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ver" sheetId="1" r:id="rId4"/>
    <sheet state="visible" name="Assumptions" sheetId="2" r:id="rId5"/>
    <sheet state="visible" name="Proforma Summary" sheetId="3" r:id="rId6"/>
    <sheet state="visible" name="Waterfall" sheetId="4" r:id="rId7"/>
    <sheet state="visible" name="Returns" sheetId="5" r:id="rId8"/>
    <sheet state="visible" name="107 e. Chalmers" sheetId="6" r:id="rId9"/>
    <sheet state="visible" name="306 e. Armory" sheetId="7" r:id="rId10"/>
    <sheet state="visible" name="505 e. Clark" sheetId="8" r:id="rId11"/>
    <sheet state="visible" name="602 e. Clark" sheetId="9" r:id="rId12"/>
    <sheet state="visible" name="Tranche C" sheetId="10" r:id="rId13"/>
  </sheets>
  <definedNames>
    <definedName localSheetId="1" name="solver_cvg">0.0001</definedName>
    <definedName localSheetId="1" name="solver_drv">1</definedName>
    <definedName localSheetId="1" name="solver_eng">1</definedName>
    <definedName localSheetId="1" name="solver_est">1</definedName>
    <definedName localSheetId="1" name="solver_itr">2147483647</definedName>
    <definedName localSheetId="1" name="solver_mip">2147483647</definedName>
    <definedName localSheetId="1" name="solver_mni">30</definedName>
    <definedName localSheetId="1" name="solver_mrt">0.075</definedName>
    <definedName localSheetId="1" name="solver_msl">2</definedName>
    <definedName localSheetId="1" name="solver_neg">1</definedName>
    <definedName localSheetId="1" name="solver_nod">2147483647</definedName>
    <definedName localSheetId="1" name="solver_num">0</definedName>
    <definedName localSheetId="1" name="solver_nwt">1</definedName>
    <definedName localSheetId="1" name="solver_pre">0.000001</definedName>
    <definedName localSheetId="1" name="solver_rbv">1</definedName>
    <definedName localSheetId="1" name="solver_rlx">2</definedName>
    <definedName localSheetId="1" name="solver_rsd">0</definedName>
    <definedName localSheetId="1" name="solver_scl">1</definedName>
    <definedName localSheetId="1" name="solver_sho">2</definedName>
    <definedName localSheetId="1" name="solver_ssz">100</definedName>
    <definedName localSheetId="1" name="solver_tim">2147483647</definedName>
    <definedName localSheetId="1" name="solver_tol">0.01</definedName>
    <definedName localSheetId="1" name="solver_typ">3</definedName>
    <definedName localSheetId="1" name="solver_val">0.15</definedName>
    <definedName localSheetId="1" name="solver_ver">3</definedName>
    <definedName localSheetId="1" name="solver_adj">Assumptions!$D$54</definedName>
    <definedName localSheetId="1" name="solver_opt">Assumptions!$E$142</definedName>
  </definedNames>
  <calcPr/>
  <extLst>
    <ext uri="GoogleSheetsCustomDataVersion2">
      <go:sheetsCustomData xmlns:go="http://customooxmlschemas.google.com/" r:id="rId14" roundtripDataChecksum="2nfBVne0tTaWDY4fiY6UX0gFpH40WxlW9duDMLlu7dY="/>
    </ext>
  </extLst>
</workbook>
</file>

<file path=xl/sharedStrings.xml><?xml version="1.0" encoding="utf-8"?>
<sst xmlns="http://schemas.openxmlformats.org/spreadsheetml/2006/main" count="834" uniqueCount="210">
  <si>
    <t>Project Information</t>
  </si>
  <si>
    <t>Version Control</t>
  </si>
  <si>
    <t>Project Name:</t>
  </si>
  <si>
    <t>UofI Student Tranche B</t>
  </si>
  <si>
    <t>Model Version:</t>
  </si>
  <si>
    <t>Property Address:</t>
  </si>
  <si>
    <t>107 e. Chalmers St, Urbana, IL</t>
  </si>
  <si>
    <t>Notes:</t>
  </si>
  <si>
    <t>306 e. Armory Ave, Champaign, IL</t>
  </si>
  <si>
    <t xml:space="preserve">1) Year 1 NOI reflects the utility buyback program with a 10% premium, which is 5-7% below the premium received in 2024/2025.
</t>
  </si>
  <si>
    <t>505 e. Clark St, Champaign, IL</t>
  </si>
  <si>
    <t>2) The going-in cap rate is calculated based on the proposed purchase price.</t>
  </si>
  <si>
    <t>602 e. Clark St, Champaign, IL</t>
  </si>
  <si>
    <t>3) Underwritten at a 3% vacancy rate, compared to the consistent 100% occupancy.</t>
  </si>
  <si>
    <t>Property Type:</t>
  </si>
  <si>
    <t>Student Housing</t>
  </si>
  <si>
    <t>4) The exit cap assumption reflects a conservative approach, given current market rates are around 5.5% by major brokers</t>
  </si>
  <si>
    <t>Market/Submarket:</t>
  </si>
  <si>
    <t>Urbana Champaign</t>
  </si>
  <si>
    <t>5) In Place Mangement fee is 8-9%; Year 1 Proforma Management Fee UW at 3%</t>
  </si>
  <si>
    <t>Model As Of Date:</t>
  </si>
  <si>
    <t>Underwriting Summary / Key Metrics Snapshot</t>
  </si>
  <si>
    <t>Acquisition Price / Total Project Cost:</t>
  </si>
  <si>
    <t>Equity Requirement:</t>
  </si>
  <si>
    <t>Underwritten Entry Cap Rate:</t>
  </si>
  <si>
    <t>Underwritten Exit Entry Cap Rate:</t>
  </si>
  <si>
    <t>Stabilized NOI:</t>
  </si>
  <si>
    <t>Target IRR:</t>
  </si>
  <si>
    <t>Target Equity Multiple:</t>
  </si>
  <si>
    <t>Hold Period Assumption:</t>
  </si>
  <si>
    <t>Garden-Style Apartments</t>
  </si>
  <si>
    <t>Mid-Rise Apartments</t>
  </si>
  <si>
    <t>High-Rise Apartments</t>
  </si>
  <si>
    <t>Walk-Up Apartments</t>
  </si>
  <si>
    <t>Senior Housing</t>
  </si>
  <si>
    <t>Affordable/Subsidized Housing</t>
  </si>
  <si>
    <t>Mixed-Use Multifamily</t>
  </si>
  <si>
    <t>107 e. Chalmers</t>
  </si>
  <si>
    <t>306 e. Armory</t>
  </si>
  <si>
    <t>505 e. Clark</t>
  </si>
  <si>
    <t>602 e. Clark</t>
  </si>
  <si>
    <t>Operation</t>
  </si>
  <si>
    <t>AY 24-25</t>
  </si>
  <si>
    <t>AY 25-26</t>
  </si>
  <si>
    <t>Unit Type (Bed/Bath)</t>
  </si>
  <si>
    <t>Unit Count</t>
  </si>
  <si>
    <t>Bed Count</t>
  </si>
  <si>
    <t>$ / Bed</t>
  </si>
  <si>
    <t>Annual Rev.</t>
  </si>
  <si>
    <t>3BR 1Bath</t>
  </si>
  <si>
    <t>3 BR A (1 bath) 11, 12</t>
  </si>
  <si>
    <t>FL 1  A</t>
  </si>
  <si>
    <t>FL1</t>
  </si>
  <si>
    <t>3 BR B (1.5 bath) 21, 22</t>
  </si>
  <si>
    <t>FL 2-3 A</t>
  </si>
  <si>
    <t>FL2</t>
  </si>
  <si>
    <t>4BR (2bath - all )</t>
  </si>
  <si>
    <t>FL 1 B</t>
  </si>
  <si>
    <t>FL3</t>
  </si>
  <si>
    <t>5BR A (2bath) 31, 32</t>
  </si>
  <si>
    <t>FL 2-3 B &amp; C</t>
  </si>
  <si>
    <t>FP-3 (#11)</t>
  </si>
  <si>
    <t>5BR B (3bath) 30, 33</t>
  </si>
  <si>
    <t>Total / Avg.</t>
  </si>
  <si>
    <t>Vacancy</t>
  </si>
  <si>
    <t xml:space="preserve">Bad Debt </t>
  </si>
  <si>
    <t>Concession</t>
  </si>
  <si>
    <t>Effective Gross Income</t>
  </si>
  <si>
    <t>Other Income (Parking)</t>
  </si>
  <si>
    <t>Other Income</t>
  </si>
  <si>
    <t>Utility Reimburshment (Electricity, Water, Gas, Cable &amp; Internet)</t>
  </si>
  <si>
    <t>Utility Buyback Premium</t>
  </si>
  <si>
    <t>Total Operating Income</t>
  </si>
  <si>
    <t>Operating Expenses</t>
  </si>
  <si>
    <t>Maintenance - Non Recurring</t>
  </si>
  <si>
    <t>Maintenance - Recurring</t>
  </si>
  <si>
    <t>Study &amp; Fitness Center Expense</t>
  </si>
  <si>
    <t>Utilities (Electricity, Water, Gas, Cable &amp; Internet)</t>
  </si>
  <si>
    <t>Utilities (Electricity, Gas, Cable &amp; Internet)</t>
  </si>
  <si>
    <t>Other Utilities</t>
  </si>
  <si>
    <t>Management Fee</t>
  </si>
  <si>
    <t>Hauling</t>
  </si>
  <si>
    <t>Pest Control</t>
  </si>
  <si>
    <t>Alarm Services</t>
  </si>
  <si>
    <t>Tax</t>
  </si>
  <si>
    <t>Insurance</t>
  </si>
  <si>
    <t>Other Expenses (Show fee, Technology fee, Permits, Marketing)</t>
  </si>
  <si>
    <t>Other Expenses (Elevator, Technology fee, Professional fee)</t>
  </si>
  <si>
    <t>Other Expenses (Technology fee, Elevator, Mailroom, Turnover, Show fee)</t>
  </si>
  <si>
    <t>Other Expenses (Technology fee, General Liability, Show Fee, Turnover)</t>
  </si>
  <si>
    <t>Total Operating Expenses</t>
  </si>
  <si>
    <t>Net Operating Income</t>
  </si>
  <si>
    <t>Sources &amp; Uses</t>
  </si>
  <si>
    <t>Financing</t>
  </si>
  <si>
    <t>Sources</t>
  </si>
  <si>
    <t>Loan Amount</t>
  </si>
  <si>
    <t>Equity</t>
  </si>
  <si>
    <t>LTV</t>
  </si>
  <si>
    <t>GP</t>
  </si>
  <si>
    <t>Interest Rate</t>
  </si>
  <si>
    <t>GP-1</t>
  </si>
  <si>
    <t>Amortization</t>
  </si>
  <si>
    <t>GP-2</t>
  </si>
  <si>
    <t>Term</t>
  </si>
  <si>
    <t>IO Period</t>
  </si>
  <si>
    <t>LP</t>
  </si>
  <si>
    <t>Financing Costs</t>
  </si>
  <si>
    <t>Debt</t>
  </si>
  <si>
    <t>Loan Sizing</t>
  </si>
  <si>
    <t>Permanent Loan</t>
  </si>
  <si>
    <t>LTV Test</t>
  </si>
  <si>
    <t>Uses</t>
  </si>
  <si>
    <t>LTV - For Loan Sizing</t>
  </si>
  <si>
    <t>Purchase Price</t>
  </si>
  <si>
    <t>Forward 12-month NOI</t>
  </si>
  <si>
    <t>Legal</t>
  </si>
  <si>
    <t>Cap Rate</t>
  </si>
  <si>
    <t xml:space="preserve">Asset Value for Debt Financing </t>
  </si>
  <si>
    <t>Acquisition Fee</t>
  </si>
  <si>
    <t>Surplus / (Deficit)</t>
  </si>
  <si>
    <t>DSCR Test</t>
  </si>
  <si>
    <t>Valuation</t>
  </si>
  <si>
    <t>DSCR</t>
  </si>
  <si>
    <t>Implied Going-in Cap Rate</t>
  </si>
  <si>
    <t>Acquisition Cost</t>
  </si>
  <si>
    <t>Max Debt Service</t>
  </si>
  <si>
    <t>Spread</t>
  </si>
  <si>
    <t>Exit Cap Rate</t>
  </si>
  <si>
    <t>Sales Expenses</t>
  </si>
  <si>
    <t>Debt Yield Test</t>
  </si>
  <si>
    <t>Discount Rate</t>
  </si>
  <si>
    <t>Exit Vacancy</t>
  </si>
  <si>
    <t>Debt Yield</t>
  </si>
  <si>
    <t>Investment Horizon</t>
  </si>
  <si>
    <t>JV Structure</t>
  </si>
  <si>
    <t>IRR</t>
  </si>
  <si>
    <t>GP - 1</t>
  </si>
  <si>
    <t>GP - 2</t>
  </si>
  <si>
    <t>Pre-hurdle</t>
  </si>
  <si>
    <t>1st hurdle</t>
  </si>
  <si>
    <t>2nd hurdle</t>
  </si>
  <si>
    <t>Thereafter</t>
  </si>
  <si>
    <t>Capital Stack</t>
  </si>
  <si>
    <t>Vacany &amp; Escalation Assumptions</t>
  </si>
  <si>
    <t>Year</t>
  </si>
  <si>
    <t>Other Income escalation</t>
  </si>
  <si>
    <t>Rent Escalation</t>
  </si>
  <si>
    <t>Expense Escalation</t>
  </si>
  <si>
    <t>Capital Improvements</t>
  </si>
  <si>
    <t>Capex per Bed</t>
  </si>
  <si>
    <t>Rehab Starts in</t>
  </si>
  <si>
    <t>Number of months down</t>
  </si>
  <si>
    <t>Occuany during Rehab</t>
  </si>
  <si>
    <t>Total Capex</t>
  </si>
  <si>
    <t xml:space="preserve">Source </t>
  </si>
  <si>
    <t>GP-2 Reserves</t>
  </si>
  <si>
    <t>Operating Expenses %</t>
  </si>
  <si>
    <t>Debt Service</t>
  </si>
  <si>
    <t>Net Sales Proceeds</t>
  </si>
  <si>
    <t>Operating Cash Flows</t>
  </si>
  <si>
    <t>Reversion Cash Flows</t>
  </si>
  <si>
    <t>Total Cash Flows</t>
  </si>
  <si>
    <t>Cash-on-Cash</t>
  </si>
  <si>
    <t>Minimum</t>
  </si>
  <si>
    <t>Contribution</t>
  </si>
  <si>
    <t>Investor</t>
  </si>
  <si>
    <t>Distribution</t>
  </si>
  <si>
    <t>Operating Cash Flows Available for Distribution</t>
  </si>
  <si>
    <t>Capital Event Cash Flows Available for Distribution</t>
  </si>
  <si>
    <t>Total Distribution</t>
  </si>
  <si>
    <t>GP - 1 Cashflow</t>
  </si>
  <si>
    <t>Split %</t>
  </si>
  <si>
    <t>Total Cash Flows to GP - 1</t>
  </si>
  <si>
    <t>GP - 2 Cashflow</t>
  </si>
  <si>
    <t>Total Cash Flows to GP - 2</t>
  </si>
  <si>
    <t>Investor Cash Flows</t>
  </si>
  <si>
    <t>Total Cash Flows to LP</t>
  </si>
  <si>
    <t>Funding</t>
  </si>
  <si>
    <t>Beginning Balance</t>
  </si>
  <si>
    <t>Interest</t>
  </si>
  <si>
    <t>Repayment</t>
  </si>
  <si>
    <t>Ending Balance</t>
  </si>
  <si>
    <t>Cash Flows</t>
  </si>
  <si>
    <t>Equity Multiple</t>
  </si>
  <si>
    <t>GP -1</t>
  </si>
  <si>
    <t>GP -2</t>
  </si>
  <si>
    <t>Project</t>
  </si>
  <si>
    <t>Return Summary</t>
  </si>
  <si>
    <t>PV of Operating Cash flows</t>
  </si>
  <si>
    <t>PV of Reversion Cash flows</t>
  </si>
  <si>
    <t>Total</t>
  </si>
  <si>
    <t>CF 0</t>
  </si>
  <si>
    <t>NPV</t>
  </si>
  <si>
    <t>Capital Stack Summary</t>
  </si>
  <si>
    <t>SENSITIVITY ANALYSIS</t>
  </si>
  <si>
    <t>Building</t>
  </si>
  <si>
    <t>TOTAL</t>
  </si>
  <si>
    <t>CAP/TERM</t>
  </si>
  <si>
    <t>Portfolio Level Waterfall</t>
  </si>
  <si>
    <t>Period</t>
  </si>
  <si>
    <t>Revenue</t>
  </si>
  <si>
    <t>Total Revenue</t>
  </si>
  <si>
    <t>Capital Expenditure</t>
  </si>
  <si>
    <t>Principal</t>
  </si>
  <si>
    <t>Payment</t>
  </si>
  <si>
    <t>Sales Proceeds</t>
  </si>
  <si>
    <t>Sales Price</t>
  </si>
  <si>
    <t>Loan Repayment</t>
  </si>
  <si>
    <t>Yearly Cash Flow</t>
  </si>
  <si>
    <t>`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</si>
</sst>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3">
    <numFmt numFmtId="164" formatCode="&quot;$&quot;#,##0_);[Red]\(&quot;$&quot;#,##0\)"/>
    <numFmt numFmtId="165" formatCode="#,##0.00&quot;x&quot;"/>
    <numFmt numFmtId="166" formatCode="_(* #,##0_);_(* \(#,##0\);_(* &quot;-&quot;??_);_(@_)"/>
    <numFmt numFmtId="167" formatCode="_(* #,##0.00_);_(* \(#,##0.00\);_(* &quot;-&quot;??_);_(@_)"/>
    <numFmt numFmtId="168" formatCode="_([$$-409]* #,##0_);_([$$-409]* \(#,##0\);_([$$-409]* &quot;-&quot;??_);_(@_)"/>
    <numFmt numFmtId="169" formatCode="_([$$-409]* #,##0.00_);_([$$-409]* \(#,##0.00\);_([$$-409]* &quot;-&quot;??_);_(@_)"/>
    <numFmt numFmtId="170" formatCode="_(&quot;$&quot;* #,##0.00_);_(&quot;$&quot;* \(#,##0.00\);_(&quot;$&quot;* &quot;-&quot;??_);_(@_)"/>
    <numFmt numFmtId="171" formatCode="&quot;Starts Year&quot;\ 0#"/>
    <numFmt numFmtId="172" formatCode="0#\ &quot;Months&quot;"/>
    <numFmt numFmtId="173" formatCode="#\ &quot;Months&quot;"/>
    <numFmt numFmtId="174" formatCode="0.0%"/>
    <numFmt numFmtId="175" formatCode="&quot;$&quot;#,##0"/>
    <numFmt numFmtId="176" formatCode="_(&quot;$&quot;* #,##0_);_(&quot;$&quot;* \(#,##0\);_(&quot;$&quot;* &quot;-&quot;??_);_(@_)"/>
  </numFmts>
  <fonts count="31">
    <font>
      <sz val="11.0"/>
      <color theme="1"/>
      <name val="Calibri"/>
      <scheme val="minor"/>
    </font>
    <font>
      <sz val="11.0"/>
      <color theme="1"/>
      <name val="Avenir"/>
    </font>
    <font>
      <sz val="14.0"/>
      <color theme="0"/>
      <name val="Avenir"/>
    </font>
    <font>
      <sz val="11.0"/>
      <color theme="0"/>
      <name val="Avenir"/>
    </font>
    <font>
      <sz val="14.0"/>
      <color theme="1"/>
      <name val="Avenir"/>
    </font>
    <font>
      <sz val="9.0"/>
      <color theme="1"/>
      <name val="Avenir"/>
    </font>
    <font/>
    <font>
      <b/>
      <sz val="11.0"/>
      <color theme="1"/>
      <name val="Avenir"/>
    </font>
    <font>
      <b/>
      <u/>
      <sz val="16.0"/>
      <color theme="1"/>
      <name val="Avenir"/>
    </font>
    <font>
      <b/>
      <u/>
      <sz val="11.0"/>
      <color theme="1"/>
      <name val="Avenir"/>
    </font>
    <font>
      <u/>
      <sz val="11.0"/>
      <color theme="1"/>
      <name val="Avenir"/>
    </font>
    <font>
      <b/>
      <sz val="14.0"/>
      <color theme="1"/>
      <name val="Avenir"/>
    </font>
    <font>
      <b/>
      <u/>
      <sz val="11.0"/>
      <color theme="1"/>
      <name val="Avenir"/>
    </font>
    <font>
      <u/>
      <sz val="11.0"/>
      <color theme="1"/>
      <name val="Avenir"/>
    </font>
    <font>
      <u/>
      <sz val="11.0"/>
      <color theme="1"/>
      <name val="Avenir"/>
    </font>
    <font>
      <u/>
      <sz val="11.0"/>
      <color theme="1"/>
      <name val="Avenir"/>
    </font>
    <font>
      <u/>
      <sz val="11.0"/>
      <color theme="1"/>
      <name val="Avenir"/>
    </font>
    <font>
      <u/>
      <sz val="11.0"/>
      <color theme="1"/>
      <name val="Avenir"/>
    </font>
    <font>
      <b/>
      <u/>
      <sz val="11.0"/>
      <color theme="1"/>
      <name val="Avenir"/>
    </font>
    <font>
      <b/>
      <u/>
      <sz val="11.0"/>
      <color theme="1"/>
      <name val="Avenir"/>
    </font>
    <font>
      <b/>
      <u/>
      <sz val="11.0"/>
      <color theme="1"/>
      <name val="Avenir"/>
    </font>
    <font>
      <b/>
      <u/>
      <sz val="11.0"/>
      <color theme="1"/>
      <name val="Avenir"/>
    </font>
    <font>
      <b/>
      <sz val="11.0"/>
      <color theme="0"/>
      <name val="Avenir"/>
    </font>
    <font>
      <b/>
      <sz val="14.0"/>
      <color theme="0"/>
      <name val="Avenir"/>
    </font>
    <font>
      <b/>
      <u/>
      <sz val="11.0"/>
      <color theme="1"/>
      <name val="Avenir"/>
    </font>
    <font>
      <b/>
      <u/>
      <sz val="11.0"/>
      <color theme="1"/>
      <name val="Avenir"/>
    </font>
    <font>
      <u/>
      <sz val="11.0"/>
      <color theme="1"/>
      <name val="Avenir"/>
    </font>
    <font>
      <u/>
      <sz val="11.0"/>
      <color theme="1"/>
      <name val="Avenir"/>
    </font>
    <font>
      <sz val="12.0"/>
      <color theme="0"/>
      <name val="Avenir"/>
    </font>
    <font>
      <u/>
      <sz val="11.0"/>
      <color theme="1"/>
      <name val="Avenir"/>
    </font>
    <font>
      <u/>
      <sz val="11.0"/>
      <color theme="1"/>
      <name val="Avenir"/>
    </font>
  </fonts>
  <fills count="6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</fills>
  <borders count="100">
    <border/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right style="medium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/>
      <right style="medium">
        <color rgb="FF000000"/>
      </right>
      <top/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 style="medium">
        <color theme="1"/>
      </left>
      <right/>
      <top style="medium">
        <color theme="1"/>
      </top>
      <bottom/>
    </border>
    <border>
      <left/>
      <right style="medium">
        <color theme="1"/>
      </right>
      <top style="medium">
        <color theme="1"/>
      </top>
      <bottom/>
    </border>
    <border>
      <left style="medium">
        <color theme="1"/>
      </left>
      <right/>
      <top/>
      <bottom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</border>
    <border>
      <left/>
      <right style="medium">
        <color theme="1"/>
      </right>
      <top/>
      <bottom/>
    </border>
    <border>
      <left style="medium">
        <color theme="1"/>
      </left>
      <right/>
      <top/>
      <bottom style="medium">
        <color theme="1"/>
      </bottom>
    </border>
    <border>
      <left/>
      <right style="medium">
        <color theme="1"/>
      </right>
      <top/>
      <bottom style="medium">
        <color theme="1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 style="medium">
        <color theme="1"/>
      </top>
      <bottom/>
    </border>
    <border>
      <left style="medium">
        <color theme="1"/>
      </left>
    </border>
    <border>
      <right style="medium">
        <color theme="1"/>
      </right>
    </border>
    <border>
      <left style="medium">
        <color theme="1"/>
      </left>
      <top style="thin">
        <color rgb="FF000000"/>
      </top>
      <bottom style="thin">
        <color rgb="FF000000"/>
      </bottom>
    </border>
    <border>
      <right style="medium">
        <color theme="1"/>
      </right>
      <top style="thin">
        <color rgb="FF000000"/>
      </top>
      <bottom style="thin">
        <color rgb="FF000000"/>
      </bottom>
    </border>
    <border>
      <left style="medium">
        <color theme="1"/>
      </left>
      <top style="thin">
        <color rgb="FF000000"/>
      </top>
    </border>
    <border>
      <right style="medium">
        <color theme="1"/>
      </right>
      <top style="thin">
        <color rgb="FF000000"/>
      </top>
    </border>
    <border>
      <right style="medium">
        <color theme="1"/>
      </right>
      <bottom style="thin">
        <color rgb="FF000000"/>
      </bottom>
    </border>
    <border>
      <left style="medium">
        <color theme="1"/>
      </left>
      <top style="thin">
        <color rgb="FF000000"/>
      </top>
      <bottom style="medium">
        <color theme="1"/>
      </bottom>
    </border>
    <border>
      <top style="thin">
        <color rgb="FF000000"/>
      </top>
      <bottom style="medium">
        <color theme="1"/>
      </bottom>
    </border>
    <border>
      <right style="medium">
        <color theme="1"/>
      </right>
      <top style="thin">
        <color rgb="FF000000"/>
      </top>
      <bottom style="medium">
        <color theme="1"/>
      </bottom>
    </border>
    <border>
      <bottom style="medium">
        <color theme="1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2" fontId="3" numFmtId="0" xfId="0" applyBorder="1" applyFont="1"/>
    <xf borderId="3" fillId="2" fontId="3" numFmtId="0" xfId="0" applyBorder="1" applyFont="1"/>
    <xf borderId="4" fillId="0" fontId="1" numFmtId="0" xfId="0" applyBorder="1" applyFont="1"/>
    <xf borderId="5" fillId="0" fontId="1" numFmtId="0" xfId="0" applyBorder="1" applyFont="1"/>
    <xf borderId="6" fillId="3" fontId="1" numFmtId="0" xfId="0" applyBorder="1" applyFill="1" applyFont="1"/>
    <xf borderId="7" fillId="4" fontId="1" numFmtId="0" xfId="0" applyBorder="1" applyFill="1" applyFont="1"/>
    <xf borderId="8" fillId="0" fontId="1" numFmtId="0" xfId="0" applyBorder="1" applyFont="1"/>
    <xf borderId="9" fillId="0" fontId="1" numFmtId="0" xfId="0" applyBorder="1" applyFont="1"/>
    <xf borderId="0" fillId="0" fontId="4" numFmtId="0" xfId="0" applyFont="1"/>
    <xf borderId="8" fillId="0" fontId="1" numFmtId="0" xfId="0" applyAlignment="1" applyBorder="1" applyFont="1">
      <alignment horizontal="left" vertical="top"/>
    </xf>
    <xf borderId="0" fillId="0" fontId="1" numFmtId="0" xfId="0" applyAlignment="1" applyFont="1">
      <alignment shrinkToFit="0" vertical="center" wrapText="1"/>
    </xf>
    <xf borderId="0" fillId="0" fontId="5" numFmtId="0" xfId="0" applyAlignment="1" applyFont="1">
      <alignment shrinkToFit="0" vertical="top" wrapText="1"/>
    </xf>
    <xf borderId="8" fillId="0" fontId="6" numFmtId="0" xfId="0" applyBorder="1" applyFont="1"/>
    <xf borderId="8" fillId="0" fontId="1" numFmtId="0" xfId="0" applyAlignment="1" applyBorder="1" applyFont="1">
      <alignment horizontal="left" shrinkToFit="0" vertical="top" wrapText="1"/>
    </xf>
    <xf borderId="9" fillId="0" fontId="6" numFmtId="0" xfId="0" applyBorder="1" applyFont="1"/>
    <xf borderId="8" fillId="0" fontId="1" numFmtId="0" xfId="0" applyAlignment="1" applyBorder="1" applyFont="1">
      <alignment horizontal="left" vertical="center"/>
    </xf>
    <xf borderId="6" fillId="4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6" fillId="3" fontId="1" numFmtId="14" xfId="0" applyBorder="1" applyFont="1" applyNumberFormat="1"/>
    <xf borderId="7" fillId="4" fontId="1" numFmtId="14" xfId="0" applyBorder="1" applyFont="1" applyNumberFormat="1"/>
    <xf borderId="8" fillId="0" fontId="1" numFmtId="0" xfId="0" applyAlignment="1" applyBorder="1" applyFont="1">
      <alignment horizontal="left"/>
    </xf>
    <xf borderId="6" fillId="5" fontId="7" numFmtId="164" xfId="0" applyAlignment="1" applyBorder="1" applyFill="1" applyFont="1" applyNumberFormat="1">
      <alignment horizontal="left"/>
    </xf>
    <xf borderId="6" fillId="5" fontId="7" numFmtId="10" xfId="0" applyAlignment="1" applyBorder="1" applyFont="1" applyNumberFormat="1">
      <alignment horizontal="left"/>
    </xf>
    <xf borderId="0" fillId="0" fontId="1" numFmtId="10" xfId="0" applyFont="1" applyNumberFormat="1"/>
    <xf borderId="6" fillId="5" fontId="7" numFmtId="165" xfId="0" applyAlignment="1" applyBorder="1" applyFont="1" applyNumberFormat="1">
      <alignment horizontal="left"/>
    </xf>
    <xf borderId="12" fillId="0" fontId="1" numFmtId="0" xfId="0" applyBorder="1" applyFont="1"/>
    <xf borderId="10" fillId="0" fontId="1" numFmtId="0" xfId="0" applyAlignment="1" applyBorder="1" applyFont="1">
      <alignment horizontal="left"/>
    </xf>
    <xf borderId="11" fillId="0" fontId="6" numFmtId="0" xfId="0" applyBorder="1" applyFont="1"/>
    <xf borderId="6" fillId="5" fontId="7" numFmtId="166" xfId="0" applyAlignment="1" applyBorder="1" applyFont="1" applyNumberFormat="1">
      <alignment horizontal="left"/>
    </xf>
    <xf borderId="0" fillId="0" fontId="8" numFmtId="0" xfId="0" applyFont="1"/>
    <xf borderId="0" fillId="0" fontId="4" numFmtId="0" xfId="0" applyAlignment="1" applyFont="1">
      <alignment horizontal="left" shrinkToFit="0" vertical="center" wrapText="1"/>
    </xf>
    <xf borderId="0" fillId="0" fontId="9" numFmtId="0" xfId="0" applyFont="1"/>
    <xf borderId="0" fillId="0" fontId="10" numFmtId="0" xfId="0" applyFont="1"/>
    <xf borderId="7" fillId="3" fontId="1" numFmtId="0" xfId="0" applyBorder="1" applyFont="1"/>
    <xf borderId="13" fillId="2" fontId="2" numFmtId="0" xfId="0" applyBorder="1" applyFont="1"/>
    <xf borderId="14" fillId="2" fontId="7" numFmtId="0" xfId="0" applyBorder="1" applyFont="1"/>
    <xf borderId="15" fillId="2" fontId="7" numFmtId="0" xfId="0" applyBorder="1" applyFont="1"/>
    <xf borderId="14" fillId="2" fontId="11" numFmtId="0" xfId="0" applyBorder="1" applyFont="1"/>
    <xf borderId="16" fillId="0" fontId="7" numFmtId="0" xfId="0" applyBorder="1" applyFont="1"/>
    <xf borderId="17" fillId="0" fontId="7" numFmtId="0" xfId="0" applyBorder="1" applyFont="1"/>
    <xf borderId="18" fillId="0" fontId="7" numFmtId="0" xfId="0" applyAlignment="1" applyBorder="1" applyFont="1">
      <alignment horizontal="center"/>
    </xf>
    <xf borderId="19" fillId="0" fontId="7" numFmtId="0" xfId="0" applyAlignment="1" applyBorder="1" applyFont="1">
      <alignment horizontal="center"/>
    </xf>
    <xf borderId="20" fillId="0" fontId="1" numFmtId="0" xfId="0" applyBorder="1" applyFont="1"/>
    <xf borderId="0" fillId="0" fontId="1" numFmtId="167" xfId="0" applyAlignment="1" applyFont="1" applyNumberFormat="1">
      <alignment horizontal="right"/>
    </xf>
    <xf borderId="9" fillId="0" fontId="1" numFmtId="167" xfId="0" applyAlignment="1" applyBorder="1" applyFont="1" applyNumberFormat="1">
      <alignment horizontal="right"/>
    </xf>
    <xf borderId="21" fillId="0" fontId="1" numFmtId="167" xfId="0" applyAlignment="1" applyBorder="1" applyFont="1" applyNumberFormat="1">
      <alignment horizontal="right"/>
    </xf>
    <xf borderId="0" fillId="0" fontId="1" numFmtId="166" xfId="0" applyFont="1" applyNumberFormat="1"/>
    <xf borderId="9" fillId="0" fontId="1" numFmtId="168" xfId="0" applyBorder="1" applyFont="1" applyNumberFormat="1"/>
    <xf borderId="21" fillId="0" fontId="1" numFmtId="168" xfId="0" applyBorder="1" applyFont="1" applyNumberFormat="1"/>
    <xf borderId="7" fillId="3" fontId="1" numFmtId="169" xfId="0" applyBorder="1" applyFont="1" applyNumberFormat="1"/>
    <xf borderId="0" fillId="0" fontId="1" numFmtId="9" xfId="0" applyFont="1" applyNumberFormat="1"/>
    <xf borderId="22" fillId="0" fontId="7" numFmtId="0" xfId="0" applyBorder="1" applyFont="1"/>
    <xf borderId="5" fillId="0" fontId="7" numFmtId="0" xfId="0" applyBorder="1" applyFont="1"/>
    <xf borderId="5" fillId="0" fontId="7" numFmtId="166" xfId="0" applyBorder="1" applyFont="1" applyNumberFormat="1"/>
    <xf borderId="5" fillId="0" fontId="7" numFmtId="170" xfId="0" applyBorder="1" applyFont="1" applyNumberFormat="1"/>
    <xf borderId="23" fillId="0" fontId="7" numFmtId="168" xfId="0" applyBorder="1" applyFont="1" applyNumberFormat="1"/>
    <xf borderId="24" fillId="0" fontId="7" numFmtId="168" xfId="0" applyBorder="1" applyFont="1" applyNumberFormat="1"/>
    <xf borderId="0" fillId="0" fontId="1" numFmtId="0" xfId="0" applyAlignment="1" applyFont="1">
      <alignment horizontal="right"/>
    </xf>
    <xf borderId="20" fillId="0" fontId="7" numFmtId="0" xfId="0" applyBorder="1" applyFont="1"/>
    <xf borderId="0" fillId="0" fontId="7" numFmtId="0" xfId="0" applyFont="1"/>
    <xf borderId="9" fillId="0" fontId="7" numFmtId="168" xfId="0" applyBorder="1" applyFont="1" applyNumberFormat="1"/>
    <xf borderId="21" fillId="0" fontId="7" numFmtId="168" xfId="0" applyBorder="1" applyFont="1" applyNumberFormat="1"/>
    <xf borderId="0" fillId="0" fontId="1" numFmtId="171" xfId="0" applyFont="1" applyNumberFormat="1"/>
    <xf borderId="7" fillId="4" fontId="1" numFmtId="9" xfId="0" applyBorder="1" applyFont="1" applyNumberFormat="1"/>
    <xf borderId="18" fillId="0" fontId="7" numFmtId="168" xfId="0" applyBorder="1" applyFont="1" applyNumberFormat="1"/>
    <xf borderId="19" fillId="0" fontId="7" numFmtId="168" xfId="0" applyBorder="1" applyFont="1" applyNumberFormat="1"/>
    <xf borderId="20" fillId="0" fontId="12" numFmtId="0" xfId="0" applyBorder="1" applyFont="1"/>
    <xf borderId="9" fillId="0" fontId="1" numFmtId="9" xfId="0" applyBorder="1" applyFont="1" applyNumberFormat="1"/>
    <xf borderId="25" fillId="0" fontId="7" numFmtId="0" xfId="0" applyBorder="1" applyFont="1"/>
    <xf borderId="26" fillId="0" fontId="7" numFmtId="0" xfId="0" applyBorder="1" applyFont="1"/>
    <xf borderId="27" fillId="0" fontId="7" numFmtId="168" xfId="0" applyBorder="1" applyFont="1" applyNumberFormat="1"/>
    <xf borderId="28" fillId="0" fontId="7" numFmtId="168" xfId="0" applyBorder="1" applyFont="1" applyNumberFormat="1"/>
    <xf borderId="21" fillId="0" fontId="1" numFmtId="0" xfId="0" applyBorder="1" applyFont="1"/>
    <xf borderId="29" fillId="2" fontId="2" numFmtId="0" xfId="0" applyBorder="1" applyFont="1"/>
    <xf borderId="7" fillId="2" fontId="7" numFmtId="0" xfId="0" applyBorder="1" applyFont="1"/>
    <xf borderId="30" fillId="2" fontId="2" numFmtId="0" xfId="0" applyBorder="1" applyFont="1"/>
    <xf borderId="31" fillId="2" fontId="7" numFmtId="0" xfId="0" applyBorder="1" applyFont="1"/>
    <xf borderId="32" fillId="2" fontId="7" numFmtId="0" xfId="0" applyBorder="1" applyFont="1"/>
    <xf borderId="17" fillId="0" fontId="1" numFmtId="0" xfId="0" applyBorder="1" applyFont="1"/>
    <xf borderId="18" fillId="0" fontId="7" numFmtId="166" xfId="0" applyBorder="1" applyFont="1" applyNumberFormat="1"/>
    <xf borderId="21" fillId="0" fontId="1" numFmtId="166" xfId="0" applyAlignment="1" applyBorder="1" applyFont="1" applyNumberFormat="1">
      <alignment horizontal="right"/>
    </xf>
    <xf borderId="22" fillId="0" fontId="13" numFmtId="0" xfId="0" applyBorder="1" applyFont="1"/>
    <xf borderId="5" fillId="0" fontId="14" numFmtId="0" xfId="0" applyBorder="1" applyFont="1"/>
    <xf borderId="23" fillId="0" fontId="15" numFmtId="166" xfId="0" applyBorder="1" applyFont="1" applyNumberFormat="1"/>
    <xf borderId="21" fillId="0" fontId="1" numFmtId="10" xfId="0" applyBorder="1" applyFont="1" applyNumberFormat="1"/>
    <xf borderId="9" fillId="0" fontId="1" numFmtId="166" xfId="0" applyBorder="1" applyFont="1" applyNumberFormat="1"/>
    <xf borderId="20" fillId="0" fontId="1" numFmtId="0" xfId="0" applyAlignment="1" applyBorder="1" applyFont="1">
      <alignment horizontal="right"/>
    </xf>
    <xf borderId="21" fillId="0" fontId="1" numFmtId="172" xfId="0" applyBorder="1" applyFont="1" applyNumberFormat="1"/>
    <xf borderId="21" fillId="0" fontId="1" numFmtId="173" xfId="0" applyBorder="1" applyFont="1" applyNumberFormat="1"/>
    <xf borderId="33" fillId="0" fontId="1" numFmtId="0" xfId="0" applyBorder="1" applyFont="1"/>
    <xf borderId="11" fillId="0" fontId="1" numFmtId="9" xfId="0" applyBorder="1" applyFont="1" applyNumberFormat="1"/>
    <xf borderId="12" fillId="0" fontId="1" numFmtId="166" xfId="0" applyBorder="1" applyFont="1" applyNumberFormat="1"/>
    <xf borderId="21" fillId="0" fontId="1" numFmtId="166" xfId="0" applyBorder="1" applyFont="1" applyNumberFormat="1"/>
    <xf borderId="20" fillId="0" fontId="16" numFmtId="0" xfId="0" applyBorder="1" applyFont="1"/>
    <xf borderId="9" fillId="0" fontId="17" numFmtId="166" xfId="0" applyBorder="1" applyFont="1" applyNumberFormat="1"/>
    <xf borderId="10" fillId="0" fontId="7" numFmtId="0" xfId="0" applyBorder="1" applyFont="1"/>
    <xf borderId="11" fillId="0" fontId="7" numFmtId="0" xfId="0" applyBorder="1" applyFont="1"/>
    <xf borderId="34" fillId="0" fontId="7" numFmtId="0" xfId="0" applyBorder="1" applyFont="1"/>
    <xf borderId="8" fillId="0" fontId="18" numFmtId="0" xfId="0" applyBorder="1" applyFont="1"/>
    <xf borderId="21" fillId="0" fontId="1" numFmtId="10" xfId="0" applyAlignment="1" applyBorder="1" applyFont="1" applyNumberFormat="1">
      <alignment horizontal="right"/>
    </xf>
    <xf borderId="7" fillId="3" fontId="1" numFmtId="166" xfId="0" applyBorder="1" applyFont="1" applyNumberFormat="1"/>
    <xf borderId="9" fillId="0" fontId="1" numFmtId="167" xfId="0" applyBorder="1" applyFont="1" applyNumberFormat="1"/>
    <xf borderId="18" fillId="0" fontId="1" numFmtId="166" xfId="0" applyBorder="1" applyFont="1" applyNumberFormat="1"/>
    <xf borderId="21" fillId="0" fontId="1" numFmtId="0" xfId="0" applyAlignment="1" applyBorder="1" applyFont="1">
      <alignment horizontal="right"/>
    </xf>
    <xf borderId="9" fillId="0" fontId="1" numFmtId="174" xfId="0" applyBorder="1" applyFont="1" applyNumberFormat="1"/>
    <xf borderId="9" fillId="0" fontId="1" numFmtId="10" xfId="0" applyBorder="1" applyFont="1" applyNumberFormat="1"/>
    <xf borderId="9" fillId="0" fontId="7" numFmtId="175" xfId="0" applyBorder="1" applyFont="1" applyNumberFormat="1"/>
    <xf borderId="7" fillId="3" fontId="1" numFmtId="175" xfId="0" applyBorder="1" applyFont="1" applyNumberFormat="1"/>
    <xf borderId="12" fillId="0" fontId="1" numFmtId="10" xfId="0" applyBorder="1" applyFont="1" applyNumberFormat="1"/>
    <xf borderId="18" fillId="0" fontId="1" numFmtId="9" xfId="0" applyBorder="1" applyFont="1" applyNumberFormat="1"/>
    <xf borderId="21" fillId="0" fontId="1" numFmtId="9" xfId="0" applyAlignment="1" applyBorder="1" applyFont="1" applyNumberFormat="1">
      <alignment horizontal="right"/>
    </xf>
    <xf borderId="34" fillId="0" fontId="1" numFmtId="166" xfId="0" applyAlignment="1" applyBorder="1" applyFont="1" applyNumberFormat="1">
      <alignment horizontal="right"/>
    </xf>
    <xf borderId="35" fillId="2" fontId="7" numFmtId="0" xfId="0" applyBorder="1" applyFont="1"/>
    <xf borderId="0" fillId="0" fontId="19" numFmtId="0" xfId="0" applyAlignment="1" applyFont="1">
      <alignment horizontal="right"/>
    </xf>
    <xf borderId="21" fillId="0" fontId="20" numFmtId="0" xfId="0" applyAlignment="1" applyBorder="1" applyFont="1">
      <alignment horizontal="right"/>
    </xf>
    <xf borderId="21" fillId="0" fontId="1" numFmtId="9" xfId="0" applyBorder="1" applyFont="1" applyNumberFormat="1"/>
    <xf borderId="34" fillId="0" fontId="1" numFmtId="9" xfId="0" applyBorder="1" applyFont="1" applyNumberFormat="1"/>
    <xf borderId="7" fillId="3" fontId="7" numFmtId="166" xfId="0" applyBorder="1" applyFont="1" applyNumberFormat="1"/>
    <xf borderId="0" fillId="0" fontId="7" numFmtId="166" xfId="0" applyFont="1" applyNumberFormat="1"/>
    <xf borderId="21" fillId="0" fontId="7" numFmtId="166" xfId="0" applyBorder="1" applyFont="1" applyNumberFormat="1"/>
    <xf borderId="7" fillId="3" fontId="1" numFmtId="10" xfId="0" applyBorder="1" applyFont="1" applyNumberFormat="1"/>
    <xf borderId="9" fillId="0" fontId="1" numFmtId="176" xfId="0" applyBorder="1" applyFont="1" applyNumberFormat="1"/>
    <xf borderId="12" fillId="0" fontId="1" numFmtId="176" xfId="0" applyBorder="1" applyFont="1" applyNumberFormat="1"/>
    <xf borderId="0" fillId="0" fontId="1" numFmtId="167" xfId="0" applyFont="1" applyNumberFormat="1"/>
    <xf borderId="21" fillId="0" fontId="1" numFmtId="167" xfId="0" applyBorder="1" applyFont="1" applyNumberFormat="1"/>
    <xf borderId="7" fillId="3" fontId="1" numFmtId="167" xfId="0" applyBorder="1" applyFont="1" applyNumberFormat="1"/>
    <xf borderId="36" fillId="0" fontId="1" numFmtId="0" xfId="0" applyBorder="1" applyFont="1"/>
    <xf borderId="37" fillId="0" fontId="1" numFmtId="0" xfId="0" applyBorder="1" applyFont="1"/>
    <xf borderId="38" fillId="0" fontId="1" numFmtId="0" xfId="0" applyBorder="1" applyFont="1"/>
    <xf borderId="37" fillId="0" fontId="1" numFmtId="167" xfId="0" applyBorder="1" applyFont="1" applyNumberFormat="1"/>
    <xf borderId="39" fillId="0" fontId="1" numFmtId="0" xfId="0" applyBorder="1" applyFont="1"/>
    <xf borderId="40" fillId="0" fontId="1" numFmtId="0" xfId="0" applyBorder="1" applyFont="1"/>
    <xf borderId="41" fillId="0" fontId="1" numFmtId="0" xfId="0" applyBorder="1" applyFont="1"/>
    <xf borderId="42" fillId="0" fontId="7" numFmtId="0" xfId="0" applyBorder="1" applyFont="1"/>
    <xf borderId="43" fillId="0" fontId="7" numFmtId="0" xfId="0" applyAlignment="1" applyBorder="1" applyFont="1">
      <alignment horizontal="center"/>
    </xf>
    <xf borderId="44" fillId="0" fontId="7" numFmtId="0" xfId="0" applyAlignment="1" applyBorder="1" applyFont="1">
      <alignment horizontal="center"/>
    </xf>
    <xf borderId="45" fillId="0" fontId="1" numFmtId="0" xfId="0" applyBorder="1" applyFont="1"/>
    <xf borderId="6" fillId="0" fontId="1" numFmtId="9" xfId="0" applyAlignment="1" applyBorder="1" applyFont="1" applyNumberFormat="1">
      <alignment horizontal="center" vertical="center"/>
    </xf>
    <xf borderId="46" fillId="0" fontId="1" numFmtId="9" xfId="0" applyAlignment="1" applyBorder="1" applyFont="1" applyNumberFormat="1">
      <alignment horizontal="center" vertical="center"/>
    </xf>
    <xf borderId="6" fillId="0" fontId="1" numFmtId="174" xfId="0" applyAlignment="1" applyBorder="1" applyFont="1" applyNumberFormat="1">
      <alignment horizontal="center" vertical="center"/>
    </xf>
    <xf borderId="46" fillId="0" fontId="1" numFmtId="174" xfId="0" applyAlignment="1" applyBorder="1" applyFont="1" applyNumberFormat="1">
      <alignment horizontal="center" vertical="center"/>
    </xf>
    <xf borderId="47" fillId="0" fontId="1" numFmtId="0" xfId="0" applyBorder="1" applyFont="1"/>
    <xf borderId="48" fillId="0" fontId="1" numFmtId="174" xfId="0" applyAlignment="1" applyBorder="1" applyFont="1" applyNumberFormat="1">
      <alignment horizontal="center" vertical="center"/>
    </xf>
    <xf borderId="49" fillId="0" fontId="1" numFmtId="174" xfId="0" applyAlignment="1" applyBorder="1" applyFont="1" applyNumberFormat="1">
      <alignment horizontal="center" vertical="center"/>
    </xf>
    <xf borderId="29" fillId="4" fontId="1" numFmtId="0" xfId="0" applyBorder="1" applyFont="1"/>
    <xf borderId="50" fillId="4" fontId="7" numFmtId="0" xfId="0" applyAlignment="1" applyBorder="1" applyFont="1">
      <alignment horizontal="center" vertical="center"/>
    </xf>
    <xf borderId="51" fillId="0" fontId="6" numFmtId="0" xfId="0" applyBorder="1" applyFont="1"/>
    <xf borderId="52" fillId="0" fontId="6" numFmtId="0" xfId="0" applyBorder="1" applyFont="1"/>
    <xf borderId="35" fillId="4" fontId="1" numFmtId="0" xfId="0" applyBorder="1" applyFont="1"/>
    <xf borderId="29" fillId="4" fontId="7" numFmtId="0" xfId="0" applyBorder="1" applyFont="1"/>
    <xf borderId="53" fillId="0" fontId="6" numFmtId="0" xfId="0" applyBorder="1" applyFont="1"/>
    <xf borderId="54" fillId="0" fontId="6" numFmtId="0" xfId="0" applyBorder="1" applyFont="1"/>
    <xf borderId="55" fillId="0" fontId="6" numFmtId="0" xfId="0" applyBorder="1" applyFont="1"/>
    <xf borderId="56" fillId="4" fontId="21" numFmtId="0" xfId="0" applyBorder="1" applyFont="1"/>
    <xf borderId="57" fillId="4" fontId="1" numFmtId="0" xfId="0" applyBorder="1" applyFont="1"/>
    <xf borderId="58" fillId="4" fontId="1" numFmtId="0" xfId="0" applyBorder="1" applyFont="1"/>
    <xf borderId="59" fillId="4" fontId="1" numFmtId="176" xfId="0" applyAlignment="1" applyBorder="1" applyFont="1" applyNumberFormat="1">
      <alignment horizontal="right"/>
    </xf>
    <xf borderId="60" fillId="4" fontId="1" numFmtId="173" xfId="0" applyAlignment="1" applyBorder="1" applyFont="1" applyNumberFormat="1">
      <alignment horizontal="right"/>
    </xf>
    <xf borderId="60" fillId="4" fontId="1" numFmtId="0" xfId="0" applyAlignment="1" applyBorder="1" applyFont="1">
      <alignment horizontal="right"/>
    </xf>
    <xf borderId="60" fillId="4" fontId="1" numFmtId="9" xfId="0" applyAlignment="1" applyBorder="1" applyFont="1" applyNumberFormat="1">
      <alignment horizontal="right"/>
    </xf>
    <xf borderId="60" fillId="4" fontId="1" numFmtId="176" xfId="0" applyAlignment="1" applyBorder="1" applyFont="1" applyNumberFormat="1">
      <alignment horizontal="center"/>
    </xf>
    <xf borderId="61" fillId="4" fontId="1" numFmtId="0" xfId="0" applyBorder="1" applyFont="1"/>
    <xf borderId="62" fillId="4" fontId="1" numFmtId="0" xfId="0" applyAlignment="1" applyBorder="1" applyFont="1">
      <alignment horizontal="right"/>
    </xf>
    <xf borderId="63" fillId="4" fontId="1" numFmtId="0" xfId="0" applyBorder="1" applyFont="1"/>
    <xf borderId="64" fillId="4" fontId="1" numFmtId="0" xfId="0" applyBorder="1" applyFont="1"/>
    <xf borderId="65" fillId="4" fontId="1" numFmtId="0" xfId="0" applyBorder="1" applyFont="1"/>
    <xf borderId="7" fillId="3" fontId="1" numFmtId="173" xfId="0" applyBorder="1" applyFont="1" applyNumberFormat="1"/>
    <xf borderId="7" fillId="3" fontId="7" numFmtId="0" xfId="0" applyBorder="1" applyFont="1"/>
    <xf borderId="7" fillId="3" fontId="1" numFmtId="174" xfId="0" applyBorder="1" applyFont="1" applyNumberFormat="1"/>
    <xf borderId="7" fillId="3" fontId="7" numFmtId="0" xfId="0" applyAlignment="1" applyBorder="1" applyFont="1">
      <alignment horizontal="center" textRotation="90" vertical="center"/>
    </xf>
    <xf borderId="7" fillId="3" fontId="7" numFmtId="10" xfId="0" applyBorder="1" applyFont="1" applyNumberFormat="1"/>
    <xf borderId="7" fillId="2" fontId="1" numFmtId="10" xfId="0" applyBorder="1" applyFont="1" applyNumberFormat="1"/>
    <xf borderId="7" fillId="2" fontId="1" numFmtId="2" xfId="0" applyAlignment="1" applyBorder="1" applyFont="1" applyNumberFormat="1">
      <alignment horizontal="center"/>
    </xf>
    <xf borderId="7" fillId="3" fontId="7" numFmtId="2" xfId="0" applyAlignment="1" applyBorder="1" applyFont="1" applyNumberFormat="1">
      <alignment horizontal="center"/>
    </xf>
    <xf borderId="7" fillId="3" fontId="1" numFmtId="10" xfId="0" applyAlignment="1" applyBorder="1" applyFont="1" applyNumberFormat="1">
      <alignment horizontal="center"/>
    </xf>
    <xf borderId="7" fillId="3" fontId="1" numFmtId="168" xfId="0" applyBorder="1" applyFont="1" applyNumberFormat="1"/>
    <xf borderId="7" fillId="3" fontId="1" numFmtId="164" xfId="0" applyBorder="1" applyFont="1" applyNumberFormat="1"/>
    <xf borderId="7" fillId="3" fontId="1" numFmtId="9" xfId="0" applyBorder="1" applyFont="1" applyNumberFormat="1"/>
    <xf borderId="7" fillId="3" fontId="7" numFmtId="164" xfId="0" applyBorder="1" applyFont="1" applyNumberFormat="1"/>
    <xf borderId="56" fillId="2" fontId="2" numFmtId="0" xfId="0" applyBorder="1" applyFont="1"/>
    <xf borderId="66" fillId="2" fontId="22" numFmtId="0" xfId="0" applyBorder="1" applyFont="1"/>
    <xf borderId="66" fillId="2" fontId="23" numFmtId="0" xfId="0" applyBorder="1" applyFont="1"/>
    <xf borderId="57" fillId="2" fontId="22" numFmtId="0" xfId="0" applyBorder="1" applyFont="1"/>
    <xf borderId="67" fillId="0" fontId="1" numFmtId="0" xfId="0" applyBorder="1" applyFont="1"/>
    <xf borderId="68" fillId="0" fontId="1" numFmtId="0" xfId="0" applyBorder="1" applyFont="1"/>
    <xf borderId="69" fillId="0" fontId="7" numFmtId="0" xfId="0" applyBorder="1" applyFont="1"/>
    <xf borderId="70" fillId="0" fontId="7" numFmtId="0" xfId="0" applyBorder="1" applyFont="1"/>
    <xf borderId="67" fillId="0" fontId="24" numFmtId="0" xfId="0" applyBorder="1" applyFont="1"/>
    <xf borderId="68" fillId="0" fontId="1" numFmtId="166" xfId="0" applyBorder="1" applyFont="1" applyNumberFormat="1"/>
    <xf borderId="71" fillId="0" fontId="1" numFmtId="0" xfId="0" applyBorder="1" applyFont="1"/>
    <xf borderId="5" fillId="0" fontId="1" numFmtId="166" xfId="0" applyBorder="1" applyFont="1" applyNumberFormat="1"/>
    <xf borderId="72" fillId="0" fontId="1" numFmtId="166" xfId="0" applyBorder="1" applyFont="1" applyNumberFormat="1"/>
    <xf borderId="17" fillId="0" fontId="1" numFmtId="166" xfId="0" applyBorder="1" applyFont="1" applyNumberFormat="1"/>
    <xf borderId="70" fillId="0" fontId="1" numFmtId="166" xfId="0" applyBorder="1" applyFont="1" applyNumberFormat="1"/>
    <xf borderId="11" fillId="0" fontId="1" numFmtId="166" xfId="0" applyBorder="1" applyFont="1" applyNumberFormat="1"/>
    <xf borderId="73" fillId="0" fontId="1" numFmtId="166" xfId="0" applyBorder="1" applyFont="1" applyNumberFormat="1"/>
    <xf borderId="17" fillId="0" fontId="7" numFmtId="166" xfId="0" applyBorder="1" applyFont="1" applyNumberFormat="1"/>
    <xf borderId="70" fillId="0" fontId="7" numFmtId="166" xfId="0" applyBorder="1" applyFont="1" applyNumberFormat="1"/>
    <xf borderId="68" fillId="0" fontId="7" numFmtId="166" xfId="0" applyBorder="1" applyFont="1" applyNumberFormat="1"/>
    <xf borderId="69" fillId="0" fontId="1" numFmtId="0" xfId="0" applyBorder="1" applyFont="1"/>
    <xf borderId="0" fillId="0" fontId="1" numFmtId="174" xfId="0" applyFont="1" applyNumberFormat="1"/>
    <xf borderId="68" fillId="0" fontId="1" numFmtId="174" xfId="0" applyBorder="1" applyFont="1" applyNumberFormat="1"/>
    <xf borderId="68" fillId="0" fontId="1" numFmtId="10" xfId="0" applyBorder="1" applyFont="1" applyNumberFormat="1"/>
    <xf borderId="5" fillId="0" fontId="1" numFmtId="174" xfId="0" applyBorder="1" applyFont="1" applyNumberFormat="1"/>
    <xf borderId="5" fillId="0" fontId="1" numFmtId="164" xfId="0" applyBorder="1" applyFont="1" applyNumberFormat="1"/>
    <xf borderId="5" fillId="0" fontId="1" numFmtId="10" xfId="0" applyBorder="1" applyFont="1" applyNumberFormat="1"/>
    <xf borderId="72" fillId="0" fontId="1" numFmtId="0" xfId="0" applyBorder="1" applyFont="1"/>
    <xf borderId="0" fillId="0" fontId="1" numFmtId="164" xfId="0" applyFont="1" applyNumberFormat="1"/>
    <xf borderId="0" fillId="0" fontId="1" numFmtId="2" xfId="0" applyFont="1" applyNumberFormat="1"/>
    <xf borderId="68" fillId="0" fontId="1" numFmtId="2" xfId="0" applyBorder="1" applyFont="1" applyNumberFormat="1"/>
    <xf borderId="74" fillId="0" fontId="1" numFmtId="0" xfId="0" applyBorder="1" applyFont="1"/>
    <xf borderId="75" fillId="0" fontId="1" numFmtId="0" xfId="0" applyBorder="1" applyFont="1"/>
    <xf borderId="75" fillId="0" fontId="1" numFmtId="2" xfId="0" applyBorder="1" applyFont="1" applyNumberFormat="1"/>
    <xf borderId="75" fillId="0" fontId="1" numFmtId="166" xfId="0" applyBorder="1" applyFont="1" applyNumberFormat="1"/>
    <xf borderId="76" fillId="0" fontId="1" numFmtId="0" xfId="0" applyBorder="1" applyFont="1"/>
    <xf borderId="77" fillId="0" fontId="1" numFmtId="0" xfId="0" applyBorder="1" applyFont="1"/>
    <xf borderId="14" fillId="2" fontId="22" numFmtId="0" xfId="0" applyBorder="1" applyFont="1"/>
    <xf borderId="14" fillId="2" fontId="1" numFmtId="0" xfId="0" applyBorder="1" applyFont="1"/>
    <xf borderId="15" fillId="2" fontId="1" numFmtId="0" xfId="0" applyBorder="1" applyFont="1"/>
    <xf borderId="14" fillId="2" fontId="23" numFmtId="0" xfId="0" applyBorder="1" applyFont="1"/>
    <xf borderId="33" fillId="0" fontId="7" numFmtId="0" xfId="0" applyBorder="1" applyFont="1"/>
    <xf borderId="34" fillId="0" fontId="1" numFmtId="166" xfId="0" applyBorder="1" applyFont="1" applyNumberFormat="1"/>
    <xf borderId="0" fillId="0" fontId="1" numFmtId="9" xfId="0" applyAlignment="1" applyFont="1" applyNumberFormat="1">
      <alignment horizontal="right"/>
    </xf>
    <xf borderId="24" fillId="0" fontId="1" numFmtId="166" xfId="0" applyBorder="1" applyFont="1" applyNumberFormat="1"/>
    <xf borderId="11" fillId="0" fontId="1" numFmtId="9" xfId="0" applyAlignment="1" applyBorder="1" applyFont="1" applyNumberFormat="1">
      <alignment horizontal="right"/>
    </xf>
    <xf borderId="11" fillId="0" fontId="1" numFmtId="0" xfId="0" applyAlignment="1" applyBorder="1" applyFont="1">
      <alignment horizontal="right"/>
    </xf>
    <xf borderId="19" fillId="0" fontId="7" numFmtId="166" xfId="0" applyBorder="1" applyFont="1" applyNumberFormat="1"/>
    <xf borderId="78" fillId="0" fontId="7" numFmtId="0" xfId="0" applyBorder="1" applyFont="1"/>
    <xf borderId="79" fillId="0" fontId="7" numFmtId="167" xfId="0" applyBorder="1" applyFont="1" applyNumberFormat="1"/>
    <xf borderId="79" fillId="0" fontId="7" numFmtId="10" xfId="0" applyBorder="1" applyFont="1" applyNumberFormat="1"/>
    <xf borderId="79" fillId="0" fontId="7" numFmtId="166" xfId="0" applyBorder="1" applyFont="1" applyNumberFormat="1"/>
    <xf borderId="80" fillId="0" fontId="7" numFmtId="166" xfId="0" applyBorder="1" applyFont="1" applyNumberFormat="1"/>
    <xf borderId="29" fillId="3" fontId="23" numFmtId="0" xfId="0" applyBorder="1" applyFont="1"/>
    <xf borderId="15" fillId="2" fontId="23" numFmtId="0" xfId="0" applyBorder="1" applyFont="1"/>
    <xf borderId="7" fillId="3" fontId="23" numFmtId="0" xfId="0" applyBorder="1" applyFont="1"/>
    <xf borderId="29" fillId="3" fontId="1" numFmtId="0" xfId="0" applyBorder="1" applyFont="1"/>
    <xf borderId="29" fillId="2" fontId="3" numFmtId="0" xfId="0" applyBorder="1" applyFont="1"/>
    <xf borderId="7" fillId="2" fontId="22" numFmtId="0" xfId="0" applyBorder="1" applyFont="1"/>
    <xf borderId="7" fillId="2" fontId="3" numFmtId="0" xfId="0" applyBorder="1" applyFont="1"/>
    <xf borderId="35" fillId="2" fontId="22" numFmtId="0" xfId="0" applyBorder="1" applyFont="1"/>
    <xf borderId="22" fillId="0" fontId="1" numFmtId="0" xfId="0" applyBorder="1" applyFont="1"/>
    <xf borderId="81" fillId="0" fontId="1" numFmtId="164" xfId="0" applyBorder="1" applyFont="1" applyNumberFormat="1"/>
    <xf borderId="82" fillId="0" fontId="1" numFmtId="164" xfId="0" applyBorder="1" applyFont="1" applyNumberFormat="1"/>
    <xf borderId="83" fillId="0" fontId="1" numFmtId="164" xfId="0" applyBorder="1" applyFont="1" applyNumberFormat="1"/>
    <xf borderId="84" fillId="0" fontId="1" numFmtId="164" xfId="0" applyBorder="1" applyFont="1" applyNumberFormat="1"/>
    <xf borderId="85" fillId="0" fontId="7" numFmtId="10" xfId="0" applyBorder="1" applyFont="1" applyNumberFormat="1"/>
    <xf borderId="86" fillId="0" fontId="7" numFmtId="10" xfId="0" applyBorder="1" applyFont="1" applyNumberFormat="1"/>
    <xf borderId="7" fillId="2" fontId="23" numFmtId="0" xfId="0" applyBorder="1" applyFont="1"/>
    <xf borderId="35" fillId="2" fontId="23" numFmtId="0" xfId="0" applyBorder="1" applyFont="1"/>
    <xf borderId="7" fillId="4" fontId="25" numFmtId="0" xfId="0" applyBorder="1" applyFont="1"/>
    <xf borderId="13" fillId="2" fontId="3" numFmtId="0" xfId="0" applyAlignment="1" applyBorder="1" applyFont="1">
      <alignment horizontal="center"/>
    </xf>
    <xf borderId="14" fillId="2" fontId="3" numFmtId="0" xfId="0" applyAlignment="1" applyBorder="1" applyFont="1">
      <alignment horizontal="center"/>
    </xf>
    <xf borderId="15" fillId="2" fontId="3" numFmtId="0" xfId="0" applyAlignment="1" applyBorder="1" applyFont="1">
      <alignment horizontal="center"/>
    </xf>
    <xf borderId="8" fillId="0" fontId="26" numFmtId="176" xfId="0" applyBorder="1" applyFont="1" applyNumberFormat="1"/>
    <xf borderId="84" fillId="0" fontId="27" numFmtId="176" xfId="0" applyBorder="1" applyFont="1" applyNumberFormat="1"/>
    <xf borderId="7" fillId="2" fontId="3" numFmtId="10" xfId="0" applyBorder="1" applyFont="1" applyNumberFormat="1"/>
    <xf borderId="7" fillId="2" fontId="3" numFmtId="1" xfId="0" applyBorder="1" applyFont="1" applyNumberFormat="1"/>
    <xf borderId="8" fillId="0" fontId="1" numFmtId="176" xfId="0" applyBorder="1" applyFont="1" applyNumberFormat="1"/>
    <xf borderId="84" fillId="0" fontId="1" numFmtId="176" xfId="0" applyBorder="1" applyFont="1" applyNumberFormat="1"/>
    <xf borderId="1" fillId="2" fontId="3" numFmtId="10" xfId="0" applyBorder="1" applyFont="1" applyNumberFormat="1"/>
    <xf borderId="23" fillId="0" fontId="1" numFmtId="10" xfId="0" applyBorder="1" applyFont="1" applyNumberFormat="1"/>
    <xf borderId="0" fillId="0" fontId="7" numFmtId="0" xfId="0" applyAlignment="1" applyFont="1">
      <alignment horizontal="right"/>
    </xf>
    <xf borderId="87" fillId="2" fontId="3" numFmtId="10" xfId="0" applyBorder="1" applyFont="1" applyNumberFormat="1"/>
    <xf borderId="88" fillId="2" fontId="3" numFmtId="10" xfId="0" applyBorder="1" applyFont="1" applyNumberFormat="1"/>
    <xf borderId="11" fillId="0" fontId="1" numFmtId="10" xfId="0" applyBorder="1" applyFont="1" applyNumberFormat="1"/>
    <xf borderId="2" fillId="2" fontId="3" numFmtId="1" xfId="0" applyBorder="1" applyFont="1" applyNumberFormat="1"/>
    <xf borderId="3" fillId="2" fontId="3" numFmtId="1" xfId="0" applyBorder="1" applyFont="1" applyNumberFormat="1"/>
    <xf borderId="84" fillId="0" fontId="1" numFmtId="0" xfId="0" applyBorder="1" applyFont="1"/>
    <xf borderId="7" fillId="4" fontId="1" numFmtId="10" xfId="0" applyBorder="1" applyFont="1" applyNumberFormat="1"/>
    <xf borderId="89" fillId="4" fontId="1" numFmtId="10" xfId="0" applyBorder="1" applyFont="1" applyNumberFormat="1"/>
    <xf borderId="39" fillId="0" fontId="7" numFmtId="0" xfId="0" applyBorder="1" applyFont="1"/>
    <xf borderId="90" fillId="0" fontId="7" numFmtId="176" xfId="0" applyBorder="1" applyFont="1" applyNumberFormat="1"/>
    <xf borderId="91" fillId="0" fontId="7" numFmtId="176" xfId="0" applyBorder="1" applyFont="1" applyNumberFormat="1"/>
    <xf borderId="92" fillId="4" fontId="1" numFmtId="10" xfId="0" applyBorder="1" applyFont="1" applyNumberFormat="1"/>
    <xf borderId="93" fillId="4" fontId="1" numFmtId="10" xfId="0" applyBorder="1" applyFont="1" applyNumberFormat="1"/>
    <xf borderId="29" fillId="3" fontId="3" numFmtId="0" xfId="0" applyBorder="1" applyFont="1"/>
    <xf borderId="35" fillId="2" fontId="3" numFmtId="0" xfId="0" applyBorder="1" applyFont="1"/>
    <xf borderId="94" fillId="0" fontId="7" numFmtId="0" xfId="0" applyBorder="1" applyFont="1"/>
    <xf borderId="95" fillId="0" fontId="1" numFmtId="0" xfId="0" applyAlignment="1" applyBorder="1" applyFont="1">
      <alignment horizontal="right"/>
    </xf>
    <xf borderId="95" fillId="0" fontId="7" numFmtId="0" xfId="0" applyBorder="1" applyFont="1"/>
    <xf borderId="96" fillId="0" fontId="7" numFmtId="0" xfId="0" applyBorder="1" applyFont="1"/>
    <xf borderId="0" fillId="0" fontId="1" numFmtId="176" xfId="0" applyFont="1" applyNumberFormat="1"/>
    <xf borderId="21" fillId="0" fontId="1" numFmtId="176" xfId="0" applyBorder="1" applyFont="1" applyNumberFormat="1"/>
    <xf borderId="79" fillId="0" fontId="1" numFmtId="176" xfId="0" applyBorder="1" applyFont="1" applyNumberFormat="1"/>
    <xf borderId="80" fillId="0" fontId="1" numFmtId="176" xfId="0" applyBorder="1" applyFont="1" applyNumberFormat="1"/>
    <xf borderId="7" fillId="2" fontId="28" numFmtId="0" xfId="0" applyBorder="1" applyFont="1"/>
    <xf borderId="7" fillId="2" fontId="28" numFmtId="0" xfId="0" applyAlignment="1" applyBorder="1" applyFont="1">
      <alignment horizontal="right"/>
    </xf>
    <xf borderId="7" fillId="2" fontId="28" numFmtId="166" xfId="0" applyBorder="1" applyFont="1" applyNumberFormat="1"/>
    <xf borderId="7" fillId="2" fontId="28" numFmtId="1" xfId="0" applyBorder="1" applyFont="1" applyNumberFormat="1"/>
    <xf borderId="7" fillId="2" fontId="22" numFmtId="0" xfId="0" applyAlignment="1" applyBorder="1" applyFont="1">
      <alignment horizontal="right"/>
    </xf>
    <xf borderId="7" fillId="2" fontId="22" numFmtId="166" xfId="0" applyBorder="1" applyFont="1" applyNumberFormat="1"/>
    <xf borderId="7" fillId="2" fontId="22" numFmtId="1" xfId="0" applyBorder="1" applyFont="1" applyNumberFormat="1"/>
    <xf borderId="7" fillId="2" fontId="3" numFmtId="0" xfId="0" applyAlignment="1" applyBorder="1" applyFont="1">
      <alignment horizontal="right"/>
    </xf>
    <xf borderId="15" fillId="2" fontId="22" numFmtId="0" xfId="0" applyBorder="1" applyFont="1"/>
    <xf borderId="24" fillId="0" fontId="29" numFmtId="166" xfId="0" applyBorder="1" applyFont="1" applyNumberFormat="1"/>
    <xf borderId="24" fillId="0" fontId="7" numFmtId="0" xfId="0" applyBorder="1" applyFont="1"/>
    <xf borderId="19" fillId="0" fontId="1" numFmtId="166" xfId="0" applyBorder="1" applyFont="1" applyNumberFormat="1"/>
    <xf borderId="19" fillId="0" fontId="1" numFmtId="10" xfId="0" applyBorder="1" applyFont="1" applyNumberFormat="1"/>
    <xf borderId="37" fillId="0" fontId="7" numFmtId="0" xfId="0" applyBorder="1" applyFont="1"/>
    <xf borderId="38" fillId="0" fontId="1" numFmtId="1" xfId="0" applyBorder="1" applyFont="1" applyNumberFormat="1"/>
    <xf borderId="21" fillId="0" fontId="1" numFmtId="174" xfId="0" applyBorder="1" applyFont="1" applyNumberFormat="1"/>
    <xf borderId="21" fillId="0" fontId="30" numFmtId="166" xfId="0" applyBorder="1" applyFont="1" applyNumberFormat="1"/>
    <xf borderId="97" fillId="2" fontId="2" numFmtId="0" xfId="0" applyBorder="1" applyFont="1"/>
    <xf borderId="98" fillId="2" fontId="22" numFmtId="0" xfId="0" applyBorder="1" applyFont="1"/>
    <xf borderId="99" fillId="2" fontId="22" numFmtId="0" xfId="0" applyBorder="1" applyFont="1"/>
    <xf borderId="79" fillId="0" fontId="1" numFmtId="0" xfId="0" applyBorder="1" applyFont="1"/>
    <xf borderId="80" fillId="0" fontId="1" numFmtId="166" xfId="0" applyBorder="1" applyFont="1" applyNumberFormat="1"/>
    <xf borderId="11" fillId="0" fontId="1" numFmtId="174" xfId="0" applyBorder="1" applyFont="1" applyNumberFormat="1"/>
    <xf borderId="34" fillId="0" fontId="1" numFmtId="174" xfId="0" applyBorder="1" applyFont="1" applyNumberFormat="1"/>
    <xf borderId="21" fillId="0" fontId="1" numFmtId="2" xfId="0" applyBorder="1" applyFont="1" applyNumberFormat="1"/>
    <xf borderId="78" fillId="0" fontId="1" numFmtId="0" xfId="0" applyBorder="1" applyFont="1"/>
    <xf borderId="79" fillId="0" fontId="1" numFmtId="2" xfId="0" applyBorder="1" applyFont="1" applyNumberFormat="1"/>
    <xf borderId="79" fillId="0" fontId="1" numFmtId="166" xfId="0" applyBorder="1" applyFont="1" applyNumberFormat="1"/>
    <xf borderId="38" fillId="0" fontId="1" numFmtId="166" xfId="0" applyAlignment="1" applyBorder="1" applyFont="1" applyNumberFormat="1">
      <alignment horizontal="right"/>
    </xf>
    <xf borderId="0" fillId="0" fontId="1" numFmtId="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3"/>
              </a:solidFill>
            </c:spPr>
          </c:dPt>
          <c:dPt>
            <c:idx val="1"/>
            <c:spPr>
              <a:solidFill>
                <a:schemeClr val="accent3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3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Assumptions!$B$79:$B$82</c:f>
            </c:strRef>
          </c:cat>
          <c:val>
            <c:numRef>
              <c:f>Assumptions!$E$79:$E$82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t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3"/>
              </a:solidFill>
            </c:spPr>
          </c:dPt>
          <c:dPt>
            <c:idx val="1"/>
            <c:spPr>
              <a:solidFill>
                <a:schemeClr val="accent3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3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Assumptions!$J$79:$J$82</c:f>
            </c:strRef>
          </c:cat>
          <c:val>
            <c:numRef>
              <c:f>Assumptions!$M$79:$M$82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t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3"/>
              </a:solidFill>
            </c:spPr>
          </c:dPt>
          <c:dPt>
            <c:idx val="1"/>
            <c:spPr>
              <a:solidFill>
                <a:schemeClr val="accent3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3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Assumptions!$R$79:$R$82</c:f>
            </c:strRef>
          </c:cat>
          <c:val>
            <c:numRef>
              <c:f>Assumptions!$U$79:$U$82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t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3"/>
              </a:solidFill>
            </c:spPr>
          </c:dPt>
          <c:dPt>
            <c:idx val="1"/>
            <c:spPr>
              <a:solidFill>
                <a:schemeClr val="accent3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Pt>
            <c:idx val="3"/>
            <c:spPr>
              <a:solidFill>
                <a:schemeClr val="accent3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Assumptions!$Z$79:$Z$82</c:f>
            </c:strRef>
          </c:cat>
          <c:val>
            <c:numRef>
              <c:f>Assumptions!$AC$79:$AC$82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9525</xdr:colOff>
      <xdr:row>75</xdr:row>
      <xdr:rowOff>66675</xdr:rowOff>
    </xdr:from>
    <xdr:ext cx="3314700" cy="2952750"/>
    <xdr:graphicFrame>
      <xdr:nvGraphicFramePr>
        <xdr:cNvPr id="124553338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13</xdr:col>
      <xdr:colOff>95250</xdr:colOff>
      <xdr:row>76</xdr:row>
      <xdr:rowOff>19050</xdr:rowOff>
    </xdr:from>
    <xdr:ext cx="3257550" cy="2876550"/>
    <xdr:graphicFrame>
      <xdr:nvGraphicFramePr>
        <xdr:cNvPr id="1248335215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21</xdr:col>
      <xdr:colOff>38100</xdr:colOff>
      <xdr:row>75</xdr:row>
      <xdr:rowOff>142875</xdr:rowOff>
    </xdr:from>
    <xdr:ext cx="3267075" cy="2990850"/>
    <xdr:graphicFrame>
      <xdr:nvGraphicFramePr>
        <xdr:cNvPr id="109505065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29</xdr:col>
      <xdr:colOff>209550</xdr:colOff>
      <xdr:row>75</xdr:row>
      <xdr:rowOff>57150</xdr:rowOff>
    </xdr:from>
    <xdr:ext cx="3124200" cy="2905125"/>
    <xdr:graphicFrame>
      <xdr:nvGraphicFramePr>
        <xdr:cNvPr id="175308690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7E6E6"/>
    <pageSetUpPr/>
  </sheetPr>
  <sheetViews>
    <sheetView showGridLines="0" workbookViewId="0"/>
  </sheetViews>
  <sheetFormatPr customHeight="1" defaultColWidth="14.43" defaultRowHeight="15.0"/>
  <cols>
    <col customWidth="1" min="1" max="1" width="3.71"/>
    <col customWidth="1" min="2" max="4" width="8.86"/>
    <col customWidth="1" min="5" max="5" width="19.29"/>
    <col customWidth="1" min="6" max="6" width="33.71"/>
    <col customWidth="1" min="7" max="7" width="12.86"/>
    <col customWidth="1" min="8" max="8" width="33.71"/>
    <col customWidth="1" min="9" max="9" width="2.43"/>
    <col customWidth="1" min="10" max="10" width="2.14"/>
    <col customWidth="1" hidden="1" min="11" max="11" width="8.86"/>
    <col customWidth="1" min="12" max="12" width="31.86"/>
    <col customWidth="1" min="13" max="13" width="8.86"/>
    <col customWidth="1" min="14" max="14" width="28.43"/>
    <col customWidth="1" min="15" max="16" width="8.86"/>
    <col customWidth="1" min="17" max="17" width="2.43"/>
    <col customWidth="1" min="18" max="18" width="57.71"/>
    <col customWidth="1" min="19" max="19" width="17.29"/>
    <col customWidth="1" min="20" max="20" width="81.86"/>
    <col customWidth="1" min="21" max="21" width="8.86"/>
    <col customWidth="1" min="22" max="23" width="4.43"/>
    <col customWidth="1" min="24" max="27" width="8.86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5.75" customHeight="1">
      <c r="A2" s="1"/>
      <c r="B2" s="1"/>
      <c r="C2" s="1"/>
      <c r="D2" s="1"/>
      <c r="E2" s="1"/>
      <c r="F2" s="1"/>
      <c r="G2" s="1"/>
      <c r="H2" s="2" t="s">
        <v>0</v>
      </c>
      <c r="I2" s="3"/>
      <c r="J2" s="3"/>
      <c r="K2" s="3"/>
      <c r="L2" s="3"/>
      <c r="M2" s="1"/>
      <c r="N2" s="2" t="s">
        <v>1</v>
      </c>
      <c r="O2" s="3"/>
      <c r="P2" s="3"/>
      <c r="Q2" s="3"/>
      <c r="R2" s="4"/>
      <c r="S2" s="1"/>
      <c r="T2" s="1"/>
      <c r="U2" s="1"/>
      <c r="V2" s="1"/>
      <c r="W2" s="1"/>
      <c r="X2" s="1"/>
      <c r="Y2" s="1"/>
      <c r="Z2" s="1"/>
      <c r="AA2" s="1"/>
    </row>
    <row r="3" ht="15.75" customHeight="1">
      <c r="A3" s="1"/>
      <c r="B3" s="1"/>
      <c r="C3" s="1"/>
      <c r="D3" s="1"/>
      <c r="E3" s="1"/>
      <c r="F3" s="1"/>
      <c r="G3" s="1"/>
      <c r="H3" s="5" t="s">
        <v>2</v>
      </c>
      <c r="I3" s="6"/>
      <c r="J3" s="1"/>
      <c r="K3" s="1"/>
      <c r="L3" s="7" t="s">
        <v>3</v>
      </c>
      <c r="M3" s="8"/>
      <c r="N3" s="9" t="s">
        <v>4</v>
      </c>
      <c r="O3" s="1"/>
      <c r="P3" s="1"/>
      <c r="Q3" s="1"/>
      <c r="R3" s="10" t="str">
        <f>"Model as of " &amp; TEXT(TODAY(),"mmmm d, yyyy")</f>
        <v>Model as of August 7, 2025</v>
      </c>
      <c r="S3" s="1"/>
      <c r="T3" s="1"/>
      <c r="U3" s="1"/>
      <c r="V3" s="1"/>
      <c r="W3" s="1"/>
      <c r="X3" s="1"/>
      <c r="Y3" s="1"/>
      <c r="Z3" s="1"/>
      <c r="AA3" s="11"/>
    </row>
    <row r="4" ht="18.0" customHeight="1">
      <c r="A4" s="1"/>
      <c r="B4" s="1"/>
      <c r="C4" s="1"/>
      <c r="D4" s="1"/>
      <c r="E4" s="1"/>
      <c r="F4" s="1"/>
      <c r="G4" s="1"/>
      <c r="H4" s="12" t="s">
        <v>5</v>
      </c>
      <c r="J4" s="1"/>
      <c r="K4" s="1"/>
      <c r="L4" s="7" t="s">
        <v>6</v>
      </c>
      <c r="M4" s="8"/>
      <c r="N4" s="9" t="s">
        <v>7</v>
      </c>
      <c r="O4" s="1"/>
      <c r="P4" s="1"/>
      <c r="Q4" s="1"/>
      <c r="R4" s="10"/>
      <c r="S4" s="13"/>
      <c r="T4" s="13"/>
      <c r="U4" s="1"/>
      <c r="V4" s="1"/>
      <c r="W4" s="1"/>
      <c r="X4" s="1"/>
      <c r="Y4" s="1"/>
      <c r="Z4" s="1"/>
      <c r="AA4" s="11"/>
    </row>
    <row r="5" ht="15.75" customHeight="1">
      <c r="A5" s="1"/>
      <c r="B5" s="1"/>
      <c r="C5" s="1"/>
      <c r="D5" s="1"/>
      <c r="E5" s="1"/>
      <c r="F5" s="1"/>
      <c r="G5" s="14"/>
      <c r="H5" s="15"/>
      <c r="J5" s="1"/>
      <c r="K5" s="1"/>
      <c r="L5" s="7" t="s">
        <v>8</v>
      </c>
      <c r="M5" s="8"/>
      <c r="N5" s="16" t="s">
        <v>9</v>
      </c>
      <c r="R5" s="17"/>
      <c r="S5" s="13"/>
      <c r="T5" s="13"/>
      <c r="U5" s="1"/>
      <c r="V5" s="1"/>
      <c r="W5" s="1"/>
      <c r="X5" s="1"/>
      <c r="Y5" s="1"/>
      <c r="Z5" s="1"/>
      <c r="AA5" s="11"/>
    </row>
    <row r="6" ht="15.75" customHeight="1">
      <c r="A6" s="1"/>
      <c r="B6" s="1"/>
      <c r="C6" s="1"/>
      <c r="D6" s="1"/>
      <c r="E6" s="1"/>
      <c r="F6" s="1"/>
      <c r="G6" s="14"/>
      <c r="H6" s="15"/>
      <c r="J6" s="1"/>
      <c r="K6" s="1"/>
      <c r="L6" s="7" t="s">
        <v>10</v>
      </c>
      <c r="M6" s="8"/>
      <c r="N6" s="12" t="s">
        <v>11</v>
      </c>
      <c r="R6" s="17"/>
      <c r="S6" s="13"/>
      <c r="T6" s="13"/>
      <c r="U6" s="1"/>
      <c r="V6" s="1"/>
      <c r="W6" s="1"/>
      <c r="X6" s="1"/>
      <c r="Y6" s="1"/>
      <c r="Z6" s="1"/>
      <c r="AA6" s="11"/>
    </row>
    <row r="7" ht="15.75" customHeight="1">
      <c r="A7" s="1"/>
      <c r="B7" s="1"/>
      <c r="C7" s="1"/>
      <c r="D7" s="1"/>
      <c r="E7" s="1"/>
      <c r="F7" s="1"/>
      <c r="G7" s="14"/>
      <c r="H7" s="15"/>
      <c r="J7" s="1"/>
      <c r="K7" s="1"/>
      <c r="L7" s="7" t="s">
        <v>12</v>
      </c>
      <c r="M7" s="8"/>
      <c r="N7" s="18" t="s">
        <v>13</v>
      </c>
      <c r="R7" s="17"/>
      <c r="S7" s="13"/>
      <c r="T7" s="13"/>
      <c r="U7" s="1"/>
      <c r="V7" s="1"/>
      <c r="W7" s="1"/>
      <c r="X7" s="1"/>
      <c r="Y7" s="1"/>
      <c r="Z7" s="1"/>
      <c r="AA7" s="11"/>
    </row>
    <row r="8" ht="15.75" customHeight="1">
      <c r="A8" s="1"/>
      <c r="B8" s="1"/>
      <c r="C8" s="1"/>
      <c r="D8" s="1"/>
      <c r="E8" s="1"/>
      <c r="F8" s="1"/>
      <c r="G8" s="14"/>
      <c r="H8" s="9" t="s">
        <v>14</v>
      </c>
      <c r="I8" s="1"/>
      <c r="J8" s="1"/>
      <c r="K8" s="1"/>
      <c r="L8" s="19" t="s">
        <v>15</v>
      </c>
      <c r="M8" s="8"/>
      <c r="N8" s="12" t="s">
        <v>16</v>
      </c>
      <c r="R8" s="17"/>
      <c r="S8" s="13"/>
      <c r="T8" s="13"/>
      <c r="U8" s="1"/>
      <c r="V8" s="1"/>
      <c r="W8" s="1"/>
      <c r="X8" s="1"/>
      <c r="Y8" s="1"/>
      <c r="Z8" s="1"/>
      <c r="AA8" s="11"/>
    </row>
    <row r="9" ht="15.75" customHeight="1">
      <c r="A9" s="1"/>
      <c r="B9" s="1"/>
      <c r="C9" s="1"/>
      <c r="D9" s="1"/>
      <c r="E9" s="1"/>
      <c r="F9" s="1"/>
      <c r="G9" s="14"/>
      <c r="H9" s="9" t="s">
        <v>17</v>
      </c>
      <c r="I9" s="1"/>
      <c r="J9" s="1"/>
      <c r="K9" s="1"/>
      <c r="L9" s="7" t="s">
        <v>18</v>
      </c>
      <c r="M9" s="8"/>
      <c r="N9" s="9" t="s">
        <v>19</v>
      </c>
      <c r="O9" s="1"/>
      <c r="P9" s="1"/>
      <c r="Q9" s="1"/>
      <c r="R9" s="10"/>
      <c r="S9" s="13"/>
      <c r="T9" s="13"/>
      <c r="U9" s="1"/>
      <c r="V9" s="1"/>
      <c r="W9" s="1"/>
      <c r="X9" s="1"/>
      <c r="Y9" s="1"/>
      <c r="Z9" s="1"/>
      <c r="AA9" s="11"/>
    </row>
    <row r="10" ht="15.75" customHeight="1">
      <c r="A10" s="1"/>
      <c r="B10" s="1"/>
      <c r="C10" s="1"/>
      <c r="D10" s="1"/>
      <c r="E10" s="1"/>
      <c r="F10" s="1"/>
      <c r="G10" s="14"/>
      <c r="H10" s="20" t="s">
        <v>20</v>
      </c>
      <c r="I10" s="21"/>
      <c r="J10" s="21"/>
      <c r="K10" s="21"/>
      <c r="L10" s="22">
        <v>45828.0</v>
      </c>
      <c r="M10" s="23"/>
      <c r="N10" s="12"/>
      <c r="R10" s="17"/>
      <c r="S10" s="13"/>
      <c r="T10" s="13"/>
      <c r="U10" s="1"/>
      <c r="V10" s="1"/>
      <c r="W10" s="1"/>
      <c r="X10" s="1"/>
      <c r="Y10" s="1"/>
      <c r="Z10" s="1"/>
      <c r="AA10" s="11"/>
    </row>
    <row r="11" ht="15.75" customHeight="1">
      <c r="A11" s="1"/>
      <c r="B11" s="1"/>
      <c r="C11" s="1"/>
      <c r="D11" s="1"/>
      <c r="E11" s="1"/>
      <c r="F11" s="1"/>
      <c r="G11" s="14"/>
      <c r="H11" s="1"/>
      <c r="I11" s="1"/>
      <c r="J11" s="1"/>
      <c r="K11" s="1"/>
      <c r="L11" s="1"/>
      <c r="M11" s="1"/>
      <c r="N11" s="12"/>
      <c r="R11" s="17"/>
      <c r="S11" s="13"/>
      <c r="T11" s="13"/>
      <c r="U11" s="1"/>
      <c r="V11" s="1"/>
      <c r="W11" s="1"/>
      <c r="X11" s="1"/>
      <c r="Y11" s="1"/>
      <c r="Z11" s="1"/>
      <c r="AA11" s="11"/>
    </row>
    <row r="12" ht="15.75" customHeight="1">
      <c r="A12" s="1"/>
      <c r="B12" s="1"/>
      <c r="C12" s="1"/>
      <c r="D12" s="1"/>
      <c r="E12" s="1"/>
      <c r="F12" s="1"/>
      <c r="G12" s="14"/>
      <c r="H12" s="2" t="s">
        <v>21</v>
      </c>
      <c r="I12" s="3"/>
      <c r="J12" s="3"/>
      <c r="K12" s="3"/>
      <c r="L12" s="4"/>
      <c r="M12" s="1"/>
      <c r="N12" s="9"/>
      <c r="O12" s="1"/>
      <c r="P12" s="1"/>
      <c r="Q12" s="1"/>
      <c r="R12" s="10"/>
      <c r="S12" s="13"/>
      <c r="T12" s="13"/>
      <c r="U12" s="1"/>
      <c r="V12" s="1"/>
      <c r="W12" s="1"/>
      <c r="X12" s="1"/>
      <c r="Y12" s="1"/>
      <c r="Z12" s="1"/>
      <c r="AA12" s="11"/>
    </row>
    <row r="13" ht="15.75" customHeight="1">
      <c r="A13" s="1"/>
      <c r="B13" s="1"/>
      <c r="C13" s="1"/>
      <c r="D13" s="1"/>
      <c r="E13" s="1"/>
      <c r="F13" s="1"/>
      <c r="G13" s="14"/>
      <c r="H13" s="24" t="s">
        <v>22</v>
      </c>
      <c r="L13" s="25">
        <f>'Tranche C'!H39</f>
        <v>10711806.39</v>
      </c>
      <c r="M13" s="1"/>
      <c r="N13" s="9"/>
      <c r="O13" s="1"/>
      <c r="P13" s="1"/>
      <c r="Q13" s="1"/>
      <c r="R13" s="10"/>
      <c r="S13" s="13"/>
      <c r="T13" s="13"/>
      <c r="U13" s="1"/>
      <c r="V13" s="1"/>
      <c r="W13" s="1"/>
      <c r="X13" s="1"/>
      <c r="Y13" s="1"/>
      <c r="Z13" s="1"/>
      <c r="AA13" s="1"/>
    </row>
    <row r="14" ht="15.75" customHeight="1">
      <c r="A14" s="1"/>
      <c r="B14" s="1"/>
      <c r="C14" s="1"/>
      <c r="D14" s="1"/>
      <c r="E14" s="1"/>
      <c r="F14" s="1"/>
      <c r="G14" s="14"/>
      <c r="H14" s="24" t="s">
        <v>23</v>
      </c>
      <c r="L14" s="25">
        <f>Returns!G19</f>
        <v>3144986.357</v>
      </c>
      <c r="M14" s="1"/>
      <c r="N14" s="9"/>
      <c r="O14" s="1"/>
      <c r="P14" s="1"/>
      <c r="Q14" s="1"/>
      <c r="R14" s="10"/>
      <c r="S14" s="13"/>
      <c r="T14" s="13"/>
      <c r="U14" s="1"/>
      <c r="V14" s="1"/>
      <c r="W14" s="1"/>
      <c r="X14" s="1"/>
      <c r="Y14" s="1"/>
      <c r="Z14" s="1"/>
      <c r="AA14" s="1"/>
    </row>
    <row r="15" ht="15.75" customHeight="1">
      <c r="A15" s="1"/>
      <c r="B15" s="1"/>
      <c r="C15" s="1"/>
      <c r="D15" s="1"/>
      <c r="E15" s="1"/>
      <c r="F15" s="1"/>
      <c r="G15" s="14"/>
      <c r="H15" s="24" t="s">
        <v>24</v>
      </c>
      <c r="L15" s="26">
        <f>Assumptions!D61</f>
        <v>0.075</v>
      </c>
      <c r="M15" s="1"/>
      <c r="N15" s="9"/>
      <c r="O15" s="1"/>
      <c r="P15" s="1"/>
      <c r="Q15" s="1"/>
      <c r="R15" s="10"/>
      <c r="S15" s="13"/>
      <c r="T15" s="13"/>
      <c r="U15" s="1"/>
      <c r="V15" s="1"/>
      <c r="W15" s="1"/>
      <c r="X15" s="1"/>
      <c r="Y15" s="1"/>
      <c r="Z15" s="1"/>
      <c r="AA15" s="1"/>
    </row>
    <row r="16" ht="15.75" customHeight="1">
      <c r="A16" s="1"/>
      <c r="B16" s="1"/>
      <c r="C16" s="1"/>
      <c r="D16" s="1"/>
      <c r="E16" s="1"/>
      <c r="F16" s="1"/>
      <c r="G16" s="14"/>
      <c r="H16" s="24" t="s">
        <v>25</v>
      </c>
      <c r="L16" s="26">
        <f>Assumptions!D64</f>
        <v>0.065</v>
      </c>
      <c r="M16" s="27"/>
      <c r="N16" s="9"/>
      <c r="O16" s="1"/>
      <c r="P16" s="1"/>
      <c r="Q16" s="1"/>
      <c r="R16" s="10"/>
      <c r="S16" s="13"/>
      <c r="T16" s="13"/>
      <c r="U16" s="1"/>
      <c r="V16" s="1"/>
      <c r="W16" s="1"/>
      <c r="X16" s="1"/>
      <c r="Y16" s="1"/>
      <c r="Z16" s="1"/>
      <c r="AA16" s="1"/>
    </row>
    <row r="17" ht="15.75" customHeight="1">
      <c r="A17" s="1"/>
      <c r="B17" s="1"/>
      <c r="C17" s="1"/>
      <c r="D17" s="1"/>
      <c r="E17" s="1"/>
      <c r="F17" s="1"/>
      <c r="G17" s="14"/>
      <c r="H17" s="24" t="s">
        <v>26</v>
      </c>
      <c r="L17" s="25">
        <f>'Tranche C'!L32</f>
        <v>803385.4794</v>
      </c>
      <c r="M17" s="1"/>
      <c r="N17" s="9"/>
      <c r="O17" s="1"/>
      <c r="P17" s="1"/>
      <c r="Q17" s="1"/>
      <c r="R17" s="10"/>
      <c r="S17" s="13"/>
      <c r="T17" s="13"/>
      <c r="U17" s="1"/>
      <c r="V17" s="1"/>
      <c r="W17" s="1"/>
      <c r="X17" s="1"/>
      <c r="Y17" s="1"/>
      <c r="Z17" s="1"/>
      <c r="AA17" s="1"/>
    </row>
    <row r="18" ht="15.75" customHeight="1">
      <c r="A18" s="1"/>
      <c r="B18" s="1"/>
      <c r="C18" s="1"/>
      <c r="D18" s="1"/>
      <c r="E18" s="1"/>
      <c r="F18" s="1"/>
      <c r="G18" s="1"/>
      <c r="H18" s="24" t="s">
        <v>27</v>
      </c>
      <c r="L18" s="26">
        <f>Returns!D33</f>
        <v>0.2084283152</v>
      </c>
      <c r="M18" s="1"/>
      <c r="N18" s="9"/>
      <c r="O18" s="1"/>
      <c r="P18" s="1"/>
      <c r="Q18" s="1"/>
      <c r="R18" s="10"/>
      <c r="S18" s="1"/>
      <c r="T18" s="13"/>
      <c r="U18" s="1"/>
      <c r="V18" s="1"/>
      <c r="W18" s="1"/>
      <c r="X18" s="1"/>
      <c r="Y18" s="1"/>
      <c r="Z18" s="1"/>
      <c r="AA18" s="1"/>
    </row>
    <row r="19" ht="15.75" customHeight="1">
      <c r="A19" s="1"/>
      <c r="B19" s="1"/>
      <c r="C19" s="1"/>
      <c r="D19" s="1"/>
      <c r="E19" s="1"/>
      <c r="F19" s="1"/>
      <c r="G19" s="1"/>
      <c r="H19" s="24" t="s">
        <v>28</v>
      </c>
      <c r="L19" s="28">
        <f>Returns!C33</f>
        <v>3.741486537</v>
      </c>
      <c r="M19" s="1"/>
      <c r="N19" s="20"/>
      <c r="O19" s="21"/>
      <c r="P19" s="21"/>
      <c r="Q19" s="21"/>
      <c r="R19" s="29"/>
      <c r="S19" s="1"/>
      <c r="T19" s="13"/>
      <c r="U19" s="1"/>
      <c r="V19" s="1"/>
      <c r="W19" s="1"/>
      <c r="X19" s="1"/>
      <c r="Y19" s="1"/>
      <c r="Z19" s="1"/>
      <c r="AA19" s="1"/>
    </row>
    <row r="20" ht="15.75" customHeight="1">
      <c r="A20" s="1"/>
      <c r="B20" s="1"/>
      <c r="C20" s="1"/>
      <c r="D20" s="1"/>
      <c r="E20" s="1"/>
      <c r="F20" s="1"/>
      <c r="G20" s="1"/>
      <c r="H20" s="30" t="s">
        <v>29</v>
      </c>
      <c r="I20" s="31"/>
      <c r="J20" s="31"/>
      <c r="K20" s="31"/>
      <c r="L20" s="32">
        <f>Assumptions!D68</f>
        <v>10</v>
      </c>
      <c r="M20" s="1"/>
      <c r="N20" s="1"/>
      <c r="O20" s="1"/>
      <c r="P20" s="1"/>
      <c r="Q20" s="1"/>
      <c r="R20" s="1"/>
      <c r="S20" s="1"/>
      <c r="T20" s="13"/>
      <c r="U20" s="1"/>
      <c r="V20" s="1"/>
      <c r="W20" s="1"/>
      <c r="X20" s="1"/>
      <c r="Y20" s="1"/>
      <c r="Z20" s="1"/>
      <c r="AA20" s="1"/>
    </row>
    <row r="21" ht="15.75" customHeight="1">
      <c r="A21" s="1"/>
      <c r="B21" s="1"/>
      <c r="C21" s="1"/>
      <c r="D21" s="1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3"/>
      <c r="W21" s="1"/>
      <c r="X21" s="1"/>
      <c r="Y21" s="1"/>
      <c r="Z21" s="1"/>
      <c r="AA21" s="1"/>
    </row>
    <row r="22" ht="15.75" customHeight="1">
      <c r="A22" s="1"/>
      <c r="B22" s="1"/>
      <c r="C22" s="1"/>
      <c r="D22" s="1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3"/>
      <c r="W22" s="1"/>
      <c r="X22" s="1"/>
      <c r="Y22" s="1"/>
      <c r="Z22" s="1"/>
      <c r="AA22" s="1"/>
    </row>
    <row r="23" ht="15.75" customHeight="1">
      <c r="A23" s="1"/>
      <c r="B23" s="1"/>
      <c r="C23" s="1"/>
      <c r="D23" s="1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5.75" customHeight="1">
      <c r="A24" s="1"/>
      <c r="B24" s="33"/>
      <c r="C24" s="1"/>
      <c r="D24" s="1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8.0" customHeight="1">
      <c r="A25" s="1"/>
      <c r="B25" s="3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8.0" customHeight="1">
      <c r="A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8.0" customHeight="1">
      <c r="A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5.75" customHeight="1">
      <c r="A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5.75" customHeight="1">
      <c r="A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5.75" customHeight="1">
      <c r="A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5.75" customHeight="1">
      <c r="A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5.75" customHeight="1">
      <c r="A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5.75" customHeight="1">
      <c r="A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5.75" customHeight="1">
      <c r="A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5.75" customHeight="1">
      <c r="A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5.75" customHeight="1">
      <c r="A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5.75" customHeight="1">
      <c r="A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15.75" customHeight="1">
      <c r="A40" s="1"/>
      <c r="B40" s="35"/>
      <c r="C40" s="36"/>
      <c r="D40" s="3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5.75" hidden="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5.75" hidden="1" customHeight="1">
      <c r="A70" s="1"/>
      <c r="B70" s="1" t="s">
        <v>30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5.75" hidden="1" customHeight="1">
      <c r="A71" s="1"/>
      <c r="B71" s="1" t="s">
        <v>31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5.75" hidden="1" customHeight="1">
      <c r="A72" s="1"/>
      <c r="B72" s="1" t="s">
        <v>32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5.75" hidden="1" customHeight="1">
      <c r="A73" s="1"/>
      <c r="B73" s="1" t="s">
        <v>33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5.75" hidden="1" customHeight="1">
      <c r="A74" s="1"/>
      <c r="B74" s="1" t="s">
        <v>15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5.75" hidden="1" customHeight="1">
      <c r="A75" s="1"/>
      <c r="B75" s="1" t="s">
        <v>34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5.75" hidden="1" customHeight="1">
      <c r="A76" s="1"/>
      <c r="B76" s="1" t="s">
        <v>35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5.75" hidden="1" customHeight="1">
      <c r="A77" s="1"/>
      <c r="B77" s="1" t="s">
        <v>36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5.75" hidden="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16">
    <mergeCell ref="H4:I7"/>
    <mergeCell ref="N5:R5"/>
    <mergeCell ref="N6:R6"/>
    <mergeCell ref="N7:R7"/>
    <mergeCell ref="N8:R8"/>
    <mergeCell ref="N10:R10"/>
    <mergeCell ref="N11:R11"/>
    <mergeCell ref="H20:K20"/>
    <mergeCell ref="B25:N37"/>
    <mergeCell ref="H13:K13"/>
    <mergeCell ref="H14:K14"/>
    <mergeCell ref="H15:K15"/>
    <mergeCell ref="H16:K16"/>
    <mergeCell ref="H17:K17"/>
    <mergeCell ref="H18:K18"/>
    <mergeCell ref="H19:K19"/>
  </mergeCells>
  <dataValidations>
    <dataValidation type="list" allowBlank="1" showErrorMessage="1" sqref="L8">
      <formula1>$B$70:$B$77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0CECE"/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.71"/>
    <col customWidth="1" min="2" max="2" width="33.43"/>
    <col customWidth="1" min="3" max="3" width="16.14"/>
    <col customWidth="1" min="4" max="4" width="11.43"/>
    <col customWidth="1" min="5" max="5" width="15.43"/>
    <col customWidth="1" min="6" max="6" width="26.86"/>
    <col customWidth="1" min="7" max="7" width="12.0"/>
    <col customWidth="1" min="8" max="8" width="11.43"/>
    <col customWidth="1" min="9" max="9" width="11.86"/>
    <col customWidth="1" min="10" max="10" width="33.43"/>
    <col customWidth="1" min="11" max="11" width="9.71"/>
    <col customWidth="1" min="12" max="12" width="11.14"/>
    <col customWidth="1" min="13" max="13" width="12.0"/>
    <col customWidth="1" min="14" max="14" width="26.86"/>
    <col customWidth="1" min="15" max="15" width="12.0"/>
    <col customWidth="1" min="16" max="16" width="12.29"/>
    <col customWidth="1" min="17" max="17" width="14.71"/>
    <col customWidth="1" min="18" max="18" width="33.43"/>
    <col customWidth="1" min="19" max="19" width="9.14"/>
    <col customWidth="1" min="20" max="20" width="15.86"/>
    <col customWidth="1" min="21" max="21" width="12.0"/>
    <col customWidth="1" min="22" max="22" width="26.86"/>
    <col customWidth="1" min="23" max="23" width="12.0"/>
    <col customWidth="1" min="24" max="24" width="13.14"/>
    <col customWidth="1" min="25" max="25" width="14.71"/>
    <col customWidth="1" min="26" max="26" width="33.43"/>
    <col customWidth="1" min="27" max="27" width="10.29"/>
    <col customWidth="1" min="28" max="28" width="12.71"/>
    <col customWidth="1" min="29" max="29" width="11.43"/>
    <col customWidth="1" min="30" max="30" width="26.86"/>
    <col customWidth="1" min="31" max="31" width="12.0"/>
    <col customWidth="1" min="32" max="32" width="13.43"/>
  </cols>
  <sheetData>
    <row r="1" ht="15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</row>
    <row r="2" ht="15.75" customHeight="1">
      <c r="A2" s="37"/>
      <c r="B2" s="38" t="s">
        <v>37</v>
      </c>
      <c r="C2" s="39"/>
      <c r="D2" s="39"/>
      <c r="E2" s="39"/>
      <c r="F2" s="39"/>
      <c r="G2" s="39"/>
      <c r="H2" s="40"/>
      <c r="I2" s="37"/>
      <c r="J2" s="38" t="s">
        <v>38</v>
      </c>
      <c r="K2" s="41"/>
      <c r="L2" s="39"/>
      <c r="M2" s="39"/>
      <c r="N2" s="39"/>
      <c r="O2" s="39"/>
      <c r="P2" s="40"/>
      <c r="Q2" s="37"/>
      <c r="R2" s="38" t="s">
        <v>39</v>
      </c>
      <c r="S2" s="41"/>
      <c r="T2" s="39"/>
      <c r="U2" s="39"/>
      <c r="V2" s="39"/>
      <c r="W2" s="39"/>
      <c r="X2" s="40"/>
      <c r="Y2" s="37"/>
      <c r="Z2" s="38" t="s">
        <v>40</v>
      </c>
      <c r="AA2" s="41"/>
      <c r="AB2" s="39"/>
      <c r="AC2" s="39"/>
      <c r="AD2" s="39"/>
      <c r="AE2" s="39"/>
      <c r="AF2" s="40"/>
    </row>
    <row r="3" ht="15.75" customHeight="1">
      <c r="A3" s="37"/>
      <c r="B3" s="42" t="s">
        <v>41</v>
      </c>
      <c r="C3" s="43"/>
      <c r="D3" s="43"/>
      <c r="E3" s="43"/>
      <c r="F3" s="43"/>
      <c r="G3" s="44" t="s">
        <v>42</v>
      </c>
      <c r="H3" s="45" t="s">
        <v>43</v>
      </c>
      <c r="I3" s="37"/>
      <c r="J3" s="42" t="s">
        <v>41</v>
      </c>
      <c r="K3" s="43"/>
      <c r="L3" s="43"/>
      <c r="M3" s="43"/>
      <c r="N3" s="43"/>
      <c r="O3" s="44" t="s">
        <v>42</v>
      </c>
      <c r="P3" s="45" t="s">
        <v>43</v>
      </c>
      <c r="Q3" s="37"/>
      <c r="R3" s="42" t="s">
        <v>41</v>
      </c>
      <c r="S3" s="43"/>
      <c r="T3" s="43"/>
      <c r="U3" s="43"/>
      <c r="V3" s="43"/>
      <c r="W3" s="44" t="s">
        <v>42</v>
      </c>
      <c r="X3" s="45" t="s">
        <v>43</v>
      </c>
      <c r="Y3" s="37"/>
      <c r="Z3" s="42" t="s">
        <v>41</v>
      </c>
      <c r="AA3" s="43"/>
      <c r="AB3" s="43"/>
      <c r="AC3" s="43"/>
      <c r="AD3" s="43"/>
      <c r="AE3" s="44" t="s">
        <v>42</v>
      </c>
      <c r="AF3" s="45" t="s">
        <v>43</v>
      </c>
    </row>
    <row r="4" ht="15.75" customHeight="1">
      <c r="A4" s="37"/>
      <c r="B4" s="46" t="s">
        <v>44</v>
      </c>
      <c r="C4" s="1"/>
      <c r="D4" s="8" t="s">
        <v>45</v>
      </c>
      <c r="E4" s="47" t="s">
        <v>46</v>
      </c>
      <c r="F4" s="47" t="s">
        <v>47</v>
      </c>
      <c r="G4" s="48" t="s">
        <v>48</v>
      </c>
      <c r="H4" s="49"/>
      <c r="I4" s="37"/>
      <c r="J4" s="46" t="s">
        <v>44</v>
      </c>
      <c r="K4" s="1" t="str">
        <f>D4</f>
        <v>Unit Count</v>
      </c>
      <c r="L4" s="47" t="s">
        <v>46</v>
      </c>
      <c r="M4" s="47" t="s">
        <v>47</v>
      </c>
      <c r="N4" s="47"/>
      <c r="O4" s="48" t="s">
        <v>48</v>
      </c>
      <c r="P4" s="49"/>
      <c r="Q4" s="37"/>
      <c r="R4" s="46" t="s">
        <v>44</v>
      </c>
      <c r="S4" s="1" t="str">
        <f>K4</f>
        <v>Unit Count</v>
      </c>
      <c r="T4" s="47" t="s">
        <v>46</v>
      </c>
      <c r="U4" s="47" t="s">
        <v>47</v>
      </c>
      <c r="V4" s="47"/>
      <c r="W4" s="48" t="s">
        <v>48</v>
      </c>
      <c r="X4" s="49"/>
      <c r="Y4" s="37"/>
      <c r="Z4" s="46" t="s">
        <v>44</v>
      </c>
      <c r="AA4" s="1" t="s">
        <v>45</v>
      </c>
      <c r="AB4" s="47" t="s">
        <v>46</v>
      </c>
      <c r="AC4" s="47" t="s">
        <v>47</v>
      </c>
      <c r="AD4" s="47"/>
      <c r="AE4" s="48" t="s">
        <v>48</v>
      </c>
      <c r="AF4" s="49"/>
    </row>
    <row r="5" ht="15.75" customHeight="1">
      <c r="A5" s="37"/>
      <c r="B5" s="46" t="s">
        <v>49</v>
      </c>
      <c r="C5" s="1"/>
      <c r="D5" s="50">
        <v>12.0</v>
      </c>
      <c r="E5" s="50">
        <v>3.0</v>
      </c>
      <c r="F5" s="50">
        <v>638.3333333333334</v>
      </c>
      <c r="G5" s="51">
        <f>D5*F5*E5*12</f>
        <v>275760</v>
      </c>
      <c r="H5" s="52">
        <f>G5*(1+$C$97)</f>
        <v>284032.8</v>
      </c>
      <c r="I5" s="53"/>
      <c r="J5" s="46" t="s">
        <v>50</v>
      </c>
      <c r="K5" s="1">
        <v>2.0</v>
      </c>
      <c r="L5" s="50">
        <v>3.0</v>
      </c>
      <c r="M5" s="50">
        <v>711.6666666666666</v>
      </c>
      <c r="N5" s="54"/>
      <c r="O5" s="51">
        <f t="shared" ref="O5:O9" si="1">K5*M5*L5*12</f>
        <v>51240</v>
      </c>
      <c r="P5" s="52">
        <f t="shared" ref="P5:P9" si="2">O5*(1+$C$97)</f>
        <v>52777.2</v>
      </c>
      <c r="Q5" s="37"/>
      <c r="R5" s="46" t="s">
        <v>51</v>
      </c>
      <c r="S5" s="50">
        <v>6.0</v>
      </c>
      <c r="T5" s="50">
        <v>1.0</v>
      </c>
      <c r="U5" s="50">
        <v>820.0</v>
      </c>
      <c r="V5" s="54"/>
      <c r="W5" s="51">
        <f t="shared" ref="W5:W8" si="3">S5*U5*T5*12</f>
        <v>59040</v>
      </c>
      <c r="X5" s="52">
        <f t="shared" ref="X5:X8" si="4">W5*(1+$C$97)</f>
        <v>60811.2</v>
      </c>
      <c r="Y5" s="37"/>
      <c r="Z5" s="46" t="s">
        <v>52</v>
      </c>
      <c r="AA5" s="1">
        <v>9.0</v>
      </c>
      <c r="AB5" s="50">
        <v>1.0</v>
      </c>
      <c r="AC5" s="50">
        <v>760.0</v>
      </c>
      <c r="AD5" s="54"/>
      <c r="AE5" s="51">
        <f t="shared" ref="AE5:AE8" si="5">AA5*AC5*AB5*12</f>
        <v>82080</v>
      </c>
      <c r="AF5" s="52">
        <f t="shared" ref="AF5:AF8" si="6">AE5*(1+$C$97)</f>
        <v>84542.4</v>
      </c>
    </row>
    <row r="6" ht="15.75" customHeight="1">
      <c r="A6" s="37"/>
      <c r="B6" s="46"/>
      <c r="C6" s="1"/>
      <c r="D6" s="50"/>
      <c r="E6" s="50"/>
      <c r="F6" s="50"/>
      <c r="G6" s="51"/>
      <c r="H6" s="52"/>
      <c r="I6" s="37"/>
      <c r="J6" s="46" t="s">
        <v>53</v>
      </c>
      <c r="K6" s="1">
        <v>2.0</v>
      </c>
      <c r="L6" s="50">
        <v>3.0</v>
      </c>
      <c r="M6" s="50">
        <v>718.3333333333334</v>
      </c>
      <c r="N6" s="54"/>
      <c r="O6" s="51">
        <f t="shared" si="1"/>
        <v>51720</v>
      </c>
      <c r="P6" s="52">
        <f t="shared" si="2"/>
        <v>53271.6</v>
      </c>
      <c r="Q6" s="37"/>
      <c r="R6" s="46" t="s">
        <v>54</v>
      </c>
      <c r="S6" s="50">
        <v>5.0</v>
      </c>
      <c r="T6" s="50">
        <v>1.0</v>
      </c>
      <c r="U6" s="50">
        <v>830.0</v>
      </c>
      <c r="V6" s="54"/>
      <c r="W6" s="51">
        <f t="shared" si="3"/>
        <v>49800</v>
      </c>
      <c r="X6" s="52">
        <f t="shared" si="4"/>
        <v>51294</v>
      </c>
      <c r="Y6" s="37"/>
      <c r="Z6" s="46" t="s">
        <v>55</v>
      </c>
      <c r="AA6" s="1">
        <v>10.0</v>
      </c>
      <c r="AB6" s="50">
        <v>1.0</v>
      </c>
      <c r="AC6" s="50">
        <v>780.0</v>
      </c>
      <c r="AD6" s="54"/>
      <c r="AE6" s="51">
        <f t="shared" si="5"/>
        <v>93600</v>
      </c>
      <c r="AF6" s="52">
        <f t="shared" si="6"/>
        <v>96408</v>
      </c>
    </row>
    <row r="7" ht="15.75" customHeight="1">
      <c r="A7" s="37"/>
      <c r="B7" s="46"/>
      <c r="C7" s="1"/>
      <c r="D7" s="50"/>
      <c r="E7" s="50"/>
      <c r="F7" s="50"/>
      <c r="G7" s="51"/>
      <c r="H7" s="52"/>
      <c r="I7" s="37"/>
      <c r="J7" s="46" t="s">
        <v>56</v>
      </c>
      <c r="K7" s="1">
        <v>4.0</v>
      </c>
      <c r="L7" s="50">
        <v>4.0</v>
      </c>
      <c r="M7" s="50">
        <v>708.75</v>
      </c>
      <c r="N7" s="54"/>
      <c r="O7" s="51">
        <f t="shared" si="1"/>
        <v>136080</v>
      </c>
      <c r="P7" s="52">
        <f t="shared" si="2"/>
        <v>140162.4</v>
      </c>
      <c r="Q7" s="37"/>
      <c r="R7" s="46" t="s">
        <v>57</v>
      </c>
      <c r="S7" s="50">
        <v>2.0</v>
      </c>
      <c r="T7" s="50">
        <v>1.0</v>
      </c>
      <c r="U7" s="50">
        <v>840.0</v>
      </c>
      <c r="V7" s="54"/>
      <c r="W7" s="51">
        <f t="shared" si="3"/>
        <v>20160</v>
      </c>
      <c r="X7" s="52">
        <f t="shared" si="4"/>
        <v>20764.8</v>
      </c>
      <c r="Y7" s="37"/>
      <c r="Z7" s="46" t="s">
        <v>58</v>
      </c>
      <c r="AA7" s="1">
        <v>10.0</v>
      </c>
      <c r="AB7" s="50">
        <v>1.0</v>
      </c>
      <c r="AC7" s="50">
        <v>780.0</v>
      </c>
      <c r="AD7" s="54"/>
      <c r="AE7" s="51">
        <f t="shared" si="5"/>
        <v>93600</v>
      </c>
      <c r="AF7" s="52">
        <f t="shared" si="6"/>
        <v>96408</v>
      </c>
    </row>
    <row r="8" ht="15.75" customHeight="1">
      <c r="A8" s="37"/>
      <c r="B8" s="46"/>
      <c r="C8" s="1"/>
      <c r="D8" s="50"/>
      <c r="E8" s="50"/>
      <c r="F8" s="50"/>
      <c r="G8" s="51"/>
      <c r="H8" s="52"/>
      <c r="I8" s="37"/>
      <c r="J8" s="46" t="s">
        <v>59</v>
      </c>
      <c r="K8" s="1">
        <v>2.0</v>
      </c>
      <c r="L8" s="50">
        <v>5.0</v>
      </c>
      <c r="M8" s="50">
        <v>665.0</v>
      </c>
      <c r="N8" s="54"/>
      <c r="O8" s="51">
        <f t="shared" si="1"/>
        <v>79800</v>
      </c>
      <c r="P8" s="52">
        <f t="shared" si="2"/>
        <v>82194</v>
      </c>
      <c r="Q8" s="37"/>
      <c r="R8" s="46" t="s">
        <v>60</v>
      </c>
      <c r="S8" s="50">
        <v>11.0</v>
      </c>
      <c r="T8" s="50">
        <v>1.0</v>
      </c>
      <c r="U8" s="50">
        <v>850.0</v>
      </c>
      <c r="V8" s="54"/>
      <c r="W8" s="51">
        <f t="shared" si="3"/>
        <v>112200</v>
      </c>
      <c r="X8" s="52">
        <f t="shared" si="4"/>
        <v>115566</v>
      </c>
      <c r="Y8" s="37"/>
      <c r="Z8" s="46" t="s">
        <v>61</v>
      </c>
      <c r="AA8" s="1">
        <v>1.0</v>
      </c>
      <c r="AB8" s="50">
        <v>1.0</v>
      </c>
      <c r="AC8" s="50">
        <v>915.0</v>
      </c>
      <c r="AD8" s="54"/>
      <c r="AE8" s="51">
        <f t="shared" si="5"/>
        <v>10980</v>
      </c>
      <c r="AF8" s="52">
        <f t="shared" si="6"/>
        <v>11309.4</v>
      </c>
    </row>
    <row r="9" ht="15.75" customHeight="1">
      <c r="A9" s="37"/>
      <c r="B9" s="46"/>
      <c r="C9" s="1"/>
      <c r="D9" s="50"/>
      <c r="E9" s="50"/>
      <c r="F9" s="50"/>
      <c r="G9" s="51"/>
      <c r="H9" s="52"/>
      <c r="I9" s="37"/>
      <c r="J9" s="46" t="s">
        <v>62</v>
      </c>
      <c r="K9" s="1">
        <v>2.0</v>
      </c>
      <c r="L9" s="50">
        <v>5.0</v>
      </c>
      <c r="M9" s="50">
        <v>675.0</v>
      </c>
      <c r="N9" s="27"/>
      <c r="O9" s="51">
        <f t="shared" si="1"/>
        <v>81000</v>
      </c>
      <c r="P9" s="52">
        <f t="shared" si="2"/>
        <v>83430</v>
      </c>
      <c r="Q9" s="37"/>
      <c r="R9" s="46"/>
      <c r="S9" s="1"/>
      <c r="T9" s="50"/>
      <c r="U9" s="50"/>
      <c r="V9" s="27"/>
      <c r="W9" s="51"/>
      <c r="X9" s="52"/>
      <c r="Y9" s="37"/>
      <c r="Z9" s="46"/>
      <c r="AA9" s="1"/>
      <c r="AB9" s="50"/>
      <c r="AC9" s="50"/>
      <c r="AD9" s="27"/>
      <c r="AE9" s="51"/>
      <c r="AF9" s="52"/>
    </row>
    <row r="10" ht="15.75" customHeight="1">
      <c r="A10" s="37"/>
      <c r="B10" s="46"/>
      <c r="C10" s="1"/>
      <c r="D10" s="50"/>
      <c r="E10" s="50"/>
      <c r="F10" s="50"/>
      <c r="G10" s="51"/>
      <c r="H10" s="52"/>
      <c r="I10" s="37"/>
      <c r="J10" s="46"/>
      <c r="K10" s="1"/>
      <c r="L10" s="50"/>
      <c r="M10" s="50"/>
      <c r="N10" s="54"/>
      <c r="O10" s="51"/>
      <c r="P10" s="52"/>
      <c r="Q10" s="37"/>
      <c r="R10" s="46"/>
      <c r="S10" s="1"/>
      <c r="T10" s="50"/>
      <c r="U10" s="50"/>
      <c r="V10" s="54"/>
      <c r="W10" s="51"/>
      <c r="X10" s="52"/>
      <c r="Y10" s="37"/>
      <c r="Z10" s="46"/>
      <c r="AA10" s="1"/>
      <c r="AB10" s="50"/>
      <c r="AC10" s="50"/>
      <c r="AD10" s="54"/>
      <c r="AE10" s="51"/>
      <c r="AF10" s="52"/>
    </row>
    <row r="11" ht="15.75" customHeight="1">
      <c r="A11" s="37"/>
      <c r="B11" s="46"/>
      <c r="C11" s="1"/>
      <c r="D11" s="50"/>
      <c r="E11" s="50"/>
      <c r="F11" s="50"/>
      <c r="G11" s="51"/>
      <c r="H11" s="52"/>
      <c r="I11" s="37"/>
      <c r="J11" s="46"/>
      <c r="K11" s="1"/>
      <c r="L11" s="50"/>
      <c r="M11" s="50"/>
      <c r="N11" s="54"/>
      <c r="O11" s="51"/>
      <c r="P11" s="52"/>
      <c r="Q11" s="37"/>
      <c r="R11" s="46"/>
      <c r="S11" s="1"/>
      <c r="T11" s="50"/>
      <c r="U11" s="50"/>
      <c r="V11" s="54"/>
      <c r="W11" s="51"/>
      <c r="X11" s="52"/>
      <c r="Y11" s="37"/>
      <c r="Z11" s="46"/>
      <c r="AA11" s="1"/>
      <c r="AB11" s="50"/>
      <c r="AC11" s="50"/>
      <c r="AD11" s="54"/>
      <c r="AE11" s="51"/>
      <c r="AF11" s="52"/>
    </row>
    <row r="12" ht="15.75" customHeight="1">
      <c r="A12" s="37"/>
      <c r="B12" s="55" t="s">
        <v>63</v>
      </c>
      <c r="C12" s="56"/>
      <c r="D12" s="57">
        <f>SUM(D5:D11)</f>
        <v>12</v>
      </c>
      <c r="E12" s="57">
        <f>SUMPRODUCT(E5:E11,D5:D11)</f>
        <v>36</v>
      </c>
      <c r="F12" s="58"/>
      <c r="G12" s="59">
        <f t="shared" ref="G12:H12" si="7">SUM(G5:G11)</f>
        <v>275760</v>
      </c>
      <c r="H12" s="60">
        <f t="shared" si="7"/>
        <v>284032.8</v>
      </c>
      <c r="I12" s="37"/>
      <c r="J12" s="55" t="s">
        <v>63</v>
      </c>
      <c r="K12" s="56">
        <f>SUM(K5:K11)</f>
        <v>12</v>
      </c>
      <c r="L12" s="57">
        <f>SUMPRODUCT(L5:L11,K5:K11)</f>
        <v>48</v>
      </c>
      <c r="M12" s="57">
        <f>AVERAGE(M5:M9)</f>
        <v>695.75</v>
      </c>
      <c r="N12" s="58"/>
      <c r="O12" s="59">
        <f t="shared" ref="O12:P12" si="8">SUM(O5:O11)</f>
        <v>399840</v>
      </c>
      <c r="P12" s="60">
        <f t="shared" si="8"/>
        <v>411835.2</v>
      </c>
      <c r="Q12" s="37"/>
      <c r="R12" s="55" t="s">
        <v>63</v>
      </c>
      <c r="S12" s="57">
        <f>SUM(S5:S11)</f>
        <v>24</v>
      </c>
      <c r="T12" s="57">
        <f>SUMPRODUCT(T5:T11,S5:S11)</f>
        <v>24</v>
      </c>
      <c r="U12" s="57">
        <f>AVERAGE(U5:U11)</f>
        <v>835</v>
      </c>
      <c r="V12" s="58"/>
      <c r="W12" s="59">
        <f t="shared" ref="W12:X12" si="9">SUM(W5:W11)</f>
        <v>241200</v>
      </c>
      <c r="X12" s="60">
        <f t="shared" si="9"/>
        <v>248436</v>
      </c>
      <c r="Y12" s="37"/>
      <c r="Z12" s="55" t="s">
        <v>63</v>
      </c>
      <c r="AA12" s="56">
        <f>SUM(AA5:AA11)</f>
        <v>30</v>
      </c>
      <c r="AB12" s="57">
        <f>SUMPRODUCT(AB5:AB11,AA5:AA11)</f>
        <v>30</v>
      </c>
      <c r="AC12" s="57">
        <f>AVERAGE(AC5:AC11)</f>
        <v>808.75</v>
      </c>
      <c r="AD12" s="58">
        <f>AE12/12</f>
        <v>23355</v>
      </c>
      <c r="AE12" s="59">
        <f t="shared" ref="AE12:AF12" si="10">SUM(AE5:AE11)</f>
        <v>280260</v>
      </c>
      <c r="AF12" s="60">
        <f t="shared" si="10"/>
        <v>288667.8</v>
      </c>
    </row>
    <row r="13" ht="15.75" customHeight="1">
      <c r="A13" s="37"/>
      <c r="B13" s="46"/>
      <c r="C13" s="1"/>
      <c r="D13" s="1"/>
      <c r="E13" s="61"/>
      <c r="F13" s="1"/>
      <c r="G13" s="51"/>
      <c r="H13" s="52"/>
      <c r="I13" s="37"/>
      <c r="J13" s="46"/>
      <c r="K13" s="1"/>
      <c r="L13" s="1"/>
      <c r="M13" s="61"/>
      <c r="N13" s="1"/>
      <c r="O13" s="51"/>
      <c r="P13" s="52"/>
      <c r="Q13" s="37"/>
      <c r="R13" s="46"/>
      <c r="S13" s="1"/>
      <c r="T13" s="1"/>
      <c r="U13" s="61"/>
      <c r="V13" s="1"/>
      <c r="W13" s="51"/>
      <c r="X13" s="52"/>
      <c r="Y13" s="37"/>
      <c r="Z13" s="46"/>
      <c r="AA13" s="1"/>
      <c r="AB13" s="1"/>
      <c r="AC13" s="61"/>
      <c r="AD13" s="1"/>
      <c r="AE13" s="51"/>
      <c r="AF13" s="52"/>
    </row>
    <row r="14" ht="15.75" customHeight="1">
      <c r="A14" s="37"/>
      <c r="B14" s="46" t="s">
        <v>64</v>
      </c>
      <c r="C14" s="1"/>
      <c r="D14" s="1"/>
      <c r="E14" s="61"/>
      <c r="F14" s="54">
        <v>0.0</v>
      </c>
      <c r="G14" s="51">
        <f t="shared" ref="G14:G16" si="11">-F14*$G$12</f>
        <v>0</v>
      </c>
      <c r="H14" s="52">
        <f>-$H$12*C95</f>
        <v>-14201.64</v>
      </c>
      <c r="I14" s="37"/>
      <c r="J14" s="46" t="s">
        <v>64</v>
      </c>
      <c r="K14" s="1"/>
      <c r="L14" s="1"/>
      <c r="M14" s="61"/>
      <c r="N14" s="54">
        <v>0.0</v>
      </c>
      <c r="O14" s="51">
        <f t="shared" ref="O14:O16" si="12">-N14*$O$12</f>
        <v>0</v>
      </c>
      <c r="P14" s="52">
        <f>-P12*$C$95</f>
        <v>-20591.76</v>
      </c>
      <c r="Q14" s="37"/>
      <c r="R14" s="46" t="s">
        <v>64</v>
      </c>
      <c r="S14" s="1"/>
      <c r="T14" s="1"/>
      <c r="U14" s="61"/>
      <c r="V14" s="54">
        <v>0.0</v>
      </c>
      <c r="W14" s="51">
        <f t="shared" ref="W14:W16" si="13">-V14*$W$12</f>
        <v>0</v>
      </c>
      <c r="X14" s="52">
        <f>-X12*$C$95</f>
        <v>-12421.8</v>
      </c>
      <c r="Y14" s="37"/>
      <c r="Z14" s="46" t="s">
        <v>64</v>
      </c>
      <c r="AA14" s="1"/>
      <c r="AB14" s="1"/>
      <c r="AC14" s="61"/>
      <c r="AD14" s="54">
        <v>0.02</v>
      </c>
      <c r="AE14" s="51">
        <f t="shared" ref="AE14:AE16" si="14">-AD14*$AE$12</f>
        <v>-5605.2</v>
      </c>
      <c r="AF14" s="52">
        <f>-AF12*$C$95</f>
        <v>-14433.39</v>
      </c>
    </row>
    <row r="15" ht="15.75" customHeight="1">
      <c r="A15" s="37"/>
      <c r="B15" s="46" t="s">
        <v>65</v>
      </c>
      <c r="C15" s="1"/>
      <c r="D15" s="1"/>
      <c r="E15" s="61"/>
      <c r="F15" s="54">
        <v>0.01</v>
      </c>
      <c r="G15" s="51">
        <f t="shared" si="11"/>
        <v>-2757.6</v>
      </c>
      <c r="H15" s="52">
        <f t="shared" ref="H15:H16" si="15">-$H$12*F15</f>
        <v>-2840.328</v>
      </c>
      <c r="I15" s="37"/>
      <c r="J15" s="46" t="s">
        <v>65</v>
      </c>
      <c r="K15" s="1"/>
      <c r="L15" s="1"/>
      <c r="M15" s="61"/>
      <c r="N15" s="54">
        <v>0.01</v>
      </c>
      <c r="O15" s="51">
        <f t="shared" si="12"/>
        <v>-3998.4</v>
      </c>
      <c r="P15" s="52">
        <f t="shared" ref="P15:P16" si="16">-$P$12*N15</f>
        <v>-4118.352</v>
      </c>
      <c r="Q15" s="37"/>
      <c r="R15" s="46" t="s">
        <v>65</v>
      </c>
      <c r="S15" s="1"/>
      <c r="T15" s="1"/>
      <c r="U15" s="61"/>
      <c r="V15" s="54">
        <v>0.01</v>
      </c>
      <c r="W15" s="51">
        <f t="shared" si="13"/>
        <v>-2412</v>
      </c>
      <c r="X15" s="52">
        <f t="shared" ref="X15:X16" si="17">-$X$12*V15</f>
        <v>-2484.36</v>
      </c>
      <c r="Y15" s="37"/>
      <c r="Z15" s="46" t="s">
        <v>65</v>
      </c>
      <c r="AA15" s="1"/>
      <c r="AB15" s="1"/>
      <c r="AC15" s="61"/>
      <c r="AD15" s="54">
        <v>0.01</v>
      </c>
      <c r="AE15" s="51">
        <f t="shared" si="14"/>
        <v>-2802.6</v>
      </c>
      <c r="AF15" s="52">
        <f t="shared" ref="AF15:AF16" si="18">-$AF$12*AD15</f>
        <v>-2886.678</v>
      </c>
    </row>
    <row r="16" ht="15.75" customHeight="1">
      <c r="A16" s="37"/>
      <c r="B16" s="46" t="s">
        <v>66</v>
      </c>
      <c r="C16" s="1"/>
      <c r="D16" s="1"/>
      <c r="E16" s="61"/>
      <c r="F16" s="54">
        <v>0.01</v>
      </c>
      <c r="G16" s="51">
        <f t="shared" si="11"/>
        <v>-2757.6</v>
      </c>
      <c r="H16" s="52">
        <f t="shared" si="15"/>
        <v>-2840.328</v>
      </c>
      <c r="I16" s="37"/>
      <c r="J16" s="46" t="s">
        <v>66</v>
      </c>
      <c r="K16" s="1"/>
      <c r="L16" s="1"/>
      <c r="M16" s="61"/>
      <c r="N16" s="54">
        <v>0.01</v>
      </c>
      <c r="O16" s="51">
        <f t="shared" si="12"/>
        <v>-3998.4</v>
      </c>
      <c r="P16" s="52">
        <f t="shared" si="16"/>
        <v>-4118.352</v>
      </c>
      <c r="Q16" s="37"/>
      <c r="R16" s="46" t="s">
        <v>66</v>
      </c>
      <c r="S16" s="1"/>
      <c r="T16" s="1"/>
      <c r="U16" s="61"/>
      <c r="V16" s="54">
        <v>0.01</v>
      </c>
      <c r="W16" s="51">
        <f t="shared" si="13"/>
        <v>-2412</v>
      </c>
      <c r="X16" s="52">
        <f t="shared" si="17"/>
        <v>-2484.36</v>
      </c>
      <c r="Y16" s="37"/>
      <c r="Z16" s="46" t="s">
        <v>66</v>
      </c>
      <c r="AA16" s="1"/>
      <c r="AB16" s="1"/>
      <c r="AC16" s="61"/>
      <c r="AD16" s="54">
        <v>0.01</v>
      </c>
      <c r="AE16" s="51">
        <f t="shared" si="14"/>
        <v>-2802.6</v>
      </c>
      <c r="AF16" s="52">
        <f t="shared" si="18"/>
        <v>-2886.678</v>
      </c>
    </row>
    <row r="17" ht="15.75" customHeight="1">
      <c r="A17" s="37"/>
      <c r="B17" s="46"/>
      <c r="C17" s="1"/>
      <c r="D17" s="1"/>
      <c r="E17" s="61"/>
      <c r="F17" s="1"/>
      <c r="G17" s="51"/>
      <c r="H17" s="52"/>
      <c r="I17" s="37"/>
      <c r="J17" s="46"/>
      <c r="K17" s="1"/>
      <c r="L17" s="1"/>
      <c r="M17" s="61"/>
      <c r="N17" s="1"/>
      <c r="O17" s="51"/>
      <c r="P17" s="52"/>
      <c r="Q17" s="37"/>
      <c r="R17" s="46"/>
      <c r="S17" s="1"/>
      <c r="T17" s="1"/>
      <c r="U17" s="61"/>
      <c r="V17" s="1"/>
      <c r="W17" s="51"/>
      <c r="X17" s="52"/>
      <c r="Y17" s="37"/>
      <c r="Z17" s="46"/>
      <c r="AA17" s="1"/>
      <c r="AB17" s="1"/>
      <c r="AC17" s="61"/>
      <c r="AD17" s="1"/>
      <c r="AE17" s="51"/>
      <c r="AF17" s="52"/>
    </row>
    <row r="18" ht="15.75" customHeight="1">
      <c r="A18" s="37"/>
      <c r="B18" s="62" t="s">
        <v>67</v>
      </c>
      <c r="C18" s="63"/>
      <c r="D18" s="63"/>
      <c r="E18" s="63"/>
      <c r="F18" s="63"/>
      <c r="G18" s="64">
        <f t="shared" ref="G18:H18" si="19">G12+SUM(G14:G16)</f>
        <v>270244.8</v>
      </c>
      <c r="H18" s="65">
        <f t="shared" si="19"/>
        <v>264150.504</v>
      </c>
      <c r="I18" s="37"/>
      <c r="J18" s="62" t="s">
        <v>67</v>
      </c>
      <c r="K18" s="63"/>
      <c r="L18" s="63"/>
      <c r="M18" s="63"/>
      <c r="N18" s="63"/>
      <c r="O18" s="64">
        <f t="shared" ref="O18:P18" si="20">O12+SUM(O14:O16)</f>
        <v>391843.2</v>
      </c>
      <c r="P18" s="65">
        <f t="shared" si="20"/>
        <v>383006.736</v>
      </c>
      <c r="Q18" s="37"/>
      <c r="R18" s="62" t="s">
        <v>67</v>
      </c>
      <c r="S18" s="63"/>
      <c r="T18" s="63"/>
      <c r="U18" s="63"/>
      <c r="V18" s="63"/>
      <c r="W18" s="64">
        <f t="shared" ref="W18:X18" si="21">W12+SUM(W14:W16)</f>
        <v>236376</v>
      </c>
      <c r="X18" s="65">
        <f t="shared" si="21"/>
        <v>231045.48</v>
      </c>
      <c r="Y18" s="37"/>
      <c r="Z18" s="62" t="s">
        <v>67</v>
      </c>
      <c r="AA18" s="63"/>
      <c r="AB18" s="63"/>
      <c r="AC18" s="63"/>
      <c r="AD18" s="63"/>
      <c r="AE18" s="64">
        <f t="shared" ref="AE18:AF18" si="22">AE12+SUM(AE14:AE16)</f>
        <v>269049.6</v>
      </c>
      <c r="AF18" s="65">
        <f t="shared" si="22"/>
        <v>268461.054</v>
      </c>
    </row>
    <row r="19" ht="15.75" customHeight="1">
      <c r="A19" s="37"/>
      <c r="B19" s="46" t="s">
        <v>68</v>
      </c>
      <c r="C19" s="1"/>
      <c r="D19" s="1"/>
      <c r="E19" s="1"/>
      <c r="F19" s="1"/>
      <c r="G19" s="51">
        <v>19927.0</v>
      </c>
      <c r="H19" s="65">
        <f>G19*(1+$C$96)</f>
        <v>20524.81</v>
      </c>
      <c r="I19" s="37"/>
      <c r="J19" s="46" t="s">
        <v>69</v>
      </c>
      <c r="K19" s="1"/>
      <c r="L19" s="1"/>
      <c r="M19" s="1"/>
      <c r="N19" s="1"/>
      <c r="O19" s="51">
        <v>9520.0</v>
      </c>
      <c r="P19" s="65">
        <f>O19*(1+$C$96)</f>
        <v>9805.6</v>
      </c>
      <c r="Q19" s="37"/>
      <c r="R19" s="46" t="s">
        <v>69</v>
      </c>
      <c r="S19" s="1"/>
      <c r="T19" s="1"/>
      <c r="U19" s="1"/>
      <c r="V19" s="1"/>
      <c r="W19" s="51">
        <v>5208.0</v>
      </c>
      <c r="X19" s="65">
        <f>W19*(1+$C$96)</f>
        <v>5364.24</v>
      </c>
      <c r="Y19" s="37"/>
      <c r="Z19" s="46" t="s">
        <v>69</v>
      </c>
      <c r="AA19" s="1"/>
      <c r="AB19" s="1"/>
      <c r="AC19" s="1"/>
      <c r="AD19" s="1"/>
      <c r="AE19" s="51">
        <v>10125.0</v>
      </c>
      <c r="AF19" s="65">
        <f>AE19*(1+$C$96)</f>
        <v>10428.75</v>
      </c>
    </row>
    <row r="20" ht="15.75" customHeight="1">
      <c r="A20" s="37"/>
      <c r="B20" s="46" t="s">
        <v>70</v>
      </c>
      <c r="C20" s="1"/>
      <c r="D20" s="1"/>
      <c r="E20" s="1"/>
      <c r="F20" s="1"/>
      <c r="G20" s="51">
        <v>26042.25</v>
      </c>
      <c r="H20" s="52">
        <f>H28*(1+E21)</f>
        <v>21258.07936</v>
      </c>
      <c r="I20" s="37"/>
      <c r="J20" s="46" t="str">
        <f t="shared" ref="J20:J21" si="23">B20</f>
        <v>Utility Reimburshment (Electricity, Water, Gas, Cable &amp; Internet)</v>
      </c>
      <c r="K20" s="1"/>
      <c r="L20" s="1"/>
      <c r="M20" s="1"/>
      <c r="N20" s="1"/>
      <c r="O20" s="51">
        <v>19198.16</v>
      </c>
      <c r="P20" s="52">
        <f>P28*(1+M21)</f>
        <v>20700.77211</v>
      </c>
      <c r="Q20" s="37"/>
      <c r="R20" s="46" t="str">
        <f t="shared" ref="R20:R21" si="25">J20</f>
        <v>Utility Reimburshment (Electricity, Water, Gas, Cable &amp; Internet)</v>
      </c>
      <c r="S20" s="1"/>
      <c r="T20" s="1"/>
      <c r="U20" s="1"/>
      <c r="V20" s="1"/>
      <c r="W20" s="51">
        <v>19296.0</v>
      </c>
      <c r="X20" s="52">
        <f>X28*(1+U21)</f>
        <v>24043.41566</v>
      </c>
      <c r="Y20" s="37"/>
      <c r="Z20" s="46" t="str">
        <f t="shared" ref="Z20:Z21" si="26">R20</f>
        <v>Utility Reimburshment (Electricity, Water, Gas, Cable &amp; Internet)</v>
      </c>
      <c r="AA20" s="1"/>
      <c r="AB20" s="1"/>
      <c r="AC20" s="1"/>
      <c r="AD20" s="1"/>
      <c r="AE20" s="51">
        <v>27600.0</v>
      </c>
      <c r="AF20" s="52">
        <f>AF28*(1+AB21)</f>
        <v>24043.41566</v>
      </c>
    </row>
    <row r="21" ht="15.75" customHeight="1">
      <c r="A21" s="37"/>
      <c r="B21" s="46" t="s">
        <v>71</v>
      </c>
      <c r="C21" s="1"/>
      <c r="D21" s="8"/>
      <c r="E21" s="54">
        <v>0.15</v>
      </c>
      <c r="F21" s="66">
        <v>0.0</v>
      </c>
      <c r="G21" s="64"/>
      <c r="H21" s="65"/>
      <c r="I21" s="37"/>
      <c r="J21" s="46" t="str">
        <f t="shared" si="23"/>
        <v>Utility Buyback Premium</v>
      </c>
      <c r="K21" s="1"/>
      <c r="L21" s="8"/>
      <c r="M21" s="54">
        <f t="shared" ref="M21:N21" si="24">E21</f>
        <v>0.15</v>
      </c>
      <c r="N21" s="66">
        <f t="shared" si="24"/>
        <v>0</v>
      </c>
      <c r="O21" s="64"/>
      <c r="P21" s="65"/>
      <c r="Q21" s="37"/>
      <c r="R21" s="46" t="str">
        <f t="shared" si="25"/>
        <v>Utility Buyback Premium</v>
      </c>
      <c r="S21" s="1"/>
      <c r="T21" s="8"/>
      <c r="U21" s="54">
        <v>0.1</v>
      </c>
      <c r="V21" s="66">
        <f>N21</f>
        <v>0</v>
      </c>
      <c r="W21" s="64"/>
      <c r="X21" s="65"/>
      <c r="Y21" s="37"/>
      <c r="Z21" s="46" t="str">
        <f t="shared" si="26"/>
        <v>Utility Buyback Premium</v>
      </c>
      <c r="AA21" s="1"/>
      <c r="AB21" s="67">
        <f>U21</f>
        <v>0.1</v>
      </c>
      <c r="AC21" s="54"/>
      <c r="AD21" s="66">
        <f>V21</f>
        <v>0</v>
      </c>
      <c r="AE21" s="64"/>
      <c r="AF21" s="65"/>
    </row>
    <row r="22" ht="15.75" customHeight="1">
      <c r="A22" s="37"/>
      <c r="B22" s="42" t="s">
        <v>72</v>
      </c>
      <c r="C22" s="43"/>
      <c r="D22" s="43"/>
      <c r="E22" s="43"/>
      <c r="F22" s="43"/>
      <c r="G22" s="68">
        <f t="shared" ref="G22:H22" si="27">SUM(G18:G21)</f>
        <v>316214.05</v>
      </c>
      <c r="H22" s="69">
        <f t="shared" si="27"/>
        <v>305933.3934</v>
      </c>
      <c r="I22" s="37"/>
      <c r="J22" s="42" t="s">
        <v>72</v>
      </c>
      <c r="K22" s="43"/>
      <c r="L22" s="43"/>
      <c r="M22" s="43"/>
      <c r="N22" s="43"/>
      <c r="O22" s="68">
        <f t="shared" ref="O22:P22" si="28">SUM(O18:O20)</f>
        <v>420561.36</v>
      </c>
      <c r="P22" s="69">
        <f t="shared" si="28"/>
        <v>413513.1081</v>
      </c>
      <c r="Q22" s="37"/>
      <c r="R22" s="42" t="s">
        <v>72</v>
      </c>
      <c r="S22" s="43"/>
      <c r="T22" s="43"/>
      <c r="U22" s="43"/>
      <c r="V22" s="43"/>
      <c r="W22" s="68">
        <f t="shared" ref="W22:X22" si="29">SUM(W18:W20)</f>
        <v>260880</v>
      </c>
      <c r="X22" s="69">
        <f t="shared" si="29"/>
        <v>260453.1357</v>
      </c>
      <c r="Y22" s="37"/>
      <c r="Z22" s="42" t="s">
        <v>72</v>
      </c>
      <c r="AA22" s="43"/>
      <c r="AB22" s="43"/>
      <c r="AC22" s="43"/>
      <c r="AD22" s="43"/>
      <c r="AE22" s="68">
        <f t="shared" ref="AE22:AF22" si="30">SUM(AE18:AE20)</f>
        <v>306774.6</v>
      </c>
      <c r="AF22" s="69">
        <f t="shared" si="30"/>
        <v>302933.2197</v>
      </c>
    </row>
    <row r="23" ht="15.75" customHeight="1">
      <c r="A23" s="37"/>
      <c r="B23" s="46"/>
      <c r="C23" s="1"/>
      <c r="D23" s="1"/>
      <c r="E23" s="1"/>
      <c r="F23" s="1"/>
      <c r="G23" s="64"/>
      <c r="H23" s="65"/>
      <c r="I23" s="37"/>
      <c r="J23" s="46"/>
      <c r="K23" s="1"/>
      <c r="L23" s="1"/>
      <c r="M23" s="1"/>
      <c r="N23" s="1"/>
      <c r="O23" s="64"/>
      <c r="P23" s="65"/>
      <c r="Q23" s="37"/>
      <c r="R23" s="46"/>
      <c r="S23" s="1"/>
      <c r="T23" s="1"/>
      <c r="U23" s="1"/>
      <c r="V23" s="1"/>
      <c r="W23" s="64"/>
      <c r="X23" s="65"/>
      <c r="Y23" s="37"/>
      <c r="Z23" s="46"/>
      <c r="AA23" s="1"/>
      <c r="AB23" s="1"/>
      <c r="AC23" s="1"/>
      <c r="AD23" s="1"/>
      <c r="AE23" s="64"/>
      <c r="AF23" s="65"/>
    </row>
    <row r="24" ht="15.75" customHeight="1">
      <c r="A24" s="37"/>
      <c r="B24" s="70" t="s">
        <v>73</v>
      </c>
      <c r="C24" s="1"/>
      <c r="D24" s="1"/>
      <c r="E24" s="1"/>
      <c r="F24" s="1"/>
      <c r="G24" s="51"/>
      <c r="H24" s="52"/>
      <c r="I24" s="37"/>
      <c r="J24" s="70" t="s">
        <v>73</v>
      </c>
      <c r="K24" s="1"/>
      <c r="L24" s="1"/>
      <c r="M24" s="1"/>
      <c r="N24" s="1"/>
      <c r="O24" s="51"/>
      <c r="P24" s="52"/>
      <c r="Q24" s="37"/>
      <c r="R24" s="70" t="s">
        <v>73</v>
      </c>
      <c r="S24" s="1"/>
      <c r="T24" s="1"/>
      <c r="U24" s="1"/>
      <c r="V24" s="1"/>
      <c r="W24" s="51"/>
      <c r="X24" s="52"/>
      <c r="Y24" s="37"/>
      <c r="Z24" s="70" t="s">
        <v>73</v>
      </c>
      <c r="AA24" s="1"/>
      <c r="AB24" s="1"/>
      <c r="AC24" s="1"/>
      <c r="AD24" s="1"/>
      <c r="AE24" s="51"/>
      <c r="AF24" s="52"/>
    </row>
    <row r="25" ht="15.75" customHeight="1">
      <c r="A25" s="37"/>
      <c r="B25" s="46" t="s">
        <v>74</v>
      </c>
      <c r="C25" s="1"/>
      <c r="D25" s="1"/>
      <c r="E25" s="1"/>
      <c r="F25" s="54">
        <v>0.01</v>
      </c>
      <c r="G25" s="51">
        <f>F25*G22</f>
        <v>3162.1405</v>
      </c>
      <c r="H25" s="52">
        <f>$F$25*H22</f>
        <v>3059.333934</v>
      </c>
      <c r="I25" s="37"/>
      <c r="J25" s="46" t="s">
        <v>74</v>
      </c>
      <c r="K25" s="1"/>
      <c r="L25" s="1"/>
      <c r="M25" s="1"/>
      <c r="N25" s="54">
        <v>0.02</v>
      </c>
      <c r="O25" s="51">
        <f>N25*O22</f>
        <v>8411.2272</v>
      </c>
      <c r="P25" s="52">
        <f>N25*P22</f>
        <v>8270.262162</v>
      </c>
      <c r="Q25" s="37"/>
      <c r="R25" s="46" t="s">
        <v>74</v>
      </c>
      <c r="S25" s="1"/>
      <c r="T25" s="1"/>
      <c r="U25" s="1"/>
      <c r="V25" s="54">
        <v>0.02</v>
      </c>
      <c r="W25" s="51">
        <f>V25*W22</f>
        <v>5217.6</v>
      </c>
      <c r="X25" s="52">
        <f>V25*X22</f>
        <v>5209.062713</v>
      </c>
      <c r="Y25" s="37"/>
      <c r="Z25" s="46" t="s">
        <v>74</v>
      </c>
      <c r="AA25" s="1"/>
      <c r="AB25" s="1"/>
      <c r="AC25" s="1"/>
      <c r="AD25" s="54">
        <v>0.01</v>
      </c>
      <c r="AE25" s="51">
        <f>AD25*AE22</f>
        <v>3067.746</v>
      </c>
      <c r="AF25" s="52">
        <f>AD25*AF22</f>
        <v>3029.332197</v>
      </c>
    </row>
    <row r="26" ht="15.75" customHeight="1">
      <c r="A26" s="37"/>
      <c r="B26" s="46" t="s">
        <v>75</v>
      </c>
      <c r="C26" s="1"/>
      <c r="D26" s="1"/>
      <c r="E26" s="1"/>
      <c r="F26" s="54">
        <v>0.05</v>
      </c>
      <c r="G26" s="51">
        <f>F26*G22</f>
        <v>15810.7025</v>
      </c>
      <c r="H26" s="52">
        <f>$F$26*H22</f>
        <v>15296.66967</v>
      </c>
      <c r="I26" s="37"/>
      <c r="J26" s="46" t="s">
        <v>75</v>
      </c>
      <c r="K26" s="1"/>
      <c r="L26" s="1"/>
      <c r="M26" s="1"/>
      <c r="N26" s="54">
        <v>0.08</v>
      </c>
      <c r="O26" s="51">
        <f>N26*O22</f>
        <v>33644.9088</v>
      </c>
      <c r="P26" s="52">
        <f>N26*P22</f>
        <v>33081.04865</v>
      </c>
      <c r="Q26" s="37"/>
      <c r="R26" s="46" t="s">
        <v>75</v>
      </c>
      <c r="S26" s="1"/>
      <c r="T26" s="1"/>
      <c r="U26" s="1"/>
      <c r="V26" s="54">
        <v>0.08</v>
      </c>
      <c r="W26" s="51">
        <f>V26*W22</f>
        <v>20870.4</v>
      </c>
      <c r="X26" s="52">
        <f>V26*X22</f>
        <v>20836.25085</v>
      </c>
      <c r="Y26" s="37"/>
      <c r="Z26" s="46" t="s">
        <v>75</v>
      </c>
      <c r="AA26" s="1"/>
      <c r="AB26" s="1"/>
      <c r="AC26" s="1"/>
      <c r="AD26" s="54">
        <v>0.08</v>
      </c>
      <c r="AE26" s="51">
        <f>AD26*AE22</f>
        <v>24541.968</v>
      </c>
      <c r="AF26" s="52">
        <f>AD26*AF22</f>
        <v>24234.65757</v>
      </c>
    </row>
    <row r="27" ht="15.75" customHeight="1">
      <c r="A27" s="37"/>
      <c r="B27" s="46" t="s">
        <v>76</v>
      </c>
      <c r="C27" s="1"/>
      <c r="D27" s="1"/>
      <c r="E27" s="1"/>
      <c r="F27" s="1"/>
      <c r="G27" s="51">
        <v>3397.0</v>
      </c>
      <c r="H27" s="52">
        <f t="shared" ref="H27:H29" si="31">G27*(1+$C$98)</f>
        <v>3498.91</v>
      </c>
      <c r="I27" s="37"/>
      <c r="J27" s="46" t="s">
        <v>76</v>
      </c>
      <c r="K27" s="1"/>
      <c r="L27" s="1"/>
      <c r="M27" s="1"/>
      <c r="N27" s="1"/>
      <c r="O27" s="51">
        <v>4529.0</v>
      </c>
      <c r="P27" s="52">
        <f t="shared" ref="P27:P29" si="32">O27*(1+$C$98)</f>
        <v>4664.87</v>
      </c>
      <c r="Q27" s="37"/>
      <c r="R27" s="46" t="s">
        <v>76</v>
      </c>
      <c r="S27" s="1"/>
      <c r="T27" s="1"/>
      <c r="U27" s="1"/>
      <c r="V27" s="1"/>
      <c r="W27" s="51">
        <v>2642.0</v>
      </c>
      <c r="X27" s="52">
        <f t="shared" ref="X27:X29" si="33">W27*(1+$C$98)</f>
        <v>2721.26</v>
      </c>
      <c r="Y27" s="37"/>
      <c r="Z27" s="46" t="s">
        <v>76</v>
      </c>
      <c r="AA27" s="1"/>
      <c r="AB27" s="1"/>
      <c r="AC27" s="1"/>
      <c r="AD27" s="1"/>
      <c r="AE27" s="51">
        <v>2830.0</v>
      </c>
      <c r="AF27" s="52">
        <f t="shared" ref="AF27:AF29" si="34">AE27*(1+$C$98)</f>
        <v>2914.9</v>
      </c>
    </row>
    <row r="28" ht="15.75" customHeight="1">
      <c r="A28" s="37"/>
      <c r="B28" s="46" t="s">
        <v>77</v>
      </c>
      <c r="C28" s="1"/>
      <c r="D28" s="1"/>
      <c r="E28" s="1"/>
      <c r="F28" s="1"/>
      <c r="G28" s="51">
        <v>17946.88</v>
      </c>
      <c r="H28" s="52">
        <f t="shared" si="31"/>
        <v>18485.2864</v>
      </c>
      <c r="I28" s="37"/>
      <c r="J28" s="46" t="s">
        <v>78</v>
      </c>
      <c r="K28" s="1"/>
      <c r="L28" s="1"/>
      <c r="M28" s="1"/>
      <c r="N28" s="1"/>
      <c r="O28" s="51">
        <v>17476.38</v>
      </c>
      <c r="P28" s="52">
        <f t="shared" si="32"/>
        <v>18000.6714</v>
      </c>
      <c r="Q28" s="37"/>
      <c r="R28" s="46" t="s">
        <v>78</v>
      </c>
      <c r="S28" s="1"/>
      <c r="T28" s="1"/>
      <c r="U28" s="1"/>
      <c r="V28" s="1"/>
      <c r="W28" s="51">
        <v>21221.02</v>
      </c>
      <c r="X28" s="52">
        <f t="shared" si="33"/>
        <v>21857.6506</v>
      </c>
      <c r="Y28" s="37"/>
      <c r="Z28" s="46" t="s">
        <v>78</v>
      </c>
      <c r="AA28" s="1"/>
      <c r="AB28" s="1"/>
      <c r="AC28" s="1"/>
      <c r="AD28" s="1"/>
      <c r="AE28" s="51">
        <v>21221.02</v>
      </c>
      <c r="AF28" s="52">
        <f t="shared" si="34"/>
        <v>21857.6506</v>
      </c>
    </row>
    <row r="29" ht="15.75" customHeight="1">
      <c r="A29" s="37"/>
      <c r="B29" s="46" t="s">
        <v>79</v>
      </c>
      <c r="C29" s="1"/>
      <c r="D29" s="1"/>
      <c r="E29" s="1"/>
      <c r="F29" s="1"/>
      <c r="G29" s="51">
        <v>3608.48</v>
      </c>
      <c r="H29" s="52">
        <f t="shared" si="31"/>
        <v>3716.7344</v>
      </c>
      <c r="I29" s="37"/>
      <c r="J29" s="46" t="s">
        <v>79</v>
      </c>
      <c r="K29" s="1"/>
      <c r="L29" s="1"/>
      <c r="M29" s="1"/>
      <c r="N29" s="1"/>
      <c r="O29" s="51">
        <v>3407.09</v>
      </c>
      <c r="P29" s="52">
        <f t="shared" si="32"/>
        <v>3509.3027</v>
      </c>
      <c r="Q29" s="37"/>
      <c r="R29" s="46" t="s">
        <v>79</v>
      </c>
      <c r="S29" s="1"/>
      <c r="T29" s="1"/>
      <c r="U29" s="1"/>
      <c r="V29" s="1"/>
      <c r="W29" s="51">
        <v>5406.93</v>
      </c>
      <c r="X29" s="52">
        <f t="shared" si="33"/>
        <v>5569.1379</v>
      </c>
      <c r="Y29" s="37"/>
      <c r="Z29" s="46" t="s">
        <v>79</v>
      </c>
      <c r="AA29" s="1"/>
      <c r="AB29" s="1"/>
      <c r="AC29" s="1"/>
      <c r="AD29" s="1"/>
      <c r="AE29" s="51">
        <v>5406.93</v>
      </c>
      <c r="AF29" s="52">
        <f t="shared" si="34"/>
        <v>5569.1379</v>
      </c>
    </row>
    <row r="30" ht="15.75" customHeight="1">
      <c r="A30" s="37"/>
      <c r="B30" s="46" t="s">
        <v>80</v>
      </c>
      <c r="C30" s="1"/>
      <c r="D30" s="1"/>
      <c r="E30" s="1"/>
      <c r="F30" s="54">
        <v>0.03</v>
      </c>
      <c r="G30" s="51">
        <v>27416.441575507688</v>
      </c>
      <c r="H30" s="52">
        <f>$F$30*H18</f>
        <v>7924.51512</v>
      </c>
      <c r="I30" s="37"/>
      <c r="J30" s="46" t="s">
        <v>80</v>
      </c>
      <c r="K30" s="1"/>
      <c r="L30" s="1"/>
      <c r="M30" s="1"/>
      <c r="N30" s="54">
        <v>0.03</v>
      </c>
      <c r="O30" s="51">
        <v>39262.64037603594</v>
      </c>
      <c r="P30" s="52">
        <f>$N$30*P18</f>
        <v>11490.20208</v>
      </c>
      <c r="Q30" s="37"/>
      <c r="R30" s="46" t="s">
        <v>80</v>
      </c>
      <c r="S30" s="1"/>
      <c r="T30" s="1"/>
      <c r="U30" s="1"/>
      <c r="V30" s="54">
        <v>0.03</v>
      </c>
      <c r="W30" s="51">
        <v>25077.92577747701</v>
      </c>
      <c r="X30" s="52">
        <f>$V$30*X18</f>
        <v>6931.3644</v>
      </c>
      <c r="Y30" s="37"/>
      <c r="Z30" s="46" t="s">
        <v>80</v>
      </c>
      <c r="AA30" s="1"/>
      <c r="AB30" s="1"/>
      <c r="AC30" s="1"/>
      <c r="AD30" s="54">
        <v>0.03</v>
      </c>
      <c r="AE30" s="51">
        <v>28102.704825805577</v>
      </c>
      <c r="AF30" s="52">
        <f>$N$30*AF18</f>
        <v>8053.83162</v>
      </c>
    </row>
    <row r="31" ht="15.75" customHeight="1">
      <c r="A31" s="37"/>
      <c r="B31" s="46" t="s">
        <v>81</v>
      </c>
      <c r="C31" s="1"/>
      <c r="D31" s="1"/>
      <c r="E31" s="1"/>
      <c r="F31" s="1"/>
      <c r="G31" s="51">
        <v>930.88</v>
      </c>
      <c r="H31" s="52">
        <f t="shared" ref="H31:H33" si="35">G31*(1+$C$98)</f>
        <v>958.8064</v>
      </c>
      <c r="I31" s="37"/>
      <c r="J31" s="46" t="s">
        <v>81</v>
      </c>
      <c r="K31" s="1"/>
      <c r="L31" s="1"/>
      <c r="M31" s="1"/>
      <c r="N31" s="1"/>
      <c r="O31" s="51">
        <v>1800.0</v>
      </c>
      <c r="P31" s="52">
        <f t="shared" ref="P31:P33" si="36">O31*(1+$C$98)</f>
        <v>1854</v>
      </c>
      <c r="Q31" s="37"/>
      <c r="R31" s="46" t="s">
        <v>81</v>
      </c>
      <c r="S31" s="1"/>
      <c r="T31" s="1"/>
      <c r="U31" s="1"/>
      <c r="V31" s="1"/>
      <c r="W31" s="51">
        <v>623.72</v>
      </c>
      <c r="X31" s="52">
        <f t="shared" ref="X31:X33" si="37">W31*(1+$C$98)</f>
        <v>642.4316</v>
      </c>
      <c r="Y31" s="37"/>
      <c r="Z31" s="46" t="s">
        <v>81</v>
      </c>
      <c r="AA31" s="1"/>
      <c r="AB31" s="1"/>
      <c r="AC31" s="1"/>
      <c r="AD31" s="1"/>
      <c r="AE31" s="51">
        <v>900.63</v>
      </c>
      <c r="AF31" s="52">
        <f t="shared" ref="AF31:AF33" si="38">AE31*(1+$C$98)</f>
        <v>927.6489</v>
      </c>
    </row>
    <row r="32" ht="15.75" customHeight="1">
      <c r="A32" s="37"/>
      <c r="B32" s="46" t="s">
        <v>82</v>
      </c>
      <c r="C32" s="1"/>
      <c r="D32" s="1"/>
      <c r="E32" s="1"/>
      <c r="F32" s="54"/>
      <c r="G32" s="51">
        <v>599.43</v>
      </c>
      <c r="H32" s="52">
        <f t="shared" si="35"/>
        <v>617.4129</v>
      </c>
      <c r="I32" s="37"/>
      <c r="J32" s="46" t="s">
        <v>82</v>
      </c>
      <c r="K32" s="1"/>
      <c r="L32" s="1"/>
      <c r="M32" s="1"/>
      <c r="N32" s="54"/>
      <c r="O32" s="51">
        <v>656.19</v>
      </c>
      <c r="P32" s="52">
        <f t="shared" si="36"/>
        <v>675.8757</v>
      </c>
      <c r="Q32" s="37"/>
      <c r="R32" s="46" t="s">
        <v>82</v>
      </c>
      <c r="S32" s="1"/>
      <c r="T32" s="1"/>
      <c r="U32" s="1"/>
      <c r="V32" s="54"/>
      <c r="W32" s="51">
        <v>1474.29</v>
      </c>
      <c r="X32" s="52">
        <f t="shared" si="37"/>
        <v>1518.5187</v>
      </c>
      <c r="Y32" s="37"/>
      <c r="Z32" s="46" t="s">
        <v>82</v>
      </c>
      <c r="AA32" s="1"/>
      <c r="AB32" s="1"/>
      <c r="AC32" s="1"/>
      <c r="AD32" s="54"/>
      <c r="AE32" s="51">
        <v>1537.11</v>
      </c>
      <c r="AF32" s="52">
        <f t="shared" si="38"/>
        <v>1583.2233</v>
      </c>
    </row>
    <row r="33" ht="15.75" customHeight="1">
      <c r="A33" s="37"/>
      <c r="B33" s="46" t="s">
        <v>83</v>
      </c>
      <c r="C33" s="1"/>
      <c r="D33" s="1"/>
      <c r="E33" s="1"/>
      <c r="F33" s="1"/>
      <c r="G33" s="51">
        <v>332.92</v>
      </c>
      <c r="H33" s="52">
        <f t="shared" si="35"/>
        <v>342.9076</v>
      </c>
      <c r="I33" s="37"/>
      <c r="J33" s="46" t="s">
        <v>83</v>
      </c>
      <c r="K33" s="1"/>
      <c r="L33" s="1"/>
      <c r="M33" s="1"/>
      <c r="N33" s="1"/>
      <c r="O33" s="51">
        <v>1410.0</v>
      </c>
      <c r="P33" s="52">
        <f t="shared" si="36"/>
        <v>1452.3</v>
      </c>
      <c r="Q33" s="37"/>
      <c r="R33" s="46" t="s">
        <v>83</v>
      </c>
      <c r="S33" s="1"/>
      <c r="T33" s="1"/>
      <c r="U33" s="1"/>
      <c r="V33" s="1"/>
      <c r="W33" s="51">
        <v>1885.0</v>
      </c>
      <c r="X33" s="52">
        <f t="shared" si="37"/>
        <v>1941.55</v>
      </c>
      <c r="Y33" s="37"/>
      <c r="Z33" s="46" t="s">
        <v>83</v>
      </c>
      <c r="AA33" s="1"/>
      <c r="AB33" s="1"/>
      <c r="AC33" s="1"/>
      <c r="AD33" s="1"/>
      <c r="AE33" s="51">
        <v>2050.0</v>
      </c>
      <c r="AF33" s="52">
        <f t="shared" si="38"/>
        <v>2111.5</v>
      </c>
    </row>
    <row r="34" ht="15.75" customHeight="1">
      <c r="A34" s="37"/>
      <c r="B34" s="46" t="s">
        <v>84</v>
      </c>
      <c r="C34" s="1"/>
      <c r="D34" s="1"/>
      <c r="E34" s="1"/>
      <c r="F34" s="1"/>
      <c r="G34" s="51">
        <v>36390.84</v>
      </c>
      <c r="H34" s="52">
        <v>38928.59</v>
      </c>
      <c r="I34" s="37"/>
      <c r="J34" s="46" t="s">
        <v>84</v>
      </c>
      <c r="K34" s="1"/>
      <c r="L34" s="1"/>
      <c r="M34" s="1"/>
      <c r="N34" s="1"/>
      <c r="O34" s="51">
        <v>52247.92</v>
      </c>
      <c r="P34" s="52">
        <v>55892.41</v>
      </c>
      <c r="Q34" s="37"/>
      <c r="R34" s="46" t="s">
        <v>84</v>
      </c>
      <c r="S34" s="1"/>
      <c r="T34" s="1"/>
      <c r="U34" s="1"/>
      <c r="V34" s="1"/>
      <c r="W34" s="51">
        <v>28983.54</v>
      </c>
      <c r="X34" s="52">
        <v>31005.45</v>
      </c>
      <c r="Y34" s="37"/>
      <c r="Z34" s="46" t="s">
        <v>84</v>
      </c>
      <c r="AA34" s="1"/>
      <c r="AB34" s="1"/>
      <c r="AC34" s="1"/>
      <c r="AD34" s="1"/>
      <c r="AE34" s="51">
        <v>38408.14</v>
      </c>
      <c r="AF34" s="52">
        <v>41087.28</v>
      </c>
    </row>
    <row r="35" ht="15.75" customHeight="1">
      <c r="A35" s="37"/>
      <c r="B35" s="46" t="s">
        <v>85</v>
      </c>
      <c r="C35" s="1"/>
      <c r="D35" s="1"/>
      <c r="E35" s="1"/>
      <c r="F35" s="1"/>
      <c r="G35" s="51">
        <v>4816.21</v>
      </c>
      <c r="H35" s="52">
        <f t="shared" ref="H35:H36" si="39">G35*(1+$C$98)</f>
        <v>4960.6963</v>
      </c>
      <c r="I35" s="37"/>
      <c r="J35" s="46" t="s">
        <v>85</v>
      </c>
      <c r="K35" s="1"/>
      <c r="L35" s="1"/>
      <c r="M35" s="1"/>
      <c r="N35" s="1"/>
      <c r="O35" s="51">
        <v>6974.04</v>
      </c>
      <c r="P35" s="52">
        <f t="shared" ref="P35:P36" si="40">O35*(1+$C$98)</f>
        <v>7183.2612</v>
      </c>
      <c r="Q35" s="37"/>
      <c r="R35" s="46" t="s">
        <v>85</v>
      </c>
      <c r="S35" s="1"/>
      <c r="T35" s="1"/>
      <c r="U35" s="1"/>
      <c r="V35" s="1"/>
      <c r="W35" s="51">
        <v>6758.26</v>
      </c>
      <c r="X35" s="52">
        <f t="shared" ref="X35:X36" si="41">W35*(1+$C$98)</f>
        <v>6961.0078</v>
      </c>
      <c r="Y35" s="37"/>
      <c r="Z35" s="46" t="s">
        <v>85</v>
      </c>
      <c r="AA35" s="1"/>
      <c r="AB35" s="1"/>
      <c r="AC35" s="1"/>
      <c r="AD35" s="1"/>
      <c r="AE35" s="51">
        <v>7460.53</v>
      </c>
      <c r="AF35" s="52">
        <f t="shared" ref="AF35:AF36" si="42">AE35*(1+$C$98)</f>
        <v>7684.3459</v>
      </c>
    </row>
    <row r="36" ht="15.75" customHeight="1">
      <c r="A36" s="37"/>
      <c r="B36" s="46" t="s">
        <v>86</v>
      </c>
      <c r="C36" s="1"/>
      <c r="D36" s="1"/>
      <c r="E36" s="1"/>
      <c r="F36" s="1"/>
      <c r="G36" s="51">
        <v>6390.0</v>
      </c>
      <c r="H36" s="52">
        <f t="shared" si="39"/>
        <v>6581.7</v>
      </c>
      <c r="I36" s="37"/>
      <c r="J36" s="46" t="s">
        <v>87</v>
      </c>
      <c r="K36" s="1"/>
      <c r="L36" s="1"/>
      <c r="M36" s="1"/>
      <c r="N36" s="1"/>
      <c r="O36" s="51">
        <v>844.94</v>
      </c>
      <c r="P36" s="52">
        <f t="shared" si="40"/>
        <v>870.2882</v>
      </c>
      <c r="Q36" s="37"/>
      <c r="R36" s="46" t="s">
        <v>88</v>
      </c>
      <c r="S36" s="1"/>
      <c r="T36" s="1"/>
      <c r="U36" s="1"/>
      <c r="V36" s="1"/>
      <c r="W36" s="51">
        <v>1023.0</v>
      </c>
      <c r="X36" s="52">
        <f t="shared" si="41"/>
        <v>1053.69</v>
      </c>
      <c r="Y36" s="37"/>
      <c r="Z36" s="46" t="s">
        <v>89</v>
      </c>
      <c r="AA36" s="1"/>
      <c r="AB36" s="1"/>
      <c r="AC36" s="1"/>
      <c r="AD36" s="1"/>
      <c r="AE36" s="51">
        <v>2748.0</v>
      </c>
      <c r="AF36" s="52">
        <f t="shared" si="42"/>
        <v>2830.44</v>
      </c>
    </row>
    <row r="37" ht="15.75" customHeight="1">
      <c r="A37" s="37"/>
      <c r="B37" s="62" t="s">
        <v>90</v>
      </c>
      <c r="C37" s="63"/>
      <c r="D37" s="63"/>
      <c r="E37" s="63"/>
      <c r="F37" s="63"/>
      <c r="G37" s="64">
        <f t="shared" ref="G37:H37" si="43">SUM(G25:G36)</f>
        <v>120801.9246</v>
      </c>
      <c r="H37" s="65">
        <f t="shared" si="43"/>
        <v>104371.5627</v>
      </c>
      <c r="I37" s="37"/>
      <c r="J37" s="62" t="s">
        <v>90</v>
      </c>
      <c r="K37" s="63"/>
      <c r="L37" s="63"/>
      <c r="M37" s="63"/>
      <c r="N37" s="63"/>
      <c r="O37" s="64">
        <f t="shared" ref="O37:P37" si="44">SUM(O25:O36)</f>
        <v>170664.3364</v>
      </c>
      <c r="P37" s="65">
        <f t="shared" si="44"/>
        <v>146944.4921</v>
      </c>
      <c r="Q37" s="37"/>
      <c r="R37" s="62" t="s">
        <v>90</v>
      </c>
      <c r="S37" s="63"/>
      <c r="T37" s="63"/>
      <c r="U37" s="63"/>
      <c r="V37" s="63"/>
      <c r="W37" s="64">
        <f t="shared" ref="W37:X37" si="45">SUM(W25:W36)</f>
        <v>121183.6858</v>
      </c>
      <c r="X37" s="65">
        <f t="shared" si="45"/>
        <v>106247.3746</v>
      </c>
      <c r="Y37" s="37"/>
      <c r="Z37" s="62" t="s">
        <v>90</v>
      </c>
      <c r="AA37" s="63"/>
      <c r="AB37" s="63"/>
      <c r="AC37" s="63"/>
      <c r="AD37" s="63"/>
      <c r="AE37" s="64">
        <f t="shared" ref="AE37:AF37" si="46">SUM(AE25:AE36)</f>
        <v>138274.7788</v>
      </c>
      <c r="AF37" s="65">
        <f t="shared" si="46"/>
        <v>121883.948</v>
      </c>
    </row>
    <row r="38" ht="15.75" customHeight="1">
      <c r="A38" s="37"/>
      <c r="B38" s="46"/>
      <c r="C38" s="1"/>
      <c r="D38" s="1"/>
      <c r="E38" s="1"/>
      <c r="F38" s="1"/>
      <c r="G38" s="71"/>
      <c r="H38" s="52"/>
      <c r="I38" s="37"/>
      <c r="J38" s="46"/>
      <c r="K38" s="1"/>
      <c r="L38" s="1"/>
      <c r="M38" s="1"/>
      <c r="N38" s="1"/>
      <c r="O38" s="51"/>
      <c r="P38" s="52"/>
      <c r="Q38" s="37"/>
      <c r="R38" s="46"/>
      <c r="S38" s="1"/>
      <c r="T38" s="1"/>
      <c r="U38" s="1"/>
      <c r="V38" s="1"/>
      <c r="W38" s="51"/>
      <c r="X38" s="52"/>
      <c r="Y38" s="37"/>
      <c r="Z38" s="46"/>
      <c r="AA38" s="1"/>
      <c r="AB38" s="1"/>
      <c r="AC38" s="1"/>
      <c r="AD38" s="1"/>
      <c r="AE38" s="51"/>
      <c r="AF38" s="52"/>
    </row>
    <row r="39" ht="15.75" customHeight="1">
      <c r="A39" s="37"/>
      <c r="B39" s="72" t="s">
        <v>91</v>
      </c>
      <c r="C39" s="73"/>
      <c r="D39" s="73"/>
      <c r="E39" s="73"/>
      <c r="F39" s="73"/>
      <c r="G39" s="74">
        <f t="shared" ref="G39:H39" si="47">G22-G37</f>
        <v>195412.1254</v>
      </c>
      <c r="H39" s="75">
        <f t="shared" si="47"/>
        <v>201561.8306</v>
      </c>
      <c r="I39" s="37"/>
      <c r="J39" s="72" t="s">
        <v>91</v>
      </c>
      <c r="K39" s="73"/>
      <c r="L39" s="73"/>
      <c r="M39" s="73"/>
      <c r="N39" s="73"/>
      <c r="O39" s="74">
        <f t="shared" ref="O39:P39" si="48">O22-O37</f>
        <v>249897.0236</v>
      </c>
      <c r="P39" s="75">
        <f t="shared" si="48"/>
        <v>266568.616</v>
      </c>
      <c r="Q39" s="37"/>
      <c r="R39" s="72" t="s">
        <v>91</v>
      </c>
      <c r="S39" s="73"/>
      <c r="T39" s="73"/>
      <c r="U39" s="73"/>
      <c r="V39" s="73"/>
      <c r="W39" s="74">
        <f t="shared" ref="W39:X39" si="49">W22-W37</f>
        <v>139696.3142</v>
      </c>
      <c r="X39" s="75">
        <f t="shared" si="49"/>
        <v>154205.7611</v>
      </c>
      <c r="Y39" s="37"/>
      <c r="Z39" s="72" t="s">
        <v>91</v>
      </c>
      <c r="AA39" s="73"/>
      <c r="AB39" s="73"/>
      <c r="AC39" s="73"/>
      <c r="AD39" s="73"/>
      <c r="AE39" s="74">
        <f t="shared" ref="AE39:AF39" si="50">AE22-AE37</f>
        <v>168499.8212</v>
      </c>
      <c r="AF39" s="75">
        <f t="shared" si="50"/>
        <v>181049.2717</v>
      </c>
    </row>
    <row r="40" ht="15.75" customHeight="1">
      <c r="A40" s="37"/>
      <c r="B40" s="46"/>
      <c r="C40" s="1"/>
      <c r="D40" s="1"/>
      <c r="E40" s="1"/>
      <c r="F40" s="1"/>
      <c r="G40" s="1"/>
      <c r="H40" s="76"/>
      <c r="I40" s="37"/>
      <c r="J40" s="46"/>
      <c r="K40" s="1"/>
      <c r="L40" s="1"/>
      <c r="M40" s="1"/>
      <c r="N40" s="1"/>
      <c r="O40" s="1"/>
      <c r="P40" s="76"/>
      <c r="Q40" s="37"/>
      <c r="R40" s="46"/>
      <c r="S40" s="1"/>
      <c r="T40" s="1"/>
      <c r="U40" s="1"/>
      <c r="V40" s="1"/>
      <c r="W40" s="1"/>
      <c r="X40" s="76"/>
      <c r="Y40" s="37"/>
      <c r="Z40" s="46"/>
      <c r="AA40" s="1"/>
      <c r="AB40" s="1"/>
      <c r="AC40" s="1"/>
      <c r="AD40" s="1"/>
      <c r="AE40" s="1"/>
      <c r="AF40" s="76"/>
    </row>
    <row r="41" ht="15.75" customHeight="1">
      <c r="A41" s="37"/>
      <c r="B41" s="77" t="s">
        <v>92</v>
      </c>
      <c r="C41" s="78"/>
      <c r="D41" s="78"/>
      <c r="E41" s="1"/>
      <c r="F41" s="79" t="s">
        <v>93</v>
      </c>
      <c r="G41" s="80"/>
      <c r="H41" s="81"/>
      <c r="I41" s="37"/>
      <c r="J41" s="77" t="s">
        <v>92</v>
      </c>
      <c r="K41" s="78"/>
      <c r="L41" s="78"/>
      <c r="M41" s="1"/>
      <c r="N41" s="79" t="s">
        <v>93</v>
      </c>
      <c r="O41" s="80"/>
      <c r="P41" s="81"/>
      <c r="Q41" s="37"/>
      <c r="R41" s="77" t="s">
        <v>92</v>
      </c>
      <c r="S41" s="78"/>
      <c r="T41" s="78"/>
      <c r="U41" s="1"/>
      <c r="V41" s="79" t="s">
        <v>93</v>
      </c>
      <c r="W41" s="80"/>
      <c r="X41" s="81"/>
      <c r="Y41" s="37"/>
      <c r="Z41" s="77" t="s">
        <v>92</v>
      </c>
      <c r="AA41" s="78"/>
      <c r="AB41" s="78"/>
      <c r="AC41" s="1"/>
      <c r="AD41" s="79" t="s">
        <v>93</v>
      </c>
      <c r="AE41" s="80"/>
      <c r="AF41" s="81"/>
    </row>
    <row r="42" ht="15.75" customHeight="1">
      <c r="A42" s="37"/>
      <c r="B42" s="42" t="s">
        <v>94</v>
      </c>
      <c r="C42" s="82"/>
      <c r="D42" s="83">
        <f>D43+D51</f>
        <v>2867552.977</v>
      </c>
      <c r="E42" s="1"/>
      <c r="F42" s="9" t="s">
        <v>95</v>
      </c>
      <c r="G42" s="1"/>
      <c r="H42" s="84">
        <f>MIN(H57,H63,H68)</f>
        <v>1881243.753</v>
      </c>
      <c r="I42" s="37"/>
      <c r="J42" s="42" t="s">
        <v>94</v>
      </c>
      <c r="K42" s="82"/>
      <c r="L42" s="83">
        <f>L43+L51</f>
        <v>3792382.844</v>
      </c>
      <c r="M42" s="1"/>
      <c r="N42" s="9" t="s">
        <v>95</v>
      </c>
      <c r="O42" s="1"/>
      <c r="P42" s="84">
        <f>MIN(P57,P63,P68)</f>
        <v>2487973.75</v>
      </c>
      <c r="Q42" s="37"/>
      <c r="R42" s="42" t="s">
        <v>94</v>
      </c>
      <c r="S42" s="82"/>
      <c r="T42" s="83">
        <f>T43+T51</f>
        <v>2193833.961</v>
      </c>
      <c r="U42" s="1"/>
      <c r="V42" s="9" t="s">
        <v>95</v>
      </c>
      <c r="W42" s="1"/>
      <c r="X42" s="84">
        <f>MIN(X57,X63,X68)</f>
        <v>1439253.77</v>
      </c>
      <c r="Y42" s="37"/>
      <c r="Z42" s="42" t="s">
        <v>94</v>
      </c>
      <c r="AA42" s="82"/>
      <c r="AB42" s="83">
        <f>AB43+AB51</f>
        <v>2575727.638</v>
      </c>
      <c r="AC42" s="1"/>
      <c r="AD42" s="9" t="s">
        <v>95</v>
      </c>
      <c r="AE42" s="1"/>
      <c r="AF42" s="84">
        <f>MIN(AF57,AF63,AF68)</f>
        <v>1689793.202</v>
      </c>
    </row>
    <row r="43" ht="15.75" customHeight="1">
      <c r="A43" s="37"/>
      <c r="B43" s="85" t="s">
        <v>96</v>
      </c>
      <c r="C43" s="86"/>
      <c r="D43" s="87">
        <f>D53-D50</f>
        <v>986309.2246</v>
      </c>
      <c r="E43" s="1"/>
      <c r="F43" s="9" t="s">
        <v>97</v>
      </c>
      <c r="G43" s="1"/>
      <c r="H43" s="88">
        <f>H42/D62</f>
        <v>0.7</v>
      </c>
      <c r="I43" s="37"/>
      <c r="J43" s="85" t="s">
        <v>96</v>
      </c>
      <c r="K43" s="86"/>
      <c r="L43" s="87">
        <f>L53-L50</f>
        <v>1304409.094</v>
      </c>
      <c r="M43" s="1"/>
      <c r="N43" s="9" t="s">
        <v>97</v>
      </c>
      <c r="O43" s="1"/>
      <c r="P43" s="88">
        <f>P42/L62</f>
        <v>0.7</v>
      </c>
      <c r="Q43" s="37"/>
      <c r="R43" s="85" t="s">
        <v>96</v>
      </c>
      <c r="S43" s="86"/>
      <c r="T43" s="87">
        <f>T53-T50</f>
        <v>754580.191</v>
      </c>
      <c r="U43" s="1"/>
      <c r="V43" s="9" t="s">
        <v>97</v>
      </c>
      <c r="W43" s="1"/>
      <c r="X43" s="88">
        <f>X42/T62</f>
        <v>0.7</v>
      </c>
      <c r="Y43" s="37"/>
      <c r="Z43" s="85" t="s">
        <v>96</v>
      </c>
      <c r="AA43" s="86"/>
      <c r="AB43" s="87">
        <f>AB53-AB50</f>
        <v>885934.436</v>
      </c>
      <c r="AC43" s="1"/>
      <c r="AD43" s="9" t="s">
        <v>97</v>
      </c>
      <c r="AE43" s="1"/>
      <c r="AF43" s="88">
        <f>AF42/AB62</f>
        <v>0.7</v>
      </c>
    </row>
    <row r="44" ht="15.75" customHeight="1">
      <c r="A44" s="37"/>
      <c r="B44" s="46" t="s">
        <v>98</v>
      </c>
      <c r="C44" s="54">
        <v>0.2</v>
      </c>
      <c r="D44" s="89">
        <f>D43*C44</f>
        <v>197261.8449</v>
      </c>
      <c r="E44" s="1"/>
      <c r="F44" s="9" t="s">
        <v>99</v>
      </c>
      <c r="G44" s="1"/>
      <c r="H44" s="88">
        <v>0.06</v>
      </c>
      <c r="I44" s="37"/>
      <c r="J44" s="46" t="s">
        <v>98</v>
      </c>
      <c r="K44" s="54">
        <f t="shared" ref="K44:K45" si="51">C44</f>
        <v>0.2</v>
      </c>
      <c r="L44" s="89">
        <f>L43*K44</f>
        <v>260881.8189</v>
      </c>
      <c r="M44" s="1"/>
      <c r="N44" s="9" t="s">
        <v>99</v>
      </c>
      <c r="O44" s="1"/>
      <c r="P44" s="88">
        <f t="shared" ref="P44:P47" si="52">H44</f>
        <v>0.06</v>
      </c>
      <c r="Q44" s="37"/>
      <c r="R44" s="46" t="s">
        <v>98</v>
      </c>
      <c r="S44" s="54">
        <f t="shared" ref="S44:S45" si="53">K44</f>
        <v>0.2</v>
      </c>
      <c r="T44" s="89">
        <f>T43*S44</f>
        <v>150916.0382</v>
      </c>
      <c r="U44" s="1"/>
      <c r="V44" s="9" t="s">
        <v>99</v>
      </c>
      <c r="W44" s="1"/>
      <c r="X44" s="88">
        <f t="shared" ref="X44:X47" si="54">H44</f>
        <v>0.06</v>
      </c>
      <c r="Y44" s="37"/>
      <c r="Z44" s="46" t="s">
        <v>98</v>
      </c>
      <c r="AA44" s="54">
        <f t="shared" ref="AA44:AA45" si="55">S44</f>
        <v>0.2</v>
      </c>
      <c r="AB44" s="89">
        <f>AB43*AA44</f>
        <v>177186.8872</v>
      </c>
      <c r="AC44" s="1"/>
      <c r="AD44" s="9" t="s">
        <v>99</v>
      </c>
      <c r="AE44" s="1"/>
      <c r="AF44" s="88">
        <f t="shared" ref="AF44:AF47" si="56">X44</f>
        <v>0.06</v>
      </c>
    </row>
    <row r="45" ht="15.75" customHeight="1">
      <c r="A45" s="37"/>
      <c r="B45" s="90" t="s">
        <v>100</v>
      </c>
      <c r="C45" s="54">
        <v>0.2</v>
      </c>
      <c r="D45" s="89">
        <f t="shared" ref="D45:D46" si="57">C45*$D$44</f>
        <v>39452.36898</v>
      </c>
      <c r="E45" s="1"/>
      <c r="F45" s="9" t="s">
        <v>101</v>
      </c>
      <c r="G45" s="1"/>
      <c r="H45" s="76">
        <v>30.0</v>
      </c>
      <c r="I45" s="37"/>
      <c r="J45" s="90" t="s">
        <v>100</v>
      </c>
      <c r="K45" s="54">
        <f t="shared" si="51"/>
        <v>0.2</v>
      </c>
      <c r="L45" s="89">
        <f t="shared" ref="L45:L46" si="58">K45*$L$44</f>
        <v>52176.36378</v>
      </c>
      <c r="M45" s="1"/>
      <c r="N45" s="9" t="s">
        <v>101</v>
      </c>
      <c r="O45" s="1"/>
      <c r="P45" s="76">
        <f t="shared" si="52"/>
        <v>30</v>
      </c>
      <c r="Q45" s="37"/>
      <c r="R45" s="90" t="s">
        <v>100</v>
      </c>
      <c r="S45" s="54">
        <f t="shared" si="53"/>
        <v>0.2</v>
      </c>
      <c r="T45" s="89">
        <f t="shared" ref="T45:T46" si="59">S45*$T$44</f>
        <v>30183.20764</v>
      </c>
      <c r="U45" s="1"/>
      <c r="V45" s="9" t="s">
        <v>101</v>
      </c>
      <c r="W45" s="1"/>
      <c r="X45" s="76">
        <f t="shared" si="54"/>
        <v>30</v>
      </c>
      <c r="Y45" s="37"/>
      <c r="Z45" s="90" t="s">
        <v>100</v>
      </c>
      <c r="AA45" s="54">
        <f t="shared" si="55"/>
        <v>0.2</v>
      </c>
      <c r="AB45" s="89">
        <f t="shared" ref="AB45:AB46" si="60">AA45*$AB$44</f>
        <v>35437.37744</v>
      </c>
      <c r="AC45" s="1"/>
      <c r="AD45" s="9" t="s">
        <v>101</v>
      </c>
      <c r="AE45" s="1"/>
      <c r="AF45" s="76">
        <f t="shared" si="56"/>
        <v>30</v>
      </c>
    </row>
    <row r="46" ht="15.75" customHeight="1">
      <c r="A46" s="37"/>
      <c r="B46" s="90" t="s">
        <v>102</v>
      </c>
      <c r="C46" s="54">
        <f>1-C45</f>
        <v>0.8</v>
      </c>
      <c r="D46" s="89">
        <f t="shared" si="57"/>
        <v>157809.4759</v>
      </c>
      <c r="E46" s="1"/>
      <c r="F46" s="9" t="s">
        <v>103</v>
      </c>
      <c r="G46" s="1"/>
      <c r="H46" s="76">
        <v>10.0</v>
      </c>
      <c r="I46" s="37"/>
      <c r="J46" s="90" t="s">
        <v>102</v>
      </c>
      <c r="K46" s="54">
        <f>1-K45</f>
        <v>0.8</v>
      </c>
      <c r="L46" s="89">
        <f t="shared" si="58"/>
        <v>208705.4551</v>
      </c>
      <c r="M46" s="1"/>
      <c r="N46" s="9" t="s">
        <v>103</v>
      </c>
      <c r="O46" s="1"/>
      <c r="P46" s="76">
        <f t="shared" si="52"/>
        <v>10</v>
      </c>
      <c r="Q46" s="37"/>
      <c r="R46" s="90" t="s">
        <v>102</v>
      </c>
      <c r="S46" s="54">
        <f>1-S45</f>
        <v>0.8</v>
      </c>
      <c r="T46" s="89">
        <f t="shared" si="59"/>
        <v>120732.8306</v>
      </c>
      <c r="U46" s="1"/>
      <c r="V46" s="9" t="s">
        <v>103</v>
      </c>
      <c r="W46" s="1"/>
      <c r="X46" s="76">
        <f t="shared" si="54"/>
        <v>10</v>
      </c>
      <c r="Y46" s="37"/>
      <c r="Z46" s="90" t="s">
        <v>102</v>
      </c>
      <c r="AA46" s="54">
        <f>1-AA45</f>
        <v>0.8</v>
      </c>
      <c r="AB46" s="89">
        <f t="shared" si="60"/>
        <v>141749.5098</v>
      </c>
      <c r="AC46" s="1"/>
      <c r="AD46" s="9" t="s">
        <v>103</v>
      </c>
      <c r="AE46" s="1"/>
      <c r="AF46" s="76">
        <f t="shared" si="56"/>
        <v>10</v>
      </c>
    </row>
    <row r="47" ht="15.75" customHeight="1">
      <c r="A47" s="37"/>
      <c r="B47" s="46"/>
      <c r="C47" s="1"/>
      <c r="D47" s="10"/>
      <c r="E47" s="1"/>
      <c r="F47" s="9" t="s">
        <v>104</v>
      </c>
      <c r="G47" s="1"/>
      <c r="H47" s="91">
        <v>36.0</v>
      </c>
      <c r="I47" s="37"/>
      <c r="J47" s="46"/>
      <c r="K47" s="1"/>
      <c r="L47" s="10"/>
      <c r="M47" s="1"/>
      <c r="N47" s="9" t="s">
        <v>104</v>
      </c>
      <c r="O47" s="1"/>
      <c r="P47" s="92">
        <f t="shared" si="52"/>
        <v>36</v>
      </c>
      <c r="Q47" s="37"/>
      <c r="R47" s="46"/>
      <c r="S47" s="1"/>
      <c r="T47" s="10"/>
      <c r="U47" s="1"/>
      <c r="V47" s="9" t="s">
        <v>104</v>
      </c>
      <c r="W47" s="1"/>
      <c r="X47" s="92">
        <f t="shared" si="54"/>
        <v>36</v>
      </c>
      <c r="Y47" s="37"/>
      <c r="Z47" s="46"/>
      <c r="AA47" s="1"/>
      <c r="AB47" s="10"/>
      <c r="AC47" s="1"/>
      <c r="AD47" s="9" t="s">
        <v>104</v>
      </c>
      <c r="AE47" s="1"/>
      <c r="AF47" s="92">
        <f t="shared" si="56"/>
        <v>36</v>
      </c>
    </row>
    <row r="48" ht="15.75" customHeight="1">
      <c r="A48" s="37"/>
      <c r="B48" s="93" t="s">
        <v>105</v>
      </c>
      <c r="C48" s="94">
        <f>1-C44</f>
        <v>0.8</v>
      </c>
      <c r="D48" s="95">
        <f>D43*C48</f>
        <v>789047.3797</v>
      </c>
      <c r="E48" s="1"/>
      <c r="F48" s="9" t="s">
        <v>106</v>
      </c>
      <c r="G48" s="54">
        <v>0.01</v>
      </c>
      <c r="H48" s="96">
        <f>H42*G48</f>
        <v>18812.43753</v>
      </c>
      <c r="I48" s="37"/>
      <c r="J48" s="93" t="s">
        <v>105</v>
      </c>
      <c r="K48" s="94">
        <f>1-K44</f>
        <v>0.8</v>
      </c>
      <c r="L48" s="95">
        <f>L43*K48</f>
        <v>1043527.276</v>
      </c>
      <c r="M48" s="1"/>
      <c r="N48" s="9" t="s">
        <v>106</v>
      </c>
      <c r="O48" s="54">
        <f>G48</f>
        <v>0.01</v>
      </c>
      <c r="P48" s="96">
        <f>P42*O48</f>
        <v>24879.7375</v>
      </c>
      <c r="Q48" s="37"/>
      <c r="R48" s="93" t="s">
        <v>105</v>
      </c>
      <c r="S48" s="94">
        <f>1-S44</f>
        <v>0.8</v>
      </c>
      <c r="T48" s="95">
        <f>T43*S48</f>
        <v>603664.1528</v>
      </c>
      <c r="U48" s="1"/>
      <c r="V48" s="9" t="s">
        <v>106</v>
      </c>
      <c r="W48" s="54">
        <f>G48</f>
        <v>0.01</v>
      </c>
      <c r="X48" s="96">
        <f>X42*W48</f>
        <v>14392.5377</v>
      </c>
      <c r="Y48" s="37"/>
      <c r="Z48" s="93" t="s">
        <v>105</v>
      </c>
      <c r="AA48" s="94">
        <f>1-AA44</f>
        <v>0.8</v>
      </c>
      <c r="AB48" s="95">
        <f>AB43*AA48</f>
        <v>708747.5488</v>
      </c>
      <c r="AC48" s="1"/>
      <c r="AD48" s="9" t="s">
        <v>106</v>
      </c>
      <c r="AE48" s="54">
        <f>W48</f>
        <v>0.01</v>
      </c>
      <c r="AF48" s="96">
        <f>AF42*AE48</f>
        <v>16897.93202</v>
      </c>
    </row>
    <row r="49" ht="15.75" customHeight="1">
      <c r="A49" s="37"/>
      <c r="B49" s="46"/>
      <c r="C49" s="1"/>
      <c r="D49" s="10"/>
      <c r="E49" s="1"/>
      <c r="F49" s="9"/>
      <c r="G49" s="1"/>
      <c r="H49" s="76"/>
      <c r="I49" s="37"/>
      <c r="J49" s="46"/>
      <c r="K49" s="1"/>
      <c r="L49" s="10"/>
      <c r="M49" s="1"/>
      <c r="N49" s="9"/>
      <c r="O49" s="1"/>
      <c r="P49" s="76"/>
      <c r="Q49" s="37"/>
      <c r="R49" s="46"/>
      <c r="S49" s="1"/>
      <c r="T49" s="10"/>
      <c r="U49" s="1"/>
      <c r="V49" s="9"/>
      <c r="W49" s="1"/>
      <c r="X49" s="76"/>
      <c r="Y49" s="37"/>
      <c r="Z49" s="46"/>
      <c r="AA49" s="1"/>
      <c r="AB49" s="10"/>
      <c r="AC49" s="1"/>
      <c r="AD49" s="9"/>
      <c r="AE49" s="1"/>
      <c r="AF49" s="76"/>
    </row>
    <row r="50" ht="14.25" customHeight="1">
      <c r="A50" s="37"/>
      <c r="B50" s="97" t="s">
        <v>107</v>
      </c>
      <c r="C50" s="36"/>
      <c r="D50" s="98">
        <f>D51</f>
        <v>1881243.753</v>
      </c>
      <c r="E50" s="1"/>
      <c r="F50" s="99" t="s">
        <v>108</v>
      </c>
      <c r="G50" s="100"/>
      <c r="H50" s="101"/>
      <c r="I50" s="37"/>
      <c r="J50" s="97" t="s">
        <v>107</v>
      </c>
      <c r="K50" s="36"/>
      <c r="L50" s="98">
        <f>L51</f>
        <v>2487973.75</v>
      </c>
      <c r="M50" s="1"/>
      <c r="N50" s="99" t="s">
        <v>108</v>
      </c>
      <c r="O50" s="100"/>
      <c r="P50" s="101"/>
      <c r="Q50" s="37"/>
      <c r="R50" s="97" t="s">
        <v>107</v>
      </c>
      <c r="S50" s="36"/>
      <c r="T50" s="98">
        <f>T51</f>
        <v>1439253.77</v>
      </c>
      <c r="U50" s="1"/>
      <c r="V50" s="99" t="s">
        <v>108</v>
      </c>
      <c r="W50" s="100"/>
      <c r="X50" s="101"/>
      <c r="Y50" s="37"/>
      <c r="Z50" s="97" t="s">
        <v>107</v>
      </c>
      <c r="AA50" s="36"/>
      <c r="AB50" s="98">
        <f>AB51</f>
        <v>1689793.202</v>
      </c>
      <c r="AC50" s="1"/>
      <c r="AD50" s="99" t="s">
        <v>108</v>
      </c>
      <c r="AE50" s="100"/>
      <c r="AF50" s="101"/>
    </row>
    <row r="51" ht="14.25" customHeight="1">
      <c r="A51" s="37"/>
      <c r="B51" s="46" t="s">
        <v>109</v>
      </c>
      <c r="C51" s="1"/>
      <c r="D51" s="89">
        <f>Assumptions!H42</f>
        <v>1881243.753</v>
      </c>
      <c r="E51" s="1"/>
      <c r="F51" s="9"/>
      <c r="G51" s="1"/>
      <c r="H51" s="76"/>
      <c r="I51" s="37"/>
      <c r="J51" s="46" t="s">
        <v>109</v>
      </c>
      <c r="K51" s="1"/>
      <c r="L51" s="89">
        <f>Assumptions!P42</f>
        <v>2487973.75</v>
      </c>
      <c r="M51" s="1"/>
      <c r="N51" s="9"/>
      <c r="O51" s="1"/>
      <c r="P51" s="76"/>
      <c r="Q51" s="37"/>
      <c r="R51" s="46" t="s">
        <v>109</v>
      </c>
      <c r="S51" s="1"/>
      <c r="T51" s="89">
        <f>Assumptions!X42</f>
        <v>1439253.77</v>
      </c>
      <c r="U51" s="1"/>
      <c r="V51" s="9"/>
      <c r="W51" s="1"/>
      <c r="X51" s="76"/>
      <c r="Y51" s="37"/>
      <c r="Z51" s="46" t="s">
        <v>109</v>
      </c>
      <c r="AA51" s="1"/>
      <c r="AB51" s="89">
        <f>Assumptions!AF42</f>
        <v>1689793.202</v>
      </c>
      <c r="AC51" s="1"/>
      <c r="AD51" s="9"/>
      <c r="AE51" s="1"/>
      <c r="AF51" s="76"/>
    </row>
    <row r="52" ht="15.75" customHeight="1">
      <c r="A52" s="37"/>
      <c r="B52" s="93"/>
      <c r="C52" s="1"/>
      <c r="D52" s="10"/>
      <c r="E52" s="1"/>
      <c r="F52" s="102" t="s">
        <v>110</v>
      </c>
      <c r="G52" s="1"/>
      <c r="H52" s="76"/>
      <c r="I52" s="37"/>
      <c r="J52" s="93"/>
      <c r="K52" s="1"/>
      <c r="L52" s="10"/>
      <c r="M52" s="1"/>
      <c r="N52" s="102" t="s">
        <v>110</v>
      </c>
      <c r="O52" s="1"/>
      <c r="P52" s="76"/>
      <c r="Q52" s="37"/>
      <c r="R52" s="93"/>
      <c r="S52" s="1"/>
      <c r="T52" s="10"/>
      <c r="U52" s="1"/>
      <c r="V52" s="102" t="s">
        <v>110</v>
      </c>
      <c r="W52" s="1"/>
      <c r="X52" s="76"/>
      <c r="Y52" s="37"/>
      <c r="Z52" s="93"/>
      <c r="AA52" s="1"/>
      <c r="AB52" s="10"/>
      <c r="AC52" s="1"/>
      <c r="AD52" s="102" t="s">
        <v>110</v>
      </c>
      <c r="AE52" s="1"/>
      <c r="AF52" s="76"/>
    </row>
    <row r="53" ht="15.75" customHeight="1">
      <c r="A53" s="37"/>
      <c r="B53" s="42" t="s">
        <v>111</v>
      </c>
      <c r="C53" s="82"/>
      <c r="D53" s="83">
        <f>SUM(D54:D57)</f>
        <v>2867552.977</v>
      </c>
      <c r="E53" s="1"/>
      <c r="F53" s="9" t="s">
        <v>112</v>
      </c>
      <c r="G53" s="1"/>
      <c r="H53" s="103">
        <v>0.7</v>
      </c>
      <c r="I53" s="37"/>
      <c r="J53" s="42" t="s">
        <v>111</v>
      </c>
      <c r="K53" s="82"/>
      <c r="L53" s="83">
        <f>SUM(L54:L57)</f>
        <v>3792382.844</v>
      </c>
      <c r="M53" s="1"/>
      <c r="N53" s="9" t="s">
        <v>112</v>
      </c>
      <c r="O53" s="1"/>
      <c r="P53" s="103">
        <f>H53</f>
        <v>0.7</v>
      </c>
      <c r="Q53" s="37"/>
      <c r="R53" s="42" t="s">
        <v>111</v>
      </c>
      <c r="S53" s="82"/>
      <c r="T53" s="83">
        <f>SUM(T54:T57)</f>
        <v>2193833.961</v>
      </c>
      <c r="U53" s="1"/>
      <c r="V53" s="9" t="s">
        <v>112</v>
      </c>
      <c r="W53" s="1"/>
      <c r="X53" s="103">
        <f>H53</f>
        <v>0.7</v>
      </c>
      <c r="Y53" s="37"/>
      <c r="Z53" s="42" t="s">
        <v>111</v>
      </c>
      <c r="AA53" s="82"/>
      <c r="AB53" s="83">
        <f>SUM(AB54:AB57)</f>
        <v>2575727.638</v>
      </c>
      <c r="AC53" s="1"/>
      <c r="AD53" s="9" t="s">
        <v>112</v>
      </c>
      <c r="AE53" s="1"/>
      <c r="AF53" s="103">
        <f>H53</f>
        <v>0.7</v>
      </c>
    </row>
    <row r="54" ht="15.75" customHeight="1">
      <c r="A54" s="37"/>
      <c r="B54" s="46" t="s">
        <v>113</v>
      </c>
      <c r="C54" s="1"/>
      <c r="D54" s="89">
        <f>D62</f>
        <v>2687491.075</v>
      </c>
      <c r="E54" s="1"/>
      <c r="F54" s="9" t="s">
        <v>114</v>
      </c>
      <c r="G54" s="1"/>
      <c r="H54" s="84">
        <f>H39</f>
        <v>201561.8306</v>
      </c>
      <c r="I54" s="37"/>
      <c r="J54" s="46" t="s">
        <v>113</v>
      </c>
      <c r="K54" s="1"/>
      <c r="L54" s="89">
        <f>L62</f>
        <v>3554248.214</v>
      </c>
      <c r="M54" s="1"/>
      <c r="N54" s="9" t="s">
        <v>114</v>
      </c>
      <c r="O54" s="1"/>
      <c r="P54" s="84">
        <f>P39</f>
        <v>266568.616</v>
      </c>
      <c r="Q54" s="37"/>
      <c r="R54" s="46" t="s">
        <v>113</v>
      </c>
      <c r="S54" s="1"/>
      <c r="T54" s="89">
        <f>T62</f>
        <v>2056076.815</v>
      </c>
      <c r="U54" s="1"/>
      <c r="V54" s="9" t="s">
        <v>114</v>
      </c>
      <c r="W54" s="1"/>
      <c r="X54" s="84">
        <f>X39</f>
        <v>154205.7611</v>
      </c>
      <c r="Y54" s="37"/>
      <c r="Z54" s="46" t="s">
        <v>113</v>
      </c>
      <c r="AA54" s="1"/>
      <c r="AB54" s="89">
        <f>AB62</f>
        <v>2413990.289</v>
      </c>
      <c r="AC54" s="1"/>
      <c r="AD54" s="9" t="s">
        <v>114</v>
      </c>
      <c r="AE54" s="1"/>
      <c r="AF54" s="84">
        <f>AF39</f>
        <v>181049.2717</v>
      </c>
    </row>
    <row r="55" ht="15.75" customHeight="1">
      <c r="A55" s="37"/>
      <c r="B55" s="46" t="s">
        <v>115</v>
      </c>
      <c r="C55" s="27">
        <v>0.01</v>
      </c>
      <c r="D55" s="89">
        <f>D54*C55</f>
        <v>26874.91075</v>
      </c>
      <c r="E55" s="1"/>
      <c r="F55" s="9" t="s">
        <v>116</v>
      </c>
      <c r="G55" s="1"/>
      <c r="H55" s="103">
        <f t="shared" ref="H55:H56" si="61">D61</f>
        <v>0.075</v>
      </c>
      <c r="I55" s="37"/>
      <c r="J55" s="46" t="s">
        <v>115</v>
      </c>
      <c r="K55" s="27">
        <f>C55</f>
        <v>0.01</v>
      </c>
      <c r="L55" s="89">
        <f>L54*K55</f>
        <v>35542.48214</v>
      </c>
      <c r="M55" s="1"/>
      <c r="N55" s="9" t="s">
        <v>116</v>
      </c>
      <c r="O55" s="1"/>
      <c r="P55" s="103">
        <f t="shared" ref="P55:P56" si="62">L61</f>
        <v>0.075</v>
      </c>
      <c r="Q55" s="37"/>
      <c r="R55" s="46" t="s">
        <v>115</v>
      </c>
      <c r="S55" s="27">
        <f>K55</f>
        <v>0.01</v>
      </c>
      <c r="T55" s="89">
        <f>T54*S55</f>
        <v>20560.76815</v>
      </c>
      <c r="U55" s="1"/>
      <c r="V55" s="9" t="s">
        <v>116</v>
      </c>
      <c r="W55" s="1"/>
      <c r="X55" s="103">
        <f t="shared" ref="X55:X56" si="63">T61</f>
        <v>0.075</v>
      </c>
      <c r="Y55" s="37"/>
      <c r="Z55" s="46" t="s">
        <v>115</v>
      </c>
      <c r="AA55" s="27">
        <f>S55</f>
        <v>0.01</v>
      </c>
      <c r="AB55" s="89">
        <f>AB54*AA55</f>
        <v>24139.90289</v>
      </c>
      <c r="AC55" s="1"/>
      <c r="AD55" s="9" t="s">
        <v>116</v>
      </c>
      <c r="AE55" s="1"/>
      <c r="AF55" s="103">
        <f t="shared" ref="AF55:AF56" si="64">AB61</f>
        <v>0.075</v>
      </c>
    </row>
    <row r="56" ht="15.75" customHeight="1">
      <c r="A56" s="37"/>
      <c r="B56" s="46" t="s">
        <v>106</v>
      </c>
      <c r="C56" s="1"/>
      <c r="D56" s="89">
        <f>Assumptions!H48</f>
        <v>18812.43753</v>
      </c>
      <c r="E56" s="1"/>
      <c r="F56" s="9" t="s">
        <v>117</v>
      </c>
      <c r="G56" s="1"/>
      <c r="H56" s="84">
        <f t="shared" si="61"/>
        <v>2687491.075</v>
      </c>
      <c r="I56" s="37"/>
      <c r="J56" s="46" t="s">
        <v>106</v>
      </c>
      <c r="K56" s="1"/>
      <c r="L56" s="89">
        <f>P48</f>
        <v>24879.7375</v>
      </c>
      <c r="M56" s="1"/>
      <c r="N56" s="9" t="s">
        <v>117</v>
      </c>
      <c r="O56" s="1"/>
      <c r="P56" s="84">
        <f t="shared" si="62"/>
        <v>3554248.214</v>
      </c>
      <c r="Q56" s="37"/>
      <c r="R56" s="46" t="s">
        <v>106</v>
      </c>
      <c r="S56" s="1"/>
      <c r="T56" s="89">
        <f>X48</f>
        <v>14392.5377</v>
      </c>
      <c r="U56" s="1"/>
      <c r="V56" s="9" t="s">
        <v>117</v>
      </c>
      <c r="W56" s="1"/>
      <c r="X56" s="84">
        <f t="shared" si="63"/>
        <v>2056076.815</v>
      </c>
      <c r="Y56" s="37"/>
      <c r="Z56" s="46" t="s">
        <v>106</v>
      </c>
      <c r="AA56" s="1"/>
      <c r="AB56" s="89">
        <f>AF48</f>
        <v>16897.93202</v>
      </c>
      <c r="AC56" s="1"/>
      <c r="AD56" s="9" t="s">
        <v>117</v>
      </c>
      <c r="AE56" s="1"/>
      <c r="AF56" s="84">
        <f t="shared" si="64"/>
        <v>2413990.289</v>
      </c>
    </row>
    <row r="57" ht="15.75" customHeight="1">
      <c r="A57" s="37"/>
      <c r="B57" s="46" t="s">
        <v>118</v>
      </c>
      <c r="C57" s="27">
        <v>0.05</v>
      </c>
      <c r="D57" s="89">
        <f>D54*C57</f>
        <v>134374.5538</v>
      </c>
      <c r="E57" s="1"/>
      <c r="F57" s="9" t="s">
        <v>95</v>
      </c>
      <c r="G57" s="1"/>
      <c r="H57" s="84">
        <f>H53*H56</f>
        <v>1881243.753</v>
      </c>
      <c r="I57" s="104"/>
      <c r="J57" s="46" t="s">
        <v>118</v>
      </c>
      <c r="K57" s="27">
        <f>C57</f>
        <v>0.05</v>
      </c>
      <c r="L57" s="89">
        <f>L54*K57</f>
        <v>177712.4107</v>
      </c>
      <c r="M57" s="1"/>
      <c r="N57" s="9" t="s">
        <v>95</v>
      </c>
      <c r="O57" s="1"/>
      <c r="P57" s="84">
        <f>P53*P56</f>
        <v>2487973.75</v>
      </c>
      <c r="Q57" s="37"/>
      <c r="R57" s="46" t="s">
        <v>118</v>
      </c>
      <c r="S57" s="27">
        <f>K57</f>
        <v>0.05</v>
      </c>
      <c r="T57" s="89">
        <f>T54*S57</f>
        <v>102803.8407</v>
      </c>
      <c r="U57" s="1"/>
      <c r="V57" s="9" t="s">
        <v>95</v>
      </c>
      <c r="W57" s="1"/>
      <c r="X57" s="84">
        <f>X53*X56</f>
        <v>1439253.77</v>
      </c>
      <c r="Y57" s="37"/>
      <c r="Z57" s="46" t="s">
        <v>118</v>
      </c>
      <c r="AA57" s="27">
        <f>S57</f>
        <v>0.05</v>
      </c>
      <c r="AB57" s="105">
        <f>AB54*AA57</f>
        <v>120699.5144</v>
      </c>
      <c r="AC57" s="1"/>
      <c r="AD57" s="9" t="s">
        <v>95</v>
      </c>
      <c r="AE57" s="1"/>
      <c r="AF57" s="84">
        <f>AF53*AF56</f>
        <v>1689793.202</v>
      </c>
    </row>
    <row r="58" ht="15.75" customHeight="1">
      <c r="A58" s="37"/>
      <c r="B58" s="42" t="s">
        <v>119</v>
      </c>
      <c r="C58" s="82"/>
      <c r="D58" s="106">
        <f>D42-D53</f>
        <v>0</v>
      </c>
      <c r="E58" s="1"/>
      <c r="F58" s="9"/>
      <c r="G58" s="1"/>
      <c r="H58" s="107"/>
      <c r="I58" s="104"/>
      <c r="J58" s="42" t="s">
        <v>119</v>
      </c>
      <c r="K58" s="82"/>
      <c r="L58" s="106">
        <f>L42-L53</f>
        <v>0</v>
      </c>
      <c r="M58" s="1"/>
      <c r="N58" s="9"/>
      <c r="O58" s="1"/>
      <c r="P58" s="107"/>
      <c r="Q58" s="37"/>
      <c r="R58" s="42" t="s">
        <v>119</v>
      </c>
      <c r="S58" s="82"/>
      <c r="T58" s="106">
        <f>T42-T53</f>
        <v>0</v>
      </c>
      <c r="U58" s="1"/>
      <c r="V58" s="9"/>
      <c r="W58" s="1"/>
      <c r="X58" s="107"/>
      <c r="Y58" s="37"/>
      <c r="Z58" s="42" t="s">
        <v>119</v>
      </c>
      <c r="AA58" s="82"/>
      <c r="AB58" s="106">
        <f>AB42-AB53</f>
        <v>0</v>
      </c>
      <c r="AC58" s="1"/>
      <c r="AD58" s="9"/>
      <c r="AE58" s="1"/>
      <c r="AF58" s="107"/>
    </row>
    <row r="59" ht="15.75" customHeight="1">
      <c r="A59" s="37"/>
      <c r="B59" s="46"/>
      <c r="C59" s="1"/>
      <c r="D59" s="1"/>
      <c r="E59" s="1"/>
      <c r="F59" s="102" t="s">
        <v>120</v>
      </c>
      <c r="G59" s="1"/>
      <c r="H59" s="107"/>
      <c r="I59" s="37"/>
      <c r="J59" s="46"/>
      <c r="K59" s="1"/>
      <c r="L59" s="1"/>
      <c r="M59" s="1"/>
      <c r="N59" s="102" t="s">
        <v>120</v>
      </c>
      <c r="O59" s="1"/>
      <c r="P59" s="107"/>
      <c r="Q59" s="37"/>
      <c r="R59" s="46"/>
      <c r="S59" s="1"/>
      <c r="T59" s="1"/>
      <c r="U59" s="1"/>
      <c r="V59" s="102" t="s">
        <v>120</v>
      </c>
      <c r="W59" s="1"/>
      <c r="X59" s="107"/>
      <c r="Y59" s="37"/>
      <c r="Z59" s="46"/>
      <c r="AA59" s="1"/>
      <c r="AB59" s="1"/>
      <c r="AC59" s="1"/>
      <c r="AD59" s="102" t="s">
        <v>120</v>
      </c>
      <c r="AE59" s="1"/>
      <c r="AF59" s="107"/>
    </row>
    <row r="60" ht="15.75" customHeight="1">
      <c r="A60" s="37"/>
      <c r="B60" s="77" t="s">
        <v>121</v>
      </c>
      <c r="C60" s="78"/>
      <c r="D60" s="78"/>
      <c r="E60" s="1"/>
      <c r="F60" s="9" t="s">
        <v>122</v>
      </c>
      <c r="G60" s="1"/>
      <c r="H60" s="107">
        <v>1.25</v>
      </c>
      <c r="I60" s="104"/>
      <c r="J60" s="77" t="s">
        <v>121</v>
      </c>
      <c r="K60" s="78"/>
      <c r="L60" s="78"/>
      <c r="M60" s="1"/>
      <c r="N60" s="9" t="s">
        <v>122</v>
      </c>
      <c r="O60" s="1"/>
      <c r="P60" s="107">
        <f>H60</f>
        <v>1.25</v>
      </c>
      <c r="Q60" s="37"/>
      <c r="R60" s="77" t="s">
        <v>121</v>
      </c>
      <c r="S60" s="78"/>
      <c r="T60" s="78"/>
      <c r="U60" s="1"/>
      <c r="V60" s="9" t="s">
        <v>122</v>
      </c>
      <c r="W60" s="1"/>
      <c r="X60" s="107">
        <f>H60</f>
        <v>1.25</v>
      </c>
      <c r="Y60" s="37"/>
      <c r="Z60" s="77" t="s">
        <v>121</v>
      </c>
      <c r="AA60" s="78"/>
      <c r="AB60" s="78"/>
      <c r="AC60" s="1"/>
      <c r="AD60" s="9" t="s">
        <v>122</v>
      </c>
      <c r="AE60" s="1"/>
      <c r="AF60" s="107">
        <f>H60</f>
        <v>1.25</v>
      </c>
    </row>
    <row r="61" ht="15.75" customHeight="1">
      <c r="A61" s="37"/>
      <c r="B61" s="46" t="s">
        <v>123</v>
      </c>
      <c r="C61" s="1"/>
      <c r="D61" s="108">
        <v>0.075</v>
      </c>
      <c r="E61" s="1"/>
      <c r="F61" s="9" t="str">
        <f>F54</f>
        <v>Forward 12-month NOI</v>
      </c>
      <c r="G61" s="1"/>
      <c r="H61" s="84">
        <f>H39</f>
        <v>201561.8306</v>
      </c>
      <c r="I61" s="37"/>
      <c r="J61" s="46" t="s">
        <v>123</v>
      </c>
      <c r="K61" s="1"/>
      <c r="L61" s="109">
        <f>D61</f>
        <v>0.075</v>
      </c>
      <c r="M61" s="1"/>
      <c r="N61" s="9" t="str">
        <f>N54</f>
        <v>Forward 12-month NOI</v>
      </c>
      <c r="O61" s="1"/>
      <c r="P61" s="84">
        <f>P39</f>
        <v>266568.616</v>
      </c>
      <c r="Q61" s="37"/>
      <c r="R61" s="46" t="s">
        <v>123</v>
      </c>
      <c r="S61" s="1"/>
      <c r="T61" s="109">
        <f>D61</f>
        <v>0.075</v>
      </c>
      <c r="U61" s="1"/>
      <c r="V61" s="9" t="str">
        <f>V54</f>
        <v>Forward 12-month NOI</v>
      </c>
      <c r="W61" s="1"/>
      <c r="X61" s="84">
        <f>X39</f>
        <v>154205.7611</v>
      </c>
      <c r="Y61" s="37"/>
      <c r="Z61" s="46" t="s">
        <v>123</v>
      </c>
      <c r="AA61" s="1"/>
      <c r="AB61" s="109">
        <f>D61</f>
        <v>0.075</v>
      </c>
      <c r="AC61" s="1"/>
      <c r="AD61" s="9" t="str">
        <f>AD54</f>
        <v>Forward 12-month NOI</v>
      </c>
      <c r="AE61" s="1"/>
      <c r="AF61" s="84">
        <f>AF39</f>
        <v>181049.2717</v>
      </c>
    </row>
    <row r="62" ht="15.75" customHeight="1">
      <c r="A62" s="37"/>
      <c r="B62" s="46" t="s">
        <v>124</v>
      </c>
      <c r="C62" s="1"/>
      <c r="D62" s="110">
        <f>H39/D61</f>
        <v>2687491.075</v>
      </c>
      <c r="E62" s="1"/>
      <c r="F62" s="9" t="s">
        <v>125</v>
      </c>
      <c r="G62" s="1"/>
      <c r="H62" s="84">
        <f>H61/H60</f>
        <v>161249.4645</v>
      </c>
      <c r="I62" s="37"/>
      <c r="J62" s="46" t="s">
        <v>124</v>
      </c>
      <c r="K62" s="1"/>
      <c r="L62" s="110">
        <f>P39/L61</f>
        <v>3554248.214</v>
      </c>
      <c r="M62" s="1"/>
      <c r="N62" s="9" t="s">
        <v>125</v>
      </c>
      <c r="O62" s="1"/>
      <c r="P62" s="84">
        <f>P61/P60</f>
        <v>213254.8928</v>
      </c>
      <c r="Q62" s="37"/>
      <c r="R62" s="46" t="s">
        <v>124</v>
      </c>
      <c r="S62" s="1"/>
      <c r="T62" s="110">
        <f>X39/T61</f>
        <v>2056076.815</v>
      </c>
      <c r="U62" s="1"/>
      <c r="V62" s="9" t="s">
        <v>125</v>
      </c>
      <c r="W62" s="1"/>
      <c r="X62" s="84">
        <f>X61/X60</f>
        <v>123364.6089</v>
      </c>
      <c r="Y62" s="37"/>
      <c r="Z62" s="46" t="s">
        <v>124</v>
      </c>
      <c r="AA62" s="1"/>
      <c r="AB62" s="110">
        <f>AF39/AB61</f>
        <v>2413990.289</v>
      </c>
      <c r="AC62" s="1"/>
      <c r="AD62" s="9" t="s">
        <v>125</v>
      </c>
      <c r="AE62" s="1"/>
      <c r="AF62" s="84">
        <f>AF61/AF60</f>
        <v>144839.4173</v>
      </c>
    </row>
    <row r="63" ht="15.75" customHeight="1">
      <c r="A63" s="37"/>
      <c r="B63" s="46" t="s">
        <v>126</v>
      </c>
      <c r="C63" s="1"/>
      <c r="D63" s="109">
        <f>D64-D61</f>
        <v>-0.01</v>
      </c>
      <c r="E63" s="1"/>
      <c r="F63" s="9" t="s">
        <v>95</v>
      </c>
      <c r="G63" s="1"/>
      <c r="H63" s="84">
        <f>PV(H44/12,H45*12,-H62/12)</f>
        <v>2241254.875</v>
      </c>
      <c r="I63" s="37"/>
      <c r="J63" s="46" t="s">
        <v>126</v>
      </c>
      <c r="K63" s="1"/>
      <c r="L63" s="109">
        <f>L64-L61</f>
        <v>-0.01</v>
      </c>
      <c r="M63" s="1"/>
      <c r="N63" s="9" t="s">
        <v>95</v>
      </c>
      <c r="O63" s="1"/>
      <c r="P63" s="84">
        <f>PV(P44/12,P45*12,-P62/12)</f>
        <v>2964093.987</v>
      </c>
      <c r="Q63" s="37"/>
      <c r="R63" s="46" t="s">
        <v>126</v>
      </c>
      <c r="S63" s="1"/>
      <c r="T63" s="109">
        <f>T64-T61</f>
        <v>-0.01</v>
      </c>
      <c r="U63" s="1"/>
      <c r="V63" s="9" t="s">
        <v>95</v>
      </c>
      <c r="W63" s="1"/>
      <c r="X63" s="84">
        <f>PV(X44/12,X45*12,-X62/12)</f>
        <v>1714681.856</v>
      </c>
      <c r="Y63" s="37"/>
      <c r="Z63" s="46" t="s">
        <v>126</v>
      </c>
      <c r="AA63" s="1"/>
      <c r="AB63" s="109">
        <f>AB64-AB61</f>
        <v>-0.01</v>
      </c>
      <c r="AC63" s="1"/>
      <c r="AD63" s="9" t="s">
        <v>95</v>
      </c>
      <c r="AE63" s="1"/>
      <c r="AF63" s="84">
        <f>PV(AF44/12,AF45*12,-AF62/12)</f>
        <v>2013166.687</v>
      </c>
    </row>
    <row r="64" ht="15.75" customHeight="1">
      <c r="A64" s="37"/>
      <c r="B64" s="46" t="s">
        <v>127</v>
      </c>
      <c r="C64" s="1"/>
      <c r="D64" s="109">
        <v>0.065</v>
      </c>
      <c r="E64" s="1"/>
      <c r="F64" s="9"/>
      <c r="G64" s="1"/>
      <c r="H64" s="107"/>
      <c r="I64" s="37"/>
      <c r="J64" s="46" t="s">
        <v>127</v>
      </c>
      <c r="K64" s="1"/>
      <c r="L64" s="109">
        <f t="shared" ref="L64:L67" si="65">D64</f>
        <v>0.065</v>
      </c>
      <c r="M64" s="1"/>
      <c r="N64" s="9"/>
      <c r="O64" s="1"/>
      <c r="P64" s="107"/>
      <c r="Q64" s="37"/>
      <c r="R64" s="46" t="s">
        <v>127</v>
      </c>
      <c r="S64" s="1"/>
      <c r="T64" s="109">
        <f>D64</f>
        <v>0.065</v>
      </c>
      <c r="U64" s="1"/>
      <c r="V64" s="9"/>
      <c r="W64" s="1"/>
      <c r="X64" s="107"/>
      <c r="Y64" s="37"/>
      <c r="Z64" s="46" t="s">
        <v>127</v>
      </c>
      <c r="AA64" s="1"/>
      <c r="AB64" s="109">
        <f>D64</f>
        <v>0.065</v>
      </c>
      <c r="AC64" s="1"/>
      <c r="AD64" s="9"/>
      <c r="AE64" s="1"/>
      <c r="AF64" s="107"/>
    </row>
    <row r="65" ht="15.75" customHeight="1">
      <c r="A65" s="37"/>
      <c r="B65" s="46" t="s">
        <v>128</v>
      </c>
      <c r="C65" s="1"/>
      <c r="D65" s="109">
        <v>0.02</v>
      </c>
      <c r="E65" s="1"/>
      <c r="F65" s="102" t="s">
        <v>129</v>
      </c>
      <c r="G65" s="1"/>
      <c r="H65" s="107"/>
      <c r="I65" s="111"/>
      <c r="J65" s="46" t="s">
        <v>128</v>
      </c>
      <c r="K65" s="1"/>
      <c r="L65" s="109">
        <f t="shared" si="65"/>
        <v>0.02</v>
      </c>
      <c r="M65" s="1"/>
      <c r="N65" s="102" t="s">
        <v>129</v>
      </c>
      <c r="O65" s="1"/>
      <c r="P65" s="107"/>
      <c r="Q65" s="37"/>
      <c r="R65" s="46" t="s">
        <v>128</v>
      </c>
      <c r="S65" s="1"/>
      <c r="T65" s="109">
        <f t="shared" ref="T65:T67" si="66">L65</f>
        <v>0.02</v>
      </c>
      <c r="U65" s="1"/>
      <c r="V65" s="102" t="s">
        <v>129</v>
      </c>
      <c r="W65" s="1"/>
      <c r="X65" s="107"/>
      <c r="Y65" s="37"/>
      <c r="Z65" s="46" t="s">
        <v>128</v>
      </c>
      <c r="AA65" s="1"/>
      <c r="AB65" s="109">
        <f t="shared" ref="AB65:AB67" si="67">T65</f>
        <v>0.02</v>
      </c>
      <c r="AC65" s="1"/>
      <c r="AD65" s="102" t="s">
        <v>129</v>
      </c>
      <c r="AE65" s="1"/>
      <c r="AF65" s="107"/>
    </row>
    <row r="66" ht="15.75" customHeight="1">
      <c r="A66" s="37"/>
      <c r="B66" s="93" t="s">
        <v>130</v>
      </c>
      <c r="C66" s="21"/>
      <c r="D66" s="112">
        <v>0.1</v>
      </c>
      <c r="E66" s="1"/>
      <c r="F66" s="9" t="str">
        <f>F61</f>
        <v>Forward 12-month NOI</v>
      </c>
      <c r="G66" s="1"/>
      <c r="H66" s="84">
        <f>H39</f>
        <v>201561.8306</v>
      </c>
      <c r="I66" s="37"/>
      <c r="J66" s="93" t="s">
        <v>130</v>
      </c>
      <c r="K66" s="21"/>
      <c r="L66" s="112">
        <f t="shared" si="65"/>
        <v>0.1</v>
      </c>
      <c r="M66" s="1"/>
      <c r="N66" s="9" t="str">
        <f>N61</f>
        <v>Forward 12-month NOI</v>
      </c>
      <c r="O66" s="1"/>
      <c r="P66" s="84">
        <f>P39</f>
        <v>266568.616</v>
      </c>
      <c r="Q66" s="37"/>
      <c r="R66" s="93" t="s">
        <v>130</v>
      </c>
      <c r="S66" s="21"/>
      <c r="T66" s="112">
        <f t="shared" si="66"/>
        <v>0.1</v>
      </c>
      <c r="U66" s="1"/>
      <c r="V66" s="9" t="str">
        <f>V61</f>
        <v>Forward 12-month NOI</v>
      </c>
      <c r="W66" s="1"/>
      <c r="X66" s="84">
        <f>X39</f>
        <v>154205.7611</v>
      </c>
      <c r="Y66" s="37"/>
      <c r="Z66" s="93" t="s">
        <v>130</v>
      </c>
      <c r="AA66" s="21"/>
      <c r="AB66" s="112">
        <f t="shared" si="67"/>
        <v>0.1</v>
      </c>
      <c r="AC66" s="1"/>
      <c r="AD66" s="9" t="str">
        <f>AD61</f>
        <v>Forward 12-month NOI</v>
      </c>
      <c r="AE66" s="1"/>
      <c r="AF66" s="84">
        <f>AF39</f>
        <v>181049.2717</v>
      </c>
    </row>
    <row r="67" ht="15.75" customHeight="1">
      <c r="A67" s="37"/>
      <c r="B67" s="46" t="s">
        <v>131</v>
      </c>
      <c r="C67" s="1"/>
      <c r="D67" s="113">
        <v>0.05</v>
      </c>
      <c r="E67" s="1"/>
      <c r="F67" s="9" t="s">
        <v>132</v>
      </c>
      <c r="G67" s="1"/>
      <c r="H67" s="114">
        <v>0.09</v>
      </c>
      <c r="I67" s="37"/>
      <c r="J67" s="46" t="str">
        <f>B67</f>
        <v>Exit Vacancy</v>
      </c>
      <c r="K67" s="1"/>
      <c r="L67" s="113">
        <f t="shared" si="65"/>
        <v>0.05</v>
      </c>
      <c r="M67" s="1"/>
      <c r="N67" s="9" t="s">
        <v>132</v>
      </c>
      <c r="O67" s="1"/>
      <c r="P67" s="114">
        <f>H67</f>
        <v>0.09</v>
      </c>
      <c r="Q67" s="37"/>
      <c r="R67" s="46" t="str">
        <f>J67</f>
        <v>Exit Vacancy</v>
      </c>
      <c r="S67" s="1"/>
      <c r="T67" s="113">
        <f t="shared" si="66"/>
        <v>0.05</v>
      </c>
      <c r="U67" s="1"/>
      <c r="V67" s="9" t="s">
        <v>132</v>
      </c>
      <c r="W67" s="1"/>
      <c r="X67" s="114">
        <f>H67</f>
        <v>0.09</v>
      </c>
      <c r="Y67" s="37"/>
      <c r="Z67" s="46" t="str">
        <f>R67</f>
        <v>Exit Vacancy</v>
      </c>
      <c r="AA67" s="1"/>
      <c r="AB67" s="113">
        <f t="shared" si="67"/>
        <v>0.05</v>
      </c>
      <c r="AC67" s="1"/>
      <c r="AD67" s="9" t="s">
        <v>132</v>
      </c>
      <c r="AE67" s="1"/>
      <c r="AF67" s="114">
        <f>H67</f>
        <v>0.09</v>
      </c>
    </row>
    <row r="68" ht="15.75" customHeight="1">
      <c r="A68" s="37"/>
      <c r="B68" s="42" t="s">
        <v>133</v>
      </c>
      <c r="C68" s="43"/>
      <c r="D68" s="83">
        <v>10.0</v>
      </c>
      <c r="E68" s="1"/>
      <c r="F68" s="20" t="s">
        <v>95</v>
      </c>
      <c r="G68" s="21"/>
      <c r="H68" s="115">
        <f>H66/H67</f>
        <v>2239575.896</v>
      </c>
      <c r="I68" s="37"/>
      <c r="J68" s="42" t="s">
        <v>133</v>
      </c>
      <c r="K68" s="43"/>
      <c r="L68" s="83">
        <v>10.0</v>
      </c>
      <c r="M68" s="1"/>
      <c r="N68" s="20" t="s">
        <v>95</v>
      </c>
      <c r="O68" s="21"/>
      <c r="P68" s="115">
        <f>P66/P67</f>
        <v>2961873.511</v>
      </c>
      <c r="Q68" s="37"/>
      <c r="R68" s="42" t="s">
        <v>133</v>
      </c>
      <c r="S68" s="43"/>
      <c r="T68" s="83">
        <v>10.0</v>
      </c>
      <c r="U68" s="1"/>
      <c r="V68" s="20" t="s">
        <v>95</v>
      </c>
      <c r="W68" s="21"/>
      <c r="X68" s="115">
        <f>X66/X67</f>
        <v>1713397.345</v>
      </c>
      <c r="Y68" s="37"/>
      <c r="Z68" s="42" t="s">
        <v>133</v>
      </c>
      <c r="AA68" s="43"/>
      <c r="AB68" s="83">
        <v>10.0</v>
      </c>
      <c r="AC68" s="1"/>
      <c r="AD68" s="20" t="s">
        <v>95</v>
      </c>
      <c r="AE68" s="21"/>
      <c r="AF68" s="115">
        <f>AF66/AF67</f>
        <v>2011658.574</v>
      </c>
    </row>
    <row r="69" ht="15.75" customHeight="1">
      <c r="A69" s="37"/>
      <c r="B69" s="46"/>
      <c r="C69" s="1"/>
      <c r="D69" s="1"/>
      <c r="E69" s="1"/>
      <c r="F69" s="1"/>
      <c r="G69" s="1"/>
      <c r="H69" s="76"/>
      <c r="I69" s="37"/>
      <c r="J69" s="46"/>
      <c r="K69" s="1"/>
      <c r="L69" s="1"/>
      <c r="M69" s="1"/>
      <c r="N69" s="1"/>
      <c r="O69" s="1"/>
      <c r="P69" s="76"/>
      <c r="Q69" s="37"/>
      <c r="R69" s="46"/>
      <c r="S69" s="1"/>
      <c r="T69" s="1"/>
      <c r="U69" s="1"/>
      <c r="V69" s="1"/>
      <c r="W69" s="1"/>
      <c r="X69" s="76"/>
      <c r="Y69" s="37"/>
      <c r="Z69" s="46"/>
      <c r="AA69" s="1"/>
      <c r="AB69" s="1"/>
      <c r="AC69" s="1"/>
      <c r="AD69" s="1"/>
      <c r="AE69" s="1"/>
      <c r="AF69" s="76"/>
    </row>
    <row r="70" ht="15.75" customHeight="1">
      <c r="A70" s="37"/>
      <c r="B70" s="77" t="s">
        <v>134</v>
      </c>
      <c r="C70" s="78"/>
      <c r="D70" s="78"/>
      <c r="E70" s="78"/>
      <c r="F70" s="78"/>
      <c r="G70" s="78"/>
      <c r="H70" s="116"/>
      <c r="I70" s="37"/>
      <c r="J70" s="77" t="s">
        <v>134</v>
      </c>
      <c r="K70" s="78"/>
      <c r="L70" s="78"/>
      <c r="M70" s="78"/>
      <c r="N70" s="78"/>
      <c r="O70" s="78"/>
      <c r="P70" s="116"/>
      <c r="Q70" s="104"/>
      <c r="R70" s="77" t="s">
        <v>134</v>
      </c>
      <c r="S70" s="78"/>
      <c r="T70" s="78"/>
      <c r="U70" s="78"/>
      <c r="V70" s="78"/>
      <c r="W70" s="78"/>
      <c r="X70" s="116"/>
      <c r="Y70" s="37"/>
      <c r="Z70" s="77" t="s">
        <v>134</v>
      </c>
      <c r="AA70" s="78"/>
      <c r="AB70" s="78"/>
      <c r="AC70" s="78"/>
      <c r="AD70" s="78"/>
      <c r="AE70" s="78"/>
      <c r="AF70" s="116"/>
    </row>
    <row r="71" ht="15.75" customHeight="1">
      <c r="A71" s="37"/>
      <c r="B71" s="46"/>
      <c r="C71" s="1"/>
      <c r="D71" s="1"/>
      <c r="E71" s="117" t="s">
        <v>135</v>
      </c>
      <c r="F71" s="117" t="s">
        <v>136</v>
      </c>
      <c r="G71" s="117" t="s">
        <v>137</v>
      </c>
      <c r="H71" s="118" t="s">
        <v>105</v>
      </c>
      <c r="I71" s="37"/>
      <c r="J71" s="46"/>
      <c r="K71" s="1"/>
      <c r="L71" s="1"/>
      <c r="M71" s="117" t="s">
        <v>135</v>
      </c>
      <c r="N71" s="117" t="s">
        <v>136</v>
      </c>
      <c r="O71" s="117" t="s">
        <v>137</v>
      </c>
      <c r="P71" s="118" t="s">
        <v>105</v>
      </c>
      <c r="Q71" s="104"/>
      <c r="R71" s="46"/>
      <c r="S71" s="1"/>
      <c r="T71" s="1"/>
      <c r="U71" s="117" t="s">
        <v>135</v>
      </c>
      <c r="V71" s="117" t="s">
        <v>136</v>
      </c>
      <c r="W71" s="117" t="s">
        <v>137</v>
      </c>
      <c r="X71" s="118" t="s">
        <v>105</v>
      </c>
      <c r="Y71" s="37"/>
      <c r="Z71" s="46"/>
      <c r="AA71" s="1"/>
      <c r="AB71" s="1"/>
      <c r="AC71" s="117" t="s">
        <v>135</v>
      </c>
      <c r="AD71" s="117" t="s">
        <v>136</v>
      </c>
      <c r="AE71" s="117" t="s">
        <v>137</v>
      </c>
      <c r="AF71" s="118" t="s">
        <v>105</v>
      </c>
    </row>
    <row r="72" ht="15.75" customHeight="1">
      <c r="A72" s="37"/>
      <c r="B72" s="46" t="s">
        <v>138</v>
      </c>
      <c r="C72" s="1"/>
      <c r="D72" s="1"/>
      <c r="E72" s="54">
        <v>0.1</v>
      </c>
      <c r="F72" s="54">
        <v>0.2</v>
      </c>
      <c r="G72" s="54">
        <v>0.2</v>
      </c>
      <c r="H72" s="119">
        <f t="shared" ref="H72:H75" si="71">1-(F72*$C$45+G72*$C$46)</f>
        <v>0.8</v>
      </c>
      <c r="I72" s="37"/>
      <c r="J72" s="46" t="s">
        <v>138</v>
      </c>
      <c r="K72" s="1"/>
      <c r="L72" s="1"/>
      <c r="M72" s="54">
        <f t="shared" ref="M72:O72" si="68">E72</f>
        <v>0.1</v>
      </c>
      <c r="N72" s="54">
        <f t="shared" si="68"/>
        <v>0.2</v>
      </c>
      <c r="O72" s="54">
        <f t="shared" si="68"/>
        <v>0.2</v>
      </c>
      <c r="P72" s="119">
        <f t="shared" ref="P72:P75" si="73">1-(N72*$K$45+O72*$K$46)</f>
        <v>0.8</v>
      </c>
      <c r="Q72" s="104"/>
      <c r="R72" s="46" t="s">
        <v>138</v>
      </c>
      <c r="S72" s="1"/>
      <c r="T72" s="1"/>
      <c r="U72" s="54">
        <f t="shared" ref="U72:W72" si="69">M72</f>
        <v>0.1</v>
      </c>
      <c r="V72" s="54">
        <f t="shared" si="69"/>
        <v>0.2</v>
      </c>
      <c r="W72" s="54">
        <f t="shared" si="69"/>
        <v>0.2</v>
      </c>
      <c r="X72" s="119">
        <f t="shared" ref="X72:X75" si="75">1-(V72*$S$45+W72*$S$46)</f>
        <v>0.8</v>
      </c>
      <c r="Y72" s="37"/>
      <c r="Z72" s="46" t="s">
        <v>138</v>
      </c>
      <c r="AA72" s="1"/>
      <c r="AB72" s="1"/>
      <c r="AC72" s="54">
        <f t="shared" ref="AC72:AE72" si="70">U72</f>
        <v>0.1</v>
      </c>
      <c r="AD72" s="54">
        <f t="shared" si="70"/>
        <v>0.2</v>
      </c>
      <c r="AE72" s="54">
        <f t="shared" si="70"/>
        <v>0.2</v>
      </c>
      <c r="AF72" s="119">
        <f t="shared" ref="AF72:AF75" si="77">1-(AD72*$AA$45+AE72*$AA$46)</f>
        <v>0.8</v>
      </c>
    </row>
    <row r="73" ht="15.75" customHeight="1">
      <c r="A73" s="37"/>
      <c r="B73" s="46" t="s">
        <v>139</v>
      </c>
      <c r="C73" s="1"/>
      <c r="D73" s="1"/>
      <c r="E73" s="54">
        <v>0.12</v>
      </c>
      <c r="F73" s="54">
        <v>0.2</v>
      </c>
      <c r="G73" s="54">
        <v>0.2</v>
      </c>
      <c r="H73" s="119">
        <f t="shared" si="71"/>
        <v>0.8</v>
      </c>
      <c r="I73" s="37"/>
      <c r="J73" s="46" t="s">
        <v>139</v>
      </c>
      <c r="K73" s="1"/>
      <c r="L73" s="1"/>
      <c r="M73" s="54">
        <f t="shared" ref="M73:O73" si="72">E73</f>
        <v>0.12</v>
      </c>
      <c r="N73" s="54">
        <f t="shared" si="72"/>
        <v>0.2</v>
      </c>
      <c r="O73" s="54">
        <f t="shared" si="72"/>
        <v>0.2</v>
      </c>
      <c r="P73" s="119">
        <f t="shared" si="73"/>
        <v>0.8</v>
      </c>
      <c r="Q73" s="104"/>
      <c r="R73" s="46" t="s">
        <v>139</v>
      </c>
      <c r="S73" s="1"/>
      <c r="T73" s="1"/>
      <c r="U73" s="54">
        <f t="shared" ref="U73:W73" si="74">M73</f>
        <v>0.12</v>
      </c>
      <c r="V73" s="54">
        <f t="shared" si="74"/>
        <v>0.2</v>
      </c>
      <c r="W73" s="54">
        <f t="shared" si="74"/>
        <v>0.2</v>
      </c>
      <c r="X73" s="119">
        <f t="shared" si="75"/>
        <v>0.8</v>
      </c>
      <c r="Y73" s="37"/>
      <c r="Z73" s="46" t="s">
        <v>139</v>
      </c>
      <c r="AA73" s="1"/>
      <c r="AB73" s="1"/>
      <c r="AC73" s="54">
        <f t="shared" ref="AC73:AE73" si="76">U73</f>
        <v>0.12</v>
      </c>
      <c r="AD73" s="54">
        <f t="shared" si="76"/>
        <v>0.2</v>
      </c>
      <c r="AE73" s="54">
        <f t="shared" si="76"/>
        <v>0.2</v>
      </c>
      <c r="AF73" s="119">
        <f t="shared" si="77"/>
        <v>0.8</v>
      </c>
    </row>
    <row r="74" ht="15.75" customHeight="1">
      <c r="A74" s="37"/>
      <c r="B74" s="46" t="s">
        <v>140</v>
      </c>
      <c r="C74" s="1"/>
      <c r="D74" s="1"/>
      <c r="E74" s="54">
        <v>0.14</v>
      </c>
      <c r="F74" s="54">
        <v>0.3</v>
      </c>
      <c r="G74" s="54">
        <v>0.3</v>
      </c>
      <c r="H74" s="119">
        <f t="shared" si="71"/>
        <v>0.7</v>
      </c>
      <c r="I74" s="37"/>
      <c r="J74" s="46" t="s">
        <v>140</v>
      </c>
      <c r="K74" s="1"/>
      <c r="L74" s="1"/>
      <c r="M74" s="54">
        <f t="shared" ref="M74:O74" si="78">E74</f>
        <v>0.14</v>
      </c>
      <c r="N74" s="54">
        <f t="shared" si="78"/>
        <v>0.3</v>
      </c>
      <c r="O74" s="54">
        <f t="shared" si="78"/>
        <v>0.3</v>
      </c>
      <c r="P74" s="119">
        <f t="shared" si="73"/>
        <v>0.7</v>
      </c>
      <c r="Q74" s="104"/>
      <c r="R74" s="46" t="s">
        <v>140</v>
      </c>
      <c r="S74" s="1"/>
      <c r="T74" s="1"/>
      <c r="U74" s="54">
        <f t="shared" ref="U74:W74" si="79">M74</f>
        <v>0.14</v>
      </c>
      <c r="V74" s="54">
        <f t="shared" si="79"/>
        <v>0.3</v>
      </c>
      <c r="W74" s="54">
        <f t="shared" si="79"/>
        <v>0.3</v>
      </c>
      <c r="X74" s="119">
        <f t="shared" si="75"/>
        <v>0.7</v>
      </c>
      <c r="Y74" s="37"/>
      <c r="Z74" s="46" t="s">
        <v>140</v>
      </c>
      <c r="AA74" s="1"/>
      <c r="AB74" s="1"/>
      <c r="AC74" s="54">
        <f t="shared" ref="AC74:AE74" si="80">U74</f>
        <v>0.14</v>
      </c>
      <c r="AD74" s="54">
        <f t="shared" si="80"/>
        <v>0.3</v>
      </c>
      <c r="AE74" s="54">
        <f t="shared" si="80"/>
        <v>0.3</v>
      </c>
      <c r="AF74" s="119">
        <f t="shared" si="77"/>
        <v>0.7</v>
      </c>
    </row>
    <row r="75" ht="15.75" customHeight="1">
      <c r="A75" s="37"/>
      <c r="B75" s="93" t="s">
        <v>141</v>
      </c>
      <c r="C75" s="21"/>
      <c r="D75" s="21"/>
      <c r="E75" s="21"/>
      <c r="F75" s="94">
        <v>0.35</v>
      </c>
      <c r="G75" s="94">
        <v>0.35</v>
      </c>
      <c r="H75" s="120">
        <f t="shared" si="71"/>
        <v>0.65</v>
      </c>
      <c r="I75" s="37"/>
      <c r="J75" s="93" t="s">
        <v>141</v>
      </c>
      <c r="K75" s="21"/>
      <c r="L75" s="21"/>
      <c r="M75" s="21"/>
      <c r="N75" s="94">
        <f t="shared" ref="N75:O75" si="81">F75</f>
        <v>0.35</v>
      </c>
      <c r="O75" s="94">
        <f t="shared" si="81"/>
        <v>0.35</v>
      </c>
      <c r="P75" s="120">
        <f t="shared" si="73"/>
        <v>0.65</v>
      </c>
      <c r="Q75" s="121"/>
      <c r="R75" s="93" t="s">
        <v>141</v>
      </c>
      <c r="S75" s="21"/>
      <c r="T75" s="21"/>
      <c r="U75" s="21"/>
      <c r="V75" s="94">
        <f t="shared" ref="V75:W75" si="82">N75</f>
        <v>0.35</v>
      </c>
      <c r="W75" s="94">
        <f t="shared" si="82"/>
        <v>0.35</v>
      </c>
      <c r="X75" s="120">
        <f t="shared" si="75"/>
        <v>0.65</v>
      </c>
      <c r="Y75" s="37"/>
      <c r="Z75" s="93" t="s">
        <v>141</v>
      </c>
      <c r="AA75" s="21"/>
      <c r="AB75" s="21"/>
      <c r="AC75" s="21"/>
      <c r="AD75" s="94">
        <f t="shared" ref="AD75:AE75" si="83">V75</f>
        <v>0.35</v>
      </c>
      <c r="AE75" s="94">
        <f t="shared" si="83"/>
        <v>0.35</v>
      </c>
      <c r="AF75" s="120">
        <f t="shared" si="77"/>
        <v>0.65</v>
      </c>
    </row>
    <row r="76" ht="15.75" customHeight="1">
      <c r="A76" s="37"/>
      <c r="B76" s="46"/>
      <c r="C76" s="1"/>
      <c r="D76" s="1"/>
      <c r="E76" s="1"/>
      <c r="F76" s="1"/>
      <c r="G76" s="1"/>
      <c r="H76" s="76"/>
      <c r="I76" s="37"/>
      <c r="J76" s="46"/>
      <c r="K76" s="1"/>
      <c r="L76" s="1"/>
      <c r="M76" s="1"/>
      <c r="N76" s="1"/>
      <c r="O76" s="1"/>
      <c r="P76" s="76"/>
      <c r="Q76" s="37"/>
      <c r="R76" s="46"/>
      <c r="S76" s="1"/>
      <c r="T76" s="1"/>
      <c r="U76" s="1"/>
      <c r="V76" s="1"/>
      <c r="W76" s="1"/>
      <c r="X76" s="76"/>
      <c r="Y76" s="37"/>
      <c r="Z76" s="46"/>
      <c r="AA76" s="1"/>
      <c r="AB76" s="1"/>
      <c r="AC76" s="1"/>
      <c r="AD76" s="1"/>
      <c r="AE76" s="1"/>
      <c r="AF76" s="76"/>
    </row>
    <row r="77" ht="15.75" customHeight="1">
      <c r="A77" s="37"/>
      <c r="B77" s="46"/>
      <c r="C77" s="1"/>
      <c r="D77" s="1"/>
      <c r="E77" s="1"/>
      <c r="F77" s="1"/>
      <c r="G77" s="1"/>
      <c r="H77" s="76"/>
      <c r="I77" s="37"/>
      <c r="J77" s="46"/>
      <c r="K77" s="1"/>
      <c r="L77" s="1"/>
      <c r="M77" s="1"/>
      <c r="N77" s="1"/>
      <c r="O77" s="122"/>
      <c r="P77" s="123"/>
      <c r="Q77" s="121"/>
      <c r="R77" s="46"/>
      <c r="S77" s="1"/>
      <c r="T77" s="1"/>
      <c r="U77" s="1"/>
      <c r="V77" s="1"/>
      <c r="W77" s="1"/>
      <c r="X77" s="76"/>
      <c r="Y77" s="37"/>
      <c r="Z77" s="46"/>
      <c r="AA77" s="1"/>
      <c r="AB77" s="1"/>
      <c r="AC77" s="1"/>
      <c r="AD77" s="1"/>
      <c r="AE77" s="1"/>
      <c r="AF77" s="76"/>
    </row>
    <row r="78" ht="15.75" customHeight="1">
      <c r="A78" s="37"/>
      <c r="B78" s="77" t="s">
        <v>142</v>
      </c>
      <c r="C78" s="78"/>
      <c r="D78" s="78"/>
      <c r="E78" s="78"/>
      <c r="F78" s="1"/>
      <c r="G78" s="1"/>
      <c r="H78" s="76"/>
      <c r="I78" s="37"/>
      <c r="J78" s="77" t="s">
        <v>142</v>
      </c>
      <c r="K78" s="78"/>
      <c r="L78" s="78"/>
      <c r="M78" s="78"/>
      <c r="N78" s="122"/>
      <c r="O78" s="1"/>
      <c r="P78" s="88"/>
      <c r="Q78" s="124"/>
      <c r="R78" s="77" t="s">
        <v>142</v>
      </c>
      <c r="S78" s="78"/>
      <c r="T78" s="78"/>
      <c r="U78" s="78"/>
      <c r="V78" s="1"/>
      <c r="W78" s="1"/>
      <c r="X78" s="76"/>
      <c r="Y78" s="37"/>
      <c r="Z78" s="77" t="s">
        <v>142</v>
      </c>
      <c r="AA78" s="78"/>
      <c r="AB78" s="78"/>
      <c r="AC78" s="78"/>
      <c r="AD78" s="1"/>
      <c r="AE78" s="1"/>
      <c r="AF78" s="76"/>
    </row>
    <row r="79" ht="15.75" customHeight="1">
      <c r="A79" s="37"/>
      <c r="B79" s="46" t="s">
        <v>107</v>
      </c>
      <c r="C79" s="1"/>
      <c r="D79" s="1"/>
      <c r="E79" s="125">
        <f>D51</f>
        <v>1881243.753</v>
      </c>
      <c r="F79" s="1"/>
      <c r="G79" s="1"/>
      <c r="H79" s="76"/>
      <c r="I79" s="37"/>
      <c r="J79" s="46" t="s">
        <v>107</v>
      </c>
      <c r="K79" s="1"/>
      <c r="L79" s="1"/>
      <c r="M79" s="125">
        <f>L51</f>
        <v>2487973.75</v>
      </c>
      <c r="N79" s="1"/>
      <c r="O79" s="1"/>
      <c r="P79" s="123"/>
      <c r="Q79" s="121"/>
      <c r="R79" s="46" t="s">
        <v>107</v>
      </c>
      <c r="S79" s="1"/>
      <c r="T79" s="1"/>
      <c r="U79" s="125">
        <f>T51</f>
        <v>1439253.77</v>
      </c>
      <c r="V79" s="1"/>
      <c r="W79" s="1"/>
      <c r="X79" s="76"/>
      <c r="Y79" s="37"/>
      <c r="Z79" s="46" t="s">
        <v>107</v>
      </c>
      <c r="AA79" s="1"/>
      <c r="AB79" s="1"/>
      <c r="AC79" s="89">
        <f>AB51</f>
        <v>1689793.202</v>
      </c>
      <c r="AD79" s="1"/>
      <c r="AE79" s="1"/>
      <c r="AF79" s="76"/>
    </row>
    <row r="80" ht="15.75" customHeight="1">
      <c r="A80" s="37"/>
      <c r="B80" s="46" t="s">
        <v>136</v>
      </c>
      <c r="C80" s="1"/>
      <c r="D80" s="1"/>
      <c r="E80" s="125">
        <f t="shared" ref="E80:E81" si="84">D45</f>
        <v>39452.36898</v>
      </c>
      <c r="F80" s="1"/>
      <c r="G80" s="1"/>
      <c r="H80" s="76"/>
      <c r="I80" s="37"/>
      <c r="J80" s="46" t="s">
        <v>136</v>
      </c>
      <c r="K80" s="1"/>
      <c r="L80" s="1"/>
      <c r="M80" s="125">
        <f t="shared" ref="M80:M81" si="85">L45</f>
        <v>52176.36378</v>
      </c>
      <c r="N80" s="1"/>
      <c r="O80" s="1"/>
      <c r="P80" s="76"/>
      <c r="Q80" s="37"/>
      <c r="R80" s="46" t="s">
        <v>136</v>
      </c>
      <c r="S80" s="1"/>
      <c r="T80" s="1"/>
      <c r="U80" s="125">
        <f t="shared" ref="U80:U81" si="86">T45</f>
        <v>30183.20764</v>
      </c>
      <c r="V80" s="1"/>
      <c r="W80" s="1"/>
      <c r="X80" s="76"/>
      <c r="Y80" s="37"/>
      <c r="Z80" s="46" t="s">
        <v>136</v>
      </c>
      <c r="AA80" s="1"/>
      <c r="AB80" s="1"/>
      <c r="AC80" s="89">
        <f t="shared" ref="AC80:AC81" si="87">AB45</f>
        <v>35437.37744</v>
      </c>
      <c r="AD80" s="1"/>
      <c r="AE80" s="1"/>
      <c r="AF80" s="76"/>
    </row>
    <row r="81" ht="15.75" customHeight="1">
      <c r="A81" s="37"/>
      <c r="B81" s="46" t="s">
        <v>137</v>
      </c>
      <c r="C81" s="1"/>
      <c r="D81" s="1"/>
      <c r="E81" s="125">
        <f t="shared" si="84"/>
        <v>157809.4759</v>
      </c>
      <c r="F81" s="1"/>
      <c r="G81" s="1"/>
      <c r="H81" s="76"/>
      <c r="I81" s="37"/>
      <c r="J81" s="46" t="s">
        <v>137</v>
      </c>
      <c r="K81" s="1"/>
      <c r="L81" s="1"/>
      <c r="M81" s="125">
        <f t="shared" si="85"/>
        <v>208705.4551</v>
      </c>
      <c r="N81" s="1"/>
      <c r="O81" s="1"/>
      <c r="P81" s="123"/>
      <c r="Q81" s="121"/>
      <c r="R81" s="46" t="s">
        <v>137</v>
      </c>
      <c r="S81" s="1"/>
      <c r="T81" s="1"/>
      <c r="U81" s="125">
        <f t="shared" si="86"/>
        <v>120732.8306</v>
      </c>
      <c r="V81" s="1"/>
      <c r="W81" s="1"/>
      <c r="X81" s="76"/>
      <c r="Y81" s="37"/>
      <c r="Z81" s="46" t="s">
        <v>137</v>
      </c>
      <c r="AA81" s="1"/>
      <c r="AB81" s="1"/>
      <c r="AC81" s="89">
        <f t="shared" si="87"/>
        <v>141749.5098</v>
      </c>
      <c r="AD81" s="1"/>
      <c r="AE81" s="1"/>
      <c r="AF81" s="76"/>
    </row>
    <row r="82" ht="15.75" customHeight="1">
      <c r="A82" s="37"/>
      <c r="B82" s="93" t="s">
        <v>105</v>
      </c>
      <c r="C82" s="21"/>
      <c r="D82" s="21"/>
      <c r="E82" s="126">
        <f>D48</f>
        <v>789047.3797</v>
      </c>
      <c r="F82" s="1"/>
      <c r="G82" s="1"/>
      <c r="H82" s="76"/>
      <c r="I82" s="37"/>
      <c r="J82" s="93" t="s">
        <v>105</v>
      </c>
      <c r="K82" s="21"/>
      <c r="L82" s="21"/>
      <c r="M82" s="126">
        <f>L48</f>
        <v>1043527.276</v>
      </c>
      <c r="N82" s="1"/>
      <c r="O82" s="1"/>
      <c r="P82" s="76"/>
      <c r="Q82" s="37"/>
      <c r="R82" s="93" t="s">
        <v>105</v>
      </c>
      <c r="S82" s="21"/>
      <c r="T82" s="21"/>
      <c r="U82" s="126">
        <f>T48</f>
        <v>603664.1528</v>
      </c>
      <c r="V82" s="1"/>
      <c r="W82" s="1"/>
      <c r="X82" s="76"/>
      <c r="Y82" s="37"/>
      <c r="Z82" s="93" t="s">
        <v>105</v>
      </c>
      <c r="AA82" s="21"/>
      <c r="AB82" s="21"/>
      <c r="AC82" s="95">
        <f>AB48</f>
        <v>708747.5488</v>
      </c>
      <c r="AD82" s="1"/>
      <c r="AE82" s="1"/>
      <c r="AF82" s="76"/>
    </row>
    <row r="83" ht="15.75" customHeight="1">
      <c r="A83" s="37"/>
      <c r="B83" s="46"/>
      <c r="C83" s="1"/>
      <c r="D83" s="1"/>
      <c r="E83" s="1"/>
      <c r="F83" s="1"/>
      <c r="G83" s="1"/>
      <c r="H83" s="76"/>
      <c r="I83" s="37"/>
      <c r="J83" s="46"/>
      <c r="K83" s="1"/>
      <c r="L83" s="1"/>
      <c r="M83" s="1"/>
      <c r="N83" s="1"/>
      <c r="O83" s="122"/>
      <c r="P83" s="123"/>
      <c r="Q83" s="121"/>
      <c r="R83" s="46"/>
      <c r="S83" s="1"/>
      <c r="T83" s="1"/>
      <c r="U83" s="1"/>
      <c r="V83" s="1"/>
      <c r="W83" s="1"/>
      <c r="X83" s="76"/>
      <c r="Y83" s="37"/>
      <c r="Z83" s="46"/>
      <c r="AA83" s="1"/>
      <c r="AB83" s="1"/>
      <c r="AC83" s="1"/>
      <c r="AD83" s="1"/>
      <c r="AE83" s="1"/>
      <c r="AF83" s="76"/>
    </row>
    <row r="84" ht="15.75" customHeight="1">
      <c r="A84" s="37"/>
      <c r="B84" s="46"/>
      <c r="C84" s="1"/>
      <c r="D84" s="1"/>
      <c r="E84" s="1"/>
      <c r="F84" s="1"/>
      <c r="G84" s="1"/>
      <c r="H84" s="76"/>
      <c r="I84" s="37"/>
      <c r="J84" s="46"/>
      <c r="K84" s="1"/>
      <c r="L84" s="1"/>
      <c r="M84" s="1"/>
      <c r="N84" s="122"/>
      <c r="O84" s="122"/>
      <c r="P84" s="123"/>
      <c r="Q84" s="121"/>
      <c r="R84" s="46"/>
      <c r="S84" s="1"/>
      <c r="T84" s="1"/>
      <c r="U84" s="1"/>
      <c r="V84" s="1"/>
      <c r="W84" s="1"/>
      <c r="X84" s="76"/>
      <c r="Y84" s="37"/>
      <c r="Z84" s="46"/>
      <c r="AA84" s="1"/>
      <c r="AB84" s="1"/>
      <c r="AC84" s="1"/>
      <c r="AD84" s="1"/>
      <c r="AE84" s="1"/>
      <c r="AF84" s="76"/>
    </row>
    <row r="85" ht="15.75" customHeight="1">
      <c r="A85" s="37"/>
      <c r="B85" s="46"/>
      <c r="C85" s="1"/>
      <c r="D85" s="1"/>
      <c r="E85" s="1"/>
      <c r="F85" s="1"/>
      <c r="G85" s="1"/>
      <c r="H85" s="76"/>
      <c r="I85" s="37"/>
      <c r="J85" s="46"/>
      <c r="K85" s="1"/>
      <c r="L85" s="1"/>
      <c r="M85" s="1"/>
      <c r="N85" s="122"/>
      <c r="O85" s="122"/>
      <c r="P85" s="123"/>
      <c r="Q85" s="121"/>
      <c r="R85" s="46"/>
      <c r="S85" s="1"/>
      <c r="T85" s="1"/>
      <c r="U85" s="1"/>
      <c r="V85" s="1"/>
      <c r="W85" s="1"/>
      <c r="X85" s="76"/>
      <c r="Y85" s="37"/>
      <c r="Z85" s="46"/>
      <c r="AA85" s="1"/>
      <c r="AB85" s="1"/>
      <c r="AC85" s="1"/>
      <c r="AD85" s="1"/>
      <c r="AE85" s="1"/>
      <c r="AF85" s="76"/>
    </row>
    <row r="86" ht="15.75" customHeight="1">
      <c r="A86" s="37"/>
      <c r="B86" s="46"/>
      <c r="C86" s="1"/>
      <c r="D86" s="1"/>
      <c r="E86" s="1"/>
      <c r="F86" s="1"/>
      <c r="G86" s="1"/>
      <c r="H86" s="76"/>
      <c r="I86" s="37"/>
      <c r="J86" s="46"/>
      <c r="K86" s="1"/>
      <c r="L86" s="1"/>
      <c r="M86" s="1"/>
      <c r="N86" s="122"/>
      <c r="O86" s="1"/>
      <c r="P86" s="76"/>
      <c r="Q86" s="37"/>
      <c r="R86" s="46"/>
      <c r="S86" s="1"/>
      <c r="T86" s="1"/>
      <c r="U86" s="1"/>
      <c r="V86" s="1"/>
      <c r="W86" s="1"/>
      <c r="X86" s="76"/>
      <c r="Y86" s="37"/>
      <c r="Z86" s="46"/>
      <c r="AA86" s="1"/>
      <c r="AB86" s="1"/>
      <c r="AC86" s="1"/>
      <c r="AD86" s="1"/>
      <c r="AE86" s="1"/>
      <c r="AF86" s="76"/>
    </row>
    <row r="87" ht="15.75" customHeight="1">
      <c r="A87" s="37"/>
      <c r="B87" s="46"/>
      <c r="C87" s="1"/>
      <c r="D87" s="1"/>
      <c r="E87" s="1"/>
      <c r="F87" s="1"/>
      <c r="G87" s="1"/>
      <c r="H87" s="76"/>
      <c r="I87" s="37"/>
      <c r="J87" s="46"/>
      <c r="K87" s="1"/>
      <c r="L87" s="1"/>
      <c r="M87" s="1"/>
      <c r="N87" s="1"/>
      <c r="O87" s="27"/>
      <c r="P87" s="88"/>
      <c r="Q87" s="124"/>
      <c r="R87" s="46"/>
      <c r="S87" s="1"/>
      <c r="T87" s="1"/>
      <c r="U87" s="1"/>
      <c r="V87" s="1"/>
      <c r="W87" s="1"/>
      <c r="X87" s="76"/>
      <c r="Y87" s="37"/>
      <c r="Z87" s="46"/>
      <c r="AA87" s="1"/>
      <c r="AB87" s="1"/>
      <c r="AC87" s="1"/>
      <c r="AD87" s="1"/>
      <c r="AE87" s="1"/>
      <c r="AF87" s="76"/>
    </row>
    <row r="88" ht="15.75" customHeight="1">
      <c r="A88" s="37"/>
      <c r="B88" s="46"/>
      <c r="C88" s="1"/>
      <c r="D88" s="1"/>
      <c r="E88" s="1"/>
      <c r="F88" s="1"/>
      <c r="G88" s="1"/>
      <c r="H88" s="76"/>
      <c r="I88" s="37"/>
      <c r="J88" s="46"/>
      <c r="K88" s="1"/>
      <c r="L88" s="1"/>
      <c r="M88" s="1"/>
      <c r="N88" s="27"/>
      <c r="O88" s="1"/>
      <c r="P88" s="76"/>
      <c r="Q88" s="37"/>
      <c r="R88" s="46"/>
      <c r="S88" s="1"/>
      <c r="T88" s="1"/>
      <c r="U88" s="1"/>
      <c r="V88" s="1"/>
      <c r="W88" s="1"/>
      <c r="X88" s="76"/>
      <c r="Y88" s="37"/>
      <c r="Z88" s="46"/>
      <c r="AA88" s="1"/>
      <c r="AB88" s="1"/>
      <c r="AC88" s="1"/>
      <c r="AD88" s="1"/>
      <c r="AE88" s="1"/>
      <c r="AF88" s="76"/>
    </row>
    <row r="89" ht="15.75" customHeight="1">
      <c r="A89" s="37"/>
      <c r="B89" s="46"/>
      <c r="C89" s="1"/>
      <c r="D89" s="1"/>
      <c r="E89" s="1"/>
      <c r="F89" s="1"/>
      <c r="G89" s="1"/>
      <c r="H89" s="76"/>
      <c r="I89" s="37"/>
      <c r="J89" s="46"/>
      <c r="K89" s="1"/>
      <c r="L89" s="1"/>
      <c r="M89" s="1"/>
      <c r="N89" s="1"/>
      <c r="O89" s="1"/>
      <c r="P89" s="76"/>
      <c r="Q89" s="37"/>
      <c r="R89" s="46"/>
      <c r="S89" s="1"/>
      <c r="T89" s="1"/>
      <c r="U89" s="1"/>
      <c r="V89" s="1"/>
      <c r="W89" s="1"/>
      <c r="X89" s="76"/>
      <c r="Y89" s="37"/>
      <c r="Z89" s="46"/>
      <c r="AA89" s="1"/>
      <c r="AB89" s="1"/>
      <c r="AC89" s="1"/>
      <c r="AD89" s="1"/>
      <c r="AE89" s="1"/>
      <c r="AF89" s="76"/>
    </row>
    <row r="90" ht="15.75" customHeight="1">
      <c r="A90" s="37"/>
      <c r="B90" s="46"/>
      <c r="C90" s="1"/>
      <c r="D90" s="1"/>
      <c r="E90" s="1"/>
      <c r="F90" s="1"/>
      <c r="G90" s="1"/>
      <c r="H90" s="76"/>
      <c r="I90" s="37"/>
      <c r="J90" s="46"/>
      <c r="K90" s="1"/>
      <c r="L90" s="1"/>
      <c r="M90" s="1"/>
      <c r="N90" s="1"/>
      <c r="O90" s="127"/>
      <c r="P90" s="128"/>
      <c r="Q90" s="129"/>
      <c r="R90" s="46"/>
      <c r="S90" s="1"/>
      <c r="T90" s="1"/>
      <c r="U90" s="1"/>
      <c r="V90" s="1"/>
      <c r="W90" s="1"/>
      <c r="X90" s="76"/>
      <c r="Y90" s="37"/>
      <c r="Z90" s="46"/>
      <c r="AA90" s="1"/>
      <c r="AB90" s="1"/>
      <c r="AC90" s="1"/>
      <c r="AD90" s="1"/>
      <c r="AE90" s="1"/>
      <c r="AF90" s="76"/>
    </row>
    <row r="91" ht="15.75" customHeight="1">
      <c r="A91" s="37"/>
      <c r="B91" s="130"/>
      <c r="C91" s="131"/>
      <c r="D91" s="131"/>
      <c r="E91" s="131"/>
      <c r="F91" s="131"/>
      <c r="G91" s="131"/>
      <c r="H91" s="132"/>
      <c r="I91" s="37"/>
      <c r="J91" s="130"/>
      <c r="K91" s="131"/>
      <c r="L91" s="131"/>
      <c r="M91" s="131"/>
      <c r="N91" s="133"/>
      <c r="O91" s="131"/>
      <c r="P91" s="132"/>
      <c r="Q91" s="37"/>
      <c r="R91" s="130"/>
      <c r="S91" s="131"/>
      <c r="T91" s="131"/>
      <c r="U91" s="131"/>
      <c r="V91" s="131"/>
      <c r="W91" s="131"/>
      <c r="X91" s="132"/>
      <c r="Y91" s="37"/>
      <c r="Z91" s="130"/>
      <c r="AA91" s="131"/>
      <c r="AB91" s="131"/>
      <c r="AC91" s="131"/>
      <c r="AD91" s="131"/>
      <c r="AE91" s="131"/>
      <c r="AF91" s="132"/>
    </row>
    <row r="92" ht="15.7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</row>
    <row r="93" ht="15.75" customHeight="1">
      <c r="A93" s="37"/>
      <c r="B93" s="134" t="s">
        <v>143</v>
      </c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6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</row>
    <row r="94" ht="15.75" customHeight="1">
      <c r="A94" s="37"/>
      <c r="B94" s="137" t="s">
        <v>144</v>
      </c>
      <c r="C94" s="138">
        <v>1.0</v>
      </c>
      <c r="D94" s="138">
        <f t="shared" ref="D94:L94" si="88">C94+1</f>
        <v>2</v>
      </c>
      <c r="E94" s="138">
        <f t="shared" si="88"/>
        <v>3</v>
      </c>
      <c r="F94" s="138">
        <f t="shared" si="88"/>
        <v>4</v>
      </c>
      <c r="G94" s="138">
        <f t="shared" si="88"/>
        <v>5</v>
      </c>
      <c r="H94" s="138">
        <f t="shared" si="88"/>
        <v>6</v>
      </c>
      <c r="I94" s="138">
        <f t="shared" si="88"/>
        <v>7</v>
      </c>
      <c r="J94" s="138">
        <f t="shared" si="88"/>
        <v>8</v>
      </c>
      <c r="K94" s="138">
        <f t="shared" si="88"/>
        <v>9</v>
      </c>
      <c r="L94" s="138">
        <f t="shared" si="88"/>
        <v>10</v>
      </c>
      <c r="M94" s="139">
        <v>11.0</v>
      </c>
      <c r="N94" s="124"/>
      <c r="O94" s="124"/>
      <c r="P94" s="124"/>
      <c r="Q94" s="124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</row>
    <row r="95" ht="15.75" customHeight="1">
      <c r="A95" s="37"/>
      <c r="B95" s="140" t="s">
        <v>64</v>
      </c>
      <c r="C95" s="141">
        <v>0.05</v>
      </c>
      <c r="D95" s="141">
        <v>0.02</v>
      </c>
      <c r="E95" s="141">
        <v>0.02</v>
      </c>
      <c r="F95" s="141">
        <v>0.02</v>
      </c>
      <c r="G95" s="141">
        <v>0.02</v>
      </c>
      <c r="H95" s="141">
        <v>0.02</v>
      </c>
      <c r="I95" s="141">
        <v>0.02</v>
      </c>
      <c r="J95" s="141">
        <v>0.02</v>
      </c>
      <c r="K95" s="141">
        <v>0.02</v>
      </c>
      <c r="L95" s="141">
        <v>0.02</v>
      </c>
      <c r="M95" s="142">
        <v>0.02</v>
      </c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</row>
    <row r="96" ht="15.75" customHeight="1">
      <c r="A96" s="37"/>
      <c r="B96" s="140" t="s">
        <v>145</v>
      </c>
      <c r="C96" s="143">
        <v>0.03</v>
      </c>
      <c r="D96" s="143">
        <v>0.03</v>
      </c>
      <c r="E96" s="143">
        <v>0.03</v>
      </c>
      <c r="F96" s="143">
        <v>0.03</v>
      </c>
      <c r="G96" s="143">
        <v>0.03</v>
      </c>
      <c r="H96" s="143">
        <v>0.03</v>
      </c>
      <c r="I96" s="143">
        <v>0.03</v>
      </c>
      <c r="J96" s="143">
        <v>0.03</v>
      </c>
      <c r="K96" s="143">
        <v>0.03</v>
      </c>
      <c r="L96" s="143">
        <v>0.03</v>
      </c>
      <c r="M96" s="144">
        <v>0.03</v>
      </c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</row>
    <row r="97" ht="15.75" customHeight="1">
      <c r="A97" s="37"/>
      <c r="B97" s="140" t="s">
        <v>146</v>
      </c>
      <c r="C97" s="143">
        <v>0.03</v>
      </c>
      <c r="D97" s="143">
        <v>0.02</v>
      </c>
      <c r="E97" s="143">
        <v>0.02</v>
      </c>
      <c r="F97" s="143">
        <v>0.02</v>
      </c>
      <c r="G97" s="143">
        <v>0.03</v>
      </c>
      <c r="H97" s="143">
        <v>0.03</v>
      </c>
      <c r="I97" s="143">
        <v>0.03</v>
      </c>
      <c r="J97" s="143">
        <v>0.03</v>
      </c>
      <c r="K97" s="143">
        <v>0.03</v>
      </c>
      <c r="L97" s="143">
        <v>0.03</v>
      </c>
      <c r="M97" s="144">
        <v>0.03</v>
      </c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</row>
    <row r="98" ht="15.75" customHeight="1">
      <c r="A98" s="37"/>
      <c r="B98" s="145" t="s">
        <v>147</v>
      </c>
      <c r="C98" s="146">
        <v>0.03</v>
      </c>
      <c r="D98" s="146">
        <v>0.03</v>
      </c>
      <c r="E98" s="146">
        <v>0.03</v>
      </c>
      <c r="F98" s="146">
        <v>0.03</v>
      </c>
      <c r="G98" s="146">
        <v>0.03</v>
      </c>
      <c r="H98" s="146">
        <v>0.03</v>
      </c>
      <c r="I98" s="146">
        <v>0.03</v>
      </c>
      <c r="J98" s="146">
        <v>0.03</v>
      </c>
      <c r="K98" s="146">
        <v>0.03</v>
      </c>
      <c r="L98" s="146">
        <v>0.03</v>
      </c>
      <c r="M98" s="147">
        <v>0.03</v>
      </c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</row>
    <row r="99" ht="15.75" customHeight="1">
      <c r="A99" s="37"/>
      <c r="B99" s="148"/>
      <c r="C99" s="149"/>
      <c r="D99" s="150"/>
      <c r="E99" s="150"/>
      <c r="F99" s="150"/>
      <c r="G99" s="150"/>
      <c r="H99" s="151"/>
      <c r="I99" s="8"/>
      <c r="J99" s="8"/>
      <c r="K99" s="8"/>
      <c r="L99" s="8"/>
      <c r="M99" s="152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</row>
    <row r="100" ht="15.75" customHeight="1">
      <c r="A100" s="37"/>
      <c r="B100" s="153"/>
      <c r="C100" s="154"/>
      <c r="D100" s="155"/>
      <c r="E100" s="155"/>
      <c r="F100" s="155"/>
      <c r="G100" s="155"/>
      <c r="H100" s="156"/>
      <c r="I100" s="8"/>
      <c r="J100" s="8"/>
      <c r="K100" s="8"/>
      <c r="L100" s="8"/>
      <c r="M100" s="152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</row>
    <row r="101" ht="15.75" customHeight="1">
      <c r="A101" s="37"/>
      <c r="B101" s="157" t="s">
        <v>148</v>
      </c>
      <c r="C101" s="158"/>
      <c r="D101" s="8"/>
      <c r="E101" s="8"/>
      <c r="F101" s="8"/>
      <c r="G101" s="8"/>
      <c r="H101" s="8"/>
      <c r="I101" s="8"/>
      <c r="J101" s="8"/>
      <c r="K101" s="8"/>
      <c r="L101" s="8"/>
      <c r="M101" s="152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</row>
    <row r="102" ht="15.75" customHeight="1">
      <c r="A102" s="37"/>
      <c r="B102" s="159" t="s">
        <v>149</v>
      </c>
      <c r="C102" s="160"/>
      <c r="D102" s="8"/>
      <c r="E102" s="8"/>
      <c r="F102" s="8"/>
      <c r="G102" s="8"/>
      <c r="H102" s="8"/>
      <c r="I102" s="8"/>
      <c r="J102" s="8"/>
      <c r="K102" s="8"/>
      <c r="L102" s="8"/>
      <c r="M102" s="152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</row>
    <row r="103" ht="15.75" customHeight="1">
      <c r="A103" s="37"/>
      <c r="B103" s="159" t="s">
        <v>150</v>
      </c>
      <c r="C103" s="161">
        <v>49.0</v>
      </c>
      <c r="D103" s="8"/>
      <c r="E103" s="8"/>
      <c r="F103" s="8"/>
      <c r="G103" s="8"/>
      <c r="H103" s="8"/>
      <c r="I103" s="8"/>
      <c r="J103" s="8"/>
      <c r="K103" s="8"/>
      <c r="L103" s="8"/>
      <c r="M103" s="152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</row>
    <row r="104" ht="15.75" customHeight="1">
      <c r="A104" s="37"/>
      <c r="B104" s="159" t="s">
        <v>151</v>
      </c>
      <c r="C104" s="162">
        <v>2.0</v>
      </c>
      <c r="D104" s="8"/>
      <c r="E104" s="8"/>
      <c r="F104" s="8"/>
      <c r="G104" s="8"/>
      <c r="H104" s="8"/>
      <c r="I104" s="8"/>
      <c r="J104" s="8"/>
      <c r="K104" s="8"/>
      <c r="L104" s="8"/>
      <c r="M104" s="152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</row>
    <row r="105" ht="15.75" customHeight="1">
      <c r="A105" s="37"/>
      <c r="B105" s="159" t="s">
        <v>152</v>
      </c>
      <c r="C105" s="163">
        <v>1.0</v>
      </c>
      <c r="D105" s="8"/>
      <c r="E105" s="8"/>
      <c r="F105" s="8"/>
      <c r="G105" s="8"/>
      <c r="H105" s="8"/>
      <c r="I105" s="8"/>
      <c r="J105" s="8"/>
      <c r="K105" s="8"/>
      <c r="L105" s="8"/>
      <c r="M105" s="152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</row>
    <row r="106" ht="15.75" customHeight="1">
      <c r="A106" s="37"/>
      <c r="B106" s="159" t="s">
        <v>153</v>
      </c>
      <c r="C106" s="164">
        <f>C102*(E12+L12+T12+AB12)</f>
        <v>0</v>
      </c>
      <c r="D106" s="8"/>
      <c r="E106" s="8"/>
      <c r="F106" s="8"/>
      <c r="G106" s="8"/>
      <c r="H106" s="8"/>
      <c r="I106" s="8"/>
      <c r="J106" s="8"/>
      <c r="K106" s="8"/>
      <c r="L106" s="8"/>
      <c r="M106" s="152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</row>
    <row r="107" ht="15.75" customHeight="1">
      <c r="A107" s="37"/>
      <c r="B107" s="165" t="s">
        <v>154</v>
      </c>
      <c r="C107" s="166" t="s">
        <v>155</v>
      </c>
      <c r="D107" s="8"/>
      <c r="E107" s="8"/>
      <c r="F107" s="8"/>
      <c r="G107" s="8"/>
      <c r="H107" s="8"/>
      <c r="I107" s="8"/>
      <c r="J107" s="8"/>
      <c r="K107" s="8"/>
      <c r="L107" s="8"/>
      <c r="M107" s="152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</row>
    <row r="108" ht="15.75" customHeight="1">
      <c r="A108" s="37"/>
      <c r="B108" s="14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152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</row>
    <row r="109" ht="15.75" customHeight="1">
      <c r="A109" s="37"/>
      <c r="B109" s="14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152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</row>
    <row r="110" ht="15.75" customHeight="1">
      <c r="A110" s="37"/>
      <c r="B110" s="167"/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9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</row>
    <row r="111" ht="15.7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</row>
    <row r="112" ht="15.7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124"/>
      <c r="O112" s="124"/>
      <c r="P112" s="124"/>
      <c r="Q112" s="124"/>
      <c r="R112" s="12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</row>
    <row r="113" ht="15.75" customHeight="1">
      <c r="A113" s="37"/>
      <c r="B113" s="37"/>
      <c r="C113" s="37"/>
      <c r="D113" s="37"/>
      <c r="E113" s="37"/>
      <c r="F113" s="37"/>
      <c r="G113" s="104"/>
      <c r="H113" s="104"/>
      <c r="I113" s="104"/>
      <c r="J113" s="104"/>
      <c r="K113" s="37"/>
      <c r="L113" s="104"/>
      <c r="M113" s="104"/>
      <c r="N113" s="104"/>
      <c r="O113" s="104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</row>
    <row r="114" ht="15.75" hidden="1" customHeight="1">
      <c r="A114" s="37"/>
      <c r="B114" s="37">
        <v>1.0</v>
      </c>
      <c r="C114" s="37">
        <v>2.0</v>
      </c>
      <c r="D114" s="37">
        <v>3.0</v>
      </c>
      <c r="E114" s="37">
        <v>4.0</v>
      </c>
      <c r="F114" s="37">
        <v>5.0</v>
      </c>
      <c r="G114" s="104">
        <v>6.0</v>
      </c>
      <c r="H114" s="104">
        <v>7.0</v>
      </c>
      <c r="I114" s="104">
        <v>8.0</v>
      </c>
      <c r="J114" s="104"/>
      <c r="K114" s="104"/>
      <c r="L114" s="104"/>
      <c r="M114" s="104"/>
      <c r="N114" s="104"/>
      <c r="O114" s="104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</row>
    <row r="115" ht="15.75" hidden="1" customHeight="1">
      <c r="A115" s="37"/>
      <c r="B115" s="170">
        <f>C103</f>
        <v>49</v>
      </c>
      <c r="C115" s="170">
        <f t="shared" ref="C115:I115" si="89">IF(C114&gt;$C$104,0,(B115+1))</f>
        <v>50</v>
      </c>
      <c r="D115" s="37">
        <f t="shared" si="89"/>
        <v>0</v>
      </c>
      <c r="E115" s="37">
        <f t="shared" si="89"/>
        <v>0</v>
      </c>
      <c r="F115" s="37">
        <f t="shared" si="89"/>
        <v>0</v>
      </c>
      <c r="G115" s="37">
        <f t="shared" si="89"/>
        <v>0</v>
      </c>
      <c r="H115" s="37">
        <f t="shared" si="89"/>
        <v>0</v>
      </c>
      <c r="I115" s="37">
        <f t="shared" si="89"/>
        <v>0</v>
      </c>
      <c r="J115" s="104"/>
      <c r="K115" s="104"/>
      <c r="L115" s="104"/>
      <c r="M115" s="104"/>
      <c r="N115" s="104"/>
      <c r="O115" s="104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</row>
    <row r="116" ht="15.75" hidden="1" customHeight="1">
      <c r="A116" s="37"/>
      <c r="B116" s="37"/>
      <c r="C116" s="37"/>
      <c r="D116" s="37"/>
      <c r="E116" s="37"/>
      <c r="F116" s="37"/>
      <c r="G116" s="121"/>
      <c r="H116" s="121"/>
      <c r="I116" s="121"/>
      <c r="J116" s="104"/>
      <c r="K116" s="104"/>
      <c r="L116" s="104"/>
      <c r="M116" s="104"/>
      <c r="N116" s="104"/>
      <c r="O116" s="104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</row>
    <row r="117" ht="15.75" hidden="1" customHeight="1">
      <c r="A117" s="37"/>
      <c r="B117" s="171"/>
      <c r="C117" s="171"/>
      <c r="D117" s="171"/>
      <c r="E117" s="171"/>
      <c r="F117" s="171"/>
      <c r="G117" s="37"/>
      <c r="H117" s="37"/>
      <c r="I117" s="37"/>
      <c r="J117" s="121"/>
      <c r="K117" s="104"/>
      <c r="L117" s="104"/>
      <c r="M117" s="104"/>
      <c r="N117" s="104"/>
      <c r="O117" s="121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</row>
    <row r="118" ht="15.75" hidden="1" customHeight="1">
      <c r="A118" s="37"/>
      <c r="B118" s="124">
        <f>Returns!D33</f>
        <v>0.2084283152</v>
      </c>
      <c r="C118" s="37">
        <v>3.0</v>
      </c>
      <c r="D118" s="37">
        <v>4.0</v>
      </c>
      <c r="E118" s="37">
        <v>5.0</v>
      </c>
      <c r="F118" s="37">
        <v>6.0</v>
      </c>
      <c r="G118" s="37">
        <v>7.0</v>
      </c>
      <c r="H118" s="37">
        <v>8.0</v>
      </c>
      <c r="I118" s="37">
        <v>9.0</v>
      </c>
      <c r="J118" s="37">
        <v>10.0</v>
      </c>
      <c r="K118" s="37"/>
      <c r="L118" s="37"/>
      <c r="M118" s="37"/>
      <c r="N118" s="124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</row>
    <row r="119" ht="15.75" hidden="1" customHeight="1">
      <c r="A119" s="37"/>
      <c r="B119" s="124">
        <v>0.06</v>
      </c>
      <c r="C119" s="172">
        <v>0.22544802081523496</v>
      </c>
      <c r="D119" s="172">
        <v>0.22460784042403925</v>
      </c>
      <c r="E119" s="172">
        <v>0.22378368800206405</v>
      </c>
      <c r="F119" s="172">
        <v>0.22300092021421514</v>
      </c>
      <c r="G119" s="172">
        <v>0.22226972787213284</v>
      </c>
      <c r="H119" s="172">
        <v>0.2215943700244296</v>
      </c>
      <c r="I119" s="172">
        <v>0.22097558294564568</v>
      </c>
      <c r="J119" s="172">
        <v>0.21872848023005886</v>
      </c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</row>
    <row r="120" ht="15.75" hidden="1" customHeight="1">
      <c r="A120" s="37"/>
      <c r="B120" s="172">
        <v>0.065</v>
      </c>
      <c r="C120" s="172">
        <v>0.20634974748790014</v>
      </c>
      <c r="D120" s="172">
        <v>0.20772970357962417</v>
      </c>
      <c r="E120" s="172">
        <v>0.2086708683969567</v>
      </c>
      <c r="F120" s="172">
        <v>0.20930001027515188</v>
      </c>
      <c r="G120" s="172">
        <v>0.20970520173607143</v>
      </c>
      <c r="H120" s="172">
        <v>0.20995011470189207</v>
      </c>
      <c r="I120" s="172">
        <v>0.210080845943716</v>
      </c>
      <c r="J120" s="172">
        <v>0.20842831516152116</v>
      </c>
      <c r="K120" s="124"/>
      <c r="L120" s="124"/>
      <c r="M120" s="124"/>
      <c r="N120" s="124"/>
      <c r="O120" s="124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</row>
    <row r="121" ht="15.75" hidden="1" customHeight="1">
      <c r="A121" s="37"/>
      <c r="B121" s="124">
        <v>0.07</v>
      </c>
      <c r="C121" s="172">
        <v>0.1887885884517435</v>
      </c>
      <c r="D121" s="172">
        <v>0.1920193839184523</v>
      </c>
      <c r="E121" s="172">
        <v>0.19450741491240264</v>
      </c>
      <c r="F121" s="172">
        <v>0.19641811530860642</v>
      </c>
      <c r="G121" s="172">
        <v>0.19788135700263143</v>
      </c>
      <c r="H121" s="172">
        <v>0.19899942512685453</v>
      </c>
      <c r="I121" s="172">
        <v>0.19985165861059184</v>
      </c>
      <c r="J121" s="172">
        <v>0.1987747606688417</v>
      </c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</row>
    <row r="122" ht="15.75" hidden="1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</row>
    <row r="123" ht="15.75" hidden="1" customHeight="1">
      <c r="A123" s="37"/>
      <c r="B123" s="171"/>
      <c r="C123" s="37"/>
      <c r="D123" s="37"/>
      <c r="E123" s="37"/>
      <c r="F123" s="37"/>
      <c r="G123" s="37"/>
      <c r="H123" s="37"/>
      <c r="I123" s="37"/>
      <c r="J123" s="121"/>
      <c r="K123" s="104"/>
      <c r="L123" s="104"/>
      <c r="M123" s="104"/>
      <c r="N123" s="104"/>
      <c r="O123" s="121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</row>
    <row r="124" ht="15.75" hidden="1" customHeight="1">
      <c r="A124" s="37"/>
      <c r="B124" s="173"/>
      <c r="C124" s="174"/>
      <c r="D124" s="172"/>
      <c r="E124" s="172"/>
      <c r="F124" s="172"/>
      <c r="G124" s="172"/>
      <c r="H124" s="172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</row>
    <row r="125" ht="15.75" hidden="1" customHeight="1">
      <c r="A125" s="37"/>
      <c r="B125" s="173"/>
      <c r="C125" s="172"/>
      <c r="D125" s="124"/>
      <c r="E125" s="124"/>
      <c r="F125" s="124"/>
      <c r="G125" s="124"/>
      <c r="H125" s="124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</row>
    <row r="126" ht="15.75" hidden="1" customHeight="1">
      <c r="A126" s="37"/>
      <c r="B126" s="173"/>
      <c r="C126" s="172"/>
      <c r="D126" s="175">
        <f>Returns!D32</f>
        <v>0.1972965004</v>
      </c>
      <c r="E126" s="176">
        <v>3.0</v>
      </c>
      <c r="F126" s="176">
        <v>4.0</v>
      </c>
      <c r="G126" s="176">
        <v>5.0</v>
      </c>
      <c r="H126" s="176">
        <v>6.0</v>
      </c>
      <c r="I126" s="176">
        <v>7.0</v>
      </c>
      <c r="J126" s="176">
        <v>8.0</v>
      </c>
      <c r="K126" s="176">
        <v>9.0</v>
      </c>
      <c r="L126" s="176">
        <v>10.0</v>
      </c>
      <c r="M126" s="177"/>
      <c r="N126" s="17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</row>
    <row r="127" ht="15.75" hidden="1" customHeight="1">
      <c r="A127" s="37"/>
      <c r="B127" s="173"/>
      <c r="C127" s="172"/>
      <c r="D127" s="124">
        <v>0.06</v>
      </c>
      <c r="E127" s="178">
        <v>0.2106661570537003</v>
      </c>
      <c r="F127" s="178">
        <v>0.21041662488690616</v>
      </c>
      <c r="G127" s="178">
        <v>0.21008022180685493</v>
      </c>
      <c r="H127" s="178">
        <v>0.20969907708071478</v>
      </c>
      <c r="I127" s="37">
        <v>0.20929788903562718</v>
      </c>
      <c r="J127" s="174">
        <v>0.2088929273875848</v>
      </c>
      <c r="K127" s="178">
        <v>0.2084948334787291</v>
      </c>
      <c r="L127" s="178">
        <v>0.20658570566617085</v>
      </c>
      <c r="M127" s="178"/>
      <c r="N127" s="178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</row>
    <row r="128" ht="15.75" hidden="1" customHeight="1">
      <c r="A128" s="37"/>
      <c r="B128" s="173"/>
      <c r="C128" s="172"/>
      <c r="D128" s="172">
        <v>0.065</v>
      </c>
      <c r="E128" s="178">
        <v>0.19418663195972652</v>
      </c>
      <c r="F128" s="178">
        <v>0.19567154003968024</v>
      </c>
      <c r="G128" s="178">
        <v>0.19674774885700486</v>
      </c>
      <c r="H128" s="178">
        <v>0.19751972933660866</v>
      </c>
      <c r="I128" s="37">
        <v>0.1980632164205942</v>
      </c>
      <c r="J128" s="174">
        <v>0.19843533810303016</v>
      </c>
      <c r="K128" s="178">
        <v>0.19867914180888158</v>
      </c>
      <c r="L128" s="178">
        <v>0.19729650044916824</v>
      </c>
      <c r="M128" s="178"/>
      <c r="N128" s="178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</row>
    <row r="129" ht="15.75" hidden="1" customHeight="1">
      <c r="A129" s="37"/>
      <c r="B129" s="173"/>
      <c r="C129" s="172"/>
      <c r="D129" s="124">
        <v>0.07</v>
      </c>
      <c r="E129" s="178">
        <v>0.17912245038950592</v>
      </c>
      <c r="F129" s="178">
        <v>0.18205097564178785</v>
      </c>
      <c r="G129" s="178">
        <v>0.18435700388683895</v>
      </c>
      <c r="H129" s="178">
        <v>0.18616606745443076</v>
      </c>
      <c r="I129" s="37">
        <v>0.18757973681222007</v>
      </c>
      <c r="J129" s="174">
        <v>0.18868067084887286</v>
      </c>
      <c r="K129" s="178">
        <v>0.18953494545106175</v>
      </c>
      <c r="L129" s="178">
        <v>0.1886565203270505</v>
      </c>
      <c r="M129" s="178"/>
      <c r="N129" s="178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</row>
    <row r="130" ht="15.75" customHeight="1">
      <c r="A130" s="37"/>
      <c r="B130" s="173"/>
      <c r="C130" s="171"/>
      <c r="D130" s="179"/>
      <c r="E130" s="179"/>
      <c r="F130" s="179"/>
      <c r="G130" s="179"/>
      <c r="H130" s="179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</row>
    <row r="131" ht="15.75" customHeight="1">
      <c r="A131" s="37"/>
      <c r="B131" s="37"/>
      <c r="C131" s="37"/>
      <c r="D131" s="37"/>
      <c r="E131" s="37"/>
      <c r="F131" s="37"/>
      <c r="G131" s="129"/>
      <c r="H131" s="129"/>
      <c r="I131" s="129"/>
      <c r="J131" s="37"/>
      <c r="K131" s="121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</row>
    <row r="132" ht="15.75" customHeight="1">
      <c r="A132" s="37"/>
      <c r="B132" s="37"/>
      <c r="C132" s="37"/>
      <c r="D132" s="37"/>
      <c r="E132" s="37"/>
      <c r="F132" s="37"/>
      <c r="G132" s="129"/>
      <c r="H132" s="37"/>
      <c r="I132" s="37"/>
      <c r="J132" s="129"/>
      <c r="K132" s="37"/>
      <c r="L132" s="37"/>
      <c r="M132" s="37"/>
      <c r="N132" s="37"/>
      <c r="O132" s="129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</row>
    <row r="133" ht="15.7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124"/>
      <c r="L133" s="129"/>
      <c r="M133" s="129"/>
      <c r="N133" s="129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</row>
    <row r="134" ht="15.7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</row>
    <row r="135" ht="15.75" customHeight="1">
      <c r="A135" s="37"/>
      <c r="B135" s="37"/>
      <c r="C135" s="37"/>
      <c r="D135" s="37"/>
      <c r="E135" s="37"/>
      <c r="F135" s="37"/>
      <c r="G135" s="124"/>
      <c r="H135" s="124"/>
      <c r="I135" s="124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</row>
    <row r="136" ht="15.75" customHeight="1">
      <c r="A136" s="37"/>
      <c r="B136" s="37"/>
      <c r="C136" s="37"/>
      <c r="D136" s="37"/>
      <c r="E136" s="37"/>
      <c r="F136" s="37"/>
      <c r="G136" s="124"/>
      <c r="H136" s="124"/>
      <c r="I136" s="124"/>
      <c r="J136" s="124"/>
      <c r="K136" s="129"/>
      <c r="L136" s="37"/>
      <c r="M136" s="37"/>
      <c r="N136" s="37"/>
      <c r="O136" s="124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</row>
    <row r="137" ht="15.75" customHeight="1">
      <c r="A137" s="37"/>
      <c r="B137" s="37"/>
      <c r="C137" s="37"/>
      <c r="D137" s="37"/>
      <c r="E137" s="180"/>
      <c r="F137" s="124"/>
      <c r="G137" s="37"/>
      <c r="H137" s="37"/>
      <c r="I137" s="37"/>
      <c r="J137" s="124"/>
      <c r="K137" s="37"/>
      <c r="L137" s="124"/>
      <c r="M137" s="124"/>
      <c r="N137" s="124"/>
      <c r="O137" s="124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</row>
    <row r="138" ht="15.75" customHeight="1">
      <c r="A138" s="37"/>
      <c r="B138" s="37"/>
      <c r="C138" s="37"/>
      <c r="D138" s="37"/>
      <c r="E138" s="180"/>
      <c r="F138" s="124"/>
      <c r="G138" s="104"/>
      <c r="H138" s="37"/>
      <c r="I138" s="181"/>
      <c r="J138" s="37"/>
      <c r="K138" s="37"/>
      <c r="L138" s="124"/>
      <c r="M138" s="124"/>
      <c r="N138" s="124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</row>
    <row r="139" ht="15.75" customHeight="1">
      <c r="A139" s="37"/>
      <c r="B139" s="37"/>
      <c r="C139" s="37"/>
      <c r="D139" s="37"/>
      <c r="E139" s="180"/>
      <c r="F139" s="124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</row>
    <row r="140" ht="15.75" customHeight="1">
      <c r="A140" s="37"/>
      <c r="B140" s="37"/>
      <c r="C140" s="37"/>
      <c r="D140" s="37"/>
      <c r="E140" s="104"/>
      <c r="F140" s="37"/>
      <c r="G140" s="37"/>
      <c r="H140" s="37"/>
      <c r="I140" s="37"/>
      <c r="J140" s="37"/>
      <c r="K140" s="124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</row>
    <row r="141" ht="15.75" customHeight="1">
      <c r="A141" s="37"/>
      <c r="B141" s="37"/>
      <c r="C141" s="171"/>
      <c r="D141" s="171"/>
      <c r="E141" s="182"/>
      <c r="F141" s="37"/>
      <c r="G141" s="104"/>
      <c r="H141" s="104"/>
      <c r="I141" s="104"/>
      <c r="J141" s="37"/>
      <c r="K141" s="124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</row>
    <row r="142" ht="15.75" customHeight="1">
      <c r="A142" s="37"/>
      <c r="B142" s="37"/>
      <c r="C142" s="171"/>
      <c r="D142" s="171"/>
      <c r="E142" s="174"/>
      <c r="F142" s="181"/>
      <c r="G142" s="37"/>
      <c r="H142" s="37"/>
      <c r="I142" s="37"/>
      <c r="J142" s="104"/>
      <c r="K142" s="37"/>
      <c r="L142" s="37"/>
      <c r="M142" s="37"/>
      <c r="N142" s="37"/>
      <c r="O142" s="104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</row>
    <row r="143" ht="15.7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104"/>
      <c r="M143" s="104"/>
      <c r="N143" s="104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</row>
    <row r="144" ht="15.7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</row>
    <row r="145" ht="15.7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</row>
    <row r="146" ht="15.7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104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</row>
    <row r="147" ht="15.7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</row>
    <row r="148" ht="15.7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</row>
    <row r="149" ht="15.7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</row>
    <row r="150" ht="15.7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</row>
    <row r="151" ht="15.7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</row>
    <row r="152" ht="15.7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</row>
    <row r="153" ht="15.7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</row>
    <row r="154" ht="15.7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</row>
    <row r="155" ht="15.7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</row>
    <row r="156" ht="15.7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</row>
    <row r="157" ht="15.7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</row>
    <row r="158" ht="15.7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</row>
    <row r="159" ht="15.7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</row>
    <row r="160" ht="15.7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</row>
    <row r="161" ht="15.7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</row>
    <row r="162" ht="15.7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</row>
    <row r="163" ht="15.7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</row>
    <row r="164" ht="15.7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</row>
    <row r="165" ht="15.7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</row>
    <row r="166" ht="15.7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</row>
    <row r="167" ht="15.7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</row>
    <row r="168" ht="15.7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</row>
    <row r="169" ht="15.7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</row>
    <row r="170" ht="15.7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</row>
    <row r="171" ht="15.7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</row>
    <row r="172" ht="15.7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</row>
    <row r="173" ht="15.7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</row>
    <row r="174" ht="15.7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</row>
    <row r="175" ht="15.7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</row>
    <row r="176" ht="15.7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</row>
    <row r="177" ht="15.7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</row>
    <row r="178" ht="15.7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</row>
    <row r="179" ht="15.7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</row>
    <row r="180" ht="15.7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</row>
    <row r="181" ht="15.7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</row>
    <row r="182" ht="15.7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</row>
    <row r="183" ht="15.7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</row>
    <row r="184" ht="15.7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</row>
    <row r="185" ht="15.7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</row>
    <row r="186" ht="15.7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</row>
    <row r="187" ht="15.7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</row>
    <row r="188" ht="15.7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</row>
    <row r="189" ht="15.7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</row>
    <row r="190" ht="15.7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</row>
    <row r="191" ht="15.7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</row>
    <row r="192" ht="15.7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</row>
    <row r="193" ht="15.7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</row>
    <row r="194" ht="15.7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</row>
    <row r="195" ht="15.7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</row>
    <row r="196" ht="15.7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</row>
    <row r="197" ht="15.7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</row>
    <row r="198" ht="15.7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</row>
    <row r="199" ht="15.7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</row>
    <row r="200" ht="15.7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</row>
    <row r="201" ht="15.7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</row>
    <row r="202" ht="15.7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</row>
    <row r="203" ht="15.7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</row>
    <row r="204" ht="15.7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</row>
    <row r="205" ht="15.7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</row>
    <row r="206" ht="15.7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</row>
    <row r="207" ht="15.7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</row>
    <row r="208" ht="15.7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</row>
    <row r="209" ht="15.7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</row>
    <row r="210" ht="15.7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</row>
    <row r="211" ht="15.7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</row>
    <row r="212" ht="15.7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</row>
    <row r="213" ht="15.7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</row>
    <row r="214" ht="15.7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</row>
    <row r="215" ht="15.7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</row>
    <row r="216" ht="15.7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</row>
    <row r="217" ht="15.7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</row>
    <row r="218" ht="15.7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</row>
    <row r="219" ht="15.7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</row>
    <row r="220" ht="15.7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</row>
    <row r="221" ht="15.7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</row>
    <row r="222" ht="15.7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</row>
    <row r="223" ht="15.7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</row>
    <row r="224" ht="15.7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</row>
    <row r="225" ht="15.7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</row>
    <row r="226" ht="15.7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</row>
    <row r="227" ht="15.7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</row>
    <row r="228" ht="15.7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</row>
    <row r="229" ht="15.7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</row>
    <row r="230" ht="15.7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</row>
    <row r="231" ht="15.7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</row>
    <row r="232" ht="15.7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</row>
    <row r="233" ht="15.7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</row>
    <row r="234" ht="15.7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</row>
    <row r="235" ht="15.7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</row>
    <row r="236" ht="15.7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</row>
    <row r="237" ht="15.7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</row>
    <row r="238" ht="15.7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</row>
    <row r="239" ht="15.7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</row>
    <row r="240" ht="15.7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</row>
    <row r="241" ht="15.7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</row>
    <row r="242" ht="15.7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</row>
    <row r="243" ht="15.7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</row>
    <row r="244" ht="15.7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</row>
    <row r="245" ht="15.7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</row>
    <row r="246" ht="15.7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</row>
    <row r="247" ht="15.7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</row>
    <row r="248" ht="15.7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</row>
    <row r="249" ht="15.7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</row>
    <row r="250" ht="15.7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</row>
    <row r="251" ht="15.7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</row>
    <row r="252" ht="15.7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</row>
    <row r="253" ht="15.7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</row>
    <row r="254" ht="15.7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</row>
    <row r="255" ht="15.7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</row>
    <row r="256" ht="15.7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</row>
    <row r="257" ht="15.7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</row>
    <row r="258" ht="15.7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</row>
    <row r="259" ht="15.7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</row>
    <row r="260" ht="15.7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</row>
    <row r="261" ht="15.7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</row>
    <row r="262" ht="15.7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</row>
    <row r="263" ht="15.7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</row>
    <row r="264" ht="15.7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</row>
    <row r="265" ht="15.7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</row>
    <row r="266" ht="15.7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</row>
    <row r="267" ht="15.7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</row>
    <row r="268" ht="15.7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</row>
    <row r="269" ht="15.7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</row>
    <row r="270" ht="15.7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</row>
    <row r="271" ht="15.7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</row>
    <row r="272" ht="15.7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</row>
    <row r="273" ht="15.7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</row>
    <row r="274" ht="15.7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</row>
    <row r="275" ht="15.7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</row>
    <row r="276" ht="15.7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</row>
    <row r="277" ht="15.7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</row>
    <row r="278" ht="15.7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</row>
    <row r="279" ht="15.7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</row>
    <row r="280" ht="15.7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</row>
    <row r="281" ht="15.7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</row>
    <row r="282" ht="15.7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</row>
    <row r="283" ht="15.7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</row>
    <row r="284" ht="15.7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</row>
    <row r="285" ht="15.7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</row>
    <row r="286" ht="15.7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</row>
    <row r="287" ht="15.7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</row>
    <row r="288" ht="15.7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</row>
    <row r="289" ht="15.7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</row>
    <row r="290" ht="15.7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</row>
    <row r="291" ht="15.7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</row>
    <row r="292" ht="15.7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</row>
    <row r="293" ht="15.7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</row>
    <row r="294" ht="15.7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</row>
    <row r="295" ht="15.7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</row>
    <row r="296" ht="15.7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</row>
    <row r="297" ht="15.7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</row>
    <row r="298" ht="15.7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</row>
    <row r="299" ht="15.7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</row>
    <row r="300" ht="15.7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</row>
    <row r="301" ht="15.7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</row>
    <row r="302" ht="15.7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</row>
    <row r="303" ht="15.7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</row>
    <row r="304" ht="15.7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</row>
    <row r="305" ht="15.7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</row>
    <row r="306" ht="15.7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</row>
    <row r="307" ht="15.7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</row>
    <row r="308" ht="15.7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</row>
    <row r="309" ht="15.7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</row>
    <row r="310" ht="15.7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</row>
    <row r="311" ht="15.7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</row>
    <row r="312" ht="15.7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</row>
    <row r="313" ht="15.7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</row>
    <row r="314" ht="15.7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</row>
    <row r="315" ht="15.7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</row>
    <row r="316" ht="15.7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</row>
    <row r="317" ht="15.7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</row>
    <row r="318" ht="15.7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</row>
    <row r="319" ht="15.7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</row>
    <row r="320" ht="15.7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</row>
    <row r="321" ht="15.7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</row>
    <row r="322" ht="15.7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</row>
    <row r="323" ht="15.7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</row>
    <row r="324" ht="15.7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</row>
    <row r="325" ht="15.7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</row>
    <row r="326" ht="15.7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</row>
    <row r="327" ht="15.7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</row>
    <row r="328" ht="15.7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</row>
    <row r="329" ht="15.7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</row>
    <row r="330" ht="15.7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</row>
    <row r="331" ht="15.7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</row>
    <row r="332" ht="15.7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</row>
    <row r="333" ht="15.7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</row>
    <row r="334" ht="15.7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</row>
    <row r="335" ht="15.7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</row>
    <row r="336" ht="15.7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</row>
    <row r="337" ht="15.7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</row>
    <row r="338" ht="15.7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</row>
    <row r="339" ht="15.7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</row>
    <row r="340" ht="15.7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</row>
    <row r="341" ht="15.7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</row>
    <row r="342" ht="15.7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</row>
    <row r="343" ht="15.7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</row>
    <row r="344" ht="15.7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</row>
    <row r="345" ht="15.7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</row>
    <row r="346" ht="15.7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</row>
    <row r="347" ht="15.7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</row>
    <row r="348" ht="15.7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</row>
    <row r="349" ht="15.7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</row>
    <row r="350" ht="15.7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</row>
    <row r="351" ht="15.7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</row>
    <row r="352" ht="15.7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</row>
    <row r="353" ht="15.7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</row>
    <row r="354" ht="15.7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</row>
    <row r="355" ht="15.7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</row>
    <row r="356" ht="15.7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</row>
    <row r="357" ht="15.7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</row>
    <row r="358" ht="15.7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</row>
    <row r="359" ht="15.7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</row>
    <row r="360" ht="15.7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</row>
    <row r="361" ht="15.7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</row>
    <row r="362" ht="15.7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</row>
    <row r="363" ht="15.7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</row>
    <row r="364" ht="15.7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</row>
    <row r="365" ht="15.7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</row>
    <row r="366" ht="15.7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</row>
    <row r="367" ht="15.7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</row>
    <row r="368" ht="15.7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</row>
    <row r="369" ht="15.7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</row>
    <row r="370" ht="15.7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</row>
    <row r="371" ht="15.7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</row>
    <row r="372" ht="15.7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</row>
    <row r="373" ht="15.7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</row>
    <row r="374" ht="15.7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</row>
    <row r="375" ht="15.7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</row>
    <row r="376" ht="15.7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</row>
    <row r="377" ht="15.7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</row>
    <row r="378" ht="15.7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</row>
    <row r="379" ht="15.7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</row>
    <row r="380" ht="15.7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</row>
    <row r="381" ht="15.7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</row>
    <row r="382" ht="15.7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</row>
    <row r="383" ht="15.7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</row>
    <row r="384" ht="15.7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</row>
    <row r="385" ht="15.7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</row>
    <row r="386" ht="15.7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</row>
    <row r="387" ht="15.7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</row>
    <row r="388" ht="15.7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</row>
    <row r="389" ht="15.7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</row>
    <row r="390" ht="15.7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</row>
    <row r="391" ht="15.7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</row>
    <row r="392" ht="15.7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</row>
    <row r="393" ht="15.7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</row>
    <row r="394" ht="15.7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</row>
    <row r="395" ht="15.7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</row>
    <row r="396" ht="15.7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</row>
    <row r="397" ht="15.7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</row>
    <row r="398" ht="15.7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</row>
    <row r="399" ht="15.7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</row>
    <row r="400" ht="15.7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</row>
    <row r="401" ht="15.7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</row>
    <row r="402" ht="15.7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</row>
    <row r="403" ht="15.7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</row>
    <row r="404" ht="15.7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</row>
    <row r="405" ht="15.7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</row>
    <row r="406" ht="15.7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</row>
    <row r="407" ht="15.7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</row>
    <row r="408" ht="15.7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</row>
    <row r="409" ht="15.7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</row>
    <row r="410" ht="15.7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</row>
    <row r="411" ht="15.7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</row>
    <row r="412" ht="15.7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</row>
    <row r="413" ht="15.7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</row>
    <row r="414" ht="15.7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</row>
    <row r="415" ht="15.7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</row>
    <row r="416" ht="15.7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</row>
    <row r="417" ht="15.7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</row>
    <row r="418" ht="15.7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</row>
    <row r="419" ht="15.7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</row>
    <row r="420" ht="15.7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</row>
    <row r="421" ht="15.7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</row>
    <row r="422" ht="15.7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</row>
    <row r="423" ht="15.7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</row>
    <row r="424" ht="15.7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</row>
    <row r="425" ht="15.7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</row>
    <row r="426" ht="15.7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</row>
    <row r="427" ht="15.7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</row>
    <row r="428" ht="15.7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</row>
    <row r="429" ht="15.7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</row>
    <row r="430" ht="15.7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</row>
    <row r="431" ht="15.7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</row>
    <row r="432" ht="15.7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</row>
    <row r="433" ht="15.7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</row>
    <row r="434" ht="15.7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</row>
    <row r="435" ht="15.7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</row>
    <row r="436" ht="15.7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</row>
    <row r="437" ht="15.7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</row>
    <row r="438" ht="15.7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</row>
    <row r="439" ht="15.7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</row>
    <row r="440" ht="15.7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</row>
    <row r="441" ht="15.7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</row>
    <row r="442" ht="15.7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</row>
    <row r="443" ht="15.7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</row>
    <row r="444" ht="15.7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</row>
    <row r="445" ht="15.7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</row>
    <row r="446" ht="15.7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</row>
    <row r="447" ht="15.7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</row>
    <row r="448" ht="15.7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</row>
    <row r="449" ht="15.7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</row>
    <row r="450" ht="15.7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</row>
    <row r="451" ht="15.7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</row>
    <row r="452" ht="15.7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</row>
    <row r="453" ht="15.7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</row>
    <row r="454" ht="15.7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</row>
    <row r="455" ht="15.7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</row>
    <row r="456" ht="15.7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</row>
    <row r="457" ht="15.7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</row>
    <row r="458" ht="15.7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</row>
    <row r="459" ht="15.7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</row>
    <row r="460" ht="15.7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</row>
    <row r="461" ht="15.7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</row>
    <row r="462" ht="15.7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</row>
    <row r="463" ht="15.7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</row>
    <row r="464" ht="15.7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</row>
    <row r="465" ht="15.7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</row>
    <row r="466" ht="15.7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</row>
    <row r="467" ht="15.7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</row>
    <row r="468" ht="15.7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</row>
    <row r="469" ht="15.7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</row>
    <row r="470" ht="15.7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</row>
    <row r="471" ht="15.7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</row>
    <row r="472" ht="15.7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</row>
    <row r="473" ht="15.7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</row>
    <row r="474" ht="15.7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</row>
    <row r="475" ht="15.7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</row>
    <row r="476" ht="15.7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</row>
    <row r="477" ht="15.7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</row>
    <row r="478" ht="15.7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</row>
    <row r="479" ht="15.7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</row>
    <row r="480" ht="15.7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</row>
    <row r="481" ht="15.7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</row>
    <row r="482" ht="15.7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</row>
    <row r="483" ht="15.7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</row>
    <row r="484" ht="15.7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</row>
    <row r="485" ht="15.7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</row>
    <row r="486" ht="15.7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</row>
    <row r="487" ht="15.7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</row>
    <row r="488" ht="15.7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</row>
    <row r="489" ht="15.7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</row>
    <row r="490" ht="15.7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</row>
    <row r="491" ht="15.7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</row>
    <row r="492" ht="15.7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</row>
    <row r="493" ht="15.7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</row>
    <row r="494" ht="15.7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</row>
    <row r="495" ht="15.7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</row>
    <row r="496" ht="15.7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</row>
    <row r="497" ht="15.7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</row>
    <row r="498" ht="15.7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</row>
    <row r="499" ht="15.7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</row>
    <row r="500" ht="15.7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</row>
    <row r="501" ht="15.7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</row>
    <row r="502" ht="15.7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</row>
    <row r="503" ht="15.7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</row>
    <row r="504" ht="15.7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</row>
    <row r="505" ht="15.7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</row>
    <row r="506" ht="15.7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</row>
    <row r="507" ht="15.7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</row>
    <row r="508" ht="15.7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</row>
    <row r="509" ht="15.7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</row>
    <row r="510" ht="15.7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</row>
    <row r="511" ht="15.7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</row>
    <row r="512" ht="15.7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</row>
    <row r="513" ht="15.7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</row>
    <row r="514" ht="15.7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</row>
    <row r="515" ht="15.7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</row>
    <row r="516" ht="15.7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</row>
    <row r="517" ht="15.7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</row>
    <row r="518" ht="15.7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</row>
    <row r="519" ht="15.7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</row>
    <row r="520" ht="15.7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</row>
    <row r="521" ht="15.7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</row>
    <row r="522" ht="15.7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</row>
    <row r="523" ht="15.7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</row>
    <row r="524" ht="15.7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</row>
    <row r="525" ht="15.7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</row>
    <row r="526" ht="15.7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</row>
    <row r="527" ht="15.7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</row>
    <row r="528" ht="15.7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</row>
    <row r="529" ht="15.7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</row>
    <row r="530" ht="15.7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</row>
    <row r="531" ht="15.7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</row>
    <row r="532" ht="15.7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</row>
    <row r="533" ht="15.7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</row>
    <row r="534" ht="15.7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</row>
    <row r="535" ht="15.7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</row>
    <row r="536" ht="15.7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</row>
    <row r="537" ht="15.7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</row>
    <row r="538" ht="15.7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</row>
    <row r="539" ht="15.7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</row>
    <row r="540" ht="15.7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</row>
    <row r="541" ht="15.7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</row>
    <row r="542" ht="15.7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</row>
    <row r="543" ht="15.7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</row>
    <row r="544" ht="15.7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</row>
    <row r="545" ht="15.7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</row>
    <row r="546" ht="15.7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</row>
    <row r="547" ht="15.7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</row>
    <row r="548" ht="15.7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</row>
    <row r="549" ht="15.7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</row>
    <row r="550" ht="15.7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</row>
    <row r="551" ht="15.7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</row>
    <row r="552" ht="15.7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</row>
    <row r="553" ht="15.7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</row>
    <row r="554" ht="15.7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</row>
    <row r="555" ht="15.7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</row>
    <row r="556" ht="15.7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</row>
    <row r="557" ht="15.7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</row>
    <row r="558" ht="15.7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</row>
    <row r="559" ht="15.7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</row>
    <row r="560" ht="15.7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</row>
    <row r="561" ht="15.7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</row>
    <row r="562" ht="15.7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</row>
    <row r="563" ht="15.7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</row>
    <row r="564" ht="15.7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</row>
    <row r="565" ht="15.7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</row>
    <row r="566" ht="15.7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</row>
    <row r="567" ht="15.7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</row>
    <row r="568" ht="15.7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</row>
    <row r="569" ht="15.7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</row>
    <row r="570" ht="15.7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</row>
    <row r="571" ht="15.7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</row>
    <row r="572" ht="15.7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</row>
    <row r="573" ht="15.7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</row>
    <row r="574" ht="15.7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</row>
    <row r="575" ht="15.7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</row>
    <row r="576" ht="15.7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</row>
    <row r="577" ht="15.7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</row>
    <row r="578" ht="15.7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</row>
    <row r="579" ht="15.7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</row>
    <row r="580" ht="15.7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</row>
    <row r="581" ht="15.7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</row>
    <row r="582" ht="15.7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</row>
    <row r="583" ht="15.7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</row>
    <row r="584" ht="15.7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</row>
    <row r="585" ht="15.7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</row>
    <row r="586" ht="15.7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</row>
    <row r="587" ht="15.7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</row>
    <row r="588" ht="15.7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</row>
    <row r="589" ht="15.7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</row>
    <row r="590" ht="15.7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</row>
    <row r="591" ht="15.7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</row>
    <row r="592" ht="15.7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</row>
    <row r="593" ht="15.7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</row>
    <row r="594" ht="15.7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</row>
    <row r="595" ht="15.7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</row>
    <row r="596" ht="15.7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</row>
    <row r="597" ht="15.7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</row>
    <row r="598" ht="15.7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</row>
    <row r="599" ht="15.7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</row>
    <row r="600" ht="15.7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</row>
    <row r="601" ht="15.7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</row>
    <row r="602" ht="15.7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</row>
    <row r="603" ht="15.7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</row>
    <row r="604" ht="15.7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</row>
    <row r="605" ht="15.7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</row>
    <row r="606" ht="15.7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</row>
    <row r="607" ht="15.7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</row>
    <row r="608" ht="15.7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</row>
    <row r="609" ht="15.7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</row>
    <row r="610" ht="15.7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</row>
    <row r="611" ht="15.7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</row>
    <row r="612" ht="15.7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</row>
    <row r="613" ht="15.7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</row>
    <row r="614" ht="15.7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</row>
    <row r="615" ht="15.7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</row>
    <row r="616" ht="15.7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</row>
    <row r="617" ht="15.7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</row>
    <row r="618" ht="15.7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</row>
    <row r="619" ht="15.7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</row>
    <row r="620" ht="15.7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</row>
    <row r="621" ht="15.7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</row>
    <row r="622" ht="15.7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</row>
    <row r="623" ht="15.7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</row>
    <row r="624" ht="15.7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</row>
    <row r="625" ht="15.7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</row>
    <row r="626" ht="15.7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</row>
    <row r="627" ht="15.7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</row>
    <row r="628" ht="15.7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</row>
    <row r="629" ht="15.7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</row>
    <row r="630" ht="15.7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</row>
    <row r="631" ht="15.7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</row>
    <row r="632" ht="15.7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</row>
    <row r="633" ht="15.7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</row>
    <row r="634" ht="15.7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</row>
    <row r="635" ht="15.7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</row>
    <row r="636" ht="15.7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</row>
    <row r="637" ht="15.7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</row>
    <row r="638" ht="15.7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</row>
    <row r="639" ht="15.7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</row>
    <row r="640" ht="15.7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</row>
    <row r="641" ht="15.7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</row>
    <row r="642" ht="15.7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</row>
    <row r="643" ht="15.7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</row>
    <row r="644" ht="15.7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</row>
    <row r="645" ht="15.7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</row>
    <row r="646" ht="15.7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</row>
    <row r="647" ht="15.7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</row>
    <row r="648" ht="15.7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</row>
    <row r="649" ht="15.7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</row>
    <row r="650" ht="15.7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</row>
    <row r="651" ht="15.7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</row>
    <row r="652" ht="15.7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</row>
    <row r="653" ht="15.7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</row>
    <row r="654" ht="15.7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</row>
    <row r="655" ht="15.7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</row>
    <row r="656" ht="15.7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</row>
    <row r="657" ht="15.7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</row>
    <row r="658" ht="15.7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</row>
    <row r="659" ht="15.7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</row>
    <row r="660" ht="15.7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</row>
    <row r="661" ht="15.7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</row>
    <row r="662" ht="15.7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</row>
    <row r="663" ht="15.7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</row>
    <row r="664" ht="15.7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</row>
    <row r="665" ht="15.7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</row>
    <row r="666" ht="15.7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</row>
    <row r="667" ht="15.7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</row>
    <row r="668" ht="15.7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</row>
    <row r="669" ht="15.7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</row>
    <row r="670" ht="15.7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</row>
    <row r="671" ht="15.7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</row>
    <row r="672" ht="15.7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</row>
    <row r="673" ht="15.7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</row>
    <row r="674" ht="15.7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</row>
    <row r="675" ht="15.7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</row>
    <row r="676" ht="15.7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</row>
    <row r="677" ht="15.7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</row>
    <row r="678" ht="15.7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</row>
    <row r="679" ht="15.7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</row>
    <row r="680" ht="15.7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</row>
    <row r="681" ht="15.7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</row>
    <row r="682" ht="15.7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</row>
    <row r="683" ht="15.7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</row>
    <row r="684" ht="15.7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</row>
    <row r="685" ht="15.7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</row>
    <row r="686" ht="15.7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</row>
    <row r="687" ht="15.7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</row>
    <row r="688" ht="15.7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</row>
    <row r="689" ht="15.7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</row>
    <row r="690" ht="15.7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</row>
    <row r="691" ht="15.7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</row>
    <row r="692" ht="15.7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</row>
    <row r="693" ht="15.7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</row>
    <row r="694" ht="15.7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</row>
    <row r="695" ht="15.7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</row>
    <row r="696" ht="15.7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</row>
    <row r="697" ht="15.7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</row>
    <row r="698" ht="15.7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</row>
    <row r="699" ht="15.7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</row>
    <row r="700" ht="15.7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</row>
    <row r="701" ht="15.7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</row>
    <row r="702" ht="15.7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</row>
    <row r="703" ht="15.7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</row>
    <row r="704" ht="15.7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</row>
    <row r="705" ht="15.7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</row>
    <row r="706" ht="15.7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</row>
    <row r="707" ht="15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</row>
    <row r="708" ht="15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</row>
    <row r="709" ht="15.7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</row>
    <row r="710" ht="15.7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</row>
    <row r="711" ht="15.7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</row>
    <row r="712" ht="15.7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</row>
    <row r="713" ht="15.7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</row>
    <row r="714" ht="15.7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</row>
    <row r="715" ht="15.7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</row>
    <row r="716" ht="15.7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</row>
    <row r="717" ht="15.7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</row>
    <row r="718" ht="15.7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</row>
    <row r="719" ht="15.7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</row>
    <row r="720" ht="15.7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</row>
    <row r="721" ht="15.7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</row>
    <row r="722" ht="15.7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</row>
    <row r="723" ht="15.7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</row>
    <row r="724" ht="15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</row>
    <row r="725" ht="15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</row>
    <row r="726" ht="15.7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</row>
    <row r="727" ht="15.7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</row>
    <row r="728" ht="15.7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</row>
    <row r="729" ht="15.7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</row>
    <row r="730" ht="15.7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</row>
    <row r="731" ht="15.7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</row>
    <row r="732" ht="15.7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</row>
    <row r="733" ht="15.7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</row>
    <row r="734" ht="15.7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</row>
    <row r="735" ht="15.7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</row>
    <row r="736" ht="15.7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</row>
    <row r="737" ht="15.7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</row>
    <row r="738" ht="15.7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</row>
    <row r="739" ht="15.7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</row>
    <row r="740" ht="15.7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</row>
    <row r="741" ht="15.7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</row>
    <row r="742" ht="15.7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</row>
    <row r="743" ht="15.7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</row>
    <row r="744" ht="15.7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</row>
    <row r="745" ht="15.7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</row>
    <row r="746" ht="15.7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</row>
    <row r="747" ht="15.7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</row>
    <row r="748" ht="15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</row>
    <row r="749" ht="15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</row>
    <row r="750" ht="15.7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</row>
    <row r="751" ht="15.7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</row>
    <row r="752" ht="15.7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</row>
    <row r="753" ht="15.7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</row>
    <row r="754" ht="15.7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</row>
    <row r="755" ht="15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</row>
    <row r="756" ht="15.7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</row>
    <row r="757" ht="15.7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</row>
    <row r="758" ht="15.7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</row>
    <row r="759" ht="15.7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</row>
    <row r="760" ht="15.7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</row>
    <row r="761" ht="15.7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</row>
    <row r="762" ht="15.7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</row>
    <row r="763" ht="15.7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</row>
    <row r="764" ht="15.7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</row>
    <row r="765" ht="15.7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</row>
    <row r="766" ht="15.7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</row>
    <row r="767" ht="15.7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</row>
    <row r="768" ht="15.7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</row>
    <row r="769" ht="15.7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</row>
    <row r="770" ht="15.7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</row>
    <row r="771" ht="15.7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</row>
    <row r="772" ht="15.7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</row>
    <row r="773" ht="15.7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</row>
    <row r="774" ht="15.7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</row>
    <row r="775" ht="15.7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</row>
    <row r="776" ht="15.7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</row>
    <row r="777" ht="15.7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</row>
    <row r="778" ht="15.7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</row>
    <row r="779" ht="15.7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</row>
    <row r="780" ht="15.7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</row>
    <row r="781" ht="15.7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</row>
    <row r="782" ht="15.7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</row>
    <row r="783" ht="15.7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</row>
    <row r="784" ht="15.7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</row>
    <row r="785" ht="15.7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</row>
    <row r="786" ht="15.7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</row>
    <row r="787" ht="15.7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</row>
    <row r="788" ht="15.7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</row>
    <row r="789" ht="15.7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</row>
    <row r="790" ht="15.7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</row>
    <row r="791" ht="15.7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</row>
    <row r="792" ht="15.7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</row>
    <row r="793" ht="15.7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</row>
    <row r="794" ht="15.7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</row>
    <row r="795" ht="15.7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</row>
    <row r="796" ht="15.7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</row>
    <row r="797" ht="15.7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</row>
    <row r="798" ht="15.7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</row>
    <row r="799" ht="15.7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</row>
    <row r="800" ht="15.7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</row>
    <row r="801" ht="15.7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</row>
    <row r="802" ht="15.7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</row>
    <row r="803" ht="15.7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</row>
    <row r="804" ht="15.7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</row>
    <row r="805" ht="15.7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</row>
    <row r="806" ht="15.7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</row>
    <row r="807" ht="15.7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</row>
    <row r="808" ht="15.7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</row>
    <row r="809" ht="15.7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</row>
    <row r="810" ht="15.7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</row>
    <row r="811" ht="15.7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</row>
    <row r="812" ht="15.7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</row>
    <row r="813" ht="15.7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</row>
    <row r="814" ht="15.7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</row>
    <row r="815" ht="15.7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</row>
    <row r="816" ht="15.7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</row>
    <row r="817" ht="15.7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</row>
    <row r="818" ht="15.7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</row>
    <row r="819" ht="15.7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</row>
    <row r="820" ht="15.7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</row>
    <row r="821" ht="15.7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</row>
    <row r="822" ht="15.7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</row>
    <row r="823" ht="15.7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</row>
    <row r="824" ht="15.7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</row>
    <row r="825" ht="15.7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</row>
    <row r="826" ht="15.7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</row>
    <row r="827" ht="15.7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</row>
    <row r="828" ht="15.7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</row>
    <row r="829" ht="15.7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</row>
    <row r="830" ht="15.7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</row>
    <row r="831" ht="15.7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</row>
    <row r="832" ht="15.7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</row>
    <row r="833" ht="15.7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</row>
    <row r="834" ht="15.7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</row>
    <row r="835" ht="15.7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</row>
    <row r="836" ht="15.7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</row>
    <row r="837" ht="15.7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</row>
    <row r="838" ht="15.7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</row>
    <row r="839" ht="15.7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</row>
    <row r="840" ht="15.7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</row>
    <row r="841" ht="15.7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</row>
    <row r="842" ht="15.7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</row>
    <row r="843" ht="15.7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</row>
    <row r="844" ht="15.7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</row>
    <row r="845" ht="15.7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</row>
    <row r="846" ht="15.7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</row>
    <row r="847" ht="15.7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</row>
    <row r="848" ht="15.7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</row>
    <row r="849" ht="15.7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</row>
    <row r="850" ht="15.7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</row>
    <row r="851" ht="15.7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</row>
    <row r="852" ht="15.7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</row>
    <row r="853" ht="15.7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</row>
    <row r="854" ht="15.7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</row>
    <row r="855" ht="15.7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</row>
    <row r="856" ht="15.7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</row>
    <row r="857" ht="15.7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</row>
    <row r="858" ht="15.7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</row>
    <row r="859" ht="15.7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</row>
    <row r="860" ht="15.7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</row>
    <row r="861" ht="15.7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</row>
    <row r="862" ht="15.7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</row>
    <row r="863" ht="15.7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</row>
    <row r="864" ht="15.7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</row>
    <row r="865" ht="15.7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</row>
    <row r="866" ht="15.7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</row>
    <row r="867" ht="15.7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</row>
    <row r="868" ht="15.7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</row>
    <row r="869" ht="15.7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</row>
    <row r="870" ht="15.7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</row>
    <row r="871" ht="15.7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</row>
    <row r="872" ht="15.7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</row>
    <row r="873" ht="15.7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</row>
    <row r="874" ht="15.7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</row>
    <row r="875" ht="15.7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</row>
    <row r="876" ht="15.7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</row>
    <row r="877" ht="15.7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</row>
    <row r="878" ht="15.7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</row>
    <row r="879" ht="15.7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</row>
    <row r="880" ht="15.7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</row>
    <row r="881" ht="15.7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</row>
    <row r="882" ht="15.7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</row>
    <row r="883" ht="15.7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</row>
    <row r="884" ht="15.7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</row>
    <row r="885" ht="15.7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</row>
    <row r="886" ht="15.7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</row>
    <row r="887" ht="15.7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</row>
    <row r="888" ht="15.7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</row>
    <row r="889" ht="15.7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</row>
    <row r="890" ht="15.7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</row>
    <row r="891" ht="15.7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</row>
    <row r="892" ht="15.7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</row>
    <row r="893" ht="15.7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</row>
    <row r="894" ht="15.7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</row>
    <row r="895" ht="15.7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</row>
    <row r="896" ht="15.7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</row>
    <row r="897" ht="15.7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</row>
    <row r="898" ht="15.7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</row>
    <row r="899" ht="15.7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</row>
    <row r="900" ht="15.7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</row>
    <row r="901" ht="15.7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</row>
    <row r="902" ht="15.7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</row>
    <row r="903" ht="15.7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</row>
    <row r="904" ht="15.7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</row>
    <row r="905" ht="15.7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F905" s="37"/>
    </row>
    <row r="906" ht="15.7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</row>
    <row r="907" ht="15.7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</row>
    <row r="908" ht="15.7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</row>
    <row r="909" ht="15.7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</row>
    <row r="910" ht="15.7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</row>
    <row r="911" ht="15.7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</row>
    <row r="912" ht="15.7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</row>
    <row r="913" ht="15.7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</row>
    <row r="914" ht="15.7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</row>
    <row r="915" ht="15.7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</row>
    <row r="916" ht="15.7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</row>
    <row r="917" ht="15.7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</row>
    <row r="918" ht="15.7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</row>
    <row r="919" ht="15.7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F919" s="37"/>
    </row>
    <row r="920" ht="15.7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</row>
    <row r="921" ht="15.7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</row>
    <row r="922" ht="15.7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</row>
    <row r="923" ht="15.7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</row>
    <row r="924" ht="15.7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</row>
    <row r="925" ht="15.7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</row>
    <row r="926" ht="15.7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</row>
    <row r="927" ht="15.7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</row>
    <row r="928" ht="15.7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</row>
    <row r="929" ht="15.7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</row>
    <row r="930" ht="15.7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</row>
    <row r="931" ht="15.7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</row>
    <row r="932" ht="15.7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</row>
    <row r="933" ht="15.7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</row>
    <row r="934" ht="15.7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</row>
    <row r="935" ht="15.7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</row>
    <row r="936" ht="15.7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</row>
    <row r="937" ht="15.7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</row>
    <row r="938" ht="15.7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</row>
    <row r="939" ht="15.7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</row>
    <row r="940" ht="15.7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</row>
    <row r="941" ht="15.7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</row>
    <row r="942" ht="15.7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</row>
    <row r="943" ht="15.7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</row>
    <row r="944" ht="15.7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</row>
    <row r="945" ht="15.7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</row>
    <row r="946" ht="15.7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</row>
    <row r="947" ht="15.7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</row>
    <row r="948" ht="15.7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</row>
    <row r="949" ht="15.7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</row>
    <row r="950" ht="15.7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</row>
    <row r="951" ht="15.7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F951" s="37"/>
    </row>
    <row r="952" ht="15.7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</row>
    <row r="953" ht="15.7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</row>
    <row r="954" ht="15.7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</row>
    <row r="955" ht="15.7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</row>
    <row r="956" ht="15.7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</row>
    <row r="957" ht="15.7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</row>
    <row r="958" ht="15.7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</row>
    <row r="959" ht="15.7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</row>
    <row r="960" ht="15.7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</row>
    <row r="961" ht="15.7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</row>
    <row r="962" ht="15.7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</row>
    <row r="963" ht="15.7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</row>
    <row r="964" ht="15.7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</row>
    <row r="965" ht="15.7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</row>
    <row r="966" ht="15.7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</row>
    <row r="967" ht="15.7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</row>
    <row r="968" ht="15.7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</row>
    <row r="969" ht="15.7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</row>
    <row r="970" ht="15.7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</row>
    <row r="971" ht="15.7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</row>
    <row r="972" ht="15.7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</row>
    <row r="973" ht="15.7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</row>
    <row r="974" ht="15.7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</row>
    <row r="975" ht="15.7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</row>
    <row r="976" ht="15.7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</row>
    <row r="977" ht="15.7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</row>
    <row r="978" ht="15.7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</row>
    <row r="979" ht="15.7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</row>
    <row r="980" ht="15.7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</row>
    <row r="981" ht="15.7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</row>
    <row r="982" ht="15.7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</row>
    <row r="983" ht="15.7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</row>
    <row r="984" ht="15.7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</row>
    <row r="985" ht="15.7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</row>
    <row r="986" ht="15.7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</row>
    <row r="987" ht="15.7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</row>
    <row r="988" ht="15.7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</row>
    <row r="989" ht="15.7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</row>
    <row r="990" ht="15.7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</row>
    <row r="991" ht="15.7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</row>
    <row r="992" ht="15.7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</row>
    <row r="993" ht="15.7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</row>
    <row r="994" ht="15.7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</row>
    <row r="995" ht="15.7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</row>
    <row r="996" ht="15.7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</row>
    <row r="997" ht="15.7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</row>
    <row r="998" ht="15.7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</row>
    <row r="999" ht="15.7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</row>
    <row r="1000" ht="15.7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</row>
  </sheetData>
  <mergeCells count="1">
    <mergeCell ref="C99:H100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EABAB"/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.86"/>
    <col customWidth="1" min="2" max="2" width="30.71"/>
    <col customWidth="1" min="3" max="3" width="16.86"/>
    <col customWidth="1" min="4" max="12" width="10.71"/>
    <col customWidth="1" min="13" max="13" width="11.0"/>
    <col customWidth="1" min="14" max="14" width="8.71"/>
    <col customWidth="1" min="15" max="15" width="30.71"/>
    <col customWidth="1" min="16" max="16" width="13.29"/>
    <col customWidth="1" min="17" max="25" width="11.14"/>
    <col customWidth="1" min="26" max="26" width="14.86"/>
    <col customWidth="1" min="27" max="27" width="8.71"/>
    <col customWidth="1" min="28" max="28" width="30.71"/>
    <col customWidth="1" min="29" max="29" width="12.71"/>
    <col customWidth="1" min="30" max="31" width="10.86"/>
    <col customWidth="1" min="32" max="38" width="11.29"/>
    <col customWidth="1" min="39" max="39" width="12.86"/>
    <col customWidth="1" min="40" max="40" width="8.71"/>
    <col customWidth="1" min="41" max="41" width="30.71"/>
    <col customWidth="1" min="42" max="42" width="12.29"/>
    <col customWidth="1" min="43" max="51" width="11.29"/>
    <col customWidth="1" min="52" max="52" width="13.14"/>
  </cols>
  <sheetData>
    <row r="1" ht="15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</row>
    <row r="2" ht="15.75" customHeight="1">
      <c r="A2" s="37"/>
      <c r="B2" s="183" t="str">
        <f>Assumptions!B2</f>
        <v>107 e. Chalmers</v>
      </c>
      <c r="C2" s="184"/>
      <c r="D2" s="184"/>
      <c r="E2" s="184"/>
      <c r="F2" s="184"/>
      <c r="G2" s="184"/>
      <c r="H2" s="184"/>
      <c r="I2" s="185"/>
      <c r="J2" s="184"/>
      <c r="K2" s="184"/>
      <c r="L2" s="184"/>
      <c r="M2" s="186"/>
      <c r="N2" s="37"/>
      <c r="O2" s="183" t="str">
        <f>Assumptions!J2</f>
        <v>306 e. Armory</v>
      </c>
      <c r="P2" s="184"/>
      <c r="Q2" s="184"/>
      <c r="R2" s="184"/>
      <c r="S2" s="184"/>
      <c r="T2" s="184"/>
      <c r="U2" s="184"/>
      <c r="V2" s="185"/>
      <c r="W2" s="184"/>
      <c r="X2" s="184"/>
      <c r="Y2" s="184"/>
      <c r="Z2" s="186"/>
      <c r="AA2" s="37"/>
      <c r="AB2" s="183" t="str">
        <f>Assumptions!R2</f>
        <v>505 e. Clark</v>
      </c>
      <c r="AC2" s="184"/>
      <c r="AD2" s="184"/>
      <c r="AE2" s="184"/>
      <c r="AF2" s="184"/>
      <c r="AG2" s="184"/>
      <c r="AH2" s="184"/>
      <c r="AI2" s="185"/>
      <c r="AJ2" s="184"/>
      <c r="AK2" s="184"/>
      <c r="AL2" s="184"/>
      <c r="AM2" s="186"/>
      <c r="AN2" s="37"/>
      <c r="AO2" s="183" t="str">
        <f>Assumptions!Z2</f>
        <v>602 e. Clark</v>
      </c>
      <c r="AP2" s="184"/>
      <c r="AQ2" s="184"/>
      <c r="AR2" s="184"/>
      <c r="AS2" s="184"/>
      <c r="AT2" s="184"/>
      <c r="AU2" s="184"/>
      <c r="AV2" s="185"/>
      <c r="AW2" s="184"/>
      <c r="AX2" s="184"/>
      <c r="AY2" s="184"/>
      <c r="AZ2" s="186"/>
    </row>
    <row r="3" ht="15.75" customHeight="1">
      <c r="A3" s="37"/>
      <c r="B3" s="187"/>
      <c r="C3" s="1"/>
      <c r="D3" s="1"/>
      <c r="E3" s="1"/>
      <c r="F3" s="1"/>
      <c r="G3" s="1"/>
      <c r="H3" s="1"/>
      <c r="I3" s="1"/>
      <c r="J3" s="1"/>
      <c r="K3" s="1"/>
      <c r="L3" s="1"/>
      <c r="M3" s="188"/>
      <c r="N3" s="37"/>
      <c r="O3" s="187"/>
      <c r="P3" s="1"/>
      <c r="Q3" s="1"/>
      <c r="R3" s="1"/>
      <c r="S3" s="1"/>
      <c r="T3" s="1"/>
      <c r="U3" s="1"/>
      <c r="V3" s="1"/>
      <c r="W3" s="1"/>
      <c r="X3" s="1"/>
      <c r="Y3" s="1"/>
      <c r="Z3" s="188"/>
      <c r="AA3" s="37"/>
      <c r="AB3" s="187"/>
      <c r="AC3" s="1"/>
      <c r="AD3" s="1"/>
      <c r="AE3" s="1"/>
      <c r="AF3" s="1"/>
      <c r="AG3" s="1"/>
      <c r="AH3" s="1"/>
      <c r="AI3" s="1"/>
      <c r="AJ3" s="1"/>
      <c r="AK3" s="1"/>
      <c r="AL3" s="1"/>
      <c r="AM3" s="188"/>
      <c r="AN3" s="37"/>
      <c r="AO3" s="187"/>
      <c r="AP3" s="1"/>
      <c r="AQ3" s="1"/>
      <c r="AR3" s="1"/>
      <c r="AS3" s="1"/>
      <c r="AT3" s="1"/>
      <c r="AU3" s="1"/>
      <c r="AV3" s="1"/>
      <c r="AW3" s="1"/>
      <c r="AX3" s="1"/>
      <c r="AY3" s="1"/>
      <c r="AZ3" s="188"/>
    </row>
    <row r="4" ht="15.75" customHeight="1">
      <c r="A4" s="37"/>
      <c r="B4" s="189" t="s">
        <v>144</v>
      </c>
      <c r="C4" s="43">
        <v>0.0</v>
      </c>
      <c r="D4" s="43">
        <v>1.0</v>
      </c>
      <c r="E4" s="43">
        <f t="shared" ref="E4:M4" si="1">D4+1</f>
        <v>2</v>
      </c>
      <c r="F4" s="43">
        <f t="shared" si="1"/>
        <v>3</v>
      </c>
      <c r="G4" s="43">
        <f t="shared" si="1"/>
        <v>4</v>
      </c>
      <c r="H4" s="43">
        <f t="shared" si="1"/>
        <v>5</v>
      </c>
      <c r="I4" s="43">
        <f t="shared" si="1"/>
        <v>6</v>
      </c>
      <c r="J4" s="43">
        <f t="shared" si="1"/>
        <v>7</v>
      </c>
      <c r="K4" s="43">
        <f t="shared" si="1"/>
        <v>8</v>
      </c>
      <c r="L4" s="43">
        <f t="shared" si="1"/>
        <v>9</v>
      </c>
      <c r="M4" s="190">
        <f t="shared" si="1"/>
        <v>10</v>
      </c>
      <c r="N4" s="37"/>
      <c r="O4" s="189" t="s">
        <v>144</v>
      </c>
      <c r="P4" s="43">
        <v>0.0</v>
      </c>
      <c r="Q4" s="43">
        <v>1.0</v>
      </c>
      <c r="R4" s="43">
        <f t="shared" ref="R4:Z4" si="2">Q4+1</f>
        <v>2</v>
      </c>
      <c r="S4" s="43">
        <f t="shared" si="2"/>
        <v>3</v>
      </c>
      <c r="T4" s="43">
        <f t="shared" si="2"/>
        <v>4</v>
      </c>
      <c r="U4" s="43">
        <f t="shared" si="2"/>
        <v>5</v>
      </c>
      <c r="V4" s="43">
        <f t="shared" si="2"/>
        <v>6</v>
      </c>
      <c r="W4" s="43">
        <f t="shared" si="2"/>
        <v>7</v>
      </c>
      <c r="X4" s="43">
        <f t="shared" si="2"/>
        <v>8</v>
      </c>
      <c r="Y4" s="43">
        <f t="shared" si="2"/>
        <v>9</v>
      </c>
      <c r="Z4" s="190">
        <f t="shared" si="2"/>
        <v>10</v>
      </c>
      <c r="AA4" s="37"/>
      <c r="AB4" s="189" t="s">
        <v>144</v>
      </c>
      <c r="AC4" s="43">
        <v>0.0</v>
      </c>
      <c r="AD4" s="43">
        <v>1.0</v>
      </c>
      <c r="AE4" s="43">
        <f t="shared" ref="AE4:AM4" si="3">AD4+1</f>
        <v>2</v>
      </c>
      <c r="AF4" s="43">
        <f t="shared" si="3"/>
        <v>3</v>
      </c>
      <c r="AG4" s="43">
        <f t="shared" si="3"/>
        <v>4</v>
      </c>
      <c r="AH4" s="43">
        <f t="shared" si="3"/>
        <v>5</v>
      </c>
      <c r="AI4" s="43">
        <f t="shared" si="3"/>
        <v>6</v>
      </c>
      <c r="AJ4" s="43">
        <f t="shared" si="3"/>
        <v>7</v>
      </c>
      <c r="AK4" s="43">
        <f t="shared" si="3"/>
        <v>8</v>
      </c>
      <c r="AL4" s="43">
        <f t="shared" si="3"/>
        <v>9</v>
      </c>
      <c r="AM4" s="190">
        <f t="shared" si="3"/>
        <v>10</v>
      </c>
      <c r="AN4" s="37"/>
      <c r="AO4" s="189" t="s">
        <v>144</v>
      </c>
      <c r="AP4" s="43">
        <v>0.0</v>
      </c>
      <c r="AQ4" s="43">
        <v>1.0</v>
      </c>
      <c r="AR4" s="43">
        <f t="shared" ref="AR4:AZ4" si="4">AQ4+1</f>
        <v>2</v>
      </c>
      <c r="AS4" s="43">
        <f t="shared" si="4"/>
        <v>3</v>
      </c>
      <c r="AT4" s="43">
        <f t="shared" si="4"/>
        <v>4</v>
      </c>
      <c r="AU4" s="43">
        <f t="shared" si="4"/>
        <v>5</v>
      </c>
      <c r="AV4" s="43">
        <f t="shared" si="4"/>
        <v>6</v>
      </c>
      <c r="AW4" s="43">
        <f t="shared" si="4"/>
        <v>7</v>
      </c>
      <c r="AX4" s="43">
        <f t="shared" si="4"/>
        <v>8</v>
      </c>
      <c r="AY4" s="43">
        <f t="shared" si="4"/>
        <v>9</v>
      </c>
      <c r="AZ4" s="190">
        <f t="shared" si="4"/>
        <v>10</v>
      </c>
    </row>
    <row r="5" ht="15.75" customHeight="1">
      <c r="A5" s="37"/>
      <c r="B5" s="191" t="str">
        <f>'107 e. Chalmers'!B4</f>
        <v>Revenue</v>
      </c>
      <c r="C5" s="1"/>
      <c r="D5" s="1"/>
      <c r="E5" s="1"/>
      <c r="F5" s="1"/>
      <c r="G5" s="1"/>
      <c r="H5" s="1"/>
      <c r="I5" s="1"/>
      <c r="J5" s="1"/>
      <c r="K5" s="1"/>
      <c r="L5" s="1"/>
      <c r="M5" s="188"/>
      <c r="N5" s="37"/>
      <c r="O5" s="191" t="str">
        <f>'306 e. Armory'!B4</f>
        <v>Revenue</v>
      </c>
      <c r="P5" s="1"/>
      <c r="Q5" s="1"/>
      <c r="R5" s="1"/>
      <c r="S5" s="1"/>
      <c r="T5" s="1"/>
      <c r="U5" s="1"/>
      <c r="V5" s="1"/>
      <c r="W5" s="1"/>
      <c r="X5" s="1"/>
      <c r="Y5" s="1"/>
      <c r="Z5" s="188"/>
      <c r="AA5" s="37"/>
      <c r="AB5" s="191" t="str">
        <f>O5</f>
        <v>Revenue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188"/>
      <c r="AN5" s="37"/>
      <c r="AO5" s="191" t="str">
        <f>AB5</f>
        <v>Revenue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188"/>
    </row>
    <row r="6" ht="15.75" customHeight="1">
      <c r="A6" s="37"/>
      <c r="B6" s="187" t="str">
        <f>'107 e. Chalmers'!C5</f>
        <v>3BR 1Bath</v>
      </c>
      <c r="C6" s="1"/>
      <c r="D6" s="50">
        <f>SUMIF('107 e. Chalmers'!$D$2:$EE$2,'Proforma Summary'!D$4,'107 e. Chalmers'!$D5:$EE5)</f>
        <v>284032.8</v>
      </c>
      <c r="E6" s="50">
        <f>SUMIF('107 e. Chalmers'!$D$2:$EE$2,'Proforma Summary'!E$4,'107 e. Chalmers'!$D5:$EE5)</f>
        <v>289713.456</v>
      </c>
      <c r="F6" s="50">
        <f>SUMIF('107 e. Chalmers'!$D$2:$EE$2,'Proforma Summary'!F$4,'107 e. Chalmers'!$D5:$EE5)</f>
        <v>295507.7251</v>
      </c>
      <c r="G6" s="50">
        <f>SUMIF('107 e. Chalmers'!$D$2:$EE$2,'Proforma Summary'!G$4,'107 e. Chalmers'!$D5:$EE5)</f>
        <v>301417.8796</v>
      </c>
      <c r="H6" s="50">
        <f>SUMIF('107 e. Chalmers'!$D$2:$EE$2,'Proforma Summary'!H$4,'107 e. Chalmers'!$D5:$EE5)</f>
        <v>310460.416</v>
      </c>
      <c r="I6" s="50">
        <f>SUMIF('107 e. Chalmers'!$D$2:$EE$2,'Proforma Summary'!I$4,'107 e. Chalmers'!$D5:$EE5)</f>
        <v>319774.2285</v>
      </c>
      <c r="J6" s="50">
        <f>SUMIF('107 e. Chalmers'!$D$2:$EE$2,'Proforma Summary'!J$4,'107 e. Chalmers'!$D5:$EE5)</f>
        <v>329367.4553</v>
      </c>
      <c r="K6" s="50">
        <f>SUMIF('107 e. Chalmers'!$D$2:$EE$2,'Proforma Summary'!K$4,'107 e. Chalmers'!$D5:$EE5)</f>
        <v>339248.479</v>
      </c>
      <c r="L6" s="50">
        <f>SUMIF('107 e. Chalmers'!$D$2:$EE$2,'Proforma Summary'!L$4,'107 e. Chalmers'!$D5:$EE5)</f>
        <v>349425.9334</v>
      </c>
      <c r="M6" s="192">
        <f>SUMIF('107 e. Chalmers'!$D$2:$EE$2,'Proforma Summary'!M$4,'107 e. Chalmers'!$D5:$EE5)</f>
        <v>359908.7114</v>
      </c>
      <c r="N6" s="37"/>
      <c r="O6" s="187" t="str">
        <f>'306 e. Armory'!C5</f>
        <v>3 BR A (1 bath) 11, 12</v>
      </c>
      <c r="P6" s="1"/>
      <c r="Q6" s="50">
        <f>SUMIF('306 e. Armory'!$D$2:$EE$2,'Proforma Summary'!Q$4,'306 e. Armory'!$D5:$EE5)</f>
        <v>52777.2</v>
      </c>
      <c r="R6" s="50">
        <f>SUMIF('306 e. Armory'!$D$2:$EE$2,'Proforma Summary'!R$4,'306 e. Armory'!$D5:$EE5)</f>
        <v>53832.744</v>
      </c>
      <c r="S6" s="50">
        <f>SUMIF('306 e. Armory'!$D$2:$EE$2,'Proforma Summary'!S$4,'306 e. Armory'!$D5:$EE5)</f>
        <v>54909.39888</v>
      </c>
      <c r="T6" s="50">
        <f>SUMIF('306 e. Armory'!$D$2:$EE$2,'Proforma Summary'!T$4,'306 e. Armory'!$D5:$EE5)</f>
        <v>56007.58686</v>
      </c>
      <c r="U6" s="50">
        <f>SUMIF('306 e. Armory'!$D$2:$EE$2,'Proforma Summary'!U$4,'306 e. Armory'!$D5:$EE5)</f>
        <v>57687.81446</v>
      </c>
      <c r="V6" s="50">
        <f>SUMIF('306 e. Armory'!$D$2:$EE$2,'Proforma Summary'!V$4,'306 e. Armory'!$D5:$EE5)</f>
        <v>59418.4489</v>
      </c>
      <c r="W6" s="50">
        <f>SUMIF('306 e. Armory'!$D$2:$EE$2,'Proforma Summary'!W$4,'306 e. Armory'!$D5:$EE5)</f>
        <v>61201.00236</v>
      </c>
      <c r="X6" s="50">
        <f>SUMIF('306 e. Armory'!$D$2:$EE$2,'Proforma Summary'!X$4,'306 e. Armory'!$D5:$EE5)</f>
        <v>63037.03244</v>
      </c>
      <c r="Y6" s="50">
        <f>SUMIF('306 e. Armory'!$D$2:$EE$2,'Proforma Summary'!Y$4,'306 e. Armory'!$D5:$EE5)</f>
        <v>64928.14341</v>
      </c>
      <c r="Z6" s="192">
        <f>SUMIF('306 e. Armory'!$D$2:$EE$2,'Proforma Summary'!Z$4,'306 e. Armory'!$D5:$EE5)</f>
        <v>66875.98771</v>
      </c>
      <c r="AA6" s="37"/>
      <c r="AB6" s="187" t="str">
        <f>'505 e. Clark'!C5</f>
        <v>FL 1  A</v>
      </c>
      <c r="AC6" s="1"/>
      <c r="AD6" s="50">
        <f>SUMIF('505 e. Clark'!$D$2:$EE$2,'Proforma Summary'!AD$4,'505 e. Clark'!$D5:$EE5)</f>
        <v>60811.2</v>
      </c>
      <c r="AE6" s="50">
        <f>SUMIF('505 e. Clark'!$D$2:$EE$2,'Proforma Summary'!AE$4,'505 e. Clark'!$D5:$EE5)</f>
        <v>62027.424</v>
      </c>
      <c r="AF6" s="50">
        <f>SUMIF('505 e. Clark'!$D$2:$EE$2,'Proforma Summary'!AF$4,'505 e. Clark'!$D5:$EE5)</f>
        <v>63267.97248</v>
      </c>
      <c r="AG6" s="50">
        <f>SUMIF('505 e. Clark'!$D$2:$EE$2,'Proforma Summary'!AG$4,'505 e. Clark'!$D5:$EE5)</f>
        <v>64533.33193</v>
      </c>
      <c r="AH6" s="50">
        <f>SUMIF('505 e. Clark'!$D$2:$EE$2,'Proforma Summary'!AH$4,'505 e. Clark'!$D5:$EE5)</f>
        <v>66469.33189</v>
      </c>
      <c r="AI6" s="50">
        <f>SUMIF('505 e. Clark'!$D$2:$EE$2,'Proforma Summary'!AI$4,'505 e. Clark'!$D5:$EE5)</f>
        <v>68463.41184</v>
      </c>
      <c r="AJ6" s="50">
        <f>SUMIF('505 e. Clark'!$D$2:$EE$2,'Proforma Summary'!AJ$4,'505 e. Clark'!$D5:$EE5)</f>
        <v>70517.3142</v>
      </c>
      <c r="AK6" s="50">
        <f>SUMIF('505 e. Clark'!$D$2:$EE$2,'Proforma Summary'!AK$4,'505 e. Clark'!$D5:$EE5)</f>
        <v>72632.83363</v>
      </c>
      <c r="AL6" s="50">
        <f>SUMIF('505 e. Clark'!$D$2:$EE$2,'Proforma Summary'!AL$4,'505 e. Clark'!$D5:$EE5)</f>
        <v>74811.81863</v>
      </c>
      <c r="AM6" s="192">
        <f>SUMIF('505 e. Clark'!$D$2:$EE$2,'Proforma Summary'!AM$4,'505 e. Clark'!$D5:$EE5)</f>
        <v>77056.17319</v>
      </c>
      <c r="AN6" s="37"/>
      <c r="AO6" s="187" t="str">
        <f>'602 e. Clark'!C5</f>
        <v>FL1</v>
      </c>
      <c r="AP6" s="1"/>
      <c r="AQ6" s="50">
        <f>SUMIF('602 e. Clark'!$D$2:$EE$2,'Proforma Summary'!AQ$4,'602 e. Clark'!$D5:$EE5)</f>
        <v>84542.4</v>
      </c>
      <c r="AR6" s="50">
        <f>SUMIF('602 e. Clark'!$D$2:$EE$2,'Proforma Summary'!AR$4,'602 e. Clark'!$D5:$EE5)</f>
        <v>86233.248</v>
      </c>
      <c r="AS6" s="50">
        <f>SUMIF('602 e. Clark'!$D$2:$EE$2,'Proforma Summary'!AS$4,'602 e. Clark'!$D5:$EE5)</f>
        <v>87957.91296</v>
      </c>
      <c r="AT6" s="50">
        <f>SUMIF('602 e. Clark'!$D$2:$EE$2,'Proforma Summary'!AT$4,'602 e. Clark'!$D5:$EE5)</f>
        <v>89717.07122</v>
      </c>
      <c r="AU6" s="50">
        <f>SUMIF('602 e. Clark'!$D$2:$EE$2,'Proforma Summary'!AU$4,'602 e. Clark'!$D5:$EE5)</f>
        <v>92408.58336</v>
      </c>
      <c r="AV6" s="50">
        <f>SUMIF('602 e. Clark'!$D$2:$EE$2,'Proforma Summary'!AV$4,'602 e. Clark'!$D5:$EE5)</f>
        <v>95180.84086</v>
      </c>
      <c r="AW6" s="50">
        <f>SUMIF('602 e. Clark'!$D$2:$EE$2,'Proforma Summary'!AW$4,'602 e. Clark'!$D5:$EE5)</f>
        <v>98036.26608</v>
      </c>
      <c r="AX6" s="50">
        <f>SUMIF('602 e. Clark'!$D$2:$EE$2,'Proforma Summary'!AX$4,'602 e. Clark'!$D5:$EE5)</f>
        <v>100977.3541</v>
      </c>
      <c r="AY6" s="50">
        <f>SUMIF('602 e. Clark'!$D$2:$EE$2,'Proforma Summary'!AY$4,'602 e. Clark'!$D5:$EE5)</f>
        <v>104006.6747</v>
      </c>
      <c r="AZ6" s="192">
        <f>SUMIF('602 e. Clark'!$D$2:$EE$2,'Proforma Summary'!AZ$4,'602 e. Clark'!$D5:$EE5)</f>
        <v>107126.8749</v>
      </c>
    </row>
    <row r="7" ht="15.75" customHeight="1">
      <c r="A7" s="37"/>
      <c r="B7" s="187"/>
      <c r="C7" s="1"/>
      <c r="D7" s="50"/>
      <c r="E7" s="50"/>
      <c r="F7" s="50"/>
      <c r="G7" s="50"/>
      <c r="H7" s="50"/>
      <c r="I7" s="50"/>
      <c r="J7" s="50"/>
      <c r="K7" s="50"/>
      <c r="L7" s="50"/>
      <c r="M7" s="192"/>
      <c r="N7" s="37"/>
      <c r="O7" s="187" t="str">
        <f>'306 e. Armory'!C6</f>
        <v>3 BR B (1.5 bath) 21, 22</v>
      </c>
      <c r="P7" s="1"/>
      <c r="Q7" s="50">
        <f>SUMIF('306 e. Armory'!$D$2:$EE$2,'Proforma Summary'!Q$4,'306 e. Armory'!$D6:$EE6)</f>
        <v>53271.6</v>
      </c>
      <c r="R7" s="50">
        <f>SUMIF('306 e. Armory'!$D$2:$EE$2,'Proforma Summary'!R$4,'306 e. Armory'!$D6:$EE6)</f>
        <v>54337.032</v>
      </c>
      <c r="S7" s="50">
        <f>SUMIF('306 e. Armory'!$D$2:$EE$2,'Proforma Summary'!S$4,'306 e. Armory'!$D6:$EE6)</f>
        <v>55423.77264</v>
      </c>
      <c r="T7" s="50">
        <f>SUMIF('306 e. Armory'!$D$2:$EE$2,'Proforma Summary'!T$4,'306 e. Armory'!$D6:$EE6)</f>
        <v>56532.24809</v>
      </c>
      <c r="U7" s="50">
        <f>SUMIF('306 e. Armory'!$D$2:$EE$2,'Proforma Summary'!U$4,'306 e. Armory'!$D6:$EE6)</f>
        <v>58228.21554</v>
      </c>
      <c r="V7" s="50">
        <f>SUMIF('306 e. Armory'!$D$2:$EE$2,'Proforma Summary'!V$4,'306 e. Armory'!$D6:$EE6)</f>
        <v>59975.062</v>
      </c>
      <c r="W7" s="50">
        <f>SUMIF('306 e. Armory'!$D$2:$EE$2,'Proforma Summary'!W$4,'306 e. Armory'!$D6:$EE6)</f>
        <v>61774.31386</v>
      </c>
      <c r="X7" s="50">
        <f>SUMIF('306 e. Armory'!$D$2:$EE$2,'Proforma Summary'!X$4,'306 e. Armory'!$D6:$EE6)</f>
        <v>63627.54328</v>
      </c>
      <c r="Y7" s="50">
        <f>SUMIF('306 e. Armory'!$D$2:$EE$2,'Proforma Summary'!Y$4,'306 e. Armory'!$D6:$EE6)</f>
        <v>65536.36958</v>
      </c>
      <c r="Z7" s="192">
        <f>SUMIF('306 e. Armory'!$D$2:$EE$2,'Proforma Summary'!Z$4,'306 e. Armory'!$D6:$EE6)</f>
        <v>67502.46066</v>
      </c>
      <c r="AA7" s="37"/>
      <c r="AB7" s="187" t="str">
        <f>'505 e. Clark'!C6</f>
        <v>FL 2-3 A</v>
      </c>
      <c r="AC7" s="1"/>
      <c r="AD7" s="50">
        <f>SUMIF('505 e. Clark'!$D$2:$EE$2,'Proforma Summary'!AD$4,'505 e. Clark'!$D6:$EE6)</f>
        <v>51294</v>
      </c>
      <c r="AE7" s="50">
        <f>SUMIF('505 e. Clark'!$D$2:$EE$2,'Proforma Summary'!AE$4,'505 e. Clark'!$D6:$EE6)</f>
        <v>52319.88</v>
      </c>
      <c r="AF7" s="50">
        <f>SUMIF('505 e. Clark'!$D$2:$EE$2,'Proforma Summary'!AF$4,'505 e. Clark'!$D6:$EE6)</f>
        <v>53366.2776</v>
      </c>
      <c r="AG7" s="50">
        <f>SUMIF('505 e. Clark'!$D$2:$EE$2,'Proforma Summary'!AG$4,'505 e. Clark'!$D6:$EE6)</f>
        <v>54433.60315</v>
      </c>
      <c r="AH7" s="50">
        <f>SUMIF('505 e. Clark'!$D$2:$EE$2,'Proforma Summary'!AH$4,'505 e. Clark'!$D6:$EE6)</f>
        <v>56066.61125</v>
      </c>
      <c r="AI7" s="50">
        <f>SUMIF('505 e. Clark'!$D$2:$EE$2,'Proforma Summary'!AI$4,'505 e. Clark'!$D6:$EE6)</f>
        <v>57748.60958</v>
      </c>
      <c r="AJ7" s="50">
        <f>SUMIF('505 e. Clark'!$D$2:$EE$2,'Proforma Summary'!AJ$4,'505 e. Clark'!$D6:$EE6)</f>
        <v>59481.06787</v>
      </c>
      <c r="AK7" s="50">
        <f>SUMIF('505 e. Clark'!$D$2:$EE$2,'Proforma Summary'!AK$4,'505 e. Clark'!$D6:$EE6)</f>
        <v>61265.49991</v>
      </c>
      <c r="AL7" s="50">
        <f>SUMIF('505 e. Clark'!$D$2:$EE$2,'Proforma Summary'!AL$4,'505 e. Clark'!$D6:$EE6)</f>
        <v>63103.4649</v>
      </c>
      <c r="AM7" s="192">
        <f>SUMIF('505 e. Clark'!$D$2:$EE$2,'Proforma Summary'!AM$4,'505 e. Clark'!$D6:$EE6)</f>
        <v>64996.56885</v>
      </c>
      <c r="AN7" s="37"/>
      <c r="AO7" s="187" t="str">
        <f>'602 e. Clark'!C6</f>
        <v>FL2</v>
      </c>
      <c r="AP7" s="1"/>
      <c r="AQ7" s="50">
        <f>SUMIF('602 e. Clark'!$D$2:$EE$2,'Proforma Summary'!AQ$4,'602 e. Clark'!$D6:$EE6)</f>
        <v>96408</v>
      </c>
      <c r="AR7" s="50">
        <f>SUMIF('602 e. Clark'!$D$2:$EE$2,'Proforma Summary'!AR$4,'602 e. Clark'!$D6:$EE6)</f>
        <v>98336.16</v>
      </c>
      <c r="AS7" s="50">
        <f>SUMIF('602 e. Clark'!$D$2:$EE$2,'Proforma Summary'!AS$4,'602 e. Clark'!$D6:$EE6)</f>
        <v>100302.8832</v>
      </c>
      <c r="AT7" s="50">
        <f>SUMIF('602 e. Clark'!$D$2:$EE$2,'Proforma Summary'!AT$4,'602 e. Clark'!$D6:$EE6)</f>
        <v>102308.9409</v>
      </c>
      <c r="AU7" s="50">
        <f>SUMIF('602 e. Clark'!$D$2:$EE$2,'Proforma Summary'!AU$4,'602 e. Clark'!$D6:$EE6)</f>
        <v>105378.2091</v>
      </c>
      <c r="AV7" s="50">
        <f>SUMIF('602 e. Clark'!$D$2:$EE$2,'Proforma Summary'!AV$4,'602 e. Clark'!$D6:$EE6)</f>
        <v>108539.5554</v>
      </c>
      <c r="AW7" s="50">
        <f>SUMIF('602 e. Clark'!$D$2:$EE$2,'Proforma Summary'!AW$4,'602 e. Clark'!$D6:$EE6)</f>
        <v>111795.742</v>
      </c>
      <c r="AX7" s="50">
        <f>SUMIF('602 e. Clark'!$D$2:$EE$2,'Proforma Summary'!AX$4,'602 e. Clark'!$D6:$EE6)</f>
        <v>115149.6143</v>
      </c>
      <c r="AY7" s="50">
        <f>SUMIF('602 e. Clark'!$D$2:$EE$2,'Proforma Summary'!AY$4,'602 e. Clark'!$D6:$EE6)</f>
        <v>118604.1027</v>
      </c>
      <c r="AZ7" s="192">
        <f>SUMIF('602 e. Clark'!$D$2:$EE$2,'Proforma Summary'!AZ$4,'602 e. Clark'!$D6:$EE6)</f>
        <v>122162.2258</v>
      </c>
    </row>
    <row r="8" ht="15.75" customHeight="1">
      <c r="A8" s="37"/>
      <c r="B8" s="187"/>
      <c r="C8" s="1"/>
      <c r="D8" s="50"/>
      <c r="E8" s="50"/>
      <c r="F8" s="50"/>
      <c r="G8" s="50"/>
      <c r="H8" s="50"/>
      <c r="I8" s="50"/>
      <c r="J8" s="50"/>
      <c r="K8" s="50"/>
      <c r="L8" s="50"/>
      <c r="M8" s="192"/>
      <c r="N8" s="37"/>
      <c r="O8" s="187" t="str">
        <f>'306 e. Armory'!C7</f>
        <v>4BR (2bath - all )</v>
      </c>
      <c r="P8" s="1"/>
      <c r="Q8" s="50">
        <f>SUMIF('306 e. Armory'!$D$2:$EE$2,'Proforma Summary'!Q$4,'306 e. Armory'!$D7:$EE7)</f>
        <v>140162.4</v>
      </c>
      <c r="R8" s="50">
        <f>SUMIF('306 e. Armory'!$D$2:$EE$2,'Proforma Summary'!R$4,'306 e. Armory'!$D7:$EE7)</f>
        <v>142965.648</v>
      </c>
      <c r="S8" s="50">
        <f>SUMIF('306 e. Armory'!$D$2:$EE$2,'Proforma Summary'!S$4,'306 e. Armory'!$D7:$EE7)</f>
        <v>145824.961</v>
      </c>
      <c r="T8" s="50">
        <f>SUMIF('306 e. Armory'!$D$2:$EE$2,'Proforma Summary'!T$4,'306 e. Armory'!$D7:$EE7)</f>
        <v>148741.4602</v>
      </c>
      <c r="U8" s="50">
        <f>SUMIF('306 e. Armory'!$D$2:$EE$2,'Proforma Summary'!U$4,'306 e. Armory'!$D7:$EE7)</f>
        <v>153203.704</v>
      </c>
      <c r="V8" s="50">
        <f>SUMIF('306 e. Armory'!$D$2:$EE$2,'Proforma Summary'!V$4,'306 e. Armory'!$D7:$EE7)</f>
        <v>157799.8151</v>
      </c>
      <c r="W8" s="50">
        <f>SUMIF('306 e. Armory'!$D$2:$EE$2,'Proforma Summary'!W$4,'306 e. Armory'!$D7:$EE7)</f>
        <v>162533.8096</v>
      </c>
      <c r="X8" s="50">
        <f>SUMIF('306 e. Armory'!$D$2:$EE$2,'Proforma Summary'!X$4,'306 e. Armory'!$D7:$EE7)</f>
        <v>167409.8238</v>
      </c>
      <c r="Y8" s="50">
        <f>SUMIF('306 e. Armory'!$D$2:$EE$2,'Proforma Summary'!Y$4,'306 e. Armory'!$D7:$EE7)</f>
        <v>172432.1186</v>
      </c>
      <c r="Z8" s="192">
        <f>SUMIF('306 e. Armory'!$D$2:$EE$2,'Proforma Summary'!Z$4,'306 e. Armory'!$D7:$EE7)</f>
        <v>177605.0821</v>
      </c>
      <c r="AA8" s="37"/>
      <c r="AB8" s="187" t="str">
        <f>'505 e. Clark'!C7</f>
        <v>FL 1 B</v>
      </c>
      <c r="AC8" s="1"/>
      <c r="AD8" s="50">
        <f>SUMIF('505 e. Clark'!$D$2:$EE$2,'Proforma Summary'!AD$4,'505 e. Clark'!$D7:$EE7)</f>
        <v>20764.8</v>
      </c>
      <c r="AE8" s="50">
        <f>SUMIF('505 e. Clark'!$D$2:$EE$2,'Proforma Summary'!AE$4,'505 e. Clark'!$D7:$EE7)</f>
        <v>21180.096</v>
      </c>
      <c r="AF8" s="50">
        <f>SUMIF('505 e. Clark'!$D$2:$EE$2,'Proforma Summary'!AF$4,'505 e. Clark'!$D7:$EE7)</f>
        <v>21603.69792</v>
      </c>
      <c r="AG8" s="50">
        <f>SUMIF('505 e. Clark'!$D$2:$EE$2,'Proforma Summary'!AG$4,'505 e. Clark'!$D7:$EE7)</f>
        <v>22035.77188</v>
      </c>
      <c r="AH8" s="50">
        <f>SUMIF('505 e. Clark'!$D$2:$EE$2,'Proforma Summary'!AH$4,'505 e. Clark'!$D7:$EE7)</f>
        <v>22696.84503</v>
      </c>
      <c r="AI8" s="50">
        <f>SUMIF('505 e. Clark'!$D$2:$EE$2,'Proforma Summary'!AI$4,'505 e. Clark'!$D7:$EE7)</f>
        <v>23377.75039</v>
      </c>
      <c r="AJ8" s="50">
        <f>SUMIF('505 e. Clark'!$D$2:$EE$2,'Proforma Summary'!AJ$4,'505 e. Clark'!$D7:$EE7)</f>
        <v>24079.0829</v>
      </c>
      <c r="AK8" s="50">
        <f>SUMIF('505 e. Clark'!$D$2:$EE$2,'Proforma Summary'!AK$4,'505 e. Clark'!$D7:$EE7)</f>
        <v>24801.45538</v>
      </c>
      <c r="AL8" s="50">
        <f>SUMIF('505 e. Clark'!$D$2:$EE$2,'Proforma Summary'!AL$4,'505 e. Clark'!$D7:$EE7)</f>
        <v>25545.49905</v>
      </c>
      <c r="AM8" s="192">
        <f>SUMIF('505 e. Clark'!$D$2:$EE$2,'Proforma Summary'!AM$4,'505 e. Clark'!$D7:$EE7)</f>
        <v>26311.86402</v>
      </c>
      <c r="AN8" s="37"/>
      <c r="AO8" s="187" t="str">
        <f>'602 e. Clark'!C7</f>
        <v>FL3</v>
      </c>
      <c r="AP8" s="1"/>
      <c r="AQ8" s="50">
        <f>SUMIF('602 e. Clark'!$D$2:$EE$2,'Proforma Summary'!AQ$4,'602 e. Clark'!$D7:$EE7)</f>
        <v>96408</v>
      </c>
      <c r="AR8" s="50">
        <f>SUMIF('602 e. Clark'!$D$2:$EE$2,'Proforma Summary'!AR$4,'602 e. Clark'!$D7:$EE7)</f>
        <v>98336.16</v>
      </c>
      <c r="AS8" s="50">
        <f>SUMIF('602 e. Clark'!$D$2:$EE$2,'Proforma Summary'!AS$4,'602 e. Clark'!$D7:$EE7)</f>
        <v>100302.8832</v>
      </c>
      <c r="AT8" s="50">
        <f>SUMIF('602 e. Clark'!$D$2:$EE$2,'Proforma Summary'!AT$4,'602 e. Clark'!$D7:$EE7)</f>
        <v>102308.9409</v>
      </c>
      <c r="AU8" s="50">
        <f>SUMIF('602 e. Clark'!$D$2:$EE$2,'Proforma Summary'!AU$4,'602 e. Clark'!$D7:$EE7)</f>
        <v>105378.2091</v>
      </c>
      <c r="AV8" s="50">
        <f>SUMIF('602 e. Clark'!$D$2:$EE$2,'Proforma Summary'!AV$4,'602 e. Clark'!$D7:$EE7)</f>
        <v>108539.5554</v>
      </c>
      <c r="AW8" s="50">
        <f>SUMIF('602 e. Clark'!$D$2:$EE$2,'Proforma Summary'!AW$4,'602 e. Clark'!$D7:$EE7)</f>
        <v>111795.742</v>
      </c>
      <c r="AX8" s="50">
        <f>SUMIF('602 e. Clark'!$D$2:$EE$2,'Proforma Summary'!AX$4,'602 e. Clark'!$D7:$EE7)</f>
        <v>115149.6143</v>
      </c>
      <c r="AY8" s="50">
        <f>SUMIF('602 e. Clark'!$D$2:$EE$2,'Proforma Summary'!AY$4,'602 e. Clark'!$D7:$EE7)</f>
        <v>118604.1027</v>
      </c>
      <c r="AZ8" s="192">
        <f>SUMIF('602 e. Clark'!$D$2:$EE$2,'Proforma Summary'!AZ$4,'602 e. Clark'!$D7:$EE7)</f>
        <v>122162.2258</v>
      </c>
    </row>
    <row r="9" ht="15.75" customHeight="1">
      <c r="A9" s="37"/>
      <c r="B9" s="187"/>
      <c r="C9" s="1"/>
      <c r="D9" s="50"/>
      <c r="E9" s="50"/>
      <c r="F9" s="50"/>
      <c r="G9" s="50"/>
      <c r="H9" s="50"/>
      <c r="I9" s="50"/>
      <c r="J9" s="50"/>
      <c r="K9" s="50"/>
      <c r="L9" s="50"/>
      <c r="M9" s="192"/>
      <c r="N9" s="37"/>
      <c r="O9" s="187" t="str">
        <f>'306 e. Armory'!C8</f>
        <v>5BR A (2bath) 31, 32</v>
      </c>
      <c r="P9" s="1"/>
      <c r="Q9" s="50">
        <f>SUMIF('306 e. Armory'!$D$2:$EE$2,'Proforma Summary'!Q$4,'306 e. Armory'!$D8:$EE8)</f>
        <v>82194</v>
      </c>
      <c r="R9" s="50">
        <f>SUMIF('306 e. Armory'!$D$2:$EE$2,'Proforma Summary'!R$4,'306 e. Armory'!$D8:$EE8)</f>
        <v>83837.88</v>
      </c>
      <c r="S9" s="50">
        <f>SUMIF('306 e. Armory'!$D$2:$EE$2,'Proforma Summary'!S$4,'306 e. Armory'!$D8:$EE8)</f>
        <v>85514.6376</v>
      </c>
      <c r="T9" s="50">
        <f>SUMIF('306 e. Armory'!$D$2:$EE$2,'Proforma Summary'!T$4,'306 e. Armory'!$D8:$EE8)</f>
        <v>87224.93035</v>
      </c>
      <c r="U9" s="50">
        <f>SUMIF('306 e. Armory'!$D$2:$EE$2,'Proforma Summary'!U$4,'306 e. Armory'!$D8:$EE8)</f>
        <v>89841.67826</v>
      </c>
      <c r="V9" s="50">
        <f>SUMIF('306 e. Armory'!$D$2:$EE$2,'Proforma Summary'!V$4,'306 e. Armory'!$D8:$EE8)</f>
        <v>92536.92861</v>
      </c>
      <c r="W9" s="50">
        <f>SUMIF('306 e. Armory'!$D$2:$EE$2,'Proforma Summary'!W$4,'306 e. Armory'!$D8:$EE8)</f>
        <v>95313.03647</v>
      </c>
      <c r="X9" s="50">
        <f>SUMIF('306 e. Armory'!$D$2:$EE$2,'Proforma Summary'!X$4,'306 e. Armory'!$D8:$EE8)</f>
        <v>98172.42756</v>
      </c>
      <c r="Y9" s="50">
        <f>SUMIF('306 e. Armory'!$D$2:$EE$2,'Proforma Summary'!Y$4,'306 e. Armory'!$D8:$EE8)</f>
        <v>101117.6004</v>
      </c>
      <c r="Z9" s="192">
        <f>SUMIF('306 e. Armory'!$D$2:$EE$2,'Proforma Summary'!Z$4,'306 e. Armory'!$D8:$EE8)</f>
        <v>104151.1284</v>
      </c>
      <c r="AA9" s="37"/>
      <c r="AB9" s="187" t="str">
        <f>'505 e. Clark'!C8</f>
        <v>FL 2-3 B &amp; C</v>
      </c>
      <c r="AC9" s="1"/>
      <c r="AD9" s="50">
        <f>SUMIF('505 e. Clark'!$D$2:$EE$2,'Proforma Summary'!AD$4,'505 e. Clark'!$D8:$EE8)</f>
        <v>115566</v>
      </c>
      <c r="AE9" s="50">
        <f>SUMIF('505 e. Clark'!$D$2:$EE$2,'Proforma Summary'!AE$4,'505 e. Clark'!$D8:$EE8)</f>
        <v>117877.32</v>
      </c>
      <c r="AF9" s="50">
        <f>SUMIF('505 e. Clark'!$D$2:$EE$2,'Proforma Summary'!AF$4,'505 e. Clark'!$D8:$EE8)</f>
        <v>120234.8664</v>
      </c>
      <c r="AG9" s="50">
        <f>SUMIF('505 e. Clark'!$D$2:$EE$2,'Proforma Summary'!AG$4,'505 e. Clark'!$D8:$EE8)</f>
        <v>122639.5637</v>
      </c>
      <c r="AH9" s="50">
        <f>SUMIF('505 e. Clark'!$D$2:$EE$2,'Proforma Summary'!AH$4,'505 e. Clark'!$D8:$EE8)</f>
        <v>126318.7506</v>
      </c>
      <c r="AI9" s="50">
        <f>SUMIF('505 e. Clark'!$D$2:$EE$2,'Proforma Summary'!AI$4,'505 e. Clark'!$D8:$EE8)</f>
        <v>130108.3132</v>
      </c>
      <c r="AJ9" s="50">
        <f>SUMIF('505 e. Clark'!$D$2:$EE$2,'Proforma Summary'!AJ$4,'505 e. Clark'!$D8:$EE8)</f>
        <v>134011.5626</v>
      </c>
      <c r="AK9" s="50">
        <f>SUMIF('505 e. Clark'!$D$2:$EE$2,'Proforma Summary'!AK$4,'505 e. Clark'!$D8:$EE8)</f>
        <v>138031.9094</v>
      </c>
      <c r="AL9" s="50">
        <f>SUMIF('505 e. Clark'!$D$2:$EE$2,'Proforma Summary'!AL$4,'505 e. Clark'!$D8:$EE8)</f>
        <v>142172.8667</v>
      </c>
      <c r="AM9" s="192">
        <f>SUMIF('505 e. Clark'!$D$2:$EE$2,'Proforma Summary'!AM$4,'505 e. Clark'!$D8:$EE8)</f>
        <v>146438.0527</v>
      </c>
      <c r="AN9" s="37"/>
      <c r="AO9" s="187" t="str">
        <f>'602 e. Clark'!C8</f>
        <v>FP-3 (#11)</v>
      </c>
      <c r="AP9" s="1"/>
      <c r="AQ9" s="50">
        <f>SUMIF('602 e. Clark'!$D$2:$EE$2,'Proforma Summary'!AQ$4,'602 e. Clark'!$D8:$EE8)</f>
        <v>11309.4</v>
      </c>
      <c r="AR9" s="50">
        <f>SUMIF('602 e. Clark'!$D$2:$EE$2,'Proforma Summary'!AR$4,'602 e. Clark'!$D8:$EE8)</f>
        <v>11535.588</v>
      </c>
      <c r="AS9" s="50">
        <f>SUMIF('602 e. Clark'!$D$2:$EE$2,'Proforma Summary'!AS$4,'602 e. Clark'!$D8:$EE8)</f>
        <v>11766.29976</v>
      </c>
      <c r="AT9" s="50">
        <f>SUMIF('602 e. Clark'!$D$2:$EE$2,'Proforma Summary'!AT$4,'602 e. Clark'!$D8:$EE8)</f>
        <v>12001.62576</v>
      </c>
      <c r="AU9" s="50">
        <f>SUMIF('602 e. Clark'!$D$2:$EE$2,'Proforma Summary'!AU$4,'602 e. Clark'!$D8:$EE8)</f>
        <v>12361.67453</v>
      </c>
      <c r="AV9" s="50">
        <f>SUMIF('602 e. Clark'!$D$2:$EE$2,'Proforma Summary'!AV$4,'602 e. Clark'!$D8:$EE8)</f>
        <v>12732.52476</v>
      </c>
      <c r="AW9" s="50">
        <f>SUMIF('602 e. Clark'!$D$2:$EE$2,'Proforma Summary'!AW$4,'602 e. Clark'!$D8:$EE8)</f>
        <v>13114.50051</v>
      </c>
      <c r="AX9" s="50">
        <f>SUMIF('602 e. Clark'!$D$2:$EE$2,'Proforma Summary'!AX$4,'602 e. Clark'!$D8:$EE8)</f>
        <v>13507.93552</v>
      </c>
      <c r="AY9" s="50">
        <f>SUMIF('602 e. Clark'!$D$2:$EE$2,'Proforma Summary'!AY$4,'602 e. Clark'!$D8:$EE8)</f>
        <v>13913.17359</v>
      </c>
      <c r="AZ9" s="192">
        <f>SUMIF('602 e. Clark'!$D$2:$EE$2,'Proforma Summary'!AZ$4,'602 e. Clark'!$D8:$EE8)</f>
        <v>14330.5688</v>
      </c>
    </row>
    <row r="10" ht="15.75" customHeight="1">
      <c r="A10" s="37"/>
      <c r="B10" s="187"/>
      <c r="C10" s="1"/>
      <c r="D10" s="50"/>
      <c r="E10" s="50"/>
      <c r="F10" s="50"/>
      <c r="G10" s="50"/>
      <c r="H10" s="50"/>
      <c r="I10" s="50"/>
      <c r="J10" s="50"/>
      <c r="K10" s="50"/>
      <c r="L10" s="50"/>
      <c r="M10" s="192"/>
      <c r="N10" s="37"/>
      <c r="O10" s="187" t="str">
        <f>'306 e. Armory'!C9</f>
        <v>5BR B (3bath) 30, 33</v>
      </c>
      <c r="P10" s="1"/>
      <c r="Q10" s="50">
        <f>SUMIF('306 e. Armory'!$D$2:$EE$2,'Proforma Summary'!Q$4,'306 e. Armory'!$D9:$EE9)</f>
        <v>83430</v>
      </c>
      <c r="R10" s="50">
        <f>SUMIF('306 e. Armory'!$D$2:$EE$2,'Proforma Summary'!R$4,'306 e. Armory'!$D9:$EE9)</f>
        <v>85098.6</v>
      </c>
      <c r="S10" s="50">
        <f>SUMIF('306 e. Armory'!$D$2:$EE$2,'Proforma Summary'!S$4,'306 e. Armory'!$D9:$EE9)</f>
        <v>86800.572</v>
      </c>
      <c r="T10" s="50">
        <f>SUMIF('306 e. Armory'!$D$2:$EE$2,'Proforma Summary'!T$4,'306 e. Armory'!$D9:$EE9)</f>
        <v>88536.58344</v>
      </c>
      <c r="U10" s="50">
        <f>SUMIF('306 e. Armory'!$D$2:$EE$2,'Proforma Summary'!U$4,'306 e. Armory'!$D9:$EE9)</f>
        <v>91192.68094</v>
      </c>
      <c r="V10" s="50">
        <f>SUMIF('306 e. Armory'!$D$2:$EE$2,'Proforma Summary'!V$4,'306 e. Armory'!$D9:$EE9)</f>
        <v>93928.46137</v>
      </c>
      <c r="W10" s="50">
        <f>SUMIF('306 e. Armory'!$D$2:$EE$2,'Proforma Summary'!W$4,'306 e. Armory'!$D9:$EE9)</f>
        <v>96746.31521</v>
      </c>
      <c r="X10" s="50">
        <f>SUMIF('306 e. Armory'!$D$2:$EE$2,'Proforma Summary'!X$4,'306 e. Armory'!$D9:$EE9)</f>
        <v>99648.70467</v>
      </c>
      <c r="Y10" s="50">
        <f>SUMIF('306 e. Armory'!$D$2:$EE$2,'Proforma Summary'!Y$4,'306 e. Armory'!$D9:$EE9)</f>
        <v>102638.1658</v>
      </c>
      <c r="Z10" s="192">
        <f>SUMIF('306 e. Armory'!$D$2:$EE$2,'Proforma Summary'!Z$4,'306 e. Armory'!$D9:$EE9)</f>
        <v>105717.3108</v>
      </c>
      <c r="AA10" s="37"/>
      <c r="AB10" s="187"/>
      <c r="AC10" s="1"/>
      <c r="AD10" s="50"/>
      <c r="AE10" s="50"/>
      <c r="AF10" s="50"/>
      <c r="AG10" s="50"/>
      <c r="AH10" s="50"/>
      <c r="AI10" s="50"/>
      <c r="AJ10" s="50"/>
      <c r="AK10" s="50"/>
      <c r="AL10" s="50"/>
      <c r="AM10" s="192"/>
      <c r="AN10" s="37"/>
      <c r="AO10" s="187"/>
      <c r="AP10" s="1"/>
      <c r="AQ10" s="50"/>
      <c r="AR10" s="50"/>
      <c r="AS10" s="50"/>
      <c r="AT10" s="50"/>
      <c r="AU10" s="50"/>
      <c r="AV10" s="50"/>
      <c r="AW10" s="50"/>
      <c r="AX10" s="50"/>
      <c r="AY10" s="50"/>
      <c r="AZ10" s="192"/>
    </row>
    <row r="11" ht="15.75" customHeight="1">
      <c r="A11" s="37"/>
      <c r="B11" s="187"/>
      <c r="C11" s="1"/>
      <c r="D11" s="50"/>
      <c r="E11" s="50"/>
      <c r="F11" s="50"/>
      <c r="G11" s="50"/>
      <c r="H11" s="50"/>
      <c r="I11" s="50"/>
      <c r="J11" s="50"/>
      <c r="K11" s="50"/>
      <c r="L11" s="50"/>
      <c r="M11" s="192"/>
      <c r="N11" s="37"/>
      <c r="O11" s="187"/>
      <c r="P11" s="1"/>
      <c r="Q11" s="1"/>
      <c r="R11" s="1"/>
      <c r="S11" s="1"/>
      <c r="T11" s="1"/>
      <c r="U11" s="1"/>
      <c r="V11" s="1"/>
      <c r="W11" s="1"/>
      <c r="X11" s="1"/>
      <c r="Y11" s="1"/>
      <c r="Z11" s="188"/>
      <c r="AA11" s="37"/>
      <c r="AB11" s="187"/>
      <c r="AC11" s="1"/>
      <c r="AD11" s="50"/>
      <c r="AE11" s="50"/>
      <c r="AF11" s="50"/>
      <c r="AG11" s="50"/>
      <c r="AH11" s="50"/>
      <c r="AI11" s="50"/>
      <c r="AJ11" s="50"/>
      <c r="AK11" s="50"/>
      <c r="AL11" s="50"/>
      <c r="AM11" s="192"/>
      <c r="AN11" s="37"/>
      <c r="AO11" s="187"/>
      <c r="AP11" s="1"/>
      <c r="AQ11" s="50"/>
      <c r="AR11" s="50"/>
      <c r="AS11" s="50"/>
      <c r="AT11" s="50"/>
      <c r="AU11" s="50"/>
      <c r="AV11" s="50"/>
      <c r="AW11" s="50"/>
      <c r="AX11" s="50"/>
      <c r="AY11" s="50"/>
      <c r="AZ11" s="192"/>
    </row>
    <row r="12" ht="15.75" customHeight="1">
      <c r="A12" s="37"/>
      <c r="B12" s="187"/>
      <c r="C12" s="1"/>
      <c r="D12" s="50"/>
      <c r="E12" s="50"/>
      <c r="F12" s="50"/>
      <c r="G12" s="50"/>
      <c r="H12" s="50"/>
      <c r="I12" s="50"/>
      <c r="J12" s="50"/>
      <c r="K12" s="50"/>
      <c r="L12" s="50"/>
      <c r="M12" s="192"/>
      <c r="N12" s="37"/>
      <c r="O12" s="187"/>
      <c r="P12" s="1"/>
      <c r="Q12" s="1"/>
      <c r="R12" s="1"/>
      <c r="S12" s="1"/>
      <c r="T12" s="1"/>
      <c r="U12" s="1"/>
      <c r="V12" s="1"/>
      <c r="W12" s="1"/>
      <c r="X12" s="1"/>
      <c r="Y12" s="1"/>
      <c r="Z12" s="188"/>
      <c r="AA12" s="37"/>
      <c r="AB12" s="187"/>
      <c r="AC12" s="1"/>
      <c r="AD12" s="50"/>
      <c r="AE12" s="50"/>
      <c r="AF12" s="50"/>
      <c r="AG12" s="50"/>
      <c r="AH12" s="50"/>
      <c r="AI12" s="50"/>
      <c r="AJ12" s="50"/>
      <c r="AK12" s="50"/>
      <c r="AL12" s="50"/>
      <c r="AM12" s="192"/>
      <c r="AN12" s="37"/>
      <c r="AO12" s="187"/>
      <c r="AP12" s="1"/>
      <c r="AQ12" s="50"/>
      <c r="AR12" s="50"/>
      <c r="AS12" s="50"/>
      <c r="AT12" s="50"/>
      <c r="AU12" s="50"/>
      <c r="AV12" s="50"/>
      <c r="AW12" s="50"/>
      <c r="AX12" s="50"/>
      <c r="AY12" s="50"/>
      <c r="AZ12" s="192"/>
    </row>
    <row r="13" ht="15.75" customHeight="1">
      <c r="A13" s="37"/>
      <c r="B13" s="193" t="str">
        <f>'107 e. Chalmers'!C13</f>
        <v>Total Revenue</v>
      </c>
      <c r="C13" s="6"/>
      <c r="D13" s="194">
        <f>SUMIF('107 e. Chalmers'!$D$2:$EE$2,'Proforma Summary'!D$4,'107 e. Chalmers'!$D13:$EE13)</f>
        <v>284032.8</v>
      </c>
      <c r="E13" s="194">
        <f>SUMIF('107 e. Chalmers'!$D$2:$EE$2,'Proforma Summary'!E$4,'107 e. Chalmers'!$D13:$EE13)</f>
        <v>289713.456</v>
      </c>
      <c r="F13" s="194">
        <f>SUMIF('107 e. Chalmers'!$D$2:$EE$2,'Proforma Summary'!F$4,'107 e. Chalmers'!$D13:$EE13)</f>
        <v>295507.7251</v>
      </c>
      <c r="G13" s="194">
        <f>SUMIF('107 e. Chalmers'!$D$2:$EE$2,'Proforma Summary'!G$4,'107 e. Chalmers'!$D13:$EE13)</f>
        <v>301417.8796</v>
      </c>
      <c r="H13" s="194">
        <f>SUMIF('107 e. Chalmers'!$D$2:$EE$2,'Proforma Summary'!H$4,'107 e. Chalmers'!$D13:$EE13)</f>
        <v>310460.416</v>
      </c>
      <c r="I13" s="194">
        <f>SUMIF('107 e. Chalmers'!$D$2:$EE$2,'Proforma Summary'!I$4,'107 e. Chalmers'!$D13:$EE13)</f>
        <v>319774.2285</v>
      </c>
      <c r="J13" s="194">
        <f>SUMIF('107 e. Chalmers'!$D$2:$EE$2,'Proforma Summary'!J$4,'107 e. Chalmers'!$D13:$EE13)</f>
        <v>329367.4553</v>
      </c>
      <c r="K13" s="194">
        <f>SUMIF('107 e. Chalmers'!$D$2:$EE$2,'Proforma Summary'!K$4,'107 e. Chalmers'!$D13:$EE13)</f>
        <v>339248.479</v>
      </c>
      <c r="L13" s="194">
        <f>SUMIF('107 e. Chalmers'!$D$2:$EE$2,'Proforma Summary'!L$4,'107 e. Chalmers'!$D13:$EE13)</f>
        <v>349425.9334</v>
      </c>
      <c r="M13" s="195">
        <f>SUMIF('107 e. Chalmers'!$D$2:$EE$2,'Proforma Summary'!M$4,'107 e. Chalmers'!$D13:$EE13)</f>
        <v>359908.7114</v>
      </c>
      <c r="N13" s="37"/>
      <c r="O13" s="193" t="str">
        <f>'306 e. Armory'!C13</f>
        <v>Total Revenue</v>
      </c>
      <c r="P13" s="6"/>
      <c r="Q13" s="194">
        <f>SUMIF('306 e. Armory'!$D$2:$EE$2,'Proforma Summary'!Q$4,'306 e. Armory'!$D13:$EE14)</f>
        <v>411835.2</v>
      </c>
      <c r="R13" s="194">
        <f>SUMIF('306 e. Armory'!$D$2:$EE$2,'Proforma Summary'!R$4,'306 e. Armory'!$D13:$EE14)</f>
        <v>420071.904</v>
      </c>
      <c r="S13" s="194">
        <f>SUMIF('306 e. Armory'!$D$2:$EE$2,'Proforma Summary'!S$4,'306 e. Armory'!$D13:$EE14)</f>
        <v>428473.3421</v>
      </c>
      <c r="T13" s="194">
        <f>SUMIF('306 e. Armory'!$D$2:$EE$2,'Proforma Summary'!T$4,'306 e. Armory'!$D13:$EE14)</f>
        <v>437042.8089</v>
      </c>
      <c r="U13" s="194">
        <f>SUMIF('306 e. Armory'!$D$2:$EE$2,'Proforma Summary'!U$4,'306 e. Armory'!$D13:$EE14)</f>
        <v>450154.0932</v>
      </c>
      <c r="V13" s="194">
        <f>SUMIF('306 e. Armory'!$D$2:$EE$2,'Proforma Summary'!V$4,'306 e. Armory'!$D13:$EE14)</f>
        <v>463658.716</v>
      </c>
      <c r="W13" s="194">
        <f>SUMIF('306 e. Armory'!$D$2:$EE$2,'Proforma Summary'!W$4,'306 e. Armory'!$D13:$EE14)</f>
        <v>477568.4775</v>
      </c>
      <c r="X13" s="194">
        <f>SUMIF('306 e. Armory'!$D$2:$EE$2,'Proforma Summary'!X$4,'306 e. Armory'!$D13:$EE14)</f>
        <v>491895.5318</v>
      </c>
      <c r="Y13" s="194">
        <f>SUMIF('306 e. Armory'!$D$2:$EE$2,'Proforma Summary'!Y$4,'306 e. Armory'!$D13:$EE14)</f>
        <v>506652.3977</v>
      </c>
      <c r="Z13" s="195">
        <f>SUMIF('306 e. Armory'!$D$2:$EE$2,'Proforma Summary'!Z$4,'306 e. Armory'!$D13:$EE14)</f>
        <v>521851.9697</v>
      </c>
      <c r="AA13" s="37"/>
      <c r="AB13" s="193" t="str">
        <f>O13</f>
        <v>Total Revenue</v>
      </c>
      <c r="AC13" s="6"/>
      <c r="AD13" s="194">
        <f>SUMIF('505 e. Clark'!$D$2:$EE$2,'Proforma Summary'!AD$4,'505 e. Clark'!$D$13:$EE$13)</f>
        <v>248436</v>
      </c>
      <c r="AE13" s="194">
        <f>SUMIF('505 e. Clark'!$D$2:$EE$2,'Proforma Summary'!AE$4,'505 e. Clark'!$D$13:$EE$13)</f>
        <v>253404.72</v>
      </c>
      <c r="AF13" s="194">
        <f>SUMIF('505 e. Clark'!$D$2:$EE$2,'Proforma Summary'!AF$4,'505 e. Clark'!$D$13:$EE$13)</f>
        <v>258472.8144</v>
      </c>
      <c r="AG13" s="194">
        <f>SUMIF('505 e. Clark'!$D$2:$EE$2,'Proforma Summary'!AG$4,'505 e. Clark'!$D$13:$EE$13)</f>
        <v>263642.2707</v>
      </c>
      <c r="AH13" s="194">
        <f>SUMIF('505 e. Clark'!$D$2:$EE$2,'Proforma Summary'!AH$4,'505 e. Clark'!$D$13:$EE$13)</f>
        <v>271551.5388</v>
      </c>
      <c r="AI13" s="194">
        <f>SUMIF('505 e. Clark'!$D$2:$EE$2,'Proforma Summary'!AI$4,'505 e. Clark'!$D$13:$EE$13)</f>
        <v>279698.085</v>
      </c>
      <c r="AJ13" s="194">
        <f>SUMIF('505 e. Clark'!$D$2:$EE$2,'Proforma Summary'!AJ$4,'505 e. Clark'!$D$13:$EE$13)</f>
        <v>288089.0275</v>
      </c>
      <c r="AK13" s="194">
        <f>SUMIF('505 e. Clark'!$D$2:$EE$2,'Proforma Summary'!AK$4,'505 e. Clark'!$D$13:$EE$13)</f>
        <v>296731.6983</v>
      </c>
      <c r="AL13" s="194">
        <f>SUMIF('505 e. Clark'!$D$2:$EE$2,'Proforma Summary'!AL$4,'505 e. Clark'!$D$13:$EE$13)</f>
        <v>305633.6493</v>
      </c>
      <c r="AM13" s="195">
        <f>SUMIF('505 e. Clark'!$D$2:$EE$2,'Proforma Summary'!AM$4,'505 e. Clark'!$D$13:$EE$13)</f>
        <v>314802.6588</v>
      </c>
      <c r="AN13" s="37"/>
      <c r="AO13" s="193" t="str">
        <f>AB13</f>
        <v>Total Revenue</v>
      </c>
      <c r="AP13" s="6"/>
      <c r="AQ13" s="194">
        <f>SUMIF('602 e. Clark'!$D$2:$EE$2,'Proforma Summary'!AQ$4,'602 e. Clark'!$D13:$EE13)</f>
        <v>288667.8</v>
      </c>
      <c r="AR13" s="194">
        <f>SUMIF('602 e. Clark'!$D$2:$EE$2,'Proforma Summary'!AR$4,'602 e. Clark'!$D13:$EE13)</f>
        <v>294441.156</v>
      </c>
      <c r="AS13" s="194">
        <f>SUMIF('602 e. Clark'!$D$2:$EE$2,'Proforma Summary'!AS$4,'602 e. Clark'!$D13:$EE13)</f>
        <v>300329.9791</v>
      </c>
      <c r="AT13" s="194">
        <f>SUMIF('602 e. Clark'!$D$2:$EE$2,'Proforma Summary'!AT$4,'602 e. Clark'!$D13:$EE13)</f>
        <v>306336.5787</v>
      </c>
      <c r="AU13" s="194">
        <f>SUMIF('602 e. Clark'!$D$2:$EE$2,'Proforma Summary'!AU$4,'602 e. Clark'!$D13:$EE13)</f>
        <v>315526.6761</v>
      </c>
      <c r="AV13" s="194">
        <f>SUMIF('602 e. Clark'!$D$2:$EE$2,'Proforma Summary'!AV$4,'602 e. Clark'!$D13:$EE13)</f>
        <v>324992.4763</v>
      </c>
      <c r="AW13" s="194">
        <f>SUMIF('602 e. Clark'!$D$2:$EE$2,'Proforma Summary'!AW$4,'602 e. Clark'!$D13:$EE13)</f>
        <v>334742.2506</v>
      </c>
      <c r="AX13" s="194">
        <f>SUMIF('602 e. Clark'!$D$2:$EE$2,'Proforma Summary'!AX$4,'602 e. Clark'!$D13:$EE13)</f>
        <v>344784.5182</v>
      </c>
      <c r="AY13" s="194">
        <f>SUMIF('602 e. Clark'!$D$2:$EE$2,'Proforma Summary'!AY$4,'602 e. Clark'!$D13:$EE13)</f>
        <v>355128.0537</v>
      </c>
      <c r="AZ13" s="195">
        <f>SUMIF('602 e. Clark'!$D$2:$EE$2,'Proforma Summary'!AZ$4,'602 e. Clark'!$D13:$EE13)</f>
        <v>365781.8953</v>
      </c>
    </row>
    <row r="14" ht="15.75" customHeight="1">
      <c r="A14" s="37"/>
      <c r="B14" s="187"/>
      <c r="C14" s="1"/>
      <c r="D14" s="50"/>
      <c r="E14" s="50"/>
      <c r="F14" s="50"/>
      <c r="G14" s="50"/>
      <c r="H14" s="50"/>
      <c r="I14" s="50"/>
      <c r="J14" s="50"/>
      <c r="K14" s="50"/>
      <c r="L14" s="50"/>
      <c r="M14" s="192"/>
      <c r="N14" s="37"/>
      <c r="O14" s="187"/>
      <c r="P14" s="1"/>
      <c r="Q14" s="50"/>
      <c r="R14" s="50"/>
      <c r="S14" s="50"/>
      <c r="T14" s="50"/>
      <c r="U14" s="50"/>
      <c r="V14" s="50"/>
      <c r="W14" s="50"/>
      <c r="X14" s="50"/>
      <c r="Y14" s="50"/>
      <c r="Z14" s="192"/>
      <c r="AA14" s="37"/>
      <c r="AB14" s="187"/>
      <c r="AC14" s="1"/>
      <c r="AD14" s="50"/>
      <c r="AE14" s="50"/>
      <c r="AF14" s="50"/>
      <c r="AG14" s="50"/>
      <c r="AH14" s="50"/>
      <c r="AI14" s="50"/>
      <c r="AJ14" s="50"/>
      <c r="AK14" s="50"/>
      <c r="AL14" s="50"/>
      <c r="AM14" s="192"/>
      <c r="AN14" s="37"/>
      <c r="AO14" s="187"/>
      <c r="AP14" s="1"/>
      <c r="AQ14" s="50"/>
      <c r="AR14" s="50"/>
      <c r="AS14" s="50"/>
      <c r="AT14" s="50"/>
      <c r="AU14" s="50"/>
      <c r="AV14" s="50"/>
      <c r="AW14" s="50"/>
      <c r="AX14" s="50"/>
      <c r="AY14" s="50"/>
      <c r="AZ14" s="192"/>
    </row>
    <row r="15" ht="15.75" customHeight="1">
      <c r="A15" s="37"/>
      <c r="B15" s="187" t="str">
        <f>'107 e. Chalmers'!C15</f>
        <v>Vacancy</v>
      </c>
      <c r="C15" s="63"/>
      <c r="D15" s="50">
        <f>SUMIF('107 e. Chalmers'!$D$2:$EE$2,'Proforma Summary'!D$4,'107 e. Chalmers'!$D15:$EE15)</f>
        <v>-14201.64</v>
      </c>
      <c r="E15" s="50">
        <f>SUMIF('107 e. Chalmers'!$D$2:$EE$2,'Proforma Summary'!E$4,'107 e. Chalmers'!$D15:$EE15)</f>
        <v>-5794.26912</v>
      </c>
      <c r="F15" s="50">
        <f>SUMIF('107 e. Chalmers'!$D$2:$EE$2,'Proforma Summary'!F$4,'107 e. Chalmers'!$D15:$EE15)</f>
        <v>-5910.154502</v>
      </c>
      <c r="G15" s="50">
        <f>SUMIF('107 e. Chalmers'!$D$2:$EE$2,'Proforma Summary'!G$4,'107 e. Chalmers'!$D15:$EE15)</f>
        <v>-6028.357592</v>
      </c>
      <c r="H15" s="50">
        <f>SUMIF('107 e. Chalmers'!$D$2:$EE$2,'Proforma Summary'!H$4,'107 e. Chalmers'!$D15:$EE15)</f>
        <v>-6209.20832</v>
      </c>
      <c r="I15" s="50">
        <f>SUMIF('107 e. Chalmers'!$D$2:$EE$2,'Proforma Summary'!I$4,'107 e. Chalmers'!$D15:$EE15)</f>
        <v>-6395.48457</v>
      </c>
      <c r="J15" s="50">
        <f>SUMIF('107 e. Chalmers'!$D$2:$EE$2,'Proforma Summary'!J$4,'107 e. Chalmers'!$D15:$EE15)</f>
        <v>-6587.349107</v>
      </c>
      <c r="K15" s="50">
        <f>SUMIF('107 e. Chalmers'!$D$2:$EE$2,'Proforma Summary'!K$4,'107 e. Chalmers'!$D15:$EE15)</f>
        <v>-6784.96958</v>
      </c>
      <c r="L15" s="50">
        <f>SUMIF('107 e. Chalmers'!$D$2:$EE$2,'Proforma Summary'!L$4,'107 e. Chalmers'!$D15:$EE15)</f>
        <v>-6988.518668</v>
      </c>
      <c r="M15" s="192">
        <f>SUMIF('107 e. Chalmers'!$D$2:$EE$2,'Proforma Summary'!M$4,'107 e. Chalmers'!$D15:$EE15)</f>
        <v>-7198.174228</v>
      </c>
      <c r="N15" s="37"/>
      <c r="O15" s="187" t="str">
        <f>'306 e. Armory'!C15</f>
        <v>Vacancy</v>
      </c>
      <c r="P15" s="63"/>
      <c r="Q15" s="50">
        <f>SUMIF('306 e. Armory'!$D$2:$EE$2,'Proforma Summary'!Q$4,'306 e. Armory'!$D15:$EE16)</f>
        <v>-20591.76</v>
      </c>
      <c r="R15" s="50">
        <f>SUMIF('306 e. Armory'!$D$2:$EE$2,'Proforma Summary'!R$4,'306 e. Armory'!$D15:$EE16)</f>
        <v>-8401.43808</v>
      </c>
      <c r="S15" s="50">
        <f>SUMIF('306 e. Armory'!$D$2:$EE$2,'Proforma Summary'!S$4,'306 e. Armory'!$D15:$EE16)</f>
        <v>-8569.466842</v>
      </c>
      <c r="T15" s="50">
        <f>SUMIF('306 e. Armory'!$D$2:$EE$2,'Proforma Summary'!T$4,'306 e. Armory'!$D15:$EE16)</f>
        <v>-8740.856178</v>
      </c>
      <c r="U15" s="50">
        <f>SUMIF('306 e. Armory'!$D$2:$EE$2,'Proforma Summary'!U$4,'306 e. Armory'!$D15:$EE16)</f>
        <v>-9003.081864</v>
      </c>
      <c r="V15" s="50">
        <f>SUMIF('306 e. Armory'!$D$2:$EE$2,'Proforma Summary'!V$4,'306 e. Armory'!$D15:$EE16)</f>
        <v>-9273.17432</v>
      </c>
      <c r="W15" s="50">
        <f>SUMIF('306 e. Armory'!$D$2:$EE$2,'Proforma Summary'!W$4,'306 e. Armory'!$D15:$EE16)</f>
        <v>-9551.369549</v>
      </c>
      <c r="X15" s="50">
        <f>SUMIF('306 e. Armory'!$D$2:$EE$2,'Proforma Summary'!X$4,'306 e. Armory'!$D15:$EE16)</f>
        <v>-9837.910636</v>
      </c>
      <c r="Y15" s="50">
        <f>SUMIF('306 e. Armory'!$D$2:$EE$2,'Proforma Summary'!Y$4,'306 e. Armory'!$D15:$EE16)</f>
        <v>-10133.04795</v>
      </c>
      <c r="Z15" s="192">
        <f>SUMIF('306 e. Armory'!$D$2:$EE$2,'Proforma Summary'!Z$4,'306 e. Armory'!$D15:$EE16)</f>
        <v>-10437.03939</v>
      </c>
      <c r="AA15" s="37"/>
      <c r="AB15" s="187" t="str">
        <f t="shared" ref="AB15:AB21" si="5">O15</f>
        <v>Vacancy</v>
      </c>
      <c r="AC15" s="63"/>
      <c r="AD15" s="50">
        <f>SUMIF('505 e. Clark'!$D$2:$EE$2,'Proforma Summary'!AD$4,'505 e. Clark'!$D15:$EE15)</f>
        <v>-12421.8</v>
      </c>
      <c r="AE15" s="50">
        <f>SUMIF('505 e. Clark'!$D$2:$EE$2,'Proforma Summary'!AE$4,'505 e. Clark'!$D15:$EE15)</f>
        <v>-5068.0944</v>
      </c>
      <c r="AF15" s="50">
        <f>SUMIF('505 e. Clark'!$D$2:$EE$2,'Proforma Summary'!AF$4,'505 e. Clark'!$D15:$EE15)</f>
        <v>-5169.456288</v>
      </c>
      <c r="AG15" s="50">
        <f>SUMIF('505 e. Clark'!$D$2:$EE$2,'Proforma Summary'!AG$4,'505 e. Clark'!$D15:$EE15)</f>
        <v>-5272.845414</v>
      </c>
      <c r="AH15" s="50">
        <f>SUMIF('505 e. Clark'!$D$2:$EE$2,'Proforma Summary'!AH$4,'505 e. Clark'!$D15:$EE15)</f>
        <v>-5431.030776</v>
      </c>
      <c r="AI15" s="50">
        <f>SUMIF('505 e. Clark'!$D$2:$EE$2,'Proforma Summary'!AI$4,'505 e. Clark'!$D15:$EE15)</f>
        <v>-5593.961699</v>
      </c>
      <c r="AJ15" s="50">
        <f>SUMIF('505 e. Clark'!$D$2:$EE$2,'Proforma Summary'!AJ$4,'505 e. Clark'!$D15:$EE15)</f>
        <v>-5761.78055</v>
      </c>
      <c r="AK15" s="50">
        <f>SUMIF('505 e. Clark'!$D$2:$EE$2,'Proforma Summary'!AK$4,'505 e. Clark'!$D15:$EE15)</f>
        <v>-5934.633967</v>
      </c>
      <c r="AL15" s="50">
        <f>SUMIF('505 e. Clark'!$D$2:$EE$2,'Proforma Summary'!AL$4,'505 e. Clark'!$D15:$EE15)</f>
        <v>-6112.672986</v>
      </c>
      <c r="AM15" s="192">
        <f>SUMIF('505 e. Clark'!$D$2:$EE$2,'Proforma Summary'!AM$4,'505 e. Clark'!$D15:$EE15)</f>
        <v>-15740.13294</v>
      </c>
      <c r="AN15" s="37"/>
      <c r="AO15" s="187" t="str">
        <f t="shared" ref="AO15:AO21" si="6">AB15</f>
        <v>Vacancy</v>
      </c>
      <c r="AP15" s="63"/>
      <c r="AQ15" s="50">
        <f>SUMIF('602 e. Clark'!$D$2:$EE$2,'Proforma Summary'!AQ$4,'602 e. Clark'!$D15:$EE15)</f>
        <v>-14433.39</v>
      </c>
      <c r="AR15" s="50">
        <f>SUMIF('602 e. Clark'!$D$2:$EE$2,'Proforma Summary'!AR$4,'602 e. Clark'!$D15:$EE15)</f>
        <v>-5888.82312</v>
      </c>
      <c r="AS15" s="50">
        <f>SUMIF('602 e. Clark'!$D$2:$EE$2,'Proforma Summary'!AS$4,'602 e. Clark'!$D15:$EE15)</f>
        <v>-6006.599582</v>
      </c>
      <c r="AT15" s="50">
        <f>SUMIF('602 e. Clark'!$D$2:$EE$2,'Proforma Summary'!AT$4,'602 e. Clark'!$D15:$EE15)</f>
        <v>-6126.731574</v>
      </c>
      <c r="AU15" s="50">
        <f>SUMIF('602 e. Clark'!$D$2:$EE$2,'Proforma Summary'!AU$4,'602 e. Clark'!$D15:$EE15)</f>
        <v>-6310.533521</v>
      </c>
      <c r="AV15" s="50">
        <f>SUMIF('602 e. Clark'!$D$2:$EE$2,'Proforma Summary'!AV$4,'602 e. Clark'!$D15:$EE15)</f>
        <v>-6499.849527</v>
      </c>
      <c r="AW15" s="50">
        <f>SUMIF('602 e. Clark'!$D$2:$EE$2,'Proforma Summary'!AW$4,'602 e. Clark'!$D15:$EE15)</f>
        <v>-6694.845013</v>
      </c>
      <c r="AX15" s="50">
        <f>SUMIF('602 e. Clark'!$D$2:$EE$2,'Proforma Summary'!AX$4,'602 e. Clark'!$D15:$EE15)</f>
        <v>-6895.690363</v>
      </c>
      <c r="AY15" s="50">
        <f>SUMIF('602 e. Clark'!$D$2:$EE$2,'Proforma Summary'!AY$4,'602 e. Clark'!$D15:$EE15)</f>
        <v>-7102.561074</v>
      </c>
      <c r="AZ15" s="192">
        <f>SUMIF('602 e. Clark'!$D$2:$EE$2,'Proforma Summary'!AZ$4,'602 e. Clark'!$D15:$EE15)</f>
        <v>-18289.09477</v>
      </c>
    </row>
    <row r="16" ht="15.75" customHeight="1">
      <c r="A16" s="37"/>
      <c r="B16" s="187" t="str">
        <f>'107 e. Chalmers'!C16</f>
        <v>Bad Debt </v>
      </c>
      <c r="C16" s="1"/>
      <c r="D16" s="50">
        <f>SUMIF('107 e. Chalmers'!$D$2:$EE$2,'Proforma Summary'!D$4,'107 e. Chalmers'!$D16:$EE16)</f>
        <v>-2840.328</v>
      </c>
      <c r="E16" s="50">
        <f>SUMIF('107 e. Chalmers'!$D$2:$EE$2,'Proforma Summary'!E$4,'107 e. Chalmers'!$D16:$EE16)</f>
        <v>-2897.13456</v>
      </c>
      <c r="F16" s="50">
        <f>SUMIF('107 e. Chalmers'!$D$2:$EE$2,'Proforma Summary'!F$4,'107 e. Chalmers'!$D16:$EE16)</f>
        <v>-2955.077251</v>
      </c>
      <c r="G16" s="50">
        <f>SUMIF('107 e. Chalmers'!$D$2:$EE$2,'Proforma Summary'!G$4,'107 e. Chalmers'!$D16:$EE16)</f>
        <v>-3014.178796</v>
      </c>
      <c r="H16" s="50">
        <f>SUMIF('107 e. Chalmers'!$D$2:$EE$2,'Proforma Summary'!H$4,'107 e. Chalmers'!$D16:$EE16)</f>
        <v>-3104.60416</v>
      </c>
      <c r="I16" s="50">
        <f>SUMIF('107 e. Chalmers'!$D$2:$EE$2,'Proforma Summary'!I$4,'107 e. Chalmers'!$D16:$EE16)</f>
        <v>-3197.742285</v>
      </c>
      <c r="J16" s="50">
        <f>SUMIF('107 e. Chalmers'!$D$2:$EE$2,'Proforma Summary'!J$4,'107 e. Chalmers'!$D16:$EE16)</f>
        <v>-3293.674553</v>
      </c>
      <c r="K16" s="50">
        <f>SUMIF('107 e. Chalmers'!$D$2:$EE$2,'Proforma Summary'!K$4,'107 e. Chalmers'!$D16:$EE16)</f>
        <v>-3392.48479</v>
      </c>
      <c r="L16" s="50">
        <f>SUMIF('107 e. Chalmers'!$D$2:$EE$2,'Proforma Summary'!L$4,'107 e. Chalmers'!$D16:$EE16)</f>
        <v>-3494.259334</v>
      </c>
      <c r="M16" s="192">
        <f>SUMIF('107 e. Chalmers'!$D$2:$EE$2,'Proforma Summary'!M$4,'107 e. Chalmers'!$D16:$EE16)</f>
        <v>-3599.087114</v>
      </c>
      <c r="N16" s="37"/>
      <c r="O16" s="187" t="str">
        <f>'306 e. Armory'!C16</f>
        <v>Bad Debt </v>
      </c>
      <c r="P16" s="1"/>
      <c r="Q16" s="50">
        <f>SUMIF('306 e. Armory'!$D$2:$EE$2,'Proforma Summary'!Q$4,'306 e. Armory'!$D16:$EE17)</f>
        <v>-4118.352</v>
      </c>
      <c r="R16" s="50">
        <f>SUMIF('306 e. Armory'!$D$2:$EE$2,'Proforma Summary'!R$4,'306 e. Armory'!$D16:$EE17)</f>
        <v>-4200.71904</v>
      </c>
      <c r="S16" s="50">
        <f>SUMIF('306 e. Armory'!$D$2:$EE$2,'Proforma Summary'!S$4,'306 e. Armory'!$D16:$EE17)</f>
        <v>-4284.733421</v>
      </c>
      <c r="T16" s="50">
        <f>SUMIF('306 e. Armory'!$D$2:$EE$2,'Proforma Summary'!T$4,'306 e. Armory'!$D16:$EE17)</f>
        <v>-4370.428089</v>
      </c>
      <c r="U16" s="50">
        <f>SUMIF('306 e. Armory'!$D$2:$EE$2,'Proforma Summary'!U$4,'306 e. Armory'!$D16:$EE17)</f>
        <v>-4501.540932</v>
      </c>
      <c r="V16" s="50">
        <f>SUMIF('306 e. Armory'!$D$2:$EE$2,'Proforma Summary'!V$4,'306 e. Armory'!$D16:$EE17)</f>
        <v>-4636.58716</v>
      </c>
      <c r="W16" s="50">
        <f>SUMIF('306 e. Armory'!$D$2:$EE$2,'Proforma Summary'!W$4,'306 e. Armory'!$D16:$EE17)</f>
        <v>-4775.684775</v>
      </c>
      <c r="X16" s="50">
        <f>SUMIF('306 e. Armory'!$D$2:$EE$2,'Proforma Summary'!X$4,'306 e. Armory'!$D16:$EE17)</f>
        <v>-4918.955318</v>
      </c>
      <c r="Y16" s="50">
        <f>SUMIF('306 e. Armory'!$D$2:$EE$2,'Proforma Summary'!Y$4,'306 e. Armory'!$D16:$EE17)</f>
        <v>-5066.523977</v>
      </c>
      <c r="Z16" s="192">
        <f>SUMIF('306 e. Armory'!$D$2:$EE$2,'Proforma Summary'!Z$4,'306 e. Armory'!$D16:$EE17)</f>
        <v>-5218.519697</v>
      </c>
      <c r="AA16" s="37"/>
      <c r="AB16" s="187" t="str">
        <f t="shared" si="5"/>
        <v>Bad Debt </v>
      </c>
      <c r="AC16" s="1"/>
      <c r="AD16" s="50">
        <f>SUMIF('505 e. Clark'!$D$2:$EE$2,'Proforma Summary'!AD$4,'505 e. Clark'!$D16:$EE16)</f>
        <v>-2484.36</v>
      </c>
      <c r="AE16" s="50">
        <f>SUMIF('505 e. Clark'!$D$2:$EE$2,'Proforma Summary'!AE$4,'505 e. Clark'!$D16:$EE16)</f>
        <v>-2534.0472</v>
      </c>
      <c r="AF16" s="50">
        <f>SUMIF('505 e. Clark'!$D$2:$EE$2,'Proforma Summary'!AF$4,'505 e. Clark'!$D16:$EE16)</f>
        <v>-2584.728144</v>
      </c>
      <c r="AG16" s="50">
        <f>SUMIF('505 e. Clark'!$D$2:$EE$2,'Proforma Summary'!AG$4,'505 e. Clark'!$D16:$EE16)</f>
        <v>-2636.422707</v>
      </c>
      <c r="AH16" s="50">
        <f>SUMIF('505 e. Clark'!$D$2:$EE$2,'Proforma Summary'!AH$4,'505 e. Clark'!$D16:$EE16)</f>
        <v>-2715.515388</v>
      </c>
      <c r="AI16" s="50">
        <f>SUMIF('505 e. Clark'!$D$2:$EE$2,'Proforma Summary'!AI$4,'505 e. Clark'!$D16:$EE16)</f>
        <v>-2796.98085</v>
      </c>
      <c r="AJ16" s="50">
        <f>SUMIF('505 e. Clark'!$D$2:$EE$2,'Proforma Summary'!AJ$4,'505 e. Clark'!$D16:$EE16)</f>
        <v>-2880.890275</v>
      </c>
      <c r="AK16" s="50">
        <f>SUMIF('505 e. Clark'!$D$2:$EE$2,'Proforma Summary'!AK$4,'505 e. Clark'!$D16:$EE16)</f>
        <v>-2967.316983</v>
      </c>
      <c r="AL16" s="50">
        <f>SUMIF('505 e. Clark'!$D$2:$EE$2,'Proforma Summary'!AL$4,'505 e. Clark'!$D16:$EE16)</f>
        <v>-3056.336493</v>
      </c>
      <c r="AM16" s="192">
        <f>SUMIF('505 e. Clark'!$D$2:$EE$2,'Proforma Summary'!AM$4,'505 e. Clark'!$D16:$EE16)</f>
        <v>-3148.026588</v>
      </c>
      <c r="AN16" s="37"/>
      <c r="AO16" s="187" t="str">
        <f t="shared" si="6"/>
        <v>Bad Debt </v>
      </c>
      <c r="AP16" s="1"/>
      <c r="AQ16" s="50">
        <f>SUMIF('602 e. Clark'!$D$2:$EE$2,'Proforma Summary'!AQ$4,'602 e. Clark'!$D16:$EE16)</f>
        <v>-2886.678</v>
      </c>
      <c r="AR16" s="50">
        <f>SUMIF('602 e. Clark'!$D$2:$EE$2,'Proforma Summary'!AR$4,'602 e. Clark'!$D16:$EE16)</f>
        <v>-2944.41156</v>
      </c>
      <c r="AS16" s="50">
        <f>SUMIF('602 e. Clark'!$D$2:$EE$2,'Proforma Summary'!AS$4,'602 e. Clark'!$D16:$EE16)</f>
        <v>-3003.299791</v>
      </c>
      <c r="AT16" s="50">
        <f>SUMIF('602 e. Clark'!$D$2:$EE$2,'Proforma Summary'!AT$4,'602 e. Clark'!$D16:$EE16)</f>
        <v>-3063.365787</v>
      </c>
      <c r="AU16" s="50">
        <f>SUMIF('602 e. Clark'!$D$2:$EE$2,'Proforma Summary'!AU$4,'602 e. Clark'!$D16:$EE16)</f>
        <v>-3155.266761</v>
      </c>
      <c r="AV16" s="50">
        <f>SUMIF('602 e. Clark'!$D$2:$EE$2,'Proforma Summary'!AV$4,'602 e. Clark'!$D16:$EE16)</f>
        <v>-3249.924763</v>
      </c>
      <c r="AW16" s="50">
        <f>SUMIF('602 e. Clark'!$D$2:$EE$2,'Proforma Summary'!AW$4,'602 e. Clark'!$D16:$EE16)</f>
        <v>-3347.422506</v>
      </c>
      <c r="AX16" s="50">
        <f>SUMIF('602 e. Clark'!$D$2:$EE$2,'Proforma Summary'!AX$4,'602 e. Clark'!$D16:$EE16)</f>
        <v>-3447.845182</v>
      </c>
      <c r="AY16" s="50">
        <f>SUMIF('602 e. Clark'!$D$2:$EE$2,'Proforma Summary'!AY$4,'602 e. Clark'!$D16:$EE16)</f>
        <v>-3551.280537</v>
      </c>
      <c r="AZ16" s="192">
        <f>SUMIF('602 e. Clark'!$D$2:$EE$2,'Proforma Summary'!AZ$4,'602 e. Clark'!$D16:$EE16)</f>
        <v>-3657.818953</v>
      </c>
    </row>
    <row r="17" ht="15.75" customHeight="1">
      <c r="A17" s="37"/>
      <c r="B17" s="187" t="str">
        <f>'107 e. Chalmers'!C17</f>
        <v>Concession</v>
      </c>
      <c r="C17" s="1"/>
      <c r="D17" s="50">
        <f>SUMIF('107 e. Chalmers'!$D$2:$EE$2,'Proforma Summary'!D$4,'107 e. Chalmers'!$D17:$EE17)</f>
        <v>-2840.328</v>
      </c>
      <c r="E17" s="50">
        <f>SUMIF('107 e. Chalmers'!$D$2:$EE$2,'Proforma Summary'!E$4,'107 e. Chalmers'!$D17:$EE17)</f>
        <v>-2897.13456</v>
      </c>
      <c r="F17" s="50">
        <f>SUMIF('107 e. Chalmers'!$D$2:$EE$2,'Proforma Summary'!F$4,'107 e. Chalmers'!$D17:$EE17)</f>
        <v>-2955.077251</v>
      </c>
      <c r="G17" s="50">
        <f>SUMIF('107 e. Chalmers'!$D$2:$EE$2,'Proforma Summary'!G$4,'107 e. Chalmers'!$D17:$EE17)</f>
        <v>-3014.178796</v>
      </c>
      <c r="H17" s="50">
        <f>SUMIF('107 e. Chalmers'!$D$2:$EE$2,'Proforma Summary'!H$4,'107 e. Chalmers'!$D17:$EE17)</f>
        <v>-3104.60416</v>
      </c>
      <c r="I17" s="50">
        <f>SUMIF('107 e. Chalmers'!$D$2:$EE$2,'Proforma Summary'!I$4,'107 e. Chalmers'!$D17:$EE17)</f>
        <v>-3197.742285</v>
      </c>
      <c r="J17" s="50">
        <f>SUMIF('107 e. Chalmers'!$D$2:$EE$2,'Proforma Summary'!J$4,'107 e. Chalmers'!$D17:$EE17)</f>
        <v>-3293.674553</v>
      </c>
      <c r="K17" s="50">
        <f>SUMIF('107 e. Chalmers'!$D$2:$EE$2,'Proforma Summary'!K$4,'107 e. Chalmers'!$D17:$EE17)</f>
        <v>-3392.48479</v>
      </c>
      <c r="L17" s="50">
        <f>SUMIF('107 e. Chalmers'!$D$2:$EE$2,'Proforma Summary'!L$4,'107 e. Chalmers'!$D17:$EE17)</f>
        <v>-3494.259334</v>
      </c>
      <c r="M17" s="192">
        <f>SUMIF('107 e. Chalmers'!$D$2:$EE$2,'Proforma Summary'!M$4,'107 e. Chalmers'!$D17:$EE17)</f>
        <v>-3599.087114</v>
      </c>
      <c r="N17" s="37"/>
      <c r="O17" s="187" t="str">
        <f>'306 e. Armory'!C17</f>
        <v>Concession</v>
      </c>
      <c r="P17" s="1"/>
      <c r="Q17" s="50">
        <f>SUMIF('306 e. Armory'!$D$2:$EE$2,'Proforma Summary'!Q$4,'306 e. Armory'!$D17:$EE18)</f>
        <v>-4118.352</v>
      </c>
      <c r="R17" s="50">
        <f>SUMIF('306 e. Armory'!$D$2:$EE$2,'Proforma Summary'!R$4,'306 e. Armory'!$D17:$EE18)</f>
        <v>-4200.71904</v>
      </c>
      <c r="S17" s="50">
        <f>SUMIF('306 e. Armory'!$D$2:$EE$2,'Proforma Summary'!S$4,'306 e. Armory'!$D17:$EE18)</f>
        <v>-4284.733421</v>
      </c>
      <c r="T17" s="50">
        <f>SUMIF('306 e. Armory'!$D$2:$EE$2,'Proforma Summary'!T$4,'306 e. Armory'!$D17:$EE18)</f>
        <v>-4370.428089</v>
      </c>
      <c r="U17" s="50">
        <f>SUMIF('306 e. Armory'!$D$2:$EE$2,'Proforma Summary'!U$4,'306 e. Armory'!$D17:$EE18)</f>
        <v>-4501.540932</v>
      </c>
      <c r="V17" s="50">
        <f>SUMIF('306 e. Armory'!$D$2:$EE$2,'Proforma Summary'!V$4,'306 e. Armory'!$D17:$EE18)</f>
        <v>-4636.58716</v>
      </c>
      <c r="W17" s="50">
        <f>SUMIF('306 e. Armory'!$D$2:$EE$2,'Proforma Summary'!W$4,'306 e. Armory'!$D17:$EE18)</f>
        <v>-4775.684775</v>
      </c>
      <c r="X17" s="50">
        <f>SUMIF('306 e. Armory'!$D$2:$EE$2,'Proforma Summary'!X$4,'306 e. Armory'!$D17:$EE18)</f>
        <v>-4918.955318</v>
      </c>
      <c r="Y17" s="50">
        <f>SUMIF('306 e. Armory'!$D$2:$EE$2,'Proforma Summary'!Y$4,'306 e. Armory'!$D17:$EE18)</f>
        <v>-5066.523977</v>
      </c>
      <c r="Z17" s="192">
        <f>SUMIF('306 e. Armory'!$D$2:$EE$2,'Proforma Summary'!Z$4,'306 e. Armory'!$D17:$EE18)</f>
        <v>-5218.519697</v>
      </c>
      <c r="AA17" s="37"/>
      <c r="AB17" s="187" t="str">
        <f t="shared" si="5"/>
        <v>Concession</v>
      </c>
      <c r="AC17" s="1"/>
      <c r="AD17" s="50">
        <f>SUMIF('505 e. Clark'!$D$2:$EE$2,'Proforma Summary'!AD$4,'505 e. Clark'!$D17:$EE17)</f>
        <v>-2484.36</v>
      </c>
      <c r="AE17" s="50">
        <f>SUMIF('505 e. Clark'!$D$2:$EE$2,'Proforma Summary'!AE$4,'505 e. Clark'!$D17:$EE17)</f>
        <v>-2534.0472</v>
      </c>
      <c r="AF17" s="50">
        <f>SUMIF('505 e. Clark'!$D$2:$EE$2,'Proforma Summary'!AF$4,'505 e. Clark'!$D17:$EE17)</f>
        <v>-2584.728144</v>
      </c>
      <c r="AG17" s="50">
        <f>SUMIF('505 e. Clark'!$D$2:$EE$2,'Proforma Summary'!AG$4,'505 e. Clark'!$D17:$EE17)</f>
        <v>-2636.422707</v>
      </c>
      <c r="AH17" s="50">
        <f>SUMIF('505 e. Clark'!$D$2:$EE$2,'Proforma Summary'!AH$4,'505 e. Clark'!$D17:$EE17)</f>
        <v>-2715.515388</v>
      </c>
      <c r="AI17" s="50">
        <f>SUMIF('505 e. Clark'!$D$2:$EE$2,'Proforma Summary'!AI$4,'505 e. Clark'!$D17:$EE17)</f>
        <v>-2796.98085</v>
      </c>
      <c r="AJ17" s="50">
        <f>SUMIF('505 e. Clark'!$D$2:$EE$2,'Proforma Summary'!AJ$4,'505 e. Clark'!$D17:$EE17)</f>
        <v>-2880.890275</v>
      </c>
      <c r="AK17" s="50">
        <f>SUMIF('505 e. Clark'!$D$2:$EE$2,'Proforma Summary'!AK$4,'505 e. Clark'!$D17:$EE17)</f>
        <v>-2967.316983</v>
      </c>
      <c r="AL17" s="50">
        <f>SUMIF('505 e. Clark'!$D$2:$EE$2,'Proforma Summary'!AL$4,'505 e. Clark'!$D17:$EE17)</f>
        <v>-3056.336493</v>
      </c>
      <c r="AM17" s="192">
        <f>SUMIF('505 e. Clark'!$D$2:$EE$2,'Proforma Summary'!AM$4,'505 e. Clark'!$D17:$EE17)</f>
        <v>-3148.026588</v>
      </c>
      <c r="AN17" s="37"/>
      <c r="AO17" s="187" t="str">
        <f t="shared" si="6"/>
        <v>Concession</v>
      </c>
      <c r="AP17" s="1"/>
      <c r="AQ17" s="50">
        <f>SUMIF('602 e. Clark'!$D$2:$EE$2,'Proforma Summary'!AQ$4,'602 e. Clark'!$D17:$EE17)</f>
        <v>-2886.678</v>
      </c>
      <c r="AR17" s="50">
        <f>SUMIF('602 e. Clark'!$D$2:$EE$2,'Proforma Summary'!AR$4,'602 e. Clark'!$D17:$EE17)</f>
        <v>-2944.41156</v>
      </c>
      <c r="AS17" s="50">
        <f>SUMIF('602 e. Clark'!$D$2:$EE$2,'Proforma Summary'!AS$4,'602 e. Clark'!$D17:$EE17)</f>
        <v>-3003.299791</v>
      </c>
      <c r="AT17" s="50">
        <f>SUMIF('602 e. Clark'!$D$2:$EE$2,'Proforma Summary'!AT$4,'602 e. Clark'!$D17:$EE17)</f>
        <v>-3063.365787</v>
      </c>
      <c r="AU17" s="50">
        <f>SUMIF('602 e. Clark'!$D$2:$EE$2,'Proforma Summary'!AU$4,'602 e. Clark'!$D17:$EE17)</f>
        <v>-3155.266761</v>
      </c>
      <c r="AV17" s="50">
        <f>SUMIF('602 e. Clark'!$D$2:$EE$2,'Proforma Summary'!AV$4,'602 e. Clark'!$D17:$EE17)</f>
        <v>-3249.924763</v>
      </c>
      <c r="AW17" s="50">
        <f>SUMIF('602 e. Clark'!$D$2:$EE$2,'Proforma Summary'!AW$4,'602 e. Clark'!$D17:$EE17)</f>
        <v>-3347.422506</v>
      </c>
      <c r="AX17" s="50">
        <f>SUMIF('602 e. Clark'!$D$2:$EE$2,'Proforma Summary'!AX$4,'602 e. Clark'!$D17:$EE17)</f>
        <v>-3447.845182</v>
      </c>
      <c r="AY17" s="50">
        <f>SUMIF('602 e. Clark'!$D$2:$EE$2,'Proforma Summary'!AY$4,'602 e. Clark'!$D17:$EE17)</f>
        <v>-3551.280537</v>
      </c>
      <c r="AZ17" s="192">
        <f>SUMIF('602 e. Clark'!$D$2:$EE$2,'Proforma Summary'!AZ$4,'602 e. Clark'!$D17:$EE17)</f>
        <v>-3657.818953</v>
      </c>
    </row>
    <row r="18" ht="15.75" customHeight="1">
      <c r="A18" s="37"/>
      <c r="B18" s="193" t="str">
        <f>'107 e. Chalmers'!C18</f>
        <v>Effective Gross Income</v>
      </c>
      <c r="C18" s="56"/>
      <c r="D18" s="194">
        <f>SUMIF('107 e. Chalmers'!$D$2:$EE$2,'Proforma Summary'!D$4,'107 e. Chalmers'!$D18:$EE18)</f>
        <v>264150.504</v>
      </c>
      <c r="E18" s="194">
        <f>SUMIF('107 e. Chalmers'!$D$2:$EE$2,'Proforma Summary'!E$4,'107 e. Chalmers'!$D18:$EE18)</f>
        <v>278124.9178</v>
      </c>
      <c r="F18" s="194">
        <f>SUMIF('107 e. Chalmers'!$D$2:$EE$2,'Proforma Summary'!F$4,'107 e. Chalmers'!$D18:$EE18)</f>
        <v>283687.4161</v>
      </c>
      <c r="G18" s="194">
        <f>SUMIF('107 e. Chalmers'!$D$2:$EE$2,'Proforma Summary'!G$4,'107 e. Chalmers'!$D18:$EE18)</f>
        <v>289361.1644</v>
      </c>
      <c r="H18" s="194">
        <f>SUMIF('107 e. Chalmers'!$D$2:$EE$2,'Proforma Summary'!H$4,'107 e. Chalmers'!$D18:$EE18)</f>
        <v>298041.9994</v>
      </c>
      <c r="I18" s="194">
        <f>SUMIF('107 e. Chalmers'!$D$2:$EE$2,'Proforma Summary'!I$4,'107 e. Chalmers'!$D18:$EE18)</f>
        <v>306983.2594</v>
      </c>
      <c r="J18" s="194">
        <f>SUMIF('107 e. Chalmers'!$D$2:$EE$2,'Proforma Summary'!J$4,'107 e. Chalmers'!$D18:$EE18)</f>
        <v>316192.7571</v>
      </c>
      <c r="K18" s="194">
        <f>SUMIF('107 e. Chalmers'!$D$2:$EE$2,'Proforma Summary'!K$4,'107 e. Chalmers'!$D18:$EE18)</f>
        <v>325678.5398</v>
      </c>
      <c r="L18" s="194">
        <f>SUMIF('107 e. Chalmers'!$D$2:$EE$2,'Proforma Summary'!L$4,'107 e. Chalmers'!$D18:$EE18)</f>
        <v>335448.896</v>
      </c>
      <c r="M18" s="195">
        <f>SUMIF('107 e. Chalmers'!$D$2:$EE$2,'Proforma Summary'!M$4,'107 e. Chalmers'!$D18:$EE18)</f>
        <v>345512.3629</v>
      </c>
      <c r="N18" s="37"/>
      <c r="O18" s="193" t="str">
        <f>'306 e. Armory'!C18</f>
        <v>Effective Gross Income</v>
      </c>
      <c r="P18" s="56"/>
      <c r="Q18" s="194">
        <f>SUMIF('306 e. Armory'!$D$2:$EE$2,'Proforma Summary'!Q$4,'306 e. Armory'!$D18:$EE19)</f>
        <v>383006.736</v>
      </c>
      <c r="R18" s="194">
        <f>SUMIF('306 e. Armory'!$D$2:$EE$2,'Proforma Summary'!R$4,'306 e. Armory'!$D18:$EE19)</f>
        <v>403269.0278</v>
      </c>
      <c r="S18" s="194">
        <f>SUMIF('306 e. Armory'!$D$2:$EE$2,'Proforma Summary'!S$4,'306 e. Armory'!$D18:$EE19)</f>
        <v>411334.4084</v>
      </c>
      <c r="T18" s="194">
        <f>SUMIF('306 e. Armory'!$D$2:$EE$2,'Proforma Summary'!T$4,'306 e. Armory'!$D18:$EE19)</f>
        <v>419561.0966</v>
      </c>
      <c r="U18" s="194">
        <f>SUMIF('306 e. Armory'!$D$2:$EE$2,'Proforma Summary'!U$4,'306 e. Armory'!$D18:$EE19)</f>
        <v>432147.9295</v>
      </c>
      <c r="V18" s="194">
        <f>SUMIF('306 e. Armory'!$D$2:$EE$2,'Proforma Summary'!V$4,'306 e. Armory'!$D18:$EE19)</f>
        <v>445112.3673</v>
      </c>
      <c r="W18" s="194">
        <f>SUMIF('306 e. Armory'!$D$2:$EE$2,'Proforma Summary'!W$4,'306 e. Armory'!$D18:$EE19)</f>
        <v>458465.7384</v>
      </c>
      <c r="X18" s="194">
        <f>SUMIF('306 e. Armory'!$D$2:$EE$2,'Proforma Summary'!X$4,'306 e. Armory'!$D18:$EE19)</f>
        <v>472219.7105</v>
      </c>
      <c r="Y18" s="194">
        <f>SUMIF('306 e. Armory'!$D$2:$EE$2,'Proforma Summary'!Y$4,'306 e. Armory'!$D18:$EE19)</f>
        <v>486386.3018</v>
      </c>
      <c r="Z18" s="195">
        <f>SUMIF('306 e. Armory'!$D$2:$EE$2,'Proforma Summary'!Z$4,'306 e. Armory'!$D18:$EE19)</f>
        <v>500977.8909</v>
      </c>
      <c r="AA18" s="37"/>
      <c r="AB18" s="193" t="str">
        <f t="shared" si="5"/>
        <v>Effective Gross Income</v>
      </c>
      <c r="AC18" s="56"/>
      <c r="AD18" s="196">
        <f>SUMIF('505 e. Clark'!$D$2:$EE$2,'Proforma Summary'!AD$4,'505 e. Clark'!$D18:$EE18)</f>
        <v>231045.48</v>
      </c>
      <c r="AE18" s="196">
        <f>SUMIF('505 e. Clark'!$D$2:$EE$2,'Proforma Summary'!AE$4,'505 e. Clark'!$D18:$EE18)</f>
        <v>243268.5312</v>
      </c>
      <c r="AF18" s="196">
        <f>SUMIF('505 e. Clark'!$D$2:$EE$2,'Proforma Summary'!AF$4,'505 e. Clark'!$D18:$EE18)</f>
        <v>248133.9018</v>
      </c>
      <c r="AG18" s="196">
        <f>SUMIF('505 e. Clark'!$D$2:$EE$2,'Proforma Summary'!AG$4,'505 e. Clark'!$D18:$EE18)</f>
        <v>253096.5799</v>
      </c>
      <c r="AH18" s="196">
        <f>SUMIF('505 e. Clark'!$D$2:$EE$2,'Proforma Summary'!AH$4,'505 e. Clark'!$D18:$EE18)</f>
        <v>260689.4773</v>
      </c>
      <c r="AI18" s="196">
        <f>SUMIF('505 e. Clark'!$D$2:$EE$2,'Proforma Summary'!AI$4,'505 e. Clark'!$D18:$EE18)</f>
        <v>268510.1616</v>
      </c>
      <c r="AJ18" s="196">
        <f>SUMIF('505 e. Clark'!$D$2:$EE$2,'Proforma Summary'!AJ$4,'505 e. Clark'!$D18:$EE18)</f>
        <v>276565.4664</v>
      </c>
      <c r="AK18" s="196">
        <f>SUMIF('505 e. Clark'!$D$2:$EE$2,'Proforma Summary'!AK$4,'505 e. Clark'!$D18:$EE18)</f>
        <v>284862.4304</v>
      </c>
      <c r="AL18" s="196">
        <f>SUMIF('505 e. Clark'!$D$2:$EE$2,'Proforma Summary'!AL$4,'505 e. Clark'!$D18:$EE18)</f>
        <v>293408.3033</v>
      </c>
      <c r="AM18" s="197">
        <f>SUMIF('505 e. Clark'!$D$2:$EE$2,'Proforma Summary'!AM$4,'505 e. Clark'!$D18:$EE18)</f>
        <v>292766.4727</v>
      </c>
      <c r="AN18" s="37"/>
      <c r="AO18" s="193" t="str">
        <f t="shared" si="6"/>
        <v>Effective Gross Income</v>
      </c>
      <c r="AP18" s="56"/>
      <c r="AQ18" s="196">
        <f>SUMIF('602 e. Clark'!$D$2:$EE$2,'Proforma Summary'!AQ$4,'602 e. Clark'!$D18:$EE18)</f>
        <v>268461.054</v>
      </c>
      <c r="AR18" s="196">
        <f>SUMIF('602 e. Clark'!$D$2:$EE$2,'Proforma Summary'!AR$4,'602 e. Clark'!$D18:$EE18)</f>
        <v>282663.5098</v>
      </c>
      <c r="AS18" s="196">
        <f>SUMIF('602 e. Clark'!$D$2:$EE$2,'Proforma Summary'!AS$4,'602 e. Clark'!$D18:$EE18)</f>
        <v>288316.78</v>
      </c>
      <c r="AT18" s="196">
        <f>SUMIF('602 e. Clark'!$D$2:$EE$2,'Proforma Summary'!AT$4,'602 e. Clark'!$D18:$EE18)</f>
        <v>294083.1156</v>
      </c>
      <c r="AU18" s="196">
        <f>SUMIF('602 e. Clark'!$D$2:$EE$2,'Proforma Summary'!AU$4,'602 e. Clark'!$D18:$EE18)</f>
        <v>302905.609</v>
      </c>
      <c r="AV18" s="196">
        <f>SUMIF('602 e. Clark'!$D$2:$EE$2,'Proforma Summary'!AV$4,'602 e. Clark'!$D18:$EE18)</f>
        <v>311992.7773</v>
      </c>
      <c r="AW18" s="196">
        <f>SUMIF('602 e. Clark'!$D$2:$EE$2,'Proforma Summary'!AW$4,'602 e. Clark'!$D18:$EE18)</f>
        <v>321352.5606</v>
      </c>
      <c r="AX18" s="196">
        <f>SUMIF('602 e. Clark'!$D$2:$EE$2,'Proforma Summary'!AX$4,'602 e. Clark'!$D18:$EE18)</f>
        <v>330993.1374</v>
      </c>
      <c r="AY18" s="196">
        <f>SUMIF('602 e. Clark'!$D$2:$EE$2,'Proforma Summary'!AY$4,'602 e. Clark'!$D18:$EE18)</f>
        <v>340922.9316</v>
      </c>
      <c r="AZ18" s="197">
        <f>SUMIF('602 e. Clark'!$D$2:$EE$2,'Proforma Summary'!AZ$4,'602 e. Clark'!$D18:$EE18)</f>
        <v>340177.1626</v>
      </c>
    </row>
    <row r="19" ht="15.75" customHeight="1">
      <c r="A19" s="37"/>
      <c r="B19" s="193" t="str">
        <f>'107 e. Chalmers'!C19</f>
        <v>Other Income (Parking)</v>
      </c>
      <c r="C19" s="6"/>
      <c r="D19" s="194">
        <f>SUMIF('107 e. Chalmers'!$D$2:$EE$2,'Proforma Summary'!D$4,'107 e. Chalmers'!$D19:$EE19)</f>
        <v>20524.81</v>
      </c>
      <c r="E19" s="194">
        <f>SUMIF('107 e. Chalmers'!$D$2:$EE$2,'Proforma Summary'!E$4,'107 e. Chalmers'!$D19:$EE19)</f>
        <v>21140.5543</v>
      </c>
      <c r="F19" s="194">
        <f>SUMIF('107 e. Chalmers'!$D$2:$EE$2,'Proforma Summary'!F$4,'107 e. Chalmers'!$D19:$EE19)</f>
        <v>21774.77093</v>
      </c>
      <c r="G19" s="194">
        <f>SUMIF('107 e. Chalmers'!$D$2:$EE$2,'Proforma Summary'!G$4,'107 e. Chalmers'!$D19:$EE19)</f>
        <v>22428.01406</v>
      </c>
      <c r="H19" s="194">
        <f>SUMIF('107 e. Chalmers'!$D$2:$EE$2,'Proforma Summary'!H$4,'107 e. Chalmers'!$D19:$EE19)</f>
        <v>23100.85448</v>
      </c>
      <c r="I19" s="194">
        <f>SUMIF('107 e. Chalmers'!$D$2:$EE$2,'Proforma Summary'!I$4,'107 e. Chalmers'!$D19:$EE19)</f>
        <v>23793.88011</v>
      </c>
      <c r="J19" s="194">
        <f>SUMIF('107 e. Chalmers'!$D$2:$EE$2,'Proforma Summary'!J$4,'107 e. Chalmers'!$D19:$EE19)</f>
        <v>24507.69652</v>
      </c>
      <c r="K19" s="194">
        <f>SUMIF('107 e. Chalmers'!$D$2:$EE$2,'Proforma Summary'!K$4,'107 e. Chalmers'!$D19:$EE19)</f>
        <v>25242.92741</v>
      </c>
      <c r="L19" s="194">
        <f>SUMIF('107 e. Chalmers'!$D$2:$EE$2,'Proforma Summary'!L$4,'107 e. Chalmers'!$D19:$EE19)</f>
        <v>26000.21523</v>
      </c>
      <c r="M19" s="195">
        <f>SUMIF('107 e. Chalmers'!$D$2:$EE$2,'Proforma Summary'!M$4,'107 e. Chalmers'!$D19:$EE19)</f>
        <v>26780.22169</v>
      </c>
      <c r="N19" s="37"/>
      <c r="O19" s="193" t="str">
        <f>'306 e. Armory'!C19</f>
        <v>Other Income</v>
      </c>
      <c r="P19" s="6"/>
      <c r="Q19" s="194">
        <f>SUMIF('306 e. Armory'!$D$2:$EE$2,'Proforma Summary'!Q$4,'306 e. Armory'!$D19:$EE20)</f>
        <v>9805.6</v>
      </c>
      <c r="R19" s="194">
        <f>SUMIF('306 e. Armory'!$D$2:$EE$2,'Proforma Summary'!R$4,'306 e. Armory'!$D19:$EE20)</f>
        <v>10099.768</v>
      </c>
      <c r="S19" s="194">
        <f>SUMIF('306 e. Armory'!$D$2:$EE$2,'Proforma Summary'!S$4,'306 e. Armory'!$D19:$EE20)</f>
        <v>10402.76104</v>
      </c>
      <c r="T19" s="194">
        <f>SUMIF('306 e. Armory'!$D$2:$EE$2,'Proforma Summary'!T$4,'306 e. Armory'!$D19:$EE20)</f>
        <v>10714.84387</v>
      </c>
      <c r="U19" s="194">
        <f>SUMIF('306 e. Armory'!$D$2:$EE$2,'Proforma Summary'!U$4,'306 e. Armory'!$D19:$EE20)</f>
        <v>11036.28919</v>
      </c>
      <c r="V19" s="194">
        <f>SUMIF('306 e. Armory'!$D$2:$EE$2,'Proforma Summary'!V$4,'306 e. Armory'!$D19:$EE20)</f>
        <v>11367.37786</v>
      </c>
      <c r="W19" s="194">
        <f>SUMIF('306 e. Armory'!$D$2:$EE$2,'Proforma Summary'!W$4,'306 e. Armory'!$D19:$EE20)</f>
        <v>11708.3992</v>
      </c>
      <c r="X19" s="194">
        <f>SUMIF('306 e. Armory'!$D$2:$EE$2,'Proforma Summary'!X$4,'306 e. Armory'!$D19:$EE20)</f>
        <v>12059.65117</v>
      </c>
      <c r="Y19" s="194">
        <f>SUMIF('306 e. Armory'!$D$2:$EE$2,'Proforma Summary'!Y$4,'306 e. Armory'!$D19:$EE20)</f>
        <v>12421.44071</v>
      </c>
      <c r="Z19" s="195">
        <f>SUMIF('306 e. Armory'!$D$2:$EE$2,'Proforma Summary'!Z$4,'306 e. Armory'!$D19:$EE20)</f>
        <v>12794.08393</v>
      </c>
      <c r="AA19" s="37"/>
      <c r="AB19" s="193" t="str">
        <f t="shared" si="5"/>
        <v>Other Income</v>
      </c>
      <c r="AC19" s="6"/>
      <c r="AD19" s="50">
        <f>SUMIF('505 e. Clark'!$D$2:$EE$2,'Proforma Summary'!AD$4,'505 e. Clark'!$D19:$EE19)</f>
        <v>5364.24</v>
      </c>
      <c r="AE19" s="50">
        <f>SUMIF('505 e. Clark'!$D$2:$EE$2,'Proforma Summary'!AE$4,'505 e. Clark'!$D19:$EE19)</f>
        <v>5525.1672</v>
      </c>
      <c r="AF19" s="50">
        <f>SUMIF('505 e. Clark'!$D$2:$EE$2,'Proforma Summary'!AF$4,'505 e. Clark'!$D19:$EE19)</f>
        <v>5690.922216</v>
      </c>
      <c r="AG19" s="50">
        <f>SUMIF('505 e. Clark'!$D$2:$EE$2,'Proforma Summary'!AG$4,'505 e. Clark'!$D19:$EE19)</f>
        <v>5861.649882</v>
      </c>
      <c r="AH19" s="50">
        <f>SUMIF('505 e. Clark'!$D$2:$EE$2,'Proforma Summary'!AH$4,'505 e. Clark'!$D19:$EE19)</f>
        <v>6037.499379</v>
      </c>
      <c r="AI19" s="50">
        <f>SUMIF('505 e. Clark'!$D$2:$EE$2,'Proforma Summary'!AI$4,'505 e. Clark'!$D19:$EE19)</f>
        <v>6218.62436</v>
      </c>
      <c r="AJ19" s="50">
        <f>SUMIF('505 e. Clark'!$D$2:$EE$2,'Proforma Summary'!AJ$4,'505 e. Clark'!$D19:$EE19)</f>
        <v>6405.183091</v>
      </c>
      <c r="AK19" s="50">
        <f>SUMIF('505 e. Clark'!$D$2:$EE$2,'Proforma Summary'!AK$4,'505 e. Clark'!$D19:$EE19)</f>
        <v>6597.338584</v>
      </c>
      <c r="AL19" s="50">
        <f>SUMIF('505 e. Clark'!$D$2:$EE$2,'Proforma Summary'!AL$4,'505 e. Clark'!$D19:$EE19)</f>
        <v>6795.258741</v>
      </c>
      <c r="AM19" s="192">
        <f>SUMIF('505 e. Clark'!$D$2:$EE$2,'Proforma Summary'!AM$4,'505 e. Clark'!$D19:$EE19)</f>
        <v>6999.116504</v>
      </c>
      <c r="AN19" s="37"/>
      <c r="AO19" s="193" t="str">
        <f t="shared" si="6"/>
        <v>Other Income</v>
      </c>
      <c r="AP19" s="6"/>
      <c r="AQ19" s="50">
        <f>SUMIF('602 e. Clark'!$D$2:$EE$2,'Proforma Summary'!AQ$4,'602 e. Clark'!$D19:$EE19)</f>
        <v>10428.75</v>
      </c>
      <c r="AR19" s="50">
        <f>SUMIF('602 e. Clark'!$D$2:$EE$2,'Proforma Summary'!AR$4,'602 e. Clark'!$D19:$EE19)</f>
        <v>10637.325</v>
      </c>
      <c r="AS19" s="50">
        <f>SUMIF('602 e. Clark'!$D$2:$EE$2,'Proforma Summary'!AS$4,'602 e. Clark'!$D19:$EE19)</f>
        <v>10850.0715</v>
      </c>
      <c r="AT19" s="50">
        <f>SUMIF('602 e. Clark'!$D$2:$EE$2,'Proforma Summary'!AT$4,'602 e. Clark'!$D19:$EE19)</f>
        <v>11067.07293</v>
      </c>
      <c r="AU19" s="50">
        <f>SUMIF('602 e. Clark'!$D$2:$EE$2,'Proforma Summary'!AU$4,'602 e. Clark'!$D19:$EE19)</f>
        <v>11399.08512</v>
      </c>
      <c r="AV19" s="50">
        <f>SUMIF('602 e. Clark'!$D$2:$EE$2,'Proforma Summary'!AV$4,'602 e. Clark'!$D19:$EE19)</f>
        <v>11741.05767</v>
      </c>
      <c r="AW19" s="50">
        <f>SUMIF('602 e. Clark'!$D$2:$EE$2,'Proforma Summary'!AW$4,'602 e. Clark'!$D19:$EE19)</f>
        <v>12093.2894</v>
      </c>
      <c r="AX19" s="50">
        <f>SUMIF('602 e. Clark'!$D$2:$EE$2,'Proforma Summary'!AX$4,'602 e. Clark'!$D19:$EE19)</f>
        <v>12456.08808</v>
      </c>
      <c r="AY19" s="50">
        <f>SUMIF('602 e. Clark'!$D$2:$EE$2,'Proforma Summary'!AY$4,'602 e. Clark'!$D19:$EE19)</f>
        <v>12829.77073</v>
      </c>
      <c r="AZ19" s="192">
        <f>SUMIF('602 e. Clark'!$D$2:$EE$2,'Proforma Summary'!AZ$4,'602 e. Clark'!$D19:$EE19)</f>
        <v>13214.66385</v>
      </c>
    </row>
    <row r="20" ht="15.75" customHeight="1">
      <c r="A20" s="37"/>
      <c r="B20" s="187" t="str">
        <f>'107 e. Chalmers'!C20</f>
        <v>Utility Reimburshment (Electricity, Water, Gas, Cable &amp; Internet)</v>
      </c>
      <c r="C20" s="1"/>
      <c r="D20" s="50">
        <f>SUMIF('107 e. Chalmers'!$D$2:$EE$2,'Proforma Summary'!D$4,'107 e. Chalmers'!$D20:$EE20)</f>
        <v>21258.07936</v>
      </c>
      <c r="E20" s="50">
        <f>SUMIF('107 e. Chalmers'!$D$2:$EE$2,'Proforma Summary'!E$4,'107 e. Chalmers'!$D20:$EE20)</f>
        <v>21895.82174</v>
      </c>
      <c r="F20" s="50">
        <f>SUMIF('107 e. Chalmers'!$D$2:$EE$2,'Proforma Summary'!F$4,'107 e. Chalmers'!$D20:$EE20)</f>
        <v>22552.69639</v>
      </c>
      <c r="G20" s="50">
        <f>SUMIF('107 e. Chalmers'!$D$2:$EE$2,'Proforma Summary'!G$4,'107 e. Chalmers'!$D20:$EE20)</f>
        <v>23229.27728</v>
      </c>
      <c r="H20" s="50">
        <f>SUMIF('107 e. Chalmers'!$D$2:$EE$2,'Proforma Summary'!H$4,'107 e. Chalmers'!$D20:$EE20)</f>
        <v>23926.1556</v>
      </c>
      <c r="I20" s="50">
        <f>SUMIF('107 e. Chalmers'!$D$2:$EE$2,'Proforma Summary'!I$4,'107 e. Chalmers'!$D20:$EE20)</f>
        <v>24643.94027</v>
      </c>
      <c r="J20" s="50">
        <f>SUMIF('107 e. Chalmers'!$D$2:$EE$2,'Proforma Summary'!J$4,'107 e. Chalmers'!$D20:$EE20)</f>
        <v>25383.25848</v>
      </c>
      <c r="K20" s="50">
        <f>SUMIF('107 e. Chalmers'!$D$2:$EE$2,'Proforma Summary'!K$4,'107 e. Chalmers'!$D20:$EE20)</f>
        <v>26144.75623</v>
      </c>
      <c r="L20" s="50">
        <f>SUMIF('107 e. Chalmers'!$D$2:$EE$2,'Proforma Summary'!L$4,'107 e. Chalmers'!$D20:$EE20)</f>
        <v>26929.09892</v>
      </c>
      <c r="M20" s="192">
        <f>SUMIF('107 e. Chalmers'!$D$2:$EE$2,'Proforma Summary'!M$4,'107 e. Chalmers'!$D20:$EE20)</f>
        <v>27736.97189</v>
      </c>
      <c r="N20" s="37"/>
      <c r="O20" s="187" t="str">
        <f>'306 e. Armory'!C20</f>
        <v>Utility Reimburshment (Electricity, Water, Gas, Cable &amp; Internet)</v>
      </c>
      <c r="P20" s="1"/>
      <c r="Q20" s="50">
        <f>SUMIF('306 e. Armory'!$D$2:$EE$2,'Proforma Summary'!Q$4,'306 e. Armory'!$D20:$EE21)</f>
        <v>20700.77211</v>
      </c>
      <c r="R20" s="50">
        <f>SUMIF('306 e. Armory'!$D$2:$EE$2,'Proforma Summary'!R$4,'306 e. Armory'!$D20:$EE21)</f>
        <v>21321.79527</v>
      </c>
      <c r="S20" s="50">
        <f>SUMIF('306 e. Armory'!$D$2:$EE$2,'Proforma Summary'!S$4,'306 e. Armory'!$D20:$EE21)</f>
        <v>21961.44913</v>
      </c>
      <c r="T20" s="50">
        <f>SUMIF('306 e. Armory'!$D$2:$EE$2,'Proforma Summary'!T$4,'306 e. Armory'!$D20:$EE21)</f>
        <v>22620.29261</v>
      </c>
      <c r="U20" s="50">
        <f>SUMIF('306 e. Armory'!$D$2:$EE$2,'Proforma Summary'!U$4,'306 e. Armory'!$D20:$EE21)</f>
        <v>23298.90138</v>
      </c>
      <c r="V20" s="50">
        <f>SUMIF('306 e. Armory'!$D$2:$EE$2,'Proforma Summary'!V$4,'306 e. Armory'!$D20:$EE21)</f>
        <v>23997.86843</v>
      </c>
      <c r="W20" s="50">
        <f>SUMIF('306 e. Armory'!$D$2:$EE$2,'Proforma Summary'!W$4,'306 e. Armory'!$D20:$EE21)</f>
        <v>24717.80448</v>
      </c>
      <c r="X20" s="50">
        <f>SUMIF('306 e. Armory'!$D$2:$EE$2,'Proforma Summary'!X$4,'306 e. Armory'!$D20:$EE21)</f>
        <v>25459.33861</v>
      </c>
      <c r="Y20" s="50">
        <f>SUMIF('306 e. Armory'!$D$2:$EE$2,'Proforma Summary'!Y$4,'306 e. Armory'!$D20:$EE21)</f>
        <v>26223.11877</v>
      </c>
      <c r="Z20" s="192">
        <f>SUMIF('306 e. Armory'!$D$2:$EE$2,'Proforma Summary'!Z$4,'306 e. Armory'!$D20:$EE21)</f>
        <v>27009.81233</v>
      </c>
      <c r="AA20" s="37"/>
      <c r="AB20" s="187" t="str">
        <f t="shared" si="5"/>
        <v>Utility Reimburshment (Electricity, Water, Gas, Cable &amp; Internet)</v>
      </c>
      <c r="AC20" s="1"/>
      <c r="AD20" s="50">
        <f>SUMIF('505 e. Clark'!$D$2:$EE$2,'Proforma Summary'!AD$4,'505 e. Clark'!$D20:$EE20)</f>
        <v>24043.41566</v>
      </c>
      <c r="AE20" s="50">
        <f>SUMIF('505 e. Clark'!$D$2:$EE$2,'Proforma Summary'!AE$4,'505 e. Clark'!$D20:$EE20)</f>
        <v>24764.71813</v>
      </c>
      <c r="AF20" s="50">
        <f>SUMIF('505 e. Clark'!$D$2:$EE$2,'Proforma Summary'!AF$4,'505 e. Clark'!$D20:$EE20)</f>
        <v>25507.65967</v>
      </c>
      <c r="AG20" s="50">
        <f>SUMIF('505 e. Clark'!$D$2:$EE$2,'Proforma Summary'!AG$4,'505 e. Clark'!$D20:$EE20)</f>
        <v>26272.88946</v>
      </c>
      <c r="AH20" s="50">
        <f>SUMIF('505 e. Clark'!$D$2:$EE$2,'Proforma Summary'!AH$4,'505 e. Clark'!$D20:$EE20)</f>
        <v>27061.07615</v>
      </c>
      <c r="AI20" s="50">
        <f>SUMIF('505 e. Clark'!$D$2:$EE$2,'Proforma Summary'!AI$4,'505 e. Clark'!$D20:$EE20)</f>
        <v>27872.90843</v>
      </c>
      <c r="AJ20" s="50">
        <f>SUMIF('505 e. Clark'!$D$2:$EE$2,'Proforma Summary'!AJ$4,'505 e. Clark'!$D20:$EE20)</f>
        <v>28709.09569</v>
      </c>
      <c r="AK20" s="50">
        <f>SUMIF('505 e. Clark'!$D$2:$EE$2,'Proforma Summary'!AK$4,'505 e. Clark'!$D20:$EE20)</f>
        <v>29570.36856</v>
      </c>
      <c r="AL20" s="50">
        <f>SUMIF('505 e. Clark'!$D$2:$EE$2,'Proforma Summary'!AL$4,'505 e. Clark'!$D20:$EE20)</f>
        <v>30457.47961</v>
      </c>
      <c r="AM20" s="192">
        <f>SUMIF('505 e. Clark'!$D$2:$EE$2,'Proforma Summary'!AM$4,'505 e. Clark'!$D20:$EE20)</f>
        <v>31371.204</v>
      </c>
      <c r="AN20" s="37"/>
      <c r="AO20" s="187" t="str">
        <f t="shared" si="6"/>
        <v>Utility Reimburshment (Electricity, Water, Gas, Cable &amp; Internet)</v>
      </c>
      <c r="AP20" s="1"/>
      <c r="AQ20" s="50">
        <f>SUMIF('602 e. Clark'!$D$2:$EE$2,'Proforma Summary'!AQ$4,'602 e. Clark'!$D20:$EE20)</f>
        <v>24043.41566</v>
      </c>
      <c r="AR20" s="50">
        <f>SUMIF('602 e. Clark'!$D$2:$EE$2,'Proforma Summary'!AR$4,'602 e. Clark'!$D20:$EE20)</f>
        <v>24764.71813</v>
      </c>
      <c r="AS20" s="50">
        <f>SUMIF('602 e. Clark'!$D$2:$EE$2,'Proforma Summary'!AS$4,'602 e. Clark'!$D20:$EE20)</f>
        <v>25507.65967</v>
      </c>
      <c r="AT20" s="50">
        <f>SUMIF('602 e. Clark'!$D$2:$EE$2,'Proforma Summary'!AT$4,'602 e. Clark'!$D20:$EE20)</f>
        <v>26272.88946</v>
      </c>
      <c r="AU20" s="50">
        <f>SUMIF('602 e. Clark'!$D$2:$EE$2,'Proforma Summary'!AU$4,'602 e. Clark'!$D20:$EE20)</f>
        <v>27061.07615</v>
      </c>
      <c r="AV20" s="50">
        <f>SUMIF('602 e. Clark'!$D$2:$EE$2,'Proforma Summary'!AV$4,'602 e. Clark'!$D20:$EE20)</f>
        <v>27872.90843</v>
      </c>
      <c r="AW20" s="50">
        <f>SUMIF('602 e. Clark'!$D$2:$EE$2,'Proforma Summary'!AW$4,'602 e. Clark'!$D20:$EE20)</f>
        <v>28709.09569</v>
      </c>
      <c r="AX20" s="50">
        <f>SUMIF('602 e. Clark'!$D$2:$EE$2,'Proforma Summary'!AX$4,'602 e. Clark'!$D20:$EE20)</f>
        <v>29570.36856</v>
      </c>
      <c r="AY20" s="50">
        <f>SUMIF('602 e. Clark'!$D$2:$EE$2,'Proforma Summary'!AY$4,'602 e. Clark'!$D20:$EE20)</f>
        <v>30457.47961</v>
      </c>
      <c r="AZ20" s="192">
        <f>SUMIF('602 e. Clark'!$D$2:$EE$2,'Proforma Summary'!AZ$4,'602 e. Clark'!$D20:$EE20)</f>
        <v>31371.204</v>
      </c>
    </row>
    <row r="21" ht="15.75" customHeight="1">
      <c r="A21" s="37"/>
      <c r="B21" s="187" t="str">
        <f>'107 e. Chalmers'!B21</f>
        <v>Total Operating Income</v>
      </c>
      <c r="C21" s="1"/>
      <c r="D21" s="50">
        <f>SUMIF('107 e. Chalmers'!$D$2:$EE$2,'Proforma Summary'!D$4,'107 e. Chalmers'!$D21:$EE21)</f>
        <v>305933.3934</v>
      </c>
      <c r="E21" s="50">
        <f>SUMIF('107 e. Chalmers'!$D$2:$EE$2,'Proforma Summary'!E$4,'107 e. Chalmers'!$D21:$EE21)</f>
        <v>321161.2938</v>
      </c>
      <c r="F21" s="50">
        <f>SUMIF('107 e. Chalmers'!$D$2:$EE$2,'Proforma Summary'!F$4,'107 e. Chalmers'!$D21:$EE21)</f>
        <v>328014.8834</v>
      </c>
      <c r="G21" s="50">
        <f>SUMIF('107 e. Chalmers'!$D$2:$EE$2,'Proforma Summary'!G$4,'107 e. Chalmers'!$D21:$EE21)</f>
        <v>335018.4558</v>
      </c>
      <c r="H21" s="50">
        <f>SUMIF('107 e. Chalmers'!$D$2:$EE$2,'Proforma Summary'!H$4,'107 e. Chalmers'!$D21:$EE21)</f>
        <v>345069.0095</v>
      </c>
      <c r="I21" s="50">
        <f>SUMIF('107 e. Chalmers'!$D$2:$EE$2,'Proforma Summary'!I$4,'107 e. Chalmers'!$D21:$EE21)</f>
        <v>355421.0797</v>
      </c>
      <c r="J21" s="50">
        <f>SUMIF('107 e. Chalmers'!$D$2:$EE$2,'Proforma Summary'!J$4,'107 e. Chalmers'!$D21:$EE21)</f>
        <v>366083.7121</v>
      </c>
      <c r="K21" s="50">
        <f>SUMIF('107 e. Chalmers'!$D$2:$EE$2,'Proforma Summary'!K$4,'107 e. Chalmers'!$D21:$EE21)</f>
        <v>377066.2235</v>
      </c>
      <c r="L21" s="50">
        <f>SUMIF('107 e. Chalmers'!$D$2:$EE$2,'Proforma Summary'!L$4,'107 e. Chalmers'!$D21:$EE21)</f>
        <v>388378.2102</v>
      </c>
      <c r="M21" s="192">
        <f>SUMIF('107 e. Chalmers'!$D$2:$EE$2,'Proforma Summary'!M$4,'107 e. Chalmers'!$D21:$EE21)</f>
        <v>400029.5565</v>
      </c>
      <c r="N21" s="37"/>
      <c r="O21" s="187" t="str">
        <f>'306 e. Armory'!B21</f>
        <v>Total Operating Income</v>
      </c>
      <c r="P21" s="1"/>
      <c r="Q21" s="50">
        <f>SUMIF('306 e. Armory'!$D$2:$EE$2,'Proforma Summary'!Q$4,'306 e. Armory'!$D21:$EE22)</f>
        <v>413513.1081</v>
      </c>
      <c r="R21" s="50">
        <f>SUMIF('306 e. Armory'!$D$2:$EE$2,'Proforma Summary'!R$4,'306 e. Armory'!$D21:$EE22)</f>
        <v>434690.5911</v>
      </c>
      <c r="S21" s="50">
        <f>SUMIF('306 e. Armory'!$D$2:$EE$2,'Proforma Summary'!S$4,'306 e. Armory'!$D21:$EE22)</f>
        <v>443698.6186</v>
      </c>
      <c r="T21" s="50">
        <f>SUMIF('306 e. Armory'!$D$2:$EE$2,'Proforma Summary'!T$4,'306 e. Armory'!$D21:$EE22)</f>
        <v>452896.233</v>
      </c>
      <c r="U21" s="50">
        <f>SUMIF('306 e. Armory'!$D$2:$EE$2,'Proforma Summary'!U$4,'306 e. Armory'!$D21:$EE22)</f>
        <v>466483.12</v>
      </c>
      <c r="V21" s="50">
        <f>SUMIF('306 e. Armory'!$D$2:$EE$2,'Proforma Summary'!V$4,'306 e. Armory'!$D21:$EE22)</f>
        <v>480477.6136</v>
      </c>
      <c r="W21" s="50">
        <f>SUMIF('306 e. Armory'!$D$2:$EE$2,'Proforma Summary'!W$4,'306 e. Armory'!$D21:$EE22)</f>
        <v>494891.942</v>
      </c>
      <c r="X21" s="50">
        <f>SUMIF('306 e. Armory'!$D$2:$EE$2,'Proforma Summary'!X$4,'306 e. Armory'!$D21:$EE22)</f>
        <v>509738.7003</v>
      </c>
      <c r="Y21" s="50">
        <f>SUMIF('306 e. Armory'!$D$2:$EE$2,'Proforma Summary'!Y$4,'306 e. Armory'!$D21:$EE22)</f>
        <v>525030.8613</v>
      </c>
      <c r="Z21" s="192">
        <f>SUMIF('306 e. Armory'!$D$2:$EE$2,'Proforma Summary'!Z$4,'306 e. Armory'!$D21:$EE22)</f>
        <v>540781.7872</v>
      </c>
      <c r="AA21" s="37"/>
      <c r="AB21" s="187" t="str">
        <f t="shared" si="5"/>
        <v>Total Operating Income</v>
      </c>
      <c r="AC21" s="1"/>
      <c r="AD21" s="50">
        <f>SUMIF('505 e. Clark'!$D$2:$EE$2,'Proforma Summary'!AD$4,'505 e. Clark'!$D21:$EE21)</f>
        <v>260453.1357</v>
      </c>
      <c r="AE21" s="50">
        <f>SUMIF('505 e. Clark'!$D$2:$EE$2,'Proforma Summary'!AE$4,'505 e. Clark'!$D21:$EE21)</f>
        <v>273558.4165</v>
      </c>
      <c r="AF21" s="50">
        <f>SUMIF('505 e. Clark'!$D$2:$EE$2,'Proforma Summary'!AF$4,'505 e. Clark'!$D21:$EE21)</f>
        <v>279332.4837</v>
      </c>
      <c r="AG21" s="50">
        <f>SUMIF('505 e. Clark'!$D$2:$EE$2,'Proforma Summary'!AG$4,'505 e. Clark'!$D21:$EE21)</f>
        <v>285231.1192</v>
      </c>
      <c r="AH21" s="50">
        <f>SUMIF('505 e. Clark'!$D$2:$EE$2,'Proforma Summary'!AH$4,'505 e. Clark'!$D21:$EE21)</f>
        <v>293788.0528</v>
      </c>
      <c r="AI21" s="50">
        <f>SUMIF('505 e. Clark'!$D$2:$EE$2,'Proforma Summary'!AI$4,'505 e. Clark'!$D21:$EE21)</f>
        <v>302601.6944</v>
      </c>
      <c r="AJ21" s="50">
        <f>SUMIF('505 e. Clark'!$D$2:$EE$2,'Proforma Summary'!AJ$4,'505 e. Clark'!$D21:$EE21)</f>
        <v>311679.7452</v>
      </c>
      <c r="AK21" s="50">
        <f>SUMIF('505 e. Clark'!$D$2:$EE$2,'Proforma Summary'!AK$4,'505 e. Clark'!$D21:$EE21)</f>
        <v>321030.1376</v>
      </c>
      <c r="AL21" s="50">
        <f>SUMIF('505 e. Clark'!$D$2:$EE$2,'Proforma Summary'!AL$4,'505 e. Clark'!$D21:$EE21)</f>
        <v>330661.0417</v>
      </c>
      <c r="AM21" s="192">
        <f>SUMIF('505 e. Clark'!$D$2:$EE$2,'Proforma Summary'!AM$4,'505 e. Clark'!$D21:$EE21)</f>
        <v>331136.7932</v>
      </c>
      <c r="AN21" s="37"/>
      <c r="AO21" s="193" t="str">
        <f t="shared" si="6"/>
        <v>Total Operating Income</v>
      </c>
      <c r="AP21" s="6"/>
      <c r="AQ21" s="194">
        <f>SUMIF('602 e. Clark'!$D$2:$EE$2,'Proforma Summary'!AQ$4,'602 e. Clark'!$D21:$EE21)</f>
        <v>302933.2197</v>
      </c>
      <c r="AR21" s="194">
        <f>SUMIF('602 e. Clark'!$D$2:$EE$2,'Proforma Summary'!AR$4,'602 e. Clark'!$D21:$EE21)</f>
        <v>318065.5529</v>
      </c>
      <c r="AS21" s="194">
        <f>SUMIF('602 e. Clark'!$D$2:$EE$2,'Proforma Summary'!AS$4,'602 e. Clark'!$D21:$EE21)</f>
        <v>324674.5111</v>
      </c>
      <c r="AT21" s="194">
        <f>SUMIF('602 e. Clark'!$D$2:$EE$2,'Proforma Summary'!AT$4,'602 e. Clark'!$D21:$EE21)</f>
        <v>331423.0779</v>
      </c>
      <c r="AU21" s="194">
        <f>SUMIF('602 e. Clark'!$D$2:$EE$2,'Proforma Summary'!AU$4,'602 e. Clark'!$D21:$EE21)</f>
        <v>341365.7703</v>
      </c>
      <c r="AV21" s="194">
        <f>SUMIF('602 e. Clark'!$D$2:$EE$2,'Proforma Summary'!AV$4,'602 e. Clark'!$D21:$EE21)</f>
        <v>351606.7434</v>
      </c>
      <c r="AW21" s="194">
        <f>SUMIF('602 e. Clark'!$D$2:$EE$2,'Proforma Summary'!AW$4,'602 e. Clark'!$D21:$EE21)</f>
        <v>362154.9457</v>
      </c>
      <c r="AX21" s="194">
        <f>SUMIF('602 e. Clark'!$D$2:$EE$2,'Proforma Summary'!AX$4,'602 e. Clark'!$D21:$EE21)</f>
        <v>373019.5941</v>
      </c>
      <c r="AY21" s="194">
        <f>SUMIF('602 e. Clark'!$D$2:$EE$2,'Proforma Summary'!AY$4,'602 e. Clark'!$D21:$EE21)</f>
        <v>384210.1819</v>
      </c>
      <c r="AZ21" s="195">
        <f>SUMIF('602 e. Clark'!$D$2:$EE$2,'Proforma Summary'!AZ$4,'602 e. Clark'!$D21:$EE21)</f>
        <v>384763.0305</v>
      </c>
    </row>
    <row r="22" ht="15.75" customHeight="1">
      <c r="A22" s="37"/>
      <c r="B22" s="187"/>
      <c r="C22" s="1"/>
      <c r="D22" s="50"/>
      <c r="E22" s="50"/>
      <c r="F22" s="50"/>
      <c r="G22" s="50"/>
      <c r="H22" s="50"/>
      <c r="I22" s="50"/>
      <c r="J22" s="50"/>
      <c r="K22" s="50"/>
      <c r="L22" s="50"/>
      <c r="M22" s="192"/>
      <c r="N22" s="37"/>
      <c r="O22" s="187"/>
      <c r="P22" s="1"/>
      <c r="Q22" s="50"/>
      <c r="R22" s="50"/>
      <c r="S22" s="50"/>
      <c r="T22" s="50"/>
      <c r="U22" s="50"/>
      <c r="V22" s="50"/>
      <c r="W22" s="50"/>
      <c r="X22" s="50"/>
      <c r="Y22" s="50"/>
      <c r="Z22" s="192"/>
      <c r="AA22" s="37"/>
      <c r="AB22" s="187"/>
      <c r="AC22" s="1"/>
      <c r="AD22" s="50"/>
      <c r="AE22" s="50"/>
      <c r="AF22" s="50"/>
      <c r="AG22" s="50"/>
      <c r="AH22" s="50"/>
      <c r="AI22" s="50"/>
      <c r="AJ22" s="50"/>
      <c r="AK22" s="50"/>
      <c r="AL22" s="50"/>
      <c r="AM22" s="192"/>
      <c r="AN22" s="37"/>
      <c r="AO22" s="187"/>
      <c r="AP22" s="1"/>
      <c r="AQ22" s="50"/>
      <c r="AR22" s="50"/>
      <c r="AS22" s="50"/>
      <c r="AT22" s="50"/>
      <c r="AU22" s="50"/>
      <c r="AV22" s="50"/>
      <c r="AW22" s="50"/>
      <c r="AX22" s="50"/>
      <c r="AY22" s="50"/>
      <c r="AZ22" s="192"/>
    </row>
    <row r="23" ht="15.75" customHeight="1">
      <c r="A23" s="37"/>
      <c r="B23" s="191" t="str">
        <f>'107 e. Chalmers'!B23</f>
        <v>Operating Expenses</v>
      </c>
      <c r="C23" s="1"/>
      <c r="D23" s="50"/>
      <c r="E23" s="50"/>
      <c r="F23" s="50"/>
      <c r="G23" s="50"/>
      <c r="H23" s="50"/>
      <c r="I23" s="50"/>
      <c r="J23" s="50"/>
      <c r="K23" s="50"/>
      <c r="L23" s="50"/>
      <c r="M23" s="192"/>
      <c r="N23" s="37"/>
      <c r="O23" s="191" t="str">
        <f>'306 e. Armory'!B23</f>
        <v>Operating Expenses</v>
      </c>
      <c r="P23" s="1"/>
      <c r="Q23" s="50"/>
      <c r="R23" s="50"/>
      <c r="S23" s="50"/>
      <c r="T23" s="50"/>
      <c r="U23" s="50"/>
      <c r="V23" s="50"/>
      <c r="W23" s="50"/>
      <c r="X23" s="50"/>
      <c r="Y23" s="50"/>
      <c r="Z23" s="192"/>
      <c r="AA23" s="37"/>
      <c r="AB23" s="191" t="str">
        <f t="shared" ref="AB23:AB36" si="7">O23</f>
        <v>Operating Expenses</v>
      </c>
      <c r="AC23" s="1"/>
      <c r="AD23" s="50"/>
      <c r="AE23" s="50"/>
      <c r="AF23" s="50"/>
      <c r="AG23" s="50"/>
      <c r="AH23" s="50"/>
      <c r="AI23" s="50"/>
      <c r="AJ23" s="50"/>
      <c r="AK23" s="50"/>
      <c r="AL23" s="50"/>
      <c r="AM23" s="192"/>
      <c r="AN23" s="37"/>
      <c r="AO23" s="191" t="str">
        <f t="shared" ref="AO23:AO36" si="8">AB23</f>
        <v>Operating Expenses</v>
      </c>
      <c r="AP23" s="1"/>
      <c r="AQ23" s="50"/>
      <c r="AR23" s="50"/>
      <c r="AS23" s="50"/>
      <c r="AT23" s="50"/>
      <c r="AU23" s="50"/>
      <c r="AV23" s="50"/>
      <c r="AW23" s="50"/>
      <c r="AX23" s="50"/>
      <c r="AY23" s="50"/>
      <c r="AZ23" s="192"/>
    </row>
    <row r="24" ht="15.75" customHeight="1">
      <c r="A24" s="37"/>
      <c r="B24" s="187" t="str">
        <f>'107 e. Chalmers'!C24</f>
        <v>Maintenance - Non Recurring</v>
      </c>
      <c r="C24" s="1"/>
      <c r="D24" s="50">
        <f>SUMIF('107 e. Chalmers'!$D$2:$EE$2,'Proforma Summary'!D$4,'107 e. Chalmers'!$D24:$EE24)</f>
        <v>-3059.333934</v>
      </c>
      <c r="E24" s="50">
        <f>SUMIF('107 e. Chalmers'!$D$2:$EE$2,'Proforma Summary'!E$4,'107 e. Chalmers'!$D24:$EE24)</f>
        <v>-3211.612938</v>
      </c>
      <c r="F24" s="50">
        <f>SUMIF('107 e. Chalmers'!$D$2:$EE$2,'Proforma Summary'!F$4,'107 e. Chalmers'!$D24:$EE24)</f>
        <v>-3280.148834</v>
      </c>
      <c r="G24" s="50">
        <f>SUMIF('107 e. Chalmers'!$D$2:$EE$2,'Proforma Summary'!G$4,'107 e. Chalmers'!$D24:$EE24)</f>
        <v>-3350.184558</v>
      </c>
      <c r="H24" s="50">
        <f>SUMIF('107 e. Chalmers'!$D$2:$EE$2,'Proforma Summary'!H$4,'107 e. Chalmers'!$D24:$EE24)</f>
        <v>-3450.690095</v>
      </c>
      <c r="I24" s="50">
        <f>SUMIF('107 e. Chalmers'!$D$2:$EE$2,'Proforma Summary'!I$4,'107 e. Chalmers'!$D24:$EE24)</f>
        <v>-3554.210797</v>
      </c>
      <c r="J24" s="50">
        <f>SUMIF('107 e. Chalmers'!$D$2:$EE$2,'Proforma Summary'!J$4,'107 e. Chalmers'!$D24:$EE24)</f>
        <v>-3660.837121</v>
      </c>
      <c r="K24" s="50">
        <f>SUMIF('107 e. Chalmers'!$D$2:$EE$2,'Proforma Summary'!K$4,'107 e. Chalmers'!$D24:$EE24)</f>
        <v>-3770.662235</v>
      </c>
      <c r="L24" s="50">
        <f>SUMIF('107 e. Chalmers'!$D$2:$EE$2,'Proforma Summary'!L$4,'107 e. Chalmers'!$D24:$EE24)</f>
        <v>-3883.782102</v>
      </c>
      <c r="M24" s="192">
        <f>SUMIF('107 e. Chalmers'!$D$2:$EE$2,'Proforma Summary'!M$4,'107 e. Chalmers'!$D24:$EE24)</f>
        <v>-4000.295565</v>
      </c>
      <c r="N24" s="37"/>
      <c r="O24" s="187" t="str">
        <f>'306 e. Armory'!C24</f>
        <v>Maintenance - Non Recurring</v>
      </c>
      <c r="P24" s="1"/>
      <c r="Q24" s="50">
        <f>SUMIF('306 e. Armory'!$D$2:$EE$2,'Proforma Summary'!Q$4,'306 e. Armory'!$D24:$EE25)</f>
        <v>-8270.262162</v>
      </c>
      <c r="R24" s="50">
        <f>SUMIF('306 e. Armory'!$D$2:$EE$2,'Proforma Summary'!R$4,'306 e. Armory'!$D24:$EE25)</f>
        <v>-8693.811822</v>
      </c>
      <c r="S24" s="50">
        <f>SUMIF('306 e. Armory'!$D$2:$EE$2,'Proforma Summary'!S$4,'306 e. Armory'!$D24:$EE25)</f>
        <v>-8873.972371</v>
      </c>
      <c r="T24" s="50">
        <f>SUMIF('306 e. Armory'!$D$2:$EE$2,'Proforma Summary'!T$4,'306 e. Armory'!$D24:$EE25)</f>
        <v>-9057.924661</v>
      </c>
      <c r="U24" s="50">
        <f>SUMIF('306 e. Armory'!$D$2:$EE$2,'Proforma Summary'!U$4,'306 e. Armory'!$D24:$EE25)</f>
        <v>-9329.662401</v>
      </c>
      <c r="V24" s="50">
        <f>SUMIF('306 e. Armory'!$D$2:$EE$2,'Proforma Summary'!V$4,'306 e. Armory'!$D24:$EE25)</f>
        <v>-9609.552273</v>
      </c>
      <c r="W24" s="50">
        <f>SUMIF('306 e. Armory'!$D$2:$EE$2,'Proforma Summary'!W$4,'306 e. Armory'!$D24:$EE25)</f>
        <v>-9897.838841</v>
      </c>
      <c r="X24" s="50">
        <f>SUMIF('306 e. Armory'!$D$2:$EE$2,'Proforma Summary'!X$4,'306 e. Armory'!$D24:$EE25)</f>
        <v>-10194.77401</v>
      </c>
      <c r="Y24" s="50">
        <f>SUMIF('306 e. Armory'!$D$2:$EE$2,'Proforma Summary'!Y$4,'306 e. Armory'!$D24:$EE25)</f>
        <v>-10500.61723</v>
      </c>
      <c r="Z24" s="192">
        <f>SUMIF('306 e. Armory'!$D$2:$EE$2,'Proforma Summary'!Z$4,'306 e. Armory'!$D24:$EE25)</f>
        <v>-10815.63574</v>
      </c>
      <c r="AA24" s="37"/>
      <c r="AB24" s="187" t="str">
        <f t="shared" si="7"/>
        <v>Maintenance - Non Recurring</v>
      </c>
      <c r="AC24" s="1"/>
      <c r="AD24" s="50">
        <f>SUMIF('505 e. Clark'!$D$2:$EE$2,'Proforma Summary'!AD$4,'505 e. Clark'!$D24:$EE24)</f>
        <v>-5209.062713</v>
      </c>
      <c r="AE24" s="50">
        <f>SUMIF('505 e. Clark'!$D$2:$EE$2,'Proforma Summary'!AE$4,'505 e. Clark'!$D24:$EE24)</f>
        <v>-5471.168331</v>
      </c>
      <c r="AF24" s="50">
        <f>SUMIF('505 e. Clark'!$D$2:$EE$2,'Proforma Summary'!AF$4,'505 e. Clark'!$D24:$EE24)</f>
        <v>-5586.649674</v>
      </c>
      <c r="AG24" s="50">
        <f>SUMIF('505 e. Clark'!$D$2:$EE$2,'Proforma Summary'!AG$4,'505 e. Clark'!$D24:$EE24)</f>
        <v>-5704.622384</v>
      </c>
      <c r="AH24" s="50">
        <f>SUMIF('505 e. Clark'!$D$2:$EE$2,'Proforma Summary'!AH$4,'505 e. Clark'!$D24:$EE24)</f>
        <v>-5875.761056</v>
      </c>
      <c r="AI24" s="50">
        <f>SUMIF('505 e. Clark'!$D$2:$EE$2,'Proforma Summary'!AI$4,'505 e. Clark'!$D24:$EE24)</f>
        <v>-6052.033887</v>
      </c>
      <c r="AJ24" s="50">
        <f>SUMIF('505 e. Clark'!$D$2:$EE$2,'Proforma Summary'!AJ$4,'505 e. Clark'!$D24:$EE24)</f>
        <v>-6233.594904</v>
      </c>
      <c r="AK24" s="50">
        <f>SUMIF('505 e. Clark'!$D$2:$EE$2,'Proforma Summary'!AK$4,'505 e. Clark'!$D24:$EE24)</f>
        <v>-6420.602751</v>
      </c>
      <c r="AL24" s="50">
        <f>SUMIF('505 e. Clark'!$D$2:$EE$2,'Proforma Summary'!AL$4,'505 e. Clark'!$D24:$EE24)</f>
        <v>-6613.220834</v>
      </c>
      <c r="AM24" s="192">
        <f>SUMIF('505 e. Clark'!$D$2:$EE$2,'Proforma Summary'!AM$4,'505 e. Clark'!$D24:$EE24)</f>
        <v>-6622.735863</v>
      </c>
      <c r="AN24" s="37"/>
      <c r="AO24" s="187" t="str">
        <f t="shared" si="8"/>
        <v>Maintenance - Non Recurring</v>
      </c>
      <c r="AP24" s="1"/>
      <c r="AQ24" s="50">
        <f>SUMIF('602 e. Clark'!$D$2:$EE$2,'Proforma Summary'!AQ$4,'602 e. Clark'!$D24:$EE24)</f>
        <v>-3029.332197</v>
      </c>
      <c r="AR24" s="50">
        <f>SUMIF('602 e. Clark'!$D$2:$EE$2,'Proforma Summary'!AR$4,'602 e. Clark'!$D24:$EE24)</f>
        <v>-3180.655529</v>
      </c>
      <c r="AS24" s="50">
        <f>SUMIF('602 e. Clark'!$D$2:$EE$2,'Proforma Summary'!AS$4,'602 e. Clark'!$D24:$EE24)</f>
        <v>-3246.745111</v>
      </c>
      <c r="AT24" s="50">
        <f>SUMIF('602 e. Clark'!$D$2:$EE$2,'Proforma Summary'!AT$4,'602 e. Clark'!$D24:$EE24)</f>
        <v>-3314.230779</v>
      </c>
      <c r="AU24" s="50">
        <f>SUMIF('602 e. Clark'!$D$2:$EE$2,'Proforma Summary'!AU$4,'602 e. Clark'!$D24:$EE24)</f>
        <v>-3413.657703</v>
      </c>
      <c r="AV24" s="50">
        <f>SUMIF('602 e. Clark'!$D$2:$EE$2,'Proforma Summary'!AV$4,'602 e. Clark'!$D24:$EE24)</f>
        <v>-3516.067434</v>
      </c>
      <c r="AW24" s="50">
        <f>SUMIF('602 e. Clark'!$D$2:$EE$2,'Proforma Summary'!AW$4,'602 e. Clark'!$D24:$EE24)</f>
        <v>-3621.549457</v>
      </c>
      <c r="AX24" s="50">
        <f>SUMIF('602 e. Clark'!$D$2:$EE$2,'Proforma Summary'!AX$4,'602 e. Clark'!$D24:$EE24)</f>
        <v>-3730.195941</v>
      </c>
      <c r="AY24" s="50">
        <f>SUMIF('602 e. Clark'!$D$2:$EE$2,'Proforma Summary'!AY$4,'602 e. Clark'!$D24:$EE24)</f>
        <v>-3842.101819</v>
      </c>
      <c r="AZ24" s="192">
        <f>SUMIF('602 e. Clark'!$D$2:$EE$2,'Proforma Summary'!AZ$4,'602 e. Clark'!$D24:$EE24)</f>
        <v>-3847.630305</v>
      </c>
    </row>
    <row r="25" ht="15.75" customHeight="1">
      <c r="A25" s="37"/>
      <c r="B25" s="187" t="str">
        <f>'107 e. Chalmers'!C25</f>
        <v>Maintenance - Recurring</v>
      </c>
      <c r="C25" s="1"/>
      <c r="D25" s="50">
        <f>SUMIF('107 e. Chalmers'!$D$2:$EE$2,'Proforma Summary'!D$4,'107 e. Chalmers'!$D25:$EE25)</f>
        <v>-15296.66967</v>
      </c>
      <c r="E25" s="50">
        <f>SUMIF('107 e. Chalmers'!$D$2:$EE$2,'Proforma Summary'!E$4,'107 e. Chalmers'!$D25:$EE25)</f>
        <v>-16058.06469</v>
      </c>
      <c r="F25" s="50">
        <f>SUMIF('107 e. Chalmers'!$D$2:$EE$2,'Proforma Summary'!F$4,'107 e. Chalmers'!$D25:$EE25)</f>
        <v>-16400.74417</v>
      </c>
      <c r="G25" s="50">
        <f>SUMIF('107 e. Chalmers'!$D$2:$EE$2,'Proforma Summary'!G$4,'107 e. Chalmers'!$D25:$EE25)</f>
        <v>-16750.92279</v>
      </c>
      <c r="H25" s="50">
        <f>SUMIF('107 e. Chalmers'!$D$2:$EE$2,'Proforma Summary'!H$4,'107 e. Chalmers'!$D25:$EE25)</f>
        <v>-17253.45047</v>
      </c>
      <c r="I25" s="50">
        <f>SUMIF('107 e. Chalmers'!$D$2:$EE$2,'Proforma Summary'!I$4,'107 e. Chalmers'!$D25:$EE25)</f>
        <v>-17771.05399</v>
      </c>
      <c r="J25" s="50">
        <f>SUMIF('107 e. Chalmers'!$D$2:$EE$2,'Proforma Summary'!J$4,'107 e. Chalmers'!$D25:$EE25)</f>
        <v>-18304.18561</v>
      </c>
      <c r="K25" s="50">
        <f>SUMIF('107 e. Chalmers'!$D$2:$EE$2,'Proforma Summary'!K$4,'107 e. Chalmers'!$D25:$EE25)</f>
        <v>-18853.31117</v>
      </c>
      <c r="L25" s="50">
        <f>SUMIF('107 e. Chalmers'!$D$2:$EE$2,'Proforma Summary'!L$4,'107 e. Chalmers'!$D25:$EE25)</f>
        <v>-19418.91051</v>
      </c>
      <c r="M25" s="192">
        <f>SUMIF('107 e. Chalmers'!$D$2:$EE$2,'Proforma Summary'!M$4,'107 e. Chalmers'!$D25:$EE25)</f>
        <v>-20001.47783</v>
      </c>
      <c r="N25" s="37"/>
      <c r="O25" s="187" t="str">
        <f>'306 e. Armory'!C25</f>
        <v>Maintenance - Recurring</v>
      </c>
      <c r="P25" s="1"/>
      <c r="Q25" s="50">
        <f>SUMIF('306 e. Armory'!$D$2:$EE$2,'Proforma Summary'!Q$4,'306 e. Armory'!$D25:$EE26)</f>
        <v>-33081.04865</v>
      </c>
      <c r="R25" s="50">
        <f>SUMIF('306 e. Armory'!$D$2:$EE$2,'Proforma Summary'!R$4,'306 e. Armory'!$D25:$EE26)</f>
        <v>-34775.24729</v>
      </c>
      <c r="S25" s="50">
        <f>SUMIF('306 e. Armory'!$D$2:$EE$2,'Proforma Summary'!S$4,'306 e. Armory'!$D25:$EE26)</f>
        <v>-35495.88949</v>
      </c>
      <c r="T25" s="50">
        <f>SUMIF('306 e. Armory'!$D$2:$EE$2,'Proforma Summary'!T$4,'306 e. Armory'!$D25:$EE26)</f>
        <v>-36231.69864</v>
      </c>
      <c r="U25" s="50">
        <f>SUMIF('306 e. Armory'!$D$2:$EE$2,'Proforma Summary'!U$4,'306 e. Armory'!$D25:$EE26)</f>
        <v>-37318.6496</v>
      </c>
      <c r="V25" s="50">
        <f>SUMIF('306 e. Armory'!$D$2:$EE$2,'Proforma Summary'!V$4,'306 e. Armory'!$D25:$EE26)</f>
        <v>-38438.20909</v>
      </c>
      <c r="W25" s="50">
        <f>SUMIF('306 e. Armory'!$D$2:$EE$2,'Proforma Summary'!W$4,'306 e. Armory'!$D25:$EE26)</f>
        <v>-39591.35536</v>
      </c>
      <c r="X25" s="50">
        <f>SUMIF('306 e. Armory'!$D$2:$EE$2,'Proforma Summary'!X$4,'306 e. Armory'!$D25:$EE26)</f>
        <v>-40779.09602</v>
      </c>
      <c r="Y25" s="50">
        <f>SUMIF('306 e. Armory'!$D$2:$EE$2,'Proforma Summary'!Y$4,'306 e. Armory'!$D25:$EE26)</f>
        <v>-42002.46891</v>
      </c>
      <c r="Z25" s="192">
        <f>SUMIF('306 e. Armory'!$D$2:$EE$2,'Proforma Summary'!Z$4,'306 e. Armory'!$D25:$EE26)</f>
        <v>-43262.54297</v>
      </c>
      <c r="AA25" s="37"/>
      <c r="AB25" s="187" t="str">
        <f t="shared" si="7"/>
        <v>Maintenance - Recurring</v>
      </c>
      <c r="AC25" s="1"/>
      <c r="AD25" s="50">
        <f>SUMIF('505 e. Clark'!$D$2:$EE$2,'Proforma Summary'!AD$4,'505 e. Clark'!$D25:$EE25)</f>
        <v>-20836.25085</v>
      </c>
      <c r="AE25" s="50">
        <f>SUMIF('505 e. Clark'!$D$2:$EE$2,'Proforma Summary'!AE$4,'505 e. Clark'!$D25:$EE25)</f>
        <v>-21884.67332</v>
      </c>
      <c r="AF25" s="50">
        <f>SUMIF('505 e. Clark'!$D$2:$EE$2,'Proforma Summary'!AF$4,'505 e. Clark'!$D25:$EE25)</f>
        <v>-22346.5987</v>
      </c>
      <c r="AG25" s="50">
        <f>SUMIF('505 e. Clark'!$D$2:$EE$2,'Proforma Summary'!AG$4,'505 e. Clark'!$D25:$EE25)</f>
        <v>-22818.48954</v>
      </c>
      <c r="AH25" s="50">
        <f>SUMIF('505 e. Clark'!$D$2:$EE$2,'Proforma Summary'!AH$4,'505 e. Clark'!$D25:$EE25)</f>
        <v>-23503.04422</v>
      </c>
      <c r="AI25" s="50">
        <f>SUMIF('505 e. Clark'!$D$2:$EE$2,'Proforma Summary'!AI$4,'505 e. Clark'!$D25:$EE25)</f>
        <v>-24208.13555</v>
      </c>
      <c r="AJ25" s="50">
        <f>SUMIF('505 e. Clark'!$D$2:$EE$2,'Proforma Summary'!AJ$4,'505 e. Clark'!$D25:$EE25)</f>
        <v>-24934.37962</v>
      </c>
      <c r="AK25" s="50">
        <f>SUMIF('505 e. Clark'!$D$2:$EE$2,'Proforma Summary'!AK$4,'505 e. Clark'!$D25:$EE25)</f>
        <v>-25682.411</v>
      </c>
      <c r="AL25" s="50">
        <f>SUMIF('505 e. Clark'!$D$2:$EE$2,'Proforma Summary'!AL$4,'505 e. Clark'!$D25:$EE25)</f>
        <v>-26452.88333</v>
      </c>
      <c r="AM25" s="192">
        <f>SUMIF('505 e. Clark'!$D$2:$EE$2,'Proforma Summary'!AM$4,'505 e. Clark'!$D25:$EE25)</f>
        <v>-26490.94345</v>
      </c>
      <c r="AN25" s="37"/>
      <c r="AO25" s="187" t="str">
        <f t="shared" si="8"/>
        <v>Maintenance - Recurring</v>
      </c>
      <c r="AP25" s="1"/>
      <c r="AQ25" s="50">
        <f>SUMIF('602 e. Clark'!$D$2:$EE$2,'Proforma Summary'!AQ$4,'602 e. Clark'!$D25:$EE25)</f>
        <v>-24234.65757</v>
      </c>
      <c r="AR25" s="50">
        <f>SUMIF('602 e. Clark'!$D$2:$EE$2,'Proforma Summary'!AR$4,'602 e. Clark'!$D25:$EE25)</f>
        <v>-25445.24423</v>
      </c>
      <c r="AS25" s="50">
        <f>SUMIF('602 e. Clark'!$D$2:$EE$2,'Proforma Summary'!AS$4,'602 e. Clark'!$D25:$EE25)</f>
        <v>-25973.96089</v>
      </c>
      <c r="AT25" s="50">
        <f>SUMIF('602 e. Clark'!$D$2:$EE$2,'Proforma Summary'!AT$4,'602 e. Clark'!$D25:$EE25)</f>
        <v>-26513.84624</v>
      </c>
      <c r="AU25" s="50">
        <f>SUMIF('602 e. Clark'!$D$2:$EE$2,'Proforma Summary'!AU$4,'602 e. Clark'!$D25:$EE25)</f>
        <v>-27309.26162</v>
      </c>
      <c r="AV25" s="50">
        <f>SUMIF('602 e. Clark'!$D$2:$EE$2,'Proforma Summary'!AV$4,'602 e. Clark'!$D25:$EE25)</f>
        <v>-28128.53947</v>
      </c>
      <c r="AW25" s="50">
        <f>SUMIF('602 e. Clark'!$D$2:$EE$2,'Proforma Summary'!AW$4,'602 e. Clark'!$D25:$EE25)</f>
        <v>-28972.39566</v>
      </c>
      <c r="AX25" s="50">
        <f>SUMIF('602 e. Clark'!$D$2:$EE$2,'Proforma Summary'!AX$4,'602 e. Clark'!$D25:$EE25)</f>
        <v>-29841.56753</v>
      </c>
      <c r="AY25" s="50">
        <f>SUMIF('602 e. Clark'!$D$2:$EE$2,'Proforma Summary'!AY$4,'602 e. Clark'!$D25:$EE25)</f>
        <v>-30736.81455</v>
      </c>
      <c r="AZ25" s="192">
        <f>SUMIF('602 e. Clark'!$D$2:$EE$2,'Proforma Summary'!AZ$4,'602 e. Clark'!$D25:$EE25)</f>
        <v>-30781.04244</v>
      </c>
    </row>
    <row r="26" ht="15.75" customHeight="1">
      <c r="A26" s="37"/>
      <c r="B26" s="187" t="str">
        <f>'107 e. Chalmers'!C26</f>
        <v>Study &amp; Fitness Center Expense</v>
      </c>
      <c r="C26" s="1"/>
      <c r="D26" s="50">
        <f>SUMIF('107 e. Chalmers'!$D$2:$EE$2,'Proforma Summary'!D$4,'107 e. Chalmers'!$D26:$EE26)</f>
        <v>-3498.91</v>
      </c>
      <c r="E26" s="50">
        <f>SUMIF('107 e. Chalmers'!$D$2:$EE$2,'Proforma Summary'!E$4,'107 e. Chalmers'!$D26:$EE26)</f>
        <v>-3603.8773</v>
      </c>
      <c r="F26" s="50">
        <f>SUMIF('107 e. Chalmers'!$D$2:$EE$2,'Proforma Summary'!F$4,'107 e. Chalmers'!$D26:$EE26)</f>
        <v>-3711.993619</v>
      </c>
      <c r="G26" s="50">
        <f>SUMIF('107 e. Chalmers'!$D$2:$EE$2,'Proforma Summary'!G$4,'107 e. Chalmers'!$D26:$EE26)</f>
        <v>-3823.353428</v>
      </c>
      <c r="H26" s="50">
        <f>SUMIF('107 e. Chalmers'!$D$2:$EE$2,'Proforma Summary'!H$4,'107 e. Chalmers'!$D26:$EE26)</f>
        <v>-3938.05403</v>
      </c>
      <c r="I26" s="50">
        <f>SUMIF('107 e. Chalmers'!$D$2:$EE$2,'Proforma Summary'!I$4,'107 e. Chalmers'!$D26:$EE26)</f>
        <v>-4056.195651</v>
      </c>
      <c r="J26" s="50">
        <f>SUMIF('107 e. Chalmers'!$D$2:$EE$2,'Proforma Summary'!J$4,'107 e. Chalmers'!$D26:$EE26)</f>
        <v>-4177.881521</v>
      </c>
      <c r="K26" s="50">
        <f>SUMIF('107 e. Chalmers'!$D$2:$EE$2,'Proforma Summary'!K$4,'107 e. Chalmers'!$D26:$EE26)</f>
        <v>-4303.217966</v>
      </c>
      <c r="L26" s="50">
        <f>SUMIF('107 e. Chalmers'!$D$2:$EE$2,'Proforma Summary'!L$4,'107 e. Chalmers'!$D26:$EE26)</f>
        <v>-4432.314505</v>
      </c>
      <c r="M26" s="192">
        <f>SUMIF('107 e. Chalmers'!$D$2:$EE$2,'Proforma Summary'!M$4,'107 e. Chalmers'!$D26:$EE26)</f>
        <v>-4565.283941</v>
      </c>
      <c r="N26" s="37"/>
      <c r="O26" s="187" t="str">
        <f>'306 e. Armory'!C26</f>
        <v>Study &amp; Fitness Center Expense</v>
      </c>
      <c r="P26" s="1"/>
      <c r="Q26" s="50">
        <f>SUMIF('306 e. Armory'!$D$2:$EE$2,'Proforma Summary'!Q$4,'306 e. Armory'!$D26:$EE27)</f>
        <v>-4664.87</v>
      </c>
      <c r="R26" s="50">
        <f>SUMIF('306 e. Armory'!$D$2:$EE$2,'Proforma Summary'!R$4,'306 e. Armory'!$D26:$EE27)</f>
        <v>-4804.8161</v>
      </c>
      <c r="S26" s="50">
        <f>SUMIF('306 e. Armory'!$D$2:$EE$2,'Proforma Summary'!S$4,'306 e. Armory'!$D26:$EE27)</f>
        <v>-4948.960583</v>
      </c>
      <c r="T26" s="50">
        <f>SUMIF('306 e. Armory'!$D$2:$EE$2,'Proforma Summary'!T$4,'306 e. Armory'!$D26:$EE27)</f>
        <v>-5097.4294</v>
      </c>
      <c r="U26" s="50">
        <f>SUMIF('306 e. Armory'!$D$2:$EE$2,'Proforma Summary'!U$4,'306 e. Armory'!$D26:$EE27)</f>
        <v>-5250.352283</v>
      </c>
      <c r="V26" s="50">
        <f>SUMIF('306 e. Armory'!$D$2:$EE$2,'Proforma Summary'!V$4,'306 e. Armory'!$D26:$EE27)</f>
        <v>-5407.862851</v>
      </c>
      <c r="W26" s="50">
        <f>SUMIF('306 e. Armory'!$D$2:$EE$2,'Proforma Summary'!W$4,'306 e. Armory'!$D26:$EE27)</f>
        <v>-5570.098737</v>
      </c>
      <c r="X26" s="50">
        <f>SUMIF('306 e. Armory'!$D$2:$EE$2,'Proforma Summary'!X$4,'306 e. Armory'!$D26:$EE27)</f>
        <v>-5737.201699</v>
      </c>
      <c r="Y26" s="50">
        <f>SUMIF('306 e. Armory'!$D$2:$EE$2,'Proforma Summary'!Y$4,'306 e. Armory'!$D26:$EE27)</f>
        <v>-5909.31775</v>
      </c>
      <c r="Z26" s="192">
        <f>SUMIF('306 e. Armory'!$D$2:$EE$2,'Proforma Summary'!Z$4,'306 e. Armory'!$D26:$EE27)</f>
        <v>-6086.597282</v>
      </c>
      <c r="AA26" s="37"/>
      <c r="AB26" s="187" t="str">
        <f t="shared" si="7"/>
        <v>Study &amp; Fitness Center Expense</v>
      </c>
      <c r="AC26" s="1"/>
      <c r="AD26" s="50">
        <f>SUMIF('505 e. Clark'!$D$2:$EE$2,'Proforma Summary'!AD$4,'505 e. Clark'!$D26:$EE26)</f>
        <v>-2721.26</v>
      </c>
      <c r="AE26" s="50">
        <f>SUMIF('505 e. Clark'!$D$2:$EE$2,'Proforma Summary'!AE$4,'505 e. Clark'!$D26:$EE26)</f>
        <v>-2802.8978</v>
      </c>
      <c r="AF26" s="50">
        <f>SUMIF('505 e. Clark'!$D$2:$EE$2,'Proforma Summary'!AF$4,'505 e. Clark'!$D26:$EE26)</f>
        <v>-2886.984734</v>
      </c>
      <c r="AG26" s="50">
        <f>SUMIF('505 e. Clark'!$D$2:$EE$2,'Proforma Summary'!AG$4,'505 e. Clark'!$D26:$EE26)</f>
        <v>-2973.594276</v>
      </c>
      <c r="AH26" s="50">
        <f>SUMIF('505 e. Clark'!$D$2:$EE$2,'Proforma Summary'!AH$4,'505 e. Clark'!$D26:$EE26)</f>
        <v>-3062.802104</v>
      </c>
      <c r="AI26" s="50">
        <f>SUMIF('505 e. Clark'!$D$2:$EE$2,'Proforma Summary'!AI$4,'505 e. Clark'!$D26:$EE26)</f>
        <v>-3154.686167</v>
      </c>
      <c r="AJ26" s="50">
        <f>SUMIF('505 e. Clark'!$D$2:$EE$2,'Proforma Summary'!AJ$4,'505 e. Clark'!$D26:$EE26)</f>
        <v>-3249.326752</v>
      </c>
      <c r="AK26" s="50">
        <f>SUMIF('505 e. Clark'!$D$2:$EE$2,'Proforma Summary'!AK$4,'505 e. Clark'!$D26:$EE26)</f>
        <v>-3346.806555</v>
      </c>
      <c r="AL26" s="50">
        <f>SUMIF('505 e. Clark'!$D$2:$EE$2,'Proforma Summary'!AL$4,'505 e. Clark'!$D26:$EE26)</f>
        <v>-3447.210752</v>
      </c>
      <c r="AM26" s="192">
        <f>SUMIF('505 e. Clark'!$D$2:$EE$2,'Proforma Summary'!AM$4,'505 e. Clark'!$D26:$EE26)</f>
        <v>-3550.627074</v>
      </c>
      <c r="AN26" s="37"/>
      <c r="AO26" s="187" t="str">
        <f t="shared" si="8"/>
        <v>Study &amp; Fitness Center Expense</v>
      </c>
      <c r="AP26" s="1"/>
      <c r="AQ26" s="50">
        <f>SUMIF('602 e. Clark'!$D$2:$EE$2,'Proforma Summary'!AQ$4,'602 e. Clark'!$D26:$EE26)</f>
        <v>-2914.9</v>
      </c>
      <c r="AR26" s="50">
        <f>SUMIF('602 e. Clark'!$D$2:$EE$2,'Proforma Summary'!AR$4,'602 e. Clark'!$D26:$EE26)</f>
        <v>-3002.347</v>
      </c>
      <c r="AS26" s="50">
        <f>SUMIF('602 e. Clark'!$D$2:$EE$2,'Proforma Summary'!AS$4,'602 e. Clark'!$D26:$EE26)</f>
        <v>-3092.41741</v>
      </c>
      <c r="AT26" s="50">
        <f>SUMIF('602 e. Clark'!$D$2:$EE$2,'Proforma Summary'!AT$4,'602 e. Clark'!$D26:$EE26)</f>
        <v>-3185.189932</v>
      </c>
      <c r="AU26" s="50">
        <f>SUMIF('602 e. Clark'!$D$2:$EE$2,'Proforma Summary'!AU$4,'602 e. Clark'!$D26:$EE26)</f>
        <v>-3280.74563</v>
      </c>
      <c r="AV26" s="50">
        <f>SUMIF('602 e. Clark'!$D$2:$EE$2,'Proforma Summary'!AV$4,'602 e. Clark'!$D26:$EE26)</f>
        <v>-3379.167999</v>
      </c>
      <c r="AW26" s="50">
        <f>SUMIF('602 e. Clark'!$D$2:$EE$2,'Proforma Summary'!AW$4,'602 e. Clark'!$D26:$EE26)</f>
        <v>-3480.543039</v>
      </c>
      <c r="AX26" s="50">
        <f>SUMIF('602 e. Clark'!$D$2:$EE$2,'Proforma Summary'!AX$4,'602 e. Clark'!$D26:$EE26)</f>
        <v>-3584.95933</v>
      </c>
      <c r="AY26" s="50">
        <f>SUMIF('602 e. Clark'!$D$2:$EE$2,'Proforma Summary'!AY$4,'602 e. Clark'!$D26:$EE26)</f>
        <v>-3692.50811</v>
      </c>
      <c r="AZ26" s="192">
        <f>SUMIF('602 e. Clark'!$D$2:$EE$2,'Proforma Summary'!AZ$4,'602 e. Clark'!$D26:$EE26)</f>
        <v>-3803.283354</v>
      </c>
    </row>
    <row r="27" ht="15.75" customHeight="1">
      <c r="A27" s="37"/>
      <c r="B27" s="187" t="str">
        <f>'107 e. Chalmers'!C27</f>
        <v>Utilities (Electricity, Water, Gas, Cable &amp; Internet)</v>
      </c>
      <c r="C27" s="1"/>
      <c r="D27" s="50">
        <f>SUMIF('107 e. Chalmers'!$D$2:$EE$2,'Proforma Summary'!D$4,'107 e. Chalmers'!$D27:$EE27)</f>
        <v>-18485.2864</v>
      </c>
      <c r="E27" s="50">
        <f>SUMIF('107 e. Chalmers'!$D$2:$EE$2,'Proforma Summary'!E$4,'107 e. Chalmers'!$D27:$EE27)</f>
        <v>-19039.84499</v>
      </c>
      <c r="F27" s="50">
        <f>SUMIF('107 e. Chalmers'!$D$2:$EE$2,'Proforma Summary'!F$4,'107 e. Chalmers'!$D27:$EE27)</f>
        <v>-19611.04034</v>
      </c>
      <c r="G27" s="50">
        <f>SUMIF('107 e. Chalmers'!$D$2:$EE$2,'Proforma Summary'!G$4,'107 e. Chalmers'!$D27:$EE27)</f>
        <v>-20199.37155</v>
      </c>
      <c r="H27" s="50">
        <f>SUMIF('107 e. Chalmers'!$D$2:$EE$2,'Proforma Summary'!H$4,'107 e. Chalmers'!$D27:$EE27)</f>
        <v>-20805.3527</v>
      </c>
      <c r="I27" s="50">
        <f>SUMIF('107 e. Chalmers'!$D$2:$EE$2,'Proforma Summary'!I$4,'107 e. Chalmers'!$D27:$EE27)</f>
        <v>-21429.51328</v>
      </c>
      <c r="J27" s="50">
        <f>SUMIF('107 e. Chalmers'!$D$2:$EE$2,'Proforma Summary'!J$4,'107 e. Chalmers'!$D27:$EE27)</f>
        <v>-22072.39868</v>
      </c>
      <c r="K27" s="50">
        <f>SUMIF('107 e. Chalmers'!$D$2:$EE$2,'Proforma Summary'!K$4,'107 e. Chalmers'!$D27:$EE27)</f>
        <v>-22734.57064</v>
      </c>
      <c r="L27" s="50">
        <f>SUMIF('107 e. Chalmers'!$D$2:$EE$2,'Proforma Summary'!L$4,'107 e. Chalmers'!$D27:$EE27)</f>
        <v>-23416.60776</v>
      </c>
      <c r="M27" s="192">
        <f>SUMIF('107 e. Chalmers'!$D$2:$EE$2,'Proforma Summary'!M$4,'107 e. Chalmers'!$D27:$EE27)</f>
        <v>-24119.10599</v>
      </c>
      <c r="N27" s="37"/>
      <c r="O27" s="187" t="str">
        <f>'306 e. Armory'!C27</f>
        <v>Utilities (Electricity, Gas, Cable &amp; Internet)</v>
      </c>
      <c r="P27" s="1"/>
      <c r="Q27" s="50">
        <f>SUMIF('306 e. Armory'!$D$2:$EE$2,'Proforma Summary'!Q$4,'306 e. Armory'!$D27:$EE28)</f>
        <v>-18000.6714</v>
      </c>
      <c r="R27" s="50">
        <f>SUMIF('306 e. Armory'!$D$2:$EE$2,'Proforma Summary'!R$4,'306 e. Armory'!$D27:$EE28)</f>
        <v>-18540.69154</v>
      </c>
      <c r="S27" s="50">
        <f>SUMIF('306 e. Armory'!$D$2:$EE$2,'Proforma Summary'!S$4,'306 e. Armory'!$D27:$EE28)</f>
        <v>-19096.91229</v>
      </c>
      <c r="T27" s="50">
        <f>SUMIF('306 e. Armory'!$D$2:$EE$2,'Proforma Summary'!T$4,'306 e. Armory'!$D27:$EE28)</f>
        <v>-19669.81966</v>
      </c>
      <c r="U27" s="50">
        <f>SUMIF('306 e. Armory'!$D$2:$EE$2,'Proforma Summary'!U$4,'306 e. Armory'!$D27:$EE28)</f>
        <v>-20259.91425</v>
      </c>
      <c r="V27" s="50">
        <f>SUMIF('306 e. Armory'!$D$2:$EE$2,'Proforma Summary'!V$4,'306 e. Armory'!$D27:$EE28)</f>
        <v>-20867.71167</v>
      </c>
      <c r="W27" s="50">
        <f>SUMIF('306 e. Armory'!$D$2:$EE$2,'Proforma Summary'!W$4,'306 e. Armory'!$D27:$EE28)</f>
        <v>-21493.74302</v>
      </c>
      <c r="X27" s="50">
        <f>SUMIF('306 e. Armory'!$D$2:$EE$2,'Proforma Summary'!X$4,'306 e. Armory'!$D27:$EE28)</f>
        <v>-22138.55531</v>
      </c>
      <c r="Y27" s="50">
        <f>SUMIF('306 e. Armory'!$D$2:$EE$2,'Proforma Summary'!Y$4,'306 e. Armory'!$D27:$EE28)</f>
        <v>-22802.71197</v>
      </c>
      <c r="Z27" s="192">
        <f>SUMIF('306 e. Armory'!$D$2:$EE$2,'Proforma Summary'!Z$4,'306 e. Armory'!$D27:$EE28)</f>
        <v>-23486.79333</v>
      </c>
      <c r="AA27" s="37"/>
      <c r="AB27" s="187" t="str">
        <f t="shared" si="7"/>
        <v>Utilities (Electricity, Gas, Cable &amp; Internet)</v>
      </c>
      <c r="AC27" s="1"/>
      <c r="AD27" s="50">
        <f>SUMIF('505 e. Clark'!$D$2:$EE$2,'Proforma Summary'!AD$4,'505 e. Clark'!$D27:$EE27)</f>
        <v>-21857.6506</v>
      </c>
      <c r="AE27" s="50">
        <f>SUMIF('505 e. Clark'!$D$2:$EE$2,'Proforma Summary'!AE$4,'505 e. Clark'!$D27:$EE27)</f>
        <v>-22513.38012</v>
      </c>
      <c r="AF27" s="50">
        <f>SUMIF('505 e. Clark'!$D$2:$EE$2,'Proforma Summary'!AF$4,'505 e. Clark'!$D27:$EE27)</f>
        <v>-23188.78152</v>
      </c>
      <c r="AG27" s="50">
        <f>SUMIF('505 e. Clark'!$D$2:$EE$2,'Proforma Summary'!AG$4,'505 e. Clark'!$D27:$EE27)</f>
        <v>-23884.44497</v>
      </c>
      <c r="AH27" s="50">
        <f>SUMIF('505 e. Clark'!$D$2:$EE$2,'Proforma Summary'!AH$4,'505 e. Clark'!$D27:$EE27)</f>
        <v>-24600.97832</v>
      </c>
      <c r="AI27" s="50">
        <f>SUMIF('505 e. Clark'!$D$2:$EE$2,'Proforma Summary'!AI$4,'505 e. Clark'!$D27:$EE27)</f>
        <v>-25339.00767</v>
      </c>
      <c r="AJ27" s="50">
        <f>SUMIF('505 e. Clark'!$D$2:$EE$2,'Proforma Summary'!AJ$4,'505 e. Clark'!$D27:$EE27)</f>
        <v>-26099.1779</v>
      </c>
      <c r="AK27" s="50">
        <f>SUMIF('505 e. Clark'!$D$2:$EE$2,'Proforma Summary'!AK$4,'505 e. Clark'!$D27:$EE27)</f>
        <v>-26882.15323</v>
      </c>
      <c r="AL27" s="50">
        <f>SUMIF('505 e. Clark'!$D$2:$EE$2,'Proforma Summary'!AL$4,'505 e. Clark'!$D27:$EE27)</f>
        <v>-27688.61783</v>
      </c>
      <c r="AM27" s="192">
        <f>SUMIF('505 e. Clark'!$D$2:$EE$2,'Proforma Summary'!AM$4,'505 e. Clark'!$D27:$EE27)</f>
        <v>-28519.27636</v>
      </c>
      <c r="AN27" s="37"/>
      <c r="AO27" s="187" t="str">
        <f t="shared" si="8"/>
        <v>Utilities (Electricity, Gas, Cable &amp; Internet)</v>
      </c>
      <c r="AP27" s="1"/>
      <c r="AQ27" s="50">
        <f>SUMIF('602 e. Clark'!$D$2:$EE$2,'Proforma Summary'!AQ$4,'602 e. Clark'!$D27:$EE27)</f>
        <v>-21857.6506</v>
      </c>
      <c r="AR27" s="50">
        <f>SUMIF('602 e. Clark'!$D$2:$EE$2,'Proforma Summary'!AR$4,'602 e. Clark'!$D27:$EE27)</f>
        <v>-22513.38012</v>
      </c>
      <c r="AS27" s="50">
        <f>SUMIF('602 e. Clark'!$D$2:$EE$2,'Proforma Summary'!AS$4,'602 e. Clark'!$D27:$EE27)</f>
        <v>-23188.78152</v>
      </c>
      <c r="AT27" s="50">
        <f>SUMIF('602 e. Clark'!$D$2:$EE$2,'Proforma Summary'!AT$4,'602 e. Clark'!$D27:$EE27)</f>
        <v>-23884.44497</v>
      </c>
      <c r="AU27" s="50">
        <f>SUMIF('602 e. Clark'!$D$2:$EE$2,'Proforma Summary'!AU$4,'602 e. Clark'!$D27:$EE27)</f>
        <v>-24600.97832</v>
      </c>
      <c r="AV27" s="50">
        <f>SUMIF('602 e. Clark'!$D$2:$EE$2,'Proforma Summary'!AV$4,'602 e. Clark'!$D27:$EE27)</f>
        <v>-25339.00767</v>
      </c>
      <c r="AW27" s="50">
        <f>SUMIF('602 e. Clark'!$D$2:$EE$2,'Proforma Summary'!AW$4,'602 e. Clark'!$D27:$EE27)</f>
        <v>-26099.1779</v>
      </c>
      <c r="AX27" s="50">
        <f>SUMIF('602 e. Clark'!$D$2:$EE$2,'Proforma Summary'!AX$4,'602 e. Clark'!$D27:$EE27)</f>
        <v>-26882.15323</v>
      </c>
      <c r="AY27" s="50">
        <f>SUMIF('602 e. Clark'!$D$2:$EE$2,'Proforma Summary'!AY$4,'602 e. Clark'!$D27:$EE27)</f>
        <v>-27688.61783</v>
      </c>
      <c r="AZ27" s="192">
        <f>SUMIF('602 e. Clark'!$D$2:$EE$2,'Proforma Summary'!AZ$4,'602 e. Clark'!$D27:$EE27)</f>
        <v>-28519.27636</v>
      </c>
    </row>
    <row r="28" ht="15.75" customHeight="1">
      <c r="A28" s="37"/>
      <c r="B28" s="187" t="str">
        <f>'107 e. Chalmers'!C28</f>
        <v>Other Utilities</v>
      </c>
      <c r="C28" s="1"/>
      <c r="D28" s="50">
        <f>SUMIF('107 e. Chalmers'!$D$2:$EE$2,'Proforma Summary'!D$4,'107 e. Chalmers'!$D28:$EE28)</f>
        <v>-3716.7344</v>
      </c>
      <c r="E28" s="50">
        <f>SUMIF('107 e. Chalmers'!$D$2:$EE$2,'Proforma Summary'!E$4,'107 e. Chalmers'!$D28:$EE28)</f>
        <v>-3828.236432</v>
      </c>
      <c r="F28" s="50">
        <f>SUMIF('107 e. Chalmers'!$D$2:$EE$2,'Proforma Summary'!F$4,'107 e. Chalmers'!$D28:$EE28)</f>
        <v>-3943.083525</v>
      </c>
      <c r="G28" s="50">
        <f>SUMIF('107 e. Chalmers'!$D$2:$EE$2,'Proforma Summary'!G$4,'107 e. Chalmers'!$D28:$EE28)</f>
        <v>-4061.376031</v>
      </c>
      <c r="H28" s="50">
        <f>SUMIF('107 e. Chalmers'!$D$2:$EE$2,'Proforma Summary'!H$4,'107 e. Chalmers'!$D28:$EE28)</f>
        <v>-4183.217312</v>
      </c>
      <c r="I28" s="50">
        <f>SUMIF('107 e. Chalmers'!$D$2:$EE$2,'Proforma Summary'!I$4,'107 e. Chalmers'!$D28:$EE28)</f>
        <v>-4308.713831</v>
      </c>
      <c r="J28" s="50">
        <f>SUMIF('107 e. Chalmers'!$D$2:$EE$2,'Proforma Summary'!J$4,'107 e. Chalmers'!$D28:$EE28)</f>
        <v>-4437.975246</v>
      </c>
      <c r="K28" s="50">
        <f>SUMIF('107 e. Chalmers'!$D$2:$EE$2,'Proforma Summary'!K$4,'107 e. Chalmers'!$D28:$EE28)</f>
        <v>-4571.114503</v>
      </c>
      <c r="L28" s="50">
        <f>SUMIF('107 e. Chalmers'!$D$2:$EE$2,'Proforma Summary'!L$4,'107 e. Chalmers'!$D28:$EE28)</f>
        <v>-4708.247938</v>
      </c>
      <c r="M28" s="192">
        <f>SUMIF('107 e. Chalmers'!$D$2:$EE$2,'Proforma Summary'!M$4,'107 e. Chalmers'!$D28:$EE28)</f>
        <v>-4849.495377</v>
      </c>
      <c r="N28" s="37"/>
      <c r="O28" s="187" t="str">
        <f>'306 e. Armory'!C28</f>
        <v>Other Utilities</v>
      </c>
      <c r="P28" s="1"/>
      <c r="Q28" s="50">
        <f>SUMIF('306 e. Armory'!$D$2:$EE$2,'Proforma Summary'!Q$4,'306 e. Armory'!$D28:$EE29)</f>
        <v>-3509.3027</v>
      </c>
      <c r="R28" s="50">
        <f>SUMIF('306 e. Armory'!$D$2:$EE$2,'Proforma Summary'!R$4,'306 e. Armory'!$D28:$EE29)</f>
        <v>-3614.581781</v>
      </c>
      <c r="S28" s="50">
        <f>SUMIF('306 e. Armory'!$D$2:$EE$2,'Proforma Summary'!S$4,'306 e. Armory'!$D28:$EE29)</f>
        <v>-3723.019234</v>
      </c>
      <c r="T28" s="50">
        <f>SUMIF('306 e. Armory'!$D$2:$EE$2,'Proforma Summary'!T$4,'306 e. Armory'!$D28:$EE29)</f>
        <v>-3834.709811</v>
      </c>
      <c r="U28" s="50">
        <f>SUMIF('306 e. Armory'!$D$2:$EE$2,'Proforma Summary'!U$4,'306 e. Armory'!$D28:$EE29)</f>
        <v>-3949.751106</v>
      </c>
      <c r="V28" s="50">
        <f>SUMIF('306 e. Armory'!$D$2:$EE$2,'Proforma Summary'!V$4,'306 e. Armory'!$D28:$EE29)</f>
        <v>-4068.243639</v>
      </c>
      <c r="W28" s="50">
        <f>SUMIF('306 e. Armory'!$D$2:$EE$2,'Proforma Summary'!W$4,'306 e. Armory'!$D28:$EE29)</f>
        <v>-4190.290948</v>
      </c>
      <c r="X28" s="50">
        <f>SUMIF('306 e. Armory'!$D$2:$EE$2,'Proforma Summary'!X$4,'306 e. Armory'!$D28:$EE29)</f>
        <v>-4315.999677</v>
      </c>
      <c r="Y28" s="50">
        <f>SUMIF('306 e. Armory'!$D$2:$EE$2,'Proforma Summary'!Y$4,'306 e. Armory'!$D28:$EE29)</f>
        <v>-4445.479667</v>
      </c>
      <c r="Z28" s="192">
        <f>SUMIF('306 e. Armory'!$D$2:$EE$2,'Proforma Summary'!Z$4,'306 e. Armory'!$D28:$EE29)</f>
        <v>-4578.844057</v>
      </c>
      <c r="AA28" s="37"/>
      <c r="AB28" s="187" t="str">
        <f t="shared" si="7"/>
        <v>Other Utilities</v>
      </c>
      <c r="AC28" s="1"/>
      <c r="AD28" s="50">
        <f>SUMIF('505 e. Clark'!$D$2:$EE$2,'Proforma Summary'!AD$4,'505 e. Clark'!$D28:$EE28)</f>
        <v>-5569.1379</v>
      </c>
      <c r="AE28" s="50">
        <f>SUMIF('505 e. Clark'!$D$2:$EE$2,'Proforma Summary'!AE$4,'505 e. Clark'!$D28:$EE28)</f>
        <v>-5736.212037</v>
      </c>
      <c r="AF28" s="50">
        <f>SUMIF('505 e. Clark'!$D$2:$EE$2,'Proforma Summary'!AF$4,'505 e. Clark'!$D28:$EE28)</f>
        <v>-5908.298398</v>
      </c>
      <c r="AG28" s="50">
        <f>SUMIF('505 e. Clark'!$D$2:$EE$2,'Proforma Summary'!AG$4,'505 e. Clark'!$D28:$EE28)</f>
        <v>-6085.54735</v>
      </c>
      <c r="AH28" s="50">
        <f>SUMIF('505 e. Clark'!$D$2:$EE$2,'Proforma Summary'!AH$4,'505 e. Clark'!$D28:$EE28)</f>
        <v>-6268.113771</v>
      </c>
      <c r="AI28" s="50">
        <f>SUMIF('505 e. Clark'!$D$2:$EE$2,'Proforma Summary'!AI$4,'505 e. Clark'!$D28:$EE28)</f>
        <v>-6456.157184</v>
      </c>
      <c r="AJ28" s="50">
        <f>SUMIF('505 e. Clark'!$D$2:$EE$2,'Proforma Summary'!AJ$4,'505 e. Clark'!$D28:$EE28)</f>
        <v>-6649.841899</v>
      </c>
      <c r="AK28" s="50">
        <f>SUMIF('505 e. Clark'!$D$2:$EE$2,'Proforma Summary'!AK$4,'505 e. Clark'!$D28:$EE28)</f>
        <v>-6849.337156</v>
      </c>
      <c r="AL28" s="50">
        <f>SUMIF('505 e. Clark'!$D$2:$EE$2,'Proforma Summary'!AL$4,'505 e. Clark'!$D28:$EE28)</f>
        <v>-7054.817271</v>
      </c>
      <c r="AM28" s="192">
        <f>SUMIF('505 e. Clark'!$D$2:$EE$2,'Proforma Summary'!AM$4,'505 e. Clark'!$D28:$EE28)</f>
        <v>-7266.461789</v>
      </c>
      <c r="AN28" s="37"/>
      <c r="AO28" s="187" t="str">
        <f t="shared" si="8"/>
        <v>Other Utilities</v>
      </c>
      <c r="AP28" s="1"/>
      <c r="AQ28" s="50">
        <f>SUMIF('602 e. Clark'!$D$2:$EE$2,'Proforma Summary'!AQ$4,'602 e. Clark'!$D28:$EE28)</f>
        <v>-5569.1379</v>
      </c>
      <c r="AR28" s="50">
        <f>SUMIF('602 e. Clark'!$D$2:$EE$2,'Proforma Summary'!AR$4,'602 e. Clark'!$D28:$EE28)</f>
        <v>-5736.212037</v>
      </c>
      <c r="AS28" s="50">
        <f>SUMIF('602 e. Clark'!$D$2:$EE$2,'Proforma Summary'!AS$4,'602 e. Clark'!$D28:$EE28)</f>
        <v>-5908.298398</v>
      </c>
      <c r="AT28" s="50">
        <f>SUMIF('602 e. Clark'!$D$2:$EE$2,'Proforma Summary'!AT$4,'602 e. Clark'!$D28:$EE28)</f>
        <v>-6085.54735</v>
      </c>
      <c r="AU28" s="50">
        <f>SUMIF('602 e. Clark'!$D$2:$EE$2,'Proforma Summary'!AU$4,'602 e. Clark'!$D28:$EE28)</f>
        <v>-6268.113771</v>
      </c>
      <c r="AV28" s="50">
        <f>SUMIF('602 e. Clark'!$D$2:$EE$2,'Proforma Summary'!AV$4,'602 e. Clark'!$D28:$EE28)</f>
        <v>-6456.157184</v>
      </c>
      <c r="AW28" s="50">
        <f>SUMIF('602 e. Clark'!$D$2:$EE$2,'Proforma Summary'!AW$4,'602 e. Clark'!$D28:$EE28)</f>
        <v>-6649.841899</v>
      </c>
      <c r="AX28" s="50">
        <f>SUMIF('602 e. Clark'!$D$2:$EE$2,'Proforma Summary'!AX$4,'602 e. Clark'!$D28:$EE28)</f>
        <v>-6849.337156</v>
      </c>
      <c r="AY28" s="50">
        <f>SUMIF('602 e. Clark'!$D$2:$EE$2,'Proforma Summary'!AY$4,'602 e. Clark'!$D28:$EE28)</f>
        <v>-7054.817271</v>
      </c>
      <c r="AZ28" s="192">
        <f>SUMIF('602 e. Clark'!$D$2:$EE$2,'Proforma Summary'!AZ$4,'602 e. Clark'!$D28:$EE28)</f>
        <v>-7266.461789</v>
      </c>
    </row>
    <row r="29" ht="15.75" customHeight="1">
      <c r="A29" s="37"/>
      <c r="B29" s="187" t="str">
        <f>'107 e. Chalmers'!C29</f>
        <v>Management Fee</v>
      </c>
      <c r="C29" s="1"/>
      <c r="D29" s="50">
        <f>SUMIF('107 e. Chalmers'!$D$2:$EE$2,'Proforma Summary'!D$4,'107 e. Chalmers'!$D29:$EE29)</f>
        <v>-7924.51512</v>
      </c>
      <c r="E29" s="50">
        <f>SUMIF('107 e. Chalmers'!$D$2:$EE$2,'Proforma Summary'!E$4,'107 e. Chalmers'!$D29:$EE29)</f>
        <v>-8343.747533</v>
      </c>
      <c r="F29" s="50">
        <f>SUMIF('107 e. Chalmers'!$D$2:$EE$2,'Proforma Summary'!F$4,'107 e. Chalmers'!$D29:$EE29)</f>
        <v>-8510.622483</v>
      </c>
      <c r="G29" s="50">
        <f>SUMIF('107 e. Chalmers'!$D$2:$EE$2,'Proforma Summary'!G$4,'107 e. Chalmers'!$D29:$EE29)</f>
        <v>-8680.834933</v>
      </c>
      <c r="H29" s="50">
        <f>SUMIF('107 e. Chalmers'!$D$2:$EE$2,'Proforma Summary'!H$4,'107 e. Chalmers'!$D29:$EE29)</f>
        <v>-8941.259981</v>
      </c>
      <c r="I29" s="50">
        <f>SUMIF('107 e. Chalmers'!$D$2:$EE$2,'Proforma Summary'!I$4,'107 e. Chalmers'!$D29:$EE29)</f>
        <v>-9209.497781</v>
      </c>
      <c r="J29" s="50">
        <f>SUMIF('107 e. Chalmers'!$D$2:$EE$2,'Proforma Summary'!J$4,'107 e. Chalmers'!$D29:$EE29)</f>
        <v>-9485.782714</v>
      </c>
      <c r="K29" s="50">
        <f>SUMIF('107 e. Chalmers'!$D$2:$EE$2,'Proforma Summary'!K$4,'107 e. Chalmers'!$D29:$EE29)</f>
        <v>-9770.356195</v>
      </c>
      <c r="L29" s="50">
        <f>SUMIF('107 e. Chalmers'!$D$2:$EE$2,'Proforma Summary'!L$4,'107 e. Chalmers'!$D29:$EE29)</f>
        <v>-10063.46688</v>
      </c>
      <c r="M29" s="192">
        <f>SUMIF('107 e. Chalmers'!$D$2:$EE$2,'Proforma Summary'!M$4,'107 e. Chalmers'!$D29:$EE29)</f>
        <v>-10365.37089</v>
      </c>
      <c r="N29" s="37"/>
      <c r="O29" s="187" t="str">
        <f>'306 e. Armory'!C29</f>
        <v>Management Fee</v>
      </c>
      <c r="P29" s="1"/>
      <c r="Q29" s="50">
        <f>SUMIF('306 e. Armory'!$D$2:$EE$2,'Proforma Summary'!Q$4,'306 e. Armory'!$D29:$EE30)</f>
        <v>-11490.20208</v>
      </c>
      <c r="R29" s="50">
        <f>SUMIF('306 e. Armory'!$D$2:$EE$2,'Proforma Summary'!R$4,'306 e. Armory'!$D29:$EE30)</f>
        <v>-12098.07084</v>
      </c>
      <c r="S29" s="50">
        <f>SUMIF('306 e. Armory'!$D$2:$EE$2,'Proforma Summary'!S$4,'306 e. Armory'!$D29:$EE30)</f>
        <v>-12340.03225</v>
      </c>
      <c r="T29" s="50">
        <f>SUMIF('306 e. Armory'!$D$2:$EE$2,'Proforma Summary'!T$4,'306 e. Armory'!$D29:$EE30)</f>
        <v>-12586.8329</v>
      </c>
      <c r="U29" s="50">
        <f>SUMIF('306 e. Armory'!$D$2:$EE$2,'Proforma Summary'!U$4,'306 e. Armory'!$D29:$EE30)</f>
        <v>-12964.43788</v>
      </c>
      <c r="V29" s="50">
        <f>SUMIF('306 e. Armory'!$D$2:$EE$2,'Proforma Summary'!V$4,'306 e. Armory'!$D29:$EE30)</f>
        <v>-13353.37102</v>
      </c>
      <c r="W29" s="50">
        <f>SUMIF('306 e. Armory'!$D$2:$EE$2,'Proforma Summary'!W$4,'306 e. Armory'!$D29:$EE30)</f>
        <v>-13753.97215</v>
      </c>
      <c r="X29" s="50">
        <f>SUMIF('306 e. Armory'!$D$2:$EE$2,'Proforma Summary'!X$4,'306 e. Armory'!$D29:$EE30)</f>
        <v>-14166.59132</v>
      </c>
      <c r="Y29" s="50">
        <f>SUMIF('306 e. Armory'!$D$2:$EE$2,'Proforma Summary'!Y$4,'306 e. Armory'!$D29:$EE30)</f>
        <v>-14591.58905</v>
      </c>
      <c r="Z29" s="192">
        <f>SUMIF('306 e. Armory'!$D$2:$EE$2,'Proforma Summary'!Z$4,'306 e. Armory'!$D29:$EE30)</f>
        <v>-15029.33673</v>
      </c>
      <c r="AA29" s="37"/>
      <c r="AB29" s="187" t="str">
        <f t="shared" si="7"/>
        <v>Management Fee</v>
      </c>
      <c r="AC29" s="1"/>
      <c r="AD29" s="50">
        <f>SUMIF('505 e. Clark'!$D$2:$EE$2,'Proforma Summary'!AD$4,'505 e. Clark'!$D29:$EE29)</f>
        <v>-6931.3644</v>
      </c>
      <c r="AE29" s="50">
        <f>SUMIF('505 e. Clark'!$D$2:$EE$2,'Proforma Summary'!AE$4,'505 e. Clark'!$D29:$EE29)</f>
        <v>-7298.055936</v>
      </c>
      <c r="AF29" s="50">
        <f>SUMIF('505 e. Clark'!$D$2:$EE$2,'Proforma Summary'!AF$4,'505 e. Clark'!$D29:$EE29)</f>
        <v>-7444.017055</v>
      </c>
      <c r="AG29" s="50">
        <f>SUMIF('505 e. Clark'!$D$2:$EE$2,'Proforma Summary'!AG$4,'505 e. Clark'!$D29:$EE29)</f>
        <v>-7592.897396</v>
      </c>
      <c r="AH29" s="50">
        <f>SUMIF('505 e. Clark'!$D$2:$EE$2,'Proforma Summary'!AH$4,'505 e. Clark'!$D29:$EE29)</f>
        <v>-7820.684318</v>
      </c>
      <c r="AI29" s="50">
        <f>SUMIF('505 e. Clark'!$D$2:$EE$2,'Proforma Summary'!AI$4,'505 e. Clark'!$D29:$EE29)</f>
        <v>-8055.304847</v>
      </c>
      <c r="AJ29" s="50">
        <f>SUMIF('505 e. Clark'!$D$2:$EE$2,'Proforma Summary'!AJ$4,'505 e. Clark'!$D29:$EE29)</f>
        <v>-8296.963993</v>
      </c>
      <c r="AK29" s="50">
        <f>SUMIF('505 e. Clark'!$D$2:$EE$2,'Proforma Summary'!AK$4,'505 e. Clark'!$D29:$EE29)</f>
        <v>-8545.872912</v>
      </c>
      <c r="AL29" s="50">
        <f>SUMIF('505 e. Clark'!$D$2:$EE$2,'Proforma Summary'!AL$4,'505 e. Clark'!$D29:$EE29)</f>
        <v>-8802.2491</v>
      </c>
      <c r="AM29" s="192">
        <f>SUMIF('505 e. Clark'!$D$2:$EE$2,'Proforma Summary'!AM$4,'505 e. Clark'!$D29:$EE29)</f>
        <v>-8782.99418</v>
      </c>
      <c r="AN29" s="37"/>
      <c r="AO29" s="187" t="str">
        <f t="shared" si="8"/>
        <v>Management Fee</v>
      </c>
      <c r="AP29" s="1"/>
      <c r="AQ29" s="50">
        <f>SUMIF('602 e. Clark'!$D$2:$EE$2,'Proforma Summary'!AQ$4,'602 e. Clark'!$D29:$EE29)</f>
        <v>-8053.83162</v>
      </c>
      <c r="AR29" s="50">
        <f>SUMIF('602 e. Clark'!$D$2:$EE$2,'Proforma Summary'!AR$4,'602 e. Clark'!$D29:$EE29)</f>
        <v>-8479.905293</v>
      </c>
      <c r="AS29" s="50">
        <f>SUMIF('602 e. Clark'!$D$2:$EE$2,'Proforma Summary'!AS$4,'602 e. Clark'!$D29:$EE29)</f>
        <v>-8649.503399</v>
      </c>
      <c r="AT29" s="50">
        <f>SUMIF('602 e. Clark'!$D$2:$EE$2,'Proforma Summary'!AT$4,'602 e. Clark'!$D29:$EE29)</f>
        <v>-8822.493467</v>
      </c>
      <c r="AU29" s="50">
        <f>SUMIF('602 e. Clark'!$D$2:$EE$2,'Proforma Summary'!AU$4,'602 e. Clark'!$D29:$EE29)</f>
        <v>-9087.168271</v>
      </c>
      <c r="AV29" s="50">
        <f>SUMIF('602 e. Clark'!$D$2:$EE$2,'Proforma Summary'!AV$4,'602 e. Clark'!$D29:$EE29)</f>
        <v>-9359.783319</v>
      </c>
      <c r="AW29" s="50">
        <f>SUMIF('602 e. Clark'!$D$2:$EE$2,'Proforma Summary'!AW$4,'602 e. Clark'!$D29:$EE29)</f>
        <v>-9640.576818</v>
      </c>
      <c r="AX29" s="50">
        <f>SUMIF('602 e. Clark'!$D$2:$EE$2,'Proforma Summary'!AX$4,'602 e. Clark'!$D29:$EE29)</f>
        <v>-9929.794123</v>
      </c>
      <c r="AY29" s="50">
        <f>SUMIF('602 e. Clark'!$D$2:$EE$2,'Proforma Summary'!AY$4,'602 e. Clark'!$D29:$EE29)</f>
        <v>-10227.68795</v>
      </c>
      <c r="AZ29" s="192">
        <f>SUMIF('602 e. Clark'!$D$2:$EE$2,'Proforma Summary'!AZ$4,'602 e. Clark'!$D29:$EE29)</f>
        <v>-10205.31488</v>
      </c>
    </row>
    <row r="30" ht="15.75" customHeight="1">
      <c r="A30" s="37"/>
      <c r="B30" s="187" t="str">
        <f>'107 e. Chalmers'!C30</f>
        <v>Hauling</v>
      </c>
      <c r="C30" s="1"/>
      <c r="D30" s="50">
        <f>SUMIF('107 e. Chalmers'!$D$2:$EE$2,'Proforma Summary'!D$4,'107 e. Chalmers'!$D30:$EE30)</f>
        <v>-958.8064</v>
      </c>
      <c r="E30" s="50">
        <f>SUMIF('107 e. Chalmers'!$D$2:$EE$2,'Proforma Summary'!E$4,'107 e. Chalmers'!$D30:$EE30)</f>
        <v>-987.570592</v>
      </c>
      <c r="F30" s="50">
        <f>SUMIF('107 e. Chalmers'!$D$2:$EE$2,'Proforma Summary'!F$4,'107 e. Chalmers'!$D30:$EE30)</f>
        <v>-1017.19771</v>
      </c>
      <c r="G30" s="50">
        <f>SUMIF('107 e. Chalmers'!$D$2:$EE$2,'Proforma Summary'!G$4,'107 e. Chalmers'!$D30:$EE30)</f>
        <v>-1047.713641</v>
      </c>
      <c r="H30" s="50">
        <f>SUMIF('107 e. Chalmers'!$D$2:$EE$2,'Proforma Summary'!H$4,'107 e. Chalmers'!$D30:$EE30)</f>
        <v>-1079.14505</v>
      </c>
      <c r="I30" s="50">
        <f>SUMIF('107 e. Chalmers'!$D$2:$EE$2,'Proforma Summary'!I$4,'107 e. Chalmers'!$D30:$EE30)</f>
        <v>-1111.519402</v>
      </c>
      <c r="J30" s="50">
        <f>SUMIF('107 e. Chalmers'!$D$2:$EE$2,'Proforma Summary'!J$4,'107 e. Chalmers'!$D30:$EE30)</f>
        <v>-1144.864984</v>
      </c>
      <c r="K30" s="50">
        <f>SUMIF('107 e. Chalmers'!$D$2:$EE$2,'Proforma Summary'!K$4,'107 e. Chalmers'!$D30:$EE30)</f>
        <v>-1179.210933</v>
      </c>
      <c r="L30" s="50">
        <f>SUMIF('107 e. Chalmers'!$D$2:$EE$2,'Proforma Summary'!L$4,'107 e. Chalmers'!$D30:$EE30)</f>
        <v>-1214.587261</v>
      </c>
      <c r="M30" s="192">
        <f>SUMIF('107 e. Chalmers'!$D$2:$EE$2,'Proforma Summary'!M$4,'107 e. Chalmers'!$D30:$EE30)</f>
        <v>-1251.024879</v>
      </c>
      <c r="N30" s="37"/>
      <c r="O30" s="187" t="str">
        <f>'306 e. Armory'!C30</f>
        <v>Hauling</v>
      </c>
      <c r="P30" s="1"/>
      <c r="Q30" s="50">
        <f>SUMIF('306 e. Armory'!$D$2:$EE$2,'Proforma Summary'!Q$4,'306 e. Armory'!$D30:$EE31)</f>
        <v>-1854</v>
      </c>
      <c r="R30" s="50">
        <f>SUMIF('306 e. Armory'!$D$2:$EE$2,'Proforma Summary'!R$4,'306 e. Armory'!$D30:$EE31)</f>
        <v>-1909.62</v>
      </c>
      <c r="S30" s="50">
        <f>SUMIF('306 e. Armory'!$D$2:$EE$2,'Proforma Summary'!S$4,'306 e. Armory'!$D30:$EE31)</f>
        <v>-1966.9086</v>
      </c>
      <c r="T30" s="50">
        <f>SUMIF('306 e. Armory'!$D$2:$EE$2,'Proforma Summary'!T$4,'306 e. Armory'!$D30:$EE31)</f>
        <v>-2025.915858</v>
      </c>
      <c r="U30" s="50">
        <f>SUMIF('306 e. Armory'!$D$2:$EE$2,'Proforma Summary'!U$4,'306 e. Armory'!$D30:$EE31)</f>
        <v>-2086.693334</v>
      </c>
      <c r="V30" s="50">
        <f>SUMIF('306 e. Armory'!$D$2:$EE$2,'Proforma Summary'!V$4,'306 e. Armory'!$D30:$EE31)</f>
        <v>-2149.294134</v>
      </c>
      <c r="W30" s="50">
        <f>SUMIF('306 e. Armory'!$D$2:$EE$2,'Proforma Summary'!W$4,'306 e. Armory'!$D30:$EE31)</f>
        <v>-2213.772958</v>
      </c>
      <c r="X30" s="50">
        <f>SUMIF('306 e. Armory'!$D$2:$EE$2,'Proforma Summary'!X$4,'306 e. Armory'!$D30:$EE31)</f>
        <v>-2280.186146</v>
      </c>
      <c r="Y30" s="50">
        <f>SUMIF('306 e. Armory'!$D$2:$EE$2,'Proforma Summary'!Y$4,'306 e. Armory'!$D30:$EE31)</f>
        <v>-2348.591731</v>
      </c>
      <c r="Z30" s="192">
        <f>SUMIF('306 e. Armory'!$D$2:$EE$2,'Proforma Summary'!Z$4,'306 e. Armory'!$D30:$EE31)</f>
        <v>-2419.049483</v>
      </c>
      <c r="AA30" s="37"/>
      <c r="AB30" s="187" t="str">
        <f t="shared" si="7"/>
        <v>Hauling</v>
      </c>
      <c r="AC30" s="1"/>
      <c r="AD30" s="50">
        <f>SUMIF('505 e. Clark'!$D$2:$EE$2,'Proforma Summary'!AD$4,'505 e. Clark'!$D30:$EE30)</f>
        <v>-642.4316</v>
      </c>
      <c r="AE30" s="50">
        <f>SUMIF('505 e. Clark'!$D$2:$EE$2,'Proforma Summary'!AE$4,'505 e. Clark'!$D30:$EE30)</f>
        <v>-661.704548</v>
      </c>
      <c r="AF30" s="50">
        <f>SUMIF('505 e. Clark'!$D$2:$EE$2,'Proforma Summary'!AF$4,'505 e. Clark'!$D30:$EE30)</f>
        <v>-681.5556844</v>
      </c>
      <c r="AG30" s="50">
        <f>SUMIF('505 e. Clark'!$D$2:$EE$2,'Proforma Summary'!AG$4,'505 e. Clark'!$D30:$EE30)</f>
        <v>-702.002355</v>
      </c>
      <c r="AH30" s="50">
        <f>SUMIF('505 e. Clark'!$D$2:$EE$2,'Proforma Summary'!AH$4,'505 e. Clark'!$D30:$EE30)</f>
        <v>-723.0624256</v>
      </c>
      <c r="AI30" s="50">
        <f>SUMIF('505 e. Clark'!$D$2:$EE$2,'Proforma Summary'!AI$4,'505 e. Clark'!$D30:$EE30)</f>
        <v>-744.7542984</v>
      </c>
      <c r="AJ30" s="50">
        <f>SUMIF('505 e. Clark'!$D$2:$EE$2,'Proforma Summary'!AJ$4,'505 e. Clark'!$D30:$EE30)</f>
        <v>-767.0969273</v>
      </c>
      <c r="AK30" s="50">
        <f>SUMIF('505 e. Clark'!$D$2:$EE$2,'Proforma Summary'!AK$4,'505 e. Clark'!$D30:$EE30)</f>
        <v>-790.1098352</v>
      </c>
      <c r="AL30" s="50">
        <f>SUMIF('505 e. Clark'!$D$2:$EE$2,'Proforma Summary'!AL$4,'505 e. Clark'!$D30:$EE30)</f>
        <v>-813.8131302</v>
      </c>
      <c r="AM30" s="192">
        <f>SUMIF('505 e. Clark'!$D$2:$EE$2,'Proforma Summary'!AM$4,'505 e. Clark'!$D30:$EE30)</f>
        <v>-838.2275241</v>
      </c>
      <c r="AN30" s="37"/>
      <c r="AO30" s="187" t="str">
        <f t="shared" si="8"/>
        <v>Hauling</v>
      </c>
      <c r="AP30" s="1"/>
      <c r="AQ30" s="50">
        <f>SUMIF('602 e. Clark'!$D$2:$EE$2,'Proforma Summary'!AQ$4,'602 e. Clark'!$D30:$EE30)</f>
        <v>-927.6489</v>
      </c>
      <c r="AR30" s="50">
        <f>SUMIF('602 e. Clark'!$D$2:$EE$2,'Proforma Summary'!AR$4,'602 e. Clark'!$D30:$EE30)</f>
        <v>-955.478367</v>
      </c>
      <c r="AS30" s="50">
        <f>SUMIF('602 e. Clark'!$D$2:$EE$2,'Proforma Summary'!AS$4,'602 e. Clark'!$D30:$EE30)</f>
        <v>-984.142718</v>
      </c>
      <c r="AT30" s="50">
        <f>SUMIF('602 e. Clark'!$D$2:$EE$2,'Proforma Summary'!AT$4,'602 e. Clark'!$D30:$EE30)</f>
        <v>-1013.667</v>
      </c>
      <c r="AU30" s="50">
        <f>SUMIF('602 e. Clark'!$D$2:$EE$2,'Proforma Summary'!AU$4,'602 e. Clark'!$D30:$EE30)</f>
        <v>-1044.07701</v>
      </c>
      <c r="AV30" s="50">
        <f>SUMIF('602 e. Clark'!$D$2:$EE$2,'Proforma Summary'!AV$4,'602 e. Clark'!$D30:$EE30)</f>
        <v>-1075.39932</v>
      </c>
      <c r="AW30" s="50">
        <f>SUMIF('602 e. Clark'!$D$2:$EE$2,'Proforma Summary'!AW$4,'602 e. Clark'!$D30:$EE30)</f>
        <v>-1107.661299</v>
      </c>
      <c r="AX30" s="50">
        <f>SUMIF('602 e. Clark'!$D$2:$EE$2,'Proforma Summary'!AX$4,'602 e. Clark'!$D30:$EE30)</f>
        <v>-1140.891138</v>
      </c>
      <c r="AY30" s="50">
        <f>SUMIF('602 e. Clark'!$D$2:$EE$2,'Proforma Summary'!AY$4,'602 e. Clark'!$D30:$EE30)</f>
        <v>-1175.117873</v>
      </c>
      <c r="AZ30" s="192">
        <f>SUMIF('602 e. Clark'!$D$2:$EE$2,'Proforma Summary'!AZ$4,'602 e. Clark'!$D30:$EE30)</f>
        <v>-1210.371409</v>
      </c>
    </row>
    <row r="31" ht="15.75" customHeight="1">
      <c r="A31" s="37"/>
      <c r="B31" s="187" t="str">
        <f>'107 e. Chalmers'!C31</f>
        <v>Pest Control</v>
      </c>
      <c r="C31" s="1"/>
      <c r="D31" s="50">
        <f>SUMIF('107 e. Chalmers'!$D$2:$EE$2,'Proforma Summary'!D$4,'107 e. Chalmers'!$D31:$EE31)</f>
        <v>-617.4129</v>
      </c>
      <c r="E31" s="50">
        <f>SUMIF('107 e. Chalmers'!$D$2:$EE$2,'Proforma Summary'!E$4,'107 e. Chalmers'!$D31:$EE31)</f>
        <v>-635.935287</v>
      </c>
      <c r="F31" s="50">
        <f>SUMIF('107 e. Chalmers'!$D$2:$EE$2,'Proforma Summary'!F$4,'107 e. Chalmers'!$D31:$EE31)</f>
        <v>-655.0133456</v>
      </c>
      <c r="G31" s="50">
        <f>SUMIF('107 e. Chalmers'!$D$2:$EE$2,'Proforma Summary'!G$4,'107 e. Chalmers'!$D31:$EE31)</f>
        <v>-674.663746</v>
      </c>
      <c r="H31" s="50">
        <f>SUMIF('107 e. Chalmers'!$D$2:$EE$2,'Proforma Summary'!H$4,'107 e. Chalmers'!$D31:$EE31)</f>
        <v>-694.9036584</v>
      </c>
      <c r="I31" s="50">
        <f>SUMIF('107 e. Chalmers'!$D$2:$EE$2,'Proforma Summary'!I$4,'107 e. Chalmers'!$D31:$EE31)</f>
        <v>-715.7507681</v>
      </c>
      <c r="J31" s="50">
        <f>SUMIF('107 e. Chalmers'!$D$2:$EE$2,'Proforma Summary'!J$4,'107 e. Chalmers'!$D31:$EE31)</f>
        <v>-737.2232912</v>
      </c>
      <c r="K31" s="50">
        <f>SUMIF('107 e. Chalmers'!$D$2:$EE$2,'Proforma Summary'!K$4,'107 e. Chalmers'!$D31:$EE31)</f>
        <v>-759.3399899</v>
      </c>
      <c r="L31" s="50">
        <f>SUMIF('107 e. Chalmers'!$D$2:$EE$2,'Proforma Summary'!L$4,'107 e. Chalmers'!$D31:$EE31)</f>
        <v>-782.1201896</v>
      </c>
      <c r="M31" s="192">
        <f>SUMIF('107 e. Chalmers'!$D$2:$EE$2,'Proforma Summary'!M$4,'107 e. Chalmers'!$D31:$EE31)</f>
        <v>-805.5837953</v>
      </c>
      <c r="N31" s="37"/>
      <c r="O31" s="187" t="str">
        <f>'306 e. Armory'!C31</f>
        <v>Pest Control</v>
      </c>
      <c r="P31" s="1"/>
      <c r="Q31" s="50">
        <f>SUMIF('306 e. Armory'!$D$2:$EE$2,'Proforma Summary'!Q$4,'306 e. Armory'!$D31:$EE32)</f>
        <v>-675.8757</v>
      </c>
      <c r="R31" s="50">
        <f>SUMIF('306 e. Armory'!$D$2:$EE$2,'Proforma Summary'!R$4,'306 e. Armory'!$D31:$EE32)</f>
        <v>-696.151971</v>
      </c>
      <c r="S31" s="50">
        <f>SUMIF('306 e. Armory'!$D$2:$EE$2,'Proforma Summary'!S$4,'306 e. Armory'!$D31:$EE32)</f>
        <v>-717.0365301</v>
      </c>
      <c r="T31" s="50">
        <f>SUMIF('306 e. Armory'!$D$2:$EE$2,'Proforma Summary'!T$4,'306 e. Armory'!$D31:$EE32)</f>
        <v>-738.547626</v>
      </c>
      <c r="U31" s="50">
        <f>SUMIF('306 e. Armory'!$D$2:$EE$2,'Proforma Summary'!U$4,'306 e. Armory'!$D31:$EE32)</f>
        <v>-760.7040548</v>
      </c>
      <c r="V31" s="50">
        <f>SUMIF('306 e. Armory'!$D$2:$EE$2,'Proforma Summary'!V$4,'306 e. Armory'!$D31:$EE32)</f>
        <v>-783.5251765</v>
      </c>
      <c r="W31" s="50">
        <f>SUMIF('306 e. Armory'!$D$2:$EE$2,'Proforma Summary'!W$4,'306 e. Armory'!$D31:$EE32)</f>
        <v>-807.0309318</v>
      </c>
      <c r="X31" s="50">
        <f>SUMIF('306 e. Armory'!$D$2:$EE$2,'Proforma Summary'!X$4,'306 e. Armory'!$D31:$EE32)</f>
        <v>-831.2418597</v>
      </c>
      <c r="Y31" s="50">
        <f>SUMIF('306 e. Armory'!$D$2:$EE$2,'Proforma Summary'!Y$4,'306 e. Armory'!$D31:$EE32)</f>
        <v>-856.1791155</v>
      </c>
      <c r="Z31" s="192">
        <f>SUMIF('306 e. Armory'!$D$2:$EE$2,'Proforma Summary'!Z$4,'306 e. Armory'!$D31:$EE32)</f>
        <v>-881.864489</v>
      </c>
      <c r="AA31" s="37"/>
      <c r="AB31" s="187" t="str">
        <f t="shared" si="7"/>
        <v>Pest Control</v>
      </c>
      <c r="AC31" s="1"/>
      <c r="AD31" s="50">
        <f>SUMIF('505 e. Clark'!$D$2:$EE$2,'Proforma Summary'!AD$4,'505 e. Clark'!$D31:$EE31)</f>
        <v>-1518.5187</v>
      </c>
      <c r="AE31" s="50">
        <f>SUMIF('505 e. Clark'!$D$2:$EE$2,'Proforma Summary'!AE$4,'505 e. Clark'!$D31:$EE31)</f>
        <v>-1564.074261</v>
      </c>
      <c r="AF31" s="50">
        <f>SUMIF('505 e. Clark'!$D$2:$EE$2,'Proforma Summary'!AF$4,'505 e. Clark'!$D31:$EE31)</f>
        <v>-1610.996489</v>
      </c>
      <c r="AG31" s="50">
        <f>SUMIF('505 e. Clark'!$D$2:$EE$2,'Proforma Summary'!AG$4,'505 e. Clark'!$D31:$EE31)</f>
        <v>-1659.326383</v>
      </c>
      <c r="AH31" s="50">
        <f>SUMIF('505 e. Clark'!$D$2:$EE$2,'Proforma Summary'!AH$4,'505 e. Clark'!$D31:$EE31)</f>
        <v>-1709.106175</v>
      </c>
      <c r="AI31" s="50">
        <f>SUMIF('505 e. Clark'!$D$2:$EE$2,'Proforma Summary'!AI$4,'505 e. Clark'!$D31:$EE31)</f>
        <v>-1760.37936</v>
      </c>
      <c r="AJ31" s="50">
        <f>SUMIF('505 e. Clark'!$D$2:$EE$2,'Proforma Summary'!AJ$4,'505 e. Clark'!$D31:$EE31)</f>
        <v>-1813.190741</v>
      </c>
      <c r="AK31" s="50">
        <f>SUMIF('505 e. Clark'!$D$2:$EE$2,'Proforma Summary'!AK$4,'505 e. Clark'!$D31:$EE31)</f>
        <v>-1867.586463</v>
      </c>
      <c r="AL31" s="50">
        <f>SUMIF('505 e. Clark'!$D$2:$EE$2,'Proforma Summary'!AL$4,'505 e. Clark'!$D31:$EE31)</f>
        <v>-1923.614057</v>
      </c>
      <c r="AM31" s="192">
        <f>SUMIF('505 e. Clark'!$D$2:$EE$2,'Proforma Summary'!AM$4,'505 e. Clark'!$D31:$EE31)</f>
        <v>-1981.322479</v>
      </c>
      <c r="AN31" s="37"/>
      <c r="AO31" s="187" t="str">
        <f t="shared" si="8"/>
        <v>Pest Control</v>
      </c>
      <c r="AP31" s="1"/>
      <c r="AQ31" s="50">
        <f>SUMIF('602 e. Clark'!$D$2:$EE$2,'Proforma Summary'!AQ$4,'602 e. Clark'!$D31:$EE31)</f>
        <v>-1583.2233</v>
      </c>
      <c r="AR31" s="50">
        <f>SUMIF('602 e. Clark'!$D$2:$EE$2,'Proforma Summary'!AR$4,'602 e. Clark'!$D31:$EE31)</f>
        <v>-1630.719999</v>
      </c>
      <c r="AS31" s="50">
        <f>SUMIF('602 e. Clark'!$D$2:$EE$2,'Proforma Summary'!AS$4,'602 e. Clark'!$D31:$EE31)</f>
        <v>-1679.641599</v>
      </c>
      <c r="AT31" s="50">
        <f>SUMIF('602 e. Clark'!$D$2:$EE$2,'Proforma Summary'!AT$4,'602 e. Clark'!$D31:$EE31)</f>
        <v>-1730.030847</v>
      </c>
      <c r="AU31" s="50">
        <f>SUMIF('602 e. Clark'!$D$2:$EE$2,'Proforma Summary'!AU$4,'602 e. Clark'!$D31:$EE31)</f>
        <v>-1781.931772</v>
      </c>
      <c r="AV31" s="50">
        <f>SUMIF('602 e. Clark'!$D$2:$EE$2,'Proforma Summary'!AV$4,'602 e. Clark'!$D31:$EE31)</f>
        <v>-1835.389726</v>
      </c>
      <c r="AW31" s="50">
        <f>SUMIF('602 e. Clark'!$D$2:$EE$2,'Proforma Summary'!AW$4,'602 e. Clark'!$D31:$EE31)</f>
        <v>-1890.451417</v>
      </c>
      <c r="AX31" s="50">
        <f>SUMIF('602 e. Clark'!$D$2:$EE$2,'Proforma Summary'!AX$4,'602 e. Clark'!$D31:$EE31)</f>
        <v>-1947.16496</v>
      </c>
      <c r="AY31" s="50">
        <f>SUMIF('602 e. Clark'!$D$2:$EE$2,'Proforma Summary'!AY$4,'602 e. Clark'!$D31:$EE31)</f>
        <v>-2005.579909</v>
      </c>
      <c r="AZ31" s="192">
        <f>SUMIF('602 e. Clark'!$D$2:$EE$2,'Proforma Summary'!AZ$4,'602 e. Clark'!$D31:$EE31)</f>
        <v>-2065.747306</v>
      </c>
    </row>
    <row r="32" ht="15.75" customHeight="1">
      <c r="A32" s="37"/>
      <c r="B32" s="187" t="str">
        <f>'107 e. Chalmers'!C32</f>
        <v>Alarm Services</v>
      </c>
      <c r="C32" s="63"/>
      <c r="D32" s="50">
        <f>SUMIF('107 e. Chalmers'!$D$2:$EE$2,'Proforma Summary'!D$4,'107 e. Chalmers'!$D32:$EE32)</f>
        <v>-342.9076</v>
      </c>
      <c r="E32" s="50">
        <f>SUMIF('107 e. Chalmers'!$D$2:$EE$2,'Proforma Summary'!E$4,'107 e. Chalmers'!$D32:$EE32)</f>
        <v>-353.194828</v>
      </c>
      <c r="F32" s="50">
        <f>SUMIF('107 e. Chalmers'!$D$2:$EE$2,'Proforma Summary'!F$4,'107 e. Chalmers'!$D32:$EE32)</f>
        <v>-363.7906728</v>
      </c>
      <c r="G32" s="50">
        <f>SUMIF('107 e. Chalmers'!$D$2:$EE$2,'Proforma Summary'!G$4,'107 e. Chalmers'!$D32:$EE32)</f>
        <v>-374.704393</v>
      </c>
      <c r="H32" s="50">
        <f>SUMIF('107 e. Chalmers'!$D$2:$EE$2,'Proforma Summary'!H$4,'107 e. Chalmers'!$D32:$EE32)</f>
        <v>-385.9455248</v>
      </c>
      <c r="I32" s="50">
        <f>SUMIF('107 e. Chalmers'!$D$2:$EE$2,'Proforma Summary'!I$4,'107 e. Chalmers'!$D32:$EE32)</f>
        <v>-397.5238906</v>
      </c>
      <c r="J32" s="50">
        <f>SUMIF('107 e. Chalmers'!$D$2:$EE$2,'Proforma Summary'!J$4,'107 e. Chalmers'!$D32:$EE32)</f>
        <v>-409.4496073</v>
      </c>
      <c r="K32" s="50">
        <f>SUMIF('107 e. Chalmers'!$D$2:$EE$2,'Proforma Summary'!K$4,'107 e. Chalmers'!$D32:$EE32)</f>
        <v>-421.7330955</v>
      </c>
      <c r="L32" s="50">
        <f>SUMIF('107 e. Chalmers'!$D$2:$EE$2,'Proforma Summary'!L$4,'107 e. Chalmers'!$D32:$EE32)</f>
        <v>-434.3850884</v>
      </c>
      <c r="M32" s="192">
        <f>SUMIF('107 e. Chalmers'!$D$2:$EE$2,'Proforma Summary'!M$4,'107 e. Chalmers'!$D32:$EE32)</f>
        <v>-447.416641</v>
      </c>
      <c r="N32" s="37"/>
      <c r="O32" s="187" t="str">
        <f>'306 e. Armory'!C32</f>
        <v>Alarm Services</v>
      </c>
      <c r="P32" s="63"/>
      <c r="Q32" s="50">
        <f>SUMIF('306 e. Armory'!$D$2:$EE$2,'Proforma Summary'!Q$4,'306 e. Armory'!$D32:$EE33)</f>
        <v>-1452.3</v>
      </c>
      <c r="R32" s="50">
        <f>SUMIF('306 e. Armory'!$D$2:$EE$2,'Proforma Summary'!R$4,'306 e. Armory'!$D32:$EE33)</f>
        <v>-1495.869</v>
      </c>
      <c r="S32" s="50">
        <f>SUMIF('306 e. Armory'!$D$2:$EE$2,'Proforma Summary'!S$4,'306 e. Armory'!$D32:$EE33)</f>
        <v>-1540.74507</v>
      </c>
      <c r="T32" s="50">
        <f>SUMIF('306 e. Armory'!$D$2:$EE$2,'Proforma Summary'!T$4,'306 e. Armory'!$D32:$EE33)</f>
        <v>-1586.967422</v>
      </c>
      <c r="U32" s="50">
        <f>SUMIF('306 e. Armory'!$D$2:$EE$2,'Proforma Summary'!U$4,'306 e. Armory'!$D32:$EE33)</f>
        <v>-1634.576445</v>
      </c>
      <c r="V32" s="50">
        <f>SUMIF('306 e. Armory'!$D$2:$EE$2,'Proforma Summary'!V$4,'306 e. Armory'!$D32:$EE33)</f>
        <v>-1683.613738</v>
      </c>
      <c r="W32" s="50">
        <f>SUMIF('306 e. Armory'!$D$2:$EE$2,'Proforma Summary'!W$4,'306 e. Armory'!$D32:$EE33)</f>
        <v>-1734.12215</v>
      </c>
      <c r="X32" s="50">
        <f>SUMIF('306 e. Armory'!$D$2:$EE$2,'Proforma Summary'!X$4,'306 e. Armory'!$D32:$EE33)</f>
        <v>-1786.145815</v>
      </c>
      <c r="Y32" s="50">
        <f>SUMIF('306 e. Armory'!$D$2:$EE$2,'Proforma Summary'!Y$4,'306 e. Armory'!$D32:$EE33)</f>
        <v>-1839.730189</v>
      </c>
      <c r="Z32" s="192">
        <f>SUMIF('306 e. Armory'!$D$2:$EE$2,'Proforma Summary'!Z$4,'306 e. Armory'!$D32:$EE33)</f>
        <v>-1894.922095</v>
      </c>
      <c r="AA32" s="37"/>
      <c r="AB32" s="187" t="str">
        <f t="shared" si="7"/>
        <v>Alarm Services</v>
      </c>
      <c r="AC32" s="63"/>
      <c r="AD32" s="50">
        <f>SUMIF('505 e. Clark'!$D$2:$EE$2,'Proforma Summary'!AD$4,'505 e. Clark'!$D32:$EE32)</f>
        <v>-1941.55</v>
      </c>
      <c r="AE32" s="50">
        <f>SUMIF('505 e. Clark'!$D$2:$EE$2,'Proforma Summary'!AE$4,'505 e. Clark'!$D32:$EE32)</f>
        <v>-1999.7965</v>
      </c>
      <c r="AF32" s="50">
        <f>SUMIF('505 e. Clark'!$D$2:$EE$2,'Proforma Summary'!AF$4,'505 e. Clark'!$D32:$EE32)</f>
        <v>-2059.790395</v>
      </c>
      <c r="AG32" s="50">
        <f>SUMIF('505 e. Clark'!$D$2:$EE$2,'Proforma Summary'!AG$4,'505 e. Clark'!$D32:$EE32)</f>
        <v>-2121.584107</v>
      </c>
      <c r="AH32" s="50">
        <f>SUMIF('505 e. Clark'!$D$2:$EE$2,'Proforma Summary'!AH$4,'505 e. Clark'!$D32:$EE32)</f>
        <v>-2185.23163</v>
      </c>
      <c r="AI32" s="50">
        <f>SUMIF('505 e. Clark'!$D$2:$EE$2,'Proforma Summary'!AI$4,'505 e. Clark'!$D32:$EE32)</f>
        <v>-2250.788579</v>
      </c>
      <c r="AJ32" s="50">
        <f>SUMIF('505 e. Clark'!$D$2:$EE$2,'Proforma Summary'!AJ$4,'505 e. Clark'!$D32:$EE32)</f>
        <v>-2318.312236</v>
      </c>
      <c r="AK32" s="50">
        <f>SUMIF('505 e. Clark'!$D$2:$EE$2,'Proforma Summary'!AK$4,'505 e. Clark'!$D32:$EE32)</f>
        <v>-2387.861603</v>
      </c>
      <c r="AL32" s="50">
        <f>SUMIF('505 e. Clark'!$D$2:$EE$2,'Proforma Summary'!AL$4,'505 e. Clark'!$D32:$EE32)</f>
        <v>-2459.497452</v>
      </c>
      <c r="AM32" s="192">
        <f>SUMIF('505 e. Clark'!$D$2:$EE$2,'Proforma Summary'!AM$4,'505 e. Clark'!$D32:$EE32)</f>
        <v>-2533.282375</v>
      </c>
      <c r="AN32" s="37"/>
      <c r="AO32" s="187" t="str">
        <f t="shared" si="8"/>
        <v>Alarm Services</v>
      </c>
      <c r="AP32" s="63"/>
      <c r="AQ32" s="50">
        <f>SUMIF('602 e. Clark'!$D$2:$EE$2,'Proforma Summary'!AQ$4,'602 e. Clark'!$D32:$EE32)</f>
        <v>-2111.5</v>
      </c>
      <c r="AR32" s="50">
        <f>SUMIF('602 e. Clark'!$D$2:$EE$2,'Proforma Summary'!AR$4,'602 e. Clark'!$D32:$EE32)</f>
        <v>-2174.845</v>
      </c>
      <c r="AS32" s="50">
        <f>SUMIF('602 e. Clark'!$D$2:$EE$2,'Proforma Summary'!AS$4,'602 e. Clark'!$D32:$EE32)</f>
        <v>-2240.09035</v>
      </c>
      <c r="AT32" s="50">
        <f>SUMIF('602 e. Clark'!$D$2:$EE$2,'Proforma Summary'!AT$4,'602 e. Clark'!$D32:$EE32)</f>
        <v>-2307.293061</v>
      </c>
      <c r="AU32" s="50">
        <f>SUMIF('602 e. Clark'!$D$2:$EE$2,'Proforma Summary'!AU$4,'602 e. Clark'!$D32:$EE32)</f>
        <v>-2376.511852</v>
      </c>
      <c r="AV32" s="50">
        <f>SUMIF('602 e. Clark'!$D$2:$EE$2,'Proforma Summary'!AV$4,'602 e. Clark'!$D32:$EE32)</f>
        <v>-2447.807208</v>
      </c>
      <c r="AW32" s="50">
        <f>SUMIF('602 e. Clark'!$D$2:$EE$2,'Proforma Summary'!AW$4,'602 e. Clark'!$D32:$EE32)</f>
        <v>-2521.241424</v>
      </c>
      <c r="AX32" s="50">
        <f>SUMIF('602 e. Clark'!$D$2:$EE$2,'Proforma Summary'!AX$4,'602 e. Clark'!$D32:$EE32)</f>
        <v>-2596.878667</v>
      </c>
      <c r="AY32" s="50">
        <f>SUMIF('602 e. Clark'!$D$2:$EE$2,'Proforma Summary'!AY$4,'602 e. Clark'!$D32:$EE32)</f>
        <v>-2674.785027</v>
      </c>
      <c r="AZ32" s="192">
        <f>SUMIF('602 e. Clark'!$D$2:$EE$2,'Proforma Summary'!AZ$4,'602 e. Clark'!$D32:$EE32)</f>
        <v>-2755.028578</v>
      </c>
    </row>
    <row r="33" ht="15.75" customHeight="1">
      <c r="A33" s="37"/>
      <c r="B33" s="187" t="str">
        <f>'107 e. Chalmers'!C33</f>
        <v>Tax</v>
      </c>
      <c r="C33" s="1"/>
      <c r="D33" s="50">
        <f>SUMIF('107 e. Chalmers'!$D$2:$EE$2,'Proforma Summary'!D$4,'107 e. Chalmers'!$D33:$EE33)</f>
        <v>-38928.59</v>
      </c>
      <c r="E33" s="50">
        <f>SUMIF('107 e. Chalmers'!$D$2:$EE$2,'Proforma Summary'!E$4,'107 e. Chalmers'!$D33:$EE33)</f>
        <v>-40096.4477</v>
      </c>
      <c r="F33" s="50">
        <f>SUMIF('107 e. Chalmers'!$D$2:$EE$2,'Proforma Summary'!F$4,'107 e. Chalmers'!$D33:$EE33)</f>
        <v>-41299.34113</v>
      </c>
      <c r="G33" s="50">
        <f>SUMIF('107 e. Chalmers'!$D$2:$EE$2,'Proforma Summary'!G$4,'107 e. Chalmers'!$D33:$EE33)</f>
        <v>-42538.32136</v>
      </c>
      <c r="H33" s="50">
        <f>SUMIF('107 e. Chalmers'!$D$2:$EE$2,'Proforma Summary'!H$4,'107 e. Chalmers'!$D33:$EE33)</f>
        <v>-43814.47101</v>
      </c>
      <c r="I33" s="50">
        <f>SUMIF('107 e. Chalmers'!$D$2:$EE$2,'Proforma Summary'!I$4,'107 e. Chalmers'!$D33:$EE33)</f>
        <v>-45128.90514</v>
      </c>
      <c r="J33" s="50">
        <f>SUMIF('107 e. Chalmers'!$D$2:$EE$2,'Proforma Summary'!J$4,'107 e. Chalmers'!$D33:$EE33)</f>
        <v>-46482.77229</v>
      </c>
      <c r="K33" s="50">
        <f>SUMIF('107 e. Chalmers'!$D$2:$EE$2,'Proforma Summary'!K$4,'107 e. Chalmers'!$D33:$EE33)</f>
        <v>-47877.25546</v>
      </c>
      <c r="L33" s="50">
        <f>SUMIF('107 e. Chalmers'!$D$2:$EE$2,'Proforma Summary'!L$4,'107 e. Chalmers'!$D33:$EE33)</f>
        <v>-49313.57312</v>
      </c>
      <c r="M33" s="192">
        <f>SUMIF('107 e. Chalmers'!$D$2:$EE$2,'Proforma Summary'!M$4,'107 e. Chalmers'!$D33:$EE33)</f>
        <v>-50792.98032</v>
      </c>
      <c r="N33" s="37"/>
      <c r="O33" s="187" t="str">
        <f>'306 e. Armory'!C33</f>
        <v>Tax</v>
      </c>
      <c r="P33" s="1"/>
      <c r="Q33" s="50">
        <f>SUMIF('306 e. Armory'!$D$2:$EE$2,'Proforma Summary'!Q$4,'306 e. Armory'!$D33:$EE34)</f>
        <v>-55892.41</v>
      </c>
      <c r="R33" s="50">
        <f>SUMIF('306 e. Armory'!$D$2:$EE$2,'Proforma Summary'!R$4,'306 e. Armory'!$D33:$EE34)</f>
        <v>-57569.1823</v>
      </c>
      <c r="S33" s="50">
        <f>SUMIF('306 e. Armory'!$D$2:$EE$2,'Proforma Summary'!S$4,'306 e. Armory'!$D33:$EE34)</f>
        <v>-59296.25777</v>
      </c>
      <c r="T33" s="50">
        <f>SUMIF('306 e. Armory'!$D$2:$EE$2,'Proforma Summary'!T$4,'306 e. Armory'!$D33:$EE34)</f>
        <v>-61075.1455</v>
      </c>
      <c r="U33" s="50">
        <f>SUMIF('306 e. Armory'!$D$2:$EE$2,'Proforma Summary'!U$4,'306 e. Armory'!$D33:$EE34)</f>
        <v>-62907.39987</v>
      </c>
      <c r="V33" s="50">
        <f>SUMIF('306 e. Armory'!$D$2:$EE$2,'Proforma Summary'!V$4,'306 e. Armory'!$D33:$EE34)</f>
        <v>-64794.62186</v>
      </c>
      <c r="W33" s="50">
        <f>SUMIF('306 e. Armory'!$D$2:$EE$2,'Proforma Summary'!W$4,'306 e. Armory'!$D33:$EE34)</f>
        <v>-66738.46052</v>
      </c>
      <c r="X33" s="50">
        <f>SUMIF('306 e. Armory'!$D$2:$EE$2,'Proforma Summary'!X$4,'306 e. Armory'!$D33:$EE34)</f>
        <v>-68740.61433</v>
      </c>
      <c r="Y33" s="50">
        <f>SUMIF('306 e. Armory'!$D$2:$EE$2,'Proforma Summary'!Y$4,'306 e. Armory'!$D33:$EE34)</f>
        <v>-70802.83276</v>
      </c>
      <c r="Z33" s="192">
        <f>SUMIF('306 e. Armory'!$D$2:$EE$2,'Proforma Summary'!Z$4,'306 e. Armory'!$D33:$EE34)</f>
        <v>-72926.91775</v>
      </c>
      <c r="AA33" s="37"/>
      <c r="AB33" s="187" t="str">
        <f t="shared" si="7"/>
        <v>Tax</v>
      </c>
      <c r="AC33" s="1"/>
      <c r="AD33" s="50">
        <f>SUMIF('505 e. Clark'!$D$2:$EE$2,'Proforma Summary'!AD$4,'505 e. Clark'!$D33:$EE33)</f>
        <v>-31005.45</v>
      </c>
      <c r="AE33" s="50">
        <f>SUMIF('505 e. Clark'!$D$2:$EE$2,'Proforma Summary'!AE$4,'505 e. Clark'!$D33:$EE33)</f>
        <v>-31935.6135</v>
      </c>
      <c r="AF33" s="50">
        <f>SUMIF('505 e. Clark'!$D$2:$EE$2,'Proforma Summary'!AF$4,'505 e. Clark'!$D33:$EE33)</f>
        <v>-32893.68191</v>
      </c>
      <c r="AG33" s="50">
        <f>SUMIF('505 e. Clark'!$D$2:$EE$2,'Proforma Summary'!AG$4,'505 e. Clark'!$D33:$EE33)</f>
        <v>-33880.49236</v>
      </c>
      <c r="AH33" s="50">
        <f>SUMIF('505 e. Clark'!$D$2:$EE$2,'Proforma Summary'!AH$4,'505 e. Clark'!$D33:$EE33)</f>
        <v>-34896.90713</v>
      </c>
      <c r="AI33" s="50">
        <f>SUMIF('505 e. Clark'!$D$2:$EE$2,'Proforma Summary'!AI$4,'505 e. Clark'!$D33:$EE33)</f>
        <v>-35943.81435</v>
      </c>
      <c r="AJ33" s="50">
        <f>SUMIF('505 e. Clark'!$D$2:$EE$2,'Proforma Summary'!AJ$4,'505 e. Clark'!$D33:$EE33)</f>
        <v>-37022.12878</v>
      </c>
      <c r="AK33" s="50">
        <f>SUMIF('505 e. Clark'!$D$2:$EE$2,'Proforma Summary'!AK$4,'505 e. Clark'!$D33:$EE33)</f>
        <v>-38132.79264</v>
      </c>
      <c r="AL33" s="50">
        <f>SUMIF('505 e. Clark'!$D$2:$EE$2,'Proforma Summary'!AL$4,'505 e. Clark'!$D33:$EE33)</f>
        <v>-39276.77642</v>
      </c>
      <c r="AM33" s="192">
        <f>SUMIF('505 e. Clark'!$D$2:$EE$2,'Proforma Summary'!AM$4,'505 e. Clark'!$D33:$EE33)</f>
        <v>-40455.07971</v>
      </c>
      <c r="AN33" s="37"/>
      <c r="AO33" s="187" t="str">
        <f t="shared" si="8"/>
        <v>Tax</v>
      </c>
      <c r="AP33" s="1"/>
      <c r="AQ33" s="50">
        <f>SUMIF('602 e. Clark'!$D$2:$EE$2,'Proforma Summary'!AQ$4,'602 e. Clark'!$D33:$EE33)</f>
        <v>-41087.28</v>
      </c>
      <c r="AR33" s="50">
        <f>SUMIF('602 e. Clark'!$D$2:$EE$2,'Proforma Summary'!AR$4,'602 e. Clark'!$D33:$EE33)</f>
        <v>-42319.8984</v>
      </c>
      <c r="AS33" s="50">
        <f>SUMIF('602 e. Clark'!$D$2:$EE$2,'Proforma Summary'!AS$4,'602 e. Clark'!$D33:$EE33)</f>
        <v>-43589.49535</v>
      </c>
      <c r="AT33" s="50">
        <f>SUMIF('602 e. Clark'!$D$2:$EE$2,'Proforma Summary'!AT$4,'602 e. Clark'!$D33:$EE33)</f>
        <v>-44897.18021</v>
      </c>
      <c r="AU33" s="50">
        <f>SUMIF('602 e. Clark'!$D$2:$EE$2,'Proforma Summary'!AU$4,'602 e. Clark'!$D33:$EE33)</f>
        <v>-46244.09562</v>
      </c>
      <c r="AV33" s="50">
        <f>SUMIF('602 e. Clark'!$D$2:$EE$2,'Proforma Summary'!AV$4,'602 e. Clark'!$D33:$EE33)</f>
        <v>-47631.41849</v>
      </c>
      <c r="AW33" s="50">
        <f>SUMIF('602 e. Clark'!$D$2:$EE$2,'Proforma Summary'!AW$4,'602 e. Clark'!$D33:$EE33)</f>
        <v>-49060.36104</v>
      </c>
      <c r="AX33" s="50">
        <f>SUMIF('602 e. Clark'!$D$2:$EE$2,'Proforma Summary'!AX$4,'602 e. Clark'!$D33:$EE33)</f>
        <v>-50532.17187</v>
      </c>
      <c r="AY33" s="50">
        <f>SUMIF('602 e. Clark'!$D$2:$EE$2,'Proforma Summary'!AY$4,'602 e. Clark'!$D33:$EE33)</f>
        <v>-52048.13703</v>
      </c>
      <c r="AZ33" s="192">
        <f>SUMIF('602 e. Clark'!$D$2:$EE$2,'Proforma Summary'!AZ$4,'602 e. Clark'!$D33:$EE33)</f>
        <v>-53609.58114</v>
      </c>
    </row>
    <row r="34" ht="15.75" customHeight="1">
      <c r="A34" s="37"/>
      <c r="B34" s="187" t="str">
        <f>'107 e. Chalmers'!C34</f>
        <v>Insurance</v>
      </c>
      <c r="C34" s="1"/>
      <c r="D34" s="50">
        <f>SUMIF('107 e. Chalmers'!$D$2:$EE$2,'Proforma Summary'!D$4,'107 e. Chalmers'!$D34:$EE34)</f>
        <v>-4960.6963</v>
      </c>
      <c r="E34" s="50">
        <f>SUMIF('107 e. Chalmers'!$D$2:$EE$2,'Proforma Summary'!E$4,'107 e. Chalmers'!$D34:$EE34)</f>
        <v>-5109.517189</v>
      </c>
      <c r="F34" s="50">
        <f>SUMIF('107 e. Chalmers'!$D$2:$EE$2,'Proforma Summary'!F$4,'107 e. Chalmers'!$D34:$EE34)</f>
        <v>-5262.802705</v>
      </c>
      <c r="G34" s="50">
        <f>SUMIF('107 e. Chalmers'!$D$2:$EE$2,'Proforma Summary'!G$4,'107 e. Chalmers'!$D34:$EE34)</f>
        <v>-5420.686786</v>
      </c>
      <c r="H34" s="50">
        <f>SUMIF('107 e. Chalmers'!$D$2:$EE$2,'Proforma Summary'!H$4,'107 e. Chalmers'!$D34:$EE34)</f>
        <v>-5583.307389</v>
      </c>
      <c r="I34" s="50">
        <f>SUMIF('107 e. Chalmers'!$D$2:$EE$2,'Proforma Summary'!I$4,'107 e. Chalmers'!$D34:$EE34)</f>
        <v>-5750.806611</v>
      </c>
      <c r="J34" s="50">
        <f>SUMIF('107 e. Chalmers'!$D$2:$EE$2,'Proforma Summary'!J$4,'107 e. Chalmers'!$D34:$EE34)</f>
        <v>-5923.330809</v>
      </c>
      <c r="K34" s="50">
        <f>SUMIF('107 e. Chalmers'!$D$2:$EE$2,'Proforma Summary'!K$4,'107 e. Chalmers'!$D34:$EE34)</f>
        <v>-6101.030734</v>
      </c>
      <c r="L34" s="50">
        <f>SUMIF('107 e. Chalmers'!$D$2:$EE$2,'Proforma Summary'!L$4,'107 e. Chalmers'!$D34:$EE34)</f>
        <v>-6284.061656</v>
      </c>
      <c r="M34" s="192">
        <f>SUMIF('107 e. Chalmers'!$D$2:$EE$2,'Proforma Summary'!M$4,'107 e. Chalmers'!$D34:$EE34)</f>
        <v>-6472.583505</v>
      </c>
      <c r="N34" s="37"/>
      <c r="O34" s="187" t="str">
        <f>'306 e. Armory'!C34</f>
        <v>Insurance</v>
      </c>
      <c r="P34" s="1"/>
      <c r="Q34" s="50">
        <f>SUMIF('306 e. Armory'!$D$2:$EE$2,'Proforma Summary'!Q$4,'306 e. Armory'!$D34:$EE35)</f>
        <v>-7183.2612</v>
      </c>
      <c r="R34" s="50">
        <f>SUMIF('306 e. Armory'!$D$2:$EE$2,'Proforma Summary'!R$4,'306 e. Armory'!$D34:$EE35)</f>
        <v>-7398.759036</v>
      </c>
      <c r="S34" s="50">
        <f>SUMIF('306 e. Armory'!$D$2:$EE$2,'Proforma Summary'!S$4,'306 e. Armory'!$D34:$EE35)</f>
        <v>-7620.721807</v>
      </c>
      <c r="T34" s="50">
        <f>SUMIF('306 e. Armory'!$D$2:$EE$2,'Proforma Summary'!T$4,'306 e. Armory'!$D34:$EE35)</f>
        <v>-7849.343461</v>
      </c>
      <c r="U34" s="50">
        <f>SUMIF('306 e. Armory'!$D$2:$EE$2,'Proforma Summary'!U$4,'306 e. Armory'!$D34:$EE35)</f>
        <v>-8084.823765</v>
      </c>
      <c r="V34" s="50">
        <f>SUMIF('306 e. Armory'!$D$2:$EE$2,'Proforma Summary'!V$4,'306 e. Armory'!$D34:$EE35)</f>
        <v>-8327.368478</v>
      </c>
      <c r="W34" s="50">
        <f>SUMIF('306 e. Armory'!$D$2:$EE$2,'Proforma Summary'!W$4,'306 e. Armory'!$D34:$EE35)</f>
        <v>-8577.189532</v>
      </c>
      <c r="X34" s="50">
        <f>SUMIF('306 e. Armory'!$D$2:$EE$2,'Proforma Summary'!X$4,'306 e. Armory'!$D34:$EE35)</f>
        <v>-8834.505218</v>
      </c>
      <c r="Y34" s="50">
        <f>SUMIF('306 e. Armory'!$D$2:$EE$2,'Proforma Summary'!Y$4,'306 e. Armory'!$D34:$EE35)</f>
        <v>-9099.540375</v>
      </c>
      <c r="Z34" s="192">
        <f>SUMIF('306 e. Armory'!$D$2:$EE$2,'Proforma Summary'!Z$4,'306 e. Armory'!$D34:$EE35)</f>
        <v>-9372.526586</v>
      </c>
      <c r="AA34" s="37"/>
      <c r="AB34" s="187" t="str">
        <f t="shared" si="7"/>
        <v>Insurance</v>
      </c>
      <c r="AC34" s="1"/>
      <c r="AD34" s="50">
        <f>SUMIF('505 e. Clark'!$D$2:$EE$2,'Proforma Summary'!AD$4,'505 e. Clark'!$D34:$EE34)</f>
        <v>-6961.0078</v>
      </c>
      <c r="AE34" s="50">
        <f>SUMIF('505 e. Clark'!$D$2:$EE$2,'Proforma Summary'!AE$4,'505 e. Clark'!$D34:$EE34)</f>
        <v>-7169.838034</v>
      </c>
      <c r="AF34" s="50">
        <f>SUMIF('505 e. Clark'!$D$2:$EE$2,'Proforma Summary'!AF$4,'505 e. Clark'!$D34:$EE34)</f>
        <v>-7384.933175</v>
      </c>
      <c r="AG34" s="50">
        <f>SUMIF('505 e. Clark'!$D$2:$EE$2,'Proforma Summary'!AG$4,'505 e. Clark'!$D34:$EE34)</f>
        <v>-7606.48117</v>
      </c>
      <c r="AH34" s="50">
        <f>SUMIF('505 e. Clark'!$D$2:$EE$2,'Proforma Summary'!AH$4,'505 e. Clark'!$D34:$EE34)</f>
        <v>-7834.675605</v>
      </c>
      <c r="AI34" s="50">
        <f>SUMIF('505 e. Clark'!$D$2:$EE$2,'Proforma Summary'!AI$4,'505 e. Clark'!$D34:$EE34)</f>
        <v>-8069.715874</v>
      </c>
      <c r="AJ34" s="50">
        <f>SUMIF('505 e. Clark'!$D$2:$EE$2,'Proforma Summary'!AJ$4,'505 e. Clark'!$D34:$EE34)</f>
        <v>-8311.80735</v>
      </c>
      <c r="AK34" s="50">
        <f>SUMIF('505 e. Clark'!$D$2:$EE$2,'Proforma Summary'!AK$4,'505 e. Clark'!$D34:$EE34)</f>
        <v>-8561.16157</v>
      </c>
      <c r="AL34" s="50">
        <f>SUMIF('505 e. Clark'!$D$2:$EE$2,'Proforma Summary'!AL$4,'505 e. Clark'!$D34:$EE34)</f>
        <v>-8817.996417</v>
      </c>
      <c r="AM34" s="192">
        <f>SUMIF('505 e. Clark'!$D$2:$EE$2,'Proforma Summary'!AM$4,'505 e. Clark'!$D34:$EE34)</f>
        <v>-9082.53631</v>
      </c>
      <c r="AN34" s="37"/>
      <c r="AO34" s="187" t="str">
        <f t="shared" si="8"/>
        <v>Insurance</v>
      </c>
      <c r="AP34" s="1"/>
      <c r="AQ34" s="50">
        <f>SUMIF('602 e. Clark'!$D$2:$EE$2,'Proforma Summary'!AQ$4,'602 e. Clark'!$D34:$EE34)</f>
        <v>-7684.3459</v>
      </c>
      <c r="AR34" s="50">
        <f>SUMIF('602 e. Clark'!$D$2:$EE$2,'Proforma Summary'!AR$4,'602 e. Clark'!$D34:$EE34)</f>
        <v>-7914.876277</v>
      </c>
      <c r="AS34" s="50">
        <f>SUMIF('602 e. Clark'!$D$2:$EE$2,'Proforma Summary'!AS$4,'602 e. Clark'!$D34:$EE34)</f>
        <v>-8152.322565</v>
      </c>
      <c r="AT34" s="50">
        <f>SUMIF('602 e. Clark'!$D$2:$EE$2,'Proforma Summary'!AT$4,'602 e. Clark'!$D34:$EE34)</f>
        <v>-8396.892242</v>
      </c>
      <c r="AU34" s="50">
        <f>SUMIF('602 e. Clark'!$D$2:$EE$2,'Proforma Summary'!AU$4,'602 e. Clark'!$D34:$EE34)</f>
        <v>-8648.79901</v>
      </c>
      <c r="AV34" s="50">
        <f>SUMIF('602 e. Clark'!$D$2:$EE$2,'Proforma Summary'!AV$4,'602 e. Clark'!$D34:$EE34)</f>
        <v>-8908.26298</v>
      </c>
      <c r="AW34" s="50">
        <f>SUMIF('602 e. Clark'!$D$2:$EE$2,'Proforma Summary'!AW$4,'602 e. Clark'!$D34:$EE34)</f>
        <v>-9175.510869</v>
      </c>
      <c r="AX34" s="50">
        <f>SUMIF('602 e. Clark'!$D$2:$EE$2,'Proforma Summary'!AX$4,'602 e. Clark'!$D34:$EE34)</f>
        <v>-9450.776195</v>
      </c>
      <c r="AY34" s="50">
        <f>SUMIF('602 e. Clark'!$D$2:$EE$2,'Proforma Summary'!AY$4,'602 e. Clark'!$D34:$EE34)</f>
        <v>-9734.299481</v>
      </c>
      <c r="AZ34" s="192">
        <f>SUMIF('602 e. Clark'!$D$2:$EE$2,'Proforma Summary'!AZ$4,'602 e. Clark'!$D34:$EE34)</f>
        <v>-10026.32847</v>
      </c>
    </row>
    <row r="35" ht="15.75" customHeight="1">
      <c r="A35" s="37"/>
      <c r="B35" s="187" t="str">
        <f>'107 e. Chalmers'!C35</f>
        <v>Other Expenses (Show fee, Technology fee, Permits, Marketing)</v>
      </c>
      <c r="C35" s="63"/>
      <c r="D35" s="50">
        <f>SUMIF('107 e. Chalmers'!$D$2:$EE$2,'Proforma Summary'!D$4,'107 e. Chalmers'!$D35:$EE35)</f>
        <v>-6581.7</v>
      </c>
      <c r="E35" s="50">
        <f>SUMIF('107 e. Chalmers'!$D$2:$EE$2,'Proforma Summary'!E$4,'107 e. Chalmers'!$D35:$EE35)</f>
        <v>-6779.151</v>
      </c>
      <c r="F35" s="50">
        <f>SUMIF('107 e. Chalmers'!$D$2:$EE$2,'Proforma Summary'!F$4,'107 e. Chalmers'!$D35:$EE35)</f>
        <v>-6982.52553</v>
      </c>
      <c r="G35" s="50">
        <f>SUMIF('107 e. Chalmers'!$D$2:$EE$2,'Proforma Summary'!G$4,'107 e. Chalmers'!$D35:$EE35)</f>
        <v>-7192.001296</v>
      </c>
      <c r="H35" s="50">
        <f>SUMIF('107 e. Chalmers'!$D$2:$EE$2,'Proforma Summary'!H$4,'107 e. Chalmers'!$D35:$EE35)</f>
        <v>-7407.761335</v>
      </c>
      <c r="I35" s="50">
        <f>SUMIF('107 e. Chalmers'!$D$2:$EE$2,'Proforma Summary'!I$4,'107 e. Chalmers'!$D35:$EE35)</f>
        <v>-7629.994175</v>
      </c>
      <c r="J35" s="50">
        <f>SUMIF('107 e. Chalmers'!$D$2:$EE$2,'Proforma Summary'!J$4,'107 e. Chalmers'!$D35:$EE35)</f>
        <v>-7858.894</v>
      </c>
      <c r="K35" s="50">
        <f>SUMIF('107 e. Chalmers'!$D$2:$EE$2,'Proforma Summary'!K$4,'107 e. Chalmers'!$D35:$EE35)</f>
        <v>-8094.66082</v>
      </c>
      <c r="L35" s="50">
        <f>SUMIF('107 e. Chalmers'!$D$2:$EE$2,'Proforma Summary'!L$4,'107 e. Chalmers'!$D35:$EE35)</f>
        <v>-8337.500645</v>
      </c>
      <c r="M35" s="192">
        <f>SUMIF('107 e. Chalmers'!$D$2:$EE$2,'Proforma Summary'!M$4,'107 e. Chalmers'!$D35:$EE35)</f>
        <v>-8587.625664</v>
      </c>
      <c r="N35" s="37"/>
      <c r="O35" s="187" t="str">
        <f>'306 e. Armory'!C35</f>
        <v>Other Expenses (Elevator, Technology fee, Professional fee)</v>
      </c>
      <c r="P35" s="63"/>
      <c r="Q35" s="50">
        <f>SUMIF('306 e. Armory'!$D$2:$EE$2,'Proforma Summary'!Q$4,'306 e. Armory'!$D35:$EE36)</f>
        <v>-870.2882</v>
      </c>
      <c r="R35" s="50">
        <f>SUMIF('306 e. Armory'!$D$2:$EE$2,'Proforma Summary'!R$4,'306 e. Armory'!$D35:$EE36)</f>
        <v>-896.396846</v>
      </c>
      <c r="S35" s="50">
        <f>SUMIF('306 e. Armory'!$D$2:$EE$2,'Proforma Summary'!S$4,'306 e. Armory'!$D35:$EE36)</f>
        <v>-923.2887514</v>
      </c>
      <c r="T35" s="50">
        <f>SUMIF('306 e. Armory'!$D$2:$EE$2,'Proforma Summary'!T$4,'306 e. Armory'!$D35:$EE36)</f>
        <v>-950.9874139</v>
      </c>
      <c r="U35" s="50">
        <f>SUMIF('306 e. Armory'!$D$2:$EE$2,'Proforma Summary'!U$4,'306 e. Armory'!$D35:$EE36)</f>
        <v>-979.5170363</v>
      </c>
      <c r="V35" s="50">
        <f>SUMIF('306 e. Armory'!$D$2:$EE$2,'Proforma Summary'!V$4,'306 e. Armory'!$D35:$EE36)</f>
        <v>-1008.902547</v>
      </c>
      <c r="W35" s="50">
        <f>SUMIF('306 e. Armory'!$D$2:$EE$2,'Proforma Summary'!W$4,'306 e. Armory'!$D35:$EE36)</f>
        <v>-1039.169624</v>
      </c>
      <c r="X35" s="50">
        <f>SUMIF('306 e. Armory'!$D$2:$EE$2,'Proforma Summary'!X$4,'306 e. Armory'!$D35:$EE36)</f>
        <v>-1070.344713</v>
      </c>
      <c r="Y35" s="50">
        <f>SUMIF('306 e. Armory'!$D$2:$EE$2,'Proforma Summary'!Y$4,'306 e. Armory'!$D35:$EE36)</f>
        <v>-1102.455054</v>
      </c>
      <c r="Z35" s="192">
        <f>SUMIF('306 e. Armory'!$D$2:$EE$2,'Proforma Summary'!Z$4,'306 e. Armory'!$D35:$EE36)</f>
        <v>-1135.528706</v>
      </c>
      <c r="AA35" s="37"/>
      <c r="AB35" s="187" t="str">
        <f t="shared" si="7"/>
        <v>Other Expenses (Elevator, Technology fee, Professional fee)</v>
      </c>
      <c r="AC35" s="63"/>
      <c r="AD35" s="198">
        <f>SUMIF('505 e. Clark'!$D$2:$EE$2,'Proforma Summary'!AD$4,'505 e. Clark'!$D35:$EE35)</f>
        <v>-1053.69</v>
      </c>
      <c r="AE35" s="198">
        <f>SUMIF('505 e. Clark'!$D$2:$EE$2,'Proforma Summary'!AE$4,'505 e. Clark'!$D35:$EE35)</f>
        <v>-1085.3007</v>
      </c>
      <c r="AF35" s="198">
        <f>SUMIF('505 e. Clark'!$D$2:$EE$2,'Proforma Summary'!AF$4,'505 e. Clark'!$D35:$EE35)</f>
        <v>-1117.859721</v>
      </c>
      <c r="AG35" s="198">
        <f>SUMIF('505 e. Clark'!$D$2:$EE$2,'Proforma Summary'!AG$4,'505 e. Clark'!$D35:$EE35)</f>
        <v>-1151.395513</v>
      </c>
      <c r="AH35" s="198">
        <f>SUMIF('505 e. Clark'!$D$2:$EE$2,'Proforma Summary'!AH$4,'505 e. Clark'!$D35:$EE35)</f>
        <v>-1185.937378</v>
      </c>
      <c r="AI35" s="198">
        <f>SUMIF('505 e. Clark'!$D$2:$EE$2,'Proforma Summary'!AI$4,'505 e. Clark'!$D35:$EE35)</f>
        <v>-1221.515499</v>
      </c>
      <c r="AJ35" s="198">
        <f>SUMIF('505 e. Clark'!$D$2:$EE$2,'Proforma Summary'!AJ$4,'505 e. Clark'!$D35:$EE35)</f>
        <v>-1258.160964</v>
      </c>
      <c r="AK35" s="198">
        <f>SUMIF('505 e. Clark'!$D$2:$EE$2,'Proforma Summary'!AK$4,'505 e. Clark'!$D35:$EE35)</f>
        <v>-1295.905793</v>
      </c>
      <c r="AL35" s="198">
        <f>SUMIF('505 e. Clark'!$D$2:$EE$2,'Proforma Summary'!AL$4,'505 e. Clark'!$D35:$EE35)</f>
        <v>-1334.782967</v>
      </c>
      <c r="AM35" s="199">
        <f>SUMIF('505 e. Clark'!$D$2:$EE$2,'Proforma Summary'!AM$4,'505 e. Clark'!$D35:$EE35)</f>
        <v>-1374.826456</v>
      </c>
      <c r="AN35" s="37"/>
      <c r="AO35" s="187" t="str">
        <f t="shared" si="8"/>
        <v>Other Expenses (Elevator, Technology fee, Professional fee)</v>
      </c>
      <c r="AP35" s="63"/>
      <c r="AQ35" s="50">
        <f>SUMIF('602 e. Clark'!$D$2:$EE$2,'Proforma Summary'!AQ$4,'602 e. Clark'!$D35:$EE35)</f>
        <v>-2830.44</v>
      </c>
      <c r="AR35" s="50">
        <f>SUMIF('602 e. Clark'!$D$2:$EE$2,'Proforma Summary'!AR$4,'602 e. Clark'!$D35:$EE35)</f>
        <v>-2915.3532</v>
      </c>
      <c r="AS35" s="50">
        <f>SUMIF('602 e. Clark'!$D$2:$EE$2,'Proforma Summary'!AS$4,'602 e. Clark'!$D35:$EE35)</f>
        <v>-3002.813796</v>
      </c>
      <c r="AT35" s="50">
        <f>SUMIF('602 e. Clark'!$D$2:$EE$2,'Proforma Summary'!AT$4,'602 e. Clark'!$D35:$EE35)</f>
        <v>-3092.89821</v>
      </c>
      <c r="AU35" s="50">
        <f>SUMIF('602 e. Clark'!$D$2:$EE$2,'Proforma Summary'!AU$4,'602 e. Clark'!$D35:$EE35)</f>
        <v>-3185.685156</v>
      </c>
      <c r="AV35" s="50">
        <f>SUMIF('602 e. Clark'!$D$2:$EE$2,'Proforma Summary'!AV$4,'602 e. Clark'!$D35:$EE35)</f>
        <v>-3281.255711</v>
      </c>
      <c r="AW35" s="50">
        <f>SUMIF('602 e. Clark'!$D$2:$EE$2,'Proforma Summary'!AW$4,'602 e. Clark'!$D35:$EE35)</f>
        <v>-3379.693382</v>
      </c>
      <c r="AX35" s="50">
        <f>SUMIF('602 e. Clark'!$D$2:$EE$2,'Proforma Summary'!AX$4,'602 e. Clark'!$D35:$EE35)</f>
        <v>-3481.084184</v>
      </c>
      <c r="AY35" s="50">
        <f>SUMIF('602 e. Clark'!$D$2:$EE$2,'Proforma Summary'!AY$4,'602 e. Clark'!$D35:$EE35)</f>
        <v>-3585.516709</v>
      </c>
      <c r="AZ35" s="192">
        <f>SUMIF('602 e. Clark'!$D$2:$EE$2,'Proforma Summary'!AZ$4,'602 e. Clark'!$D35:$EE35)</f>
        <v>-3693.08221</v>
      </c>
    </row>
    <row r="36" ht="15.75" customHeight="1">
      <c r="A36" s="37"/>
      <c r="B36" s="193" t="str">
        <f>'107 e. Chalmers'!C36</f>
        <v>Total Operating Expenses</v>
      </c>
      <c r="C36" s="6"/>
      <c r="D36" s="194">
        <f>SUMIF('107 e. Chalmers'!$D$2:$EE$2,'Proforma Summary'!D$4,'107 e. Chalmers'!$D36:$EE36)</f>
        <v>-104371.5627</v>
      </c>
      <c r="E36" s="194">
        <f>SUMIF('107 e. Chalmers'!$D$2:$EE$2,'Proforma Summary'!E$4,'107 e. Chalmers'!$D36:$EE36)</f>
        <v>-108047.2005</v>
      </c>
      <c r="F36" s="194">
        <f>SUMIF('107 e. Chalmers'!$D$2:$EE$2,'Proforma Summary'!F$4,'107 e. Chalmers'!$D36:$EE36)</f>
        <v>-111038.3041</v>
      </c>
      <c r="G36" s="194">
        <f>SUMIF('107 e. Chalmers'!$D$2:$EE$2,'Proforma Summary'!G$4,'107 e. Chalmers'!$D36:$EE36)</f>
        <v>-114114.1345</v>
      </c>
      <c r="H36" s="194">
        <f>SUMIF('107 e. Chalmers'!$D$2:$EE$2,'Proforma Summary'!H$4,'107 e. Chalmers'!$D36:$EE36)</f>
        <v>-117537.5586</v>
      </c>
      <c r="I36" s="194">
        <f>SUMIF('107 e. Chalmers'!$D$2:$EE$2,'Proforma Summary'!I$4,'107 e. Chalmers'!$D36:$EE36)</f>
        <v>-121063.6853</v>
      </c>
      <c r="J36" s="194">
        <f>SUMIF('107 e. Chalmers'!$D$2:$EE$2,'Proforma Summary'!J$4,'107 e. Chalmers'!$D36:$EE36)</f>
        <v>-124695.5959</v>
      </c>
      <c r="K36" s="194">
        <f>SUMIF('107 e. Chalmers'!$D$2:$EE$2,'Proforma Summary'!K$4,'107 e. Chalmers'!$D36:$EE36)</f>
        <v>-128436.4637</v>
      </c>
      <c r="L36" s="194">
        <f>SUMIF('107 e. Chalmers'!$D$2:$EE$2,'Proforma Summary'!L$4,'107 e. Chalmers'!$D36:$EE36)</f>
        <v>-132289.5577</v>
      </c>
      <c r="M36" s="195">
        <f>SUMIF('107 e. Chalmers'!$D$2:$EE$2,'Proforma Summary'!M$4,'107 e. Chalmers'!$D36:$EE36)</f>
        <v>-136258.2444</v>
      </c>
      <c r="N36" s="37"/>
      <c r="O36" s="193" t="str">
        <f>'306 e. Armory'!C36</f>
        <v>Total Operating Expenses</v>
      </c>
      <c r="P36" s="6"/>
      <c r="Q36" s="194">
        <f>SUMIF('306 e. Armory'!$D$2:$EE$2,'Proforma Summary'!Q$4,'306 e. Armory'!$D36:$EE37)</f>
        <v>-146944.4921</v>
      </c>
      <c r="R36" s="194">
        <f>SUMIF('306 e. Armory'!$D$2:$EE$2,'Proforma Summary'!R$4,'306 e. Armory'!$D36:$EE37)</f>
        <v>-152493.1985</v>
      </c>
      <c r="S36" s="194">
        <f>SUMIF('306 e. Armory'!$D$2:$EE$2,'Proforma Summary'!S$4,'306 e. Armory'!$D36:$EE37)</f>
        <v>-156543.7447</v>
      </c>
      <c r="T36" s="194">
        <f>SUMIF('306 e. Armory'!$D$2:$EE$2,'Proforma Summary'!T$4,'306 e. Armory'!$D36:$EE37)</f>
        <v>-160705.3224</v>
      </c>
      <c r="U36" s="194">
        <f>SUMIF('306 e. Armory'!$D$2:$EE$2,'Proforma Summary'!U$4,'306 e. Armory'!$D36:$EE37)</f>
        <v>-165526.482</v>
      </c>
      <c r="V36" s="194">
        <f>SUMIF('306 e. Armory'!$D$2:$EE$2,'Proforma Summary'!V$4,'306 e. Armory'!$D36:$EE37)</f>
        <v>-170492.2765</v>
      </c>
      <c r="W36" s="194">
        <f>SUMIF('306 e. Armory'!$D$2:$EE$2,'Proforma Summary'!W$4,'306 e. Armory'!$D36:$EE37)</f>
        <v>-175607.0448</v>
      </c>
      <c r="X36" s="194">
        <f>SUMIF('306 e. Armory'!$D$2:$EE$2,'Proforma Summary'!X$4,'306 e. Armory'!$D36:$EE37)</f>
        <v>-180875.2561</v>
      </c>
      <c r="Y36" s="194">
        <f>SUMIF('306 e. Armory'!$D$2:$EE$2,'Proforma Summary'!Y$4,'306 e. Armory'!$D36:$EE37)</f>
        <v>-186301.5138</v>
      </c>
      <c r="Z36" s="195">
        <f>SUMIF('306 e. Armory'!$D$2:$EE$2,'Proforma Summary'!Z$4,'306 e. Armory'!$D36:$EE37)</f>
        <v>-191890.5592</v>
      </c>
      <c r="AA36" s="37"/>
      <c r="AB36" s="193" t="str">
        <f t="shared" si="7"/>
        <v>Total Operating Expenses</v>
      </c>
      <c r="AC36" s="6"/>
      <c r="AD36" s="50">
        <f>SUMIF('505 e. Clark'!$D$2:$EE$2,'Proforma Summary'!AD$4,'505 e. Clark'!$D36:$EE36)</f>
        <v>-106247.3746</v>
      </c>
      <c r="AE36" s="50">
        <f>SUMIF('505 e. Clark'!$D$2:$EE$2,'Proforma Summary'!AE$4,'505 e. Clark'!$D36:$EE36)</f>
        <v>-110122.7151</v>
      </c>
      <c r="AF36" s="50">
        <f>SUMIF('505 e. Clark'!$D$2:$EE$2,'Proforma Summary'!AF$4,'505 e. Clark'!$D36:$EE36)</f>
        <v>-113110.1474</v>
      </c>
      <c r="AG36" s="50">
        <f>SUMIF('505 e. Clark'!$D$2:$EE$2,'Proforma Summary'!AG$4,'505 e. Clark'!$D36:$EE36)</f>
        <v>-116180.8778</v>
      </c>
      <c r="AH36" s="50">
        <f>SUMIF('505 e. Clark'!$D$2:$EE$2,'Proforma Summary'!AH$4,'505 e. Clark'!$D36:$EE36)</f>
        <v>-119666.3041</v>
      </c>
      <c r="AI36" s="50">
        <f>SUMIF('505 e. Clark'!$D$2:$EE$2,'Proforma Summary'!AI$4,'505 e. Clark'!$D36:$EE36)</f>
        <v>-123256.2933</v>
      </c>
      <c r="AJ36" s="50">
        <f>SUMIF('505 e. Clark'!$D$2:$EE$2,'Proforma Summary'!AJ$4,'505 e. Clark'!$D36:$EE36)</f>
        <v>-126953.9821</v>
      </c>
      <c r="AK36" s="50">
        <f>SUMIF('505 e. Clark'!$D$2:$EE$2,'Proforma Summary'!AK$4,'505 e. Clark'!$D36:$EE36)</f>
        <v>-130762.6015</v>
      </c>
      <c r="AL36" s="50">
        <f>SUMIF('505 e. Clark'!$D$2:$EE$2,'Proforma Summary'!AL$4,'505 e. Clark'!$D36:$EE36)</f>
        <v>-134685.4796</v>
      </c>
      <c r="AM36" s="192">
        <f>SUMIF('505 e. Clark'!$D$2:$EE$2,'Proforma Summary'!AM$4,'505 e. Clark'!$D36:$EE36)</f>
        <v>-137498.3136</v>
      </c>
      <c r="AN36" s="37"/>
      <c r="AO36" s="193" t="str">
        <f t="shared" si="8"/>
        <v>Total Operating Expenses</v>
      </c>
      <c r="AP36" s="6"/>
      <c r="AQ36" s="194">
        <f>SUMIF('602 e. Clark'!$D$2:$EE$2,'Proforma Summary'!AQ$4,'602 e. Clark'!$D36:$EE36)</f>
        <v>-121883.948</v>
      </c>
      <c r="AR36" s="194">
        <f>SUMIF('602 e. Clark'!$D$2:$EE$2,'Proforma Summary'!AR$4,'602 e. Clark'!$D36:$EE36)</f>
        <v>-126268.9155</v>
      </c>
      <c r="AS36" s="194">
        <f>SUMIF('602 e. Clark'!$D$2:$EE$2,'Proforma Summary'!AS$4,'602 e. Clark'!$D36:$EE36)</f>
        <v>-129708.2131</v>
      </c>
      <c r="AT36" s="194">
        <f>SUMIF('602 e. Clark'!$D$2:$EE$2,'Proforma Summary'!AT$4,'602 e. Clark'!$D36:$EE36)</f>
        <v>-133243.7143</v>
      </c>
      <c r="AU36" s="194">
        <f>SUMIF('602 e. Clark'!$D$2:$EE$2,'Proforma Summary'!AU$4,'602 e. Clark'!$D36:$EE36)</f>
        <v>-137241.0257</v>
      </c>
      <c r="AV36" s="194">
        <f>SUMIF('602 e. Clark'!$D$2:$EE$2,'Proforma Summary'!AV$4,'602 e. Clark'!$D36:$EE36)</f>
        <v>-141358.2565</v>
      </c>
      <c r="AW36" s="194">
        <f>SUMIF('602 e. Clark'!$D$2:$EE$2,'Proforma Summary'!AW$4,'602 e. Clark'!$D36:$EE36)</f>
        <v>-145599.0042</v>
      </c>
      <c r="AX36" s="194">
        <f>SUMIF('602 e. Clark'!$D$2:$EE$2,'Proforma Summary'!AX$4,'602 e. Clark'!$D36:$EE36)</f>
        <v>-149966.9743</v>
      </c>
      <c r="AY36" s="194">
        <f>SUMIF('602 e. Clark'!$D$2:$EE$2,'Proforma Summary'!AY$4,'602 e. Clark'!$D36:$EE36)</f>
        <v>-154465.9836</v>
      </c>
      <c r="AZ36" s="195">
        <f>SUMIF('602 e. Clark'!$D$2:$EE$2,'Proforma Summary'!AZ$4,'602 e. Clark'!$D36:$EE36)</f>
        <v>-157783.1482</v>
      </c>
    </row>
    <row r="37" ht="15.75" customHeight="1">
      <c r="A37" s="37"/>
      <c r="B37" s="187"/>
      <c r="C37" s="63"/>
      <c r="D37" s="50"/>
      <c r="E37" s="50"/>
      <c r="F37" s="50"/>
      <c r="G37" s="50"/>
      <c r="H37" s="50"/>
      <c r="I37" s="50"/>
      <c r="J37" s="50"/>
      <c r="K37" s="50"/>
      <c r="L37" s="50"/>
      <c r="M37" s="192"/>
      <c r="N37" s="37"/>
      <c r="O37" s="187"/>
      <c r="P37" s="63"/>
      <c r="Q37" s="50"/>
      <c r="R37" s="50"/>
      <c r="S37" s="50"/>
      <c r="T37" s="50"/>
      <c r="U37" s="50"/>
      <c r="V37" s="50"/>
      <c r="W37" s="50"/>
      <c r="X37" s="50"/>
      <c r="Y37" s="50"/>
      <c r="Z37" s="192"/>
      <c r="AA37" s="37"/>
      <c r="AB37" s="187"/>
      <c r="AC37" s="63"/>
      <c r="AD37" s="50"/>
      <c r="AE37" s="50"/>
      <c r="AF37" s="50"/>
      <c r="AG37" s="50"/>
      <c r="AH37" s="50"/>
      <c r="AI37" s="50"/>
      <c r="AJ37" s="50"/>
      <c r="AK37" s="50"/>
      <c r="AL37" s="50"/>
      <c r="AM37" s="192"/>
      <c r="AN37" s="37"/>
      <c r="AO37" s="187"/>
      <c r="AP37" s="63"/>
      <c r="AQ37" s="50"/>
      <c r="AR37" s="50"/>
      <c r="AS37" s="50"/>
      <c r="AT37" s="50"/>
      <c r="AU37" s="50"/>
      <c r="AV37" s="50"/>
      <c r="AW37" s="50"/>
      <c r="AX37" s="50"/>
      <c r="AY37" s="50"/>
      <c r="AZ37" s="192"/>
    </row>
    <row r="38" ht="15.75" customHeight="1">
      <c r="A38" s="37"/>
      <c r="B38" s="189" t="str">
        <f>'107 e. Chalmers'!C38</f>
        <v>Net Operating Income</v>
      </c>
      <c r="C38" s="43"/>
      <c r="D38" s="200">
        <f>SUMIF('107 e. Chalmers'!$D$2:$EE$2,'Proforma Summary'!D$4,'107 e. Chalmers'!$D38:$EE38)</f>
        <v>201561.8306</v>
      </c>
      <c r="E38" s="200">
        <f>SUMIF('107 e. Chalmers'!$D$2:$EE$2,'Proforma Summary'!E$4,'107 e. Chalmers'!$D38:$EE38)</f>
        <v>213114.0933</v>
      </c>
      <c r="F38" s="200">
        <f>SUMIF('107 e. Chalmers'!$D$2:$EE$2,'Proforma Summary'!F$4,'107 e. Chalmers'!$D38:$EE38)</f>
        <v>216976.5794</v>
      </c>
      <c r="G38" s="200">
        <f>SUMIF('107 e. Chalmers'!$D$2:$EE$2,'Proforma Summary'!G$4,'107 e. Chalmers'!$D38:$EE38)</f>
        <v>220904.3213</v>
      </c>
      <c r="H38" s="200">
        <f>SUMIF('107 e. Chalmers'!$D$2:$EE$2,'Proforma Summary'!H$4,'107 e. Chalmers'!$D38:$EE38)</f>
        <v>227531.4509</v>
      </c>
      <c r="I38" s="200">
        <f>SUMIF('107 e. Chalmers'!$D$2:$EE$2,'Proforma Summary'!I$4,'107 e. Chalmers'!$D38:$EE38)</f>
        <v>234357.3944</v>
      </c>
      <c r="J38" s="200">
        <f>SUMIF('107 e. Chalmers'!$D$2:$EE$2,'Proforma Summary'!J$4,'107 e. Chalmers'!$D38:$EE38)</f>
        <v>241388.1163</v>
      </c>
      <c r="K38" s="200">
        <f>SUMIF('107 e. Chalmers'!$D$2:$EE$2,'Proforma Summary'!K$4,'107 e. Chalmers'!$D38:$EE38)</f>
        <v>248629.7597</v>
      </c>
      <c r="L38" s="200">
        <f>SUMIF('107 e. Chalmers'!$D$2:$EE$2,'Proforma Summary'!L$4,'107 e. Chalmers'!$D38:$EE38)</f>
        <v>256088.6525</v>
      </c>
      <c r="M38" s="201">
        <f>SUMIF('107 e. Chalmers'!$D$2:$EE$2,'Proforma Summary'!M$4,'107 e. Chalmers'!$D38:$EE38)</f>
        <v>263771.3121</v>
      </c>
      <c r="N38" s="37"/>
      <c r="O38" s="189" t="str">
        <f>'306 e. Armory'!C38</f>
        <v>Net Operating Income</v>
      </c>
      <c r="P38" s="43"/>
      <c r="Q38" s="200">
        <f>SUMIF('306 e. Armory'!$D$2:$EE$2,'Proforma Summary'!Q$4,'306 e. Armory'!$D38:$EE39)</f>
        <v>266568.616</v>
      </c>
      <c r="R38" s="200">
        <f>SUMIF('306 e. Armory'!$D$2:$EE$2,'Proforma Summary'!R$4,'306 e. Armory'!$D38:$EE39)</f>
        <v>282197.3926</v>
      </c>
      <c r="S38" s="200">
        <f>SUMIF('306 e. Armory'!$D$2:$EE$2,'Proforma Summary'!S$4,'306 e. Armory'!$D38:$EE39)</f>
        <v>287154.8738</v>
      </c>
      <c r="T38" s="200">
        <f>SUMIF('306 e. Armory'!$D$2:$EE$2,'Proforma Summary'!T$4,'306 e. Armory'!$D38:$EE39)</f>
        <v>292190.9107</v>
      </c>
      <c r="U38" s="200">
        <f>SUMIF('306 e. Armory'!$D$2:$EE$2,'Proforma Summary'!U$4,'306 e. Armory'!$D38:$EE39)</f>
        <v>300956.638</v>
      </c>
      <c r="V38" s="200">
        <f>SUMIF('306 e. Armory'!$D$2:$EE$2,'Proforma Summary'!V$4,'306 e. Armory'!$D38:$EE39)</f>
        <v>309985.3371</v>
      </c>
      <c r="W38" s="200">
        <f>SUMIF('306 e. Armory'!$D$2:$EE$2,'Proforma Summary'!W$4,'306 e. Armory'!$D38:$EE39)</f>
        <v>319284.8973</v>
      </c>
      <c r="X38" s="200">
        <f>SUMIF('306 e. Armory'!$D$2:$EE$2,'Proforma Summary'!X$4,'306 e. Armory'!$D38:$EE39)</f>
        <v>328863.4442</v>
      </c>
      <c r="Y38" s="200">
        <f>SUMIF('306 e. Armory'!$D$2:$EE$2,'Proforma Summary'!Y$4,'306 e. Armory'!$D38:$EE39)</f>
        <v>338729.3475</v>
      </c>
      <c r="Z38" s="201">
        <f>SUMIF('306 e. Armory'!$D$2:$EE$2,'Proforma Summary'!Z$4,'306 e. Armory'!$D38:$EE39)</f>
        <v>348891.2279</v>
      </c>
      <c r="AA38" s="37"/>
      <c r="AB38" s="189" t="str">
        <f>O38</f>
        <v>Net Operating Income</v>
      </c>
      <c r="AC38" s="43"/>
      <c r="AD38" s="200">
        <f>SUMIF('505 e. Clark'!$D$2:$EE$2,'Proforma Summary'!AD$4,'505 e. Clark'!$D38:$EE38)</f>
        <v>154205.7611</v>
      </c>
      <c r="AE38" s="200">
        <f>SUMIF('505 e. Clark'!$D$2:$EE$2,'Proforma Summary'!AE$4,'505 e. Clark'!$D38:$EE38)</f>
        <v>163435.7014</v>
      </c>
      <c r="AF38" s="200">
        <f>SUMIF('505 e. Clark'!$D$2:$EE$2,'Proforma Summary'!AF$4,'505 e. Clark'!$D38:$EE38)</f>
        <v>166222.3363</v>
      </c>
      <c r="AG38" s="200">
        <f>SUMIF('505 e. Clark'!$D$2:$EE$2,'Proforma Summary'!AG$4,'505 e. Clark'!$D38:$EE38)</f>
        <v>169050.2414</v>
      </c>
      <c r="AH38" s="200">
        <f>SUMIF('505 e. Clark'!$D$2:$EE$2,'Proforma Summary'!AH$4,'505 e. Clark'!$D38:$EE38)</f>
        <v>174121.7486</v>
      </c>
      <c r="AI38" s="200">
        <f>SUMIF('505 e. Clark'!$D$2:$EE$2,'Proforma Summary'!AI$4,'505 e. Clark'!$D38:$EE38)</f>
        <v>179345.4011</v>
      </c>
      <c r="AJ38" s="200">
        <f>SUMIF('505 e. Clark'!$D$2:$EE$2,'Proforma Summary'!AJ$4,'505 e. Clark'!$D38:$EE38)</f>
        <v>184725.7631</v>
      </c>
      <c r="AK38" s="200">
        <f>SUMIF('505 e. Clark'!$D$2:$EE$2,'Proforma Summary'!AK$4,'505 e. Clark'!$D38:$EE38)</f>
        <v>190267.536</v>
      </c>
      <c r="AL38" s="200">
        <f>SUMIF('505 e. Clark'!$D$2:$EE$2,'Proforma Summary'!AL$4,'505 e. Clark'!$D38:$EE38)</f>
        <v>195975.5621</v>
      </c>
      <c r="AM38" s="201">
        <f>SUMIF('505 e. Clark'!$D$2:$EE$2,'Proforma Summary'!AM$4,'505 e. Clark'!$D38:$EE38)</f>
        <v>193638.4796</v>
      </c>
      <c r="AN38" s="37"/>
      <c r="AO38" s="189" t="str">
        <f>AB38</f>
        <v>Net Operating Income</v>
      </c>
      <c r="AP38" s="43"/>
      <c r="AQ38" s="196">
        <f>SUMIF('602 e. Clark'!$D$2:$EE$2,'Proforma Summary'!AQ$4,'602 e. Clark'!$D38:$EE38)</f>
        <v>181049.2717</v>
      </c>
      <c r="AR38" s="196">
        <f>SUMIF('602 e. Clark'!$D$2:$EE$2,'Proforma Summary'!AR$4,'602 e. Clark'!$D38:$EE38)</f>
        <v>191796.6374</v>
      </c>
      <c r="AS38" s="196">
        <f>SUMIF('602 e. Clark'!$D$2:$EE$2,'Proforma Summary'!AS$4,'602 e. Clark'!$D38:$EE38)</f>
        <v>194966.298</v>
      </c>
      <c r="AT38" s="196">
        <f>SUMIF('602 e. Clark'!$D$2:$EE$2,'Proforma Summary'!AT$4,'602 e. Clark'!$D38:$EE38)</f>
        <v>198179.3636</v>
      </c>
      <c r="AU38" s="196">
        <f>SUMIF('602 e. Clark'!$D$2:$EE$2,'Proforma Summary'!AU$4,'602 e. Clark'!$D38:$EE38)</f>
        <v>204124.7446</v>
      </c>
      <c r="AV38" s="196">
        <f>SUMIF('602 e. Clark'!$D$2:$EE$2,'Proforma Summary'!AV$4,'602 e. Clark'!$D38:$EE38)</f>
        <v>210248.4869</v>
      </c>
      <c r="AW38" s="196">
        <f>SUMIF('602 e. Clark'!$D$2:$EE$2,'Proforma Summary'!AW$4,'602 e. Clark'!$D38:$EE38)</f>
        <v>216555.9415</v>
      </c>
      <c r="AX38" s="196">
        <f>SUMIF('602 e. Clark'!$D$2:$EE$2,'Proforma Summary'!AX$4,'602 e. Clark'!$D38:$EE38)</f>
        <v>223052.6197</v>
      </c>
      <c r="AY38" s="196">
        <f>SUMIF('602 e. Clark'!$D$2:$EE$2,'Proforma Summary'!AY$4,'602 e. Clark'!$D38:$EE38)</f>
        <v>229744.1983</v>
      </c>
      <c r="AZ38" s="197">
        <f>SUMIF('602 e. Clark'!$D$2:$EE$2,'Proforma Summary'!AZ$4,'602 e. Clark'!$D38:$EE38)</f>
        <v>226979.8822</v>
      </c>
    </row>
    <row r="39" ht="15.75" customHeight="1">
      <c r="A39" s="37"/>
      <c r="B39" s="187"/>
      <c r="C39" s="63"/>
      <c r="D39" s="1"/>
      <c r="E39" s="1"/>
      <c r="F39" s="1"/>
      <c r="G39" s="1"/>
      <c r="H39" s="122"/>
      <c r="I39" s="122"/>
      <c r="J39" s="122"/>
      <c r="K39" s="122"/>
      <c r="L39" s="122"/>
      <c r="M39" s="202"/>
      <c r="N39" s="37"/>
      <c r="O39" s="187"/>
      <c r="P39" s="1"/>
      <c r="Q39" s="1"/>
      <c r="R39" s="1"/>
      <c r="S39" s="1"/>
      <c r="T39" s="1"/>
      <c r="U39" s="1"/>
      <c r="V39" s="1"/>
      <c r="W39" s="1"/>
      <c r="X39" s="1"/>
      <c r="Y39" s="1"/>
      <c r="Z39" s="188"/>
      <c r="AA39" s="37"/>
      <c r="AB39" s="187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88"/>
      <c r="AN39" s="37"/>
      <c r="AO39" s="187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88"/>
    </row>
    <row r="40" ht="15.75" customHeight="1">
      <c r="A40" s="37"/>
      <c r="B40" s="203" t="str">
        <f>'107 e. Chalmers'!C40</f>
        <v>Capital Expenditure</v>
      </c>
      <c r="C40" s="82"/>
      <c r="D40" s="196">
        <f>-SUMIF('107 e. Chalmers'!$D$2:$EE$2,'Proforma Summary'!D$4,'107 e. Chalmers'!$D40:$EE40)</f>
        <v>0</v>
      </c>
      <c r="E40" s="196">
        <f>-SUMIF('107 e. Chalmers'!$D$2:$EE$2,'Proforma Summary'!E$4,'107 e. Chalmers'!$D40:$EE40)</f>
        <v>0</v>
      </c>
      <c r="F40" s="196">
        <f>-SUMIF('107 e. Chalmers'!$D$2:$EE$2,'Proforma Summary'!F$4,'107 e. Chalmers'!$D40:$EE40)</f>
        <v>0</v>
      </c>
      <c r="G40" s="196">
        <f>-SUMIF('107 e. Chalmers'!$D$2:$EE$2,'Proforma Summary'!G$4,'107 e. Chalmers'!$D40:$EE40)</f>
        <v>0</v>
      </c>
      <c r="H40" s="196">
        <f>-SUMIF('107 e. Chalmers'!$D$2:$EE$2,'Proforma Summary'!H$4,'107 e. Chalmers'!$D40:$EE40)</f>
        <v>0</v>
      </c>
      <c r="I40" s="196">
        <f>-SUMIF('107 e. Chalmers'!$D$2:$EE$2,'Proforma Summary'!I$4,'107 e. Chalmers'!$D40:$EE40)</f>
        <v>0</v>
      </c>
      <c r="J40" s="196">
        <f>-SUMIF('107 e. Chalmers'!$D$2:$EE$2,'Proforma Summary'!J$4,'107 e. Chalmers'!$D40:$EE40)</f>
        <v>0</v>
      </c>
      <c r="K40" s="196">
        <f>-SUMIF('107 e. Chalmers'!$D$2:$EE$2,'Proforma Summary'!K$4,'107 e. Chalmers'!$D40:$EE40)</f>
        <v>0</v>
      </c>
      <c r="L40" s="196">
        <f>-SUMIF('107 e. Chalmers'!$D$2:$EE$2,'Proforma Summary'!L$4,'107 e. Chalmers'!$D40:$EE40)</f>
        <v>0</v>
      </c>
      <c r="M40" s="197">
        <f>-SUMIF('107 e. Chalmers'!$D$2:$EE$2,'Proforma Summary'!M$4,'107 e. Chalmers'!$D40:$EE40)</f>
        <v>0</v>
      </c>
      <c r="N40" s="37"/>
      <c r="O40" s="203" t="str">
        <f>'306 e. Armory'!C40</f>
        <v>Capital Expenditure</v>
      </c>
      <c r="P40" s="82"/>
      <c r="Q40" s="196">
        <f>-SUMIF('306 e. Armory'!$D$2:$EE$2,'Proforma Summary'!Q$4,'306 e. Armory'!$D40:$EE41)</f>
        <v>0</v>
      </c>
      <c r="R40" s="196">
        <f>-SUMIF('306 e. Armory'!$D$2:$EE$2,'Proforma Summary'!R$4,'306 e. Armory'!$D40:$EE41)</f>
        <v>0</v>
      </c>
      <c r="S40" s="196">
        <f>-SUMIF('306 e. Armory'!$D$2:$EE$2,'Proforma Summary'!S$4,'306 e. Armory'!$D40:$EE41)</f>
        <v>0</v>
      </c>
      <c r="T40" s="196">
        <f>-SUMIF('306 e. Armory'!$D$2:$EE$2,'Proforma Summary'!T$4,'306 e. Armory'!$D40:$EE41)</f>
        <v>0</v>
      </c>
      <c r="U40" s="196">
        <f>-SUMIF('306 e. Armory'!$D$2:$EE$2,'Proforma Summary'!U$4,'306 e. Armory'!$D40:$EE41)</f>
        <v>0</v>
      </c>
      <c r="V40" s="196">
        <f>-SUMIF('306 e. Armory'!$D$2:$EE$2,'Proforma Summary'!V$4,'306 e. Armory'!$D40:$EE41)</f>
        <v>0</v>
      </c>
      <c r="W40" s="196">
        <f>-SUMIF('306 e. Armory'!$D$2:$EE$2,'Proforma Summary'!W$4,'306 e. Armory'!$D40:$EE41)</f>
        <v>0</v>
      </c>
      <c r="X40" s="196">
        <f>-SUMIF('306 e. Armory'!$D$2:$EE$2,'Proforma Summary'!X$4,'306 e. Armory'!$D40:$EE41)</f>
        <v>0</v>
      </c>
      <c r="Y40" s="196">
        <f>-SUMIF('306 e. Armory'!$D$2:$EE$2,'Proforma Summary'!Y$4,'306 e. Armory'!$D40:$EE41)</f>
        <v>0</v>
      </c>
      <c r="Z40" s="197">
        <f>-SUMIF('306 e. Armory'!$D$2:$EE$2,'Proforma Summary'!Z$4,'306 e. Armory'!$D40:$EE41)</f>
        <v>0</v>
      </c>
      <c r="AA40" s="37"/>
      <c r="AB40" s="203" t="str">
        <f>O40</f>
        <v>Capital Expenditure</v>
      </c>
      <c r="AC40" s="82"/>
      <c r="AD40" s="196">
        <f>-SUMIF('505 e. Clark'!$D$2:$EE$2,'Proforma Summary'!AD$4,'505 e. Clark'!$D40:$EE40)</f>
        <v>0</v>
      </c>
      <c r="AE40" s="196">
        <f>-SUMIF('505 e. Clark'!$D$2:$EE$2,'Proforma Summary'!AE$4,'505 e. Clark'!$D40:$EE40)</f>
        <v>0</v>
      </c>
      <c r="AF40" s="196">
        <f>-SUMIF('505 e. Clark'!$D$2:$EE$2,'Proforma Summary'!AF$4,'505 e. Clark'!$D40:$EE40)</f>
        <v>0</v>
      </c>
      <c r="AG40" s="196">
        <f>-SUMIF('505 e. Clark'!$D$2:$EE$2,'Proforma Summary'!AG$4,'505 e. Clark'!$D40:$EE40)</f>
        <v>0</v>
      </c>
      <c r="AH40" s="196">
        <f>-SUMIF('505 e. Clark'!$D$2:$EE$2,'Proforma Summary'!AH$4,'505 e. Clark'!$D40:$EE40)</f>
        <v>0</v>
      </c>
      <c r="AI40" s="196">
        <f>-SUMIF('505 e. Clark'!$D$2:$EE$2,'Proforma Summary'!AI$4,'505 e. Clark'!$D40:$EE40)</f>
        <v>0</v>
      </c>
      <c r="AJ40" s="196">
        <f>-SUMIF('505 e. Clark'!$D$2:$EE$2,'Proforma Summary'!AJ$4,'505 e. Clark'!$D40:$EE40)</f>
        <v>0</v>
      </c>
      <c r="AK40" s="196">
        <f>-SUMIF('505 e. Clark'!$D$2:$EE$2,'Proforma Summary'!AK$4,'505 e. Clark'!$D40:$EE40)</f>
        <v>0</v>
      </c>
      <c r="AL40" s="196">
        <f>-SUMIF('505 e. Clark'!$D$2:$EE$2,'Proforma Summary'!AL$4,'505 e. Clark'!$D40:$EE40)</f>
        <v>0</v>
      </c>
      <c r="AM40" s="197">
        <f>-SUMIF('505 e. Clark'!$D$2:$EE$2,'Proforma Summary'!AM$4,'505 e. Clark'!$D40:$EE40)</f>
        <v>0</v>
      </c>
      <c r="AN40" s="37"/>
      <c r="AO40" s="203" t="str">
        <f>AB40</f>
        <v>Capital Expenditure</v>
      </c>
      <c r="AP40" s="82"/>
      <c r="AQ40" s="196">
        <f>-SUMIF('602 e. Clark'!$D$2:$EE$2,'Proforma Summary'!AQ$4,'602 e. Clark'!$D40:$EE40)</f>
        <v>0</v>
      </c>
      <c r="AR40" s="196">
        <f>-SUMIF('602 e. Clark'!$D$2:$EE$2,'Proforma Summary'!AR$4,'602 e. Clark'!$D40:$EE40)</f>
        <v>0</v>
      </c>
      <c r="AS40" s="196">
        <f>-SUMIF('602 e. Clark'!$D$2:$EE$2,'Proforma Summary'!AS$4,'602 e. Clark'!$D40:$EE40)</f>
        <v>0</v>
      </c>
      <c r="AT40" s="196">
        <f>-SUMIF('602 e. Clark'!$D$2:$EE$2,'Proforma Summary'!AT$4,'602 e. Clark'!$D40:$EE40)</f>
        <v>0</v>
      </c>
      <c r="AU40" s="196">
        <f>-SUMIF('602 e. Clark'!$D$2:$EE$2,'Proforma Summary'!AU$4,'602 e. Clark'!$D40:$EE40)</f>
        <v>0</v>
      </c>
      <c r="AV40" s="196">
        <f>-SUMIF('602 e. Clark'!$D$2:$EE$2,'Proforma Summary'!AV$4,'602 e. Clark'!$D40:$EE40)</f>
        <v>0</v>
      </c>
      <c r="AW40" s="196">
        <f>-SUMIF('602 e. Clark'!$D$2:$EE$2,'Proforma Summary'!AW$4,'602 e. Clark'!$D40:$EE40)</f>
        <v>0</v>
      </c>
      <c r="AX40" s="196">
        <f>-SUMIF('602 e. Clark'!$D$2:$EE$2,'Proforma Summary'!AX$4,'602 e. Clark'!$D40:$EE40)</f>
        <v>0</v>
      </c>
      <c r="AY40" s="196">
        <f>-SUMIF('602 e. Clark'!$D$2:$EE$2,'Proforma Summary'!AY$4,'602 e. Clark'!$D40:$EE40)</f>
        <v>0</v>
      </c>
      <c r="AZ40" s="197">
        <f>-SUMIF('602 e. Clark'!$D$2:$EE$2,'Proforma Summary'!AZ$4,'602 e. Clark'!$D40:$EE40)</f>
        <v>0</v>
      </c>
    </row>
    <row r="41" ht="15.75" customHeight="1">
      <c r="A41" s="37"/>
      <c r="B41" s="187"/>
      <c r="C41" s="1"/>
      <c r="D41" s="1"/>
      <c r="E41" s="1"/>
      <c r="F41" s="1"/>
      <c r="G41" s="1"/>
      <c r="H41" s="1"/>
      <c r="I41" s="1"/>
      <c r="J41" s="1"/>
      <c r="K41" s="1"/>
      <c r="L41" s="1"/>
      <c r="M41" s="188"/>
      <c r="N41" s="37"/>
      <c r="O41" s="187"/>
      <c r="P41" s="1"/>
      <c r="Q41" s="1"/>
      <c r="R41" s="1"/>
      <c r="S41" s="1"/>
      <c r="T41" s="1"/>
      <c r="U41" s="1"/>
      <c r="V41" s="1"/>
      <c r="W41" s="1"/>
      <c r="X41" s="1"/>
      <c r="Y41" s="1"/>
      <c r="Z41" s="188"/>
      <c r="AA41" s="37"/>
      <c r="AB41" s="187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88"/>
      <c r="AN41" s="37"/>
      <c r="AO41" s="187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88"/>
    </row>
    <row r="42" ht="15.75" customHeight="1">
      <c r="A42" s="37"/>
      <c r="B42" s="187" t="s">
        <v>156</v>
      </c>
      <c r="C42" s="63"/>
      <c r="D42" s="204">
        <f t="shared" ref="D42:M42" si="9">-D36/D21</f>
        <v>0.3411577977</v>
      </c>
      <c r="E42" s="204">
        <f t="shared" si="9"/>
        <v>0.3364265949</v>
      </c>
      <c r="F42" s="204">
        <f t="shared" si="9"/>
        <v>0.3385160542</v>
      </c>
      <c r="G42" s="204">
        <f t="shared" si="9"/>
        <v>0.3406204421</v>
      </c>
      <c r="H42" s="204">
        <f t="shared" si="9"/>
        <v>0.3406204421</v>
      </c>
      <c r="I42" s="204">
        <f t="shared" si="9"/>
        <v>0.3406204421</v>
      </c>
      <c r="J42" s="204">
        <f t="shared" si="9"/>
        <v>0.3406204421</v>
      </c>
      <c r="K42" s="204">
        <f t="shared" si="9"/>
        <v>0.3406204421</v>
      </c>
      <c r="L42" s="204">
        <f t="shared" si="9"/>
        <v>0.3406204421</v>
      </c>
      <c r="M42" s="205">
        <f t="shared" si="9"/>
        <v>0.3406204421</v>
      </c>
      <c r="N42" s="37"/>
      <c r="O42" s="187" t="s">
        <v>156</v>
      </c>
      <c r="P42" s="1"/>
      <c r="Q42" s="204">
        <f t="shared" ref="Q42:Z42" si="10">-Q36/Q21</f>
        <v>0.3553563097</v>
      </c>
      <c r="R42" s="204">
        <f t="shared" si="10"/>
        <v>0.3508086019</v>
      </c>
      <c r="S42" s="204">
        <f t="shared" si="10"/>
        <v>0.3528154882</v>
      </c>
      <c r="T42" s="204">
        <f t="shared" si="10"/>
        <v>0.3548391676</v>
      </c>
      <c r="U42" s="204">
        <f t="shared" si="10"/>
        <v>0.3548391676</v>
      </c>
      <c r="V42" s="204">
        <f t="shared" si="10"/>
        <v>0.3548391676</v>
      </c>
      <c r="W42" s="204">
        <f t="shared" si="10"/>
        <v>0.3548391676</v>
      </c>
      <c r="X42" s="204">
        <f t="shared" si="10"/>
        <v>0.3548391676</v>
      </c>
      <c r="Y42" s="204">
        <f t="shared" si="10"/>
        <v>0.3548391676</v>
      </c>
      <c r="Z42" s="205">
        <f t="shared" si="10"/>
        <v>0.3548391676</v>
      </c>
      <c r="AA42" s="37"/>
      <c r="AB42" s="187" t="s">
        <v>156</v>
      </c>
      <c r="AC42" s="1"/>
      <c r="AD42" s="204">
        <f t="shared" ref="AD42:AM42" si="11">-AD36/AD21</f>
        <v>0.407932791</v>
      </c>
      <c r="AE42" s="204">
        <f t="shared" si="11"/>
        <v>0.4025564868</v>
      </c>
      <c r="AF42" s="204">
        <f t="shared" si="11"/>
        <v>0.4049301604</v>
      </c>
      <c r="AG42" s="204">
        <f t="shared" si="11"/>
        <v>0.4073218873</v>
      </c>
      <c r="AH42" s="204">
        <f t="shared" si="11"/>
        <v>0.4073218873</v>
      </c>
      <c r="AI42" s="204">
        <f t="shared" si="11"/>
        <v>0.4073218873</v>
      </c>
      <c r="AJ42" s="204">
        <f t="shared" si="11"/>
        <v>0.4073218873</v>
      </c>
      <c r="AK42" s="204">
        <f t="shared" si="11"/>
        <v>0.4073218873</v>
      </c>
      <c r="AL42" s="204">
        <f t="shared" si="11"/>
        <v>0.4073218873</v>
      </c>
      <c r="AM42" s="205">
        <f t="shared" si="11"/>
        <v>0.4152311565</v>
      </c>
      <c r="AN42" s="37"/>
      <c r="AO42" s="187" t="s">
        <v>156</v>
      </c>
      <c r="AP42" s="1"/>
      <c r="AQ42" s="204">
        <f t="shared" ref="AQ42:AZ42" si="12">-AQ36/AQ21</f>
        <v>0.40234593</v>
      </c>
      <c r="AR42" s="204">
        <f t="shared" si="12"/>
        <v>0.3969902251</v>
      </c>
      <c r="AS42" s="204">
        <f t="shared" si="12"/>
        <v>0.3995022974</v>
      </c>
      <c r="AT42" s="204">
        <f t="shared" si="12"/>
        <v>0.4020351121</v>
      </c>
      <c r="AU42" s="204">
        <f t="shared" si="12"/>
        <v>0.4020351121</v>
      </c>
      <c r="AV42" s="204">
        <f t="shared" si="12"/>
        <v>0.4020351121</v>
      </c>
      <c r="AW42" s="204">
        <f t="shared" si="12"/>
        <v>0.4020351121</v>
      </c>
      <c r="AX42" s="204">
        <f t="shared" si="12"/>
        <v>0.4020351121</v>
      </c>
      <c r="AY42" s="204">
        <f t="shared" si="12"/>
        <v>0.4020351121</v>
      </c>
      <c r="AZ42" s="205">
        <f t="shared" si="12"/>
        <v>0.4100787647</v>
      </c>
    </row>
    <row r="43" ht="15.75" customHeight="1">
      <c r="A43" s="37"/>
      <c r="B43" s="187" t="s">
        <v>157</v>
      </c>
      <c r="C43" s="1"/>
      <c r="D43" s="50">
        <f>SUMIF('107 e. Chalmers'!$D$2:$EE$2,'Proforma Summary'!D$4,'107 e. Chalmers'!$D$46:$EE$46)</f>
        <v>0</v>
      </c>
      <c r="E43" s="50">
        <f>SUMIF('107 e. Chalmers'!$D$2:$EE$2,'Proforma Summary'!E$4,'107 e. Chalmers'!$D$46:$EE$46)</f>
        <v>0</v>
      </c>
      <c r="F43" s="50">
        <f>SUMIF('107 e. Chalmers'!$D$2:$EE$2,'Proforma Summary'!F$4,'107 e. Chalmers'!$D$46:$EE$46)</f>
        <v>0</v>
      </c>
      <c r="G43" s="50">
        <f>SUMIF('107 e. Chalmers'!$D$2:$EE$2,'Proforma Summary'!G$4,'107 e. Chalmers'!$D$46:$EE$46)</f>
        <v>135348.0816</v>
      </c>
      <c r="H43" s="50">
        <f>SUMIF('107 e. Chalmers'!$D$2:$EE$2,'Proforma Summary'!H$4,'107 e. Chalmers'!$D$46:$EE$46)</f>
        <v>135348.0816</v>
      </c>
      <c r="I43" s="50">
        <f>SUMIF('107 e. Chalmers'!$D$2:$EE$2,'Proforma Summary'!I$4,'107 e. Chalmers'!$D$46:$EE$46)</f>
        <v>135348.0816</v>
      </c>
      <c r="J43" s="50">
        <f>SUMIF('107 e. Chalmers'!$D$2:$EE$2,'Proforma Summary'!J$4,'107 e. Chalmers'!$D$46:$EE$46)</f>
        <v>135348.0816</v>
      </c>
      <c r="K43" s="50">
        <f>SUMIF('107 e. Chalmers'!$D$2:$EE$2,'Proforma Summary'!K$4,'107 e. Chalmers'!$D$46:$EE$46)</f>
        <v>135348.0816</v>
      </c>
      <c r="L43" s="50">
        <f>SUMIF('107 e. Chalmers'!$D$2:$EE$2,'Proforma Summary'!L$4,'107 e. Chalmers'!$D$46:$EE$46)</f>
        <v>135348.0816</v>
      </c>
      <c r="M43" s="192">
        <f>SUMIF('107 e. Chalmers'!$D$2:$EE$2,'Proforma Summary'!M$4,'107 e. Chalmers'!$D$46:$EE$46)</f>
        <v>135348.0816</v>
      </c>
      <c r="N43" s="37"/>
      <c r="O43" s="187" t="s">
        <v>157</v>
      </c>
      <c r="P43" s="1"/>
      <c r="Q43" s="50">
        <f>SUMIF('306 e. Armory'!$D$2:$EE$2,'Proforma Summary'!Q4,'306 e. Armory'!$D$46:$EE$46)</f>
        <v>0</v>
      </c>
      <c r="R43" s="50">
        <f>SUMIF('306 e. Armory'!$D$2:$EE$2,'Proforma Summary'!R4,'306 e. Armory'!$D$46:$EE$46)</f>
        <v>0</v>
      </c>
      <c r="S43" s="50">
        <f>SUMIF('306 e. Armory'!$D$2:$EE$2,'Proforma Summary'!S4,'306 e. Armory'!$D$46:$EE$46)</f>
        <v>0</v>
      </c>
      <c r="T43" s="50">
        <f>SUMIF('306 e. Armory'!$D$2:$EE$2,'Proforma Summary'!T4,'306 e. Armory'!$D$46:$EE$46)</f>
        <v>178999.9162</v>
      </c>
      <c r="U43" s="50">
        <f>SUMIF('306 e. Armory'!$D$2:$EE$2,'Proforma Summary'!U4,'306 e. Armory'!$D$46:$EE$46)</f>
        <v>178999.9162</v>
      </c>
      <c r="V43" s="50">
        <f>SUMIF('306 e. Armory'!$D$2:$EE$2,'Proforma Summary'!V4,'306 e. Armory'!$D$46:$EE$46)</f>
        <v>178999.9162</v>
      </c>
      <c r="W43" s="50">
        <f>SUMIF('306 e. Armory'!$D$2:$EE$2,'Proforma Summary'!W4,'306 e. Armory'!$D$46:$EE$46)</f>
        <v>178999.9162</v>
      </c>
      <c r="X43" s="50">
        <f>SUMIF('306 e. Armory'!$D$2:$EE$2,'Proforma Summary'!X4,'306 e. Armory'!$D$46:$EE$46)</f>
        <v>178999.9162</v>
      </c>
      <c r="Y43" s="50">
        <f>SUMIF('306 e. Armory'!$D$2:$EE$2,'Proforma Summary'!Y4,'306 e. Armory'!$D$46:$EE$46)</f>
        <v>178999.9162</v>
      </c>
      <c r="Z43" s="192">
        <f>SUMIF('306 e. Armory'!$D$2:$EE$2,'Proforma Summary'!Z4,'306 e. Armory'!$D$46:$EE$46)</f>
        <v>178999.9162</v>
      </c>
      <c r="AA43" s="37"/>
      <c r="AB43" s="187" t="s">
        <v>157</v>
      </c>
      <c r="AC43" s="1"/>
      <c r="AD43" s="50">
        <f>SUMIF('505 e. Clark'!$D$2:$EE$2,'Proforma Summary'!AD$4,'505 e. Clark'!$D$46:$EE$46)</f>
        <v>0</v>
      </c>
      <c r="AE43" s="50">
        <f>SUMIF('505 e. Clark'!$D$2:$EE$2,'Proforma Summary'!AE$4,'505 e. Clark'!$D$46:$EE$46)</f>
        <v>0</v>
      </c>
      <c r="AF43" s="50">
        <f>SUMIF('505 e. Clark'!$D$2:$EE$2,'Proforma Summary'!AF$4,'505 e. Clark'!$D$46:$EE$46)</f>
        <v>0</v>
      </c>
      <c r="AG43" s="50">
        <f>SUMIF('505 e. Clark'!$D$2:$EE$2,'Proforma Summary'!AG$4,'505 e. Clark'!$D$46:$EE$46)</f>
        <v>103548.6425</v>
      </c>
      <c r="AH43" s="50">
        <f>SUMIF('505 e. Clark'!$D$2:$EE$2,'Proforma Summary'!AH$4,'505 e. Clark'!$D$46:$EE$46)</f>
        <v>103548.6425</v>
      </c>
      <c r="AI43" s="50">
        <f>SUMIF('505 e. Clark'!$D$2:$EE$2,'Proforma Summary'!AI$4,'505 e. Clark'!$D$46:$EE$46)</f>
        <v>103548.6425</v>
      </c>
      <c r="AJ43" s="50">
        <f>SUMIF('505 e. Clark'!$D$2:$EE$2,'Proforma Summary'!AJ$4,'505 e. Clark'!$D$46:$EE$46)</f>
        <v>103548.6425</v>
      </c>
      <c r="AK43" s="50">
        <f>SUMIF('505 e. Clark'!$D$2:$EE$2,'Proforma Summary'!AK$4,'505 e. Clark'!$D$46:$EE$46)</f>
        <v>103548.6425</v>
      </c>
      <c r="AL43" s="50">
        <f>SUMIF('505 e. Clark'!$D$2:$EE$2,'Proforma Summary'!AL$4,'505 e. Clark'!$D$46:$EE$46)</f>
        <v>103548.6425</v>
      </c>
      <c r="AM43" s="192">
        <f>SUMIF('505 e. Clark'!$D$2:$EE$2,'Proforma Summary'!AM$4,'505 e. Clark'!$D$46:$EE$46)</f>
        <v>103548.6425</v>
      </c>
      <c r="AN43" s="37"/>
      <c r="AO43" s="187" t="s">
        <v>157</v>
      </c>
      <c r="AP43" s="1"/>
      <c r="AQ43" s="50">
        <f>SUMIF('602 e. Clark'!$D$2:$EE$2,'Proforma Summary'!AQ$4,'602 e. Clark'!$D46:$EE46)</f>
        <v>0</v>
      </c>
      <c r="AR43" s="50">
        <f>SUMIF('602 e. Clark'!$D$2:$EE$2,'Proforma Summary'!AR$4,'602 e. Clark'!$D46:$EE46)</f>
        <v>0</v>
      </c>
      <c r="AS43" s="50">
        <f>SUMIF('602 e. Clark'!$D$2:$EE$2,'Proforma Summary'!AS$4,'602 e. Clark'!$D46:$EE46)</f>
        <v>0</v>
      </c>
      <c r="AT43" s="50">
        <f>SUMIF('602 e. Clark'!$D$2:$EE$2,'Proforma Summary'!AT$4,'602 e. Clark'!$D46:$EE46)</f>
        <v>121573.9682</v>
      </c>
      <c r="AU43" s="50">
        <f>SUMIF('602 e. Clark'!$D$2:$EE$2,'Proforma Summary'!AU$4,'602 e. Clark'!$D46:$EE46)</f>
        <v>121573.9682</v>
      </c>
      <c r="AV43" s="50">
        <f>SUMIF('602 e. Clark'!$D$2:$EE$2,'Proforma Summary'!AV$4,'602 e. Clark'!$D46:$EE46)</f>
        <v>121573.9682</v>
      </c>
      <c r="AW43" s="50">
        <f>SUMIF('602 e. Clark'!$D$2:$EE$2,'Proforma Summary'!AW$4,'602 e. Clark'!$D46:$EE46)</f>
        <v>121573.9682</v>
      </c>
      <c r="AX43" s="50">
        <f>SUMIF('602 e. Clark'!$D$2:$EE$2,'Proforma Summary'!AX$4,'602 e. Clark'!$D46:$EE46)</f>
        <v>121573.9682</v>
      </c>
      <c r="AY43" s="50">
        <f>SUMIF('602 e. Clark'!$D$2:$EE$2,'Proforma Summary'!AY$4,'602 e. Clark'!$D46:$EE46)</f>
        <v>121573.9682</v>
      </c>
      <c r="AZ43" s="192">
        <f>SUMIF('602 e. Clark'!$D$2:$EE$2,'Proforma Summary'!AZ$4,'602 e. Clark'!$D46:$EE46)</f>
        <v>121573.9682</v>
      </c>
    </row>
    <row r="44" ht="15.75" customHeight="1">
      <c r="A44" s="37"/>
      <c r="B44" s="187"/>
      <c r="C44" s="1"/>
      <c r="D44" s="1"/>
      <c r="E44" s="1"/>
      <c r="F44" s="1"/>
      <c r="G44" s="50"/>
      <c r="H44" s="122"/>
      <c r="I44" s="122"/>
      <c r="J44" s="122"/>
      <c r="K44" s="122"/>
      <c r="L44" s="122"/>
      <c r="M44" s="202"/>
      <c r="N44" s="37"/>
      <c r="O44" s="187"/>
      <c r="P44" s="1"/>
      <c r="Q44" s="1"/>
      <c r="R44" s="1"/>
      <c r="S44" s="1"/>
      <c r="T44" s="50"/>
      <c r="U44" s="122"/>
      <c r="V44" s="122"/>
      <c r="W44" s="122"/>
      <c r="X44" s="122"/>
      <c r="Y44" s="122"/>
      <c r="Z44" s="202"/>
      <c r="AA44" s="37"/>
      <c r="AB44" s="187"/>
      <c r="AC44" s="1"/>
      <c r="AD44" s="1"/>
      <c r="AE44" s="1"/>
      <c r="AF44" s="1"/>
      <c r="AG44" s="50"/>
      <c r="AH44" s="122"/>
      <c r="AI44" s="122"/>
      <c r="AJ44" s="122"/>
      <c r="AK44" s="122"/>
      <c r="AL44" s="122"/>
      <c r="AM44" s="202"/>
      <c r="AN44" s="37"/>
      <c r="AO44" s="187"/>
      <c r="AP44" s="1"/>
      <c r="AQ44" s="1"/>
      <c r="AR44" s="1"/>
      <c r="AS44" s="1"/>
      <c r="AT44" s="50"/>
      <c r="AU44" s="122"/>
      <c r="AV44" s="122"/>
      <c r="AW44" s="122"/>
      <c r="AX44" s="122"/>
      <c r="AY44" s="122"/>
      <c r="AZ44" s="202"/>
    </row>
    <row r="45" ht="15.75" customHeight="1">
      <c r="A45" s="37"/>
      <c r="B45" s="187" t="s">
        <v>158</v>
      </c>
      <c r="C45" s="1"/>
      <c r="D45" s="50">
        <f>SUMIF('107 e. Chalmers'!$D$2:$EE$2,'Proforma Summary'!D$4,'107 e. Chalmers'!$D$53:$EE$53)</f>
        <v>0</v>
      </c>
      <c r="E45" s="50">
        <f>SUMIF('107 e. Chalmers'!$D$2:$EE$2,'Proforma Summary'!E$4,'107 e. Chalmers'!$D$53:$EE$53)</f>
        <v>0</v>
      </c>
      <c r="F45" s="50">
        <f>SUMIF('107 e. Chalmers'!$D$2:$EE$2,'Proforma Summary'!F$4,'107 e. Chalmers'!$D$53:$EE$53)</f>
        <v>0</v>
      </c>
      <c r="G45" s="50">
        <f>SUMIF('107 e. Chalmers'!$D$2:$EE$2,'Proforma Summary'!G$4,'107 e. Chalmers'!$D$53:$EE$53)</f>
        <v>0</v>
      </c>
      <c r="H45" s="50">
        <f>SUMIF('107 e. Chalmers'!$D$2:$EE$2,'Proforma Summary'!H$4,'107 e. Chalmers'!$D$53:$EE$53)</f>
        <v>0</v>
      </c>
      <c r="I45" s="50">
        <f>SUMIF('107 e. Chalmers'!$D$2:$EE$2,'Proforma Summary'!I$4,'107 e. Chalmers'!$D$53:$EE$53)</f>
        <v>0</v>
      </c>
      <c r="J45" s="50">
        <f>SUMIF('107 e. Chalmers'!$D$2:$EE$2,'Proforma Summary'!J$4,'107 e. Chalmers'!$D$53:$EE$53)</f>
        <v>0</v>
      </c>
      <c r="K45" s="50">
        <f>SUMIF('107 e. Chalmers'!$D$2:$EE$2,'Proforma Summary'!K$4,'107 e. Chalmers'!$D$53:$EE$53)</f>
        <v>0</v>
      </c>
      <c r="L45" s="50">
        <f>SUMIF('107 e. Chalmers'!$D$2:$EE$2,'Proforma Summary'!L$4,'107 e. Chalmers'!$D$53:$EE$53)</f>
        <v>0</v>
      </c>
      <c r="M45" s="192">
        <f>SUMIF('107 e. Chalmers'!$D$2:$EE$2,'Proforma Summary'!M$4,'107 e. Chalmers'!$D$53:$EE$53)</f>
        <v>2257247.651</v>
      </c>
      <c r="N45" s="37"/>
      <c r="O45" s="187" t="s">
        <v>158</v>
      </c>
      <c r="P45" s="1"/>
      <c r="Q45" s="50">
        <f>SUMIF('306 e. Armory'!$D$2:$EE$2,'Proforma Summary'!Q$4,'306 e. Armory'!$D$53:$EE$53)</f>
        <v>0</v>
      </c>
      <c r="R45" s="50">
        <f>SUMIF('306 e. Armory'!$D$2:$EE$2,'Proforma Summary'!R$4,'306 e. Armory'!$D$53:$EE$53)</f>
        <v>0</v>
      </c>
      <c r="S45" s="50">
        <f>SUMIF('306 e. Armory'!$D$2:$EE$2,'Proforma Summary'!S$4,'306 e. Armory'!$D$53:$EE$53)</f>
        <v>0</v>
      </c>
      <c r="T45" s="50">
        <f>SUMIF('306 e. Armory'!$D$2:$EE$2,'Proforma Summary'!T$4,'306 e. Armory'!$D$53:$EE$53)</f>
        <v>0</v>
      </c>
      <c r="U45" s="50">
        <f>SUMIF('306 e. Armory'!$D$2:$EE$2,'Proforma Summary'!U$4,'306 e. Armory'!$D$53:$EE$53)</f>
        <v>0</v>
      </c>
      <c r="V45" s="50">
        <f>SUMIF('306 e. Armory'!$D$2:$EE$2,'Proforma Summary'!V$4,'306 e. Armory'!$D$53:$EE$53)</f>
        <v>0</v>
      </c>
      <c r="W45" s="50">
        <f>SUMIF('306 e. Armory'!$D$2:$EE$2,'Proforma Summary'!W$4,'306 e. Armory'!$D$53:$EE$53)</f>
        <v>0</v>
      </c>
      <c r="X45" s="50">
        <f>SUMIF('306 e. Armory'!$D$2:$EE$2,'Proforma Summary'!X$4,'306 e. Armory'!$D$53:$EE$53)</f>
        <v>0</v>
      </c>
      <c r="Y45" s="50">
        <f>SUMIF('306 e. Armory'!$D$2:$EE$2,'Proforma Summary'!Y$4,'306 e. Armory'!$D$53:$EE$53)</f>
        <v>0</v>
      </c>
      <c r="Z45" s="192">
        <f>SUMIF('306 e. Armory'!$D$2:$EE$2,'Proforma Summary'!Z$4,'306 e. Armory'!$D$53:$EE$53)</f>
        <v>2976294.654</v>
      </c>
      <c r="AA45" s="37"/>
      <c r="AB45" s="187" t="s">
        <v>158</v>
      </c>
      <c r="AC45" s="1"/>
      <c r="AD45" s="50">
        <f>SUMIF('505 e. Clark'!$D$2:$EE$2,'Proforma Summary'!AD$4,'505 e. Clark'!$D$53:$EE$53)</f>
        <v>0</v>
      </c>
      <c r="AE45" s="50">
        <f>SUMIF('505 e. Clark'!$D$2:$EE$2,'Proforma Summary'!AE$4,'505 e. Clark'!$D$53:$EE$53)</f>
        <v>0</v>
      </c>
      <c r="AF45" s="50">
        <f>SUMIF('505 e. Clark'!$D$2:$EE$2,'Proforma Summary'!AF$4,'505 e. Clark'!$D$53:$EE$53)</f>
        <v>0</v>
      </c>
      <c r="AG45" s="50">
        <f>SUMIF('505 e. Clark'!$D$2:$EE$2,'Proforma Summary'!AG$4,'505 e. Clark'!$D$53:$EE$53)</f>
        <v>0</v>
      </c>
      <c r="AH45" s="50">
        <f>SUMIF('505 e. Clark'!$D$2:$EE$2,'Proforma Summary'!AH$4,'505 e. Clark'!$D$53:$EE$53)</f>
        <v>0</v>
      </c>
      <c r="AI45" s="50">
        <f>SUMIF('505 e. Clark'!$D$2:$EE$2,'Proforma Summary'!AI$4,'505 e. Clark'!$D$53:$EE$53)</f>
        <v>0</v>
      </c>
      <c r="AJ45" s="50">
        <f>SUMIF('505 e. Clark'!$D$2:$EE$2,'Proforma Summary'!AJ$4,'505 e. Clark'!$D$53:$EE$53)</f>
        <v>0</v>
      </c>
      <c r="AK45" s="50">
        <f>SUMIF('505 e. Clark'!$D$2:$EE$2,'Proforma Summary'!AK$4,'505 e. Clark'!$D$53:$EE$53)</f>
        <v>0</v>
      </c>
      <c r="AL45" s="50">
        <f>SUMIF('505 e. Clark'!$D$2:$EE$2,'Proforma Summary'!AL$4,'505 e. Clark'!$D$53:$EE$53)</f>
        <v>0</v>
      </c>
      <c r="AM45" s="192">
        <f>SUMIF('505 e. Clark'!$D$2:$EE$2,'Proforma Summary'!AM$4,'505 e. Clark'!$D$53:$EE$53)</f>
        <v>1844511.98</v>
      </c>
      <c r="AN45" s="37"/>
      <c r="AO45" s="187" t="s">
        <v>158</v>
      </c>
      <c r="AP45" s="1"/>
      <c r="AQ45" s="50">
        <f>SUMIF('602 e. Clark'!$D$2:$EE$2,'Proforma Summary'!AQ$4,'602 e. Clark'!$D53:$EE53)</f>
        <v>0</v>
      </c>
      <c r="AR45" s="50">
        <f>SUMIF('602 e. Clark'!$D$2:$EE$2,'Proforma Summary'!AR$4,'602 e. Clark'!$D53:$EE53)</f>
        <v>0</v>
      </c>
      <c r="AS45" s="50">
        <f>SUMIF('602 e. Clark'!$D$2:$EE$2,'Proforma Summary'!AS$4,'602 e. Clark'!$D53:$EE53)</f>
        <v>0</v>
      </c>
      <c r="AT45" s="50">
        <f>SUMIF('602 e. Clark'!$D$2:$EE$2,'Proforma Summary'!AT$4,'602 e. Clark'!$D53:$EE53)</f>
        <v>0</v>
      </c>
      <c r="AU45" s="50">
        <f>SUMIF('602 e. Clark'!$D$2:$EE$2,'Proforma Summary'!AU$4,'602 e. Clark'!$D53:$EE53)</f>
        <v>0</v>
      </c>
      <c r="AV45" s="50">
        <f>SUMIF('602 e. Clark'!$D$2:$EE$2,'Proforma Summary'!AV$4,'602 e. Clark'!$D53:$EE53)</f>
        <v>0</v>
      </c>
      <c r="AW45" s="50">
        <f>SUMIF('602 e. Clark'!$D$2:$EE$2,'Proforma Summary'!AW$4,'602 e. Clark'!$D53:$EE53)</f>
        <v>0</v>
      </c>
      <c r="AX45" s="50">
        <f>SUMIF('602 e. Clark'!$D$2:$EE$2,'Proforma Summary'!AX$4,'602 e. Clark'!$D53:$EE53)</f>
        <v>0</v>
      </c>
      <c r="AY45" s="50">
        <f>SUMIF('602 e. Clark'!$D$2:$EE$2,'Proforma Summary'!AY$4,'602 e. Clark'!$D53:$EE53)</f>
        <v>0</v>
      </c>
      <c r="AZ45" s="192">
        <f>SUMIF('602 e. Clark'!$D$2:$EE$2,'Proforma Summary'!AZ$4,'602 e. Clark'!$D53:$EE53)</f>
        <v>2160062.945</v>
      </c>
    </row>
    <row r="46" ht="15.75" customHeight="1">
      <c r="A46" s="37"/>
      <c r="B46" s="187"/>
      <c r="C46" s="1"/>
      <c r="D46" s="1"/>
      <c r="E46" s="1"/>
      <c r="F46" s="1"/>
      <c r="G46" s="1"/>
      <c r="H46" s="27"/>
      <c r="I46" s="27"/>
      <c r="J46" s="27"/>
      <c r="K46" s="27"/>
      <c r="L46" s="27"/>
      <c r="M46" s="206"/>
      <c r="N46" s="37"/>
      <c r="O46" s="187"/>
      <c r="P46" s="1"/>
      <c r="Q46" s="1"/>
      <c r="R46" s="1"/>
      <c r="S46" s="1"/>
      <c r="T46" s="1"/>
      <c r="U46" s="27"/>
      <c r="V46" s="27"/>
      <c r="W46" s="27"/>
      <c r="X46" s="27"/>
      <c r="Y46" s="27"/>
      <c r="Z46" s="206"/>
      <c r="AA46" s="37"/>
      <c r="AB46" s="187"/>
      <c r="AC46" s="1"/>
      <c r="AD46" s="1"/>
      <c r="AE46" s="1"/>
      <c r="AF46" s="1"/>
      <c r="AG46" s="1"/>
      <c r="AH46" s="27"/>
      <c r="AI46" s="27"/>
      <c r="AJ46" s="27"/>
      <c r="AK46" s="27"/>
      <c r="AL46" s="27"/>
      <c r="AM46" s="206"/>
      <c r="AN46" s="37"/>
      <c r="AO46" s="187"/>
      <c r="AP46" s="1"/>
      <c r="AQ46" s="1"/>
      <c r="AR46" s="1"/>
      <c r="AS46" s="1"/>
      <c r="AT46" s="1"/>
      <c r="AU46" s="27"/>
      <c r="AV46" s="27"/>
      <c r="AW46" s="27"/>
      <c r="AX46" s="27"/>
      <c r="AY46" s="27"/>
      <c r="AZ46" s="206"/>
    </row>
    <row r="47" ht="15.75" customHeight="1">
      <c r="A47" s="37"/>
      <c r="B47" s="187" t="s">
        <v>159</v>
      </c>
      <c r="C47" s="1"/>
      <c r="D47" s="50">
        <f>SUMIF('107 e. Chalmers'!$D$2:$EE$2,'Proforma Summary'!D$4,'107 e. Chalmers'!$D$55:$EE$55)</f>
        <v>201561.8306</v>
      </c>
      <c r="E47" s="50">
        <f>SUMIF('107 e. Chalmers'!$D$2:$EE$2,'Proforma Summary'!E$4,'107 e. Chalmers'!$D$55:$EE$55)</f>
        <v>213114.0933</v>
      </c>
      <c r="F47" s="50">
        <f>SUMIF('107 e. Chalmers'!$D$2:$EE$2,'Proforma Summary'!F$4,'107 e. Chalmers'!$D$55:$EE$55)</f>
        <v>216976.5794</v>
      </c>
      <c r="G47" s="50">
        <f>SUMIF('107 e. Chalmers'!$D$2:$EE$2,'Proforma Summary'!G$4,'107 e. Chalmers'!$D$55:$EE$55)</f>
        <v>85556.23968</v>
      </c>
      <c r="H47" s="50">
        <f>SUMIF('107 e. Chalmers'!$D$2:$EE$2,'Proforma Summary'!H$4,'107 e. Chalmers'!$D$55:$EE$55)</f>
        <v>92183.36932</v>
      </c>
      <c r="I47" s="50">
        <f>SUMIF('107 e. Chalmers'!$D$2:$EE$2,'Proforma Summary'!I$4,'107 e. Chalmers'!$D$55:$EE$55)</f>
        <v>99009.31285</v>
      </c>
      <c r="J47" s="50">
        <f>SUMIF('107 e. Chalmers'!$D$2:$EE$2,'Proforma Summary'!J$4,'107 e. Chalmers'!$D$55:$EE$55)</f>
        <v>106040.0347</v>
      </c>
      <c r="K47" s="50">
        <f>SUMIF('107 e. Chalmers'!$D$2:$EE$2,'Proforma Summary'!K$4,'107 e. Chalmers'!$D$55:$EE$55)</f>
        <v>113281.6782</v>
      </c>
      <c r="L47" s="50">
        <f>SUMIF('107 e. Chalmers'!$D$2:$EE$2,'Proforma Summary'!L$4,'107 e. Chalmers'!$D$55:$EE$55)</f>
        <v>120740.571</v>
      </c>
      <c r="M47" s="192">
        <f>SUMIF('107 e. Chalmers'!$D$2:$EE$2,'Proforma Summary'!M$4,'107 e. Chalmers'!$D$55:$EE$55)</f>
        <v>128423.2305</v>
      </c>
      <c r="N47" s="37"/>
      <c r="O47" s="187" t="s">
        <v>159</v>
      </c>
      <c r="P47" s="1"/>
      <c r="Q47" s="50">
        <f>SUMIF('306 e. Armory'!$D$2:$EE$2,'Proforma Summary'!Q4,'306 e. Armory'!$D$55:$EE$55)</f>
        <v>266568.616</v>
      </c>
      <c r="R47" s="50">
        <f>SUMIF('306 e. Armory'!$D$2:$EE$2,'Proforma Summary'!R4,'306 e. Armory'!$D$55:$EE$55)</f>
        <v>282197.3926</v>
      </c>
      <c r="S47" s="50">
        <f>SUMIF('306 e. Armory'!$D$2:$EE$2,'Proforma Summary'!S4,'306 e. Armory'!$D$55:$EE$55)</f>
        <v>287154.8738</v>
      </c>
      <c r="T47" s="50">
        <f>SUMIF('306 e. Armory'!$D$2:$EE$2,'Proforma Summary'!T4,'306 e. Armory'!$D$55:$EE$55)</f>
        <v>113190.9945</v>
      </c>
      <c r="U47" s="50">
        <f>SUMIF('306 e. Armory'!$D$2:$EE$2,'Proforma Summary'!U4,'306 e. Armory'!$D$55:$EE$55)</f>
        <v>121956.7218</v>
      </c>
      <c r="V47" s="50">
        <f>SUMIF('306 e. Armory'!$D$2:$EE$2,'Proforma Summary'!V4,'306 e. Armory'!$D$55:$EE$55)</f>
        <v>130985.421</v>
      </c>
      <c r="W47" s="50">
        <f>SUMIF('306 e. Armory'!$D$2:$EE$2,'Proforma Summary'!W4,'306 e. Armory'!$D$55:$EE$55)</f>
        <v>140284.9811</v>
      </c>
      <c r="X47" s="50">
        <f>SUMIF('306 e. Armory'!$D$2:$EE$2,'Proforma Summary'!X4,'306 e. Armory'!$D$55:$EE$55)</f>
        <v>149863.528</v>
      </c>
      <c r="Y47" s="50">
        <f>SUMIF('306 e. Armory'!$D$2:$EE$2,'Proforma Summary'!Y4,'306 e. Armory'!$D$55:$EE$55)</f>
        <v>159729.4313</v>
      </c>
      <c r="Z47" s="192">
        <f>SUMIF('306 e. Armory'!$D$2:$EE$2,'Proforma Summary'!Z4,'306 e. Armory'!$D$55:$EE$55)</f>
        <v>169891.3118</v>
      </c>
      <c r="AA47" s="37"/>
      <c r="AB47" s="187" t="s">
        <v>159</v>
      </c>
      <c r="AC47" s="1"/>
      <c r="AD47" s="50">
        <f>SUMIF('505 e. Clark'!$D$2:$EE$2,'Proforma Summary'!AD$4,'505 e. Clark'!$D55:$EE55)</f>
        <v>154205.7611</v>
      </c>
      <c r="AE47" s="50">
        <f>SUMIF('505 e. Clark'!$D$2:$EE$2,'Proforma Summary'!AE$4,'505 e. Clark'!$D55:$EE55)</f>
        <v>163435.7014</v>
      </c>
      <c r="AF47" s="50">
        <f>SUMIF('505 e. Clark'!$D$2:$EE$2,'Proforma Summary'!AF$4,'505 e. Clark'!$D55:$EE55)</f>
        <v>166222.3363</v>
      </c>
      <c r="AG47" s="50">
        <f>SUMIF('505 e. Clark'!$D$2:$EE$2,'Proforma Summary'!AG$4,'505 e. Clark'!$D55:$EE55)</f>
        <v>65501.59896</v>
      </c>
      <c r="AH47" s="50">
        <f>SUMIF('505 e. Clark'!$D$2:$EE$2,'Proforma Summary'!AH$4,'505 e. Clark'!$D55:$EE55)</f>
        <v>70573.1062</v>
      </c>
      <c r="AI47" s="50">
        <f>SUMIF('505 e. Clark'!$D$2:$EE$2,'Proforma Summary'!AI$4,'505 e. Clark'!$D55:$EE55)</f>
        <v>75796.75866</v>
      </c>
      <c r="AJ47" s="50">
        <f>SUMIF('505 e. Clark'!$D$2:$EE$2,'Proforma Summary'!AJ$4,'505 e. Clark'!$D55:$EE55)</f>
        <v>81177.12069</v>
      </c>
      <c r="AK47" s="50">
        <f>SUMIF('505 e. Clark'!$D$2:$EE$2,'Proforma Summary'!AK$4,'505 e. Clark'!$D55:$EE55)</f>
        <v>86718.89358</v>
      </c>
      <c r="AL47" s="50">
        <f>SUMIF('505 e. Clark'!$D$2:$EE$2,'Proforma Summary'!AL$4,'505 e. Clark'!$D55:$EE55)</f>
        <v>92426.91967</v>
      </c>
      <c r="AM47" s="192">
        <f>SUMIF('505 e. Clark'!$D$2:$EE$2,'Proforma Summary'!AM$4,'505 e. Clark'!$D55:$EE55)</f>
        <v>90089.83714</v>
      </c>
      <c r="AN47" s="37"/>
      <c r="AO47" s="187" t="s">
        <v>159</v>
      </c>
      <c r="AP47" s="1"/>
      <c r="AQ47" s="50">
        <f>SUMIF('602 e. Clark'!$D$2:$EE$2,'Proforma Summary'!AQ$4,'602 e. Clark'!$D55:$EE55)</f>
        <v>181049.2717</v>
      </c>
      <c r="AR47" s="50">
        <f>SUMIF('602 e. Clark'!$D$2:$EE$2,'Proforma Summary'!AR$4,'602 e. Clark'!$D55:$EE55)</f>
        <v>191796.6374</v>
      </c>
      <c r="AS47" s="50">
        <f>SUMIF('602 e. Clark'!$D$2:$EE$2,'Proforma Summary'!AS$4,'602 e. Clark'!$D55:$EE55)</f>
        <v>194966.298</v>
      </c>
      <c r="AT47" s="50">
        <f>SUMIF('602 e. Clark'!$D$2:$EE$2,'Proforma Summary'!AT$4,'602 e. Clark'!$D55:$EE55)</f>
        <v>76605.39543</v>
      </c>
      <c r="AU47" s="50">
        <f>SUMIF('602 e. Clark'!$D$2:$EE$2,'Proforma Summary'!AU$4,'602 e. Clark'!$D55:$EE55)</f>
        <v>82550.77634</v>
      </c>
      <c r="AV47" s="50">
        <f>SUMIF('602 e. Clark'!$D$2:$EE$2,'Proforma Summary'!AV$4,'602 e. Clark'!$D55:$EE55)</f>
        <v>88674.51867</v>
      </c>
      <c r="AW47" s="50">
        <f>SUMIF('602 e. Clark'!$D$2:$EE$2,'Proforma Summary'!AW$4,'602 e. Clark'!$D55:$EE55)</f>
        <v>94981.97328</v>
      </c>
      <c r="AX47" s="50">
        <f>SUMIF('602 e. Clark'!$D$2:$EE$2,'Proforma Summary'!AX$4,'602 e. Clark'!$D55:$EE55)</f>
        <v>101478.6515</v>
      </c>
      <c r="AY47" s="50">
        <f>SUMIF('602 e. Clark'!$D$2:$EE$2,'Proforma Summary'!AY$4,'602 e. Clark'!$D55:$EE55)</f>
        <v>108170.2301</v>
      </c>
      <c r="AZ47" s="192">
        <f>SUMIF('602 e. Clark'!$D$2:$EE$2,'Proforma Summary'!AZ$4,'602 e. Clark'!$D55:$EE55)</f>
        <v>105405.914</v>
      </c>
    </row>
    <row r="48" ht="15.75" customHeight="1">
      <c r="A48" s="37"/>
      <c r="B48" s="187" t="s">
        <v>160</v>
      </c>
      <c r="C48" s="1"/>
      <c r="D48" s="50">
        <f>SUMIF('107 e. Chalmers'!$D$2:$EE$2,'Proforma Summary'!D$4,'107 e. Chalmers'!$D$56:$EE$56)+D40</f>
        <v>0</v>
      </c>
      <c r="E48" s="50">
        <f>SUMIF('107 e. Chalmers'!$D$2:$EE$2,'Proforma Summary'!E$4,'107 e. Chalmers'!$D$56:$EE$56)+E40</f>
        <v>0</v>
      </c>
      <c r="F48" s="50">
        <f>SUMIF('107 e. Chalmers'!$D$2:$EE$2,'Proforma Summary'!F$4,'107 e. Chalmers'!$D$56:$EE$56)+F40</f>
        <v>0</v>
      </c>
      <c r="G48" s="50">
        <f>SUMIF('107 e. Chalmers'!$D$2:$EE$2,'Proforma Summary'!G$4,'107 e. Chalmers'!$D$56:$EE$56)+G40</f>
        <v>0</v>
      </c>
      <c r="H48" s="50">
        <f>SUMIF('107 e. Chalmers'!$D$2:$EE$2,'Proforma Summary'!H$4,'107 e. Chalmers'!$D$56:$EE$56)+H40</f>
        <v>0</v>
      </c>
      <c r="I48" s="50">
        <f>SUMIF('107 e. Chalmers'!$D$2:$EE$2,'Proforma Summary'!I$4,'107 e. Chalmers'!$D$56:$EE$56)+I40</f>
        <v>0</v>
      </c>
      <c r="J48" s="50">
        <f>SUMIF('107 e. Chalmers'!$D$2:$EE$2,'Proforma Summary'!J$4,'107 e. Chalmers'!$D$56:$EE$56)+J40</f>
        <v>0</v>
      </c>
      <c r="K48" s="50">
        <f>SUMIF('107 e. Chalmers'!$D$2:$EE$2,'Proforma Summary'!K$4,'107 e. Chalmers'!$D$56:$EE$56)+K40</f>
        <v>0</v>
      </c>
      <c r="L48" s="50">
        <f>SUMIF('107 e. Chalmers'!$D$2:$EE$2,'Proforma Summary'!L$4,'107 e. Chalmers'!$D$56:$EE$56)+L40</f>
        <v>0</v>
      </c>
      <c r="M48" s="192">
        <f>SUMIF('107 e. Chalmers'!$D$2:$EE$2,'Proforma Summary'!M$4,'107 e. Chalmers'!$D$56:$EE$56)+M40</f>
        <v>2257247.651</v>
      </c>
      <c r="N48" s="37"/>
      <c r="O48" s="187" t="s">
        <v>160</v>
      </c>
      <c r="P48" s="1"/>
      <c r="Q48" s="50">
        <f>SUMIF('306 e. Armory'!$D$2:$EE$2,'Proforma Summary'!Q4,'306 e. Armory'!$D$56:$EE$56)+Q40</f>
        <v>0</v>
      </c>
      <c r="R48" s="50">
        <f>SUMIF('306 e. Armory'!$D$2:$EE$2,'Proforma Summary'!R4,'306 e. Armory'!$D$56:$EE$56)+R40</f>
        <v>0</v>
      </c>
      <c r="S48" s="50">
        <f>SUMIF('306 e. Armory'!$D$2:$EE$2,'Proforma Summary'!S4,'306 e. Armory'!$D$56:$EE$56)+S40</f>
        <v>0</v>
      </c>
      <c r="T48" s="50">
        <f>SUMIF('306 e. Armory'!$D$2:$EE$2,'Proforma Summary'!T4,'306 e. Armory'!$D$56:$EE$56)+T40</f>
        <v>0</v>
      </c>
      <c r="U48" s="50">
        <f>SUMIF('306 e. Armory'!$D$2:$EE$2,'Proforma Summary'!U4,'306 e. Armory'!$D$56:$EE$56)+U40</f>
        <v>0</v>
      </c>
      <c r="V48" s="50">
        <f>SUMIF('306 e. Armory'!$D$2:$EE$2,'Proforma Summary'!V4,'306 e. Armory'!$D$56:$EE$56)+V40</f>
        <v>0</v>
      </c>
      <c r="W48" s="50">
        <f>SUMIF('306 e. Armory'!$D$2:$EE$2,'Proforma Summary'!W4,'306 e. Armory'!$D$56:$EE$56)+W40</f>
        <v>0</v>
      </c>
      <c r="X48" s="50">
        <f>SUMIF('306 e. Armory'!$D$2:$EE$2,'Proforma Summary'!X4,'306 e. Armory'!$D$56:$EE$56)+X40</f>
        <v>0</v>
      </c>
      <c r="Y48" s="50">
        <f>SUMIF('306 e. Armory'!$D$2:$EE$2,'Proforma Summary'!Y4,'306 e. Armory'!$D$56:$EE$56)+Y40</f>
        <v>0</v>
      </c>
      <c r="Z48" s="192">
        <f>SUMIF('306 e. Armory'!$D$2:$EE$2,'Proforma Summary'!Z4,'306 e. Armory'!$D$56:$EE$56)+Z40</f>
        <v>2976294.654</v>
      </c>
      <c r="AA48" s="37"/>
      <c r="AB48" s="187" t="s">
        <v>160</v>
      </c>
      <c r="AC48" s="1"/>
      <c r="AD48" s="50">
        <f>SUMIF('505 e. Clark'!$D$2:$EE$2,'Proforma Summary'!AD$4,'505 e. Clark'!$D56:$EE56)+AD40</f>
        <v>0</v>
      </c>
      <c r="AE48" s="50">
        <f>SUMIF('505 e. Clark'!$D$2:$EE$2,'Proforma Summary'!AE$4,'505 e. Clark'!$D56:$EE56)+AE40</f>
        <v>0</v>
      </c>
      <c r="AF48" s="50">
        <f>SUMIF('505 e. Clark'!$D$2:$EE$2,'Proforma Summary'!AF$4,'505 e. Clark'!$D56:$EE56)+AF40</f>
        <v>0</v>
      </c>
      <c r="AG48" s="50">
        <f>SUMIF('505 e. Clark'!$D$2:$EE$2,'Proforma Summary'!AG$4,'505 e. Clark'!$D56:$EE56)+AG40</f>
        <v>0</v>
      </c>
      <c r="AH48" s="50">
        <f>SUMIF('505 e. Clark'!$D$2:$EE$2,'Proforma Summary'!AH$4,'505 e. Clark'!$D56:$EE56)+AH40</f>
        <v>0</v>
      </c>
      <c r="AI48" s="50">
        <f>SUMIF('505 e. Clark'!$D$2:$EE$2,'Proforma Summary'!AI$4,'505 e. Clark'!$D56:$EE56)+AI40</f>
        <v>0</v>
      </c>
      <c r="AJ48" s="50">
        <f>SUMIF('505 e. Clark'!$D$2:$EE$2,'Proforma Summary'!AJ$4,'505 e. Clark'!$D56:$EE56)+AJ40</f>
        <v>0</v>
      </c>
      <c r="AK48" s="50">
        <f>SUMIF('505 e. Clark'!$D$2:$EE$2,'Proforma Summary'!AK$4,'505 e. Clark'!$D56:$EE56)+AK40</f>
        <v>0</v>
      </c>
      <c r="AL48" s="50">
        <f>SUMIF('505 e. Clark'!$D$2:$EE$2,'Proforma Summary'!AL$4,'505 e. Clark'!$D56:$EE56)+AL40</f>
        <v>0</v>
      </c>
      <c r="AM48" s="192">
        <f>SUMIF('505 e. Clark'!$D$2:$EE$2,'Proforma Summary'!AM$4,'505 e. Clark'!$D56:$EE56)+AM40</f>
        <v>1844511.98</v>
      </c>
      <c r="AN48" s="37"/>
      <c r="AO48" s="187" t="s">
        <v>160</v>
      </c>
      <c r="AP48" s="1"/>
      <c r="AQ48" s="50">
        <f>SUMIF('602 e. Clark'!$D$2:$EE$2,'Proforma Summary'!AQ$4,'602 e. Clark'!$D56:$EE56)+AQ40</f>
        <v>0</v>
      </c>
      <c r="AR48" s="50">
        <f>SUMIF('602 e. Clark'!$D$2:$EE$2,'Proforma Summary'!AR$4,'602 e. Clark'!$D56:$EE56)+AR40</f>
        <v>0</v>
      </c>
      <c r="AS48" s="50">
        <f>SUMIF('602 e. Clark'!$D$2:$EE$2,'Proforma Summary'!AS$4,'602 e. Clark'!$D56:$EE56)+AS40</f>
        <v>0</v>
      </c>
      <c r="AT48" s="50">
        <f>SUMIF('602 e. Clark'!$D$2:$EE$2,'Proforma Summary'!AT$4,'602 e. Clark'!$D56:$EE56)+AT40</f>
        <v>0</v>
      </c>
      <c r="AU48" s="50">
        <f>SUMIF('602 e. Clark'!$D$2:$EE$2,'Proforma Summary'!AU$4,'602 e. Clark'!$D56:$EE56)+AU40</f>
        <v>0</v>
      </c>
      <c r="AV48" s="50">
        <f>SUMIF('602 e. Clark'!$D$2:$EE$2,'Proforma Summary'!AV$4,'602 e. Clark'!$D56:$EE56)+AV40</f>
        <v>0</v>
      </c>
      <c r="AW48" s="50">
        <f>SUMIF('602 e. Clark'!$D$2:$EE$2,'Proforma Summary'!AW$4,'602 e. Clark'!$D56:$EE56)+AW40</f>
        <v>0</v>
      </c>
      <c r="AX48" s="50">
        <f>SUMIF('602 e. Clark'!$D$2:$EE$2,'Proforma Summary'!AX$4,'602 e. Clark'!$D56:$EE56)+AX40</f>
        <v>0</v>
      </c>
      <c r="AY48" s="50">
        <f>SUMIF('602 e. Clark'!$D$2:$EE$2,'Proforma Summary'!AY$4,'602 e. Clark'!$D56:$EE56)+AY40</f>
        <v>0</v>
      </c>
      <c r="AZ48" s="192">
        <f>SUMIF('602 e. Clark'!$D$2:$EE$2,'Proforma Summary'!AZ$4,'602 e. Clark'!$D56:$EE56)+AZ40</f>
        <v>2160062.945</v>
      </c>
    </row>
    <row r="49" ht="15.75" customHeight="1">
      <c r="A49" s="37"/>
      <c r="B49" s="189" t="s">
        <v>161</v>
      </c>
      <c r="C49" s="200">
        <f>-Assumptions!D43</f>
        <v>-986309.2246</v>
      </c>
      <c r="D49" s="200">
        <f t="shared" ref="D49:M49" si="13">SUM(D47:D48)</f>
        <v>201561.8306</v>
      </c>
      <c r="E49" s="200">
        <f t="shared" si="13"/>
        <v>213114.0933</v>
      </c>
      <c r="F49" s="200">
        <f t="shared" si="13"/>
        <v>216976.5794</v>
      </c>
      <c r="G49" s="200">
        <f t="shared" si="13"/>
        <v>85556.23968</v>
      </c>
      <c r="H49" s="200">
        <f t="shared" si="13"/>
        <v>92183.36932</v>
      </c>
      <c r="I49" s="200">
        <f t="shared" si="13"/>
        <v>99009.31285</v>
      </c>
      <c r="J49" s="200">
        <f t="shared" si="13"/>
        <v>106040.0347</v>
      </c>
      <c r="K49" s="200">
        <f t="shared" si="13"/>
        <v>113281.6782</v>
      </c>
      <c r="L49" s="200">
        <f t="shared" si="13"/>
        <v>120740.571</v>
      </c>
      <c r="M49" s="201">
        <f t="shared" si="13"/>
        <v>2385670.881</v>
      </c>
      <c r="N49" s="37"/>
      <c r="O49" s="189" t="s">
        <v>161</v>
      </c>
      <c r="P49" s="200">
        <f>-Assumptions!L43</f>
        <v>-1304409.094</v>
      </c>
      <c r="Q49" s="200">
        <f t="shared" ref="Q49:Z49" si="14">SUM(Q47:Q48)</f>
        <v>266568.616</v>
      </c>
      <c r="R49" s="200">
        <f t="shared" si="14"/>
        <v>282197.3926</v>
      </c>
      <c r="S49" s="200">
        <f t="shared" si="14"/>
        <v>287154.8738</v>
      </c>
      <c r="T49" s="200">
        <f t="shared" si="14"/>
        <v>113190.9945</v>
      </c>
      <c r="U49" s="200">
        <f t="shared" si="14"/>
        <v>121956.7218</v>
      </c>
      <c r="V49" s="200">
        <f t="shared" si="14"/>
        <v>130985.421</v>
      </c>
      <c r="W49" s="200">
        <f t="shared" si="14"/>
        <v>140284.9811</v>
      </c>
      <c r="X49" s="200">
        <f t="shared" si="14"/>
        <v>149863.528</v>
      </c>
      <c r="Y49" s="200">
        <f t="shared" si="14"/>
        <v>159729.4313</v>
      </c>
      <c r="Z49" s="201">
        <f t="shared" si="14"/>
        <v>3146185.966</v>
      </c>
      <c r="AA49" s="37"/>
      <c r="AB49" s="189" t="s">
        <v>161</v>
      </c>
      <c r="AC49" s="200">
        <f>-Assumptions!T43</f>
        <v>-754580.191</v>
      </c>
      <c r="AD49" s="200">
        <f>SUMIF('505 e. Clark'!$D$2:$EE$2,'Proforma Summary'!AD$4,'505 e. Clark'!$D57:$EE57)</f>
        <v>154205.7611</v>
      </c>
      <c r="AE49" s="200">
        <f>SUMIF('505 e. Clark'!$D$2:$EE$2,'Proforma Summary'!AE$4,'505 e. Clark'!$D57:$EE57)</f>
        <v>163435.7014</v>
      </c>
      <c r="AF49" s="200">
        <f>SUMIF('505 e. Clark'!$D$2:$EE$2,'Proforma Summary'!AF$4,'505 e. Clark'!$D57:$EE57)</f>
        <v>166222.3363</v>
      </c>
      <c r="AG49" s="200">
        <f>SUMIF('505 e. Clark'!$D$2:$EE$2,'Proforma Summary'!AG$4,'505 e. Clark'!$D57:$EE57)</f>
        <v>65501.59896</v>
      </c>
      <c r="AH49" s="200">
        <f>SUMIF('505 e. Clark'!$D$2:$EE$2,'Proforma Summary'!AH$4,'505 e. Clark'!$D57:$EE57)</f>
        <v>70573.1062</v>
      </c>
      <c r="AI49" s="200">
        <f>SUMIF('505 e. Clark'!$D$2:$EE$2,'Proforma Summary'!AI$4,'505 e. Clark'!$D57:$EE57)</f>
        <v>75796.75866</v>
      </c>
      <c r="AJ49" s="200">
        <f>SUMIF('505 e. Clark'!$D$2:$EE$2,'Proforma Summary'!AJ$4,'505 e. Clark'!$D57:$EE57)</f>
        <v>81177.12069</v>
      </c>
      <c r="AK49" s="200">
        <f>SUMIF('505 e. Clark'!$D$2:$EE$2,'Proforma Summary'!AK$4,'505 e. Clark'!$D57:$EE57)</f>
        <v>86718.89358</v>
      </c>
      <c r="AL49" s="200">
        <f>SUMIF('505 e. Clark'!$D$2:$EE$2,'Proforma Summary'!AL$4,'505 e. Clark'!$D57:$EE57)</f>
        <v>92426.91967</v>
      </c>
      <c r="AM49" s="201">
        <f>SUMIF('505 e. Clark'!$D$2:$EE$2,'Proforma Summary'!AM$4,'505 e. Clark'!$D57:$EE57)</f>
        <v>1934601.817</v>
      </c>
      <c r="AN49" s="37"/>
      <c r="AO49" s="189" t="s">
        <v>161</v>
      </c>
      <c r="AP49" s="200">
        <f>-Assumptions!AB43</f>
        <v>-885934.436</v>
      </c>
      <c r="AQ49" s="200">
        <f>SUMIF('602 e. Clark'!$D$2:$EE$2,'Proforma Summary'!AQ$4,'602 e. Clark'!$D57:$EE57)</f>
        <v>181049.2717</v>
      </c>
      <c r="AR49" s="200">
        <f>SUMIF('602 e. Clark'!$D$2:$EE$2,'Proforma Summary'!AR$4,'602 e. Clark'!$D57:$EE57)</f>
        <v>191796.6374</v>
      </c>
      <c r="AS49" s="200">
        <f>SUMIF('602 e. Clark'!$D$2:$EE$2,'Proforma Summary'!AS$4,'602 e. Clark'!$D57:$EE57)</f>
        <v>194966.298</v>
      </c>
      <c r="AT49" s="200">
        <f>SUMIF('602 e. Clark'!$D$2:$EE$2,'Proforma Summary'!AT$4,'602 e. Clark'!$D57:$EE57)</f>
        <v>76605.39543</v>
      </c>
      <c r="AU49" s="200">
        <f>SUMIF('602 e. Clark'!$D$2:$EE$2,'Proforma Summary'!AU$4,'602 e. Clark'!$D57:$EE57)</f>
        <v>82550.77634</v>
      </c>
      <c r="AV49" s="200">
        <f>SUMIF('602 e. Clark'!$D$2:$EE$2,'Proforma Summary'!AV$4,'602 e. Clark'!$D57:$EE57)</f>
        <v>88674.51867</v>
      </c>
      <c r="AW49" s="200">
        <f>SUMIF('602 e. Clark'!$D$2:$EE$2,'Proforma Summary'!AW$4,'602 e. Clark'!$D57:$EE57)</f>
        <v>94981.97328</v>
      </c>
      <c r="AX49" s="200">
        <f>SUMIF('602 e. Clark'!$D$2:$EE$2,'Proforma Summary'!AX$4,'602 e. Clark'!$D57:$EE57)</f>
        <v>101478.6515</v>
      </c>
      <c r="AY49" s="200">
        <f>SUMIF('602 e. Clark'!$D$2:$EE$2,'Proforma Summary'!AY$4,'602 e. Clark'!$D57:$EE57)</f>
        <v>108170.2301</v>
      </c>
      <c r="AZ49" s="201">
        <f>SUMIF('602 e. Clark'!$D$2:$EE$2,'Proforma Summary'!AZ$4,'602 e. Clark'!$D57:$EE57)</f>
        <v>2265468.859</v>
      </c>
    </row>
    <row r="50" ht="15.75" customHeight="1">
      <c r="A50" s="37"/>
      <c r="B50" s="187"/>
      <c r="C50" s="1"/>
      <c r="D50" s="1"/>
      <c r="E50" s="1"/>
      <c r="F50" s="1"/>
      <c r="G50" s="1"/>
      <c r="H50" s="127"/>
      <c r="I50" s="1"/>
      <c r="J50" s="1"/>
      <c r="K50" s="1"/>
      <c r="L50" s="1"/>
      <c r="M50" s="188"/>
      <c r="N50" s="37"/>
      <c r="O50" s="187"/>
      <c r="P50" s="1"/>
      <c r="Q50" s="1"/>
      <c r="R50" s="1"/>
      <c r="S50" s="1"/>
      <c r="T50" s="1"/>
      <c r="U50" s="127"/>
      <c r="V50" s="1"/>
      <c r="W50" s="1"/>
      <c r="X50" s="1"/>
      <c r="Y50" s="1"/>
      <c r="Z50" s="188"/>
      <c r="AA50" s="37"/>
      <c r="AB50" s="187"/>
      <c r="AC50" s="1"/>
      <c r="AD50" s="1"/>
      <c r="AE50" s="1"/>
      <c r="AF50" s="1"/>
      <c r="AG50" s="1"/>
      <c r="AH50" s="127"/>
      <c r="AI50" s="1"/>
      <c r="AJ50" s="1"/>
      <c r="AK50" s="1"/>
      <c r="AL50" s="1"/>
      <c r="AM50" s="188"/>
      <c r="AN50" s="37"/>
      <c r="AO50" s="187"/>
      <c r="AP50" s="1"/>
      <c r="AQ50" s="1"/>
      <c r="AR50" s="1"/>
      <c r="AS50" s="1"/>
      <c r="AT50" s="1"/>
      <c r="AU50" s="127"/>
      <c r="AV50" s="1"/>
      <c r="AW50" s="1"/>
      <c r="AX50" s="1"/>
      <c r="AY50" s="1"/>
      <c r="AZ50" s="188"/>
    </row>
    <row r="51" ht="15.75" customHeight="1">
      <c r="A51" s="37"/>
      <c r="B51" s="187" t="s">
        <v>162</v>
      </c>
      <c r="C51" s="1"/>
      <c r="D51" s="204">
        <f>D47/Assumptions!$D$43</f>
        <v>0.204359673</v>
      </c>
      <c r="E51" s="204">
        <f>E47/Assumptions!$D$43</f>
        <v>0.2160722905</v>
      </c>
      <c r="F51" s="204">
        <f>F47/Assumptions!$D$43</f>
        <v>0.219988391</v>
      </c>
      <c r="G51" s="204">
        <f>G47/Assumptions!$D$43</f>
        <v>0.08674382998</v>
      </c>
      <c r="H51" s="204">
        <f>H47/Assumptions!$D$43</f>
        <v>0.09346294957</v>
      </c>
      <c r="I51" s="204">
        <f>I47/Assumptions!$D$43</f>
        <v>0.1003836428</v>
      </c>
      <c r="J51" s="204">
        <f>J47/Assumptions!$D$43</f>
        <v>0.1075119567</v>
      </c>
      <c r="K51" s="204">
        <f>K47/Assumptions!$D$43</f>
        <v>0.1148541201</v>
      </c>
      <c r="L51" s="204">
        <f>L47/Assumptions!$D$43</f>
        <v>0.1224165484</v>
      </c>
      <c r="M51" s="205">
        <f>M47/Assumptions!$D$43</f>
        <v>0.1302058496</v>
      </c>
      <c r="N51" s="37"/>
      <c r="O51" s="187" t="s">
        <v>162</v>
      </c>
      <c r="P51" s="21"/>
      <c r="Q51" s="204">
        <f>Q47/Assumptions!$L$43</f>
        <v>0.204359673</v>
      </c>
      <c r="R51" s="204">
        <f>R47/Assumptions!$L$43</f>
        <v>0.2163411723</v>
      </c>
      <c r="S51" s="204">
        <f>S47/Assumptions!$L$43</f>
        <v>0.2201417294</v>
      </c>
      <c r="T51" s="204">
        <f>T47/Assumptions!$L$43</f>
        <v>0.0867756864</v>
      </c>
      <c r="U51" s="204">
        <f>U47/Assumptions!$L$43</f>
        <v>0.09349576169</v>
      </c>
      <c r="V51" s="204">
        <f>V47/Assumptions!$L$43</f>
        <v>0.1004174392</v>
      </c>
      <c r="W51" s="204">
        <f>W47/Assumptions!$L$43</f>
        <v>0.1075467671</v>
      </c>
      <c r="X51" s="204">
        <f>X47/Assumptions!$L$43</f>
        <v>0.1148899748</v>
      </c>
      <c r="Y51" s="204">
        <f>Y47/Assumptions!$L$43</f>
        <v>0.1224534788</v>
      </c>
      <c r="Z51" s="205">
        <f>Z47/Assumptions!$L$43</f>
        <v>0.1302438878</v>
      </c>
      <c r="AA51" s="37"/>
      <c r="AB51" s="187" t="s">
        <v>162</v>
      </c>
      <c r="AC51" s="21"/>
      <c r="AD51" s="204">
        <f>AD47/Assumptions!$T$43</f>
        <v>0.204359673</v>
      </c>
      <c r="AE51" s="204">
        <f>AE47/Assumptions!$T$43</f>
        <v>0.216591561</v>
      </c>
      <c r="AF51" s="204">
        <f>AF47/Assumptions!$T$43</f>
        <v>0.2202845215</v>
      </c>
      <c r="AG51" s="204">
        <f>AG47/Assumptions!$T$43</f>
        <v>0.08680535182</v>
      </c>
      <c r="AH51" s="204">
        <f>AH47/Assumptions!$T$43</f>
        <v>0.09352631708</v>
      </c>
      <c r="AI51" s="204">
        <f>AI47/Assumptions!$T$43</f>
        <v>0.1004489113</v>
      </c>
      <c r="AJ51" s="204">
        <f>AJ47/Assumptions!$T$43</f>
        <v>0.1075791833</v>
      </c>
      <c r="AK51" s="204">
        <f>AK47/Assumptions!$T$43</f>
        <v>0.1149233635</v>
      </c>
      <c r="AL51" s="204">
        <f>AL47/Assumptions!$T$43</f>
        <v>0.1224878691</v>
      </c>
      <c r="AM51" s="205">
        <f>AM47/Assumptions!$T$43</f>
        <v>0.1193906734</v>
      </c>
      <c r="AN51" s="37"/>
      <c r="AO51" s="187" t="s">
        <v>162</v>
      </c>
      <c r="AP51" s="21"/>
      <c r="AQ51" s="204">
        <f>AQ47/Assumptions!$AB$43</f>
        <v>0.204359673</v>
      </c>
      <c r="AR51" s="204">
        <f>AR47/Assumptions!$AB$43</f>
        <v>0.2164907804</v>
      </c>
      <c r="AS51" s="204">
        <f>AS47/Assumptions!$AB$43</f>
        <v>0.2200685402</v>
      </c>
      <c r="AT51" s="204">
        <f>AT47/Assumptions!$AB$43</f>
        <v>0.08646847025</v>
      </c>
      <c r="AU51" s="204">
        <f>AU47/Assumptions!$AB$43</f>
        <v>0.09317932905</v>
      </c>
      <c r="AV51" s="204">
        <f>AV47/Assumptions!$AB$43</f>
        <v>0.1000915136</v>
      </c>
      <c r="AW51" s="204">
        <f>AW47/Assumptions!$AB$43</f>
        <v>0.1072110637</v>
      </c>
      <c r="AX51" s="204">
        <f>AX47/Assumptions!$AB$43</f>
        <v>0.1145442003</v>
      </c>
      <c r="AY51" s="204">
        <f>AY47/Assumptions!$AB$43</f>
        <v>0.122097331</v>
      </c>
      <c r="AZ51" s="205">
        <f>AZ47/Assumptions!$AB$43</f>
        <v>0.1189771046</v>
      </c>
    </row>
    <row r="52" ht="15.75" customHeight="1">
      <c r="A52" s="37"/>
      <c r="B52" s="193" t="s">
        <v>163</v>
      </c>
      <c r="C52" s="6"/>
      <c r="D52" s="207">
        <f>MIN(D51:M51)</f>
        <v>0.08674382998</v>
      </c>
      <c r="E52" s="6"/>
      <c r="F52" s="208"/>
      <c r="G52" s="209"/>
      <c r="H52" s="6"/>
      <c r="I52" s="6"/>
      <c r="J52" s="6"/>
      <c r="K52" s="6"/>
      <c r="L52" s="6"/>
      <c r="M52" s="210"/>
      <c r="N52" s="37"/>
      <c r="O52" s="193" t="s">
        <v>163</v>
      </c>
      <c r="P52" s="1"/>
      <c r="Q52" s="207">
        <f>MIN(Q51:Z51)</f>
        <v>0.0867756864</v>
      </c>
      <c r="R52" s="6"/>
      <c r="S52" s="208"/>
      <c r="T52" s="209"/>
      <c r="U52" s="6"/>
      <c r="V52" s="6"/>
      <c r="W52" s="6"/>
      <c r="X52" s="6"/>
      <c r="Y52" s="6"/>
      <c r="Z52" s="210"/>
      <c r="AA52" s="37"/>
      <c r="AB52" s="193" t="s">
        <v>163</v>
      </c>
      <c r="AC52" s="1"/>
      <c r="AD52" s="207">
        <f>MIN(AD51:AM51)</f>
        <v>0.08680535182</v>
      </c>
      <c r="AE52" s="6"/>
      <c r="AF52" s="208"/>
      <c r="AG52" s="209"/>
      <c r="AH52" s="6"/>
      <c r="AI52" s="6"/>
      <c r="AJ52" s="6"/>
      <c r="AK52" s="6"/>
      <c r="AL52" s="6"/>
      <c r="AM52" s="210"/>
      <c r="AN52" s="37"/>
      <c r="AO52" s="193" t="s">
        <v>163</v>
      </c>
      <c r="AP52" s="1"/>
      <c r="AQ52" s="207">
        <f>MIN(AQ51:AZ51)</f>
        <v>0.08646847025</v>
      </c>
      <c r="AR52" s="6"/>
      <c r="AS52" s="208"/>
      <c r="AT52" s="209"/>
      <c r="AU52" s="6"/>
      <c r="AV52" s="6"/>
      <c r="AW52" s="6"/>
      <c r="AX52" s="6"/>
      <c r="AY52" s="6"/>
      <c r="AZ52" s="210"/>
    </row>
    <row r="53" ht="15.75" customHeight="1">
      <c r="A53" s="37"/>
      <c r="B53" s="187"/>
      <c r="C53" s="1"/>
      <c r="D53" s="1"/>
      <c r="E53" s="1"/>
      <c r="F53" s="211"/>
      <c r="G53" s="27"/>
      <c r="H53" s="27"/>
      <c r="I53" s="27"/>
      <c r="J53" s="27"/>
      <c r="K53" s="27"/>
      <c r="L53" s="27"/>
      <c r="M53" s="206"/>
      <c r="N53" s="37"/>
      <c r="O53" s="187"/>
      <c r="P53" s="1"/>
      <c r="Q53" s="1"/>
      <c r="R53" s="1"/>
      <c r="S53" s="211"/>
      <c r="T53" s="27"/>
      <c r="U53" s="27"/>
      <c r="V53" s="27"/>
      <c r="W53" s="27"/>
      <c r="X53" s="27"/>
      <c r="Y53" s="27"/>
      <c r="Z53" s="206"/>
      <c r="AA53" s="37"/>
      <c r="AB53" s="187"/>
      <c r="AC53" s="1"/>
      <c r="AD53" s="1"/>
      <c r="AE53" s="1"/>
      <c r="AF53" s="211"/>
      <c r="AG53" s="27"/>
      <c r="AH53" s="27"/>
      <c r="AI53" s="27"/>
      <c r="AJ53" s="27"/>
      <c r="AK53" s="27"/>
      <c r="AL53" s="27"/>
      <c r="AM53" s="206"/>
      <c r="AN53" s="37"/>
      <c r="AO53" s="187"/>
      <c r="AP53" s="1"/>
      <c r="AQ53" s="1"/>
      <c r="AR53" s="1"/>
      <c r="AS53" s="211"/>
      <c r="AT53" s="27"/>
      <c r="AU53" s="27"/>
      <c r="AV53" s="27"/>
      <c r="AW53" s="27"/>
      <c r="AX53" s="27"/>
      <c r="AY53" s="27"/>
      <c r="AZ53" s="206"/>
    </row>
    <row r="54" ht="15.75" customHeight="1">
      <c r="A54" s="37"/>
      <c r="B54" s="187" t="s">
        <v>122</v>
      </c>
      <c r="C54" s="1"/>
      <c r="D54" s="212">
        <f t="shared" ref="D54:M54" si="15">IFERROR(D38/D43,0)</f>
        <v>0</v>
      </c>
      <c r="E54" s="212">
        <f t="shared" si="15"/>
        <v>0</v>
      </c>
      <c r="F54" s="212">
        <f t="shared" si="15"/>
        <v>0</v>
      </c>
      <c r="G54" s="212">
        <f t="shared" si="15"/>
        <v>1.632120077</v>
      </c>
      <c r="H54" s="212">
        <f t="shared" si="15"/>
        <v>1.681083679</v>
      </c>
      <c r="I54" s="212">
        <f t="shared" si="15"/>
        <v>1.731516189</v>
      </c>
      <c r="J54" s="212">
        <f t="shared" si="15"/>
        <v>1.783461675</v>
      </c>
      <c r="K54" s="212">
        <f t="shared" si="15"/>
        <v>1.836965525</v>
      </c>
      <c r="L54" s="212">
        <f t="shared" si="15"/>
        <v>1.892074491</v>
      </c>
      <c r="M54" s="213">
        <f t="shared" si="15"/>
        <v>1.948836726</v>
      </c>
      <c r="N54" s="37"/>
      <c r="O54" s="187" t="s">
        <v>122</v>
      </c>
      <c r="P54" s="21"/>
      <c r="Q54" s="212">
        <f t="shared" ref="Q54:Z54" si="16">IFERROR(Q38/Q43,0)</f>
        <v>0</v>
      </c>
      <c r="R54" s="212">
        <f t="shared" si="16"/>
        <v>0</v>
      </c>
      <c r="S54" s="212">
        <f t="shared" si="16"/>
        <v>0</v>
      </c>
      <c r="T54" s="212">
        <f t="shared" si="16"/>
        <v>1.632352221</v>
      </c>
      <c r="U54" s="212">
        <f t="shared" si="16"/>
        <v>1.681322787</v>
      </c>
      <c r="V54" s="212">
        <f t="shared" si="16"/>
        <v>1.731762471</v>
      </c>
      <c r="W54" s="212">
        <f t="shared" si="16"/>
        <v>1.783715345</v>
      </c>
      <c r="X54" s="212">
        <f t="shared" si="16"/>
        <v>1.837226806</v>
      </c>
      <c r="Y54" s="212">
        <f t="shared" si="16"/>
        <v>1.89234361</v>
      </c>
      <c r="Z54" s="213">
        <f t="shared" si="16"/>
        <v>1.949113918</v>
      </c>
      <c r="AA54" s="37"/>
      <c r="AB54" s="187" t="s">
        <v>122</v>
      </c>
      <c r="AC54" s="21"/>
      <c r="AD54" s="212">
        <f t="shared" ref="AD54:AM54" si="17">IFERROR(AD38/AD43,0)</f>
        <v>0</v>
      </c>
      <c r="AE54" s="212">
        <f t="shared" si="17"/>
        <v>0</v>
      </c>
      <c r="AF54" s="212">
        <f t="shared" si="17"/>
        <v>0</v>
      </c>
      <c r="AG54" s="212">
        <f t="shared" si="17"/>
        <v>1.632568399</v>
      </c>
      <c r="AH54" s="212">
        <f t="shared" si="17"/>
        <v>1.681545451</v>
      </c>
      <c r="AI54" s="212">
        <f t="shared" si="17"/>
        <v>1.731991814</v>
      </c>
      <c r="AJ54" s="212">
        <f t="shared" si="17"/>
        <v>1.783951569</v>
      </c>
      <c r="AK54" s="212">
        <f t="shared" si="17"/>
        <v>1.837470116</v>
      </c>
      <c r="AL54" s="212">
        <f t="shared" si="17"/>
        <v>1.892594219</v>
      </c>
      <c r="AM54" s="213">
        <f t="shared" si="17"/>
        <v>1.870024319</v>
      </c>
      <c r="AN54" s="37"/>
      <c r="AO54" s="187" t="s">
        <v>122</v>
      </c>
      <c r="AP54" s="21"/>
      <c r="AQ54" s="212">
        <f t="shared" ref="AQ54:AZ54" si="18">IFERROR(AQ38/AQ43,0)</f>
        <v>0</v>
      </c>
      <c r="AR54" s="212">
        <f t="shared" si="18"/>
        <v>0</v>
      </c>
      <c r="AS54" s="212">
        <f t="shared" si="18"/>
        <v>0</v>
      </c>
      <c r="AT54" s="212">
        <f t="shared" si="18"/>
        <v>1.630113474</v>
      </c>
      <c r="AU54" s="212">
        <f t="shared" si="18"/>
        <v>1.679016878</v>
      </c>
      <c r="AV54" s="212">
        <f t="shared" si="18"/>
        <v>1.729387384</v>
      </c>
      <c r="AW54" s="212">
        <f t="shared" si="18"/>
        <v>1.781269006</v>
      </c>
      <c r="AX54" s="212">
        <f t="shared" si="18"/>
        <v>1.834707076</v>
      </c>
      <c r="AY54" s="212">
        <f t="shared" si="18"/>
        <v>1.889748288</v>
      </c>
      <c r="AZ54" s="213">
        <f t="shared" si="18"/>
        <v>1.867010558</v>
      </c>
    </row>
    <row r="55" ht="15.75" customHeight="1">
      <c r="A55" s="37"/>
      <c r="B55" s="214" t="s">
        <v>163</v>
      </c>
      <c r="C55" s="215"/>
      <c r="D55" s="216">
        <f>MINIFS(D54:M54,D54:M54, "&gt;0")</f>
        <v>1.632120077</v>
      </c>
      <c r="E55" s="215"/>
      <c r="F55" s="217"/>
      <c r="G55" s="215"/>
      <c r="H55" s="215"/>
      <c r="I55" s="215"/>
      <c r="J55" s="215"/>
      <c r="K55" s="215"/>
      <c r="L55" s="215"/>
      <c r="M55" s="218"/>
      <c r="N55" s="37"/>
      <c r="O55" s="214" t="s">
        <v>163</v>
      </c>
      <c r="P55" s="219"/>
      <c r="Q55" s="216">
        <f>MINIFS(Q54:Z54,Q54:Z54, "&gt;0")</f>
        <v>1.632352221</v>
      </c>
      <c r="R55" s="215"/>
      <c r="S55" s="217"/>
      <c r="T55" s="215"/>
      <c r="U55" s="215"/>
      <c r="V55" s="215"/>
      <c r="W55" s="215"/>
      <c r="X55" s="215"/>
      <c r="Y55" s="215"/>
      <c r="Z55" s="218"/>
      <c r="AA55" s="37"/>
      <c r="AB55" s="214" t="s">
        <v>163</v>
      </c>
      <c r="AC55" s="219"/>
      <c r="AD55" s="216">
        <f>MINIFS(AD54:AM54,AD54:AM54, "&gt;0")</f>
        <v>1.632568399</v>
      </c>
      <c r="AE55" s="215"/>
      <c r="AF55" s="217"/>
      <c r="AG55" s="215"/>
      <c r="AH55" s="215"/>
      <c r="AI55" s="215"/>
      <c r="AJ55" s="215"/>
      <c r="AK55" s="215"/>
      <c r="AL55" s="215"/>
      <c r="AM55" s="218"/>
      <c r="AN55" s="37"/>
      <c r="AO55" s="214" t="s">
        <v>163</v>
      </c>
      <c r="AP55" s="219"/>
      <c r="AQ55" s="216">
        <f>MINIFS(AQ54:AZ54,AQ54:AZ54, "&gt;0")</f>
        <v>1.630113474</v>
      </c>
      <c r="AR55" s="215"/>
      <c r="AS55" s="217"/>
      <c r="AT55" s="215"/>
      <c r="AU55" s="215"/>
      <c r="AV55" s="215"/>
      <c r="AW55" s="215"/>
      <c r="AX55" s="215"/>
      <c r="AY55" s="215"/>
      <c r="AZ55" s="218"/>
    </row>
    <row r="56" ht="15.7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</row>
    <row r="57" ht="15.7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</row>
    <row r="58" ht="15.7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</row>
    <row r="59" ht="15.7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</row>
    <row r="60" ht="15.7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</row>
    <row r="61" ht="15.7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</row>
    <row r="62" ht="15.7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</row>
    <row r="63" ht="15.7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</row>
    <row r="64" ht="15.7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</row>
    <row r="65" ht="15.7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</row>
    <row r="66" ht="15.7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</row>
    <row r="67" ht="15.7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</row>
    <row r="68" ht="15.7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</row>
    <row r="69" ht="15.7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</row>
    <row r="70" ht="15.7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</row>
    <row r="71" ht="15.7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</row>
    <row r="72" ht="15.7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</row>
    <row r="73" ht="15.7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</row>
    <row r="74" ht="15.7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</row>
    <row r="75" ht="15.7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</row>
    <row r="76" ht="15.7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</row>
    <row r="77" ht="15.7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</row>
    <row r="78" ht="15.7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</row>
    <row r="79" ht="15.7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</row>
    <row r="80" ht="15.7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</row>
    <row r="81" ht="15.7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</row>
    <row r="82" ht="15.7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</row>
    <row r="83" ht="15.7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</row>
    <row r="84" ht="15.7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</row>
    <row r="85" ht="15.7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</row>
    <row r="86" ht="15.7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</row>
    <row r="87" ht="15.7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</row>
    <row r="88" ht="15.7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</row>
    <row r="89" ht="15.7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</row>
    <row r="90" ht="15.7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</row>
    <row r="91" ht="15.7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</row>
    <row r="92" ht="15.7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</row>
    <row r="93" ht="15.7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</row>
    <row r="94" ht="15.7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</row>
    <row r="95" ht="15.7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</row>
    <row r="96" ht="15.7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</row>
    <row r="97" ht="15.7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</row>
    <row r="98" ht="15.7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</row>
    <row r="99" ht="15.7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</row>
    <row r="100" ht="15.7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</row>
    <row r="101" ht="15.7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</row>
    <row r="102" ht="15.7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</row>
    <row r="103" ht="15.7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</row>
    <row r="104" ht="15.7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</row>
    <row r="105" ht="15.7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</row>
    <row r="106" ht="15.7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</row>
    <row r="107" ht="15.7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</row>
    <row r="108" ht="15.7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</row>
    <row r="109" ht="15.7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</row>
    <row r="110" ht="15.7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</row>
    <row r="111" ht="15.7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</row>
    <row r="112" ht="15.7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</row>
    <row r="113" ht="15.7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</row>
    <row r="114" ht="15.7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</row>
    <row r="115" ht="15.7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</row>
    <row r="116" ht="15.7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</row>
    <row r="117" ht="15.7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</row>
    <row r="118" ht="15.7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</row>
    <row r="119" ht="15.7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</row>
    <row r="120" ht="15.7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</row>
    <row r="121" ht="15.7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</row>
    <row r="122" ht="15.7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</row>
    <row r="123" ht="15.7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</row>
    <row r="124" ht="15.7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</row>
    <row r="125" ht="15.7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</row>
    <row r="126" ht="15.7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</row>
    <row r="127" ht="15.7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</row>
    <row r="128" ht="15.7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</row>
    <row r="129" ht="15.7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</row>
    <row r="130" ht="15.7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</row>
    <row r="131" ht="15.7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</row>
    <row r="132" ht="15.7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</row>
    <row r="133" ht="15.7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</row>
    <row r="134" ht="15.7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</row>
    <row r="135" ht="15.7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</row>
    <row r="136" ht="15.7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</row>
    <row r="137" ht="15.7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</row>
    <row r="138" ht="15.7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</row>
    <row r="139" ht="15.7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</row>
    <row r="140" ht="15.7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</row>
    <row r="141" ht="15.7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</row>
    <row r="142" ht="15.7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</row>
    <row r="143" ht="15.7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</row>
    <row r="144" ht="15.7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</row>
    <row r="145" ht="15.7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</row>
    <row r="146" ht="15.7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</row>
    <row r="147" ht="15.7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</row>
    <row r="148" ht="15.7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</row>
    <row r="149" ht="15.7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</row>
    <row r="150" ht="15.7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</row>
    <row r="151" ht="15.7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</row>
    <row r="152" ht="15.7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</row>
    <row r="153" ht="15.7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</row>
    <row r="154" ht="15.7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</row>
    <row r="155" ht="15.7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</row>
    <row r="156" ht="15.7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</row>
    <row r="157" ht="15.7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</row>
    <row r="158" ht="15.7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</row>
    <row r="159" ht="15.7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</row>
    <row r="160" ht="15.7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</row>
    <row r="161" ht="15.7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</row>
    <row r="162" ht="15.7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</row>
    <row r="163" ht="15.7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</row>
    <row r="164" ht="15.7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</row>
    <row r="165" ht="15.7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</row>
    <row r="166" ht="15.7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</row>
    <row r="167" ht="15.7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</row>
    <row r="168" ht="15.7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</row>
    <row r="169" ht="15.7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</row>
    <row r="170" ht="15.7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</row>
    <row r="171" ht="15.7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</row>
    <row r="172" ht="15.7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</row>
    <row r="173" ht="15.7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</row>
    <row r="174" ht="15.7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</row>
    <row r="175" ht="15.7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</row>
    <row r="176" ht="15.7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</row>
    <row r="177" ht="15.7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</row>
    <row r="178" ht="15.7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</row>
    <row r="179" ht="15.7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</row>
    <row r="180" ht="15.7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</row>
    <row r="181" ht="15.7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</row>
    <row r="182" ht="15.7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</row>
    <row r="183" ht="15.7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</row>
    <row r="184" ht="15.7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</row>
    <row r="185" ht="15.7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</row>
    <row r="186" ht="15.7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</row>
    <row r="187" ht="15.7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</row>
    <row r="188" ht="15.7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</row>
    <row r="189" ht="15.7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</row>
    <row r="190" ht="15.7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</row>
    <row r="191" ht="15.7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</row>
    <row r="192" ht="15.7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</row>
    <row r="193" ht="15.7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</row>
    <row r="194" ht="15.7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</row>
    <row r="195" ht="15.7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</row>
    <row r="196" ht="15.7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</row>
    <row r="197" ht="15.7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</row>
    <row r="198" ht="15.7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</row>
    <row r="199" ht="15.7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</row>
    <row r="200" ht="15.7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</row>
    <row r="201" ht="15.7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</row>
    <row r="202" ht="15.7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</row>
    <row r="203" ht="15.7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</row>
    <row r="204" ht="15.7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</row>
    <row r="205" ht="15.7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</row>
    <row r="206" ht="15.7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</row>
    <row r="207" ht="15.7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</row>
    <row r="208" ht="15.7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</row>
    <row r="209" ht="15.7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</row>
    <row r="210" ht="15.7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</row>
    <row r="211" ht="15.7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</row>
    <row r="212" ht="15.7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</row>
    <row r="213" ht="15.7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</row>
    <row r="214" ht="15.7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</row>
    <row r="215" ht="15.7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</row>
    <row r="216" ht="15.7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</row>
    <row r="217" ht="15.7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</row>
    <row r="218" ht="15.7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</row>
    <row r="219" ht="15.7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</row>
    <row r="220" ht="15.7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</row>
    <row r="221" ht="15.7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</row>
    <row r="222" ht="15.7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</row>
    <row r="223" ht="15.7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</row>
    <row r="224" ht="15.7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</row>
    <row r="225" ht="15.7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</row>
    <row r="226" ht="15.7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</row>
    <row r="227" ht="15.7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</row>
    <row r="228" ht="15.7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</row>
    <row r="229" ht="15.7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</row>
    <row r="230" ht="15.7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</row>
    <row r="231" ht="15.7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</row>
    <row r="232" ht="15.7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</row>
    <row r="233" ht="15.7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</row>
    <row r="234" ht="15.7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</row>
    <row r="235" ht="15.7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</row>
    <row r="236" ht="15.7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</row>
    <row r="237" ht="15.7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</row>
    <row r="238" ht="15.7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</row>
    <row r="239" ht="15.7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</row>
    <row r="240" ht="15.7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</row>
    <row r="241" ht="15.7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</row>
    <row r="242" ht="15.7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</row>
    <row r="243" ht="15.7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</row>
    <row r="244" ht="15.7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</row>
    <row r="245" ht="15.7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</row>
    <row r="246" ht="15.7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</row>
    <row r="247" ht="15.7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</row>
    <row r="248" ht="15.7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</row>
    <row r="249" ht="15.7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</row>
    <row r="250" ht="15.7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</row>
    <row r="251" ht="15.7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</row>
    <row r="252" ht="15.7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</row>
    <row r="253" ht="15.7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</row>
    <row r="254" ht="15.7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</row>
    <row r="255" ht="15.7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</row>
    <row r="256" ht="15.7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</row>
    <row r="257" ht="15.7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</row>
    <row r="258" ht="15.7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</row>
    <row r="259" ht="15.7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</row>
    <row r="260" ht="15.7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</row>
    <row r="261" ht="15.7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</row>
    <row r="262" ht="15.7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</row>
    <row r="263" ht="15.7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</row>
    <row r="264" ht="15.7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</row>
    <row r="265" ht="15.7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</row>
    <row r="266" ht="15.7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</row>
    <row r="267" ht="15.7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</row>
    <row r="268" ht="15.7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</row>
    <row r="269" ht="15.7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</row>
    <row r="270" ht="15.7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</row>
    <row r="271" ht="15.7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</row>
    <row r="272" ht="15.7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</row>
    <row r="273" ht="15.7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</row>
    <row r="274" ht="15.7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</row>
    <row r="275" ht="15.7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</row>
    <row r="276" ht="15.7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</row>
    <row r="277" ht="15.7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</row>
    <row r="278" ht="15.7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</row>
    <row r="279" ht="15.7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</row>
    <row r="280" ht="15.7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</row>
    <row r="281" ht="15.7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</row>
    <row r="282" ht="15.7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</row>
    <row r="283" ht="15.7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</row>
    <row r="284" ht="15.7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</row>
    <row r="285" ht="15.7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</row>
    <row r="286" ht="15.7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</row>
    <row r="287" ht="15.7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</row>
    <row r="288" ht="15.7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</row>
    <row r="289" ht="15.7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</row>
    <row r="290" ht="15.7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</row>
    <row r="291" ht="15.7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</row>
    <row r="292" ht="15.7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</row>
    <row r="293" ht="15.7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</row>
    <row r="294" ht="15.7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</row>
    <row r="295" ht="15.7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</row>
    <row r="296" ht="15.7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</row>
    <row r="297" ht="15.7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</row>
    <row r="298" ht="15.7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</row>
    <row r="299" ht="15.7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</row>
    <row r="300" ht="15.7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</row>
    <row r="301" ht="15.7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</row>
    <row r="302" ht="15.7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</row>
    <row r="303" ht="15.7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</row>
    <row r="304" ht="15.7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</row>
    <row r="305" ht="15.7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</row>
    <row r="306" ht="15.7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</row>
    <row r="307" ht="15.7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</row>
    <row r="308" ht="15.7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</row>
    <row r="309" ht="15.7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</row>
    <row r="310" ht="15.7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</row>
    <row r="311" ht="15.7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</row>
    <row r="312" ht="15.7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</row>
    <row r="313" ht="15.7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</row>
    <row r="314" ht="15.7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</row>
    <row r="315" ht="15.7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</row>
    <row r="316" ht="15.7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</row>
    <row r="317" ht="15.7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</row>
    <row r="318" ht="15.7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</row>
    <row r="319" ht="15.7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</row>
    <row r="320" ht="15.7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</row>
    <row r="321" ht="15.7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</row>
    <row r="322" ht="15.7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</row>
    <row r="323" ht="15.7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</row>
    <row r="324" ht="15.7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</row>
    <row r="325" ht="15.7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</row>
    <row r="326" ht="15.7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</row>
    <row r="327" ht="15.7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</row>
    <row r="328" ht="15.7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</row>
    <row r="329" ht="15.7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</row>
    <row r="330" ht="15.7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</row>
    <row r="331" ht="15.7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</row>
    <row r="332" ht="15.7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</row>
    <row r="333" ht="15.7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</row>
    <row r="334" ht="15.7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</row>
    <row r="335" ht="15.7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</row>
    <row r="336" ht="15.7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</row>
    <row r="337" ht="15.7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</row>
    <row r="338" ht="15.7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</row>
    <row r="339" ht="15.7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</row>
    <row r="340" ht="15.7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</row>
    <row r="341" ht="15.7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</row>
    <row r="342" ht="15.7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</row>
    <row r="343" ht="15.7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</row>
    <row r="344" ht="15.7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</row>
    <row r="345" ht="15.7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</row>
    <row r="346" ht="15.7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</row>
    <row r="347" ht="15.7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</row>
    <row r="348" ht="15.7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</row>
    <row r="349" ht="15.7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</row>
    <row r="350" ht="15.7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</row>
    <row r="351" ht="15.7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</row>
    <row r="352" ht="15.7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</row>
    <row r="353" ht="15.7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</row>
    <row r="354" ht="15.7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</row>
    <row r="355" ht="15.7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</row>
    <row r="356" ht="15.7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</row>
    <row r="357" ht="15.7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</row>
    <row r="358" ht="15.7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</row>
    <row r="359" ht="15.7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</row>
    <row r="360" ht="15.7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</row>
    <row r="361" ht="15.7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</row>
    <row r="362" ht="15.7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</row>
    <row r="363" ht="15.7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</row>
    <row r="364" ht="15.7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</row>
    <row r="365" ht="15.7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</row>
    <row r="366" ht="15.7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</row>
    <row r="367" ht="15.7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</row>
    <row r="368" ht="15.7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</row>
    <row r="369" ht="15.7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</row>
    <row r="370" ht="15.7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</row>
    <row r="371" ht="15.7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</row>
    <row r="372" ht="15.7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</row>
    <row r="373" ht="15.7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</row>
    <row r="374" ht="15.7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</row>
    <row r="375" ht="15.7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</row>
    <row r="376" ht="15.7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  <c r="AY376" s="37"/>
      <c r="AZ376" s="37"/>
    </row>
    <row r="377" ht="15.7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</row>
    <row r="378" ht="15.7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</row>
    <row r="379" ht="15.7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</row>
    <row r="380" ht="15.7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</row>
    <row r="381" ht="15.7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</row>
    <row r="382" ht="15.7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</row>
    <row r="383" ht="15.7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</row>
    <row r="384" ht="15.7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</row>
    <row r="385" ht="15.7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</row>
    <row r="386" ht="15.7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</row>
    <row r="387" ht="15.7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</row>
    <row r="388" ht="15.7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</row>
    <row r="389" ht="15.7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</row>
    <row r="390" ht="15.7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  <c r="AY390" s="37"/>
      <c r="AZ390" s="37"/>
    </row>
    <row r="391" ht="15.7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  <c r="AY391" s="37"/>
      <c r="AZ391" s="37"/>
    </row>
    <row r="392" ht="15.7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</row>
    <row r="393" ht="15.7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</row>
    <row r="394" ht="15.7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</row>
    <row r="395" ht="15.7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</row>
    <row r="396" ht="15.7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  <c r="AZ396" s="37"/>
    </row>
    <row r="397" ht="15.7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</row>
    <row r="398" ht="15.7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</row>
    <row r="399" ht="15.7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</row>
    <row r="400" ht="15.7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</row>
    <row r="401" ht="15.7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  <c r="AZ401" s="37"/>
    </row>
    <row r="402" ht="15.7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  <c r="AZ402" s="37"/>
    </row>
    <row r="403" ht="15.7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</row>
    <row r="404" ht="15.7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</row>
    <row r="405" ht="15.7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  <c r="AY405" s="37"/>
      <c r="AZ405" s="37"/>
    </row>
    <row r="406" ht="15.7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7"/>
      <c r="AV406" s="37"/>
      <c r="AW406" s="37"/>
      <c r="AX406" s="37"/>
      <c r="AY406" s="37"/>
      <c r="AZ406" s="37"/>
    </row>
    <row r="407" ht="15.7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7"/>
      <c r="AV407" s="37"/>
      <c r="AW407" s="37"/>
      <c r="AX407" s="37"/>
      <c r="AY407" s="37"/>
      <c r="AZ407" s="37"/>
    </row>
    <row r="408" ht="15.7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  <c r="AY408" s="37"/>
      <c r="AZ408" s="37"/>
    </row>
    <row r="409" ht="15.7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7"/>
      <c r="AV409" s="37"/>
      <c r="AW409" s="37"/>
      <c r="AX409" s="37"/>
      <c r="AY409" s="37"/>
      <c r="AZ409" s="37"/>
    </row>
    <row r="410" ht="15.7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7"/>
      <c r="AV410" s="37"/>
      <c r="AW410" s="37"/>
      <c r="AX410" s="37"/>
      <c r="AY410" s="37"/>
      <c r="AZ410" s="37"/>
    </row>
    <row r="411" ht="15.7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7"/>
      <c r="AV411" s="37"/>
      <c r="AW411" s="37"/>
      <c r="AX411" s="37"/>
      <c r="AY411" s="37"/>
      <c r="AZ411" s="37"/>
    </row>
    <row r="412" ht="15.7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  <c r="AY412" s="37"/>
      <c r="AZ412" s="37"/>
    </row>
    <row r="413" ht="15.7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</row>
    <row r="414" ht="15.7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  <c r="AY414" s="37"/>
      <c r="AZ414" s="37"/>
    </row>
    <row r="415" ht="15.7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  <c r="AY415" s="37"/>
      <c r="AZ415" s="37"/>
    </row>
    <row r="416" ht="15.7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  <c r="AY416" s="37"/>
      <c r="AZ416" s="37"/>
    </row>
    <row r="417" ht="15.7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  <c r="AY417" s="37"/>
      <c r="AZ417" s="37"/>
    </row>
    <row r="418" ht="15.7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  <c r="AY418" s="37"/>
      <c r="AZ418" s="37"/>
    </row>
    <row r="419" ht="15.7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  <c r="AY419" s="37"/>
      <c r="AZ419" s="37"/>
    </row>
    <row r="420" ht="15.7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  <c r="AY420" s="37"/>
      <c r="AZ420" s="37"/>
    </row>
    <row r="421" ht="15.7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7"/>
      <c r="AV421" s="37"/>
      <c r="AW421" s="37"/>
      <c r="AX421" s="37"/>
      <c r="AY421" s="37"/>
      <c r="AZ421" s="37"/>
    </row>
    <row r="422" ht="15.7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  <c r="AV422" s="37"/>
      <c r="AW422" s="37"/>
      <c r="AX422" s="37"/>
      <c r="AY422" s="37"/>
      <c r="AZ422" s="37"/>
    </row>
    <row r="423" ht="15.7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7"/>
      <c r="AV423" s="37"/>
      <c r="AW423" s="37"/>
      <c r="AX423" s="37"/>
      <c r="AY423" s="37"/>
      <c r="AZ423" s="37"/>
    </row>
    <row r="424" ht="15.7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  <c r="AU424" s="37"/>
      <c r="AV424" s="37"/>
      <c r="AW424" s="37"/>
      <c r="AX424" s="37"/>
      <c r="AY424" s="37"/>
      <c r="AZ424" s="37"/>
    </row>
    <row r="425" ht="15.7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  <c r="AZ425" s="37"/>
    </row>
    <row r="426" ht="15.7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7"/>
      <c r="AV426" s="37"/>
      <c r="AW426" s="37"/>
      <c r="AX426" s="37"/>
      <c r="AY426" s="37"/>
      <c r="AZ426" s="37"/>
    </row>
    <row r="427" ht="15.7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  <c r="AV427" s="37"/>
      <c r="AW427" s="37"/>
      <c r="AX427" s="37"/>
      <c r="AY427" s="37"/>
      <c r="AZ427" s="37"/>
    </row>
    <row r="428" ht="15.7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7"/>
      <c r="AV428" s="37"/>
      <c r="AW428" s="37"/>
      <c r="AX428" s="37"/>
      <c r="AY428" s="37"/>
      <c r="AZ428" s="37"/>
    </row>
    <row r="429" ht="15.7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</row>
    <row r="430" ht="15.7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7"/>
      <c r="AV430" s="37"/>
      <c r="AW430" s="37"/>
      <c r="AX430" s="37"/>
      <c r="AY430" s="37"/>
      <c r="AZ430" s="37"/>
    </row>
    <row r="431" ht="15.7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  <c r="AZ431" s="37"/>
    </row>
    <row r="432" ht="15.7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  <c r="AZ432" s="37"/>
    </row>
    <row r="433" ht="15.7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  <c r="AZ433" s="37"/>
    </row>
    <row r="434" ht="15.7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</row>
    <row r="435" ht="15.7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  <c r="AY435" s="37"/>
      <c r="AZ435" s="37"/>
    </row>
    <row r="436" ht="15.7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</row>
    <row r="437" ht="15.7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  <c r="AX437" s="37"/>
      <c r="AY437" s="37"/>
      <c r="AZ437" s="37"/>
    </row>
    <row r="438" ht="15.7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7"/>
      <c r="AV438" s="37"/>
      <c r="AW438" s="37"/>
      <c r="AX438" s="37"/>
      <c r="AY438" s="37"/>
      <c r="AZ438" s="37"/>
    </row>
    <row r="439" ht="15.7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7"/>
      <c r="AV439" s="37"/>
      <c r="AW439" s="37"/>
      <c r="AX439" s="37"/>
      <c r="AY439" s="37"/>
      <c r="AZ439" s="37"/>
    </row>
    <row r="440" ht="15.7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7"/>
      <c r="AV440" s="37"/>
      <c r="AW440" s="37"/>
      <c r="AX440" s="37"/>
      <c r="AY440" s="37"/>
      <c r="AZ440" s="37"/>
    </row>
    <row r="441" ht="15.7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  <c r="AX441" s="37"/>
      <c r="AY441" s="37"/>
      <c r="AZ441" s="37"/>
    </row>
    <row r="442" ht="15.7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  <c r="AY442" s="37"/>
      <c r="AZ442" s="37"/>
    </row>
    <row r="443" ht="15.7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  <c r="AY443" s="37"/>
      <c r="AZ443" s="37"/>
    </row>
    <row r="444" ht="15.7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  <c r="AV444" s="37"/>
      <c r="AW444" s="37"/>
      <c r="AX444" s="37"/>
      <c r="AY444" s="37"/>
      <c r="AZ444" s="37"/>
    </row>
    <row r="445" ht="15.7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</row>
    <row r="446" ht="15.7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</row>
    <row r="447" ht="15.7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</row>
    <row r="448" ht="15.7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</row>
    <row r="449" ht="15.7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</row>
    <row r="450" ht="15.7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</row>
    <row r="451" ht="15.7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</row>
    <row r="452" ht="15.7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</row>
    <row r="453" ht="15.7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</row>
    <row r="454" ht="15.7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</row>
    <row r="455" ht="15.7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</row>
    <row r="456" ht="15.7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</row>
    <row r="457" ht="15.7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</row>
    <row r="458" ht="15.7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</row>
    <row r="459" ht="15.7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</row>
    <row r="460" ht="15.7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</row>
    <row r="461" ht="15.7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</row>
    <row r="462" ht="15.7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</row>
    <row r="463" ht="15.7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</row>
    <row r="464" ht="15.7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</row>
    <row r="465" ht="15.7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</row>
    <row r="466" ht="15.7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</row>
    <row r="467" ht="15.7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</row>
    <row r="468" ht="15.7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</row>
    <row r="469" ht="15.7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</row>
    <row r="470" ht="15.7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</row>
    <row r="471" ht="15.7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</row>
    <row r="472" ht="15.7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</row>
    <row r="473" ht="15.7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</row>
    <row r="474" ht="15.7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</row>
    <row r="475" ht="15.7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</row>
    <row r="476" ht="15.7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</row>
    <row r="477" ht="15.7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</row>
    <row r="478" ht="15.7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</row>
    <row r="479" ht="15.7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</row>
    <row r="480" ht="15.7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</row>
    <row r="481" ht="15.7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</row>
    <row r="482" ht="15.7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</row>
    <row r="483" ht="15.7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</row>
    <row r="484" ht="15.7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</row>
    <row r="485" ht="15.7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</row>
    <row r="486" ht="15.7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</row>
    <row r="487" ht="15.7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  <c r="AU487" s="37"/>
      <c r="AV487" s="37"/>
      <c r="AW487" s="37"/>
      <c r="AX487" s="37"/>
      <c r="AY487" s="37"/>
      <c r="AZ487" s="37"/>
    </row>
    <row r="488" ht="15.7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7"/>
      <c r="AU488" s="37"/>
      <c r="AV488" s="37"/>
      <c r="AW488" s="37"/>
      <c r="AX488" s="37"/>
      <c r="AY488" s="37"/>
      <c r="AZ488" s="37"/>
    </row>
    <row r="489" ht="15.7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7"/>
      <c r="AU489" s="37"/>
      <c r="AV489" s="37"/>
      <c r="AW489" s="37"/>
      <c r="AX489" s="37"/>
      <c r="AY489" s="37"/>
      <c r="AZ489" s="37"/>
    </row>
    <row r="490" ht="15.7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  <c r="AU490" s="37"/>
      <c r="AV490" s="37"/>
      <c r="AW490" s="37"/>
      <c r="AX490" s="37"/>
      <c r="AY490" s="37"/>
      <c r="AZ490" s="37"/>
    </row>
    <row r="491" ht="15.7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  <c r="AU491" s="37"/>
      <c r="AV491" s="37"/>
      <c r="AW491" s="37"/>
      <c r="AX491" s="37"/>
      <c r="AY491" s="37"/>
      <c r="AZ491" s="37"/>
    </row>
    <row r="492" ht="15.7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7"/>
      <c r="AU492" s="37"/>
      <c r="AV492" s="37"/>
      <c r="AW492" s="37"/>
      <c r="AX492" s="37"/>
      <c r="AY492" s="37"/>
      <c r="AZ492" s="37"/>
    </row>
    <row r="493" ht="15.7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  <c r="AU493" s="37"/>
      <c r="AV493" s="37"/>
      <c r="AW493" s="37"/>
      <c r="AX493" s="37"/>
      <c r="AY493" s="37"/>
      <c r="AZ493" s="37"/>
    </row>
    <row r="494" ht="15.7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7"/>
      <c r="AX494" s="37"/>
      <c r="AY494" s="37"/>
      <c r="AZ494" s="37"/>
    </row>
    <row r="495" ht="15.7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  <c r="AU495" s="37"/>
      <c r="AV495" s="37"/>
      <c r="AW495" s="37"/>
      <c r="AX495" s="37"/>
      <c r="AY495" s="37"/>
      <c r="AZ495" s="37"/>
    </row>
    <row r="496" ht="15.7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  <c r="AU496" s="37"/>
      <c r="AV496" s="37"/>
      <c r="AW496" s="37"/>
      <c r="AX496" s="37"/>
      <c r="AY496" s="37"/>
      <c r="AZ496" s="37"/>
    </row>
    <row r="497" ht="15.7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7"/>
      <c r="AV497" s="37"/>
      <c r="AW497" s="37"/>
      <c r="AX497" s="37"/>
      <c r="AY497" s="37"/>
      <c r="AZ497" s="37"/>
    </row>
    <row r="498" ht="15.7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  <c r="AU498" s="37"/>
      <c r="AV498" s="37"/>
      <c r="AW498" s="37"/>
      <c r="AX498" s="37"/>
      <c r="AY498" s="37"/>
      <c r="AZ498" s="37"/>
    </row>
    <row r="499" ht="15.7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  <c r="AU499" s="37"/>
      <c r="AV499" s="37"/>
      <c r="AW499" s="37"/>
      <c r="AX499" s="37"/>
      <c r="AY499" s="37"/>
      <c r="AZ499" s="37"/>
    </row>
    <row r="500" ht="15.7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  <c r="AU500" s="37"/>
      <c r="AV500" s="37"/>
      <c r="AW500" s="37"/>
      <c r="AX500" s="37"/>
      <c r="AY500" s="37"/>
      <c r="AZ500" s="37"/>
    </row>
    <row r="501" ht="15.7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  <c r="AU501" s="37"/>
      <c r="AV501" s="37"/>
      <c r="AW501" s="37"/>
      <c r="AX501" s="37"/>
      <c r="AY501" s="37"/>
      <c r="AZ501" s="37"/>
    </row>
    <row r="502" ht="15.7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7"/>
      <c r="AU502" s="37"/>
      <c r="AV502" s="37"/>
      <c r="AW502" s="37"/>
      <c r="AX502" s="37"/>
      <c r="AY502" s="37"/>
      <c r="AZ502" s="37"/>
    </row>
    <row r="503" ht="15.7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</row>
    <row r="504" ht="15.7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7"/>
      <c r="AU504" s="37"/>
      <c r="AV504" s="37"/>
      <c r="AW504" s="37"/>
      <c r="AX504" s="37"/>
      <c r="AY504" s="37"/>
      <c r="AZ504" s="37"/>
    </row>
    <row r="505" ht="15.7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7"/>
      <c r="AV505" s="37"/>
      <c r="AW505" s="37"/>
      <c r="AX505" s="37"/>
      <c r="AY505" s="37"/>
      <c r="AZ505" s="37"/>
    </row>
    <row r="506" ht="15.7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7"/>
      <c r="AU506" s="37"/>
      <c r="AV506" s="37"/>
      <c r="AW506" s="37"/>
      <c r="AX506" s="37"/>
      <c r="AY506" s="37"/>
      <c r="AZ506" s="37"/>
    </row>
    <row r="507" ht="15.7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7"/>
      <c r="AU507" s="37"/>
      <c r="AV507" s="37"/>
      <c r="AW507" s="37"/>
      <c r="AX507" s="37"/>
      <c r="AY507" s="37"/>
      <c r="AZ507" s="37"/>
    </row>
    <row r="508" ht="15.7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7"/>
      <c r="AU508" s="37"/>
      <c r="AV508" s="37"/>
      <c r="AW508" s="37"/>
      <c r="AX508" s="37"/>
      <c r="AY508" s="37"/>
      <c r="AZ508" s="37"/>
    </row>
    <row r="509" ht="15.7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7"/>
      <c r="AU509" s="37"/>
      <c r="AV509" s="37"/>
      <c r="AW509" s="37"/>
      <c r="AX509" s="37"/>
      <c r="AY509" s="37"/>
      <c r="AZ509" s="37"/>
    </row>
    <row r="510" ht="15.7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7"/>
      <c r="AU510" s="37"/>
      <c r="AV510" s="37"/>
      <c r="AW510" s="37"/>
      <c r="AX510" s="37"/>
      <c r="AY510" s="37"/>
      <c r="AZ510" s="37"/>
    </row>
    <row r="511" ht="15.7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7"/>
      <c r="AU511" s="37"/>
      <c r="AV511" s="37"/>
      <c r="AW511" s="37"/>
      <c r="AX511" s="37"/>
      <c r="AY511" s="37"/>
      <c r="AZ511" s="37"/>
    </row>
    <row r="512" ht="15.7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  <c r="AX512" s="37"/>
      <c r="AY512" s="37"/>
      <c r="AZ512" s="37"/>
    </row>
    <row r="513" ht="15.7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7"/>
      <c r="AU513" s="37"/>
      <c r="AV513" s="37"/>
      <c r="AW513" s="37"/>
      <c r="AX513" s="37"/>
      <c r="AY513" s="37"/>
      <c r="AZ513" s="37"/>
    </row>
    <row r="514" ht="15.7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7"/>
      <c r="AU514" s="37"/>
      <c r="AV514" s="37"/>
      <c r="AW514" s="37"/>
      <c r="AX514" s="37"/>
      <c r="AY514" s="37"/>
      <c r="AZ514" s="37"/>
    </row>
    <row r="515" ht="15.7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7"/>
      <c r="AU515" s="37"/>
      <c r="AV515" s="37"/>
      <c r="AW515" s="37"/>
      <c r="AX515" s="37"/>
      <c r="AY515" s="37"/>
      <c r="AZ515" s="37"/>
    </row>
    <row r="516" ht="15.7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7"/>
      <c r="AU516" s="37"/>
      <c r="AV516" s="37"/>
      <c r="AW516" s="37"/>
      <c r="AX516" s="37"/>
      <c r="AY516" s="37"/>
      <c r="AZ516" s="37"/>
    </row>
    <row r="517" ht="15.7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7"/>
      <c r="AU517" s="37"/>
      <c r="AV517" s="37"/>
      <c r="AW517" s="37"/>
      <c r="AX517" s="37"/>
      <c r="AY517" s="37"/>
      <c r="AZ517" s="37"/>
    </row>
    <row r="518" ht="15.7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7"/>
      <c r="AV518" s="37"/>
      <c r="AW518" s="37"/>
      <c r="AX518" s="37"/>
      <c r="AY518" s="37"/>
      <c r="AZ518" s="37"/>
    </row>
    <row r="519" ht="15.7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  <c r="AU519" s="37"/>
      <c r="AV519" s="37"/>
      <c r="AW519" s="37"/>
      <c r="AX519" s="37"/>
      <c r="AY519" s="37"/>
      <c r="AZ519" s="37"/>
    </row>
    <row r="520" ht="15.7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  <c r="AU520" s="37"/>
      <c r="AV520" s="37"/>
      <c r="AW520" s="37"/>
      <c r="AX520" s="37"/>
      <c r="AY520" s="37"/>
      <c r="AZ520" s="37"/>
    </row>
    <row r="521" ht="15.7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</row>
    <row r="522" ht="15.7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  <c r="AU522" s="37"/>
      <c r="AV522" s="37"/>
      <c r="AW522" s="37"/>
      <c r="AX522" s="37"/>
      <c r="AY522" s="37"/>
      <c r="AZ522" s="37"/>
    </row>
    <row r="523" ht="15.7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7"/>
      <c r="AU523" s="37"/>
      <c r="AV523" s="37"/>
      <c r="AW523" s="37"/>
      <c r="AX523" s="37"/>
      <c r="AY523" s="37"/>
      <c r="AZ523" s="37"/>
    </row>
    <row r="524" ht="15.7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7"/>
      <c r="AU524" s="37"/>
      <c r="AV524" s="37"/>
      <c r="AW524" s="37"/>
      <c r="AX524" s="37"/>
      <c r="AY524" s="37"/>
      <c r="AZ524" s="37"/>
    </row>
    <row r="525" ht="15.7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7"/>
      <c r="AV525" s="37"/>
      <c r="AW525" s="37"/>
      <c r="AX525" s="37"/>
      <c r="AY525" s="37"/>
      <c r="AZ525" s="37"/>
    </row>
    <row r="526" ht="15.7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7"/>
      <c r="AV526" s="37"/>
      <c r="AW526" s="37"/>
      <c r="AX526" s="37"/>
      <c r="AY526" s="37"/>
      <c r="AZ526" s="37"/>
    </row>
    <row r="527" ht="15.7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7"/>
      <c r="AV527" s="37"/>
      <c r="AW527" s="37"/>
      <c r="AX527" s="37"/>
      <c r="AY527" s="37"/>
      <c r="AZ527" s="37"/>
    </row>
    <row r="528" ht="15.7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7"/>
      <c r="AV528" s="37"/>
      <c r="AW528" s="37"/>
      <c r="AX528" s="37"/>
      <c r="AY528" s="37"/>
      <c r="AZ528" s="37"/>
    </row>
    <row r="529" ht="15.7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  <c r="AU529" s="37"/>
      <c r="AV529" s="37"/>
      <c r="AW529" s="37"/>
      <c r="AX529" s="37"/>
      <c r="AY529" s="37"/>
      <c r="AZ529" s="37"/>
    </row>
    <row r="530" ht="15.7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  <c r="AU530" s="37"/>
      <c r="AV530" s="37"/>
      <c r="AW530" s="37"/>
      <c r="AX530" s="37"/>
      <c r="AY530" s="37"/>
      <c r="AZ530" s="37"/>
    </row>
    <row r="531" ht="15.7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7"/>
      <c r="AV531" s="37"/>
      <c r="AW531" s="37"/>
      <c r="AX531" s="37"/>
      <c r="AY531" s="37"/>
      <c r="AZ531" s="37"/>
    </row>
    <row r="532" ht="15.7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7"/>
      <c r="AU532" s="37"/>
      <c r="AV532" s="37"/>
      <c r="AW532" s="37"/>
      <c r="AX532" s="37"/>
      <c r="AY532" s="37"/>
      <c r="AZ532" s="37"/>
    </row>
    <row r="533" ht="15.7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  <c r="AY533" s="37"/>
      <c r="AZ533" s="37"/>
    </row>
    <row r="534" ht="15.7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7"/>
      <c r="AV534" s="37"/>
      <c r="AW534" s="37"/>
      <c r="AX534" s="37"/>
      <c r="AY534" s="37"/>
      <c r="AZ534" s="37"/>
    </row>
    <row r="535" ht="15.7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7"/>
      <c r="AU535" s="37"/>
      <c r="AV535" s="37"/>
      <c r="AW535" s="37"/>
      <c r="AX535" s="37"/>
      <c r="AY535" s="37"/>
      <c r="AZ535" s="37"/>
    </row>
    <row r="536" ht="15.7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  <c r="AX536" s="37"/>
      <c r="AY536" s="37"/>
      <c r="AZ536" s="37"/>
    </row>
    <row r="537" ht="15.7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7"/>
      <c r="AV537" s="37"/>
      <c r="AW537" s="37"/>
      <c r="AX537" s="37"/>
      <c r="AY537" s="37"/>
      <c r="AZ537" s="37"/>
    </row>
    <row r="538" ht="15.7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7"/>
      <c r="AU538" s="37"/>
      <c r="AV538" s="37"/>
      <c r="AW538" s="37"/>
      <c r="AX538" s="37"/>
      <c r="AY538" s="37"/>
      <c r="AZ538" s="37"/>
    </row>
    <row r="539" ht="15.7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7"/>
      <c r="AU539" s="37"/>
      <c r="AV539" s="37"/>
      <c r="AW539" s="37"/>
      <c r="AX539" s="37"/>
      <c r="AY539" s="37"/>
      <c r="AZ539" s="37"/>
    </row>
    <row r="540" ht="15.7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7"/>
      <c r="AV540" s="37"/>
      <c r="AW540" s="37"/>
      <c r="AX540" s="37"/>
      <c r="AY540" s="37"/>
      <c r="AZ540" s="37"/>
    </row>
    <row r="541" ht="15.7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7"/>
      <c r="AU541" s="37"/>
      <c r="AV541" s="37"/>
      <c r="AW541" s="37"/>
      <c r="AX541" s="37"/>
      <c r="AY541" s="37"/>
      <c r="AZ541" s="37"/>
    </row>
    <row r="542" ht="15.7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  <c r="AU542" s="37"/>
      <c r="AV542" s="37"/>
      <c r="AW542" s="37"/>
      <c r="AX542" s="37"/>
      <c r="AY542" s="37"/>
      <c r="AZ542" s="37"/>
    </row>
    <row r="543" ht="15.7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7"/>
      <c r="AU543" s="37"/>
      <c r="AV543" s="37"/>
      <c r="AW543" s="37"/>
      <c r="AX543" s="37"/>
      <c r="AY543" s="37"/>
      <c r="AZ543" s="37"/>
    </row>
    <row r="544" ht="15.7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</row>
    <row r="545" ht="15.7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</row>
    <row r="546" ht="15.7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</row>
    <row r="547" ht="15.7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</row>
    <row r="548" ht="15.7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</row>
    <row r="549" ht="15.7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</row>
    <row r="550" ht="15.7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</row>
    <row r="551" ht="15.7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</row>
    <row r="552" ht="15.7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</row>
    <row r="553" ht="15.7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</row>
    <row r="554" ht="15.7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</row>
    <row r="555" ht="15.7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</row>
    <row r="556" ht="15.7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</row>
    <row r="557" ht="15.7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</row>
    <row r="558" ht="15.7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</row>
    <row r="559" ht="15.7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</row>
    <row r="560" ht="15.7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</row>
    <row r="561" ht="15.7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</row>
    <row r="562" ht="15.7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</row>
    <row r="563" ht="15.7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</row>
    <row r="564" ht="15.7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  <c r="AX564" s="37"/>
      <c r="AY564" s="37"/>
      <c r="AZ564" s="37"/>
    </row>
    <row r="565" ht="15.7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</row>
    <row r="566" ht="15.7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</row>
    <row r="567" ht="15.7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</row>
    <row r="568" ht="15.7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7"/>
      <c r="AV568" s="37"/>
      <c r="AW568" s="37"/>
      <c r="AX568" s="37"/>
      <c r="AY568" s="37"/>
      <c r="AZ568" s="37"/>
    </row>
    <row r="569" ht="15.7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  <c r="AU569" s="37"/>
      <c r="AV569" s="37"/>
      <c r="AW569" s="37"/>
      <c r="AX569" s="37"/>
      <c r="AY569" s="37"/>
      <c r="AZ569" s="37"/>
    </row>
    <row r="570" ht="15.7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</row>
    <row r="571" ht="15.7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7"/>
      <c r="AV571" s="37"/>
      <c r="AW571" s="37"/>
      <c r="AX571" s="37"/>
      <c r="AY571" s="37"/>
      <c r="AZ571" s="37"/>
    </row>
    <row r="572" ht="15.7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  <c r="AU572" s="37"/>
      <c r="AV572" s="37"/>
      <c r="AW572" s="37"/>
      <c r="AX572" s="37"/>
      <c r="AY572" s="37"/>
      <c r="AZ572" s="37"/>
    </row>
    <row r="573" ht="15.7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7"/>
      <c r="AV573" s="37"/>
      <c r="AW573" s="37"/>
      <c r="AX573" s="37"/>
      <c r="AY573" s="37"/>
      <c r="AZ573" s="37"/>
    </row>
    <row r="574" ht="15.7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  <c r="AU574" s="37"/>
      <c r="AV574" s="37"/>
      <c r="AW574" s="37"/>
      <c r="AX574" s="37"/>
      <c r="AY574" s="37"/>
      <c r="AZ574" s="37"/>
    </row>
    <row r="575" ht="15.7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7"/>
      <c r="AV575" s="37"/>
      <c r="AW575" s="37"/>
      <c r="AX575" s="37"/>
      <c r="AY575" s="37"/>
      <c r="AZ575" s="37"/>
    </row>
    <row r="576" ht="15.7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7"/>
      <c r="AU576" s="37"/>
      <c r="AV576" s="37"/>
      <c r="AW576" s="37"/>
      <c r="AX576" s="37"/>
      <c r="AY576" s="37"/>
      <c r="AZ576" s="37"/>
    </row>
    <row r="577" ht="15.7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7"/>
      <c r="AV577" s="37"/>
      <c r="AW577" s="37"/>
      <c r="AX577" s="37"/>
      <c r="AY577" s="37"/>
      <c r="AZ577" s="37"/>
    </row>
    <row r="578" ht="15.7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7"/>
      <c r="AV578" s="37"/>
      <c r="AW578" s="37"/>
      <c r="AX578" s="37"/>
      <c r="AY578" s="37"/>
      <c r="AZ578" s="37"/>
    </row>
    <row r="579" ht="15.7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7"/>
      <c r="AV579" s="37"/>
      <c r="AW579" s="37"/>
      <c r="AX579" s="37"/>
      <c r="AY579" s="37"/>
      <c r="AZ579" s="37"/>
    </row>
    <row r="580" ht="15.7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  <c r="AU580" s="37"/>
      <c r="AV580" s="37"/>
      <c r="AW580" s="37"/>
      <c r="AX580" s="37"/>
      <c r="AY580" s="37"/>
      <c r="AZ580" s="37"/>
    </row>
    <row r="581" ht="15.7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7"/>
      <c r="AU581" s="37"/>
      <c r="AV581" s="37"/>
      <c r="AW581" s="37"/>
      <c r="AX581" s="37"/>
      <c r="AY581" s="37"/>
      <c r="AZ581" s="37"/>
    </row>
    <row r="582" ht="15.7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  <c r="AU582" s="37"/>
      <c r="AV582" s="37"/>
      <c r="AW582" s="37"/>
      <c r="AX582" s="37"/>
      <c r="AY582" s="37"/>
      <c r="AZ582" s="37"/>
    </row>
    <row r="583" ht="15.7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7"/>
      <c r="AU583" s="37"/>
      <c r="AV583" s="37"/>
      <c r="AW583" s="37"/>
      <c r="AX583" s="37"/>
      <c r="AY583" s="37"/>
      <c r="AZ583" s="37"/>
    </row>
    <row r="584" ht="15.7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  <c r="AU584" s="37"/>
      <c r="AV584" s="37"/>
      <c r="AW584" s="37"/>
      <c r="AX584" s="37"/>
      <c r="AY584" s="37"/>
      <c r="AZ584" s="37"/>
    </row>
    <row r="585" ht="15.7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  <c r="AU585" s="37"/>
      <c r="AV585" s="37"/>
      <c r="AW585" s="37"/>
      <c r="AX585" s="37"/>
      <c r="AY585" s="37"/>
      <c r="AZ585" s="37"/>
    </row>
    <row r="586" ht="15.7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  <c r="AU586" s="37"/>
      <c r="AV586" s="37"/>
      <c r="AW586" s="37"/>
      <c r="AX586" s="37"/>
      <c r="AY586" s="37"/>
      <c r="AZ586" s="37"/>
    </row>
    <row r="587" ht="15.7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7"/>
      <c r="AV587" s="37"/>
      <c r="AW587" s="37"/>
      <c r="AX587" s="37"/>
      <c r="AY587" s="37"/>
      <c r="AZ587" s="37"/>
    </row>
    <row r="588" ht="15.7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</row>
    <row r="589" ht="15.7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</row>
    <row r="590" ht="15.7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</row>
    <row r="591" ht="15.7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</row>
    <row r="592" ht="15.7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</row>
    <row r="593" ht="15.7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  <c r="AY593" s="37"/>
      <c r="AZ593" s="37"/>
    </row>
    <row r="594" ht="15.7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</row>
    <row r="595" ht="15.7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</row>
    <row r="596" ht="15.7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  <c r="AU596" s="37"/>
      <c r="AV596" s="37"/>
      <c r="AW596" s="37"/>
      <c r="AX596" s="37"/>
      <c r="AY596" s="37"/>
      <c r="AZ596" s="37"/>
    </row>
    <row r="597" ht="15.7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7"/>
      <c r="AV597" s="37"/>
      <c r="AW597" s="37"/>
      <c r="AX597" s="37"/>
      <c r="AY597" s="37"/>
      <c r="AZ597" s="37"/>
    </row>
    <row r="598" ht="15.7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7"/>
      <c r="AV598" s="37"/>
      <c r="AW598" s="37"/>
      <c r="AX598" s="37"/>
      <c r="AY598" s="37"/>
      <c r="AZ598" s="37"/>
    </row>
    <row r="599" ht="15.7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7"/>
      <c r="AV599" s="37"/>
      <c r="AW599" s="37"/>
      <c r="AX599" s="37"/>
      <c r="AY599" s="37"/>
      <c r="AZ599" s="37"/>
    </row>
    <row r="600" ht="15.7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  <c r="AU600" s="37"/>
      <c r="AV600" s="37"/>
      <c r="AW600" s="37"/>
      <c r="AX600" s="37"/>
      <c r="AY600" s="37"/>
      <c r="AZ600" s="37"/>
    </row>
    <row r="601" ht="15.7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7"/>
      <c r="AU601" s="37"/>
      <c r="AV601" s="37"/>
      <c r="AW601" s="37"/>
      <c r="AX601" s="37"/>
      <c r="AY601" s="37"/>
      <c r="AZ601" s="37"/>
    </row>
    <row r="602" ht="15.7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7"/>
      <c r="AU602" s="37"/>
      <c r="AV602" s="37"/>
      <c r="AW602" s="37"/>
      <c r="AX602" s="37"/>
      <c r="AY602" s="37"/>
      <c r="AZ602" s="37"/>
    </row>
    <row r="603" ht="15.7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7"/>
      <c r="AU603" s="37"/>
      <c r="AV603" s="37"/>
      <c r="AW603" s="37"/>
      <c r="AX603" s="37"/>
      <c r="AY603" s="37"/>
      <c r="AZ603" s="37"/>
    </row>
    <row r="604" ht="15.7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7"/>
      <c r="AU604" s="37"/>
      <c r="AV604" s="37"/>
      <c r="AW604" s="37"/>
      <c r="AX604" s="37"/>
      <c r="AY604" s="37"/>
      <c r="AZ604" s="37"/>
    </row>
    <row r="605" ht="15.7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7"/>
      <c r="AU605" s="37"/>
      <c r="AV605" s="37"/>
      <c r="AW605" s="37"/>
      <c r="AX605" s="37"/>
      <c r="AY605" s="37"/>
      <c r="AZ605" s="37"/>
    </row>
    <row r="606" ht="15.7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7"/>
      <c r="AU606" s="37"/>
      <c r="AV606" s="37"/>
      <c r="AW606" s="37"/>
      <c r="AX606" s="37"/>
      <c r="AY606" s="37"/>
      <c r="AZ606" s="37"/>
    </row>
    <row r="607" ht="15.7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7"/>
      <c r="AU607" s="37"/>
      <c r="AV607" s="37"/>
      <c r="AW607" s="37"/>
      <c r="AX607" s="37"/>
      <c r="AY607" s="37"/>
      <c r="AZ607" s="37"/>
    </row>
    <row r="608" ht="15.7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7"/>
      <c r="AU608" s="37"/>
      <c r="AV608" s="37"/>
      <c r="AW608" s="37"/>
      <c r="AX608" s="37"/>
      <c r="AY608" s="37"/>
      <c r="AZ608" s="37"/>
    </row>
    <row r="609" ht="15.7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  <c r="AT609" s="37"/>
      <c r="AU609" s="37"/>
      <c r="AV609" s="37"/>
      <c r="AW609" s="37"/>
      <c r="AX609" s="37"/>
      <c r="AY609" s="37"/>
      <c r="AZ609" s="37"/>
    </row>
    <row r="610" ht="15.7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  <c r="AU610" s="37"/>
      <c r="AV610" s="37"/>
      <c r="AW610" s="37"/>
      <c r="AX610" s="37"/>
      <c r="AY610" s="37"/>
      <c r="AZ610" s="37"/>
    </row>
    <row r="611" ht="15.7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  <c r="AU611" s="37"/>
      <c r="AV611" s="37"/>
      <c r="AW611" s="37"/>
      <c r="AX611" s="37"/>
      <c r="AY611" s="37"/>
      <c r="AZ611" s="37"/>
    </row>
    <row r="612" ht="15.7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7"/>
      <c r="AU612" s="37"/>
      <c r="AV612" s="37"/>
      <c r="AW612" s="37"/>
      <c r="AX612" s="37"/>
      <c r="AY612" s="37"/>
      <c r="AZ612" s="37"/>
    </row>
    <row r="613" ht="15.7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</row>
    <row r="614" ht="15.7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7"/>
      <c r="AU614" s="37"/>
      <c r="AV614" s="37"/>
      <c r="AW614" s="37"/>
      <c r="AX614" s="37"/>
      <c r="AY614" s="37"/>
      <c r="AZ614" s="37"/>
    </row>
    <row r="615" ht="15.7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7"/>
      <c r="AU615" s="37"/>
      <c r="AV615" s="37"/>
      <c r="AW615" s="37"/>
      <c r="AX615" s="37"/>
      <c r="AY615" s="37"/>
      <c r="AZ615" s="37"/>
    </row>
    <row r="616" ht="15.7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  <c r="AU616" s="37"/>
      <c r="AV616" s="37"/>
      <c r="AW616" s="37"/>
      <c r="AX616" s="37"/>
      <c r="AY616" s="37"/>
      <c r="AZ616" s="37"/>
    </row>
    <row r="617" ht="15.7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7"/>
      <c r="AU617" s="37"/>
      <c r="AV617" s="37"/>
      <c r="AW617" s="37"/>
      <c r="AX617" s="37"/>
      <c r="AY617" s="37"/>
      <c r="AZ617" s="37"/>
    </row>
    <row r="618" ht="15.7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  <c r="AU618" s="37"/>
      <c r="AV618" s="37"/>
      <c r="AW618" s="37"/>
      <c r="AX618" s="37"/>
      <c r="AY618" s="37"/>
      <c r="AZ618" s="37"/>
    </row>
    <row r="619" ht="15.7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  <c r="AU619" s="37"/>
      <c r="AV619" s="37"/>
      <c r="AW619" s="37"/>
      <c r="AX619" s="37"/>
      <c r="AY619" s="37"/>
      <c r="AZ619" s="37"/>
    </row>
    <row r="620" ht="15.7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  <c r="AU620" s="37"/>
      <c r="AV620" s="37"/>
      <c r="AW620" s="37"/>
      <c r="AX620" s="37"/>
      <c r="AY620" s="37"/>
      <c r="AZ620" s="37"/>
    </row>
    <row r="621" ht="15.7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7"/>
      <c r="AU621" s="37"/>
      <c r="AV621" s="37"/>
      <c r="AW621" s="37"/>
      <c r="AX621" s="37"/>
      <c r="AY621" s="37"/>
      <c r="AZ621" s="37"/>
    </row>
    <row r="622" ht="15.7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7"/>
      <c r="AU622" s="37"/>
      <c r="AV622" s="37"/>
      <c r="AW622" s="37"/>
      <c r="AX622" s="37"/>
      <c r="AY622" s="37"/>
      <c r="AZ622" s="37"/>
    </row>
    <row r="623" ht="15.7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7"/>
      <c r="AU623" s="37"/>
      <c r="AV623" s="37"/>
      <c r="AW623" s="37"/>
      <c r="AX623" s="37"/>
      <c r="AY623" s="37"/>
      <c r="AZ623" s="37"/>
    </row>
    <row r="624" ht="15.7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  <c r="AU624" s="37"/>
      <c r="AV624" s="37"/>
      <c r="AW624" s="37"/>
      <c r="AX624" s="37"/>
      <c r="AY624" s="37"/>
      <c r="AZ624" s="37"/>
    </row>
    <row r="625" ht="15.7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  <c r="AU625" s="37"/>
      <c r="AV625" s="37"/>
      <c r="AW625" s="37"/>
      <c r="AX625" s="37"/>
      <c r="AY625" s="37"/>
      <c r="AZ625" s="37"/>
    </row>
    <row r="626" ht="15.7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7"/>
      <c r="AU626" s="37"/>
      <c r="AV626" s="37"/>
      <c r="AW626" s="37"/>
      <c r="AX626" s="37"/>
      <c r="AY626" s="37"/>
      <c r="AZ626" s="37"/>
    </row>
    <row r="627" ht="15.7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7"/>
      <c r="AU627" s="37"/>
      <c r="AV627" s="37"/>
      <c r="AW627" s="37"/>
      <c r="AX627" s="37"/>
      <c r="AY627" s="37"/>
      <c r="AZ627" s="37"/>
    </row>
    <row r="628" ht="15.7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  <c r="AU628" s="37"/>
      <c r="AV628" s="37"/>
      <c r="AW628" s="37"/>
      <c r="AX628" s="37"/>
      <c r="AY628" s="37"/>
      <c r="AZ628" s="37"/>
    </row>
    <row r="629" ht="15.7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  <c r="AU629" s="37"/>
      <c r="AV629" s="37"/>
      <c r="AW629" s="37"/>
      <c r="AX629" s="37"/>
      <c r="AY629" s="37"/>
      <c r="AZ629" s="37"/>
    </row>
    <row r="630" ht="15.7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  <c r="AU630" s="37"/>
      <c r="AV630" s="37"/>
      <c r="AW630" s="37"/>
      <c r="AX630" s="37"/>
      <c r="AY630" s="37"/>
      <c r="AZ630" s="37"/>
    </row>
    <row r="631" ht="15.7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7"/>
      <c r="AV631" s="37"/>
      <c r="AW631" s="37"/>
      <c r="AX631" s="37"/>
      <c r="AY631" s="37"/>
      <c r="AZ631" s="37"/>
    </row>
    <row r="632" ht="15.7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7"/>
      <c r="AU632" s="37"/>
      <c r="AV632" s="37"/>
      <c r="AW632" s="37"/>
      <c r="AX632" s="37"/>
      <c r="AY632" s="37"/>
      <c r="AZ632" s="37"/>
    </row>
    <row r="633" ht="15.7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  <c r="AT633" s="37"/>
      <c r="AU633" s="37"/>
      <c r="AV633" s="37"/>
      <c r="AW633" s="37"/>
      <c r="AX633" s="37"/>
      <c r="AY633" s="37"/>
      <c r="AZ633" s="37"/>
    </row>
    <row r="634" ht="15.7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7"/>
      <c r="AU634" s="37"/>
      <c r="AV634" s="37"/>
      <c r="AW634" s="37"/>
      <c r="AX634" s="37"/>
      <c r="AY634" s="37"/>
      <c r="AZ634" s="37"/>
    </row>
    <row r="635" ht="15.7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7"/>
      <c r="AU635" s="37"/>
      <c r="AV635" s="37"/>
      <c r="AW635" s="37"/>
      <c r="AX635" s="37"/>
      <c r="AY635" s="37"/>
      <c r="AZ635" s="37"/>
    </row>
    <row r="636" ht="15.7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7"/>
      <c r="AU636" s="37"/>
      <c r="AV636" s="37"/>
      <c r="AW636" s="37"/>
      <c r="AX636" s="37"/>
      <c r="AY636" s="37"/>
      <c r="AZ636" s="37"/>
    </row>
    <row r="637" ht="15.7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  <c r="AT637" s="37"/>
      <c r="AU637" s="37"/>
      <c r="AV637" s="37"/>
      <c r="AW637" s="37"/>
      <c r="AX637" s="37"/>
      <c r="AY637" s="37"/>
      <c r="AZ637" s="37"/>
    </row>
    <row r="638" ht="15.7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7"/>
      <c r="AU638" s="37"/>
      <c r="AV638" s="37"/>
      <c r="AW638" s="37"/>
      <c r="AX638" s="37"/>
      <c r="AY638" s="37"/>
      <c r="AZ638" s="37"/>
    </row>
    <row r="639" ht="15.7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  <c r="AT639" s="37"/>
      <c r="AU639" s="37"/>
      <c r="AV639" s="37"/>
      <c r="AW639" s="37"/>
      <c r="AX639" s="37"/>
      <c r="AY639" s="37"/>
      <c r="AZ639" s="37"/>
    </row>
    <row r="640" ht="15.7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  <c r="AT640" s="37"/>
      <c r="AU640" s="37"/>
      <c r="AV640" s="37"/>
      <c r="AW640" s="37"/>
      <c r="AX640" s="37"/>
      <c r="AY640" s="37"/>
      <c r="AZ640" s="37"/>
    </row>
    <row r="641" ht="15.7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7"/>
      <c r="AV641" s="37"/>
      <c r="AW641" s="37"/>
      <c r="AX641" s="37"/>
      <c r="AY641" s="37"/>
      <c r="AZ641" s="37"/>
    </row>
    <row r="642" ht="15.7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7"/>
      <c r="AV642" s="37"/>
      <c r="AW642" s="37"/>
      <c r="AX642" s="37"/>
      <c r="AY642" s="37"/>
      <c r="AZ642" s="37"/>
    </row>
    <row r="643" ht="15.7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7"/>
      <c r="AV643" s="37"/>
      <c r="AW643" s="37"/>
      <c r="AX643" s="37"/>
      <c r="AY643" s="37"/>
      <c r="AZ643" s="37"/>
    </row>
    <row r="644" ht="15.7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7"/>
      <c r="AU644" s="37"/>
      <c r="AV644" s="37"/>
      <c r="AW644" s="37"/>
      <c r="AX644" s="37"/>
      <c r="AY644" s="37"/>
      <c r="AZ644" s="37"/>
    </row>
    <row r="645" ht="15.7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7"/>
      <c r="AU645" s="37"/>
      <c r="AV645" s="37"/>
      <c r="AW645" s="37"/>
      <c r="AX645" s="37"/>
      <c r="AY645" s="37"/>
      <c r="AZ645" s="37"/>
    </row>
    <row r="646" ht="15.7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7"/>
      <c r="AU646" s="37"/>
      <c r="AV646" s="37"/>
      <c r="AW646" s="37"/>
      <c r="AX646" s="37"/>
      <c r="AY646" s="37"/>
      <c r="AZ646" s="37"/>
    </row>
    <row r="647" ht="15.7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7"/>
      <c r="AU647" s="37"/>
      <c r="AV647" s="37"/>
      <c r="AW647" s="37"/>
      <c r="AX647" s="37"/>
      <c r="AY647" s="37"/>
      <c r="AZ647" s="37"/>
    </row>
    <row r="648" ht="15.7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7"/>
      <c r="AU648" s="37"/>
      <c r="AV648" s="37"/>
      <c r="AW648" s="37"/>
      <c r="AX648" s="37"/>
      <c r="AY648" s="37"/>
      <c r="AZ648" s="37"/>
    </row>
    <row r="649" ht="15.7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7"/>
      <c r="AU649" s="37"/>
      <c r="AV649" s="37"/>
      <c r="AW649" s="37"/>
      <c r="AX649" s="37"/>
      <c r="AY649" s="37"/>
      <c r="AZ649" s="37"/>
    </row>
    <row r="650" ht="15.7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7"/>
      <c r="AU650" s="37"/>
      <c r="AV650" s="37"/>
      <c r="AW650" s="37"/>
      <c r="AX650" s="37"/>
      <c r="AY650" s="37"/>
      <c r="AZ650" s="37"/>
    </row>
    <row r="651" ht="15.7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7"/>
      <c r="AU651" s="37"/>
      <c r="AV651" s="37"/>
      <c r="AW651" s="37"/>
      <c r="AX651" s="37"/>
      <c r="AY651" s="37"/>
      <c r="AZ651" s="37"/>
    </row>
    <row r="652" ht="15.7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</row>
    <row r="653" ht="15.7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  <c r="AU653" s="37"/>
      <c r="AV653" s="37"/>
      <c r="AW653" s="37"/>
      <c r="AX653" s="37"/>
      <c r="AY653" s="37"/>
      <c r="AZ653" s="37"/>
    </row>
    <row r="654" ht="15.7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  <c r="AT654" s="37"/>
      <c r="AU654" s="37"/>
      <c r="AV654" s="37"/>
      <c r="AW654" s="37"/>
      <c r="AX654" s="37"/>
      <c r="AY654" s="37"/>
      <c r="AZ654" s="37"/>
    </row>
    <row r="655" ht="15.7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  <c r="AT655" s="37"/>
      <c r="AU655" s="37"/>
      <c r="AV655" s="37"/>
      <c r="AW655" s="37"/>
      <c r="AX655" s="37"/>
      <c r="AY655" s="37"/>
      <c r="AZ655" s="37"/>
    </row>
    <row r="656" ht="15.7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37"/>
      <c r="AI656" s="37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  <c r="AT656" s="37"/>
      <c r="AU656" s="37"/>
      <c r="AV656" s="37"/>
      <c r="AW656" s="37"/>
      <c r="AX656" s="37"/>
      <c r="AY656" s="37"/>
      <c r="AZ656" s="37"/>
    </row>
    <row r="657" ht="15.7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  <c r="AT657" s="37"/>
      <c r="AU657" s="37"/>
      <c r="AV657" s="37"/>
      <c r="AW657" s="37"/>
      <c r="AX657" s="37"/>
      <c r="AY657" s="37"/>
      <c r="AZ657" s="37"/>
    </row>
    <row r="658" ht="15.7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  <c r="AT658" s="37"/>
      <c r="AU658" s="37"/>
      <c r="AV658" s="37"/>
      <c r="AW658" s="37"/>
      <c r="AX658" s="37"/>
      <c r="AY658" s="37"/>
      <c r="AZ658" s="37"/>
    </row>
    <row r="659" ht="15.7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T659" s="37"/>
      <c r="AU659" s="37"/>
      <c r="AV659" s="37"/>
      <c r="AW659" s="37"/>
      <c r="AX659" s="37"/>
      <c r="AY659" s="37"/>
      <c r="AZ659" s="37"/>
    </row>
    <row r="660" ht="15.7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  <c r="AT660" s="37"/>
      <c r="AU660" s="37"/>
      <c r="AV660" s="37"/>
      <c r="AW660" s="37"/>
      <c r="AX660" s="37"/>
      <c r="AY660" s="37"/>
      <c r="AZ660" s="37"/>
    </row>
    <row r="661" ht="15.7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  <c r="AT661" s="37"/>
      <c r="AU661" s="37"/>
      <c r="AV661" s="37"/>
      <c r="AW661" s="37"/>
      <c r="AX661" s="37"/>
      <c r="AY661" s="37"/>
      <c r="AZ661" s="37"/>
    </row>
    <row r="662" ht="15.7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  <c r="AT662" s="37"/>
      <c r="AU662" s="37"/>
      <c r="AV662" s="37"/>
      <c r="AW662" s="37"/>
      <c r="AX662" s="37"/>
      <c r="AY662" s="37"/>
      <c r="AZ662" s="37"/>
    </row>
    <row r="663" ht="15.7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  <c r="AT663" s="37"/>
      <c r="AU663" s="37"/>
      <c r="AV663" s="37"/>
      <c r="AW663" s="37"/>
      <c r="AX663" s="37"/>
      <c r="AY663" s="37"/>
      <c r="AZ663" s="37"/>
    </row>
    <row r="664" ht="15.7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  <c r="AT664" s="37"/>
      <c r="AU664" s="37"/>
      <c r="AV664" s="37"/>
      <c r="AW664" s="37"/>
      <c r="AX664" s="37"/>
      <c r="AY664" s="37"/>
      <c r="AZ664" s="37"/>
    </row>
    <row r="665" ht="15.7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  <c r="AT665" s="37"/>
      <c r="AU665" s="37"/>
      <c r="AV665" s="37"/>
      <c r="AW665" s="37"/>
      <c r="AX665" s="37"/>
      <c r="AY665" s="37"/>
      <c r="AZ665" s="37"/>
    </row>
    <row r="666" ht="15.7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  <c r="AJ666" s="37"/>
      <c r="AK666" s="37"/>
      <c r="AL666" s="37"/>
      <c r="AM666" s="37"/>
      <c r="AN666" s="37"/>
      <c r="AO666" s="37"/>
      <c r="AP666" s="37"/>
      <c r="AQ666" s="37"/>
      <c r="AR666" s="37"/>
      <c r="AS666" s="37"/>
      <c r="AT666" s="37"/>
      <c r="AU666" s="37"/>
      <c r="AV666" s="37"/>
      <c r="AW666" s="37"/>
      <c r="AX666" s="37"/>
      <c r="AY666" s="37"/>
      <c r="AZ666" s="37"/>
    </row>
    <row r="667" ht="15.7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  <c r="AT667" s="37"/>
      <c r="AU667" s="37"/>
      <c r="AV667" s="37"/>
      <c r="AW667" s="37"/>
      <c r="AX667" s="37"/>
      <c r="AY667" s="37"/>
      <c r="AZ667" s="37"/>
    </row>
    <row r="668" ht="15.7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  <c r="AJ668" s="37"/>
      <c r="AK668" s="37"/>
      <c r="AL668" s="37"/>
      <c r="AM668" s="37"/>
      <c r="AN668" s="37"/>
      <c r="AO668" s="37"/>
      <c r="AP668" s="37"/>
      <c r="AQ668" s="37"/>
      <c r="AR668" s="37"/>
      <c r="AS668" s="37"/>
      <c r="AT668" s="37"/>
      <c r="AU668" s="37"/>
      <c r="AV668" s="37"/>
      <c r="AW668" s="37"/>
      <c r="AX668" s="37"/>
      <c r="AY668" s="37"/>
      <c r="AZ668" s="37"/>
    </row>
    <row r="669" ht="15.7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  <c r="AI669" s="37"/>
      <c r="AJ669" s="37"/>
      <c r="AK669" s="37"/>
      <c r="AL669" s="37"/>
      <c r="AM669" s="37"/>
      <c r="AN669" s="37"/>
      <c r="AO669" s="37"/>
      <c r="AP669" s="37"/>
      <c r="AQ669" s="37"/>
      <c r="AR669" s="37"/>
      <c r="AS669" s="37"/>
      <c r="AT669" s="37"/>
      <c r="AU669" s="37"/>
      <c r="AV669" s="37"/>
      <c r="AW669" s="37"/>
      <c r="AX669" s="37"/>
      <c r="AY669" s="37"/>
      <c r="AZ669" s="37"/>
    </row>
    <row r="670" ht="15.7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  <c r="AI670" s="37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  <c r="AT670" s="37"/>
      <c r="AU670" s="37"/>
      <c r="AV670" s="37"/>
      <c r="AW670" s="37"/>
      <c r="AX670" s="37"/>
      <c r="AY670" s="37"/>
      <c r="AZ670" s="37"/>
    </row>
    <row r="671" ht="15.7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  <c r="AG671" s="37"/>
      <c r="AH671" s="37"/>
      <c r="AI671" s="37"/>
      <c r="AJ671" s="37"/>
      <c r="AK671" s="37"/>
      <c r="AL671" s="37"/>
      <c r="AM671" s="37"/>
      <c r="AN671" s="37"/>
      <c r="AO671" s="37"/>
      <c r="AP671" s="37"/>
      <c r="AQ671" s="37"/>
      <c r="AR671" s="37"/>
      <c r="AS671" s="37"/>
      <c r="AT671" s="37"/>
      <c r="AU671" s="37"/>
      <c r="AV671" s="37"/>
      <c r="AW671" s="37"/>
      <c r="AX671" s="37"/>
      <c r="AY671" s="37"/>
      <c r="AZ671" s="37"/>
    </row>
    <row r="672" ht="15.7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37"/>
      <c r="AI672" s="37"/>
      <c r="AJ672" s="37"/>
      <c r="AK672" s="37"/>
      <c r="AL672" s="37"/>
      <c r="AM672" s="37"/>
      <c r="AN672" s="37"/>
      <c r="AO672" s="37"/>
      <c r="AP672" s="37"/>
      <c r="AQ672" s="37"/>
      <c r="AR672" s="37"/>
      <c r="AS672" s="37"/>
      <c r="AT672" s="37"/>
      <c r="AU672" s="37"/>
      <c r="AV672" s="37"/>
      <c r="AW672" s="37"/>
      <c r="AX672" s="37"/>
      <c r="AY672" s="37"/>
      <c r="AZ672" s="37"/>
    </row>
    <row r="673" ht="15.7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  <c r="AI673" s="37"/>
      <c r="AJ673" s="37"/>
      <c r="AK673" s="37"/>
      <c r="AL673" s="37"/>
      <c r="AM673" s="37"/>
      <c r="AN673" s="37"/>
      <c r="AO673" s="37"/>
      <c r="AP673" s="37"/>
      <c r="AQ673" s="37"/>
      <c r="AR673" s="37"/>
      <c r="AS673" s="37"/>
      <c r="AT673" s="37"/>
      <c r="AU673" s="37"/>
      <c r="AV673" s="37"/>
      <c r="AW673" s="37"/>
      <c r="AX673" s="37"/>
      <c r="AY673" s="37"/>
      <c r="AZ673" s="37"/>
    </row>
    <row r="674" ht="15.7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7"/>
      <c r="AJ674" s="37"/>
      <c r="AK674" s="37"/>
      <c r="AL674" s="37"/>
      <c r="AM674" s="37"/>
      <c r="AN674" s="37"/>
      <c r="AO674" s="37"/>
      <c r="AP674" s="37"/>
      <c r="AQ674" s="37"/>
      <c r="AR674" s="37"/>
      <c r="AS674" s="37"/>
      <c r="AT674" s="37"/>
      <c r="AU674" s="37"/>
      <c r="AV674" s="37"/>
      <c r="AW674" s="37"/>
      <c r="AX674" s="37"/>
      <c r="AY674" s="37"/>
      <c r="AZ674" s="37"/>
    </row>
    <row r="675" ht="15.7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  <c r="AJ675" s="37"/>
      <c r="AK675" s="37"/>
      <c r="AL675" s="37"/>
      <c r="AM675" s="37"/>
      <c r="AN675" s="37"/>
      <c r="AO675" s="37"/>
      <c r="AP675" s="37"/>
      <c r="AQ675" s="37"/>
      <c r="AR675" s="37"/>
      <c r="AS675" s="37"/>
      <c r="AT675" s="37"/>
      <c r="AU675" s="37"/>
      <c r="AV675" s="37"/>
      <c r="AW675" s="37"/>
      <c r="AX675" s="37"/>
      <c r="AY675" s="37"/>
      <c r="AZ675" s="37"/>
    </row>
    <row r="676" ht="15.7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  <c r="AM676" s="37"/>
      <c r="AN676" s="37"/>
      <c r="AO676" s="37"/>
      <c r="AP676" s="37"/>
      <c r="AQ676" s="37"/>
      <c r="AR676" s="37"/>
      <c r="AS676" s="37"/>
      <c r="AT676" s="37"/>
      <c r="AU676" s="37"/>
      <c r="AV676" s="37"/>
      <c r="AW676" s="37"/>
      <c r="AX676" s="37"/>
      <c r="AY676" s="37"/>
      <c r="AZ676" s="37"/>
    </row>
    <row r="677" ht="15.7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  <c r="AJ677" s="37"/>
      <c r="AK677" s="37"/>
      <c r="AL677" s="37"/>
      <c r="AM677" s="37"/>
      <c r="AN677" s="37"/>
      <c r="AO677" s="37"/>
      <c r="AP677" s="37"/>
      <c r="AQ677" s="37"/>
      <c r="AR677" s="37"/>
      <c r="AS677" s="37"/>
      <c r="AT677" s="37"/>
      <c r="AU677" s="37"/>
      <c r="AV677" s="37"/>
      <c r="AW677" s="37"/>
      <c r="AX677" s="37"/>
      <c r="AY677" s="37"/>
      <c r="AZ677" s="37"/>
    </row>
    <row r="678" ht="15.7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  <c r="AJ678" s="37"/>
      <c r="AK678" s="37"/>
      <c r="AL678" s="37"/>
      <c r="AM678" s="37"/>
      <c r="AN678" s="37"/>
      <c r="AO678" s="37"/>
      <c r="AP678" s="37"/>
      <c r="AQ678" s="37"/>
      <c r="AR678" s="37"/>
      <c r="AS678" s="37"/>
      <c r="AT678" s="37"/>
      <c r="AU678" s="37"/>
      <c r="AV678" s="37"/>
      <c r="AW678" s="37"/>
      <c r="AX678" s="37"/>
      <c r="AY678" s="37"/>
      <c r="AZ678" s="37"/>
    </row>
    <row r="679" ht="15.7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  <c r="AJ679" s="37"/>
      <c r="AK679" s="37"/>
      <c r="AL679" s="37"/>
      <c r="AM679" s="37"/>
      <c r="AN679" s="37"/>
      <c r="AO679" s="37"/>
      <c r="AP679" s="37"/>
      <c r="AQ679" s="37"/>
      <c r="AR679" s="37"/>
      <c r="AS679" s="37"/>
      <c r="AT679" s="37"/>
      <c r="AU679" s="37"/>
      <c r="AV679" s="37"/>
      <c r="AW679" s="37"/>
      <c r="AX679" s="37"/>
      <c r="AY679" s="37"/>
      <c r="AZ679" s="37"/>
    </row>
    <row r="680" ht="15.7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  <c r="AT680" s="37"/>
      <c r="AU680" s="37"/>
      <c r="AV680" s="37"/>
      <c r="AW680" s="37"/>
      <c r="AX680" s="37"/>
      <c r="AY680" s="37"/>
      <c r="AZ680" s="37"/>
    </row>
    <row r="681" ht="15.7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  <c r="AT681" s="37"/>
      <c r="AU681" s="37"/>
      <c r="AV681" s="37"/>
      <c r="AW681" s="37"/>
      <c r="AX681" s="37"/>
      <c r="AY681" s="37"/>
      <c r="AZ681" s="37"/>
    </row>
    <row r="682" ht="15.7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  <c r="AT682" s="37"/>
      <c r="AU682" s="37"/>
      <c r="AV682" s="37"/>
      <c r="AW682" s="37"/>
      <c r="AX682" s="37"/>
      <c r="AY682" s="37"/>
      <c r="AZ682" s="37"/>
    </row>
    <row r="683" ht="15.7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  <c r="AT683" s="37"/>
      <c r="AU683" s="37"/>
      <c r="AV683" s="37"/>
      <c r="AW683" s="37"/>
      <c r="AX683" s="37"/>
      <c r="AY683" s="37"/>
      <c r="AZ683" s="37"/>
    </row>
    <row r="684" ht="15.7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  <c r="AI684" s="37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  <c r="AT684" s="37"/>
      <c r="AU684" s="37"/>
      <c r="AV684" s="37"/>
      <c r="AW684" s="37"/>
      <c r="AX684" s="37"/>
      <c r="AY684" s="37"/>
      <c r="AZ684" s="37"/>
    </row>
    <row r="685" ht="15.7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  <c r="AH685" s="37"/>
      <c r="AI685" s="37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  <c r="AT685" s="37"/>
      <c r="AU685" s="37"/>
      <c r="AV685" s="37"/>
      <c r="AW685" s="37"/>
      <c r="AX685" s="37"/>
      <c r="AY685" s="37"/>
      <c r="AZ685" s="37"/>
    </row>
    <row r="686" ht="15.7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  <c r="AJ686" s="37"/>
      <c r="AK686" s="37"/>
      <c r="AL686" s="37"/>
      <c r="AM686" s="37"/>
      <c r="AN686" s="37"/>
      <c r="AO686" s="37"/>
      <c r="AP686" s="37"/>
      <c r="AQ686" s="37"/>
      <c r="AR686" s="37"/>
      <c r="AS686" s="37"/>
      <c r="AT686" s="37"/>
      <c r="AU686" s="37"/>
      <c r="AV686" s="37"/>
      <c r="AW686" s="37"/>
      <c r="AX686" s="37"/>
      <c r="AY686" s="37"/>
      <c r="AZ686" s="37"/>
    </row>
    <row r="687" ht="15.7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  <c r="AH687" s="37"/>
      <c r="AI687" s="37"/>
      <c r="AJ687" s="37"/>
      <c r="AK687" s="37"/>
      <c r="AL687" s="37"/>
      <c r="AM687" s="37"/>
      <c r="AN687" s="37"/>
      <c r="AO687" s="37"/>
      <c r="AP687" s="37"/>
      <c r="AQ687" s="37"/>
      <c r="AR687" s="37"/>
      <c r="AS687" s="37"/>
      <c r="AT687" s="37"/>
      <c r="AU687" s="37"/>
      <c r="AV687" s="37"/>
      <c r="AW687" s="37"/>
      <c r="AX687" s="37"/>
      <c r="AY687" s="37"/>
      <c r="AZ687" s="37"/>
    </row>
    <row r="688" ht="15.7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  <c r="AH688" s="37"/>
      <c r="AI688" s="37"/>
      <c r="AJ688" s="37"/>
      <c r="AK688" s="37"/>
      <c r="AL688" s="37"/>
      <c r="AM688" s="37"/>
      <c r="AN688" s="37"/>
      <c r="AO688" s="37"/>
      <c r="AP688" s="37"/>
      <c r="AQ688" s="37"/>
      <c r="AR688" s="37"/>
      <c r="AS688" s="37"/>
      <c r="AT688" s="37"/>
      <c r="AU688" s="37"/>
      <c r="AV688" s="37"/>
      <c r="AW688" s="37"/>
      <c r="AX688" s="37"/>
      <c r="AY688" s="37"/>
      <c r="AZ688" s="37"/>
    </row>
    <row r="689" ht="15.7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  <c r="AH689" s="37"/>
      <c r="AI689" s="37"/>
      <c r="AJ689" s="37"/>
      <c r="AK689" s="37"/>
      <c r="AL689" s="37"/>
      <c r="AM689" s="37"/>
      <c r="AN689" s="37"/>
      <c r="AO689" s="37"/>
      <c r="AP689" s="37"/>
      <c r="AQ689" s="37"/>
      <c r="AR689" s="37"/>
      <c r="AS689" s="37"/>
      <c r="AT689" s="37"/>
      <c r="AU689" s="37"/>
      <c r="AV689" s="37"/>
      <c r="AW689" s="37"/>
      <c r="AX689" s="37"/>
      <c r="AY689" s="37"/>
      <c r="AZ689" s="37"/>
    </row>
    <row r="690" ht="15.7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37"/>
      <c r="AI690" s="37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  <c r="AT690" s="37"/>
      <c r="AU690" s="37"/>
      <c r="AV690" s="37"/>
      <c r="AW690" s="37"/>
      <c r="AX690" s="37"/>
      <c r="AY690" s="37"/>
      <c r="AZ690" s="37"/>
    </row>
    <row r="691" ht="15.7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  <c r="AI691" s="37"/>
      <c r="AJ691" s="37"/>
      <c r="AK691" s="37"/>
      <c r="AL691" s="37"/>
      <c r="AM691" s="37"/>
      <c r="AN691" s="37"/>
      <c r="AO691" s="37"/>
      <c r="AP691" s="37"/>
      <c r="AQ691" s="37"/>
      <c r="AR691" s="37"/>
      <c r="AS691" s="37"/>
      <c r="AT691" s="37"/>
      <c r="AU691" s="37"/>
      <c r="AV691" s="37"/>
      <c r="AW691" s="37"/>
      <c r="AX691" s="37"/>
      <c r="AY691" s="37"/>
      <c r="AZ691" s="37"/>
    </row>
    <row r="692" ht="15.7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  <c r="AM692" s="37"/>
      <c r="AN692" s="37"/>
      <c r="AO692" s="37"/>
      <c r="AP692" s="37"/>
      <c r="AQ692" s="37"/>
      <c r="AR692" s="37"/>
      <c r="AS692" s="37"/>
      <c r="AT692" s="37"/>
      <c r="AU692" s="37"/>
      <c r="AV692" s="37"/>
      <c r="AW692" s="37"/>
      <c r="AX692" s="37"/>
      <c r="AY692" s="37"/>
      <c r="AZ692" s="37"/>
    </row>
    <row r="693" ht="15.7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  <c r="AM693" s="37"/>
      <c r="AN693" s="37"/>
      <c r="AO693" s="37"/>
      <c r="AP693" s="37"/>
      <c r="AQ693" s="37"/>
      <c r="AR693" s="37"/>
      <c r="AS693" s="37"/>
      <c r="AT693" s="37"/>
      <c r="AU693" s="37"/>
      <c r="AV693" s="37"/>
      <c r="AW693" s="37"/>
      <c r="AX693" s="37"/>
      <c r="AY693" s="37"/>
      <c r="AZ693" s="37"/>
    </row>
    <row r="694" ht="15.7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  <c r="AM694" s="37"/>
      <c r="AN694" s="37"/>
      <c r="AO694" s="37"/>
      <c r="AP694" s="37"/>
      <c r="AQ694" s="37"/>
      <c r="AR694" s="37"/>
      <c r="AS694" s="37"/>
      <c r="AT694" s="37"/>
      <c r="AU694" s="37"/>
      <c r="AV694" s="37"/>
      <c r="AW694" s="37"/>
      <c r="AX694" s="37"/>
      <c r="AY694" s="37"/>
      <c r="AZ694" s="37"/>
    </row>
    <row r="695" ht="15.7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  <c r="AT695" s="37"/>
      <c r="AU695" s="37"/>
      <c r="AV695" s="37"/>
      <c r="AW695" s="37"/>
      <c r="AX695" s="37"/>
      <c r="AY695" s="37"/>
      <c r="AZ695" s="37"/>
    </row>
    <row r="696" ht="15.7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7"/>
      <c r="AU696" s="37"/>
      <c r="AV696" s="37"/>
      <c r="AW696" s="37"/>
      <c r="AX696" s="37"/>
      <c r="AY696" s="37"/>
      <c r="AZ696" s="37"/>
    </row>
    <row r="697" ht="15.7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  <c r="AH697" s="37"/>
      <c r="AI697" s="37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  <c r="AT697" s="37"/>
      <c r="AU697" s="37"/>
      <c r="AV697" s="37"/>
      <c r="AW697" s="37"/>
      <c r="AX697" s="37"/>
      <c r="AY697" s="37"/>
      <c r="AZ697" s="37"/>
    </row>
    <row r="698" ht="15.7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37"/>
      <c r="AI698" s="37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  <c r="AT698" s="37"/>
      <c r="AU698" s="37"/>
      <c r="AV698" s="37"/>
      <c r="AW698" s="37"/>
      <c r="AX698" s="37"/>
      <c r="AY698" s="37"/>
      <c r="AZ698" s="37"/>
    </row>
    <row r="699" ht="15.7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  <c r="AH699" s="37"/>
      <c r="AI699" s="37"/>
      <c r="AJ699" s="37"/>
      <c r="AK699" s="37"/>
      <c r="AL699" s="37"/>
      <c r="AM699" s="37"/>
      <c r="AN699" s="37"/>
      <c r="AO699" s="37"/>
      <c r="AP699" s="37"/>
      <c r="AQ699" s="37"/>
      <c r="AR699" s="37"/>
      <c r="AS699" s="37"/>
      <c r="AT699" s="37"/>
      <c r="AU699" s="37"/>
      <c r="AV699" s="37"/>
      <c r="AW699" s="37"/>
      <c r="AX699" s="37"/>
      <c r="AY699" s="37"/>
      <c r="AZ699" s="37"/>
    </row>
    <row r="700" ht="15.7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  <c r="AH700" s="37"/>
      <c r="AI700" s="37"/>
      <c r="AJ700" s="37"/>
      <c r="AK700" s="37"/>
      <c r="AL700" s="37"/>
      <c r="AM700" s="37"/>
      <c r="AN700" s="37"/>
      <c r="AO700" s="37"/>
      <c r="AP700" s="37"/>
      <c r="AQ700" s="37"/>
      <c r="AR700" s="37"/>
      <c r="AS700" s="37"/>
      <c r="AT700" s="37"/>
      <c r="AU700" s="37"/>
      <c r="AV700" s="37"/>
      <c r="AW700" s="37"/>
      <c r="AX700" s="37"/>
      <c r="AY700" s="37"/>
      <c r="AZ700" s="37"/>
    </row>
    <row r="701" ht="15.7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  <c r="AH701" s="37"/>
      <c r="AI701" s="37"/>
      <c r="AJ701" s="37"/>
      <c r="AK701" s="37"/>
      <c r="AL701" s="37"/>
      <c r="AM701" s="37"/>
      <c r="AN701" s="37"/>
      <c r="AO701" s="37"/>
      <c r="AP701" s="37"/>
      <c r="AQ701" s="37"/>
      <c r="AR701" s="37"/>
      <c r="AS701" s="37"/>
      <c r="AT701" s="37"/>
      <c r="AU701" s="37"/>
      <c r="AV701" s="37"/>
      <c r="AW701" s="37"/>
      <c r="AX701" s="37"/>
      <c r="AY701" s="37"/>
      <c r="AZ701" s="37"/>
    </row>
    <row r="702" ht="15.7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7"/>
      <c r="AV702" s="37"/>
      <c r="AW702" s="37"/>
      <c r="AX702" s="37"/>
      <c r="AY702" s="37"/>
      <c r="AZ702" s="37"/>
    </row>
    <row r="703" ht="15.7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37"/>
      <c r="AI703" s="37"/>
      <c r="AJ703" s="37"/>
      <c r="AK703" s="37"/>
      <c r="AL703" s="37"/>
      <c r="AM703" s="37"/>
      <c r="AN703" s="37"/>
      <c r="AO703" s="37"/>
      <c r="AP703" s="37"/>
      <c r="AQ703" s="37"/>
      <c r="AR703" s="37"/>
      <c r="AS703" s="37"/>
      <c r="AT703" s="37"/>
      <c r="AU703" s="37"/>
      <c r="AV703" s="37"/>
      <c r="AW703" s="37"/>
      <c r="AX703" s="37"/>
      <c r="AY703" s="37"/>
      <c r="AZ703" s="37"/>
    </row>
    <row r="704" ht="15.7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37"/>
      <c r="AI704" s="37"/>
      <c r="AJ704" s="37"/>
      <c r="AK704" s="37"/>
      <c r="AL704" s="37"/>
      <c r="AM704" s="37"/>
      <c r="AN704" s="37"/>
      <c r="AO704" s="37"/>
      <c r="AP704" s="37"/>
      <c r="AQ704" s="37"/>
      <c r="AR704" s="37"/>
      <c r="AS704" s="37"/>
      <c r="AT704" s="37"/>
      <c r="AU704" s="37"/>
      <c r="AV704" s="37"/>
      <c r="AW704" s="37"/>
      <c r="AX704" s="37"/>
      <c r="AY704" s="37"/>
      <c r="AZ704" s="37"/>
    </row>
    <row r="705" ht="15.7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  <c r="AG705" s="37"/>
      <c r="AH705" s="37"/>
      <c r="AI705" s="37"/>
      <c r="AJ705" s="37"/>
      <c r="AK705" s="37"/>
      <c r="AL705" s="37"/>
      <c r="AM705" s="37"/>
      <c r="AN705" s="37"/>
      <c r="AO705" s="37"/>
      <c r="AP705" s="37"/>
      <c r="AQ705" s="37"/>
      <c r="AR705" s="37"/>
      <c r="AS705" s="37"/>
      <c r="AT705" s="37"/>
      <c r="AU705" s="37"/>
      <c r="AV705" s="37"/>
      <c r="AW705" s="37"/>
      <c r="AX705" s="37"/>
      <c r="AY705" s="37"/>
      <c r="AZ705" s="37"/>
    </row>
    <row r="706" ht="15.7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  <c r="AH706" s="37"/>
      <c r="AI706" s="37"/>
      <c r="AJ706" s="37"/>
      <c r="AK706" s="37"/>
      <c r="AL706" s="37"/>
      <c r="AM706" s="37"/>
      <c r="AN706" s="37"/>
      <c r="AO706" s="37"/>
      <c r="AP706" s="37"/>
      <c r="AQ706" s="37"/>
      <c r="AR706" s="37"/>
      <c r="AS706" s="37"/>
      <c r="AT706" s="37"/>
      <c r="AU706" s="37"/>
      <c r="AV706" s="37"/>
      <c r="AW706" s="37"/>
      <c r="AX706" s="37"/>
      <c r="AY706" s="37"/>
      <c r="AZ706" s="37"/>
    </row>
    <row r="707" ht="15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  <c r="AG707" s="37"/>
      <c r="AH707" s="37"/>
      <c r="AI707" s="37"/>
      <c r="AJ707" s="37"/>
      <c r="AK707" s="37"/>
      <c r="AL707" s="37"/>
      <c r="AM707" s="37"/>
      <c r="AN707" s="37"/>
      <c r="AO707" s="37"/>
      <c r="AP707" s="37"/>
      <c r="AQ707" s="37"/>
      <c r="AR707" s="37"/>
      <c r="AS707" s="37"/>
      <c r="AT707" s="37"/>
      <c r="AU707" s="37"/>
      <c r="AV707" s="37"/>
      <c r="AW707" s="37"/>
      <c r="AX707" s="37"/>
      <c r="AY707" s="37"/>
      <c r="AZ707" s="37"/>
    </row>
    <row r="708" ht="15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  <c r="AI708" s="37"/>
      <c r="AJ708" s="37"/>
      <c r="AK708" s="37"/>
      <c r="AL708" s="37"/>
      <c r="AM708" s="37"/>
      <c r="AN708" s="37"/>
      <c r="AO708" s="37"/>
      <c r="AP708" s="37"/>
      <c r="AQ708" s="37"/>
      <c r="AR708" s="37"/>
      <c r="AS708" s="37"/>
      <c r="AT708" s="37"/>
      <c r="AU708" s="37"/>
      <c r="AV708" s="37"/>
      <c r="AW708" s="37"/>
      <c r="AX708" s="37"/>
      <c r="AY708" s="37"/>
      <c r="AZ708" s="37"/>
    </row>
    <row r="709" ht="15.7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  <c r="AH709" s="37"/>
      <c r="AI709" s="37"/>
      <c r="AJ709" s="37"/>
      <c r="AK709" s="37"/>
      <c r="AL709" s="37"/>
      <c r="AM709" s="37"/>
      <c r="AN709" s="37"/>
      <c r="AO709" s="37"/>
      <c r="AP709" s="37"/>
      <c r="AQ709" s="37"/>
      <c r="AR709" s="37"/>
      <c r="AS709" s="37"/>
      <c r="AT709" s="37"/>
      <c r="AU709" s="37"/>
      <c r="AV709" s="37"/>
      <c r="AW709" s="37"/>
      <c r="AX709" s="37"/>
      <c r="AY709" s="37"/>
      <c r="AZ709" s="37"/>
    </row>
    <row r="710" ht="15.7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37"/>
      <c r="AI710" s="37"/>
      <c r="AJ710" s="37"/>
      <c r="AK710" s="37"/>
      <c r="AL710" s="37"/>
      <c r="AM710" s="37"/>
      <c r="AN710" s="37"/>
      <c r="AO710" s="37"/>
      <c r="AP710" s="37"/>
      <c r="AQ710" s="37"/>
      <c r="AR710" s="37"/>
      <c r="AS710" s="37"/>
      <c r="AT710" s="37"/>
      <c r="AU710" s="37"/>
      <c r="AV710" s="37"/>
      <c r="AW710" s="37"/>
      <c r="AX710" s="37"/>
      <c r="AY710" s="37"/>
      <c r="AZ710" s="37"/>
    </row>
    <row r="711" ht="15.7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  <c r="AH711" s="37"/>
      <c r="AI711" s="37"/>
      <c r="AJ711" s="37"/>
      <c r="AK711" s="37"/>
      <c r="AL711" s="37"/>
      <c r="AM711" s="37"/>
      <c r="AN711" s="37"/>
      <c r="AO711" s="37"/>
      <c r="AP711" s="37"/>
      <c r="AQ711" s="37"/>
      <c r="AR711" s="37"/>
      <c r="AS711" s="37"/>
      <c r="AT711" s="37"/>
      <c r="AU711" s="37"/>
      <c r="AV711" s="37"/>
      <c r="AW711" s="37"/>
      <c r="AX711" s="37"/>
      <c r="AY711" s="37"/>
      <c r="AZ711" s="37"/>
    </row>
    <row r="712" ht="15.7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  <c r="AH712" s="37"/>
      <c r="AI712" s="37"/>
      <c r="AJ712" s="37"/>
      <c r="AK712" s="37"/>
      <c r="AL712" s="37"/>
      <c r="AM712" s="37"/>
      <c r="AN712" s="37"/>
      <c r="AO712" s="37"/>
      <c r="AP712" s="37"/>
      <c r="AQ712" s="37"/>
      <c r="AR712" s="37"/>
      <c r="AS712" s="37"/>
      <c r="AT712" s="37"/>
      <c r="AU712" s="37"/>
      <c r="AV712" s="37"/>
      <c r="AW712" s="37"/>
      <c r="AX712" s="37"/>
      <c r="AY712" s="37"/>
      <c r="AZ712" s="37"/>
    </row>
    <row r="713" ht="15.7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  <c r="AH713" s="37"/>
      <c r="AI713" s="37"/>
      <c r="AJ713" s="37"/>
      <c r="AK713" s="37"/>
      <c r="AL713" s="37"/>
      <c r="AM713" s="37"/>
      <c r="AN713" s="37"/>
      <c r="AO713" s="37"/>
      <c r="AP713" s="37"/>
      <c r="AQ713" s="37"/>
      <c r="AR713" s="37"/>
      <c r="AS713" s="37"/>
      <c r="AT713" s="37"/>
      <c r="AU713" s="37"/>
      <c r="AV713" s="37"/>
      <c r="AW713" s="37"/>
      <c r="AX713" s="37"/>
      <c r="AY713" s="37"/>
      <c r="AZ713" s="37"/>
    </row>
    <row r="714" ht="15.7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  <c r="AH714" s="37"/>
      <c r="AI714" s="37"/>
      <c r="AJ714" s="37"/>
      <c r="AK714" s="37"/>
      <c r="AL714" s="37"/>
      <c r="AM714" s="37"/>
      <c r="AN714" s="37"/>
      <c r="AO714" s="37"/>
      <c r="AP714" s="37"/>
      <c r="AQ714" s="37"/>
      <c r="AR714" s="37"/>
      <c r="AS714" s="37"/>
      <c r="AT714" s="37"/>
      <c r="AU714" s="37"/>
      <c r="AV714" s="37"/>
      <c r="AW714" s="37"/>
      <c r="AX714" s="37"/>
      <c r="AY714" s="37"/>
      <c r="AZ714" s="37"/>
    </row>
    <row r="715" ht="15.7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  <c r="AG715" s="37"/>
      <c r="AH715" s="37"/>
      <c r="AI715" s="37"/>
      <c r="AJ715" s="37"/>
      <c r="AK715" s="37"/>
      <c r="AL715" s="37"/>
      <c r="AM715" s="37"/>
      <c r="AN715" s="37"/>
      <c r="AO715" s="37"/>
      <c r="AP715" s="37"/>
      <c r="AQ715" s="37"/>
      <c r="AR715" s="37"/>
      <c r="AS715" s="37"/>
      <c r="AT715" s="37"/>
      <c r="AU715" s="37"/>
      <c r="AV715" s="37"/>
      <c r="AW715" s="37"/>
      <c r="AX715" s="37"/>
      <c r="AY715" s="37"/>
      <c r="AZ715" s="37"/>
    </row>
    <row r="716" ht="15.7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  <c r="AH716" s="37"/>
      <c r="AI716" s="37"/>
      <c r="AJ716" s="37"/>
      <c r="AK716" s="37"/>
      <c r="AL716" s="37"/>
      <c r="AM716" s="37"/>
      <c r="AN716" s="37"/>
      <c r="AO716" s="37"/>
      <c r="AP716" s="37"/>
      <c r="AQ716" s="37"/>
      <c r="AR716" s="37"/>
      <c r="AS716" s="37"/>
      <c r="AT716" s="37"/>
      <c r="AU716" s="37"/>
      <c r="AV716" s="37"/>
      <c r="AW716" s="37"/>
      <c r="AX716" s="37"/>
      <c r="AY716" s="37"/>
      <c r="AZ716" s="37"/>
    </row>
    <row r="717" ht="15.7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  <c r="AG717" s="37"/>
      <c r="AH717" s="37"/>
      <c r="AI717" s="37"/>
      <c r="AJ717" s="37"/>
      <c r="AK717" s="37"/>
      <c r="AL717" s="37"/>
      <c r="AM717" s="37"/>
      <c r="AN717" s="37"/>
      <c r="AO717" s="37"/>
      <c r="AP717" s="37"/>
      <c r="AQ717" s="37"/>
      <c r="AR717" s="37"/>
      <c r="AS717" s="37"/>
      <c r="AT717" s="37"/>
      <c r="AU717" s="37"/>
      <c r="AV717" s="37"/>
      <c r="AW717" s="37"/>
      <c r="AX717" s="37"/>
      <c r="AY717" s="37"/>
      <c r="AZ717" s="37"/>
    </row>
    <row r="718" ht="15.7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  <c r="AH718" s="37"/>
      <c r="AI718" s="37"/>
      <c r="AJ718" s="37"/>
      <c r="AK718" s="37"/>
      <c r="AL718" s="37"/>
      <c r="AM718" s="37"/>
      <c r="AN718" s="37"/>
      <c r="AO718" s="37"/>
      <c r="AP718" s="37"/>
      <c r="AQ718" s="37"/>
      <c r="AR718" s="37"/>
      <c r="AS718" s="37"/>
      <c r="AT718" s="37"/>
      <c r="AU718" s="37"/>
      <c r="AV718" s="37"/>
      <c r="AW718" s="37"/>
      <c r="AX718" s="37"/>
      <c r="AY718" s="37"/>
      <c r="AZ718" s="37"/>
    </row>
    <row r="719" ht="15.7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  <c r="AH719" s="37"/>
      <c r="AI719" s="37"/>
      <c r="AJ719" s="37"/>
      <c r="AK719" s="37"/>
      <c r="AL719" s="37"/>
      <c r="AM719" s="37"/>
      <c r="AN719" s="37"/>
      <c r="AO719" s="37"/>
      <c r="AP719" s="37"/>
      <c r="AQ719" s="37"/>
      <c r="AR719" s="37"/>
      <c r="AS719" s="37"/>
      <c r="AT719" s="37"/>
      <c r="AU719" s="37"/>
      <c r="AV719" s="37"/>
      <c r="AW719" s="37"/>
      <c r="AX719" s="37"/>
      <c r="AY719" s="37"/>
      <c r="AZ719" s="37"/>
    </row>
    <row r="720" ht="15.7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37"/>
      <c r="AI720" s="37"/>
      <c r="AJ720" s="37"/>
      <c r="AK720" s="37"/>
      <c r="AL720" s="37"/>
      <c r="AM720" s="37"/>
      <c r="AN720" s="37"/>
      <c r="AO720" s="37"/>
      <c r="AP720" s="37"/>
      <c r="AQ720" s="37"/>
      <c r="AR720" s="37"/>
      <c r="AS720" s="37"/>
      <c r="AT720" s="37"/>
      <c r="AU720" s="37"/>
      <c r="AV720" s="37"/>
      <c r="AW720" s="37"/>
      <c r="AX720" s="37"/>
      <c r="AY720" s="37"/>
      <c r="AZ720" s="37"/>
    </row>
    <row r="721" ht="15.7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  <c r="AH721" s="37"/>
      <c r="AI721" s="37"/>
      <c r="AJ721" s="37"/>
      <c r="AK721" s="37"/>
      <c r="AL721" s="37"/>
      <c r="AM721" s="37"/>
      <c r="AN721" s="37"/>
      <c r="AO721" s="37"/>
      <c r="AP721" s="37"/>
      <c r="AQ721" s="37"/>
      <c r="AR721" s="37"/>
      <c r="AS721" s="37"/>
      <c r="AT721" s="37"/>
      <c r="AU721" s="37"/>
      <c r="AV721" s="37"/>
      <c r="AW721" s="37"/>
      <c r="AX721" s="37"/>
      <c r="AY721" s="37"/>
      <c r="AZ721" s="37"/>
    </row>
    <row r="722" ht="15.7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37"/>
      <c r="AI722" s="37"/>
      <c r="AJ722" s="37"/>
      <c r="AK722" s="37"/>
      <c r="AL722" s="37"/>
      <c r="AM722" s="37"/>
      <c r="AN722" s="37"/>
      <c r="AO722" s="37"/>
      <c r="AP722" s="37"/>
      <c r="AQ722" s="37"/>
      <c r="AR722" s="37"/>
      <c r="AS722" s="37"/>
      <c r="AT722" s="37"/>
      <c r="AU722" s="37"/>
      <c r="AV722" s="37"/>
      <c r="AW722" s="37"/>
      <c r="AX722" s="37"/>
      <c r="AY722" s="37"/>
      <c r="AZ722" s="37"/>
    </row>
    <row r="723" ht="15.7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  <c r="AI723" s="37"/>
      <c r="AJ723" s="37"/>
      <c r="AK723" s="37"/>
      <c r="AL723" s="37"/>
      <c r="AM723" s="37"/>
      <c r="AN723" s="37"/>
      <c r="AO723" s="37"/>
      <c r="AP723" s="37"/>
      <c r="AQ723" s="37"/>
      <c r="AR723" s="37"/>
      <c r="AS723" s="37"/>
      <c r="AT723" s="37"/>
      <c r="AU723" s="37"/>
      <c r="AV723" s="37"/>
      <c r="AW723" s="37"/>
      <c r="AX723" s="37"/>
      <c r="AY723" s="37"/>
      <c r="AZ723" s="37"/>
    </row>
    <row r="724" ht="15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  <c r="AH724" s="37"/>
      <c r="AI724" s="37"/>
      <c r="AJ724" s="37"/>
      <c r="AK724" s="37"/>
      <c r="AL724" s="37"/>
      <c r="AM724" s="37"/>
      <c r="AN724" s="37"/>
      <c r="AO724" s="37"/>
      <c r="AP724" s="37"/>
      <c r="AQ724" s="37"/>
      <c r="AR724" s="37"/>
      <c r="AS724" s="37"/>
      <c r="AT724" s="37"/>
      <c r="AU724" s="37"/>
      <c r="AV724" s="37"/>
      <c r="AW724" s="37"/>
      <c r="AX724" s="37"/>
      <c r="AY724" s="37"/>
      <c r="AZ724" s="37"/>
    </row>
    <row r="725" ht="15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  <c r="AH725" s="37"/>
      <c r="AI725" s="37"/>
      <c r="AJ725" s="37"/>
      <c r="AK725" s="37"/>
      <c r="AL725" s="37"/>
      <c r="AM725" s="37"/>
      <c r="AN725" s="37"/>
      <c r="AO725" s="37"/>
      <c r="AP725" s="37"/>
      <c r="AQ725" s="37"/>
      <c r="AR725" s="37"/>
      <c r="AS725" s="37"/>
      <c r="AT725" s="37"/>
      <c r="AU725" s="37"/>
      <c r="AV725" s="37"/>
      <c r="AW725" s="37"/>
      <c r="AX725" s="37"/>
      <c r="AY725" s="37"/>
      <c r="AZ725" s="37"/>
    </row>
    <row r="726" ht="15.7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37"/>
      <c r="AI726" s="37"/>
      <c r="AJ726" s="37"/>
      <c r="AK726" s="37"/>
      <c r="AL726" s="37"/>
      <c r="AM726" s="37"/>
      <c r="AN726" s="37"/>
      <c r="AO726" s="37"/>
      <c r="AP726" s="37"/>
      <c r="AQ726" s="37"/>
      <c r="AR726" s="37"/>
      <c r="AS726" s="37"/>
      <c r="AT726" s="37"/>
      <c r="AU726" s="37"/>
      <c r="AV726" s="37"/>
      <c r="AW726" s="37"/>
      <c r="AX726" s="37"/>
      <c r="AY726" s="37"/>
      <c r="AZ726" s="37"/>
    </row>
    <row r="727" ht="15.7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  <c r="AG727" s="37"/>
      <c r="AH727" s="37"/>
      <c r="AI727" s="37"/>
      <c r="AJ727" s="37"/>
      <c r="AK727" s="37"/>
      <c r="AL727" s="37"/>
      <c r="AM727" s="37"/>
      <c r="AN727" s="37"/>
      <c r="AO727" s="37"/>
      <c r="AP727" s="37"/>
      <c r="AQ727" s="37"/>
      <c r="AR727" s="37"/>
      <c r="AS727" s="37"/>
      <c r="AT727" s="37"/>
      <c r="AU727" s="37"/>
      <c r="AV727" s="37"/>
      <c r="AW727" s="37"/>
      <c r="AX727" s="37"/>
      <c r="AY727" s="37"/>
      <c r="AZ727" s="37"/>
    </row>
    <row r="728" ht="15.7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  <c r="AI728" s="37"/>
      <c r="AJ728" s="37"/>
      <c r="AK728" s="37"/>
      <c r="AL728" s="37"/>
      <c r="AM728" s="37"/>
      <c r="AN728" s="37"/>
      <c r="AO728" s="37"/>
      <c r="AP728" s="37"/>
      <c r="AQ728" s="37"/>
      <c r="AR728" s="37"/>
      <c r="AS728" s="37"/>
      <c r="AT728" s="37"/>
      <c r="AU728" s="37"/>
      <c r="AV728" s="37"/>
      <c r="AW728" s="37"/>
      <c r="AX728" s="37"/>
      <c r="AY728" s="37"/>
      <c r="AZ728" s="37"/>
    </row>
    <row r="729" ht="15.7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  <c r="AH729" s="37"/>
      <c r="AI729" s="37"/>
      <c r="AJ729" s="37"/>
      <c r="AK729" s="37"/>
      <c r="AL729" s="37"/>
      <c r="AM729" s="37"/>
      <c r="AN729" s="37"/>
      <c r="AO729" s="37"/>
      <c r="AP729" s="37"/>
      <c r="AQ729" s="37"/>
      <c r="AR729" s="37"/>
      <c r="AS729" s="37"/>
      <c r="AT729" s="37"/>
      <c r="AU729" s="37"/>
      <c r="AV729" s="37"/>
      <c r="AW729" s="37"/>
      <c r="AX729" s="37"/>
      <c r="AY729" s="37"/>
      <c r="AZ729" s="37"/>
    </row>
    <row r="730" ht="15.7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37"/>
      <c r="AI730" s="37"/>
      <c r="AJ730" s="37"/>
      <c r="AK730" s="37"/>
      <c r="AL730" s="37"/>
      <c r="AM730" s="37"/>
      <c r="AN730" s="37"/>
      <c r="AO730" s="37"/>
      <c r="AP730" s="37"/>
      <c r="AQ730" s="37"/>
      <c r="AR730" s="37"/>
      <c r="AS730" s="37"/>
      <c r="AT730" s="37"/>
      <c r="AU730" s="37"/>
      <c r="AV730" s="37"/>
      <c r="AW730" s="37"/>
      <c r="AX730" s="37"/>
      <c r="AY730" s="37"/>
      <c r="AZ730" s="37"/>
    </row>
    <row r="731" ht="15.7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7"/>
      <c r="AV731" s="37"/>
      <c r="AW731" s="37"/>
      <c r="AX731" s="37"/>
      <c r="AY731" s="37"/>
      <c r="AZ731" s="37"/>
    </row>
    <row r="732" ht="15.7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  <c r="AM732" s="37"/>
      <c r="AN732" s="37"/>
      <c r="AO732" s="37"/>
      <c r="AP732" s="37"/>
      <c r="AQ732" s="37"/>
      <c r="AR732" s="37"/>
      <c r="AS732" s="37"/>
      <c r="AT732" s="37"/>
      <c r="AU732" s="37"/>
      <c r="AV732" s="37"/>
      <c r="AW732" s="37"/>
      <c r="AX732" s="37"/>
      <c r="AY732" s="37"/>
      <c r="AZ732" s="37"/>
    </row>
    <row r="733" ht="15.7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  <c r="AT733" s="37"/>
      <c r="AU733" s="37"/>
      <c r="AV733" s="37"/>
      <c r="AW733" s="37"/>
      <c r="AX733" s="37"/>
      <c r="AY733" s="37"/>
      <c r="AZ733" s="37"/>
    </row>
    <row r="734" ht="15.7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7"/>
      <c r="AU734" s="37"/>
      <c r="AV734" s="37"/>
      <c r="AW734" s="37"/>
      <c r="AX734" s="37"/>
      <c r="AY734" s="37"/>
      <c r="AZ734" s="37"/>
    </row>
    <row r="735" ht="15.7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7"/>
      <c r="AU735" s="37"/>
      <c r="AV735" s="37"/>
      <c r="AW735" s="37"/>
      <c r="AX735" s="37"/>
      <c r="AY735" s="37"/>
      <c r="AZ735" s="37"/>
    </row>
    <row r="736" ht="15.7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7"/>
      <c r="AU736" s="37"/>
      <c r="AV736" s="37"/>
      <c r="AW736" s="37"/>
      <c r="AX736" s="37"/>
      <c r="AY736" s="37"/>
      <c r="AZ736" s="37"/>
    </row>
    <row r="737" ht="15.7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7"/>
      <c r="AU737" s="37"/>
      <c r="AV737" s="37"/>
      <c r="AW737" s="37"/>
      <c r="AX737" s="37"/>
      <c r="AY737" s="37"/>
      <c r="AZ737" s="37"/>
    </row>
    <row r="738" ht="15.7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</row>
    <row r="739" ht="15.7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7"/>
      <c r="AU739" s="37"/>
      <c r="AV739" s="37"/>
      <c r="AW739" s="37"/>
      <c r="AX739" s="37"/>
      <c r="AY739" s="37"/>
      <c r="AZ739" s="37"/>
    </row>
    <row r="740" ht="15.7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</row>
    <row r="741" ht="15.7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</row>
    <row r="742" ht="15.7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7"/>
      <c r="AU742" s="37"/>
      <c r="AV742" s="37"/>
      <c r="AW742" s="37"/>
      <c r="AX742" s="37"/>
      <c r="AY742" s="37"/>
      <c r="AZ742" s="37"/>
    </row>
    <row r="743" ht="15.7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</row>
    <row r="744" ht="15.7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7"/>
      <c r="AU744" s="37"/>
      <c r="AV744" s="37"/>
      <c r="AW744" s="37"/>
      <c r="AX744" s="37"/>
      <c r="AY744" s="37"/>
      <c r="AZ744" s="37"/>
    </row>
    <row r="745" ht="15.7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  <c r="AI745" s="37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  <c r="AT745" s="37"/>
      <c r="AU745" s="37"/>
      <c r="AV745" s="37"/>
      <c r="AW745" s="37"/>
      <c r="AX745" s="37"/>
      <c r="AY745" s="37"/>
      <c r="AZ745" s="37"/>
    </row>
    <row r="746" ht="15.7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7"/>
      <c r="AU746" s="37"/>
      <c r="AV746" s="37"/>
      <c r="AW746" s="37"/>
      <c r="AX746" s="37"/>
      <c r="AY746" s="37"/>
      <c r="AZ746" s="37"/>
    </row>
    <row r="747" ht="15.7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7"/>
      <c r="AU747" s="37"/>
      <c r="AV747" s="37"/>
      <c r="AW747" s="37"/>
      <c r="AX747" s="37"/>
      <c r="AY747" s="37"/>
      <c r="AZ747" s="37"/>
    </row>
    <row r="748" ht="15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7"/>
      <c r="AU748" s="37"/>
      <c r="AV748" s="37"/>
      <c r="AW748" s="37"/>
      <c r="AX748" s="37"/>
      <c r="AY748" s="37"/>
      <c r="AZ748" s="37"/>
    </row>
    <row r="749" ht="15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  <c r="AT749" s="37"/>
      <c r="AU749" s="37"/>
      <c r="AV749" s="37"/>
      <c r="AW749" s="37"/>
      <c r="AX749" s="37"/>
      <c r="AY749" s="37"/>
      <c r="AZ749" s="37"/>
    </row>
    <row r="750" ht="15.7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  <c r="AH750" s="37"/>
      <c r="AI750" s="37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  <c r="AT750" s="37"/>
      <c r="AU750" s="37"/>
      <c r="AV750" s="37"/>
      <c r="AW750" s="37"/>
      <c r="AX750" s="37"/>
      <c r="AY750" s="37"/>
      <c r="AZ750" s="37"/>
    </row>
    <row r="751" ht="15.7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7"/>
      <c r="AU751" s="37"/>
      <c r="AV751" s="37"/>
      <c r="AW751" s="37"/>
      <c r="AX751" s="37"/>
      <c r="AY751" s="37"/>
      <c r="AZ751" s="37"/>
    </row>
    <row r="752" ht="15.7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7"/>
      <c r="AU752" s="37"/>
      <c r="AV752" s="37"/>
      <c r="AW752" s="37"/>
      <c r="AX752" s="37"/>
      <c r="AY752" s="37"/>
      <c r="AZ752" s="37"/>
    </row>
    <row r="753" ht="15.7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  <c r="AH753" s="37"/>
      <c r="AI753" s="37"/>
      <c r="AJ753" s="37"/>
      <c r="AK753" s="37"/>
      <c r="AL753" s="37"/>
      <c r="AM753" s="37"/>
      <c r="AN753" s="37"/>
      <c r="AO753" s="37"/>
      <c r="AP753" s="37"/>
      <c r="AQ753" s="37"/>
      <c r="AR753" s="37"/>
      <c r="AS753" s="37"/>
      <c r="AT753" s="37"/>
      <c r="AU753" s="37"/>
      <c r="AV753" s="37"/>
      <c r="AW753" s="37"/>
      <c r="AX753" s="37"/>
      <c r="AY753" s="37"/>
      <c r="AZ753" s="37"/>
    </row>
    <row r="754" ht="15.7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  <c r="AH754" s="37"/>
      <c r="AI754" s="37"/>
      <c r="AJ754" s="37"/>
      <c r="AK754" s="37"/>
      <c r="AL754" s="37"/>
      <c r="AM754" s="37"/>
      <c r="AN754" s="37"/>
      <c r="AO754" s="37"/>
      <c r="AP754" s="37"/>
      <c r="AQ754" s="37"/>
      <c r="AR754" s="37"/>
      <c r="AS754" s="37"/>
      <c r="AT754" s="37"/>
      <c r="AU754" s="37"/>
      <c r="AV754" s="37"/>
      <c r="AW754" s="37"/>
      <c r="AX754" s="37"/>
      <c r="AY754" s="37"/>
      <c r="AZ754" s="37"/>
    </row>
    <row r="755" ht="15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  <c r="AH755" s="37"/>
      <c r="AI755" s="37"/>
      <c r="AJ755" s="37"/>
      <c r="AK755" s="37"/>
      <c r="AL755" s="37"/>
      <c r="AM755" s="37"/>
      <c r="AN755" s="37"/>
      <c r="AO755" s="37"/>
      <c r="AP755" s="37"/>
      <c r="AQ755" s="37"/>
      <c r="AR755" s="37"/>
      <c r="AS755" s="37"/>
      <c r="AT755" s="37"/>
      <c r="AU755" s="37"/>
      <c r="AV755" s="37"/>
      <c r="AW755" s="37"/>
      <c r="AX755" s="37"/>
      <c r="AY755" s="37"/>
      <c r="AZ755" s="37"/>
    </row>
    <row r="756" ht="15.7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  <c r="AH756" s="37"/>
      <c r="AI756" s="37"/>
      <c r="AJ756" s="37"/>
      <c r="AK756" s="37"/>
      <c r="AL756" s="37"/>
      <c r="AM756" s="37"/>
      <c r="AN756" s="37"/>
      <c r="AO756" s="37"/>
      <c r="AP756" s="37"/>
      <c r="AQ756" s="37"/>
      <c r="AR756" s="37"/>
      <c r="AS756" s="37"/>
      <c r="AT756" s="37"/>
      <c r="AU756" s="37"/>
      <c r="AV756" s="37"/>
      <c r="AW756" s="37"/>
      <c r="AX756" s="37"/>
      <c r="AY756" s="37"/>
      <c r="AZ756" s="37"/>
    </row>
    <row r="757" ht="15.7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  <c r="AG757" s="37"/>
      <c r="AH757" s="37"/>
      <c r="AI757" s="37"/>
      <c r="AJ757" s="37"/>
      <c r="AK757" s="37"/>
      <c r="AL757" s="37"/>
      <c r="AM757" s="37"/>
      <c r="AN757" s="37"/>
      <c r="AO757" s="37"/>
      <c r="AP757" s="37"/>
      <c r="AQ757" s="37"/>
      <c r="AR757" s="37"/>
      <c r="AS757" s="37"/>
      <c r="AT757" s="37"/>
      <c r="AU757" s="37"/>
      <c r="AV757" s="37"/>
      <c r="AW757" s="37"/>
      <c r="AX757" s="37"/>
      <c r="AY757" s="37"/>
      <c r="AZ757" s="37"/>
    </row>
    <row r="758" ht="15.7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  <c r="AH758" s="37"/>
      <c r="AI758" s="37"/>
      <c r="AJ758" s="37"/>
      <c r="AK758" s="37"/>
      <c r="AL758" s="37"/>
      <c r="AM758" s="37"/>
      <c r="AN758" s="37"/>
      <c r="AO758" s="37"/>
      <c r="AP758" s="37"/>
      <c r="AQ758" s="37"/>
      <c r="AR758" s="37"/>
      <c r="AS758" s="37"/>
      <c r="AT758" s="37"/>
      <c r="AU758" s="37"/>
      <c r="AV758" s="37"/>
      <c r="AW758" s="37"/>
      <c r="AX758" s="37"/>
      <c r="AY758" s="37"/>
      <c r="AZ758" s="37"/>
    </row>
    <row r="759" ht="15.7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  <c r="AH759" s="37"/>
      <c r="AI759" s="37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  <c r="AT759" s="37"/>
      <c r="AU759" s="37"/>
      <c r="AV759" s="37"/>
      <c r="AW759" s="37"/>
      <c r="AX759" s="37"/>
      <c r="AY759" s="37"/>
      <c r="AZ759" s="37"/>
    </row>
    <row r="760" ht="15.7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  <c r="AU760" s="37"/>
      <c r="AV760" s="37"/>
      <c r="AW760" s="37"/>
      <c r="AX760" s="37"/>
      <c r="AY760" s="37"/>
      <c r="AZ760" s="37"/>
    </row>
    <row r="761" ht="15.7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  <c r="AH761" s="37"/>
      <c r="AI761" s="37"/>
      <c r="AJ761" s="37"/>
      <c r="AK761" s="37"/>
      <c r="AL761" s="37"/>
      <c r="AM761" s="37"/>
      <c r="AN761" s="37"/>
      <c r="AO761" s="37"/>
      <c r="AP761" s="37"/>
      <c r="AQ761" s="37"/>
      <c r="AR761" s="37"/>
      <c r="AS761" s="37"/>
      <c r="AT761" s="37"/>
      <c r="AU761" s="37"/>
      <c r="AV761" s="37"/>
      <c r="AW761" s="37"/>
      <c r="AX761" s="37"/>
      <c r="AY761" s="37"/>
      <c r="AZ761" s="37"/>
    </row>
    <row r="762" ht="15.7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  <c r="AI762" s="37"/>
      <c r="AJ762" s="37"/>
      <c r="AK762" s="37"/>
      <c r="AL762" s="37"/>
      <c r="AM762" s="37"/>
      <c r="AN762" s="37"/>
      <c r="AO762" s="37"/>
      <c r="AP762" s="37"/>
      <c r="AQ762" s="37"/>
      <c r="AR762" s="37"/>
      <c r="AS762" s="37"/>
      <c r="AT762" s="37"/>
      <c r="AU762" s="37"/>
      <c r="AV762" s="37"/>
      <c r="AW762" s="37"/>
      <c r="AX762" s="37"/>
      <c r="AY762" s="37"/>
      <c r="AZ762" s="37"/>
    </row>
    <row r="763" ht="15.7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  <c r="AH763" s="37"/>
      <c r="AI763" s="37"/>
      <c r="AJ763" s="37"/>
      <c r="AK763" s="37"/>
      <c r="AL763" s="37"/>
      <c r="AM763" s="37"/>
      <c r="AN763" s="37"/>
      <c r="AO763" s="37"/>
      <c r="AP763" s="37"/>
      <c r="AQ763" s="37"/>
      <c r="AR763" s="37"/>
      <c r="AS763" s="37"/>
      <c r="AT763" s="37"/>
      <c r="AU763" s="37"/>
      <c r="AV763" s="37"/>
      <c r="AW763" s="37"/>
      <c r="AX763" s="37"/>
      <c r="AY763" s="37"/>
      <c r="AZ763" s="37"/>
    </row>
    <row r="764" ht="15.7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  <c r="AH764" s="37"/>
      <c r="AI764" s="37"/>
      <c r="AJ764" s="37"/>
      <c r="AK764" s="37"/>
      <c r="AL764" s="37"/>
      <c r="AM764" s="37"/>
      <c r="AN764" s="37"/>
      <c r="AO764" s="37"/>
      <c r="AP764" s="37"/>
      <c r="AQ764" s="37"/>
      <c r="AR764" s="37"/>
      <c r="AS764" s="37"/>
      <c r="AT764" s="37"/>
      <c r="AU764" s="37"/>
      <c r="AV764" s="37"/>
      <c r="AW764" s="37"/>
      <c r="AX764" s="37"/>
      <c r="AY764" s="37"/>
      <c r="AZ764" s="37"/>
    </row>
    <row r="765" ht="15.7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  <c r="AH765" s="37"/>
      <c r="AI765" s="37"/>
      <c r="AJ765" s="37"/>
      <c r="AK765" s="37"/>
      <c r="AL765" s="37"/>
      <c r="AM765" s="37"/>
      <c r="AN765" s="37"/>
      <c r="AO765" s="37"/>
      <c r="AP765" s="37"/>
      <c r="AQ765" s="37"/>
      <c r="AR765" s="37"/>
      <c r="AS765" s="37"/>
      <c r="AT765" s="37"/>
      <c r="AU765" s="37"/>
      <c r="AV765" s="37"/>
      <c r="AW765" s="37"/>
      <c r="AX765" s="37"/>
      <c r="AY765" s="37"/>
      <c r="AZ765" s="37"/>
    </row>
    <row r="766" ht="15.7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  <c r="AH766" s="37"/>
      <c r="AI766" s="37"/>
      <c r="AJ766" s="37"/>
      <c r="AK766" s="37"/>
      <c r="AL766" s="37"/>
      <c r="AM766" s="37"/>
      <c r="AN766" s="37"/>
      <c r="AO766" s="37"/>
      <c r="AP766" s="37"/>
      <c r="AQ766" s="37"/>
      <c r="AR766" s="37"/>
      <c r="AS766" s="37"/>
      <c r="AT766" s="37"/>
      <c r="AU766" s="37"/>
      <c r="AV766" s="37"/>
      <c r="AW766" s="37"/>
      <c r="AX766" s="37"/>
      <c r="AY766" s="37"/>
      <c r="AZ766" s="37"/>
    </row>
    <row r="767" ht="15.7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  <c r="AH767" s="37"/>
      <c r="AI767" s="37"/>
      <c r="AJ767" s="37"/>
      <c r="AK767" s="37"/>
      <c r="AL767" s="37"/>
      <c r="AM767" s="37"/>
      <c r="AN767" s="37"/>
      <c r="AO767" s="37"/>
      <c r="AP767" s="37"/>
      <c r="AQ767" s="37"/>
      <c r="AR767" s="37"/>
      <c r="AS767" s="37"/>
      <c r="AT767" s="37"/>
      <c r="AU767" s="37"/>
      <c r="AV767" s="37"/>
      <c r="AW767" s="37"/>
      <c r="AX767" s="37"/>
      <c r="AY767" s="37"/>
      <c r="AZ767" s="37"/>
    </row>
    <row r="768" ht="15.7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  <c r="AI768" s="37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  <c r="AT768" s="37"/>
      <c r="AU768" s="37"/>
      <c r="AV768" s="37"/>
      <c r="AW768" s="37"/>
      <c r="AX768" s="37"/>
      <c r="AY768" s="37"/>
      <c r="AZ768" s="37"/>
    </row>
    <row r="769" ht="15.7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  <c r="AH769" s="37"/>
      <c r="AI769" s="37"/>
      <c r="AJ769" s="37"/>
      <c r="AK769" s="37"/>
      <c r="AL769" s="37"/>
      <c r="AM769" s="37"/>
      <c r="AN769" s="37"/>
      <c r="AO769" s="37"/>
      <c r="AP769" s="37"/>
      <c r="AQ769" s="37"/>
      <c r="AR769" s="37"/>
      <c r="AS769" s="37"/>
      <c r="AT769" s="37"/>
      <c r="AU769" s="37"/>
      <c r="AV769" s="37"/>
      <c r="AW769" s="37"/>
      <c r="AX769" s="37"/>
      <c r="AY769" s="37"/>
      <c r="AZ769" s="37"/>
    </row>
    <row r="770" ht="15.7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  <c r="AH770" s="37"/>
      <c r="AI770" s="37"/>
      <c r="AJ770" s="37"/>
      <c r="AK770" s="37"/>
      <c r="AL770" s="37"/>
      <c r="AM770" s="37"/>
      <c r="AN770" s="37"/>
      <c r="AO770" s="37"/>
      <c r="AP770" s="37"/>
      <c r="AQ770" s="37"/>
      <c r="AR770" s="37"/>
      <c r="AS770" s="37"/>
      <c r="AT770" s="37"/>
      <c r="AU770" s="37"/>
      <c r="AV770" s="37"/>
      <c r="AW770" s="37"/>
      <c r="AX770" s="37"/>
      <c r="AY770" s="37"/>
      <c r="AZ770" s="37"/>
    </row>
    <row r="771" ht="15.7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  <c r="AH771" s="37"/>
      <c r="AI771" s="37"/>
      <c r="AJ771" s="37"/>
      <c r="AK771" s="37"/>
      <c r="AL771" s="37"/>
      <c r="AM771" s="37"/>
      <c r="AN771" s="37"/>
      <c r="AO771" s="37"/>
      <c r="AP771" s="37"/>
      <c r="AQ771" s="37"/>
      <c r="AR771" s="37"/>
      <c r="AS771" s="37"/>
      <c r="AT771" s="37"/>
      <c r="AU771" s="37"/>
      <c r="AV771" s="37"/>
      <c r="AW771" s="37"/>
      <c r="AX771" s="37"/>
      <c r="AY771" s="37"/>
      <c r="AZ771" s="37"/>
    </row>
    <row r="772" ht="15.7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  <c r="AH772" s="37"/>
      <c r="AI772" s="37"/>
      <c r="AJ772" s="37"/>
      <c r="AK772" s="37"/>
      <c r="AL772" s="37"/>
      <c r="AM772" s="37"/>
      <c r="AN772" s="37"/>
      <c r="AO772" s="37"/>
      <c r="AP772" s="37"/>
      <c r="AQ772" s="37"/>
      <c r="AR772" s="37"/>
      <c r="AS772" s="37"/>
      <c r="AT772" s="37"/>
      <c r="AU772" s="37"/>
      <c r="AV772" s="37"/>
      <c r="AW772" s="37"/>
      <c r="AX772" s="37"/>
      <c r="AY772" s="37"/>
      <c r="AZ772" s="37"/>
    </row>
    <row r="773" ht="15.7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  <c r="AH773" s="37"/>
      <c r="AI773" s="37"/>
      <c r="AJ773" s="37"/>
      <c r="AK773" s="37"/>
      <c r="AL773" s="37"/>
      <c r="AM773" s="37"/>
      <c r="AN773" s="37"/>
      <c r="AO773" s="37"/>
      <c r="AP773" s="37"/>
      <c r="AQ773" s="37"/>
      <c r="AR773" s="37"/>
      <c r="AS773" s="37"/>
      <c r="AT773" s="37"/>
      <c r="AU773" s="37"/>
      <c r="AV773" s="37"/>
      <c r="AW773" s="37"/>
      <c r="AX773" s="37"/>
      <c r="AY773" s="37"/>
      <c r="AZ773" s="37"/>
    </row>
    <row r="774" ht="15.7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  <c r="AG774" s="37"/>
      <c r="AH774" s="37"/>
      <c r="AI774" s="37"/>
      <c r="AJ774" s="37"/>
      <c r="AK774" s="37"/>
      <c r="AL774" s="37"/>
      <c r="AM774" s="37"/>
      <c r="AN774" s="37"/>
      <c r="AO774" s="37"/>
      <c r="AP774" s="37"/>
      <c r="AQ774" s="37"/>
      <c r="AR774" s="37"/>
      <c r="AS774" s="37"/>
      <c r="AT774" s="37"/>
      <c r="AU774" s="37"/>
      <c r="AV774" s="37"/>
      <c r="AW774" s="37"/>
      <c r="AX774" s="37"/>
      <c r="AY774" s="37"/>
      <c r="AZ774" s="37"/>
    </row>
    <row r="775" ht="15.7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  <c r="AH775" s="37"/>
      <c r="AI775" s="37"/>
      <c r="AJ775" s="37"/>
      <c r="AK775" s="37"/>
      <c r="AL775" s="37"/>
      <c r="AM775" s="37"/>
      <c r="AN775" s="37"/>
      <c r="AO775" s="37"/>
      <c r="AP775" s="37"/>
      <c r="AQ775" s="37"/>
      <c r="AR775" s="37"/>
      <c r="AS775" s="37"/>
      <c r="AT775" s="37"/>
      <c r="AU775" s="37"/>
      <c r="AV775" s="37"/>
      <c r="AW775" s="37"/>
      <c r="AX775" s="37"/>
      <c r="AY775" s="37"/>
      <c r="AZ775" s="37"/>
    </row>
    <row r="776" ht="15.7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  <c r="AH776" s="37"/>
      <c r="AI776" s="37"/>
      <c r="AJ776" s="37"/>
      <c r="AK776" s="37"/>
      <c r="AL776" s="37"/>
      <c r="AM776" s="37"/>
      <c r="AN776" s="37"/>
      <c r="AO776" s="37"/>
      <c r="AP776" s="37"/>
      <c r="AQ776" s="37"/>
      <c r="AR776" s="37"/>
      <c r="AS776" s="37"/>
      <c r="AT776" s="37"/>
      <c r="AU776" s="37"/>
      <c r="AV776" s="37"/>
      <c r="AW776" s="37"/>
      <c r="AX776" s="37"/>
      <c r="AY776" s="37"/>
      <c r="AZ776" s="37"/>
    </row>
    <row r="777" ht="15.7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  <c r="AI777" s="37"/>
      <c r="AJ777" s="37"/>
      <c r="AK777" s="37"/>
      <c r="AL777" s="37"/>
      <c r="AM777" s="37"/>
      <c r="AN777" s="37"/>
      <c r="AO777" s="37"/>
      <c r="AP777" s="37"/>
      <c r="AQ777" s="37"/>
      <c r="AR777" s="37"/>
      <c r="AS777" s="37"/>
      <c r="AT777" s="37"/>
      <c r="AU777" s="37"/>
      <c r="AV777" s="37"/>
      <c r="AW777" s="37"/>
      <c r="AX777" s="37"/>
      <c r="AY777" s="37"/>
      <c r="AZ777" s="37"/>
    </row>
    <row r="778" ht="15.7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  <c r="AH778" s="37"/>
      <c r="AI778" s="37"/>
      <c r="AJ778" s="37"/>
      <c r="AK778" s="37"/>
      <c r="AL778" s="37"/>
      <c r="AM778" s="37"/>
      <c r="AN778" s="37"/>
      <c r="AO778" s="37"/>
      <c r="AP778" s="37"/>
      <c r="AQ778" s="37"/>
      <c r="AR778" s="37"/>
      <c r="AS778" s="37"/>
      <c r="AT778" s="37"/>
      <c r="AU778" s="37"/>
      <c r="AV778" s="37"/>
      <c r="AW778" s="37"/>
      <c r="AX778" s="37"/>
      <c r="AY778" s="37"/>
      <c r="AZ778" s="37"/>
    </row>
    <row r="779" ht="15.7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  <c r="AI779" s="37"/>
      <c r="AJ779" s="37"/>
      <c r="AK779" s="37"/>
      <c r="AL779" s="37"/>
      <c r="AM779" s="37"/>
      <c r="AN779" s="37"/>
      <c r="AO779" s="37"/>
      <c r="AP779" s="37"/>
      <c r="AQ779" s="37"/>
      <c r="AR779" s="37"/>
      <c r="AS779" s="37"/>
      <c r="AT779" s="37"/>
      <c r="AU779" s="37"/>
      <c r="AV779" s="37"/>
      <c r="AW779" s="37"/>
      <c r="AX779" s="37"/>
      <c r="AY779" s="37"/>
      <c r="AZ779" s="37"/>
    </row>
    <row r="780" ht="15.7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  <c r="AJ780" s="37"/>
      <c r="AK780" s="37"/>
      <c r="AL780" s="37"/>
      <c r="AM780" s="37"/>
      <c r="AN780" s="37"/>
      <c r="AO780" s="37"/>
      <c r="AP780" s="37"/>
      <c r="AQ780" s="37"/>
      <c r="AR780" s="37"/>
      <c r="AS780" s="37"/>
      <c r="AT780" s="37"/>
      <c r="AU780" s="37"/>
      <c r="AV780" s="37"/>
      <c r="AW780" s="37"/>
      <c r="AX780" s="37"/>
      <c r="AY780" s="37"/>
      <c r="AZ780" s="37"/>
    </row>
    <row r="781" ht="15.7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  <c r="AT781" s="37"/>
      <c r="AU781" s="37"/>
      <c r="AV781" s="37"/>
      <c r="AW781" s="37"/>
      <c r="AX781" s="37"/>
      <c r="AY781" s="37"/>
      <c r="AZ781" s="37"/>
    </row>
    <row r="782" ht="15.7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7"/>
      <c r="AU782" s="37"/>
      <c r="AV782" s="37"/>
      <c r="AW782" s="37"/>
      <c r="AX782" s="37"/>
      <c r="AY782" s="37"/>
      <c r="AZ782" s="37"/>
    </row>
    <row r="783" ht="15.7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7"/>
      <c r="AU783" s="37"/>
      <c r="AV783" s="37"/>
      <c r="AW783" s="37"/>
      <c r="AX783" s="37"/>
      <c r="AY783" s="37"/>
      <c r="AZ783" s="37"/>
    </row>
    <row r="784" ht="15.7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  <c r="AT784" s="37"/>
      <c r="AU784" s="37"/>
      <c r="AV784" s="37"/>
      <c r="AW784" s="37"/>
      <c r="AX784" s="37"/>
      <c r="AY784" s="37"/>
      <c r="AZ784" s="37"/>
    </row>
    <row r="785" ht="15.7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  <c r="AM785" s="37"/>
      <c r="AN785" s="37"/>
      <c r="AO785" s="37"/>
      <c r="AP785" s="37"/>
      <c r="AQ785" s="37"/>
      <c r="AR785" s="37"/>
      <c r="AS785" s="37"/>
      <c r="AT785" s="37"/>
      <c r="AU785" s="37"/>
      <c r="AV785" s="37"/>
      <c r="AW785" s="37"/>
      <c r="AX785" s="37"/>
      <c r="AY785" s="37"/>
      <c r="AZ785" s="37"/>
    </row>
    <row r="786" ht="15.7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  <c r="AM786" s="37"/>
      <c r="AN786" s="37"/>
      <c r="AO786" s="37"/>
      <c r="AP786" s="37"/>
      <c r="AQ786" s="37"/>
      <c r="AR786" s="37"/>
      <c r="AS786" s="37"/>
      <c r="AT786" s="37"/>
      <c r="AU786" s="37"/>
      <c r="AV786" s="37"/>
      <c r="AW786" s="37"/>
      <c r="AX786" s="37"/>
      <c r="AY786" s="37"/>
      <c r="AZ786" s="37"/>
    </row>
    <row r="787" ht="15.7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  <c r="AM787" s="37"/>
      <c r="AN787" s="37"/>
      <c r="AO787" s="37"/>
      <c r="AP787" s="37"/>
      <c r="AQ787" s="37"/>
      <c r="AR787" s="37"/>
      <c r="AS787" s="37"/>
      <c r="AT787" s="37"/>
      <c r="AU787" s="37"/>
      <c r="AV787" s="37"/>
      <c r="AW787" s="37"/>
      <c r="AX787" s="37"/>
      <c r="AY787" s="37"/>
      <c r="AZ787" s="37"/>
    </row>
    <row r="788" ht="15.7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  <c r="AM788" s="37"/>
      <c r="AN788" s="37"/>
      <c r="AO788" s="37"/>
      <c r="AP788" s="37"/>
      <c r="AQ788" s="37"/>
      <c r="AR788" s="37"/>
      <c r="AS788" s="37"/>
      <c r="AT788" s="37"/>
      <c r="AU788" s="37"/>
      <c r="AV788" s="37"/>
      <c r="AW788" s="37"/>
      <c r="AX788" s="37"/>
      <c r="AY788" s="37"/>
      <c r="AZ788" s="37"/>
    </row>
    <row r="789" ht="15.7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  <c r="AJ789" s="37"/>
      <c r="AK789" s="37"/>
      <c r="AL789" s="37"/>
      <c r="AM789" s="37"/>
      <c r="AN789" s="37"/>
      <c r="AO789" s="37"/>
      <c r="AP789" s="37"/>
      <c r="AQ789" s="37"/>
      <c r="AR789" s="37"/>
      <c r="AS789" s="37"/>
      <c r="AT789" s="37"/>
      <c r="AU789" s="37"/>
      <c r="AV789" s="37"/>
      <c r="AW789" s="37"/>
      <c r="AX789" s="37"/>
      <c r="AY789" s="37"/>
      <c r="AZ789" s="37"/>
    </row>
    <row r="790" ht="15.7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  <c r="AJ790" s="37"/>
      <c r="AK790" s="37"/>
      <c r="AL790" s="37"/>
      <c r="AM790" s="37"/>
      <c r="AN790" s="37"/>
      <c r="AO790" s="37"/>
      <c r="AP790" s="37"/>
      <c r="AQ790" s="37"/>
      <c r="AR790" s="37"/>
      <c r="AS790" s="37"/>
      <c r="AT790" s="37"/>
      <c r="AU790" s="37"/>
      <c r="AV790" s="37"/>
      <c r="AW790" s="37"/>
      <c r="AX790" s="37"/>
      <c r="AY790" s="37"/>
      <c r="AZ790" s="37"/>
    </row>
    <row r="791" ht="15.7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  <c r="AJ791" s="37"/>
      <c r="AK791" s="37"/>
      <c r="AL791" s="37"/>
      <c r="AM791" s="37"/>
      <c r="AN791" s="37"/>
      <c r="AO791" s="37"/>
      <c r="AP791" s="37"/>
      <c r="AQ791" s="37"/>
      <c r="AR791" s="37"/>
      <c r="AS791" s="37"/>
      <c r="AT791" s="37"/>
      <c r="AU791" s="37"/>
      <c r="AV791" s="37"/>
      <c r="AW791" s="37"/>
      <c r="AX791" s="37"/>
      <c r="AY791" s="37"/>
      <c r="AZ791" s="37"/>
    </row>
    <row r="792" ht="15.7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  <c r="AH792" s="37"/>
      <c r="AI792" s="37"/>
      <c r="AJ792" s="37"/>
      <c r="AK792" s="37"/>
      <c r="AL792" s="37"/>
      <c r="AM792" s="37"/>
      <c r="AN792" s="37"/>
      <c r="AO792" s="37"/>
      <c r="AP792" s="37"/>
      <c r="AQ792" s="37"/>
      <c r="AR792" s="37"/>
      <c r="AS792" s="37"/>
      <c r="AT792" s="37"/>
      <c r="AU792" s="37"/>
      <c r="AV792" s="37"/>
      <c r="AW792" s="37"/>
      <c r="AX792" s="37"/>
      <c r="AY792" s="37"/>
      <c r="AZ792" s="37"/>
    </row>
    <row r="793" ht="15.7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  <c r="AJ793" s="37"/>
      <c r="AK793" s="37"/>
      <c r="AL793" s="37"/>
      <c r="AM793" s="37"/>
      <c r="AN793" s="37"/>
      <c r="AO793" s="37"/>
      <c r="AP793" s="37"/>
      <c r="AQ793" s="37"/>
      <c r="AR793" s="37"/>
      <c r="AS793" s="37"/>
      <c r="AT793" s="37"/>
      <c r="AU793" s="37"/>
      <c r="AV793" s="37"/>
      <c r="AW793" s="37"/>
      <c r="AX793" s="37"/>
      <c r="AY793" s="37"/>
      <c r="AZ793" s="37"/>
    </row>
    <row r="794" ht="15.7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7"/>
      <c r="AV794" s="37"/>
      <c r="AW794" s="37"/>
      <c r="AX794" s="37"/>
      <c r="AY794" s="37"/>
      <c r="AZ794" s="37"/>
    </row>
    <row r="795" ht="15.7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  <c r="AJ795" s="37"/>
      <c r="AK795" s="37"/>
      <c r="AL795" s="37"/>
      <c r="AM795" s="37"/>
      <c r="AN795" s="37"/>
      <c r="AO795" s="37"/>
      <c r="AP795" s="37"/>
      <c r="AQ795" s="37"/>
      <c r="AR795" s="37"/>
      <c r="AS795" s="37"/>
      <c r="AT795" s="37"/>
      <c r="AU795" s="37"/>
      <c r="AV795" s="37"/>
      <c r="AW795" s="37"/>
      <c r="AX795" s="37"/>
      <c r="AY795" s="37"/>
      <c r="AZ795" s="37"/>
    </row>
    <row r="796" ht="15.7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/>
      <c r="AJ796" s="37"/>
      <c r="AK796" s="37"/>
      <c r="AL796" s="37"/>
      <c r="AM796" s="37"/>
      <c r="AN796" s="37"/>
      <c r="AO796" s="37"/>
      <c r="AP796" s="37"/>
      <c r="AQ796" s="37"/>
      <c r="AR796" s="37"/>
      <c r="AS796" s="37"/>
      <c r="AT796" s="37"/>
      <c r="AU796" s="37"/>
      <c r="AV796" s="37"/>
      <c r="AW796" s="37"/>
      <c r="AX796" s="37"/>
      <c r="AY796" s="37"/>
      <c r="AZ796" s="37"/>
    </row>
    <row r="797" ht="15.7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  <c r="AJ797" s="37"/>
      <c r="AK797" s="37"/>
      <c r="AL797" s="37"/>
      <c r="AM797" s="37"/>
      <c r="AN797" s="37"/>
      <c r="AO797" s="37"/>
      <c r="AP797" s="37"/>
      <c r="AQ797" s="37"/>
      <c r="AR797" s="37"/>
      <c r="AS797" s="37"/>
      <c r="AT797" s="37"/>
      <c r="AU797" s="37"/>
      <c r="AV797" s="37"/>
      <c r="AW797" s="37"/>
      <c r="AX797" s="37"/>
      <c r="AY797" s="37"/>
      <c r="AZ797" s="37"/>
    </row>
    <row r="798" ht="15.7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  <c r="AI798" s="37"/>
      <c r="AJ798" s="37"/>
      <c r="AK798" s="37"/>
      <c r="AL798" s="37"/>
      <c r="AM798" s="37"/>
      <c r="AN798" s="37"/>
      <c r="AO798" s="37"/>
      <c r="AP798" s="37"/>
      <c r="AQ798" s="37"/>
      <c r="AR798" s="37"/>
      <c r="AS798" s="37"/>
      <c r="AT798" s="37"/>
      <c r="AU798" s="37"/>
      <c r="AV798" s="37"/>
      <c r="AW798" s="37"/>
      <c r="AX798" s="37"/>
      <c r="AY798" s="37"/>
      <c r="AZ798" s="37"/>
    </row>
    <row r="799" ht="15.7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  <c r="AJ799" s="37"/>
      <c r="AK799" s="37"/>
      <c r="AL799" s="37"/>
      <c r="AM799" s="37"/>
      <c r="AN799" s="37"/>
      <c r="AO799" s="37"/>
      <c r="AP799" s="37"/>
      <c r="AQ799" s="37"/>
      <c r="AR799" s="37"/>
      <c r="AS799" s="37"/>
      <c r="AT799" s="37"/>
      <c r="AU799" s="37"/>
      <c r="AV799" s="37"/>
      <c r="AW799" s="37"/>
      <c r="AX799" s="37"/>
      <c r="AY799" s="37"/>
      <c r="AZ799" s="37"/>
    </row>
    <row r="800" ht="15.7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37"/>
      <c r="AI800" s="37"/>
      <c r="AJ800" s="37"/>
      <c r="AK800" s="37"/>
      <c r="AL800" s="37"/>
      <c r="AM800" s="37"/>
      <c r="AN800" s="37"/>
      <c r="AO800" s="37"/>
      <c r="AP800" s="37"/>
      <c r="AQ800" s="37"/>
      <c r="AR800" s="37"/>
      <c r="AS800" s="37"/>
      <c r="AT800" s="37"/>
      <c r="AU800" s="37"/>
      <c r="AV800" s="37"/>
      <c r="AW800" s="37"/>
      <c r="AX800" s="37"/>
      <c r="AY800" s="37"/>
      <c r="AZ800" s="37"/>
    </row>
    <row r="801" ht="15.7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  <c r="AG801" s="37"/>
      <c r="AH801" s="37"/>
      <c r="AI801" s="37"/>
      <c r="AJ801" s="37"/>
      <c r="AK801" s="37"/>
      <c r="AL801" s="37"/>
      <c r="AM801" s="37"/>
      <c r="AN801" s="37"/>
      <c r="AO801" s="37"/>
      <c r="AP801" s="37"/>
      <c r="AQ801" s="37"/>
      <c r="AR801" s="37"/>
      <c r="AS801" s="37"/>
      <c r="AT801" s="37"/>
      <c r="AU801" s="37"/>
      <c r="AV801" s="37"/>
      <c r="AW801" s="37"/>
      <c r="AX801" s="37"/>
      <c r="AY801" s="37"/>
      <c r="AZ801" s="37"/>
    </row>
    <row r="802" ht="15.7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  <c r="AJ802" s="37"/>
      <c r="AK802" s="37"/>
      <c r="AL802" s="37"/>
      <c r="AM802" s="37"/>
      <c r="AN802" s="37"/>
      <c r="AO802" s="37"/>
      <c r="AP802" s="37"/>
      <c r="AQ802" s="37"/>
      <c r="AR802" s="37"/>
      <c r="AS802" s="37"/>
      <c r="AT802" s="37"/>
      <c r="AU802" s="37"/>
      <c r="AV802" s="37"/>
      <c r="AW802" s="37"/>
      <c r="AX802" s="37"/>
      <c r="AY802" s="37"/>
      <c r="AZ802" s="37"/>
    </row>
    <row r="803" ht="15.7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  <c r="AJ803" s="37"/>
      <c r="AK803" s="37"/>
      <c r="AL803" s="37"/>
      <c r="AM803" s="37"/>
      <c r="AN803" s="37"/>
      <c r="AO803" s="37"/>
      <c r="AP803" s="37"/>
      <c r="AQ803" s="37"/>
      <c r="AR803" s="37"/>
      <c r="AS803" s="37"/>
      <c r="AT803" s="37"/>
      <c r="AU803" s="37"/>
      <c r="AV803" s="37"/>
      <c r="AW803" s="37"/>
      <c r="AX803" s="37"/>
      <c r="AY803" s="37"/>
      <c r="AZ803" s="37"/>
    </row>
    <row r="804" ht="15.7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  <c r="AK804" s="37"/>
      <c r="AL804" s="37"/>
      <c r="AM804" s="37"/>
      <c r="AN804" s="37"/>
      <c r="AO804" s="37"/>
      <c r="AP804" s="37"/>
      <c r="AQ804" s="37"/>
      <c r="AR804" s="37"/>
      <c r="AS804" s="37"/>
      <c r="AT804" s="37"/>
      <c r="AU804" s="37"/>
      <c r="AV804" s="37"/>
      <c r="AW804" s="37"/>
      <c r="AX804" s="37"/>
      <c r="AY804" s="37"/>
      <c r="AZ804" s="37"/>
    </row>
    <row r="805" ht="15.7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  <c r="AH805" s="37"/>
      <c r="AI805" s="37"/>
      <c r="AJ805" s="37"/>
      <c r="AK805" s="37"/>
      <c r="AL805" s="37"/>
      <c r="AM805" s="37"/>
      <c r="AN805" s="37"/>
      <c r="AO805" s="37"/>
      <c r="AP805" s="37"/>
      <c r="AQ805" s="37"/>
      <c r="AR805" s="37"/>
      <c r="AS805" s="37"/>
      <c r="AT805" s="37"/>
      <c r="AU805" s="37"/>
      <c r="AV805" s="37"/>
      <c r="AW805" s="37"/>
      <c r="AX805" s="37"/>
      <c r="AY805" s="37"/>
      <c r="AZ805" s="37"/>
    </row>
    <row r="806" ht="15.7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37"/>
      <c r="AI806" s="37"/>
      <c r="AJ806" s="37"/>
      <c r="AK806" s="37"/>
      <c r="AL806" s="37"/>
      <c r="AM806" s="37"/>
      <c r="AN806" s="37"/>
      <c r="AO806" s="37"/>
      <c r="AP806" s="37"/>
      <c r="AQ806" s="37"/>
      <c r="AR806" s="37"/>
      <c r="AS806" s="37"/>
      <c r="AT806" s="37"/>
      <c r="AU806" s="37"/>
      <c r="AV806" s="37"/>
      <c r="AW806" s="37"/>
      <c r="AX806" s="37"/>
      <c r="AY806" s="37"/>
      <c r="AZ806" s="37"/>
    </row>
    <row r="807" ht="15.7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  <c r="AH807" s="37"/>
      <c r="AI807" s="37"/>
      <c r="AJ807" s="37"/>
      <c r="AK807" s="37"/>
      <c r="AL807" s="37"/>
      <c r="AM807" s="37"/>
      <c r="AN807" s="37"/>
      <c r="AO807" s="37"/>
      <c r="AP807" s="37"/>
      <c r="AQ807" s="37"/>
      <c r="AR807" s="37"/>
      <c r="AS807" s="37"/>
      <c r="AT807" s="37"/>
      <c r="AU807" s="37"/>
      <c r="AV807" s="37"/>
      <c r="AW807" s="37"/>
      <c r="AX807" s="37"/>
      <c r="AY807" s="37"/>
      <c r="AZ807" s="37"/>
    </row>
    <row r="808" ht="15.7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  <c r="AJ808" s="37"/>
      <c r="AK808" s="37"/>
      <c r="AL808" s="37"/>
      <c r="AM808" s="37"/>
      <c r="AN808" s="37"/>
      <c r="AO808" s="37"/>
      <c r="AP808" s="37"/>
      <c r="AQ808" s="37"/>
      <c r="AR808" s="37"/>
      <c r="AS808" s="37"/>
      <c r="AT808" s="37"/>
      <c r="AU808" s="37"/>
      <c r="AV808" s="37"/>
      <c r="AW808" s="37"/>
      <c r="AX808" s="37"/>
      <c r="AY808" s="37"/>
      <c r="AZ808" s="37"/>
    </row>
    <row r="809" ht="15.7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  <c r="AG809" s="37"/>
      <c r="AH809" s="37"/>
      <c r="AI809" s="37"/>
      <c r="AJ809" s="37"/>
      <c r="AK809" s="37"/>
      <c r="AL809" s="37"/>
      <c r="AM809" s="37"/>
      <c r="AN809" s="37"/>
      <c r="AO809" s="37"/>
      <c r="AP809" s="37"/>
      <c r="AQ809" s="37"/>
      <c r="AR809" s="37"/>
      <c r="AS809" s="37"/>
      <c r="AT809" s="37"/>
      <c r="AU809" s="37"/>
      <c r="AV809" s="37"/>
      <c r="AW809" s="37"/>
      <c r="AX809" s="37"/>
      <c r="AY809" s="37"/>
      <c r="AZ809" s="37"/>
    </row>
    <row r="810" ht="15.7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  <c r="AH810" s="37"/>
      <c r="AI810" s="37"/>
      <c r="AJ810" s="37"/>
      <c r="AK810" s="37"/>
      <c r="AL810" s="37"/>
      <c r="AM810" s="37"/>
      <c r="AN810" s="37"/>
      <c r="AO810" s="37"/>
      <c r="AP810" s="37"/>
      <c r="AQ810" s="37"/>
      <c r="AR810" s="37"/>
      <c r="AS810" s="37"/>
      <c r="AT810" s="37"/>
      <c r="AU810" s="37"/>
      <c r="AV810" s="37"/>
      <c r="AW810" s="37"/>
      <c r="AX810" s="37"/>
      <c r="AY810" s="37"/>
      <c r="AZ810" s="37"/>
    </row>
    <row r="811" ht="15.7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  <c r="AJ811" s="37"/>
      <c r="AK811" s="37"/>
      <c r="AL811" s="37"/>
      <c r="AM811" s="37"/>
      <c r="AN811" s="37"/>
      <c r="AO811" s="37"/>
      <c r="AP811" s="37"/>
      <c r="AQ811" s="37"/>
      <c r="AR811" s="37"/>
      <c r="AS811" s="37"/>
      <c r="AT811" s="37"/>
      <c r="AU811" s="37"/>
      <c r="AV811" s="37"/>
      <c r="AW811" s="37"/>
      <c r="AX811" s="37"/>
      <c r="AY811" s="37"/>
      <c r="AZ811" s="37"/>
    </row>
    <row r="812" ht="15.7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  <c r="AJ812" s="37"/>
      <c r="AK812" s="37"/>
      <c r="AL812" s="37"/>
      <c r="AM812" s="37"/>
      <c r="AN812" s="37"/>
      <c r="AO812" s="37"/>
      <c r="AP812" s="37"/>
      <c r="AQ812" s="37"/>
      <c r="AR812" s="37"/>
      <c r="AS812" s="37"/>
      <c r="AT812" s="37"/>
      <c r="AU812" s="37"/>
      <c r="AV812" s="37"/>
      <c r="AW812" s="37"/>
      <c r="AX812" s="37"/>
      <c r="AY812" s="37"/>
      <c r="AZ812" s="37"/>
    </row>
    <row r="813" ht="15.7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37"/>
      <c r="AI813" s="37"/>
      <c r="AJ813" s="37"/>
      <c r="AK813" s="37"/>
      <c r="AL813" s="37"/>
      <c r="AM813" s="37"/>
      <c r="AN813" s="37"/>
      <c r="AO813" s="37"/>
      <c r="AP813" s="37"/>
      <c r="AQ813" s="37"/>
      <c r="AR813" s="37"/>
      <c r="AS813" s="37"/>
      <c r="AT813" s="37"/>
      <c r="AU813" s="37"/>
      <c r="AV813" s="37"/>
      <c r="AW813" s="37"/>
      <c r="AX813" s="37"/>
      <c r="AY813" s="37"/>
      <c r="AZ813" s="37"/>
    </row>
    <row r="814" ht="15.7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37"/>
      <c r="AI814" s="37"/>
      <c r="AJ814" s="37"/>
      <c r="AK814" s="37"/>
      <c r="AL814" s="37"/>
      <c r="AM814" s="37"/>
      <c r="AN814" s="37"/>
      <c r="AO814" s="37"/>
      <c r="AP814" s="37"/>
      <c r="AQ814" s="37"/>
      <c r="AR814" s="37"/>
      <c r="AS814" s="37"/>
      <c r="AT814" s="37"/>
      <c r="AU814" s="37"/>
      <c r="AV814" s="37"/>
      <c r="AW814" s="37"/>
      <c r="AX814" s="37"/>
      <c r="AY814" s="37"/>
      <c r="AZ814" s="37"/>
    </row>
    <row r="815" ht="15.7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  <c r="AH815" s="37"/>
      <c r="AI815" s="37"/>
      <c r="AJ815" s="37"/>
      <c r="AK815" s="37"/>
      <c r="AL815" s="37"/>
      <c r="AM815" s="37"/>
      <c r="AN815" s="37"/>
      <c r="AO815" s="37"/>
      <c r="AP815" s="37"/>
      <c r="AQ815" s="37"/>
      <c r="AR815" s="37"/>
      <c r="AS815" s="37"/>
      <c r="AT815" s="37"/>
      <c r="AU815" s="37"/>
      <c r="AV815" s="37"/>
      <c r="AW815" s="37"/>
      <c r="AX815" s="37"/>
      <c r="AY815" s="37"/>
      <c r="AZ815" s="37"/>
    </row>
    <row r="816" ht="15.7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  <c r="AH816" s="37"/>
      <c r="AI816" s="37"/>
      <c r="AJ816" s="37"/>
      <c r="AK816" s="37"/>
      <c r="AL816" s="37"/>
      <c r="AM816" s="37"/>
      <c r="AN816" s="37"/>
      <c r="AO816" s="37"/>
      <c r="AP816" s="37"/>
      <c r="AQ816" s="37"/>
      <c r="AR816" s="37"/>
      <c r="AS816" s="37"/>
      <c r="AT816" s="37"/>
      <c r="AU816" s="37"/>
      <c r="AV816" s="37"/>
      <c r="AW816" s="37"/>
      <c r="AX816" s="37"/>
      <c r="AY816" s="37"/>
      <c r="AZ816" s="37"/>
    </row>
    <row r="817" ht="15.7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  <c r="AJ817" s="37"/>
      <c r="AK817" s="37"/>
      <c r="AL817" s="37"/>
      <c r="AM817" s="37"/>
      <c r="AN817" s="37"/>
      <c r="AO817" s="37"/>
      <c r="AP817" s="37"/>
      <c r="AQ817" s="37"/>
      <c r="AR817" s="37"/>
      <c r="AS817" s="37"/>
      <c r="AT817" s="37"/>
      <c r="AU817" s="37"/>
      <c r="AV817" s="37"/>
      <c r="AW817" s="37"/>
      <c r="AX817" s="37"/>
      <c r="AY817" s="37"/>
      <c r="AZ817" s="37"/>
    </row>
    <row r="818" ht="15.7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  <c r="AJ818" s="37"/>
      <c r="AK818" s="37"/>
      <c r="AL818" s="37"/>
      <c r="AM818" s="37"/>
      <c r="AN818" s="37"/>
      <c r="AO818" s="37"/>
      <c r="AP818" s="37"/>
      <c r="AQ818" s="37"/>
      <c r="AR818" s="37"/>
      <c r="AS818" s="37"/>
      <c r="AT818" s="37"/>
      <c r="AU818" s="37"/>
      <c r="AV818" s="37"/>
      <c r="AW818" s="37"/>
      <c r="AX818" s="37"/>
      <c r="AY818" s="37"/>
      <c r="AZ818" s="37"/>
    </row>
    <row r="819" ht="15.7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  <c r="AK819" s="37"/>
      <c r="AL819" s="37"/>
      <c r="AM819" s="37"/>
      <c r="AN819" s="37"/>
      <c r="AO819" s="37"/>
      <c r="AP819" s="37"/>
      <c r="AQ819" s="37"/>
      <c r="AR819" s="37"/>
      <c r="AS819" s="37"/>
      <c r="AT819" s="37"/>
      <c r="AU819" s="37"/>
      <c r="AV819" s="37"/>
      <c r="AW819" s="37"/>
      <c r="AX819" s="37"/>
      <c r="AY819" s="37"/>
      <c r="AZ819" s="37"/>
    </row>
    <row r="820" ht="15.7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  <c r="AJ820" s="37"/>
      <c r="AK820" s="37"/>
      <c r="AL820" s="37"/>
      <c r="AM820" s="37"/>
      <c r="AN820" s="37"/>
      <c r="AO820" s="37"/>
      <c r="AP820" s="37"/>
      <c r="AQ820" s="37"/>
      <c r="AR820" s="37"/>
      <c r="AS820" s="37"/>
      <c r="AT820" s="37"/>
      <c r="AU820" s="37"/>
      <c r="AV820" s="37"/>
      <c r="AW820" s="37"/>
      <c r="AX820" s="37"/>
      <c r="AY820" s="37"/>
      <c r="AZ820" s="37"/>
    </row>
    <row r="821" ht="15.7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  <c r="AH821" s="37"/>
      <c r="AI821" s="37"/>
      <c r="AJ821" s="37"/>
      <c r="AK821" s="37"/>
      <c r="AL821" s="37"/>
      <c r="AM821" s="37"/>
      <c r="AN821" s="37"/>
      <c r="AO821" s="37"/>
      <c r="AP821" s="37"/>
      <c r="AQ821" s="37"/>
      <c r="AR821" s="37"/>
      <c r="AS821" s="37"/>
      <c r="AT821" s="37"/>
      <c r="AU821" s="37"/>
      <c r="AV821" s="37"/>
      <c r="AW821" s="37"/>
      <c r="AX821" s="37"/>
      <c r="AY821" s="37"/>
      <c r="AZ821" s="37"/>
    </row>
    <row r="822" ht="15.7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  <c r="AI822" s="37"/>
      <c r="AJ822" s="37"/>
      <c r="AK822" s="37"/>
      <c r="AL822" s="37"/>
      <c r="AM822" s="37"/>
      <c r="AN822" s="37"/>
      <c r="AO822" s="37"/>
      <c r="AP822" s="37"/>
      <c r="AQ822" s="37"/>
      <c r="AR822" s="37"/>
      <c r="AS822" s="37"/>
      <c r="AT822" s="37"/>
      <c r="AU822" s="37"/>
      <c r="AV822" s="37"/>
      <c r="AW822" s="37"/>
      <c r="AX822" s="37"/>
      <c r="AY822" s="37"/>
      <c r="AZ822" s="37"/>
    </row>
    <row r="823" ht="15.7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  <c r="AJ823" s="37"/>
      <c r="AK823" s="37"/>
      <c r="AL823" s="37"/>
      <c r="AM823" s="37"/>
      <c r="AN823" s="37"/>
      <c r="AO823" s="37"/>
      <c r="AP823" s="37"/>
      <c r="AQ823" s="37"/>
      <c r="AR823" s="37"/>
      <c r="AS823" s="37"/>
      <c r="AT823" s="37"/>
      <c r="AU823" s="37"/>
      <c r="AV823" s="37"/>
      <c r="AW823" s="37"/>
      <c r="AX823" s="37"/>
      <c r="AY823" s="37"/>
      <c r="AZ823" s="37"/>
    </row>
    <row r="824" ht="15.7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  <c r="AJ824" s="37"/>
      <c r="AK824" s="37"/>
      <c r="AL824" s="37"/>
      <c r="AM824" s="37"/>
      <c r="AN824" s="37"/>
      <c r="AO824" s="37"/>
      <c r="AP824" s="37"/>
      <c r="AQ824" s="37"/>
      <c r="AR824" s="37"/>
      <c r="AS824" s="37"/>
      <c r="AT824" s="37"/>
      <c r="AU824" s="37"/>
      <c r="AV824" s="37"/>
      <c r="AW824" s="37"/>
      <c r="AX824" s="37"/>
      <c r="AY824" s="37"/>
      <c r="AZ824" s="37"/>
    </row>
    <row r="825" ht="15.7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  <c r="AJ825" s="37"/>
      <c r="AK825" s="37"/>
      <c r="AL825" s="37"/>
      <c r="AM825" s="37"/>
      <c r="AN825" s="37"/>
      <c r="AO825" s="37"/>
      <c r="AP825" s="37"/>
      <c r="AQ825" s="37"/>
      <c r="AR825" s="37"/>
      <c r="AS825" s="37"/>
      <c r="AT825" s="37"/>
      <c r="AU825" s="37"/>
      <c r="AV825" s="37"/>
      <c r="AW825" s="37"/>
      <c r="AX825" s="37"/>
      <c r="AY825" s="37"/>
      <c r="AZ825" s="37"/>
    </row>
    <row r="826" ht="15.7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  <c r="AJ826" s="37"/>
      <c r="AK826" s="37"/>
      <c r="AL826" s="37"/>
      <c r="AM826" s="37"/>
      <c r="AN826" s="37"/>
      <c r="AO826" s="37"/>
      <c r="AP826" s="37"/>
      <c r="AQ826" s="37"/>
      <c r="AR826" s="37"/>
      <c r="AS826" s="37"/>
      <c r="AT826" s="37"/>
      <c r="AU826" s="37"/>
      <c r="AV826" s="37"/>
      <c r="AW826" s="37"/>
      <c r="AX826" s="37"/>
      <c r="AY826" s="37"/>
      <c r="AZ826" s="37"/>
    </row>
    <row r="827" ht="15.7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  <c r="AH827" s="37"/>
      <c r="AI827" s="37"/>
      <c r="AJ827" s="37"/>
      <c r="AK827" s="37"/>
      <c r="AL827" s="37"/>
      <c r="AM827" s="37"/>
      <c r="AN827" s="37"/>
      <c r="AO827" s="37"/>
      <c r="AP827" s="37"/>
      <c r="AQ827" s="37"/>
      <c r="AR827" s="37"/>
      <c r="AS827" s="37"/>
      <c r="AT827" s="37"/>
      <c r="AU827" s="37"/>
      <c r="AV827" s="37"/>
      <c r="AW827" s="37"/>
      <c r="AX827" s="37"/>
      <c r="AY827" s="37"/>
      <c r="AZ827" s="37"/>
    </row>
    <row r="828" ht="15.7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  <c r="AJ828" s="37"/>
      <c r="AK828" s="37"/>
      <c r="AL828" s="37"/>
      <c r="AM828" s="37"/>
      <c r="AN828" s="37"/>
      <c r="AO828" s="37"/>
      <c r="AP828" s="37"/>
      <c r="AQ828" s="37"/>
      <c r="AR828" s="37"/>
      <c r="AS828" s="37"/>
      <c r="AT828" s="37"/>
      <c r="AU828" s="37"/>
      <c r="AV828" s="37"/>
      <c r="AW828" s="37"/>
      <c r="AX828" s="37"/>
      <c r="AY828" s="37"/>
      <c r="AZ828" s="37"/>
    </row>
    <row r="829" ht="15.7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  <c r="AJ829" s="37"/>
      <c r="AK829" s="37"/>
      <c r="AL829" s="37"/>
      <c r="AM829" s="37"/>
      <c r="AN829" s="37"/>
      <c r="AO829" s="37"/>
      <c r="AP829" s="37"/>
      <c r="AQ829" s="37"/>
      <c r="AR829" s="37"/>
      <c r="AS829" s="37"/>
      <c r="AT829" s="37"/>
      <c r="AU829" s="37"/>
      <c r="AV829" s="37"/>
      <c r="AW829" s="37"/>
      <c r="AX829" s="37"/>
      <c r="AY829" s="37"/>
      <c r="AZ829" s="37"/>
    </row>
    <row r="830" ht="15.7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  <c r="AH830" s="37"/>
      <c r="AI830" s="37"/>
      <c r="AJ830" s="37"/>
      <c r="AK830" s="37"/>
      <c r="AL830" s="37"/>
      <c r="AM830" s="37"/>
      <c r="AN830" s="37"/>
      <c r="AO830" s="37"/>
      <c r="AP830" s="37"/>
      <c r="AQ830" s="37"/>
      <c r="AR830" s="37"/>
      <c r="AS830" s="37"/>
      <c r="AT830" s="37"/>
      <c r="AU830" s="37"/>
      <c r="AV830" s="37"/>
      <c r="AW830" s="37"/>
      <c r="AX830" s="37"/>
      <c r="AY830" s="37"/>
      <c r="AZ830" s="37"/>
    </row>
    <row r="831" ht="15.7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  <c r="AH831" s="37"/>
      <c r="AI831" s="37"/>
      <c r="AJ831" s="37"/>
      <c r="AK831" s="37"/>
      <c r="AL831" s="37"/>
      <c r="AM831" s="37"/>
      <c r="AN831" s="37"/>
      <c r="AO831" s="37"/>
      <c r="AP831" s="37"/>
      <c r="AQ831" s="37"/>
      <c r="AR831" s="37"/>
      <c r="AS831" s="37"/>
      <c r="AT831" s="37"/>
      <c r="AU831" s="37"/>
      <c r="AV831" s="37"/>
      <c r="AW831" s="37"/>
      <c r="AX831" s="37"/>
      <c r="AY831" s="37"/>
      <c r="AZ831" s="37"/>
    </row>
    <row r="832" ht="15.7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  <c r="AU832" s="37"/>
      <c r="AV832" s="37"/>
      <c r="AW832" s="37"/>
      <c r="AX832" s="37"/>
      <c r="AY832" s="37"/>
      <c r="AZ832" s="37"/>
    </row>
    <row r="833" ht="15.7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  <c r="AH833" s="37"/>
      <c r="AI833" s="37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7"/>
      <c r="AU833" s="37"/>
      <c r="AV833" s="37"/>
      <c r="AW833" s="37"/>
      <c r="AX833" s="37"/>
      <c r="AY833" s="37"/>
      <c r="AZ833" s="37"/>
    </row>
    <row r="834" ht="15.7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  <c r="AH834" s="37"/>
      <c r="AI834" s="37"/>
      <c r="AJ834" s="37"/>
      <c r="AK834" s="37"/>
      <c r="AL834" s="37"/>
      <c r="AM834" s="37"/>
      <c r="AN834" s="37"/>
      <c r="AO834" s="37"/>
      <c r="AP834" s="37"/>
      <c r="AQ834" s="37"/>
      <c r="AR834" s="37"/>
      <c r="AS834" s="37"/>
      <c r="AT834" s="37"/>
      <c r="AU834" s="37"/>
      <c r="AV834" s="37"/>
      <c r="AW834" s="37"/>
      <c r="AX834" s="37"/>
      <c r="AY834" s="37"/>
      <c r="AZ834" s="37"/>
    </row>
    <row r="835" ht="15.7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  <c r="AH835" s="37"/>
      <c r="AI835" s="37"/>
      <c r="AJ835" s="37"/>
      <c r="AK835" s="37"/>
      <c r="AL835" s="37"/>
      <c r="AM835" s="37"/>
      <c r="AN835" s="37"/>
      <c r="AO835" s="37"/>
      <c r="AP835" s="37"/>
      <c r="AQ835" s="37"/>
      <c r="AR835" s="37"/>
      <c r="AS835" s="37"/>
      <c r="AT835" s="37"/>
      <c r="AU835" s="37"/>
      <c r="AV835" s="37"/>
      <c r="AW835" s="37"/>
      <c r="AX835" s="37"/>
      <c r="AY835" s="37"/>
      <c r="AZ835" s="37"/>
    </row>
    <row r="836" ht="15.7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7"/>
      <c r="AJ836" s="37"/>
      <c r="AK836" s="37"/>
      <c r="AL836" s="37"/>
      <c r="AM836" s="37"/>
      <c r="AN836" s="37"/>
      <c r="AO836" s="37"/>
      <c r="AP836" s="37"/>
      <c r="AQ836" s="37"/>
      <c r="AR836" s="37"/>
      <c r="AS836" s="37"/>
      <c r="AT836" s="37"/>
      <c r="AU836" s="37"/>
      <c r="AV836" s="37"/>
      <c r="AW836" s="37"/>
      <c r="AX836" s="37"/>
      <c r="AY836" s="37"/>
      <c r="AZ836" s="37"/>
    </row>
    <row r="837" ht="15.7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7"/>
      <c r="AJ837" s="37"/>
      <c r="AK837" s="37"/>
      <c r="AL837" s="37"/>
      <c r="AM837" s="37"/>
      <c r="AN837" s="37"/>
      <c r="AO837" s="37"/>
      <c r="AP837" s="37"/>
      <c r="AQ837" s="37"/>
      <c r="AR837" s="37"/>
      <c r="AS837" s="37"/>
      <c r="AT837" s="37"/>
      <c r="AU837" s="37"/>
      <c r="AV837" s="37"/>
      <c r="AW837" s="37"/>
      <c r="AX837" s="37"/>
      <c r="AY837" s="37"/>
      <c r="AZ837" s="37"/>
    </row>
    <row r="838" ht="15.7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  <c r="AU838" s="37"/>
      <c r="AV838" s="37"/>
      <c r="AW838" s="37"/>
      <c r="AX838" s="37"/>
      <c r="AY838" s="37"/>
      <c r="AZ838" s="37"/>
    </row>
    <row r="839" ht="15.7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  <c r="AI839" s="37"/>
      <c r="AJ839" s="37"/>
      <c r="AK839" s="37"/>
      <c r="AL839" s="37"/>
      <c r="AM839" s="37"/>
      <c r="AN839" s="37"/>
      <c r="AO839" s="37"/>
      <c r="AP839" s="37"/>
      <c r="AQ839" s="37"/>
      <c r="AR839" s="37"/>
      <c r="AS839" s="37"/>
      <c r="AT839" s="37"/>
      <c r="AU839" s="37"/>
      <c r="AV839" s="37"/>
      <c r="AW839" s="37"/>
      <c r="AX839" s="37"/>
      <c r="AY839" s="37"/>
      <c r="AZ839" s="37"/>
    </row>
    <row r="840" ht="15.7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  <c r="AI840" s="37"/>
      <c r="AJ840" s="37"/>
      <c r="AK840" s="37"/>
      <c r="AL840" s="37"/>
      <c r="AM840" s="37"/>
      <c r="AN840" s="37"/>
      <c r="AO840" s="37"/>
      <c r="AP840" s="37"/>
      <c r="AQ840" s="37"/>
      <c r="AR840" s="37"/>
      <c r="AS840" s="37"/>
      <c r="AT840" s="37"/>
      <c r="AU840" s="37"/>
      <c r="AV840" s="37"/>
      <c r="AW840" s="37"/>
      <c r="AX840" s="37"/>
      <c r="AY840" s="37"/>
      <c r="AZ840" s="37"/>
    </row>
    <row r="841" ht="15.7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  <c r="AH841" s="37"/>
      <c r="AI841" s="37"/>
      <c r="AJ841" s="37"/>
      <c r="AK841" s="37"/>
      <c r="AL841" s="37"/>
      <c r="AM841" s="37"/>
      <c r="AN841" s="37"/>
      <c r="AO841" s="37"/>
      <c r="AP841" s="37"/>
      <c r="AQ841" s="37"/>
      <c r="AR841" s="37"/>
      <c r="AS841" s="37"/>
      <c r="AT841" s="37"/>
      <c r="AU841" s="37"/>
      <c r="AV841" s="37"/>
      <c r="AW841" s="37"/>
      <c r="AX841" s="37"/>
      <c r="AY841" s="37"/>
      <c r="AZ841" s="37"/>
    </row>
    <row r="842" ht="15.7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  <c r="AH842" s="37"/>
      <c r="AI842" s="37"/>
      <c r="AJ842" s="37"/>
      <c r="AK842" s="37"/>
      <c r="AL842" s="37"/>
      <c r="AM842" s="37"/>
      <c r="AN842" s="37"/>
      <c r="AO842" s="37"/>
      <c r="AP842" s="37"/>
      <c r="AQ842" s="37"/>
      <c r="AR842" s="37"/>
      <c r="AS842" s="37"/>
      <c r="AT842" s="37"/>
      <c r="AU842" s="37"/>
      <c r="AV842" s="37"/>
      <c r="AW842" s="37"/>
      <c r="AX842" s="37"/>
      <c r="AY842" s="37"/>
      <c r="AZ842" s="37"/>
    </row>
    <row r="843" ht="15.7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  <c r="AG843" s="37"/>
      <c r="AH843" s="37"/>
      <c r="AI843" s="37"/>
      <c r="AJ843" s="37"/>
      <c r="AK843" s="37"/>
      <c r="AL843" s="37"/>
      <c r="AM843" s="37"/>
      <c r="AN843" s="37"/>
      <c r="AO843" s="37"/>
      <c r="AP843" s="37"/>
      <c r="AQ843" s="37"/>
      <c r="AR843" s="37"/>
      <c r="AS843" s="37"/>
      <c r="AT843" s="37"/>
      <c r="AU843" s="37"/>
      <c r="AV843" s="37"/>
      <c r="AW843" s="37"/>
      <c r="AX843" s="37"/>
      <c r="AY843" s="37"/>
      <c r="AZ843" s="37"/>
    </row>
    <row r="844" ht="15.7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  <c r="AH844" s="37"/>
      <c r="AI844" s="37"/>
      <c r="AJ844" s="37"/>
      <c r="AK844" s="37"/>
      <c r="AL844" s="37"/>
      <c r="AM844" s="37"/>
      <c r="AN844" s="37"/>
      <c r="AO844" s="37"/>
      <c r="AP844" s="37"/>
      <c r="AQ844" s="37"/>
      <c r="AR844" s="37"/>
      <c r="AS844" s="37"/>
      <c r="AT844" s="37"/>
      <c r="AU844" s="37"/>
      <c r="AV844" s="37"/>
      <c r="AW844" s="37"/>
      <c r="AX844" s="37"/>
      <c r="AY844" s="37"/>
      <c r="AZ844" s="37"/>
    </row>
    <row r="845" ht="15.7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  <c r="AH845" s="37"/>
      <c r="AI845" s="37"/>
      <c r="AJ845" s="37"/>
      <c r="AK845" s="37"/>
      <c r="AL845" s="37"/>
      <c r="AM845" s="37"/>
      <c r="AN845" s="37"/>
      <c r="AO845" s="37"/>
      <c r="AP845" s="37"/>
      <c r="AQ845" s="37"/>
      <c r="AR845" s="37"/>
      <c r="AS845" s="37"/>
      <c r="AT845" s="37"/>
      <c r="AU845" s="37"/>
      <c r="AV845" s="37"/>
      <c r="AW845" s="37"/>
      <c r="AX845" s="37"/>
      <c r="AY845" s="37"/>
      <c r="AZ845" s="37"/>
    </row>
    <row r="846" ht="15.7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  <c r="AH846" s="37"/>
      <c r="AI846" s="37"/>
      <c r="AJ846" s="37"/>
      <c r="AK846" s="37"/>
      <c r="AL846" s="37"/>
      <c r="AM846" s="37"/>
      <c r="AN846" s="37"/>
      <c r="AO846" s="37"/>
      <c r="AP846" s="37"/>
      <c r="AQ846" s="37"/>
      <c r="AR846" s="37"/>
      <c r="AS846" s="37"/>
      <c r="AT846" s="37"/>
      <c r="AU846" s="37"/>
      <c r="AV846" s="37"/>
      <c r="AW846" s="37"/>
      <c r="AX846" s="37"/>
      <c r="AY846" s="37"/>
      <c r="AZ846" s="37"/>
    </row>
    <row r="847" ht="15.7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  <c r="AH847" s="37"/>
      <c r="AI847" s="37"/>
      <c r="AJ847" s="37"/>
      <c r="AK847" s="37"/>
      <c r="AL847" s="37"/>
      <c r="AM847" s="37"/>
      <c r="AN847" s="37"/>
      <c r="AO847" s="37"/>
      <c r="AP847" s="37"/>
      <c r="AQ847" s="37"/>
      <c r="AR847" s="37"/>
      <c r="AS847" s="37"/>
      <c r="AT847" s="37"/>
      <c r="AU847" s="37"/>
      <c r="AV847" s="37"/>
      <c r="AW847" s="37"/>
      <c r="AX847" s="37"/>
      <c r="AY847" s="37"/>
      <c r="AZ847" s="37"/>
    </row>
    <row r="848" ht="15.7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  <c r="AI848" s="37"/>
      <c r="AJ848" s="37"/>
      <c r="AK848" s="37"/>
      <c r="AL848" s="37"/>
      <c r="AM848" s="37"/>
      <c r="AN848" s="37"/>
      <c r="AO848" s="37"/>
      <c r="AP848" s="37"/>
      <c r="AQ848" s="37"/>
      <c r="AR848" s="37"/>
      <c r="AS848" s="37"/>
      <c r="AT848" s="37"/>
      <c r="AU848" s="37"/>
      <c r="AV848" s="37"/>
      <c r="AW848" s="37"/>
      <c r="AX848" s="37"/>
      <c r="AY848" s="37"/>
      <c r="AZ848" s="37"/>
    </row>
    <row r="849" ht="15.7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  <c r="AG849" s="37"/>
      <c r="AH849" s="37"/>
      <c r="AI849" s="37"/>
      <c r="AJ849" s="37"/>
      <c r="AK849" s="37"/>
      <c r="AL849" s="37"/>
      <c r="AM849" s="37"/>
      <c r="AN849" s="37"/>
      <c r="AO849" s="37"/>
      <c r="AP849" s="37"/>
      <c r="AQ849" s="37"/>
      <c r="AR849" s="37"/>
      <c r="AS849" s="37"/>
      <c r="AT849" s="37"/>
      <c r="AU849" s="37"/>
      <c r="AV849" s="37"/>
      <c r="AW849" s="37"/>
      <c r="AX849" s="37"/>
      <c r="AY849" s="37"/>
      <c r="AZ849" s="37"/>
    </row>
    <row r="850" ht="15.7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  <c r="AI850" s="37"/>
      <c r="AJ850" s="37"/>
      <c r="AK850" s="37"/>
      <c r="AL850" s="37"/>
      <c r="AM850" s="37"/>
      <c r="AN850" s="37"/>
      <c r="AO850" s="37"/>
      <c r="AP850" s="37"/>
      <c r="AQ850" s="37"/>
      <c r="AR850" s="37"/>
      <c r="AS850" s="37"/>
      <c r="AT850" s="37"/>
      <c r="AU850" s="37"/>
      <c r="AV850" s="37"/>
      <c r="AW850" s="37"/>
      <c r="AX850" s="37"/>
      <c r="AY850" s="37"/>
      <c r="AZ850" s="37"/>
    </row>
    <row r="851" ht="15.7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  <c r="AH851" s="37"/>
      <c r="AI851" s="37"/>
      <c r="AJ851" s="37"/>
      <c r="AK851" s="37"/>
      <c r="AL851" s="37"/>
      <c r="AM851" s="37"/>
      <c r="AN851" s="37"/>
      <c r="AO851" s="37"/>
      <c r="AP851" s="37"/>
      <c r="AQ851" s="37"/>
      <c r="AR851" s="37"/>
      <c r="AS851" s="37"/>
      <c r="AT851" s="37"/>
      <c r="AU851" s="37"/>
      <c r="AV851" s="37"/>
      <c r="AW851" s="37"/>
      <c r="AX851" s="37"/>
      <c r="AY851" s="37"/>
      <c r="AZ851" s="37"/>
    </row>
    <row r="852" ht="15.7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  <c r="AH852" s="37"/>
      <c r="AI852" s="37"/>
      <c r="AJ852" s="37"/>
      <c r="AK852" s="37"/>
      <c r="AL852" s="37"/>
      <c r="AM852" s="37"/>
      <c r="AN852" s="37"/>
      <c r="AO852" s="37"/>
      <c r="AP852" s="37"/>
      <c r="AQ852" s="37"/>
      <c r="AR852" s="37"/>
      <c r="AS852" s="37"/>
      <c r="AT852" s="37"/>
      <c r="AU852" s="37"/>
      <c r="AV852" s="37"/>
      <c r="AW852" s="37"/>
      <c r="AX852" s="37"/>
      <c r="AY852" s="37"/>
      <c r="AZ852" s="37"/>
    </row>
    <row r="853" ht="15.7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  <c r="AH853" s="37"/>
      <c r="AI853" s="37"/>
      <c r="AJ853" s="37"/>
      <c r="AK853" s="37"/>
      <c r="AL853" s="37"/>
      <c r="AM853" s="37"/>
      <c r="AN853" s="37"/>
      <c r="AO853" s="37"/>
      <c r="AP853" s="37"/>
      <c r="AQ853" s="37"/>
      <c r="AR853" s="37"/>
      <c r="AS853" s="37"/>
      <c r="AT853" s="37"/>
      <c r="AU853" s="37"/>
      <c r="AV853" s="37"/>
      <c r="AW853" s="37"/>
      <c r="AX853" s="37"/>
      <c r="AY853" s="37"/>
      <c r="AZ853" s="37"/>
    </row>
    <row r="854" ht="15.7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  <c r="AJ854" s="37"/>
      <c r="AK854" s="37"/>
      <c r="AL854" s="37"/>
      <c r="AM854" s="37"/>
      <c r="AN854" s="37"/>
      <c r="AO854" s="37"/>
      <c r="AP854" s="37"/>
      <c r="AQ854" s="37"/>
      <c r="AR854" s="37"/>
      <c r="AS854" s="37"/>
      <c r="AT854" s="37"/>
      <c r="AU854" s="37"/>
      <c r="AV854" s="37"/>
      <c r="AW854" s="37"/>
      <c r="AX854" s="37"/>
      <c r="AY854" s="37"/>
      <c r="AZ854" s="37"/>
    </row>
    <row r="855" ht="15.7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  <c r="AG855" s="37"/>
      <c r="AH855" s="37"/>
      <c r="AI855" s="37"/>
      <c r="AJ855" s="37"/>
      <c r="AK855" s="37"/>
      <c r="AL855" s="37"/>
      <c r="AM855" s="37"/>
      <c r="AN855" s="37"/>
      <c r="AO855" s="37"/>
      <c r="AP855" s="37"/>
      <c r="AQ855" s="37"/>
      <c r="AR855" s="37"/>
      <c r="AS855" s="37"/>
      <c r="AT855" s="37"/>
      <c r="AU855" s="37"/>
      <c r="AV855" s="37"/>
      <c r="AW855" s="37"/>
      <c r="AX855" s="37"/>
      <c r="AY855" s="37"/>
      <c r="AZ855" s="37"/>
    </row>
    <row r="856" ht="15.7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  <c r="AH856" s="37"/>
      <c r="AI856" s="37"/>
      <c r="AJ856" s="37"/>
      <c r="AK856" s="37"/>
      <c r="AL856" s="37"/>
      <c r="AM856" s="37"/>
      <c r="AN856" s="37"/>
      <c r="AO856" s="37"/>
      <c r="AP856" s="37"/>
      <c r="AQ856" s="37"/>
      <c r="AR856" s="37"/>
      <c r="AS856" s="37"/>
      <c r="AT856" s="37"/>
      <c r="AU856" s="37"/>
      <c r="AV856" s="37"/>
      <c r="AW856" s="37"/>
      <c r="AX856" s="37"/>
      <c r="AY856" s="37"/>
      <c r="AZ856" s="37"/>
    </row>
    <row r="857" ht="15.7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  <c r="AG857" s="37"/>
      <c r="AH857" s="37"/>
      <c r="AI857" s="37"/>
      <c r="AJ857" s="37"/>
      <c r="AK857" s="37"/>
      <c r="AL857" s="37"/>
      <c r="AM857" s="37"/>
      <c r="AN857" s="37"/>
      <c r="AO857" s="37"/>
      <c r="AP857" s="37"/>
      <c r="AQ857" s="37"/>
      <c r="AR857" s="37"/>
      <c r="AS857" s="37"/>
      <c r="AT857" s="37"/>
      <c r="AU857" s="37"/>
      <c r="AV857" s="37"/>
      <c r="AW857" s="37"/>
      <c r="AX857" s="37"/>
      <c r="AY857" s="37"/>
      <c r="AZ857" s="37"/>
    </row>
    <row r="858" ht="15.7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  <c r="AH858" s="37"/>
      <c r="AI858" s="37"/>
      <c r="AJ858" s="37"/>
      <c r="AK858" s="37"/>
      <c r="AL858" s="37"/>
      <c r="AM858" s="37"/>
      <c r="AN858" s="37"/>
      <c r="AO858" s="37"/>
      <c r="AP858" s="37"/>
      <c r="AQ858" s="37"/>
      <c r="AR858" s="37"/>
      <c r="AS858" s="37"/>
      <c r="AT858" s="37"/>
      <c r="AU858" s="37"/>
      <c r="AV858" s="37"/>
      <c r="AW858" s="37"/>
      <c r="AX858" s="37"/>
      <c r="AY858" s="37"/>
      <c r="AZ858" s="37"/>
    </row>
    <row r="859" ht="15.7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  <c r="AH859" s="37"/>
      <c r="AI859" s="37"/>
      <c r="AJ859" s="37"/>
      <c r="AK859" s="37"/>
      <c r="AL859" s="37"/>
      <c r="AM859" s="37"/>
      <c r="AN859" s="37"/>
      <c r="AO859" s="37"/>
      <c r="AP859" s="37"/>
      <c r="AQ859" s="37"/>
      <c r="AR859" s="37"/>
      <c r="AS859" s="37"/>
      <c r="AT859" s="37"/>
      <c r="AU859" s="37"/>
      <c r="AV859" s="37"/>
      <c r="AW859" s="37"/>
      <c r="AX859" s="37"/>
      <c r="AY859" s="37"/>
      <c r="AZ859" s="37"/>
    </row>
    <row r="860" ht="15.7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  <c r="AJ860" s="37"/>
      <c r="AK860" s="37"/>
      <c r="AL860" s="37"/>
      <c r="AM860" s="37"/>
      <c r="AN860" s="37"/>
      <c r="AO860" s="37"/>
      <c r="AP860" s="37"/>
      <c r="AQ860" s="37"/>
      <c r="AR860" s="37"/>
      <c r="AS860" s="37"/>
      <c r="AT860" s="37"/>
      <c r="AU860" s="37"/>
      <c r="AV860" s="37"/>
      <c r="AW860" s="37"/>
      <c r="AX860" s="37"/>
      <c r="AY860" s="37"/>
      <c r="AZ860" s="37"/>
    </row>
    <row r="861" ht="15.7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  <c r="AG861" s="37"/>
      <c r="AH861" s="37"/>
      <c r="AI861" s="37"/>
      <c r="AJ861" s="37"/>
      <c r="AK861" s="37"/>
      <c r="AL861" s="37"/>
      <c r="AM861" s="37"/>
      <c r="AN861" s="37"/>
      <c r="AO861" s="37"/>
      <c r="AP861" s="37"/>
      <c r="AQ861" s="37"/>
      <c r="AR861" s="37"/>
      <c r="AS861" s="37"/>
      <c r="AT861" s="37"/>
      <c r="AU861" s="37"/>
      <c r="AV861" s="37"/>
      <c r="AW861" s="37"/>
      <c r="AX861" s="37"/>
      <c r="AY861" s="37"/>
      <c r="AZ861" s="37"/>
    </row>
    <row r="862" ht="15.7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  <c r="AI862" s="37"/>
      <c r="AJ862" s="37"/>
      <c r="AK862" s="37"/>
      <c r="AL862" s="37"/>
      <c r="AM862" s="37"/>
      <c r="AN862" s="37"/>
      <c r="AO862" s="37"/>
      <c r="AP862" s="37"/>
      <c r="AQ862" s="37"/>
      <c r="AR862" s="37"/>
      <c r="AS862" s="37"/>
      <c r="AT862" s="37"/>
      <c r="AU862" s="37"/>
      <c r="AV862" s="37"/>
      <c r="AW862" s="37"/>
      <c r="AX862" s="37"/>
      <c r="AY862" s="37"/>
      <c r="AZ862" s="37"/>
    </row>
    <row r="863" ht="15.7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  <c r="AG863" s="37"/>
      <c r="AH863" s="37"/>
      <c r="AI863" s="37"/>
      <c r="AJ863" s="37"/>
      <c r="AK863" s="37"/>
      <c r="AL863" s="37"/>
      <c r="AM863" s="37"/>
      <c r="AN863" s="37"/>
      <c r="AO863" s="37"/>
      <c r="AP863" s="37"/>
      <c r="AQ863" s="37"/>
      <c r="AR863" s="37"/>
      <c r="AS863" s="37"/>
      <c r="AT863" s="37"/>
      <c r="AU863" s="37"/>
      <c r="AV863" s="37"/>
      <c r="AW863" s="37"/>
      <c r="AX863" s="37"/>
      <c r="AY863" s="37"/>
      <c r="AZ863" s="37"/>
    </row>
    <row r="864" ht="15.7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37"/>
      <c r="AI864" s="37"/>
      <c r="AJ864" s="37"/>
      <c r="AK864" s="37"/>
      <c r="AL864" s="37"/>
      <c r="AM864" s="37"/>
      <c r="AN864" s="37"/>
      <c r="AO864" s="37"/>
      <c r="AP864" s="37"/>
      <c r="AQ864" s="37"/>
      <c r="AR864" s="37"/>
      <c r="AS864" s="37"/>
      <c r="AT864" s="37"/>
      <c r="AU864" s="37"/>
      <c r="AV864" s="37"/>
      <c r="AW864" s="37"/>
      <c r="AX864" s="37"/>
      <c r="AY864" s="37"/>
      <c r="AZ864" s="37"/>
    </row>
    <row r="865" ht="15.7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  <c r="AH865" s="37"/>
      <c r="AI865" s="37"/>
      <c r="AJ865" s="37"/>
      <c r="AK865" s="37"/>
      <c r="AL865" s="37"/>
      <c r="AM865" s="37"/>
      <c r="AN865" s="37"/>
      <c r="AO865" s="37"/>
      <c r="AP865" s="37"/>
      <c r="AQ865" s="37"/>
      <c r="AR865" s="37"/>
      <c r="AS865" s="37"/>
      <c r="AT865" s="37"/>
      <c r="AU865" s="37"/>
      <c r="AV865" s="37"/>
      <c r="AW865" s="37"/>
      <c r="AX865" s="37"/>
      <c r="AY865" s="37"/>
      <c r="AZ865" s="37"/>
    </row>
    <row r="866" ht="15.7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  <c r="AH866" s="37"/>
      <c r="AI866" s="37"/>
      <c r="AJ866" s="37"/>
      <c r="AK866" s="37"/>
      <c r="AL866" s="37"/>
      <c r="AM866" s="37"/>
      <c r="AN866" s="37"/>
      <c r="AO866" s="37"/>
      <c r="AP866" s="37"/>
      <c r="AQ866" s="37"/>
      <c r="AR866" s="37"/>
      <c r="AS866" s="37"/>
      <c r="AT866" s="37"/>
      <c r="AU866" s="37"/>
      <c r="AV866" s="37"/>
      <c r="AW866" s="37"/>
      <c r="AX866" s="37"/>
      <c r="AY866" s="37"/>
      <c r="AZ866" s="37"/>
    </row>
    <row r="867" ht="15.7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37"/>
      <c r="AI867" s="37"/>
      <c r="AJ867" s="37"/>
      <c r="AK867" s="37"/>
      <c r="AL867" s="37"/>
      <c r="AM867" s="37"/>
      <c r="AN867" s="37"/>
      <c r="AO867" s="37"/>
      <c r="AP867" s="37"/>
      <c r="AQ867" s="37"/>
      <c r="AR867" s="37"/>
      <c r="AS867" s="37"/>
      <c r="AT867" s="37"/>
      <c r="AU867" s="37"/>
      <c r="AV867" s="37"/>
      <c r="AW867" s="37"/>
      <c r="AX867" s="37"/>
      <c r="AY867" s="37"/>
      <c r="AZ867" s="37"/>
    </row>
    <row r="868" ht="15.7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  <c r="AJ868" s="37"/>
      <c r="AK868" s="37"/>
      <c r="AL868" s="37"/>
      <c r="AM868" s="37"/>
      <c r="AN868" s="37"/>
      <c r="AO868" s="37"/>
      <c r="AP868" s="37"/>
      <c r="AQ868" s="37"/>
      <c r="AR868" s="37"/>
      <c r="AS868" s="37"/>
      <c r="AT868" s="37"/>
      <c r="AU868" s="37"/>
      <c r="AV868" s="37"/>
      <c r="AW868" s="37"/>
      <c r="AX868" s="37"/>
      <c r="AY868" s="37"/>
      <c r="AZ868" s="37"/>
    </row>
    <row r="869" ht="15.7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  <c r="AH869" s="37"/>
      <c r="AI869" s="37"/>
      <c r="AJ869" s="37"/>
      <c r="AK869" s="37"/>
      <c r="AL869" s="37"/>
      <c r="AM869" s="37"/>
      <c r="AN869" s="37"/>
      <c r="AO869" s="37"/>
      <c r="AP869" s="37"/>
      <c r="AQ869" s="37"/>
      <c r="AR869" s="37"/>
      <c r="AS869" s="37"/>
      <c r="AT869" s="37"/>
      <c r="AU869" s="37"/>
      <c r="AV869" s="37"/>
      <c r="AW869" s="37"/>
      <c r="AX869" s="37"/>
      <c r="AY869" s="37"/>
      <c r="AZ869" s="37"/>
    </row>
    <row r="870" ht="15.7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  <c r="AH870" s="37"/>
      <c r="AI870" s="37"/>
      <c r="AJ870" s="37"/>
      <c r="AK870" s="37"/>
      <c r="AL870" s="37"/>
      <c r="AM870" s="37"/>
      <c r="AN870" s="37"/>
      <c r="AO870" s="37"/>
      <c r="AP870" s="37"/>
      <c r="AQ870" s="37"/>
      <c r="AR870" s="37"/>
      <c r="AS870" s="37"/>
      <c r="AT870" s="37"/>
      <c r="AU870" s="37"/>
      <c r="AV870" s="37"/>
      <c r="AW870" s="37"/>
      <c r="AX870" s="37"/>
      <c r="AY870" s="37"/>
      <c r="AZ870" s="37"/>
    </row>
    <row r="871" ht="15.7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  <c r="AG871" s="37"/>
      <c r="AH871" s="37"/>
      <c r="AI871" s="37"/>
      <c r="AJ871" s="37"/>
      <c r="AK871" s="37"/>
      <c r="AL871" s="37"/>
      <c r="AM871" s="37"/>
      <c r="AN871" s="37"/>
      <c r="AO871" s="37"/>
      <c r="AP871" s="37"/>
      <c r="AQ871" s="37"/>
      <c r="AR871" s="37"/>
      <c r="AS871" s="37"/>
      <c r="AT871" s="37"/>
      <c r="AU871" s="37"/>
      <c r="AV871" s="37"/>
      <c r="AW871" s="37"/>
      <c r="AX871" s="37"/>
      <c r="AY871" s="37"/>
      <c r="AZ871" s="37"/>
    </row>
    <row r="872" ht="15.7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  <c r="AH872" s="37"/>
      <c r="AI872" s="37"/>
      <c r="AJ872" s="37"/>
      <c r="AK872" s="37"/>
      <c r="AL872" s="37"/>
      <c r="AM872" s="37"/>
      <c r="AN872" s="37"/>
      <c r="AO872" s="37"/>
      <c r="AP872" s="37"/>
      <c r="AQ872" s="37"/>
      <c r="AR872" s="37"/>
      <c r="AS872" s="37"/>
      <c r="AT872" s="37"/>
      <c r="AU872" s="37"/>
      <c r="AV872" s="37"/>
      <c r="AW872" s="37"/>
      <c r="AX872" s="37"/>
      <c r="AY872" s="37"/>
      <c r="AZ872" s="37"/>
    </row>
    <row r="873" ht="15.7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  <c r="AH873" s="37"/>
      <c r="AI873" s="37"/>
      <c r="AJ873" s="37"/>
      <c r="AK873" s="37"/>
      <c r="AL873" s="37"/>
      <c r="AM873" s="37"/>
      <c r="AN873" s="37"/>
      <c r="AO873" s="37"/>
      <c r="AP873" s="37"/>
      <c r="AQ873" s="37"/>
      <c r="AR873" s="37"/>
      <c r="AS873" s="37"/>
      <c r="AT873" s="37"/>
      <c r="AU873" s="37"/>
      <c r="AV873" s="37"/>
      <c r="AW873" s="37"/>
      <c r="AX873" s="37"/>
      <c r="AY873" s="37"/>
      <c r="AZ873" s="37"/>
    </row>
    <row r="874" ht="15.7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  <c r="AG874" s="37"/>
      <c r="AH874" s="37"/>
      <c r="AI874" s="37"/>
      <c r="AJ874" s="37"/>
      <c r="AK874" s="37"/>
      <c r="AL874" s="37"/>
      <c r="AM874" s="37"/>
      <c r="AN874" s="37"/>
      <c r="AO874" s="37"/>
      <c r="AP874" s="37"/>
      <c r="AQ874" s="37"/>
      <c r="AR874" s="37"/>
      <c r="AS874" s="37"/>
      <c r="AT874" s="37"/>
      <c r="AU874" s="37"/>
      <c r="AV874" s="37"/>
      <c r="AW874" s="37"/>
      <c r="AX874" s="37"/>
      <c r="AY874" s="37"/>
      <c r="AZ874" s="37"/>
    </row>
    <row r="875" ht="15.7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  <c r="AG875" s="37"/>
      <c r="AH875" s="37"/>
      <c r="AI875" s="37"/>
      <c r="AJ875" s="37"/>
      <c r="AK875" s="37"/>
      <c r="AL875" s="37"/>
      <c r="AM875" s="37"/>
      <c r="AN875" s="37"/>
      <c r="AO875" s="37"/>
      <c r="AP875" s="37"/>
      <c r="AQ875" s="37"/>
      <c r="AR875" s="37"/>
      <c r="AS875" s="37"/>
      <c r="AT875" s="37"/>
      <c r="AU875" s="37"/>
      <c r="AV875" s="37"/>
      <c r="AW875" s="37"/>
      <c r="AX875" s="37"/>
      <c r="AY875" s="37"/>
      <c r="AZ875" s="37"/>
    </row>
    <row r="876" ht="15.7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  <c r="AH876" s="37"/>
      <c r="AI876" s="37"/>
      <c r="AJ876" s="37"/>
      <c r="AK876" s="37"/>
      <c r="AL876" s="37"/>
      <c r="AM876" s="37"/>
      <c r="AN876" s="37"/>
      <c r="AO876" s="37"/>
      <c r="AP876" s="37"/>
      <c r="AQ876" s="37"/>
      <c r="AR876" s="37"/>
      <c r="AS876" s="37"/>
      <c r="AT876" s="37"/>
      <c r="AU876" s="37"/>
      <c r="AV876" s="37"/>
      <c r="AW876" s="37"/>
      <c r="AX876" s="37"/>
      <c r="AY876" s="37"/>
      <c r="AZ876" s="37"/>
    </row>
    <row r="877" ht="15.7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  <c r="AH877" s="37"/>
      <c r="AI877" s="37"/>
      <c r="AJ877" s="37"/>
      <c r="AK877" s="37"/>
      <c r="AL877" s="37"/>
      <c r="AM877" s="37"/>
      <c r="AN877" s="37"/>
      <c r="AO877" s="37"/>
      <c r="AP877" s="37"/>
      <c r="AQ877" s="37"/>
      <c r="AR877" s="37"/>
      <c r="AS877" s="37"/>
      <c r="AT877" s="37"/>
      <c r="AU877" s="37"/>
      <c r="AV877" s="37"/>
      <c r="AW877" s="37"/>
      <c r="AX877" s="37"/>
      <c r="AY877" s="37"/>
      <c r="AZ877" s="37"/>
    </row>
    <row r="878" ht="15.7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  <c r="AG878" s="37"/>
      <c r="AH878" s="37"/>
      <c r="AI878" s="37"/>
      <c r="AJ878" s="37"/>
      <c r="AK878" s="37"/>
      <c r="AL878" s="37"/>
      <c r="AM878" s="37"/>
      <c r="AN878" s="37"/>
      <c r="AO878" s="37"/>
      <c r="AP878" s="37"/>
      <c r="AQ878" s="37"/>
      <c r="AR878" s="37"/>
      <c r="AS878" s="37"/>
      <c r="AT878" s="37"/>
      <c r="AU878" s="37"/>
      <c r="AV878" s="37"/>
      <c r="AW878" s="37"/>
      <c r="AX878" s="37"/>
      <c r="AY878" s="37"/>
      <c r="AZ878" s="37"/>
    </row>
    <row r="879" ht="15.7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  <c r="AH879" s="37"/>
      <c r="AI879" s="37"/>
      <c r="AJ879" s="37"/>
      <c r="AK879" s="37"/>
      <c r="AL879" s="37"/>
      <c r="AM879" s="37"/>
      <c r="AN879" s="37"/>
      <c r="AO879" s="37"/>
      <c r="AP879" s="37"/>
      <c r="AQ879" s="37"/>
      <c r="AR879" s="37"/>
      <c r="AS879" s="37"/>
      <c r="AT879" s="37"/>
      <c r="AU879" s="37"/>
      <c r="AV879" s="37"/>
      <c r="AW879" s="37"/>
      <c r="AX879" s="37"/>
      <c r="AY879" s="37"/>
      <c r="AZ879" s="37"/>
    </row>
    <row r="880" ht="15.7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  <c r="AH880" s="37"/>
      <c r="AI880" s="37"/>
      <c r="AJ880" s="37"/>
      <c r="AK880" s="37"/>
      <c r="AL880" s="37"/>
      <c r="AM880" s="37"/>
      <c r="AN880" s="37"/>
      <c r="AO880" s="37"/>
      <c r="AP880" s="37"/>
      <c r="AQ880" s="37"/>
      <c r="AR880" s="37"/>
      <c r="AS880" s="37"/>
      <c r="AT880" s="37"/>
      <c r="AU880" s="37"/>
      <c r="AV880" s="37"/>
      <c r="AW880" s="37"/>
      <c r="AX880" s="37"/>
      <c r="AY880" s="37"/>
      <c r="AZ880" s="37"/>
    </row>
    <row r="881" ht="15.7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  <c r="AG881" s="37"/>
      <c r="AH881" s="37"/>
      <c r="AI881" s="37"/>
      <c r="AJ881" s="37"/>
      <c r="AK881" s="37"/>
      <c r="AL881" s="37"/>
      <c r="AM881" s="37"/>
      <c r="AN881" s="37"/>
      <c r="AO881" s="37"/>
      <c r="AP881" s="37"/>
      <c r="AQ881" s="37"/>
      <c r="AR881" s="37"/>
      <c r="AS881" s="37"/>
      <c r="AT881" s="37"/>
      <c r="AU881" s="37"/>
      <c r="AV881" s="37"/>
      <c r="AW881" s="37"/>
      <c r="AX881" s="37"/>
      <c r="AY881" s="37"/>
      <c r="AZ881" s="37"/>
    </row>
    <row r="882" ht="15.7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  <c r="AG882" s="37"/>
      <c r="AH882" s="37"/>
      <c r="AI882" s="37"/>
      <c r="AJ882" s="37"/>
      <c r="AK882" s="37"/>
      <c r="AL882" s="37"/>
      <c r="AM882" s="37"/>
      <c r="AN882" s="37"/>
      <c r="AO882" s="37"/>
      <c r="AP882" s="37"/>
      <c r="AQ882" s="37"/>
      <c r="AR882" s="37"/>
      <c r="AS882" s="37"/>
      <c r="AT882" s="37"/>
      <c r="AU882" s="37"/>
      <c r="AV882" s="37"/>
      <c r="AW882" s="37"/>
      <c r="AX882" s="37"/>
      <c r="AY882" s="37"/>
      <c r="AZ882" s="37"/>
    </row>
    <row r="883" ht="15.7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  <c r="AG883" s="37"/>
      <c r="AH883" s="37"/>
      <c r="AI883" s="37"/>
      <c r="AJ883" s="37"/>
      <c r="AK883" s="37"/>
      <c r="AL883" s="37"/>
      <c r="AM883" s="37"/>
      <c r="AN883" s="37"/>
      <c r="AO883" s="37"/>
      <c r="AP883" s="37"/>
      <c r="AQ883" s="37"/>
      <c r="AR883" s="37"/>
      <c r="AS883" s="37"/>
      <c r="AT883" s="37"/>
      <c r="AU883" s="37"/>
      <c r="AV883" s="37"/>
      <c r="AW883" s="37"/>
      <c r="AX883" s="37"/>
      <c r="AY883" s="37"/>
      <c r="AZ883" s="37"/>
    </row>
    <row r="884" ht="15.7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  <c r="AH884" s="37"/>
      <c r="AI884" s="37"/>
      <c r="AJ884" s="37"/>
      <c r="AK884" s="37"/>
      <c r="AL884" s="37"/>
      <c r="AM884" s="37"/>
      <c r="AN884" s="37"/>
      <c r="AO884" s="37"/>
      <c r="AP884" s="37"/>
      <c r="AQ884" s="37"/>
      <c r="AR884" s="37"/>
      <c r="AS884" s="37"/>
      <c r="AT884" s="37"/>
      <c r="AU884" s="37"/>
      <c r="AV884" s="37"/>
      <c r="AW884" s="37"/>
      <c r="AX884" s="37"/>
      <c r="AY884" s="37"/>
      <c r="AZ884" s="37"/>
    </row>
    <row r="885" ht="15.7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  <c r="AH885" s="37"/>
      <c r="AI885" s="37"/>
      <c r="AJ885" s="37"/>
      <c r="AK885" s="37"/>
      <c r="AL885" s="37"/>
      <c r="AM885" s="37"/>
      <c r="AN885" s="37"/>
      <c r="AO885" s="37"/>
      <c r="AP885" s="37"/>
      <c r="AQ885" s="37"/>
      <c r="AR885" s="37"/>
      <c r="AS885" s="37"/>
      <c r="AT885" s="37"/>
      <c r="AU885" s="37"/>
      <c r="AV885" s="37"/>
      <c r="AW885" s="37"/>
      <c r="AX885" s="37"/>
      <c r="AY885" s="37"/>
      <c r="AZ885" s="37"/>
    </row>
    <row r="886" ht="15.7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  <c r="AH886" s="37"/>
      <c r="AI886" s="37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7"/>
      <c r="AU886" s="37"/>
      <c r="AV886" s="37"/>
      <c r="AW886" s="37"/>
      <c r="AX886" s="37"/>
      <c r="AY886" s="37"/>
      <c r="AZ886" s="37"/>
    </row>
    <row r="887" ht="15.7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  <c r="AG887" s="37"/>
      <c r="AH887" s="37"/>
      <c r="AI887" s="37"/>
      <c r="AJ887" s="37"/>
      <c r="AK887" s="37"/>
      <c r="AL887" s="37"/>
      <c r="AM887" s="37"/>
      <c r="AN887" s="37"/>
      <c r="AO887" s="37"/>
      <c r="AP887" s="37"/>
      <c r="AQ887" s="37"/>
      <c r="AR887" s="37"/>
      <c r="AS887" s="37"/>
      <c r="AT887" s="37"/>
      <c r="AU887" s="37"/>
      <c r="AV887" s="37"/>
      <c r="AW887" s="37"/>
      <c r="AX887" s="37"/>
      <c r="AY887" s="37"/>
      <c r="AZ887" s="37"/>
    </row>
    <row r="888" ht="15.7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  <c r="AG888" s="37"/>
      <c r="AH888" s="37"/>
      <c r="AI888" s="37"/>
      <c r="AJ888" s="37"/>
      <c r="AK888" s="37"/>
      <c r="AL888" s="37"/>
      <c r="AM888" s="37"/>
      <c r="AN888" s="37"/>
      <c r="AO888" s="37"/>
      <c r="AP888" s="37"/>
      <c r="AQ888" s="37"/>
      <c r="AR888" s="37"/>
      <c r="AS888" s="37"/>
      <c r="AT888" s="37"/>
      <c r="AU888" s="37"/>
      <c r="AV888" s="37"/>
      <c r="AW888" s="37"/>
      <c r="AX888" s="37"/>
      <c r="AY888" s="37"/>
      <c r="AZ888" s="37"/>
    </row>
    <row r="889" ht="15.7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  <c r="AG889" s="37"/>
      <c r="AH889" s="37"/>
      <c r="AI889" s="37"/>
      <c r="AJ889" s="37"/>
      <c r="AK889" s="37"/>
      <c r="AL889" s="37"/>
      <c r="AM889" s="37"/>
      <c r="AN889" s="37"/>
      <c r="AO889" s="37"/>
      <c r="AP889" s="37"/>
      <c r="AQ889" s="37"/>
      <c r="AR889" s="37"/>
      <c r="AS889" s="37"/>
      <c r="AT889" s="37"/>
      <c r="AU889" s="37"/>
      <c r="AV889" s="37"/>
      <c r="AW889" s="37"/>
      <c r="AX889" s="37"/>
      <c r="AY889" s="37"/>
      <c r="AZ889" s="37"/>
    </row>
    <row r="890" ht="15.7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  <c r="AH890" s="37"/>
      <c r="AI890" s="37"/>
      <c r="AJ890" s="37"/>
      <c r="AK890" s="37"/>
      <c r="AL890" s="37"/>
      <c r="AM890" s="37"/>
      <c r="AN890" s="37"/>
      <c r="AO890" s="37"/>
      <c r="AP890" s="37"/>
      <c r="AQ890" s="37"/>
      <c r="AR890" s="37"/>
      <c r="AS890" s="37"/>
      <c r="AT890" s="37"/>
      <c r="AU890" s="37"/>
      <c r="AV890" s="37"/>
      <c r="AW890" s="37"/>
      <c r="AX890" s="37"/>
      <c r="AY890" s="37"/>
      <c r="AZ890" s="37"/>
    </row>
    <row r="891" ht="15.7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  <c r="AG891" s="37"/>
      <c r="AH891" s="37"/>
      <c r="AI891" s="37"/>
      <c r="AJ891" s="37"/>
      <c r="AK891" s="37"/>
      <c r="AL891" s="37"/>
      <c r="AM891" s="37"/>
      <c r="AN891" s="37"/>
      <c r="AO891" s="37"/>
      <c r="AP891" s="37"/>
      <c r="AQ891" s="37"/>
      <c r="AR891" s="37"/>
      <c r="AS891" s="37"/>
      <c r="AT891" s="37"/>
      <c r="AU891" s="37"/>
      <c r="AV891" s="37"/>
      <c r="AW891" s="37"/>
      <c r="AX891" s="37"/>
      <c r="AY891" s="37"/>
      <c r="AZ891" s="37"/>
    </row>
    <row r="892" ht="15.7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  <c r="AH892" s="37"/>
      <c r="AI892" s="37"/>
      <c r="AJ892" s="37"/>
      <c r="AK892" s="37"/>
      <c r="AL892" s="37"/>
      <c r="AM892" s="37"/>
      <c r="AN892" s="37"/>
      <c r="AO892" s="37"/>
      <c r="AP892" s="37"/>
      <c r="AQ892" s="37"/>
      <c r="AR892" s="37"/>
      <c r="AS892" s="37"/>
      <c r="AT892" s="37"/>
      <c r="AU892" s="37"/>
      <c r="AV892" s="37"/>
      <c r="AW892" s="37"/>
      <c r="AX892" s="37"/>
      <c r="AY892" s="37"/>
      <c r="AZ892" s="37"/>
    </row>
    <row r="893" ht="15.7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  <c r="AG893" s="37"/>
      <c r="AH893" s="37"/>
      <c r="AI893" s="37"/>
      <c r="AJ893" s="37"/>
      <c r="AK893" s="37"/>
      <c r="AL893" s="37"/>
      <c r="AM893" s="37"/>
      <c r="AN893" s="37"/>
      <c r="AO893" s="37"/>
      <c r="AP893" s="37"/>
      <c r="AQ893" s="37"/>
      <c r="AR893" s="37"/>
      <c r="AS893" s="37"/>
      <c r="AT893" s="37"/>
      <c r="AU893" s="37"/>
      <c r="AV893" s="37"/>
      <c r="AW893" s="37"/>
      <c r="AX893" s="37"/>
      <c r="AY893" s="37"/>
      <c r="AZ893" s="37"/>
    </row>
    <row r="894" ht="15.7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  <c r="AH894" s="37"/>
      <c r="AI894" s="37"/>
      <c r="AJ894" s="37"/>
      <c r="AK894" s="37"/>
      <c r="AL894" s="37"/>
      <c r="AM894" s="37"/>
      <c r="AN894" s="37"/>
      <c r="AO894" s="37"/>
      <c r="AP894" s="37"/>
      <c r="AQ894" s="37"/>
      <c r="AR894" s="37"/>
      <c r="AS894" s="37"/>
      <c r="AT894" s="37"/>
      <c r="AU894" s="37"/>
      <c r="AV894" s="37"/>
      <c r="AW894" s="37"/>
      <c r="AX894" s="37"/>
      <c r="AY894" s="37"/>
      <c r="AZ894" s="37"/>
    </row>
    <row r="895" ht="15.7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  <c r="AG895" s="37"/>
      <c r="AH895" s="37"/>
      <c r="AI895" s="37"/>
      <c r="AJ895" s="37"/>
      <c r="AK895" s="37"/>
      <c r="AL895" s="37"/>
      <c r="AM895" s="37"/>
      <c r="AN895" s="37"/>
      <c r="AO895" s="37"/>
      <c r="AP895" s="37"/>
      <c r="AQ895" s="37"/>
      <c r="AR895" s="37"/>
      <c r="AS895" s="37"/>
      <c r="AT895" s="37"/>
      <c r="AU895" s="37"/>
      <c r="AV895" s="37"/>
      <c r="AW895" s="37"/>
      <c r="AX895" s="37"/>
      <c r="AY895" s="37"/>
      <c r="AZ895" s="37"/>
    </row>
    <row r="896" ht="15.7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  <c r="AH896" s="37"/>
      <c r="AI896" s="37"/>
      <c r="AJ896" s="37"/>
      <c r="AK896" s="37"/>
      <c r="AL896" s="37"/>
      <c r="AM896" s="37"/>
      <c r="AN896" s="37"/>
      <c r="AO896" s="37"/>
      <c r="AP896" s="37"/>
      <c r="AQ896" s="37"/>
      <c r="AR896" s="37"/>
      <c r="AS896" s="37"/>
      <c r="AT896" s="37"/>
      <c r="AU896" s="37"/>
      <c r="AV896" s="37"/>
      <c r="AW896" s="37"/>
      <c r="AX896" s="37"/>
      <c r="AY896" s="37"/>
      <c r="AZ896" s="37"/>
    </row>
    <row r="897" ht="15.7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  <c r="AG897" s="37"/>
      <c r="AH897" s="37"/>
      <c r="AI897" s="37"/>
      <c r="AJ897" s="37"/>
      <c r="AK897" s="37"/>
      <c r="AL897" s="37"/>
      <c r="AM897" s="37"/>
      <c r="AN897" s="37"/>
      <c r="AO897" s="37"/>
      <c r="AP897" s="37"/>
      <c r="AQ897" s="37"/>
      <c r="AR897" s="37"/>
      <c r="AS897" s="37"/>
      <c r="AT897" s="37"/>
      <c r="AU897" s="37"/>
      <c r="AV897" s="37"/>
      <c r="AW897" s="37"/>
      <c r="AX897" s="37"/>
      <c r="AY897" s="37"/>
      <c r="AZ897" s="37"/>
    </row>
    <row r="898" ht="15.7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/>
      <c r="AH898" s="37"/>
      <c r="AI898" s="37"/>
      <c r="AJ898" s="37"/>
      <c r="AK898" s="37"/>
      <c r="AL898" s="37"/>
      <c r="AM898" s="37"/>
      <c r="AN898" s="37"/>
      <c r="AO898" s="37"/>
      <c r="AP898" s="37"/>
      <c r="AQ898" s="37"/>
      <c r="AR898" s="37"/>
      <c r="AS898" s="37"/>
      <c r="AT898" s="37"/>
      <c r="AU898" s="37"/>
      <c r="AV898" s="37"/>
      <c r="AW898" s="37"/>
      <c r="AX898" s="37"/>
      <c r="AY898" s="37"/>
      <c r="AZ898" s="37"/>
    </row>
    <row r="899" ht="15.7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  <c r="AG899" s="37"/>
      <c r="AH899" s="37"/>
      <c r="AI899" s="37"/>
      <c r="AJ899" s="37"/>
      <c r="AK899" s="37"/>
      <c r="AL899" s="37"/>
      <c r="AM899" s="37"/>
      <c r="AN899" s="37"/>
      <c r="AO899" s="37"/>
      <c r="AP899" s="37"/>
      <c r="AQ899" s="37"/>
      <c r="AR899" s="37"/>
      <c r="AS899" s="37"/>
      <c r="AT899" s="37"/>
      <c r="AU899" s="37"/>
      <c r="AV899" s="37"/>
      <c r="AW899" s="37"/>
      <c r="AX899" s="37"/>
      <c r="AY899" s="37"/>
      <c r="AZ899" s="37"/>
    </row>
    <row r="900" ht="15.7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  <c r="AH900" s="37"/>
      <c r="AI900" s="37"/>
      <c r="AJ900" s="37"/>
      <c r="AK900" s="37"/>
      <c r="AL900" s="37"/>
      <c r="AM900" s="37"/>
      <c r="AN900" s="37"/>
      <c r="AO900" s="37"/>
      <c r="AP900" s="37"/>
      <c r="AQ900" s="37"/>
      <c r="AR900" s="37"/>
      <c r="AS900" s="37"/>
      <c r="AT900" s="37"/>
      <c r="AU900" s="37"/>
      <c r="AV900" s="37"/>
      <c r="AW900" s="37"/>
      <c r="AX900" s="37"/>
      <c r="AY900" s="37"/>
      <c r="AZ900" s="37"/>
    </row>
    <row r="901" ht="15.7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  <c r="AH901" s="37"/>
      <c r="AI901" s="37"/>
      <c r="AJ901" s="37"/>
      <c r="AK901" s="37"/>
      <c r="AL901" s="37"/>
      <c r="AM901" s="37"/>
      <c r="AN901" s="37"/>
      <c r="AO901" s="37"/>
      <c r="AP901" s="37"/>
      <c r="AQ901" s="37"/>
      <c r="AR901" s="37"/>
      <c r="AS901" s="37"/>
      <c r="AT901" s="37"/>
      <c r="AU901" s="37"/>
      <c r="AV901" s="37"/>
      <c r="AW901" s="37"/>
      <c r="AX901" s="37"/>
      <c r="AY901" s="37"/>
      <c r="AZ901" s="37"/>
    </row>
    <row r="902" ht="15.7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  <c r="AG902" s="37"/>
      <c r="AH902" s="37"/>
      <c r="AI902" s="37"/>
      <c r="AJ902" s="37"/>
      <c r="AK902" s="37"/>
      <c r="AL902" s="37"/>
      <c r="AM902" s="37"/>
      <c r="AN902" s="37"/>
      <c r="AO902" s="37"/>
      <c r="AP902" s="37"/>
      <c r="AQ902" s="37"/>
      <c r="AR902" s="37"/>
      <c r="AS902" s="37"/>
      <c r="AT902" s="37"/>
      <c r="AU902" s="37"/>
      <c r="AV902" s="37"/>
      <c r="AW902" s="37"/>
      <c r="AX902" s="37"/>
      <c r="AY902" s="37"/>
      <c r="AZ902" s="37"/>
    </row>
    <row r="903" ht="15.7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  <c r="AG903" s="37"/>
      <c r="AH903" s="37"/>
      <c r="AI903" s="37"/>
      <c r="AJ903" s="37"/>
      <c r="AK903" s="37"/>
      <c r="AL903" s="37"/>
      <c r="AM903" s="37"/>
      <c r="AN903" s="37"/>
      <c r="AO903" s="37"/>
      <c r="AP903" s="37"/>
      <c r="AQ903" s="37"/>
      <c r="AR903" s="37"/>
      <c r="AS903" s="37"/>
      <c r="AT903" s="37"/>
      <c r="AU903" s="37"/>
      <c r="AV903" s="37"/>
      <c r="AW903" s="37"/>
      <c r="AX903" s="37"/>
      <c r="AY903" s="37"/>
      <c r="AZ903" s="37"/>
    </row>
    <row r="904" ht="15.7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  <c r="AG904" s="37"/>
      <c r="AH904" s="37"/>
      <c r="AI904" s="37"/>
      <c r="AJ904" s="37"/>
      <c r="AK904" s="37"/>
      <c r="AL904" s="37"/>
      <c r="AM904" s="37"/>
      <c r="AN904" s="37"/>
      <c r="AO904" s="37"/>
      <c r="AP904" s="37"/>
      <c r="AQ904" s="37"/>
      <c r="AR904" s="37"/>
      <c r="AS904" s="37"/>
      <c r="AT904" s="37"/>
      <c r="AU904" s="37"/>
      <c r="AV904" s="37"/>
      <c r="AW904" s="37"/>
      <c r="AX904" s="37"/>
      <c r="AY904" s="37"/>
      <c r="AZ904" s="37"/>
    </row>
    <row r="905" ht="15.7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F905" s="37"/>
      <c r="AG905" s="37"/>
      <c r="AH905" s="37"/>
      <c r="AI905" s="37"/>
      <c r="AJ905" s="37"/>
      <c r="AK905" s="37"/>
      <c r="AL905" s="37"/>
      <c r="AM905" s="37"/>
      <c r="AN905" s="37"/>
      <c r="AO905" s="37"/>
      <c r="AP905" s="37"/>
      <c r="AQ905" s="37"/>
      <c r="AR905" s="37"/>
      <c r="AS905" s="37"/>
      <c r="AT905" s="37"/>
      <c r="AU905" s="37"/>
      <c r="AV905" s="37"/>
      <c r="AW905" s="37"/>
      <c r="AX905" s="37"/>
      <c r="AY905" s="37"/>
      <c r="AZ905" s="37"/>
    </row>
    <row r="906" ht="15.7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  <c r="AG906" s="37"/>
      <c r="AH906" s="37"/>
      <c r="AI906" s="37"/>
      <c r="AJ906" s="37"/>
      <c r="AK906" s="37"/>
      <c r="AL906" s="37"/>
      <c r="AM906" s="37"/>
      <c r="AN906" s="37"/>
      <c r="AO906" s="37"/>
      <c r="AP906" s="37"/>
      <c r="AQ906" s="37"/>
      <c r="AR906" s="37"/>
      <c r="AS906" s="37"/>
      <c r="AT906" s="37"/>
      <c r="AU906" s="37"/>
      <c r="AV906" s="37"/>
      <c r="AW906" s="37"/>
      <c r="AX906" s="37"/>
      <c r="AY906" s="37"/>
      <c r="AZ906" s="37"/>
    </row>
    <row r="907" ht="15.7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  <c r="AG907" s="37"/>
      <c r="AH907" s="37"/>
      <c r="AI907" s="37"/>
      <c r="AJ907" s="37"/>
      <c r="AK907" s="37"/>
      <c r="AL907" s="37"/>
      <c r="AM907" s="37"/>
      <c r="AN907" s="37"/>
      <c r="AO907" s="37"/>
      <c r="AP907" s="37"/>
      <c r="AQ907" s="37"/>
      <c r="AR907" s="37"/>
      <c r="AS907" s="37"/>
      <c r="AT907" s="37"/>
      <c r="AU907" s="37"/>
      <c r="AV907" s="37"/>
      <c r="AW907" s="37"/>
      <c r="AX907" s="37"/>
      <c r="AY907" s="37"/>
      <c r="AZ907" s="37"/>
    </row>
    <row r="908" ht="15.7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37"/>
      <c r="AI908" s="37"/>
      <c r="AJ908" s="37"/>
      <c r="AK908" s="37"/>
      <c r="AL908" s="37"/>
      <c r="AM908" s="37"/>
      <c r="AN908" s="37"/>
      <c r="AO908" s="37"/>
      <c r="AP908" s="37"/>
      <c r="AQ908" s="37"/>
      <c r="AR908" s="37"/>
      <c r="AS908" s="37"/>
      <c r="AT908" s="37"/>
      <c r="AU908" s="37"/>
      <c r="AV908" s="37"/>
      <c r="AW908" s="37"/>
      <c r="AX908" s="37"/>
      <c r="AY908" s="37"/>
      <c r="AZ908" s="37"/>
    </row>
    <row r="909" ht="15.7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  <c r="AI909" s="37"/>
      <c r="AJ909" s="37"/>
      <c r="AK909" s="37"/>
      <c r="AL909" s="37"/>
      <c r="AM909" s="37"/>
      <c r="AN909" s="37"/>
      <c r="AO909" s="37"/>
      <c r="AP909" s="37"/>
      <c r="AQ909" s="37"/>
      <c r="AR909" s="37"/>
      <c r="AS909" s="37"/>
      <c r="AT909" s="37"/>
      <c r="AU909" s="37"/>
      <c r="AV909" s="37"/>
      <c r="AW909" s="37"/>
      <c r="AX909" s="37"/>
      <c r="AY909" s="37"/>
      <c r="AZ909" s="37"/>
    </row>
    <row r="910" ht="15.7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37"/>
      <c r="AI910" s="37"/>
      <c r="AJ910" s="37"/>
      <c r="AK910" s="37"/>
      <c r="AL910" s="37"/>
      <c r="AM910" s="37"/>
      <c r="AN910" s="37"/>
      <c r="AO910" s="37"/>
      <c r="AP910" s="37"/>
      <c r="AQ910" s="37"/>
      <c r="AR910" s="37"/>
      <c r="AS910" s="37"/>
      <c r="AT910" s="37"/>
      <c r="AU910" s="37"/>
      <c r="AV910" s="37"/>
      <c r="AW910" s="37"/>
      <c r="AX910" s="37"/>
      <c r="AY910" s="37"/>
      <c r="AZ910" s="37"/>
    </row>
    <row r="911" ht="15.7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  <c r="AI911" s="37"/>
      <c r="AJ911" s="37"/>
      <c r="AK911" s="37"/>
      <c r="AL911" s="37"/>
      <c r="AM911" s="37"/>
      <c r="AN911" s="37"/>
      <c r="AO911" s="37"/>
      <c r="AP911" s="37"/>
      <c r="AQ911" s="37"/>
      <c r="AR911" s="37"/>
      <c r="AS911" s="37"/>
      <c r="AT911" s="37"/>
      <c r="AU911" s="37"/>
      <c r="AV911" s="37"/>
      <c r="AW911" s="37"/>
      <c r="AX911" s="37"/>
      <c r="AY911" s="37"/>
      <c r="AZ911" s="37"/>
    </row>
    <row r="912" ht="15.7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37"/>
      <c r="AI912" s="37"/>
      <c r="AJ912" s="37"/>
      <c r="AK912" s="37"/>
      <c r="AL912" s="37"/>
      <c r="AM912" s="37"/>
      <c r="AN912" s="37"/>
      <c r="AO912" s="37"/>
      <c r="AP912" s="37"/>
      <c r="AQ912" s="37"/>
      <c r="AR912" s="37"/>
      <c r="AS912" s="37"/>
      <c r="AT912" s="37"/>
      <c r="AU912" s="37"/>
      <c r="AV912" s="37"/>
      <c r="AW912" s="37"/>
      <c r="AX912" s="37"/>
      <c r="AY912" s="37"/>
      <c r="AZ912" s="37"/>
    </row>
    <row r="913" ht="15.7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  <c r="AJ913" s="37"/>
      <c r="AK913" s="37"/>
      <c r="AL913" s="37"/>
      <c r="AM913" s="37"/>
      <c r="AN913" s="37"/>
      <c r="AO913" s="37"/>
      <c r="AP913" s="37"/>
      <c r="AQ913" s="37"/>
      <c r="AR913" s="37"/>
      <c r="AS913" s="37"/>
      <c r="AT913" s="37"/>
      <c r="AU913" s="37"/>
      <c r="AV913" s="37"/>
      <c r="AW913" s="37"/>
      <c r="AX913" s="37"/>
      <c r="AY913" s="37"/>
      <c r="AZ913" s="37"/>
    </row>
    <row r="914" ht="15.7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  <c r="AI914" s="37"/>
      <c r="AJ914" s="37"/>
      <c r="AK914" s="37"/>
      <c r="AL914" s="37"/>
      <c r="AM914" s="37"/>
      <c r="AN914" s="37"/>
      <c r="AO914" s="37"/>
      <c r="AP914" s="37"/>
      <c r="AQ914" s="37"/>
      <c r="AR914" s="37"/>
      <c r="AS914" s="37"/>
      <c r="AT914" s="37"/>
      <c r="AU914" s="37"/>
      <c r="AV914" s="37"/>
      <c r="AW914" s="37"/>
      <c r="AX914" s="37"/>
      <c r="AY914" s="37"/>
      <c r="AZ914" s="37"/>
    </row>
    <row r="915" ht="15.7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  <c r="AJ915" s="37"/>
      <c r="AK915" s="37"/>
      <c r="AL915" s="37"/>
      <c r="AM915" s="37"/>
      <c r="AN915" s="37"/>
      <c r="AO915" s="37"/>
      <c r="AP915" s="37"/>
      <c r="AQ915" s="37"/>
      <c r="AR915" s="37"/>
      <c r="AS915" s="37"/>
      <c r="AT915" s="37"/>
      <c r="AU915" s="37"/>
      <c r="AV915" s="37"/>
      <c r="AW915" s="37"/>
      <c r="AX915" s="37"/>
      <c r="AY915" s="37"/>
      <c r="AZ915" s="37"/>
    </row>
    <row r="916" ht="15.7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  <c r="AH916" s="37"/>
      <c r="AI916" s="37"/>
      <c r="AJ916" s="37"/>
      <c r="AK916" s="37"/>
      <c r="AL916" s="37"/>
      <c r="AM916" s="37"/>
      <c r="AN916" s="37"/>
      <c r="AO916" s="37"/>
      <c r="AP916" s="37"/>
      <c r="AQ916" s="37"/>
      <c r="AR916" s="37"/>
      <c r="AS916" s="37"/>
      <c r="AT916" s="37"/>
      <c r="AU916" s="37"/>
      <c r="AV916" s="37"/>
      <c r="AW916" s="37"/>
      <c r="AX916" s="37"/>
      <c r="AY916" s="37"/>
      <c r="AZ916" s="37"/>
    </row>
    <row r="917" ht="15.7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  <c r="AH917" s="37"/>
      <c r="AI917" s="37"/>
      <c r="AJ917" s="37"/>
      <c r="AK917" s="37"/>
      <c r="AL917" s="37"/>
      <c r="AM917" s="37"/>
      <c r="AN917" s="37"/>
      <c r="AO917" s="37"/>
      <c r="AP917" s="37"/>
      <c r="AQ917" s="37"/>
      <c r="AR917" s="37"/>
      <c r="AS917" s="37"/>
      <c r="AT917" s="37"/>
      <c r="AU917" s="37"/>
      <c r="AV917" s="37"/>
      <c r="AW917" s="37"/>
      <c r="AX917" s="37"/>
      <c r="AY917" s="37"/>
      <c r="AZ917" s="37"/>
    </row>
    <row r="918" ht="15.7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37"/>
      <c r="AI918" s="37"/>
      <c r="AJ918" s="37"/>
      <c r="AK918" s="37"/>
      <c r="AL918" s="37"/>
      <c r="AM918" s="37"/>
      <c r="AN918" s="37"/>
      <c r="AO918" s="37"/>
      <c r="AP918" s="37"/>
      <c r="AQ918" s="37"/>
      <c r="AR918" s="37"/>
      <c r="AS918" s="37"/>
      <c r="AT918" s="37"/>
      <c r="AU918" s="37"/>
      <c r="AV918" s="37"/>
      <c r="AW918" s="37"/>
      <c r="AX918" s="37"/>
      <c r="AY918" s="37"/>
      <c r="AZ918" s="37"/>
    </row>
    <row r="919" ht="15.7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F919" s="37"/>
      <c r="AG919" s="37"/>
      <c r="AH919" s="37"/>
      <c r="AI919" s="37"/>
      <c r="AJ919" s="37"/>
      <c r="AK919" s="37"/>
      <c r="AL919" s="37"/>
      <c r="AM919" s="37"/>
      <c r="AN919" s="37"/>
      <c r="AO919" s="37"/>
      <c r="AP919" s="37"/>
      <c r="AQ919" s="37"/>
      <c r="AR919" s="37"/>
      <c r="AS919" s="37"/>
      <c r="AT919" s="37"/>
      <c r="AU919" s="37"/>
      <c r="AV919" s="37"/>
      <c r="AW919" s="37"/>
      <c r="AX919" s="37"/>
      <c r="AY919" s="37"/>
      <c r="AZ919" s="37"/>
    </row>
    <row r="920" ht="15.7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  <c r="AH920" s="37"/>
      <c r="AI920" s="37"/>
      <c r="AJ920" s="37"/>
      <c r="AK920" s="37"/>
      <c r="AL920" s="37"/>
      <c r="AM920" s="37"/>
      <c r="AN920" s="37"/>
      <c r="AO920" s="37"/>
      <c r="AP920" s="37"/>
      <c r="AQ920" s="37"/>
      <c r="AR920" s="37"/>
      <c r="AS920" s="37"/>
      <c r="AT920" s="37"/>
      <c r="AU920" s="37"/>
      <c r="AV920" s="37"/>
      <c r="AW920" s="37"/>
      <c r="AX920" s="37"/>
      <c r="AY920" s="37"/>
      <c r="AZ920" s="37"/>
    </row>
    <row r="921" ht="15.7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  <c r="AH921" s="37"/>
      <c r="AI921" s="37"/>
      <c r="AJ921" s="37"/>
      <c r="AK921" s="37"/>
      <c r="AL921" s="37"/>
      <c r="AM921" s="37"/>
      <c r="AN921" s="37"/>
      <c r="AO921" s="37"/>
      <c r="AP921" s="37"/>
      <c r="AQ921" s="37"/>
      <c r="AR921" s="37"/>
      <c r="AS921" s="37"/>
      <c r="AT921" s="37"/>
      <c r="AU921" s="37"/>
      <c r="AV921" s="37"/>
      <c r="AW921" s="37"/>
      <c r="AX921" s="37"/>
      <c r="AY921" s="37"/>
      <c r="AZ921" s="37"/>
    </row>
    <row r="922" ht="15.7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37"/>
      <c r="AI922" s="37"/>
      <c r="AJ922" s="37"/>
      <c r="AK922" s="37"/>
      <c r="AL922" s="37"/>
      <c r="AM922" s="37"/>
      <c r="AN922" s="37"/>
      <c r="AO922" s="37"/>
      <c r="AP922" s="37"/>
      <c r="AQ922" s="37"/>
      <c r="AR922" s="37"/>
      <c r="AS922" s="37"/>
      <c r="AT922" s="37"/>
      <c r="AU922" s="37"/>
      <c r="AV922" s="37"/>
      <c r="AW922" s="37"/>
      <c r="AX922" s="37"/>
      <c r="AY922" s="37"/>
      <c r="AZ922" s="37"/>
    </row>
    <row r="923" ht="15.7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  <c r="AH923" s="37"/>
      <c r="AI923" s="37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7"/>
      <c r="AU923" s="37"/>
      <c r="AV923" s="37"/>
      <c r="AW923" s="37"/>
      <c r="AX923" s="37"/>
      <c r="AY923" s="37"/>
      <c r="AZ923" s="37"/>
    </row>
    <row r="924" ht="15.7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  <c r="AH924" s="37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</row>
    <row r="925" ht="15.7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  <c r="AG925" s="37"/>
      <c r="AH925" s="37"/>
      <c r="AI925" s="37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7"/>
      <c r="AU925" s="37"/>
      <c r="AV925" s="37"/>
      <c r="AW925" s="37"/>
      <c r="AX925" s="37"/>
      <c r="AY925" s="37"/>
      <c r="AZ925" s="37"/>
    </row>
    <row r="926" ht="15.7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</row>
    <row r="927" ht="15.7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  <c r="AG927" s="37"/>
      <c r="AH927" s="37"/>
      <c r="AI927" s="37"/>
      <c r="AJ927" s="37"/>
      <c r="AK927" s="37"/>
      <c r="AL927" s="37"/>
      <c r="AM927" s="37"/>
      <c r="AN927" s="37"/>
      <c r="AO927" s="37"/>
      <c r="AP927" s="37"/>
      <c r="AQ927" s="37"/>
      <c r="AR927" s="37"/>
      <c r="AS927" s="37"/>
      <c r="AT927" s="37"/>
      <c r="AU927" s="37"/>
      <c r="AV927" s="37"/>
      <c r="AW927" s="37"/>
      <c r="AX927" s="37"/>
      <c r="AY927" s="37"/>
      <c r="AZ927" s="37"/>
    </row>
    <row r="928" ht="15.7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  <c r="AH928" s="37"/>
      <c r="AI928" s="37"/>
      <c r="AJ928" s="37"/>
      <c r="AK928" s="37"/>
      <c r="AL928" s="37"/>
      <c r="AM928" s="37"/>
      <c r="AN928" s="37"/>
      <c r="AO928" s="37"/>
      <c r="AP928" s="37"/>
      <c r="AQ928" s="37"/>
      <c r="AR928" s="37"/>
      <c r="AS928" s="37"/>
      <c r="AT928" s="37"/>
      <c r="AU928" s="37"/>
      <c r="AV928" s="37"/>
      <c r="AW928" s="37"/>
      <c r="AX928" s="37"/>
      <c r="AY928" s="37"/>
      <c r="AZ928" s="37"/>
    </row>
    <row r="929" ht="15.7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  <c r="AH929" s="37"/>
      <c r="AI929" s="37"/>
      <c r="AJ929" s="37"/>
      <c r="AK929" s="37"/>
      <c r="AL929" s="37"/>
      <c r="AM929" s="37"/>
      <c r="AN929" s="37"/>
      <c r="AO929" s="37"/>
      <c r="AP929" s="37"/>
      <c r="AQ929" s="37"/>
      <c r="AR929" s="37"/>
      <c r="AS929" s="37"/>
      <c r="AT929" s="37"/>
      <c r="AU929" s="37"/>
      <c r="AV929" s="37"/>
      <c r="AW929" s="37"/>
      <c r="AX929" s="37"/>
      <c r="AY929" s="37"/>
      <c r="AZ929" s="37"/>
    </row>
    <row r="930" ht="15.7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  <c r="AH930" s="37"/>
      <c r="AI930" s="37"/>
      <c r="AJ930" s="37"/>
      <c r="AK930" s="37"/>
      <c r="AL930" s="37"/>
      <c r="AM930" s="37"/>
      <c r="AN930" s="37"/>
      <c r="AO930" s="37"/>
      <c r="AP930" s="37"/>
      <c r="AQ930" s="37"/>
      <c r="AR930" s="37"/>
      <c r="AS930" s="37"/>
      <c r="AT930" s="37"/>
      <c r="AU930" s="37"/>
      <c r="AV930" s="37"/>
      <c r="AW930" s="37"/>
      <c r="AX930" s="37"/>
      <c r="AY930" s="37"/>
      <c r="AZ930" s="37"/>
    </row>
    <row r="931" ht="15.7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  <c r="AH931" s="37"/>
      <c r="AI931" s="37"/>
      <c r="AJ931" s="37"/>
      <c r="AK931" s="37"/>
      <c r="AL931" s="37"/>
      <c r="AM931" s="37"/>
      <c r="AN931" s="37"/>
      <c r="AO931" s="37"/>
      <c r="AP931" s="37"/>
      <c r="AQ931" s="37"/>
      <c r="AR931" s="37"/>
      <c r="AS931" s="37"/>
      <c r="AT931" s="37"/>
      <c r="AU931" s="37"/>
      <c r="AV931" s="37"/>
      <c r="AW931" s="37"/>
      <c r="AX931" s="37"/>
      <c r="AY931" s="37"/>
      <c r="AZ931" s="37"/>
    </row>
    <row r="932" ht="15.7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  <c r="AH932" s="37"/>
      <c r="AI932" s="37"/>
      <c r="AJ932" s="37"/>
      <c r="AK932" s="37"/>
      <c r="AL932" s="37"/>
      <c r="AM932" s="37"/>
      <c r="AN932" s="37"/>
      <c r="AO932" s="37"/>
      <c r="AP932" s="37"/>
      <c r="AQ932" s="37"/>
      <c r="AR932" s="37"/>
      <c r="AS932" s="37"/>
      <c r="AT932" s="37"/>
      <c r="AU932" s="37"/>
      <c r="AV932" s="37"/>
      <c r="AW932" s="37"/>
      <c r="AX932" s="37"/>
      <c r="AY932" s="37"/>
      <c r="AZ932" s="37"/>
    </row>
    <row r="933" ht="15.7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  <c r="AG933" s="37"/>
      <c r="AH933" s="37"/>
      <c r="AI933" s="37"/>
      <c r="AJ933" s="37"/>
      <c r="AK933" s="37"/>
      <c r="AL933" s="37"/>
      <c r="AM933" s="37"/>
      <c r="AN933" s="37"/>
      <c r="AO933" s="37"/>
      <c r="AP933" s="37"/>
      <c r="AQ933" s="37"/>
      <c r="AR933" s="37"/>
      <c r="AS933" s="37"/>
      <c r="AT933" s="37"/>
      <c r="AU933" s="37"/>
      <c r="AV933" s="37"/>
      <c r="AW933" s="37"/>
      <c r="AX933" s="37"/>
      <c r="AY933" s="37"/>
      <c r="AZ933" s="37"/>
    </row>
    <row r="934" ht="15.7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  <c r="AH934" s="37"/>
      <c r="AI934" s="37"/>
      <c r="AJ934" s="37"/>
      <c r="AK934" s="37"/>
      <c r="AL934" s="37"/>
      <c r="AM934" s="37"/>
      <c r="AN934" s="37"/>
      <c r="AO934" s="37"/>
      <c r="AP934" s="37"/>
      <c r="AQ934" s="37"/>
      <c r="AR934" s="37"/>
      <c r="AS934" s="37"/>
      <c r="AT934" s="37"/>
      <c r="AU934" s="37"/>
      <c r="AV934" s="37"/>
      <c r="AW934" s="37"/>
      <c r="AX934" s="37"/>
      <c r="AY934" s="37"/>
      <c r="AZ934" s="37"/>
    </row>
    <row r="935" ht="15.7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  <c r="AG935" s="37"/>
      <c r="AH935" s="37"/>
      <c r="AI935" s="37"/>
      <c r="AJ935" s="37"/>
      <c r="AK935" s="37"/>
      <c r="AL935" s="37"/>
      <c r="AM935" s="37"/>
      <c r="AN935" s="37"/>
      <c r="AO935" s="37"/>
      <c r="AP935" s="37"/>
      <c r="AQ935" s="37"/>
      <c r="AR935" s="37"/>
      <c r="AS935" s="37"/>
      <c r="AT935" s="37"/>
      <c r="AU935" s="37"/>
      <c r="AV935" s="37"/>
      <c r="AW935" s="37"/>
      <c r="AX935" s="37"/>
      <c r="AY935" s="37"/>
      <c r="AZ935" s="37"/>
    </row>
    <row r="936" ht="15.7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  <c r="AH936" s="37"/>
      <c r="AI936" s="37"/>
      <c r="AJ936" s="37"/>
      <c r="AK936" s="37"/>
      <c r="AL936" s="37"/>
      <c r="AM936" s="37"/>
      <c r="AN936" s="37"/>
      <c r="AO936" s="37"/>
      <c r="AP936" s="37"/>
      <c r="AQ936" s="37"/>
      <c r="AR936" s="37"/>
      <c r="AS936" s="37"/>
      <c r="AT936" s="37"/>
      <c r="AU936" s="37"/>
      <c r="AV936" s="37"/>
      <c r="AW936" s="37"/>
      <c r="AX936" s="37"/>
      <c r="AY936" s="37"/>
      <c r="AZ936" s="37"/>
    </row>
    <row r="937" ht="15.7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  <c r="AG937" s="37"/>
      <c r="AH937" s="37"/>
      <c r="AI937" s="37"/>
      <c r="AJ937" s="37"/>
      <c r="AK937" s="37"/>
      <c r="AL937" s="37"/>
      <c r="AM937" s="37"/>
      <c r="AN937" s="37"/>
      <c r="AO937" s="37"/>
      <c r="AP937" s="37"/>
      <c r="AQ937" s="37"/>
      <c r="AR937" s="37"/>
      <c r="AS937" s="37"/>
      <c r="AT937" s="37"/>
      <c r="AU937" s="37"/>
      <c r="AV937" s="37"/>
      <c r="AW937" s="37"/>
      <c r="AX937" s="37"/>
      <c r="AY937" s="37"/>
      <c r="AZ937" s="37"/>
    </row>
    <row r="938" ht="15.7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  <c r="AH938" s="37"/>
      <c r="AI938" s="37"/>
      <c r="AJ938" s="37"/>
      <c r="AK938" s="37"/>
      <c r="AL938" s="37"/>
      <c r="AM938" s="37"/>
      <c r="AN938" s="37"/>
      <c r="AO938" s="37"/>
      <c r="AP938" s="37"/>
      <c r="AQ938" s="37"/>
      <c r="AR938" s="37"/>
      <c r="AS938" s="37"/>
      <c r="AT938" s="37"/>
      <c r="AU938" s="37"/>
      <c r="AV938" s="37"/>
      <c r="AW938" s="37"/>
      <c r="AX938" s="37"/>
      <c r="AY938" s="37"/>
      <c r="AZ938" s="37"/>
    </row>
    <row r="939" ht="15.7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  <c r="AH939" s="37"/>
      <c r="AI939" s="37"/>
      <c r="AJ939" s="37"/>
      <c r="AK939" s="37"/>
      <c r="AL939" s="37"/>
      <c r="AM939" s="37"/>
      <c r="AN939" s="37"/>
      <c r="AO939" s="37"/>
      <c r="AP939" s="37"/>
      <c r="AQ939" s="37"/>
      <c r="AR939" s="37"/>
      <c r="AS939" s="37"/>
      <c r="AT939" s="37"/>
      <c r="AU939" s="37"/>
      <c r="AV939" s="37"/>
      <c r="AW939" s="37"/>
      <c r="AX939" s="37"/>
      <c r="AY939" s="37"/>
      <c r="AZ939" s="37"/>
    </row>
    <row r="940" ht="15.7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  <c r="AH940" s="37"/>
      <c r="AI940" s="37"/>
      <c r="AJ940" s="37"/>
      <c r="AK940" s="37"/>
      <c r="AL940" s="37"/>
      <c r="AM940" s="37"/>
      <c r="AN940" s="37"/>
      <c r="AO940" s="37"/>
      <c r="AP940" s="37"/>
      <c r="AQ940" s="37"/>
      <c r="AR940" s="37"/>
      <c r="AS940" s="37"/>
      <c r="AT940" s="37"/>
      <c r="AU940" s="37"/>
      <c r="AV940" s="37"/>
      <c r="AW940" s="37"/>
      <c r="AX940" s="37"/>
      <c r="AY940" s="37"/>
      <c r="AZ940" s="37"/>
    </row>
    <row r="941" ht="15.7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  <c r="AG941" s="37"/>
      <c r="AH941" s="37"/>
      <c r="AI941" s="37"/>
      <c r="AJ941" s="37"/>
      <c r="AK941" s="37"/>
      <c r="AL941" s="37"/>
      <c r="AM941" s="37"/>
      <c r="AN941" s="37"/>
      <c r="AO941" s="37"/>
      <c r="AP941" s="37"/>
      <c r="AQ941" s="37"/>
      <c r="AR941" s="37"/>
      <c r="AS941" s="37"/>
      <c r="AT941" s="37"/>
      <c r="AU941" s="37"/>
      <c r="AV941" s="37"/>
      <c r="AW941" s="37"/>
      <c r="AX941" s="37"/>
      <c r="AY941" s="37"/>
      <c r="AZ941" s="37"/>
    </row>
    <row r="942" ht="15.7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  <c r="AH942" s="37"/>
      <c r="AI942" s="37"/>
      <c r="AJ942" s="37"/>
      <c r="AK942" s="37"/>
      <c r="AL942" s="37"/>
      <c r="AM942" s="37"/>
      <c r="AN942" s="37"/>
      <c r="AO942" s="37"/>
      <c r="AP942" s="37"/>
      <c r="AQ942" s="37"/>
      <c r="AR942" s="37"/>
      <c r="AS942" s="37"/>
      <c r="AT942" s="37"/>
      <c r="AU942" s="37"/>
      <c r="AV942" s="37"/>
      <c r="AW942" s="37"/>
      <c r="AX942" s="37"/>
      <c r="AY942" s="37"/>
      <c r="AZ942" s="37"/>
    </row>
    <row r="943" ht="15.7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  <c r="AG943" s="37"/>
      <c r="AH943" s="37"/>
      <c r="AI943" s="37"/>
      <c r="AJ943" s="37"/>
      <c r="AK943" s="37"/>
      <c r="AL943" s="37"/>
      <c r="AM943" s="37"/>
      <c r="AN943" s="37"/>
      <c r="AO943" s="37"/>
      <c r="AP943" s="37"/>
      <c r="AQ943" s="37"/>
      <c r="AR943" s="37"/>
      <c r="AS943" s="37"/>
      <c r="AT943" s="37"/>
      <c r="AU943" s="37"/>
      <c r="AV943" s="37"/>
      <c r="AW943" s="37"/>
      <c r="AX943" s="37"/>
      <c r="AY943" s="37"/>
      <c r="AZ943" s="37"/>
    </row>
    <row r="944" ht="15.7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  <c r="AH944" s="37"/>
      <c r="AI944" s="37"/>
      <c r="AJ944" s="37"/>
      <c r="AK944" s="37"/>
      <c r="AL944" s="37"/>
      <c r="AM944" s="37"/>
      <c r="AN944" s="37"/>
      <c r="AO944" s="37"/>
      <c r="AP944" s="37"/>
      <c r="AQ944" s="37"/>
      <c r="AR944" s="37"/>
      <c r="AS944" s="37"/>
      <c r="AT944" s="37"/>
      <c r="AU944" s="37"/>
      <c r="AV944" s="37"/>
      <c r="AW944" s="37"/>
      <c r="AX944" s="37"/>
      <c r="AY944" s="37"/>
      <c r="AZ944" s="37"/>
    </row>
    <row r="945" ht="15.7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  <c r="AH945" s="37"/>
      <c r="AI945" s="37"/>
      <c r="AJ945" s="37"/>
      <c r="AK945" s="37"/>
      <c r="AL945" s="37"/>
      <c r="AM945" s="37"/>
      <c r="AN945" s="37"/>
      <c r="AO945" s="37"/>
      <c r="AP945" s="37"/>
      <c r="AQ945" s="37"/>
      <c r="AR945" s="37"/>
      <c r="AS945" s="37"/>
      <c r="AT945" s="37"/>
      <c r="AU945" s="37"/>
      <c r="AV945" s="37"/>
      <c r="AW945" s="37"/>
      <c r="AX945" s="37"/>
      <c r="AY945" s="37"/>
      <c r="AZ945" s="37"/>
    </row>
    <row r="946" ht="15.7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  <c r="AH946" s="37"/>
      <c r="AI946" s="37"/>
      <c r="AJ946" s="37"/>
      <c r="AK946" s="37"/>
      <c r="AL946" s="37"/>
      <c r="AM946" s="37"/>
      <c r="AN946" s="37"/>
      <c r="AO946" s="37"/>
      <c r="AP946" s="37"/>
      <c r="AQ946" s="37"/>
      <c r="AR946" s="37"/>
      <c r="AS946" s="37"/>
      <c r="AT946" s="37"/>
      <c r="AU946" s="37"/>
      <c r="AV946" s="37"/>
      <c r="AW946" s="37"/>
      <c r="AX946" s="37"/>
      <c r="AY946" s="37"/>
      <c r="AZ946" s="37"/>
    </row>
    <row r="947" ht="15.7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  <c r="AH947" s="37"/>
      <c r="AI947" s="37"/>
      <c r="AJ947" s="37"/>
      <c r="AK947" s="37"/>
      <c r="AL947" s="37"/>
      <c r="AM947" s="37"/>
      <c r="AN947" s="37"/>
      <c r="AO947" s="37"/>
      <c r="AP947" s="37"/>
      <c r="AQ947" s="37"/>
      <c r="AR947" s="37"/>
      <c r="AS947" s="37"/>
      <c r="AT947" s="37"/>
      <c r="AU947" s="37"/>
      <c r="AV947" s="37"/>
      <c r="AW947" s="37"/>
      <c r="AX947" s="37"/>
      <c r="AY947" s="37"/>
      <c r="AZ947" s="37"/>
    </row>
    <row r="948" ht="15.7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  <c r="AH948" s="37"/>
      <c r="AI948" s="37"/>
      <c r="AJ948" s="37"/>
      <c r="AK948" s="37"/>
      <c r="AL948" s="37"/>
      <c r="AM948" s="37"/>
      <c r="AN948" s="37"/>
      <c r="AO948" s="37"/>
      <c r="AP948" s="37"/>
      <c r="AQ948" s="37"/>
      <c r="AR948" s="37"/>
      <c r="AS948" s="37"/>
      <c r="AT948" s="37"/>
      <c r="AU948" s="37"/>
      <c r="AV948" s="37"/>
      <c r="AW948" s="37"/>
      <c r="AX948" s="37"/>
      <c r="AY948" s="37"/>
      <c r="AZ948" s="37"/>
    </row>
    <row r="949" ht="15.7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  <c r="AG949" s="37"/>
      <c r="AH949" s="37"/>
      <c r="AI949" s="37"/>
      <c r="AJ949" s="37"/>
      <c r="AK949" s="37"/>
      <c r="AL949" s="37"/>
      <c r="AM949" s="37"/>
      <c r="AN949" s="37"/>
      <c r="AO949" s="37"/>
      <c r="AP949" s="37"/>
      <c r="AQ949" s="37"/>
      <c r="AR949" s="37"/>
      <c r="AS949" s="37"/>
      <c r="AT949" s="37"/>
      <c r="AU949" s="37"/>
      <c r="AV949" s="37"/>
      <c r="AW949" s="37"/>
      <c r="AX949" s="37"/>
      <c r="AY949" s="37"/>
      <c r="AZ949" s="37"/>
    </row>
    <row r="950" ht="15.7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  <c r="AH950" s="37"/>
      <c r="AI950" s="37"/>
      <c r="AJ950" s="37"/>
      <c r="AK950" s="37"/>
      <c r="AL950" s="37"/>
      <c r="AM950" s="37"/>
      <c r="AN950" s="37"/>
      <c r="AO950" s="37"/>
      <c r="AP950" s="37"/>
      <c r="AQ950" s="37"/>
      <c r="AR950" s="37"/>
      <c r="AS950" s="37"/>
      <c r="AT950" s="37"/>
      <c r="AU950" s="37"/>
      <c r="AV950" s="37"/>
      <c r="AW950" s="37"/>
      <c r="AX950" s="37"/>
      <c r="AY950" s="37"/>
      <c r="AZ950" s="37"/>
    </row>
    <row r="951" ht="15.7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F951" s="37"/>
      <c r="AG951" s="37"/>
      <c r="AH951" s="37"/>
      <c r="AI951" s="37"/>
      <c r="AJ951" s="37"/>
      <c r="AK951" s="37"/>
      <c r="AL951" s="37"/>
      <c r="AM951" s="37"/>
      <c r="AN951" s="37"/>
      <c r="AO951" s="37"/>
      <c r="AP951" s="37"/>
      <c r="AQ951" s="37"/>
      <c r="AR951" s="37"/>
      <c r="AS951" s="37"/>
      <c r="AT951" s="37"/>
      <c r="AU951" s="37"/>
      <c r="AV951" s="37"/>
      <c r="AW951" s="37"/>
      <c r="AX951" s="37"/>
      <c r="AY951" s="37"/>
      <c r="AZ951" s="37"/>
    </row>
    <row r="952" ht="15.7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  <c r="AH952" s="37"/>
      <c r="AI952" s="37"/>
      <c r="AJ952" s="37"/>
      <c r="AK952" s="37"/>
      <c r="AL952" s="37"/>
      <c r="AM952" s="37"/>
      <c r="AN952" s="37"/>
      <c r="AO952" s="37"/>
      <c r="AP952" s="37"/>
      <c r="AQ952" s="37"/>
      <c r="AR952" s="37"/>
      <c r="AS952" s="37"/>
      <c r="AT952" s="37"/>
      <c r="AU952" s="37"/>
      <c r="AV952" s="37"/>
      <c r="AW952" s="37"/>
      <c r="AX952" s="37"/>
      <c r="AY952" s="37"/>
      <c r="AZ952" s="37"/>
    </row>
    <row r="953" ht="15.7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  <c r="AG953" s="37"/>
      <c r="AH953" s="37"/>
      <c r="AI953" s="37"/>
      <c r="AJ953" s="37"/>
      <c r="AK953" s="37"/>
      <c r="AL953" s="37"/>
      <c r="AM953" s="37"/>
      <c r="AN953" s="37"/>
      <c r="AO953" s="37"/>
      <c r="AP953" s="37"/>
      <c r="AQ953" s="37"/>
      <c r="AR953" s="37"/>
      <c r="AS953" s="37"/>
      <c r="AT953" s="37"/>
      <c r="AU953" s="37"/>
      <c r="AV953" s="37"/>
      <c r="AW953" s="37"/>
      <c r="AX953" s="37"/>
      <c r="AY953" s="37"/>
      <c r="AZ953" s="37"/>
    </row>
    <row r="954" ht="15.7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  <c r="AH954" s="37"/>
      <c r="AI954" s="37"/>
      <c r="AJ954" s="37"/>
      <c r="AK954" s="37"/>
      <c r="AL954" s="37"/>
      <c r="AM954" s="37"/>
      <c r="AN954" s="37"/>
      <c r="AO954" s="37"/>
      <c r="AP954" s="37"/>
      <c r="AQ954" s="37"/>
      <c r="AR954" s="37"/>
      <c r="AS954" s="37"/>
      <c r="AT954" s="37"/>
      <c r="AU954" s="37"/>
      <c r="AV954" s="37"/>
      <c r="AW954" s="37"/>
      <c r="AX954" s="37"/>
      <c r="AY954" s="37"/>
      <c r="AZ954" s="37"/>
    </row>
    <row r="955" ht="15.7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  <c r="AG955" s="37"/>
      <c r="AH955" s="37"/>
      <c r="AI955" s="37"/>
      <c r="AJ955" s="37"/>
      <c r="AK955" s="37"/>
      <c r="AL955" s="37"/>
      <c r="AM955" s="37"/>
      <c r="AN955" s="37"/>
      <c r="AO955" s="37"/>
      <c r="AP955" s="37"/>
      <c r="AQ955" s="37"/>
      <c r="AR955" s="37"/>
      <c r="AS955" s="37"/>
      <c r="AT955" s="37"/>
      <c r="AU955" s="37"/>
      <c r="AV955" s="37"/>
      <c r="AW955" s="37"/>
      <c r="AX955" s="37"/>
      <c r="AY955" s="37"/>
      <c r="AZ955" s="37"/>
    </row>
    <row r="956" ht="15.7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  <c r="AG956" s="37"/>
      <c r="AH956" s="37"/>
      <c r="AI956" s="37"/>
      <c r="AJ956" s="37"/>
      <c r="AK956" s="37"/>
      <c r="AL956" s="37"/>
      <c r="AM956" s="37"/>
      <c r="AN956" s="37"/>
      <c r="AO956" s="37"/>
      <c r="AP956" s="37"/>
      <c r="AQ956" s="37"/>
      <c r="AR956" s="37"/>
      <c r="AS956" s="37"/>
      <c r="AT956" s="37"/>
      <c r="AU956" s="37"/>
      <c r="AV956" s="37"/>
      <c r="AW956" s="37"/>
      <c r="AX956" s="37"/>
      <c r="AY956" s="37"/>
      <c r="AZ956" s="37"/>
    </row>
    <row r="957" ht="15.7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  <c r="AG957" s="37"/>
      <c r="AH957" s="37"/>
      <c r="AI957" s="37"/>
      <c r="AJ957" s="37"/>
      <c r="AK957" s="37"/>
      <c r="AL957" s="37"/>
      <c r="AM957" s="37"/>
      <c r="AN957" s="37"/>
      <c r="AO957" s="37"/>
      <c r="AP957" s="37"/>
      <c r="AQ957" s="37"/>
      <c r="AR957" s="37"/>
      <c r="AS957" s="37"/>
      <c r="AT957" s="37"/>
      <c r="AU957" s="37"/>
      <c r="AV957" s="37"/>
      <c r="AW957" s="37"/>
      <c r="AX957" s="37"/>
      <c r="AY957" s="37"/>
      <c r="AZ957" s="37"/>
    </row>
    <row r="958" ht="15.7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  <c r="AH958" s="37"/>
      <c r="AI958" s="37"/>
      <c r="AJ958" s="37"/>
      <c r="AK958" s="37"/>
      <c r="AL958" s="37"/>
      <c r="AM958" s="37"/>
      <c r="AN958" s="37"/>
      <c r="AO958" s="37"/>
      <c r="AP958" s="37"/>
      <c r="AQ958" s="37"/>
      <c r="AR958" s="37"/>
      <c r="AS958" s="37"/>
      <c r="AT958" s="37"/>
      <c r="AU958" s="37"/>
      <c r="AV958" s="37"/>
      <c r="AW958" s="37"/>
      <c r="AX958" s="37"/>
      <c r="AY958" s="37"/>
      <c r="AZ958" s="37"/>
    </row>
    <row r="959" ht="15.7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  <c r="AG959" s="37"/>
      <c r="AH959" s="37"/>
      <c r="AI959" s="37"/>
      <c r="AJ959" s="37"/>
      <c r="AK959" s="37"/>
      <c r="AL959" s="37"/>
      <c r="AM959" s="37"/>
      <c r="AN959" s="37"/>
      <c r="AO959" s="37"/>
      <c r="AP959" s="37"/>
      <c r="AQ959" s="37"/>
      <c r="AR959" s="37"/>
      <c r="AS959" s="37"/>
      <c r="AT959" s="37"/>
      <c r="AU959" s="37"/>
      <c r="AV959" s="37"/>
      <c r="AW959" s="37"/>
      <c r="AX959" s="37"/>
      <c r="AY959" s="37"/>
      <c r="AZ959" s="37"/>
    </row>
    <row r="960" ht="15.7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  <c r="AG960" s="37"/>
      <c r="AH960" s="37"/>
      <c r="AI960" s="37"/>
      <c r="AJ960" s="37"/>
      <c r="AK960" s="37"/>
      <c r="AL960" s="37"/>
      <c r="AM960" s="37"/>
      <c r="AN960" s="37"/>
      <c r="AO960" s="37"/>
      <c r="AP960" s="37"/>
      <c r="AQ960" s="37"/>
      <c r="AR960" s="37"/>
      <c r="AS960" s="37"/>
      <c r="AT960" s="37"/>
      <c r="AU960" s="37"/>
      <c r="AV960" s="37"/>
      <c r="AW960" s="37"/>
      <c r="AX960" s="37"/>
      <c r="AY960" s="37"/>
      <c r="AZ960" s="37"/>
    </row>
    <row r="961" ht="15.7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  <c r="AG961" s="37"/>
      <c r="AH961" s="37"/>
      <c r="AI961" s="37"/>
      <c r="AJ961" s="37"/>
      <c r="AK961" s="37"/>
      <c r="AL961" s="37"/>
      <c r="AM961" s="37"/>
      <c r="AN961" s="37"/>
      <c r="AO961" s="37"/>
      <c r="AP961" s="37"/>
      <c r="AQ961" s="37"/>
      <c r="AR961" s="37"/>
      <c r="AS961" s="37"/>
      <c r="AT961" s="37"/>
      <c r="AU961" s="37"/>
      <c r="AV961" s="37"/>
      <c r="AW961" s="37"/>
      <c r="AX961" s="37"/>
      <c r="AY961" s="37"/>
      <c r="AZ961" s="37"/>
    </row>
    <row r="962" ht="15.7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  <c r="AG962" s="37"/>
      <c r="AH962" s="37"/>
      <c r="AI962" s="37"/>
      <c r="AJ962" s="37"/>
      <c r="AK962" s="37"/>
      <c r="AL962" s="37"/>
      <c r="AM962" s="37"/>
      <c r="AN962" s="37"/>
      <c r="AO962" s="37"/>
      <c r="AP962" s="37"/>
      <c r="AQ962" s="37"/>
      <c r="AR962" s="37"/>
      <c r="AS962" s="37"/>
      <c r="AT962" s="37"/>
      <c r="AU962" s="37"/>
      <c r="AV962" s="37"/>
      <c r="AW962" s="37"/>
      <c r="AX962" s="37"/>
      <c r="AY962" s="37"/>
      <c r="AZ962" s="37"/>
    </row>
    <row r="963" ht="15.7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  <c r="AG963" s="37"/>
      <c r="AH963" s="37"/>
      <c r="AI963" s="37"/>
      <c r="AJ963" s="37"/>
      <c r="AK963" s="37"/>
      <c r="AL963" s="37"/>
      <c r="AM963" s="37"/>
      <c r="AN963" s="37"/>
      <c r="AO963" s="37"/>
      <c r="AP963" s="37"/>
      <c r="AQ963" s="37"/>
      <c r="AR963" s="37"/>
      <c r="AS963" s="37"/>
      <c r="AT963" s="37"/>
      <c r="AU963" s="37"/>
      <c r="AV963" s="37"/>
      <c r="AW963" s="37"/>
      <c r="AX963" s="37"/>
      <c r="AY963" s="37"/>
      <c r="AZ963" s="37"/>
    </row>
    <row r="964" ht="15.7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  <c r="AG964" s="37"/>
      <c r="AH964" s="37"/>
      <c r="AI964" s="37"/>
      <c r="AJ964" s="37"/>
      <c r="AK964" s="37"/>
      <c r="AL964" s="37"/>
      <c r="AM964" s="37"/>
      <c r="AN964" s="37"/>
      <c r="AO964" s="37"/>
      <c r="AP964" s="37"/>
      <c r="AQ964" s="37"/>
      <c r="AR964" s="37"/>
      <c r="AS964" s="37"/>
      <c r="AT964" s="37"/>
      <c r="AU964" s="37"/>
      <c r="AV964" s="37"/>
      <c r="AW964" s="37"/>
      <c r="AX964" s="37"/>
      <c r="AY964" s="37"/>
      <c r="AZ964" s="37"/>
    </row>
    <row r="965" ht="15.7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  <c r="AG965" s="37"/>
      <c r="AH965" s="37"/>
      <c r="AI965" s="37"/>
      <c r="AJ965" s="37"/>
      <c r="AK965" s="37"/>
      <c r="AL965" s="37"/>
      <c r="AM965" s="37"/>
      <c r="AN965" s="37"/>
      <c r="AO965" s="37"/>
      <c r="AP965" s="37"/>
      <c r="AQ965" s="37"/>
      <c r="AR965" s="37"/>
      <c r="AS965" s="37"/>
      <c r="AT965" s="37"/>
      <c r="AU965" s="37"/>
      <c r="AV965" s="37"/>
      <c r="AW965" s="37"/>
      <c r="AX965" s="37"/>
      <c r="AY965" s="37"/>
      <c r="AZ965" s="37"/>
    </row>
    <row r="966" ht="15.7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  <c r="AG966" s="37"/>
      <c r="AH966" s="37"/>
      <c r="AI966" s="37"/>
      <c r="AJ966" s="37"/>
      <c r="AK966" s="37"/>
      <c r="AL966" s="37"/>
      <c r="AM966" s="37"/>
      <c r="AN966" s="37"/>
      <c r="AO966" s="37"/>
      <c r="AP966" s="37"/>
      <c r="AQ966" s="37"/>
      <c r="AR966" s="37"/>
      <c r="AS966" s="37"/>
      <c r="AT966" s="37"/>
      <c r="AU966" s="37"/>
      <c r="AV966" s="37"/>
      <c r="AW966" s="37"/>
      <c r="AX966" s="37"/>
      <c r="AY966" s="37"/>
      <c r="AZ966" s="37"/>
    </row>
    <row r="967" ht="15.7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  <c r="AH967" s="37"/>
      <c r="AI967" s="37"/>
      <c r="AJ967" s="37"/>
      <c r="AK967" s="37"/>
      <c r="AL967" s="37"/>
      <c r="AM967" s="37"/>
      <c r="AN967" s="37"/>
      <c r="AO967" s="37"/>
      <c r="AP967" s="37"/>
      <c r="AQ967" s="37"/>
      <c r="AR967" s="37"/>
      <c r="AS967" s="37"/>
      <c r="AT967" s="37"/>
      <c r="AU967" s="37"/>
      <c r="AV967" s="37"/>
      <c r="AW967" s="37"/>
      <c r="AX967" s="37"/>
      <c r="AY967" s="37"/>
      <c r="AZ967" s="37"/>
    </row>
    <row r="968" ht="15.7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  <c r="AI968" s="37"/>
      <c r="AJ968" s="37"/>
      <c r="AK968" s="37"/>
      <c r="AL968" s="37"/>
      <c r="AM968" s="37"/>
      <c r="AN968" s="37"/>
      <c r="AO968" s="37"/>
      <c r="AP968" s="37"/>
      <c r="AQ968" s="37"/>
      <c r="AR968" s="37"/>
      <c r="AS968" s="37"/>
      <c r="AT968" s="37"/>
      <c r="AU968" s="37"/>
      <c r="AV968" s="37"/>
      <c r="AW968" s="37"/>
      <c r="AX968" s="37"/>
      <c r="AY968" s="37"/>
      <c r="AZ968" s="37"/>
    </row>
    <row r="969" ht="15.7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  <c r="AH969" s="37"/>
      <c r="AI969" s="37"/>
      <c r="AJ969" s="37"/>
      <c r="AK969" s="37"/>
      <c r="AL969" s="37"/>
      <c r="AM969" s="37"/>
      <c r="AN969" s="37"/>
      <c r="AO969" s="37"/>
      <c r="AP969" s="37"/>
      <c r="AQ969" s="37"/>
      <c r="AR969" s="37"/>
      <c r="AS969" s="37"/>
      <c r="AT969" s="37"/>
      <c r="AU969" s="37"/>
      <c r="AV969" s="37"/>
      <c r="AW969" s="37"/>
      <c r="AX969" s="37"/>
      <c r="AY969" s="37"/>
      <c r="AZ969" s="37"/>
    </row>
    <row r="970" ht="15.7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  <c r="AG970" s="37"/>
      <c r="AH970" s="37"/>
      <c r="AI970" s="37"/>
      <c r="AJ970" s="37"/>
      <c r="AK970" s="37"/>
      <c r="AL970" s="37"/>
      <c r="AM970" s="37"/>
      <c r="AN970" s="37"/>
      <c r="AO970" s="37"/>
      <c r="AP970" s="37"/>
      <c r="AQ970" s="37"/>
      <c r="AR970" s="37"/>
      <c r="AS970" s="37"/>
      <c r="AT970" s="37"/>
      <c r="AU970" s="37"/>
      <c r="AV970" s="37"/>
      <c r="AW970" s="37"/>
      <c r="AX970" s="37"/>
      <c r="AY970" s="37"/>
      <c r="AZ970" s="37"/>
    </row>
    <row r="971" ht="15.7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  <c r="AG971" s="37"/>
      <c r="AH971" s="37"/>
      <c r="AI971" s="37"/>
      <c r="AJ971" s="37"/>
      <c r="AK971" s="37"/>
      <c r="AL971" s="37"/>
      <c r="AM971" s="37"/>
      <c r="AN971" s="37"/>
      <c r="AO971" s="37"/>
      <c r="AP971" s="37"/>
      <c r="AQ971" s="37"/>
      <c r="AR971" s="37"/>
      <c r="AS971" s="37"/>
      <c r="AT971" s="37"/>
      <c r="AU971" s="37"/>
      <c r="AV971" s="37"/>
      <c r="AW971" s="37"/>
      <c r="AX971" s="37"/>
      <c r="AY971" s="37"/>
      <c r="AZ971" s="37"/>
    </row>
    <row r="972" ht="15.7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  <c r="AH972" s="37"/>
      <c r="AI972" s="37"/>
      <c r="AJ972" s="37"/>
      <c r="AK972" s="37"/>
      <c r="AL972" s="37"/>
      <c r="AM972" s="37"/>
      <c r="AN972" s="37"/>
      <c r="AO972" s="37"/>
      <c r="AP972" s="37"/>
      <c r="AQ972" s="37"/>
      <c r="AR972" s="37"/>
      <c r="AS972" s="37"/>
      <c r="AT972" s="37"/>
      <c r="AU972" s="37"/>
      <c r="AV972" s="37"/>
      <c r="AW972" s="37"/>
      <c r="AX972" s="37"/>
      <c r="AY972" s="37"/>
      <c r="AZ972" s="37"/>
    </row>
    <row r="973" ht="15.7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  <c r="AH973" s="37"/>
      <c r="AI973" s="37"/>
      <c r="AJ973" s="37"/>
      <c r="AK973" s="37"/>
      <c r="AL973" s="37"/>
      <c r="AM973" s="37"/>
      <c r="AN973" s="37"/>
      <c r="AO973" s="37"/>
      <c r="AP973" s="37"/>
      <c r="AQ973" s="37"/>
      <c r="AR973" s="37"/>
      <c r="AS973" s="37"/>
      <c r="AT973" s="37"/>
      <c r="AU973" s="37"/>
      <c r="AV973" s="37"/>
      <c r="AW973" s="37"/>
      <c r="AX973" s="37"/>
      <c r="AY973" s="37"/>
      <c r="AZ973" s="37"/>
    </row>
    <row r="974" ht="15.7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  <c r="AG974" s="37"/>
      <c r="AH974" s="37"/>
      <c r="AI974" s="37"/>
      <c r="AJ974" s="37"/>
      <c r="AK974" s="37"/>
      <c r="AL974" s="37"/>
      <c r="AM974" s="37"/>
      <c r="AN974" s="37"/>
      <c r="AO974" s="37"/>
      <c r="AP974" s="37"/>
      <c r="AQ974" s="37"/>
      <c r="AR974" s="37"/>
      <c r="AS974" s="37"/>
      <c r="AT974" s="37"/>
      <c r="AU974" s="37"/>
      <c r="AV974" s="37"/>
      <c r="AW974" s="37"/>
      <c r="AX974" s="37"/>
      <c r="AY974" s="37"/>
      <c r="AZ974" s="37"/>
    </row>
    <row r="975" ht="15.7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  <c r="AH975" s="37"/>
      <c r="AI975" s="37"/>
      <c r="AJ975" s="37"/>
      <c r="AK975" s="37"/>
      <c r="AL975" s="37"/>
      <c r="AM975" s="37"/>
      <c r="AN975" s="37"/>
      <c r="AO975" s="37"/>
      <c r="AP975" s="37"/>
      <c r="AQ975" s="37"/>
      <c r="AR975" s="37"/>
      <c r="AS975" s="37"/>
      <c r="AT975" s="37"/>
      <c r="AU975" s="37"/>
      <c r="AV975" s="37"/>
      <c r="AW975" s="37"/>
      <c r="AX975" s="37"/>
      <c r="AY975" s="37"/>
      <c r="AZ975" s="37"/>
    </row>
    <row r="976" ht="15.7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  <c r="AH976" s="37"/>
      <c r="AI976" s="37"/>
      <c r="AJ976" s="37"/>
      <c r="AK976" s="37"/>
      <c r="AL976" s="37"/>
      <c r="AM976" s="37"/>
      <c r="AN976" s="37"/>
      <c r="AO976" s="37"/>
      <c r="AP976" s="37"/>
      <c r="AQ976" s="37"/>
      <c r="AR976" s="37"/>
      <c r="AS976" s="37"/>
      <c r="AT976" s="37"/>
      <c r="AU976" s="37"/>
      <c r="AV976" s="37"/>
      <c r="AW976" s="37"/>
      <c r="AX976" s="37"/>
      <c r="AY976" s="37"/>
      <c r="AZ976" s="37"/>
    </row>
    <row r="977" ht="15.7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  <c r="AG977" s="37"/>
      <c r="AH977" s="37"/>
      <c r="AI977" s="37"/>
      <c r="AJ977" s="37"/>
      <c r="AK977" s="37"/>
      <c r="AL977" s="37"/>
      <c r="AM977" s="37"/>
      <c r="AN977" s="37"/>
      <c r="AO977" s="37"/>
      <c r="AP977" s="37"/>
      <c r="AQ977" s="37"/>
      <c r="AR977" s="37"/>
      <c r="AS977" s="37"/>
      <c r="AT977" s="37"/>
      <c r="AU977" s="37"/>
      <c r="AV977" s="37"/>
      <c r="AW977" s="37"/>
      <c r="AX977" s="37"/>
      <c r="AY977" s="37"/>
      <c r="AZ977" s="37"/>
    </row>
    <row r="978" ht="15.7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  <c r="AH978" s="37"/>
      <c r="AI978" s="37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  <c r="AT978" s="37"/>
      <c r="AU978" s="37"/>
      <c r="AV978" s="37"/>
      <c r="AW978" s="37"/>
      <c r="AX978" s="37"/>
      <c r="AY978" s="37"/>
      <c r="AZ978" s="37"/>
    </row>
    <row r="979" ht="15.7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  <c r="AG979" s="37"/>
      <c r="AH979" s="37"/>
      <c r="AI979" s="37"/>
      <c r="AJ979" s="37"/>
      <c r="AK979" s="37"/>
      <c r="AL979" s="37"/>
      <c r="AM979" s="37"/>
      <c r="AN979" s="37"/>
      <c r="AO979" s="37"/>
      <c r="AP979" s="37"/>
      <c r="AQ979" s="37"/>
      <c r="AR979" s="37"/>
      <c r="AS979" s="37"/>
      <c r="AT979" s="37"/>
      <c r="AU979" s="37"/>
      <c r="AV979" s="37"/>
      <c r="AW979" s="37"/>
      <c r="AX979" s="37"/>
      <c r="AY979" s="37"/>
      <c r="AZ979" s="37"/>
    </row>
    <row r="980" ht="15.7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  <c r="AG980" s="37"/>
      <c r="AH980" s="37"/>
      <c r="AI980" s="37"/>
      <c r="AJ980" s="37"/>
      <c r="AK980" s="37"/>
      <c r="AL980" s="37"/>
      <c r="AM980" s="37"/>
      <c r="AN980" s="37"/>
      <c r="AO980" s="37"/>
      <c r="AP980" s="37"/>
      <c r="AQ980" s="37"/>
      <c r="AR980" s="37"/>
      <c r="AS980" s="37"/>
      <c r="AT980" s="37"/>
      <c r="AU980" s="37"/>
      <c r="AV980" s="37"/>
      <c r="AW980" s="37"/>
      <c r="AX980" s="37"/>
      <c r="AY980" s="37"/>
      <c r="AZ980" s="37"/>
    </row>
    <row r="981" ht="15.7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  <c r="AH981" s="37"/>
      <c r="AI981" s="37"/>
      <c r="AJ981" s="37"/>
      <c r="AK981" s="37"/>
      <c r="AL981" s="37"/>
      <c r="AM981" s="37"/>
      <c r="AN981" s="37"/>
      <c r="AO981" s="37"/>
      <c r="AP981" s="37"/>
      <c r="AQ981" s="37"/>
      <c r="AR981" s="37"/>
      <c r="AS981" s="37"/>
      <c r="AT981" s="37"/>
      <c r="AU981" s="37"/>
      <c r="AV981" s="37"/>
      <c r="AW981" s="37"/>
      <c r="AX981" s="37"/>
      <c r="AY981" s="37"/>
      <c r="AZ981" s="37"/>
    </row>
    <row r="982" ht="15.7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  <c r="AH982" s="37"/>
      <c r="AI982" s="37"/>
      <c r="AJ982" s="37"/>
      <c r="AK982" s="37"/>
      <c r="AL982" s="37"/>
      <c r="AM982" s="37"/>
      <c r="AN982" s="37"/>
      <c r="AO982" s="37"/>
      <c r="AP982" s="37"/>
      <c r="AQ982" s="37"/>
      <c r="AR982" s="37"/>
      <c r="AS982" s="37"/>
      <c r="AT982" s="37"/>
      <c r="AU982" s="37"/>
      <c r="AV982" s="37"/>
      <c r="AW982" s="37"/>
      <c r="AX982" s="37"/>
      <c r="AY982" s="37"/>
      <c r="AZ982" s="37"/>
    </row>
    <row r="983" ht="15.7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  <c r="AG983" s="37"/>
      <c r="AH983" s="37"/>
      <c r="AI983" s="37"/>
      <c r="AJ983" s="37"/>
      <c r="AK983" s="37"/>
      <c r="AL983" s="37"/>
      <c r="AM983" s="37"/>
      <c r="AN983" s="37"/>
      <c r="AO983" s="37"/>
      <c r="AP983" s="37"/>
      <c r="AQ983" s="37"/>
      <c r="AR983" s="37"/>
      <c r="AS983" s="37"/>
      <c r="AT983" s="37"/>
      <c r="AU983" s="37"/>
      <c r="AV983" s="37"/>
      <c r="AW983" s="37"/>
      <c r="AX983" s="37"/>
      <c r="AY983" s="37"/>
      <c r="AZ983" s="37"/>
    </row>
    <row r="984" ht="15.7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  <c r="AG984" s="37"/>
      <c r="AH984" s="37"/>
      <c r="AI984" s="37"/>
      <c r="AJ984" s="37"/>
      <c r="AK984" s="37"/>
      <c r="AL984" s="37"/>
      <c r="AM984" s="37"/>
      <c r="AN984" s="37"/>
      <c r="AO984" s="37"/>
      <c r="AP984" s="37"/>
      <c r="AQ984" s="37"/>
      <c r="AR984" s="37"/>
      <c r="AS984" s="37"/>
      <c r="AT984" s="37"/>
      <c r="AU984" s="37"/>
      <c r="AV984" s="37"/>
      <c r="AW984" s="37"/>
      <c r="AX984" s="37"/>
      <c r="AY984" s="37"/>
      <c r="AZ984" s="37"/>
    </row>
    <row r="985" ht="15.7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  <c r="AG985" s="37"/>
      <c r="AH985" s="37"/>
      <c r="AI985" s="37"/>
      <c r="AJ985" s="37"/>
      <c r="AK985" s="37"/>
      <c r="AL985" s="37"/>
      <c r="AM985" s="37"/>
      <c r="AN985" s="37"/>
      <c r="AO985" s="37"/>
      <c r="AP985" s="37"/>
      <c r="AQ985" s="37"/>
      <c r="AR985" s="37"/>
      <c r="AS985" s="37"/>
      <c r="AT985" s="37"/>
      <c r="AU985" s="37"/>
      <c r="AV985" s="37"/>
      <c r="AW985" s="37"/>
      <c r="AX985" s="37"/>
      <c r="AY985" s="37"/>
      <c r="AZ985" s="37"/>
    </row>
    <row r="986" ht="15.7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  <c r="AG986" s="37"/>
      <c r="AH986" s="37"/>
      <c r="AI986" s="37"/>
      <c r="AJ986" s="37"/>
      <c r="AK986" s="37"/>
      <c r="AL986" s="37"/>
      <c r="AM986" s="37"/>
      <c r="AN986" s="37"/>
      <c r="AO986" s="37"/>
      <c r="AP986" s="37"/>
      <c r="AQ986" s="37"/>
      <c r="AR986" s="37"/>
      <c r="AS986" s="37"/>
      <c r="AT986" s="37"/>
      <c r="AU986" s="37"/>
      <c r="AV986" s="37"/>
      <c r="AW986" s="37"/>
      <c r="AX986" s="37"/>
      <c r="AY986" s="37"/>
      <c r="AZ986" s="37"/>
    </row>
    <row r="987" ht="15.7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  <c r="AG987" s="37"/>
      <c r="AH987" s="37"/>
      <c r="AI987" s="37"/>
      <c r="AJ987" s="37"/>
      <c r="AK987" s="37"/>
      <c r="AL987" s="37"/>
      <c r="AM987" s="37"/>
      <c r="AN987" s="37"/>
      <c r="AO987" s="37"/>
      <c r="AP987" s="37"/>
      <c r="AQ987" s="37"/>
      <c r="AR987" s="37"/>
      <c r="AS987" s="37"/>
      <c r="AT987" s="37"/>
      <c r="AU987" s="37"/>
      <c r="AV987" s="37"/>
      <c r="AW987" s="37"/>
      <c r="AX987" s="37"/>
      <c r="AY987" s="37"/>
      <c r="AZ987" s="37"/>
    </row>
    <row r="988" ht="15.7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37"/>
      <c r="AI988" s="37"/>
      <c r="AJ988" s="37"/>
      <c r="AK988" s="37"/>
      <c r="AL988" s="37"/>
      <c r="AM988" s="37"/>
      <c r="AN988" s="37"/>
      <c r="AO988" s="37"/>
      <c r="AP988" s="37"/>
      <c r="AQ988" s="37"/>
      <c r="AR988" s="37"/>
      <c r="AS988" s="37"/>
      <c r="AT988" s="37"/>
      <c r="AU988" s="37"/>
      <c r="AV988" s="37"/>
      <c r="AW988" s="37"/>
      <c r="AX988" s="37"/>
      <c r="AY988" s="37"/>
      <c r="AZ988" s="37"/>
    </row>
    <row r="989" ht="15.7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  <c r="AH989" s="37"/>
      <c r="AI989" s="37"/>
      <c r="AJ989" s="37"/>
      <c r="AK989" s="37"/>
      <c r="AL989" s="37"/>
      <c r="AM989" s="37"/>
      <c r="AN989" s="37"/>
      <c r="AO989" s="37"/>
      <c r="AP989" s="37"/>
      <c r="AQ989" s="37"/>
      <c r="AR989" s="37"/>
      <c r="AS989" s="37"/>
      <c r="AT989" s="37"/>
      <c r="AU989" s="37"/>
      <c r="AV989" s="37"/>
      <c r="AW989" s="37"/>
      <c r="AX989" s="37"/>
      <c r="AY989" s="37"/>
      <c r="AZ989" s="37"/>
    </row>
    <row r="990" ht="15.7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  <c r="AH990" s="37"/>
      <c r="AI990" s="37"/>
      <c r="AJ990" s="37"/>
      <c r="AK990" s="37"/>
      <c r="AL990" s="37"/>
      <c r="AM990" s="37"/>
      <c r="AN990" s="37"/>
      <c r="AO990" s="37"/>
      <c r="AP990" s="37"/>
      <c r="AQ990" s="37"/>
      <c r="AR990" s="37"/>
      <c r="AS990" s="37"/>
      <c r="AT990" s="37"/>
      <c r="AU990" s="37"/>
      <c r="AV990" s="37"/>
      <c r="AW990" s="37"/>
      <c r="AX990" s="37"/>
      <c r="AY990" s="37"/>
      <c r="AZ990" s="37"/>
    </row>
    <row r="991" ht="15.7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  <c r="AJ991" s="37"/>
      <c r="AK991" s="37"/>
      <c r="AL991" s="37"/>
      <c r="AM991" s="37"/>
      <c r="AN991" s="37"/>
      <c r="AO991" s="37"/>
      <c r="AP991" s="37"/>
      <c r="AQ991" s="37"/>
      <c r="AR991" s="37"/>
      <c r="AS991" s="37"/>
      <c r="AT991" s="37"/>
      <c r="AU991" s="37"/>
      <c r="AV991" s="37"/>
      <c r="AW991" s="37"/>
      <c r="AX991" s="37"/>
      <c r="AY991" s="37"/>
      <c r="AZ991" s="37"/>
    </row>
    <row r="992" ht="15.7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37"/>
      <c r="AI992" s="37"/>
      <c r="AJ992" s="37"/>
      <c r="AK992" s="37"/>
      <c r="AL992" s="37"/>
      <c r="AM992" s="37"/>
      <c r="AN992" s="37"/>
      <c r="AO992" s="37"/>
      <c r="AP992" s="37"/>
      <c r="AQ992" s="37"/>
      <c r="AR992" s="37"/>
      <c r="AS992" s="37"/>
      <c r="AT992" s="37"/>
      <c r="AU992" s="37"/>
      <c r="AV992" s="37"/>
      <c r="AW992" s="37"/>
      <c r="AX992" s="37"/>
      <c r="AY992" s="37"/>
      <c r="AZ992" s="37"/>
    </row>
    <row r="993" ht="15.7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  <c r="AJ993" s="37"/>
      <c r="AK993" s="37"/>
      <c r="AL993" s="37"/>
      <c r="AM993" s="37"/>
      <c r="AN993" s="37"/>
      <c r="AO993" s="37"/>
      <c r="AP993" s="37"/>
      <c r="AQ993" s="37"/>
      <c r="AR993" s="37"/>
      <c r="AS993" s="37"/>
      <c r="AT993" s="37"/>
      <c r="AU993" s="37"/>
      <c r="AV993" s="37"/>
      <c r="AW993" s="37"/>
      <c r="AX993" s="37"/>
      <c r="AY993" s="37"/>
      <c r="AZ993" s="37"/>
    </row>
    <row r="994" ht="15.7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7"/>
      <c r="AJ994" s="37"/>
      <c r="AK994" s="37"/>
      <c r="AL994" s="37"/>
      <c r="AM994" s="37"/>
      <c r="AN994" s="37"/>
      <c r="AO994" s="37"/>
      <c r="AP994" s="37"/>
      <c r="AQ994" s="37"/>
      <c r="AR994" s="37"/>
      <c r="AS994" s="37"/>
      <c r="AT994" s="37"/>
      <c r="AU994" s="37"/>
      <c r="AV994" s="37"/>
      <c r="AW994" s="37"/>
      <c r="AX994" s="37"/>
      <c r="AY994" s="37"/>
      <c r="AZ994" s="37"/>
    </row>
    <row r="995" ht="15.7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  <c r="AI995" s="37"/>
      <c r="AJ995" s="37"/>
      <c r="AK995" s="37"/>
      <c r="AL995" s="37"/>
      <c r="AM995" s="37"/>
      <c r="AN995" s="37"/>
      <c r="AO995" s="37"/>
      <c r="AP995" s="37"/>
      <c r="AQ995" s="37"/>
      <c r="AR995" s="37"/>
      <c r="AS995" s="37"/>
      <c r="AT995" s="37"/>
      <c r="AU995" s="37"/>
      <c r="AV995" s="37"/>
      <c r="AW995" s="37"/>
      <c r="AX995" s="37"/>
      <c r="AY995" s="37"/>
      <c r="AZ995" s="37"/>
    </row>
    <row r="996" ht="15.7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37"/>
      <c r="AI996" s="37"/>
      <c r="AJ996" s="37"/>
      <c r="AK996" s="37"/>
      <c r="AL996" s="37"/>
      <c r="AM996" s="37"/>
      <c r="AN996" s="37"/>
      <c r="AO996" s="37"/>
      <c r="AP996" s="37"/>
      <c r="AQ996" s="37"/>
      <c r="AR996" s="37"/>
      <c r="AS996" s="37"/>
      <c r="AT996" s="37"/>
      <c r="AU996" s="37"/>
      <c r="AV996" s="37"/>
      <c r="AW996" s="37"/>
      <c r="AX996" s="37"/>
      <c r="AY996" s="37"/>
      <c r="AZ996" s="37"/>
    </row>
    <row r="997" ht="15.7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7"/>
      <c r="AJ997" s="37"/>
      <c r="AK997" s="37"/>
      <c r="AL997" s="37"/>
      <c r="AM997" s="37"/>
      <c r="AN997" s="37"/>
      <c r="AO997" s="37"/>
      <c r="AP997" s="37"/>
      <c r="AQ997" s="37"/>
      <c r="AR997" s="37"/>
      <c r="AS997" s="37"/>
      <c r="AT997" s="37"/>
      <c r="AU997" s="37"/>
      <c r="AV997" s="37"/>
      <c r="AW997" s="37"/>
      <c r="AX997" s="37"/>
      <c r="AY997" s="37"/>
      <c r="AZ997" s="37"/>
    </row>
    <row r="998" ht="15.7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37"/>
      <c r="AI998" s="37"/>
      <c r="AJ998" s="37"/>
      <c r="AK998" s="37"/>
      <c r="AL998" s="37"/>
      <c r="AM998" s="37"/>
      <c r="AN998" s="37"/>
      <c r="AO998" s="37"/>
      <c r="AP998" s="37"/>
      <c r="AQ998" s="37"/>
      <c r="AR998" s="37"/>
      <c r="AS998" s="37"/>
      <c r="AT998" s="37"/>
      <c r="AU998" s="37"/>
      <c r="AV998" s="37"/>
      <c r="AW998" s="37"/>
      <c r="AX998" s="37"/>
      <c r="AY998" s="37"/>
      <c r="AZ998" s="37"/>
    </row>
    <row r="999" ht="15.7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  <c r="AG999" s="37"/>
      <c r="AH999" s="37"/>
      <c r="AI999" s="37"/>
      <c r="AJ999" s="37"/>
      <c r="AK999" s="37"/>
      <c r="AL999" s="37"/>
      <c r="AM999" s="37"/>
      <c r="AN999" s="37"/>
      <c r="AO999" s="37"/>
      <c r="AP999" s="37"/>
      <c r="AQ999" s="37"/>
      <c r="AR999" s="37"/>
      <c r="AS999" s="37"/>
      <c r="AT999" s="37"/>
      <c r="AU999" s="37"/>
      <c r="AV999" s="37"/>
      <c r="AW999" s="37"/>
      <c r="AX999" s="37"/>
      <c r="AY999" s="37"/>
      <c r="AZ999" s="37"/>
    </row>
    <row r="1000" ht="15.7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37"/>
      <c r="AI1000" s="37"/>
      <c r="AJ1000" s="37"/>
      <c r="AK1000" s="37"/>
      <c r="AL1000" s="37"/>
      <c r="AM1000" s="37"/>
      <c r="AN1000" s="37"/>
      <c r="AO1000" s="37"/>
      <c r="AP1000" s="37"/>
      <c r="AQ1000" s="37"/>
      <c r="AR1000" s="37"/>
      <c r="AS1000" s="37"/>
      <c r="AT1000" s="37"/>
      <c r="AU1000" s="37"/>
      <c r="AV1000" s="37"/>
      <c r="AW1000" s="37"/>
      <c r="AX1000" s="37"/>
      <c r="AY1000" s="37"/>
      <c r="AZ1000" s="37"/>
    </row>
  </sheetData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57070"/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43.71"/>
    <col customWidth="1" min="3" max="3" width="13.86"/>
    <col customWidth="1" min="4" max="4" width="9.0"/>
    <col customWidth="1" min="5" max="5" width="12.43"/>
    <col customWidth="1" min="6" max="10" width="11.14"/>
    <col customWidth="1" min="11" max="11" width="9.43"/>
    <col customWidth="1" min="12" max="14" width="10.71"/>
    <col customWidth="1" min="15" max="15" width="11.29"/>
    <col customWidth="1" min="16" max="16" width="8.86"/>
    <col customWidth="1" min="17" max="17" width="43.71"/>
    <col customWidth="1" min="18" max="18" width="13.86"/>
    <col customWidth="1" min="19" max="19" width="7.29"/>
    <col customWidth="1" min="20" max="20" width="11.29"/>
    <col customWidth="1" min="21" max="21" width="13.71"/>
    <col customWidth="1" min="22" max="26" width="10.71"/>
    <col customWidth="1" min="27" max="29" width="11.86"/>
    <col customWidth="1" min="30" max="30" width="12.43"/>
    <col customWidth="1" min="31" max="31" width="8.86"/>
    <col customWidth="1" min="32" max="32" width="43.71"/>
    <col customWidth="1" min="33" max="33" width="13.86"/>
    <col customWidth="1" min="34" max="34" width="7.29"/>
    <col customWidth="1" min="35" max="35" width="11.29"/>
    <col customWidth="1" min="36" max="44" width="10.71"/>
    <col customWidth="1" min="45" max="45" width="11.29"/>
    <col customWidth="1" min="46" max="46" width="8.86"/>
    <col customWidth="1" min="47" max="47" width="43.71"/>
    <col customWidth="1" min="48" max="48" width="13.86"/>
    <col customWidth="1" min="49" max="49" width="7.29"/>
    <col customWidth="1" min="50" max="50" width="11.29"/>
    <col customWidth="1" min="51" max="57" width="10.71"/>
    <col customWidth="1" min="58" max="59" width="11.86"/>
    <col customWidth="1" min="60" max="60" width="12.43"/>
  </cols>
  <sheetData>
    <row r="1" ht="15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</row>
    <row r="2" ht="15.75" customHeight="1">
      <c r="A2" s="37"/>
      <c r="B2" s="38" t="str">
        <f>Assumptions!B2</f>
        <v>107 e. Chalmers</v>
      </c>
      <c r="C2" s="220"/>
      <c r="D2" s="220"/>
      <c r="E2" s="220"/>
      <c r="F2" s="220"/>
      <c r="G2" s="220"/>
      <c r="H2" s="221"/>
      <c r="I2" s="221"/>
      <c r="J2" s="221"/>
      <c r="K2" s="221"/>
      <c r="L2" s="221"/>
      <c r="M2" s="221"/>
      <c r="N2" s="221"/>
      <c r="O2" s="222"/>
      <c r="P2" s="37"/>
      <c r="Q2" s="38" t="str">
        <f>Assumptions!J2</f>
        <v>306 e. Armory</v>
      </c>
      <c r="R2" s="223"/>
      <c r="S2" s="220"/>
      <c r="T2" s="220"/>
      <c r="U2" s="220"/>
      <c r="V2" s="220"/>
      <c r="W2" s="220"/>
      <c r="X2" s="221"/>
      <c r="Y2" s="221"/>
      <c r="Z2" s="221"/>
      <c r="AA2" s="221"/>
      <c r="AB2" s="221"/>
      <c r="AC2" s="221"/>
      <c r="AD2" s="222"/>
      <c r="AE2" s="37"/>
      <c r="AF2" s="38" t="str">
        <f>Assumptions!R2</f>
        <v>505 e. Clark</v>
      </c>
      <c r="AG2" s="223"/>
      <c r="AH2" s="220"/>
      <c r="AI2" s="220"/>
      <c r="AJ2" s="220"/>
      <c r="AK2" s="220"/>
      <c r="AL2" s="220"/>
      <c r="AM2" s="221"/>
      <c r="AN2" s="221"/>
      <c r="AO2" s="221"/>
      <c r="AP2" s="221"/>
      <c r="AQ2" s="221"/>
      <c r="AR2" s="221"/>
      <c r="AS2" s="222"/>
      <c r="AT2" s="37"/>
      <c r="AU2" s="38" t="str">
        <f>Assumptions!Z2</f>
        <v>602 e. Clark</v>
      </c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2"/>
    </row>
    <row r="3" ht="15.75" customHeight="1">
      <c r="A3" s="37"/>
      <c r="B3" s="4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76"/>
      <c r="P3" s="37"/>
      <c r="Q3" s="46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76"/>
      <c r="AE3" s="37"/>
      <c r="AF3" s="46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76"/>
      <c r="AT3" s="37"/>
      <c r="AU3" s="46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76"/>
    </row>
    <row r="4" ht="15.75" customHeight="1">
      <c r="A4" s="37"/>
      <c r="B4" s="224" t="s">
        <v>144</v>
      </c>
      <c r="C4" s="100"/>
      <c r="D4" s="100"/>
      <c r="E4" s="100">
        <v>0.0</v>
      </c>
      <c r="F4" s="100">
        <v>1.0</v>
      </c>
      <c r="G4" s="100">
        <f t="shared" ref="G4:O4" si="1">F4+1</f>
        <v>2</v>
      </c>
      <c r="H4" s="100">
        <f t="shared" si="1"/>
        <v>3</v>
      </c>
      <c r="I4" s="100">
        <f t="shared" si="1"/>
        <v>4</v>
      </c>
      <c r="J4" s="100">
        <f t="shared" si="1"/>
        <v>5</v>
      </c>
      <c r="K4" s="100">
        <f t="shared" si="1"/>
        <v>6</v>
      </c>
      <c r="L4" s="100">
        <f t="shared" si="1"/>
        <v>7</v>
      </c>
      <c r="M4" s="100">
        <f t="shared" si="1"/>
        <v>8</v>
      </c>
      <c r="N4" s="100">
        <f t="shared" si="1"/>
        <v>9</v>
      </c>
      <c r="O4" s="101">
        <f t="shared" si="1"/>
        <v>10</v>
      </c>
      <c r="P4" s="37"/>
      <c r="Q4" s="224" t="s">
        <v>144</v>
      </c>
      <c r="R4" s="100"/>
      <c r="S4" s="100"/>
      <c r="T4" s="100">
        <v>0.0</v>
      </c>
      <c r="U4" s="100">
        <v>1.0</v>
      </c>
      <c r="V4" s="100">
        <f t="shared" ref="V4:AD4" si="2">U4+1</f>
        <v>2</v>
      </c>
      <c r="W4" s="100">
        <f t="shared" si="2"/>
        <v>3</v>
      </c>
      <c r="X4" s="100">
        <f t="shared" si="2"/>
        <v>4</v>
      </c>
      <c r="Y4" s="100">
        <f t="shared" si="2"/>
        <v>5</v>
      </c>
      <c r="Z4" s="100">
        <f t="shared" si="2"/>
        <v>6</v>
      </c>
      <c r="AA4" s="100">
        <f t="shared" si="2"/>
        <v>7</v>
      </c>
      <c r="AB4" s="100">
        <f t="shared" si="2"/>
        <v>8</v>
      </c>
      <c r="AC4" s="100">
        <f t="shared" si="2"/>
        <v>9</v>
      </c>
      <c r="AD4" s="101">
        <f t="shared" si="2"/>
        <v>10</v>
      </c>
      <c r="AE4" s="37"/>
      <c r="AF4" s="224" t="s">
        <v>144</v>
      </c>
      <c r="AG4" s="100"/>
      <c r="AH4" s="100"/>
      <c r="AI4" s="100">
        <v>0.0</v>
      </c>
      <c r="AJ4" s="100">
        <v>1.0</v>
      </c>
      <c r="AK4" s="100">
        <f t="shared" ref="AK4:AS4" si="3">AJ4+1</f>
        <v>2</v>
      </c>
      <c r="AL4" s="100">
        <f t="shared" si="3"/>
        <v>3</v>
      </c>
      <c r="AM4" s="100">
        <f t="shared" si="3"/>
        <v>4</v>
      </c>
      <c r="AN4" s="100">
        <f t="shared" si="3"/>
        <v>5</v>
      </c>
      <c r="AO4" s="100">
        <f t="shared" si="3"/>
        <v>6</v>
      </c>
      <c r="AP4" s="100">
        <f t="shared" si="3"/>
        <v>7</v>
      </c>
      <c r="AQ4" s="100">
        <f t="shared" si="3"/>
        <v>8</v>
      </c>
      <c r="AR4" s="100">
        <f t="shared" si="3"/>
        <v>9</v>
      </c>
      <c r="AS4" s="101">
        <f t="shared" si="3"/>
        <v>10</v>
      </c>
      <c r="AT4" s="37"/>
      <c r="AU4" s="224" t="s">
        <v>144</v>
      </c>
      <c r="AV4" s="100"/>
      <c r="AW4" s="100"/>
      <c r="AX4" s="100">
        <v>0.0</v>
      </c>
      <c r="AY4" s="100">
        <v>1.0</v>
      </c>
      <c r="AZ4" s="100">
        <f t="shared" ref="AZ4:BH4" si="4">AY4+1</f>
        <v>2</v>
      </c>
      <c r="BA4" s="100">
        <f t="shared" si="4"/>
        <v>3</v>
      </c>
      <c r="BB4" s="100">
        <f t="shared" si="4"/>
        <v>4</v>
      </c>
      <c r="BC4" s="100">
        <f t="shared" si="4"/>
        <v>5</v>
      </c>
      <c r="BD4" s="100">
        <f t="shared" si="4"/>
        <v>6</v>
      </c>
      <c r="BE4" s="100">
        <f t="shared" si="4"/>
        <v>7</v>
      </c>
      <c r="BF4" s="100">
        <f t="shared" si="4"/>
        <v>8</v>
      </c>
      <c r="BG4" s="100">
        <f t="shared" si="4"/>
        <v>9</v>
      </c>
      <c r="BH4" s="101">
        <f t="shared" si="4"/>
        <v>10</v>
      </c>
    </row>
    <row r="5" ht="15.75" customHeight="1">
      <c r="A5" s="37"/>
      <c r="B5" s="46"/>
      <c r="C5" s="1"/>
      <c r="D5" s="1"/>
      <c r="E5" s="61"/>
      <c r="F5" s="50"/>
      <c r="G5" s="50"/>
      <c r="H5" s="50"/>
      <c r="I5" s="50"/>
      <c r="J5" s="50"/>
      <c r="K5" s="50"/>
      <c r="L5" s="50"/>
      <c r="M5" s="50"/>
      <c r="N5" s="50"/>
      <c r="O5" s="96"/>
      <c r="P5" s="37"/>
      <c r="Q5" s="46"/>
      <c r="R5" s="1"/>
      <c r="S5" s="1"/>
      <c r="T5" s="61"/>
      <c r="U5" s="50"/>
      <c r="V5" s="50"/>
      <c r="W5" s="50"/>
      <c r="X5" s="50"/>
      <c r="Y5" s="50"/>
      <c r="Z5" s="50"/>
      <c r="AA5" s="50"/>
      <c r="AB5" s="50"/>
      <c r="AC5" s="50"/>
      <c r="AD5" s="96"/>
      <c r="AE5" s="37"/>
      <c r="AF5" s="46"/>
      <c r="AG5" s="1"/>
      <c r="AH5" s="1"/>
      <c r="AI5" s="61"/>
      <c r="AJ5" s="50"/>
      <c r="AK5" s="50"/>
      <c r="AL5" s="50"/>
      <c r="AM5" s="50"/>
      <c r="AN5" s="50"/>
      <c r="AO5" s="50"/>
      <c r="AP5" s="50"/>
      <c r="AQ5" s="50"/>
      <c r="AR5" s="50"/>
      <c r="AS5" s="96"/>
      <c r="AT5" s="37"/>
      <c r="AU5" s="46"/>
      <c r="AV5" s="1"/>
      <c r="AW5" s="1"/>
      <c r="AX5" s="61"/>
      <c r="AY5" s="50"/>
      <c r="AZ5" s="50"/>
      <c r="BA5" s="50"/>
      <c r="BB5" s="50"/>
      <c r="BC5" s="50"/>
      <c r="BD5" s="50"/>
      <c r="BE5" s="50"/>
      <c r="BF5" s="50"/>
      <c r="BG5" s="50"/>
      <c r="BH5" s="96"/>
    </row>
    <row r="6" ht="15.75" customHeight="1">
      <c r="A6" s="37"/>
      <c r="B6" s="224" t="s">
        <v>164</v>
      </c>
      <c r="C6" s="21"/>
      <c r="D6" s="21"/>
      <c r="E6" s="198">
        <f>Assumptions!D43</f>
        <v>986309.2246</v>
      </c>
      <c r="F6" s="198">
        <f>'Proforma Summary'!D40</f>
        <v>0</v>
      </c>
      <c r="G6" s="198">
        <f>'Proforma Summary'!E40</f>
        <v>0</v>
      </c>
      <c r="H6" s="198">
        <f>'Proforma Summary'!F40</f>
        <v>0</v>
      </c>
      <c r="I6" s="198">
        <f>'Proforma Summary'!G40</f>
        <v>0</v>
      </c>
      <c r="J6" s="198">
        <f>'Proforma Summary'!H40</f>
        <v>0</v>
      </c>
      <c r="K6" s="198">
        <f>'Proforma Summary'!I40</f>
        <v>0</v>
      </c>
      <c r="L6" s="198">
        <f>'Proforma Summary'!J40</f>
        <v>0</v>
      </c>
      <c r="M6" s="198">
        <f>'Proforma Summary'!K40</f>
        <v>0</v>
      </c>
      <c r="N6" s="198">
        <f>'Proforma Summary'!L40</f>
        <v>0</v>
      </c>
      <c r="O6" s="225">
        <f>'Proforma Summary'!M40</f>
        <v>0</v>
      </c>
      <c r="P6" s="37"/>
      <c r="Q6" s="224" t="s">
        <v>164</v>
      </c>
      <c r="R6" s="21"/>
      <c r="S6" s="21"/>
      <c r="T6" s="198">
        <f>Assumptions!L43</f>
        <v>1304409.094</v>
      </c>
      <c r="U6" s="198">
        <f>'Proforma Summary'!Q40</f>
        <v>0</v>
      </c>
      <c r="V6" s="198">
        <f>'Proforma Summary'!R40</f>
        <v>0</v>
      </c>
      <c r="W6" s="198">
        <f>'Proforma Summary'!S40</f>
        <v>0</v>
      </c>
      <c r="X6" s="198">
        <f>'Proforma Summary'!T40</f>
        <v>0</v>
      </c>
      <c r="Y6" s="198">
        <f>'Proforma Summary'!U40</f>
        <v>0</v>
      </c>
      <c r="Z6" s="198">
        <f>'Proforma Summary'!V40</f>
        <v>0</v>
      </c>
      <c r="AA6" s="198">
        <f>'Proforma Summary'!W40</f>
        <v>0</v>
      </c>
      <c r="AB6" s="198">
        <f>'Proforma Summary'!X40</f>
        <v>0</v>
      </c>
      <c r="AC6" s="198">
        <f>'Proforma Summary'!Y40</f>
        <v>0</v>
      </c>
      <c r="AD6" s="198">
        <f>'Proforma Summary'!Z40</f>
        <v>0</v>
      </c>
      <c r="AE6" s="37"/>
      <c r="AF6" s="224" t="s">
        <v>164</v>
      </c>
      <c r="AG6" s="21"/>
      <c r="AH6" s="21"/>
      <c r="AI6" s="198">
        <f>Assumptions!T43</f>
        <v>754580.191</v>
      </c>
      <c r="AJ6" s="198">
        <f>'Proforma Summary'!AD40</f>
        <v>0</v>
      </c>
      <c r="AK6" s="198">
        <f>'Proforma Summary'!AE40</f>
        <v>0</v>
      </c>
      <c r="AL6" s="198">
        <f>'Proforma Summary'!AF40</f>
        <v>0</v>
      </c>
      <c r="AM6" s="198">
        <f>'Proforma Summary'!AG40</f>
        <v>0</v>
      </c>
      <c r="AN6" s="198">
        <f>'Proforma Summary'!AH40</f>
        <v>0</v>
      </c>
      <c r="AO6" s="198">
        <f>'Proforma Summary'!AI40</f>
        <v>0</v>
      </c>
      <c r="AP6" s="198">
        <f>'Proforma Summary'!AJ40</f>
        <v>0</v>
      </c>
      <c r="AQ6" s="198">
        <f>'Proforma Summary'!AK40</f>
        <v>0</v>
      </c>
      <c r="AR6" s="198">
        <f>'Proforma Summary'!AL40</f>
        <v>0</v>
      </c>
      <c r="AS6" s="198">
        <f>'Proforma Summary'!AM40</f>
        <v>0</v>
      </c>
      <c r="AT6" s="37"/>
      <c r="AU6" s="224" t="s">
        <v>164</v>
      </c>
      <c r="AV6" s="21"/>
      <c r="AW6" s="21"/>
      <c r="AX6" s="198">
        <f>Assumptions!AB43</f>
        <v>885934.436</v>
      </c>
      <c r="AY6" s="198">
        <f>'Proforma Summary'!AQ40</f>
        <v>0</v>
      </c>
      <c r="AZ6" s="198">
        <f>'Proforma Summary'!AR40</f>
        <v>0</v>
      </c>
      <c r="BA6" s="198">
        <f>'Proforma Summary'!AS40</f>
        <v>0</v>
      </c>
      <c r="BB6" s="198">
        <f>'Proforma Summary'!AT40</f>
        <v>0</v>
      </c>
      <c r="BC6" s="198">
        <f>'Proforma Summary'!AU40</f>
        <v>0</v>
      </c>
      <c r="BD6" s="198">
        <f>'Proforma Summary'!AV40</f>
        <v>0</v>
      </c>
      <c r="BE6" s="198">
        <f>'Proforma Summary'!AW40</f>
        <v>0</v>
      </c>
      <c r="BF6" s="198">
        <f>'Proforma Summary'!AX40</f>
        <v>0</v>
      </c>
      <c r="BG6" s="198">
        <f>'Proforma Summary'!AY40</f>
        <v>0</v>
      </c>
      <c r="BH6" s="198">
        <f>'Proforma Summary'!AZ40</f>
        <v>0</v>
      </c>
    </row>
    <row r="7" ht="15.75" customHeight="1">
      <c r="A7" s="37"/>
      <c r="B7" s="46" t="s">
        <v>136</v>
      </c>
      <c r="C7" s="226"/>
      <c r="D7" s="54">
        <f t="shared" ref="D7:D9" si="9">E7/$E$6</f>
        <v>0.04</v>
      </c>
      <c r="E7" s="50">
        <f>Assumptions!D45</f>
        <v>39452.36898</v>
      </c>
      <c r="F7" s="50">
        <f t="shared" ref="F7:O7" si="5">F$6*$D7</f>
        <v>0</v>
      </c>
      <c r="G7" s="50">
        <f t="shared" si="5"/>
        <v>0</v>
      </c>
      <c r="H7" s="50">
        <f t="shared" si="5"/>
        <v>0</v>
      </c>
      <c r="I7" s="50">
        <f t="shared" si="5"/>
        <v>0</v>
      </c>
      <c r="J7" s="50">
        <f t="shared" si="5"/>
        <v>0</v>
      </c>
      <c r="K7" s="50">
        <f t="shared" si="5"/>
        <v>0</v>
      </c>
      <c r="L7" s="50">
        <f t="shared" si="5"/>
        <v>0</v>
      </c>
      <c r="M7" s="50">
        <f t="shared" si="5"/>
        <v>0</v>
      </c>
      <c r="N7" s="50">
        <f t="shared" si="5"/>
        <v>0</v>
      </c>
      <c r="O7" s="96">
        <f t="shared" si="5"/>
        <v>0</v>
      </c>
      <c r="P7" s="37"/>
      <c r="Q7" s="46" t="s">
        <v>136</v>
      </c>
      <c r="R7" s="61"/>
      <c r="S7" s="54">
        <f t="shared" ref="S7:S9" si="11">T7/$T$6</f>
        <v>0.04</v>
      </c>
      <c r="T7" s="50">
        <f>Assumptions!L45</f>
        <v>52176.36378</v>
      </c>
      <c r="U7" s="50">
        <f t="shared" ref="U7:AD7" si="6">U$6*$S7</f>
        <v>0</v>
      </c>
      <c r="V7" s="50">
        <f t="shared" si="6"/>
        <v>0</v>
      </c>
      <c r="W7" s="50">
        <f t="shared" si="6"/>
        <v>0</v>
      </c>
      <c r="X7" s="50">
        <f t="shared" si="6"/>
        <v>0</v>
      </c>
      <c r="Y7" s="50">
        <f t="shared" si="6"/>
        <v>0</v>
      </c>
      <c r="Z7" s="50">
        <f t="shared" si="6"/>
        <v>0</v>
      </c>
      <c r="AA7" s="50">
        <f t="shared" si="6"/>
        <v>0</v>
      </c>
      <c r="AB7" s="50">
        <f t="shared" si="6"/>
        <v>0</v>
      </c>
      <c r="AC7" s="50">
        <f t="shared" si="6"/>
        <v>0</v>
      </c>
      <c r="AD7" s="96">
        <f t="shared" si="6"/>
        <v>0</v>
      </c>
      <c r="AE7" s="37"/>
      <c r="AF7" s="46" t="s">
        <v>136</v>
      </c>
      <c r="AG7" s="61"/>
      <c r="AH7" s="54">
        <f t="shared" ref="AH7:AH9" si="13">AI7/$AI$6</f>
        <v>0.04</v>
      </c>
      <c r="AI7" s="50">
        <f>Assumptions!T45</f>
        <v>30183.20764</v>
      </c>
      <c r="AJ7" s="50">
        <f t="shared" ref="AJ7:AS7" si="7">AJ$6*$D7</f>
        <v>0</v>
      </c>
      <c r="AK7" s="50">
        <f t="shared" si="7"/>
        <v>0</v>
      </c>
      <c r="AL7" s="50">
        <f t="shared" si="7"/>
        <v>0</v>
      </c>
      <c r="AM7" s="50">
        <f t="shared" si="7"/>
        <v>0</v>
      </c>
      <c r="AN7" s="50">
        <f t="shared" si="7"/>
        <v>0</v>
      </c>
      <c r="AO7" s="50">
        <f t="shared" si="7"/>
        <v>0</v>
      </c>
      <c r="AP7" s="50">
        <f t="shared" si="7"/>
        <v>0</v>
      </c>
      <c r="AQ7" s="50">
        <f t="shared" si="7"/>
        <v>0</v>
      </c>
      <c r="AR7" s="50">
        <f t="shared" si="7"/>
        <v>0</v>
      </c>
      <c r="AS7" s="96">
        <f t="shared" si="7"/>
        <v>0</v>
      </c>
      <c r="AT7" s="37"/>
      <c r="AU7" s="46" t="s">
        <v>136</v>
      </c>
      <c r="AV7" s="61"/>
      <c r="AW7" s="54">
        <f t="shared" ref="AW7:AW9" si="14">AX7/$AX$6</f>
        <v>0.04</v>
      </c>
      <c r="AX7" s="50">
        <f>Assumptions!AB45</f>
        <v>35437.37744</v>
      </c>
      <c r="AY7" s="194">
        <f t="shared" ref="AY7:BH7" si="8">$AW7*AY$6</f>
        <v>0</v>
      </c>
      <c r="AZ7" s="194">
        <f t="shared" si="8"/>
        <v>0</v>
      </c>
      <c r="BA7" s="194">
        <f t="shared" si="8"/>
        <v>0</v>
      </c>
      <c r="BB7" s="194">
        <f t="shared" si="8"/>
        <v>0</v>
      </c>
      <c r="BC7" s="194">
        <f t="shared" si="8"/>
        <v>0</v>
      </c>
      <c r="BD7" s="194">
        <f t="shared" si="8"/>
        <v>0</v>
      </c>
      <c r="BE7" s="194">
        <f t="shared" si="8"/>
        <v>0</v>
      </c>
      <c r="BF7" s="194">
        <f t="shared" si="8"/>
        <v>0</v>
      </c>
      <c r="BG7" s="194">
        <f t="shared" si="8"/>
        <v>0</v>
      </c>
      <c r="BH7" s="227">
        <f t="shared" si="8"/>
        <v>0</v>
      </c>
    </row>
    <row r="8" ht="15.75" customHeight="1">
      <c r="A8" s="37"/>
      <c r="B8" s="46" t="s">
        <v>137</v>
      </c>
      <c r="C8" s="226"/>
      <c r="D8" s="54">
        <f t="shared" si="9"/>
        <v>0.16</v>
      </c>
      <c r="E8" s="50">
        <f>Assumptions!D46</f>
        <v>157809.4759</v>
      </c>
      <c r="F8" s="50">
        <f t="shared" ref="F8:O8" si="10">F$6*$D8</f>
        <v>0</v>
      </c>
      <c r="G8" s="50">
        <f t="shared" si="10"/>
        <v>0</v>
      </c>
      <c r="H8" s="50">
        <f t="shared" si="10"/>
        <v>0</v>
      </c>
      <c r="I8" s="50">
        <f t="shared" si="10"/>
        <v>0</v>
      </c>
      <c r="J8" s="50">
        <f t="shared" si="10"/>
        <v>0</v>
      </c>
      <c r="K8" s="50">
        <f t="shared" si="10"/>
        <v>0</v>
      </c>
      <c r="L8" s="50">
        <f t="shared" si="10"/>
        <v>0</v>
      </c>
      <c r="M8" s="50">
        <f t="shared" si="10"/>
        <v>0</v>
      </c>
      <c r="N8" s="50">
        <f t="shared" si="10"/>
        <v>0</v>
      </c>
      <c r="O8" s="96">
        <f t="shared" si="10"/>
        <v>0</v>
      </c>
      <c r="P8" s="37"/>
      <c r="Q8" s="46" t="s">
        <v>137</v>
      </c>
      <c r="R8" s="61"/>
      <c r="S8" s="54">
        <f t="shared" si="11"/>
        <v>0.16</v>
      </c>
      <c r="T8" s="50">
        <f>Assumptions!L46</f>
        <v>208705.4551</v>
      </c>
      <c r="U8" s="50">
        <f t="shared" ref="U8:AD8" si="12">U$6*$S8</f>
        <v>0</v>
      </c>
      <c r="V8" s="50">
        <f t="shared" si="12"/>
        <v>0</v>
      </c>
      <c r="W8" s="50">
        <f t="shared" si="12"/>
        <v>0</v>
      </c>
      <c r="X8" s="50">
        <f t="shared" si="12"/>
        <v>0</v>
      </c>
      <c r="Y8" s="50">
        <f t="shared" si="12"/>
        <v>0</v>
      </c>
      <c r="Z8" s="50">
        <f t="shared" si="12"/>
        <v>0</v>
      </c>
      <c r="AA8" s="50">
        <f t="shared" si="12"/>
        <v>0</v>
      </c>
      <c r="AB8" s="50">
        <f t="shared" si="12"/>
        <v>0</v>
      </c>
      <c r="AC8" s="50">
        <f t="shared" si="12"/>
        <v>0</v>
      </c>
      <c r="AD8" s="96">
        <f t="shared" si="12"/>
        <v>0</v>
      </c>
      <c r="AE8" s="37"/>
      <c r="AF8" s="46" t="s">
        <v>137</v>
      </c>
      <c r="AG8" s="61"/>
      <c r="AH8" s="54">
        <f t="shared" si="13"/>
        <v>0.16</v>
      </c>
      <c r="AI8" s="50">
        <f>Assumptions!T46</f>
        <v>120732.8306</v>
      </c>
      <c r="AJ8" s="50"/>
      <c r="AK8" s="50"/>
      <c r="AL8" s="50"/>
      <c r="AM8" s="50"/>
      <c r="AN8" s="50"/>
      <c r="AO8" s="50"/>
      <c r="AP8" s="50"/>
      <c r="AQ8" s="50"/>
      <c r="AR8" s="50"/>
      <c r="AS8" s="96"/>
      <c r="AT8" s="37"/>
      <c r="AU8" s="46" t="s">
        <v>137</v>
      </c>
      <c r="AV8" s="61"/>
      <c r="AW8" s="54">
        <f t="shared" si="14"/>
        <v>0.16</v>
      </c>
      <c r="AX8" s="50">
        <f>Assumptions!AB46</f>
        <v>141749.5098</v>
      </c>
      <c r="AY8" s="50">
        <f t="shared" ref="AY8:BH8" si="15">$AW8*AY$6</f>
        <v>0</v>
      </c>
      <c r="AZ8" s="50">
        <f t="shared" si="15"/>
        <v>0</v>
      </c>
      <c r="BA8" s="50">
        <f t="shared" si="15"/>
        <v>0</v>
      </c>
      <c r="BB8" s="50">
        <f t="shared" si="15"/>
        <v>0</v>
      </c>
      <c r="BC8" s="50">
        <f t="shared" si="15"/>
        <v>0</v>
      </c>
      <c r="BD8" s="50">
        <f t="shared" si="15"/>
        <v>0</v>
      </c>
      <c r="BE8" s="50">
        <f t="shared" si="15"/>
        <v>0</v>
      </c>
      <c r="BF8" s="50">
        <f t="shared" si="15"/>
        <v>0</v>
      </c>
      <c r="BG8" s="50">
        <f t="shared" si="15"/>
        <v>0</v>
      </c>
      <c r="BH8" s="96">
        <f t="shared" si="15"/>
        <v>0</v>
      </c>
    </row>
    <row r="9" ht="15.75" customHeight="1">
      <c r="A9" s="37"/>
      <c r="B9" s="93" t="s">
        <v>165</v>
      </c>
      <c r="C9" s="228"/>
      <c r="D9" s="94">
        <f t="shared" si="9"/>
        <v>0.8</v>
      </c>
      <c r="E9" s="198">
        <f>Assumptions!D48</f>
        <v>789047.3797</v>
      </c>
      <c r="F9" s="198">
        <f t="shared" ref="F9:O9" si="16">F$6*$D9</f>
        <v>0</v>
      </c>
      <c r="G9" s="198">
        <f t="shared" si="16"/>
        <v>0</v>
      </c>
      <c r="H9" s="198">
        <f t="shared" si="16"/>
        <v>0</v>
      </c>
      <c r="I9" s="198">
        <f t="shared" si="16"/>
        <v>0</v>
      </c>
      <c r="J9" s="198">
        <f t="shared" si="16"/>
        <v>0</v>
      </c>
      <c r="K9" s="198">
        <f t="shared" si="16"/>
        <v>0</v>
      </c>
      <c r="L9" s="198">
        <f t="shared" si="16"/>
        <v>0</v>
      </c>
      <c r="M9" s="198">
        <f t="shared" si="16"/>
        <v>0</v>
      </c>
      <c r="N9" s="198">
        <f t="shared" si="16"/>
        <v>0</v>
      </c>
      <c r="O9" s="225">
        <f t="shared" si="16"/>
        <v>0</v>
      </c>
      <c r="P9" s="37"/>
      <c r="Q9" s="93" t="s">
        <v>165</v>
      </c>
      <c r="R9" s="229"/>
      <c r="S9" s="94">
        <f t="shared" si="11"/>
        <v>0.8</v>
      </c>
      <c r="T9" s="198">
        <f>Assumptions!L48</f>
        <v>1043527.276</v>
      </c>
      <c r="U9" s="198">
        <f t="shared" ref="U9:AD9" si="17">U$6*$S9</f>
        <v>0</v>
      </c>
      <c r="V9" s="198">
        <f t="shared" si="17"/>
        <v>0</v>
      </c>
      <c r="W9" s="198">
        <f t="shared" si="17"/>
        <v>0</v>
      </c>
      <c r="X9" s="198">
        <f t="shared" si="17"/>
        <v>0</v>
      </c>
      <c r="Y9" s="198">
        <f t="shared" si="17"/>
        <v>0</v>
      </c>
      <c r="Z9" s="198">
        <f t="shared" si="17"/>
        <v>0</v>
      </c>
      <c r="AA9" s="198">
        <f t="shared" si="17"/>
        <v>0</v>
      </c>
      <c r="AB9" s="198">
        <f t="shared" si="17"/>
        <v>0</v>
      </c>
      <c r="AC9" s="198">
        <f t="shared" si="17"/>
        <v>0</v>
      </c>
      <c r="AD9" s="225">
        <f t="shared" si="17"/>
        <v>0</v>
      </c>
      <c r="AE9" s="37"/>
      <c r="AF9" s="93" t="s">
        <v>165</v>
      </c>
      <c r="AG9" s="229"/>
      <c r="AH9" s="94">
        <f t="shared" si="13"/>
        <v>0.8</v>
      </c>
      <c r="AI9" s="198">
        <f>Assumptions!T48</f>
        <v>603664.1528</v>
      </c>
      <c r="AJ9" s="198">
        <f t="shared" ref="AJ9:AS9" si="18">AJ$6*$D9</f>
        <v>0</v>
      </c>
      <c r="AK9" s="198">
        <f t="shared" si="18"/>
        <v>0</v>
      </c>
      <c r="AL9" s="198">
        <f t="shared" si="18"/>
        <v>0</v>
      </c>
      <c r="AM9" s="198">
        <f t="shared" si="18"/>
        <v>0</v>
      </c>
      <c r="AN9" s="198">
        <f t="shared" si="18"/>
        <v>0</v>
      </c>
      <c r="AO9" s="198">
        <f t="shared" si="18"/>
        <v>0</v>
      </c>
      <c r="AP9" s="198">
        <f t="shared" si="18"/>
        <v>0</v>
      </c>
      <c r="AQ9" s="198">
        <f t="shared" si="18"/>
        <v>0</v>
      </c>
      <c r="AR9" s="198">
        <f t="shared" si="18"/>
        <v>0</v>
      </c>
      <c r="AS9" s="225">
        <f t="shared" si="18"/>
        <v>0</v>
      </c>
      <c r="AT9" s="37"/>
      <c r="AU9" s="93" t="s">
        <v>165</v>
      </c>
      <c r="AV9" s="229"/>
      <c r="AW9" s="94">
        <f t="shared" si="14"/>
        <v>0.8</v>
      </c>
      <c r="AX9" s="198">
        <f>Assumptions!AB48</f>
        <v>708747.5488</v>
      </c>
      <c r="AY9" s="198">
        <f t="shared" ref="AY9:BH9" si="19">$AW9*AY$6</f>
        <v>0</v>
      </c>
      <c r="AZ9" s="198">
        <f t="shared" si="19"/>
        <v>0</v>
      </c>
      <c r="BA9" s="198">
        <f t="shared" si="19"/>
        <v>0</v>
      </c>
      <c r="BB9" s="198">
        <f t="shared" si="19"/>
        <v>0</v>
      </c>
      <c r="BC9" s="198">
        <f t="shared" si="19"/>
        <v>0</v>
      </c>
      <c r="BD9" s="198">
        <f t="shared" si="19"/>
        <v>0</v>
      </c>
      <c r="BE9" s="198">
        <f t="shared" si="19"/>
        <v>0</v>
      </c>
      <c r="BF9" s="198">
        <f t="shared" si="19"/>
        <v>0</v>
      </c>
      <c r="BG9" s="198">
        <f t="shared" si="19"/>
        <v>0</v>
      </c>
      <c r="BH9" s="225">
        <f t="shared" si="19"/>
        <v>0</v>
      </c>
    </row>
    <row r="10" ht="15.75" customHeight="1">
      <c r="A10" s="37"/>
      <c r="B10" s="46"/>
      <c r="C10" s="1"/>
      <c r="D10" s="1"/>
      <c r="E10" s="1"/>
      <c r="F10" s="50"/>
      <c r="G10" s="50"/>
      <c r="H10" s="50"/>
      <c r="I10" s="50"/>
      <c r="J10" s="50"/>
      <c r="K10" s="50"/>
      <c r="L10" s="50"/>
      <c r="M10" s="50"/>
      <c r="N10" s="50"/>
      <c r="O10" s="96"/>
      <c r="P10" s="37"/>
      <c r="Q10" s="46"/>
      <c r="R10" s="1"/>
      <c r="S10" s="1"/>
      <c r="T10" s="1"/>
      <c r="U10" s="50"/>
      <c r="V10" s="50"/>
      <c r="W10" s="50"/>
      <c r="X10" s="50"/>
      <c r="Y10" s="50"/>
      <c r="Z10" s="50"/>
      <c r="AA10" s="50"/>
      <c r="AB10" s="50"/>
      <c r="AC10" s="50"/>
      <c r="AD10" s="96"/>
      <c r="AE10" s="37"/>
      <c r="AF10" s="46"/>
      <c r="AG10" s="1"/>
      <c r="AH10" s="1"/>
      <c r="AI10" s="1"/>
      <c r="AJ10" s="50"/>
      <c r="AK10" s="50"/>
      <c r="AL10" s="50"/>
      <c r="AM10" s="50"/>
      <c r="AN10" s="50"/>
      <c r="AO10" s="50"/>
      <c r="AP10" s="50"/>
      <c r="AQ10" s="50"/>
      <c r="AR10" s="50"/>
      <c r="AS10" s="96"/>
      <c r="AT10" s="37"/>
      <c r="AU10" s="46"/>
      <c r="AV10" s="1"/>
      <c r="AW10" s="1"/>
      <c r="AX10" s="1"/>
      <c r="AY10" s="50"/>
      <c r="AZ10" s="50"/>
      <c r="BA10" s="50"/>
      <c r="BB10" s="50"/>
      <c r="BC10" s="50"/>
      <c r="BD10" s="50"/>
      <c r="BE10" s="50"/>
      <c r="BF10" s="50"/>
      <c r="BG10" s="50"/>
      <c r="BH10" s="96"/>
    </row>
    <row r="11" ht="15.75" customHeight="1">
      <c r="A11" s="37"/>
      <c r="B11" s="46"/>
      <c r="C11" s="1"/>
      <c r="D11" s="1"/>
      <c r="E11" s="1"/>
      <c r="F11" s="50"/>
      <c r="G11" s="50"/>
      <c r="H11" s="50"/>
      <c r="I11" s="50"/>
      <c r="J11" s="50"/>
      <c r="K11" s="50"/>
      <c r="L11" s="50"/>
      <c r="M11" s="50"/>
      <c r="N11" s="50"/>
      <c r="O11" s="96"/>
      <c r="P11" s="37"/>
      <c r="Q11" s="46"/>
      <c r="R11" s="1"/>
      <c r="S11" s="1"/>
      <c r="T11" s="1"/>
      <c r="U11" s="50"/>
      <c r="V11" s="50"/>
      <c r="W11" s="50"/>
      <c r="X11" s="50"/>
      <c r="Y11" s="50"/>
      <c r="Z11" s="50"/>
      <c r="AA11" s="50"/>
      <c r="AB11" s="50"/>
      <c r="AC11" s="50"/>
      <c r="AD11" s="96"/>
      <c r="AE11" s="37"/>
      <c r="AF11" s="46"/>
      <c r="AG11" s="1"/>
      <c r="AH11" s="1"/>
      <c r="AI11" s="1"/>
      <c r="AJ11" s="50"/>
      <c r="AK11" s="50"/>
      <c r="AL11" s="50"/>
      <c r="AM11" s="50"/>
      <c r="AN11" s="50"/>
      <c r="AO11" s="50"/>
      <c r="AP11" s="50"/>
      <c r="AQ11" s="50"/>
      <c r="AR11" s="50"/>
      <c r="AS11" s="96"/>
      <c r="AT11" s="37"/>
      <c r="AU11" s="46"/>
      <c r="AV11" s="1"/>
      <c r="AW11" s="1"/>
      <c r="AX11" s="1"/>
      <c r="AY11" s="50"/>
      <c r="AZ11" s="50"/>
      <c r="BA11" s="50"/>
      <c r="BB11" s="50"/>
      <c r="BC11" s="50"/>
      <c r="BD11" s="50"/>
      <c r="BE11" s="50"/>
      <c r="BF11" s="50"/>
      <c r="BG11" s="50"/>
      <c r="BH11" s="96"/>
    </row>
    <row r="12" ht="15.75" customHeight="1">
      <c r="A12" s="37"/>
      <c r="B12" s="70" t="s">
        <v>166</v>
      </c>
      <c r="C12" s="1"/>
      <c r="D12" s="1"/>
      <c r="E12" s="1"/>
      <c r="F12" s="50"/>
      <c r="G12" s="50"/>
      <c r="H12" s="50"/>
      <c r="I12" s="50"/>
      <c r="J12" s="50"/>
      <c r="K12" s="50"/>
      <c r="L12" s="50"/>
      <c r="M12" s="50"/>
      <c r="N12" s="50"/>
      <c r="O12" s="96"/>
      <c r="P12" s="37"/>
      <c r="Q12" s="70" t="s">
        <v>166</v>
      </c>
      <c r="R12" s="1"/>
      <c r="S12" s="1"/>
      <c r="T12" s="1"/>
      <c r="U12" s="50"/>
      <c r="V12" s="50"/>
      <c r="W12" s="50"/>
      <c r="X12" s="50"/>
      <c r="Y12" s="50"/>
      <c r="Z12" s="50"/>
      <c r="AA12" s="50"/>
      <c r="AB12" s="50"/>
      <c r="AC12" s="50"/>
      <c r="AD12" s="96"/>
      <c r="AE12" s="37"/>
      <c r="AF12" s="70" t="s">
        <v>166</v>
      </c>
      <c r="AG12" s="1"/>
      <c r="AH12" s="1"/>
      <c r="AI12" s="1"/>
      <c r="AJ12" s="50"/>
      <c r="AK12" s="50"/>
      <c r="AL12" s="50"/>
      <c r="AM12" s="50"/>
      <c r="AN12" s="50"/>
      <c r="AO12" s="50"/>
      <c r="AP12" s="50"/>
      <c r="AQ12" s="50"/>
      <c r="AR12" s="50"/>
      <c r="AS12" s="96"/>
      <c r="AT12" s="37"/>
      <c r="AU12" s="70" t="s">
        <v>166</v>
      </c>
      <c r="AV12" s="1"/>
      <c r="AW12" s="1"/>
      <c r="AX12" s="1"/>
      <c r="AY12" s="50"/>
      <c r="AZ12" s="50"/>
      <c r="BA12" s="50"/>
      <c r="BB12" s="50"/>
      <c r="BC12" s="50"/>
      <c r="BD12" s="50"/>
      <c r="BE12" s="50"/>
      <c r="BF12" s="50"/>
      <c r="BG12" s="50"/>
      <c r="BH12" s="96"/>
    </row>
    <row r="13" ht="15.75" customHeight="1">
      <c r="A13" s="37"/>
      <c r="B13" s="46" t="s">
        <v>167</v>
      </c>
      <c r="C13" s="1"/>
      <c r="D13" s="1"/>
      <c r="E13" s="1"/>
      <c r="F13" s="50">
        <f>'Proforma Summary'!D47</f>
        <v>201561.8306</v>
      </c>
      <c r="G13" s="50">
        <f>'Proforma Summary'!E47</f>
        <v>213114.0933</v>
      </c>
      <c r="H13" s="50">
        <f>'Proforma Summary'!F47</f>
        <v>216976.5794</v>
      </c>
      <c r="I13" s="50">
        <f>'Proforma Summary'!G47</f>
        <v>85556.23968</v>
      </c>
      <c r="J13" s="50">
        <f>'Proforma Summary'!H47</f>
        <v>92183.36932</v>
      </c>
      <c r="K13" s="50">
        <f>'Proforma Summary'!I47</f>
        <v>99009.31285</v>
      </c>
      <c r="L13" s="50">
        <f>'Proforma Summary'!J47</f>
        <v>106040.0347</v>
      </c>
      <c r="M13" s="50">
        <f>'Proforma Summary'!K47</f>
        <v>113281.6782</v>
      </c>
      <c r="N13" s="50">
        <f>'Proforma Summary'!L47</f>
        <v>120740.571</v>
      </c>
      <c r="O13" s="96">
        <f>'Proforma Summary'!M47</f>
        <v>128423.2305</v>
      </c>
      <c r="P13" s="104"/>
      <c r="Q13" s="46" t="s">
        <v>167</v>
      </c>
      <c r="R13" s="1"/>
      <c r="S13" s="1"/>
      <c r="T13" s="1"/>
      <c r="U13" s="50">
        <f>'Proforma Summary'!Q47</f>
        <v>266568.616</v>
      </c>
      <c r="V13" s="50">
        <f>'Proforma Summary'!R47</f>
        <v>282197.3926</v>
      </c>
      <c r="W13" s="50">
        <f>'Proforma Summary'!S47</f>
        <v>287154.8738</v>
      </c>
      <c r="X13" s="50">
        <f>'Proforma Summary'!T47</f>
        <v>113190.9945</v>
      </c>
      <c r="Y13" s="50">
        <f>'Proforma Summary'!U47</f>
        <v>121956.7218</v>
      </c>
      <c r="Z13" s="50">
        <f>'Proforma Summary'!V47</f>
        <v>130985.421</v>
      </c>
      <c r="AA13" s="50">
        <f>'Proforma Summary'!W47</f>
        <v>140284.9811</v>
      </c>
      <c r="AB13" s="50">
        <f>'Proforma Summary'!X47</f>
        <v>149863.528</v>
      </c>
      <c r="AC13" s="50">
        <f>'Proforma Summary'!Y47</f>
        <v>159729.4313</v>
      </c>
      <c r="AD13" s="96">
        <f>'Proforma Summary'!Z47</f>
        <v>169891.3118</v>
      </c>
      <c r="AE13" s="37"/>
      <c r="AF13" s="46" t="s">
        <v>167</v>
      </c>
      <c r="AG13" s="1"/>
      <c r="AH13" s="1"/>
      <c r="AI13" s="1"/>
      <c r="AJ13" s="50">
        <f>'Proforma Summary'!AD47</f>
        <v>154205.7611</v>
      </c>
      <c r="AK13" s="50">
        <f>'Proforma Summary'!AE47</f>
        <v>163435.7014</v>
      </c>
      <c r="AL13" s="50">
        <f>'Proforma Summary'!AF47</f>
        <v>166222.3363</v>
      </c>
      <c r="AM13" s="50">
        <f>'Proforma Summary'!AG47</f>
        <v>65501.59896</v>
      </c>
      <c r="AN13" s="50">
        <f>'Proforma Summary'!AH47</f>
        <v>70573.1062</v>
      </c>
      <c r="AO13" s="50">
        <f>'Proforma Summary'!AI47</f>
        <v>75796.75866</v>
      </c>
      <c r="AP13" s="50">
        <f>'Proforma Summary'!AJ47</f>
        <v>81177.12069</v>
      </c>
      <c r="AQ13" s="50">
        <f>'Proforma Summary'!AK47</f>
        <v>86718.89358</v>
      </c>
      <c r="AR13" s="50">
        <f>'Proforma Summary'!AL47</f>
        <v>92426.91967</v>
      </c>
      <c r="AS13" s="96">
        <f>'Proforma Summary'!AM47</f>
        <v>90089.83714</v>
      </c>
      <c r="AT13" s="37"/>
      <c r="AU13" s="46" t="s">
        <v>167</v>
      </c>
      <c r="AV13" s="1"/>
      <c r="AW13" s="1"/>
      <c r="AX13" s="1"/>
      <c r="AY13" s="50">
        <f>'Proforma Summary'!AQ47</f>
        <v>181049.2717</v>
      </c>
      <c r="AZ13" s="50">
        <f>'Proforma Summary'!AR47</f>
        <v>191796.6374</v>
      </c>
      <c r="BA13" s="50">
        <f>'Proforma Summary'!AS47</f>
        <v>194966.298</v>
      </c>
      <c r="BB13" s="50">
        <f>'Proforma Summary'!AT47</f>
        <v>76605.39543</v>
      </c>
      <c r="BC13" s="50">
        <f>'Proforma Summary'!AU47</f>
        <v>82550.77634</v>
      </c>
      <c r="BD13" s="50">
        <f>'Proforma Summary'!AV47</f>
        <v>88674.51867</v>
      </c>
      <c r="BE13" s="50">
        <f>'Proforma Summary'!AW47</f>
        <v>94981.97328</v>
      </c>
      <c r="BF13" s="50">
        <f>'Proforma Summary'!AX47</f>
        <v>101478.6515</v>
      </c>
      <c r="BG13" s="50">
        <f>'Proforma Summary'!AY47</f>
        <v>108170.2301</v>
      </c>
      <c r="BH13" s="96">
        <f>'Proforma Summary'!AZ47</f>
        <v>105405.914</v>
      </c>
    </row>
    <row r="14" ht="15.75" customHeight="1">
      <c r="A14" s="37"/>
      <c r="B14" s="93" t="s">
        <v>168</v>
      </c>
      <c r="C14" s="21"/>
      <c r="D14" s="21"/>
      <c r="E14" s="21"/>
      <c r="F14" s="50">
        <f>'Proforma Summary'!D48</f>
        <v>0</v>
      </c>
      <c r="G14" s="50">
        <f>'Proforma Summary'!E48</f>
        <v>0</v>
      </c>
      <c r="H14" s="50">
        <f>'Proforma Summary'!F48</f>
        <v>0</v>
      </c>
      <c r="I14" s="50">
        <f>'Proforma Summary'!G48</f>
        <v>0</v>
      </c>
      <c r="J14" s="50">
        <f>'Proforma Summary'!H48</f>
        <v>0</v>
      </c>
      <c r="K14" s="50">
        <f>'Proforma Summary'!I48</f>
        <v>0</v>
      </c>
      <c r="L14" s="50">
        <f>'Proforma Summary'!J48</f>
        <v>0</v>
      </c>
      <c r="M14" s="50">
        <f>'Proforma Summary'!K48</f>
        <v>0</v>
      </c>
      <c r="N14" s="50">
        <f>'Proforma Summary'!L48</f>
        <v>0</v>
      </c>
      <c r="O14" s="96">
        <f>'Proforma Summary'!M48</f>
        <v>2257247.651</v>
      </c>
      <c r="P14" s="104"/>
      <c r="Q14" s="93" t="s">
        <v>168</v>
      </c>
      <c r="R14" s="21"/>
      <c r="S14" s="21"/>
      <c r="T14" s="21"/>
      <c r="U14" s="50">
        <f>'Proforma Summary'!Q48</f>
        <v>0</v>
      </c>
      <c r="V14" s="50">
        <f>'Proforma Summary'!R48</f>
        <v>0</v>
      </c>
      <c r="W14" s="50">
        <f>'Proforma Summary'!S48</f>
        <v>0</v>
      </c>
      <c r="X14" s="50">
        <f>'Proforma Summary'!T48</f>
        <v>0</v>
      </c>
      <c r="Y14" s="50">
        <f>'Proforma Summary'!U48</f>
        <v>0</v>
      </c>
      <c r="Z14" s="50">
        <f>'Proforma Summary'!V48</f>
        <v>0</v>
      </c>
      <c r="AA14" s="50">
        <f>'Proforma Summary'!W48</f>
        <v>0</v>
      </c>
      <c r="AB14" s="50">
        <f>'Proforma Summary'!X48</f>
        <v>0</v>
      </c>
      <c r="AC14" s="50">
        <f>'Proforma Summary'!Y48</f>
        <v>0</v>
      </c>
      <c r="AD14" s="96">
        <f>'Proforma Summary'!Z48</f>
        <v>2976294.654</v>
      </c>
      <c r="AE14" s="37"/>
      <c r="AF14" s="93" t="s">
        <v>168</v>
      </c>
      <c r="AG14" s="21"/>
      <c r="AH14" s="21"/>
      <c r="AI14" s="21"/>
      <c r="AJ14" s="50">
        <f>'Proforma Summary'!AD48</f>
        <v>0</v>
      </c>
      <c r="AK14" s="50">
        <f>'Proforma Summary'!AE48</f>
        <v>0</v>
      </c>
      <c r="AL14" s="50">
        <f>'Proforma Summary'!AF48</f>
        <v>0</v>
      </c>
      <c r="AM14" s="50">
        <f>'Proforma Summary'!AG48</f>
        <v>0</v>
      </c>
      <c r="AN14" s="50">
        <f>'Proforma Summary'!AH48</f>
        <v>0</v>
      </c>
      <c r="AO14" s="50">
        <f>'Proforma Summary'!AI48</f>
        <v>0</v>
      </c>
      <c r="AP14" s="50">
        <f>'Proforma Summary'!AJ48</f>
        <v>0</v>
      </c>
      <c r="AQ14" s="50">
        <f>'Proforma Summary'!AK48</f>
        <v>0</v>
      </c>
      <c r="AR14" s="50">
        <f>'Proforma Summary'!AL48</f>
        <v>0</v>
      </c>
      <c r="AS14" s="96">
        <f>'Proforma Summary'!AM48</f>
        <v>1844511.98</v>
      </c>
      <c r="AT14" s="37"/>
      <c r="AU14" s="93" t="s">
        <v>168</v>
      </c>
      <c r="AV14" s="21"/>
      <c r="AW14" s="21"/>
      <c r="AX14" s="21"/>
      <c r="AY14" s="198">
        <f>'Proforma Summary'!AQ48</f>
        <v>0</v>
      </c>
      <c r="AZ14" s="198">
        <f>'Proforma Summary'!AR48</f>
        <v>0</v>
      </c>
      <c r="BA14" s="198">
        <f>'Proforma Summary'!AS48</f>
        <v>0</v>
      </c>
      <c r="BB14" s="198">
        <f>'Proforma Summary'!AT48</f>
        <v>0</v>
      </c>
      <c r="BC14" s="198">
        <f>'Proforma Summary'!AU48</f>
        <v>0</v>
      </c>
      <c r="BD14" s="198">
        <f>'Proforma Summary'!AV48</f>
        <v>0</v>
      </c>
      <c r="BE14" s="198">
        <f>'Proforma Summary'!AW48</f>
        <v>0</v>
      </c>
      <c r="BF14" s="198">
        <f>'Proforma Summary'!AX48</f>
        <v>0</v>
      </c>
      <c r="BG14" s="198">
        <f>'Proforma Summary'!AY48</f>
        <v>0</v>
      </c>
      <c r="BH14" s="225">
        <f>'Proforma Summary'!AZ48</f>
        <v>2160062.945</v>
      </c>
    </row>
    <row r="15" ht="15.75" customHeight="1">
      <c r="A15" s="37"/>
      <c r="B15" s="46" t="s">
        <v>169</v>
      </c>
      <c r="C15" s="1"/>
      <c r="D15" s="1"/>
      <c r="E15" s="1"/>
      <c r="F15" s="194">
        <f t="shared" ref="F15:O15" si="20">SUM(F13:F14)</f>
        <v>201561.8306</v>
      </c>
      <c r="G15" s="194">
        <f t="shared" si="20"/>
        <v>213114.0933</v>
      </c>
      <c r="H15" s="194">
        <f t="shared" si="20"/>
        <v>216976.5794</v>
      </c>
      <c r="I15" s="194">
        <f t="shared" si="20"/>
        <v>85556.23968</v>
      </c>
      <c r="J15" s="194">
        <f t="shared" si="20"/>
        <v>92183.36932</v>
      </c>
      <c r="K15" s="194">
        <f t="shared" si="20"/>
        <v>99009.31285</v>
      </c>
      <c r="L15" s="194">
        <f t="shared" si="20"/>
        <v>106040.0347</v>
      </c>
      <c r="M15" s="194">
        <f t="shared" si="20"/>
        <v>113281.6782</v>
      </c>
      <c r="N15" s="194">
        <f t="shared" si="20"/>
        <v>120740.571</v>
      </c>
      <c r="O15" s="227">
        <f t="shared" si="20"/>
        <v>2385670.881</v>
      </c>
      <c r="P15" s="37"/>
      <c r="Q15" s="46" t="s">
        <v>169</v>
      </c>
      <c r="R15" s="1"/>
      <c r="S15" s="1"/>
      <c r="T15" s="1"/>
      <c r="U15" s="194">
        <f>'Proforma Summary'!Q49</f>
        <v>266568.616</v>
      </c>
      <c r="V15" s="194">
        <f>'Proforma Summary'!R49</f>
        <v>282197.3926</v>
      </c>
      <c r="W15" s="194">
        <f>'Proforma Summary'!S49</f>
        <v>287154.8738</v>
      </c>
      <c r="X15" s="194">
        <f>'Proforma Summary'!T49</f>
        <v>113190.9945</v>
      </c>
      <c r="Y15" s="194">
        <f>'Proforma Summary'!U49</f>
        <v>121956.7218</v>
      </c>
      <c r="Z15" s="194">
        <f>'Proforma Summary'!V49</f>
        <v>130985.421</v>
      </c>
      <c r="AA15" s="194">
        <f>'Proforma Summary'!W49</f>
        <v>140284.9811</v>
      </c>
      <c r="AB15" s="194">
        <f>'Proforma Summary'!X49</f>
        <v>149863.528</v>
      </c>
      <c r="AC15" s="194">
        <f>'Proforma Summary'!Y49</f>
        <v>159729.4313</v>
      </c>
      <c r="AD15" s="227">
        <f>'Proforma Summary'!Z49</f>
        <v>3146185.966</v>
      </c>
      <c r="AE15" s="37"/>
      <c r="AF15" s="46" t="s">
        <v>169</v>
      </c>
      <c r="AG15" s="1"/>
      <c r="AH15" s="1"/>
      <c r="AI15" s="1"/>
      <c r="AJ15" s="194">
        <f t="shared" ref="AJ15:AS15" si="21">SUM(AJ13:AJ14)</f>
        <v>154205.7611</v>
      </c>
      <c r="AK15" s="194">
        <f t="shared" si="21"/>
        <v>163435.7014</v>
      </c>
      <c r="AL15" s="194">
        <f t="shared" si="21"/>
        <v>166222.3363</v>
      </c>
      <c r="AM15" s="194">
        <f t="shared" si="21"/>
        <v>65501.59896</v>
      </c>
      <c r="AN15" s="194">
        <f t="shared" si="21"/>
        <v>70573.1062</v>
      </c>
      <c r="AO15" s="194">
        <f t="shared" si="21"/>
        <v>75796.75866</v>
      </c>
      <c r="AP15" s="194">
        <f t="shared" si="21"/>
        <v>81177.12069</v>
      </c>
      <c r="AQ15" s="194">
        <f t="shared" si="21"/>
        <v>86718.89358</v>
      </c>
      <c r="AR15" s="194">
        <f t="shared" si="21"/>
        <v>92426.91967</v>
      </c>
      <c r="AS15" s="227">
        <f t="shared" si="21"/>
        <v>1934601.817</v>
      </c>
      <c r="AT15" s="37"/>
      <c r="AU15" s="46" t="s">
        <v>169</v>
      </c>
      <c r="AV15" s="1"/>
      <c r="AW15" s="1"/>
      <c r="AX15" s="1"/>
      <c r="AY15" s="50">
        <f>'Proforma Summary'!AQ49</f>
        <v>181049.2717</v>
      </c>
      <c r="AZ15" s="50">
        <f>'Proforma Summary'!AR49</f>
        <v>191796.6374</v>
      </c>
      <c r="BA15" s="50">
        <f>'Proforma Summary'!AS49</f>
        <v>194966.298</v>
      </c>
      <c r="BB15" s="50">
        <f>'Proforma Summary'!AT49</f>
        <v>76605.39543</v>
      </c>
      <c r="BC15" s="50">
        <f>'Proforma Summary'!AU49</f>
        <v>82550.77634</v>
      </c>
      <c r="BD15" s="50">
        <f>'Proforma Summary'!AV49</f>
        <v>88674.51867</v>
      </c>
      <c r="BE15" s="50">
        <f>'Proforma Summary'!AW49</f>
        <v>94981.97328</v>
      </c>
      <c r="BF15" s="50">
        <f>'Proforma Summary'!AX49</f>
        <v>101478.6515</v>
      </c>
      <c r="BG15" s="50">
        <f>'Proforma Summary'!AY49</f>
        <v>108170.2301</v>
      </c>
      <c r="BH15" s="96">
        <f>'Proforma Summary'!AZ49</f>
        <v>2265468.859</v>
      </c>
    </row>
    <row r="16" ht="15.75" customHeight="1">
      <c r="A16" s="37"/>
      <c r="B16" s="46"/>
      <c r="C16" s="1"/>
      <c r="D16" s="1"/>
      <c r="E16" s="1"/>
      <c r="F16" s="50"/>
      <c r="G16" s="50"/>
      <c r="H16" s="50"/>
      <c r="I16" s="50"/>
      <c r="J16" s="50"/>
      <c r="K16" s="50"/>
      <c r="L16" s="50"/>
      <c r="M16" s="50"/>
      <c r="N16" s="50"/>
      <c r="O16" s="96"/>
      <c r="P16" s="37"/>
      <c r="Q16" s="46"/>
      <c r="R16" s="1"/>
      <c r="S16" s="1"/>
      <c r="T16" s="1"/>
      <c r="U16" s="50"/>
      <c r="V16" s="50"/>
      <c r="W16" s="50"/>
      <c r="X16" s="50"/>
      <c r="Y16" s="50"/>
      <c r="Z16" s="50"/>
      <c r="AA16" s="50"/>
      <c r="AB16" s="50"/>
      <c r="AC16" s="50"/>
      <c r="AD16" s="96"/>
      <c r="AE16" s="37"/>
      <c r="AF16" s="46"/>
      <c r="AG16" s="1"/>
      <c r="AH16" s="1"/>
      <c r="AI16" s="1"/>
      <c r="AJ16" s="50"/>
      <c r="AK16" s="50"/>
      <c r="AL16" s="50"/>
      <c r="AM16" s="50"/>
      <c r="AN16" s="50"/>
      <c r="AO16" s="50"/>
      <c r="AP16" s="50"/>
      <c r="AQ16" s="50"/>
      <c r="AR16" s="50"/>
      <c r="AS16" s="96"/>
      <c r="AT16" s="37"/>
      <c r="AU16" s="46"/>
      <c r="AV16" s="1"/>
      <c r="AW16" s="1"/>
      <c r="AX16" s="1"/>
      <c r="AY16" s="50"/>
      <c r="AZ16" s="50"/>
      <c r="BA16" s="50"/>
      <c r="BB16" s="50"/>
      <c r="BC16" s="50"/>
      <c r="BD16" s="50"/>
      <c r="BE16" s="50"/>
      <c r="BF16" s="50"/>
      <c r="BG16" s="50"/>
      <c r="BH16" s="96"/>
    </row>
    <row r="17" ht="15.75" customHeight="1">
      <c r="A17" s="37"/>
      <c r="B17" s="70" t="s">
        <v>170</v>
      </c>
      <c r="C17" s="1"/>
      <c r="D17" s="117" t="s">
        <v>171</v>
      </c>
      <c r="E17" s="1"/>
      <c r="F17" s="50"/>
      <c r="G17" s="50"/>
      <c r="H17" s="50"/>
      <c r="I17" s="50"/>
      <c r="J17" s="50"/>
      <c r="K17" s="50"/>
      <c r="L17" s="50"/>
      <c r="M17" s="50"/>
      <c r="N17" s="50"/>
      <c r="O17" s="96"/>
      <c r="P17" s="37"/>
      <c r="Q17" s="70" t="s">
        <v>170</v>
      </c>
      <c r="R17" s="1"/>
      <c r="S17" s="117" t="s">
        <v>171</v>
      </c>
      <c r="T17" s="1"/>
      <c r="U17" s="50"/>
      <c r="V17" s="50"/>
      <c r="W17" s="50"/>
      <c r="X17" s="50"/>
      <c r="Y17" s="50"/>
      <c r="Z17" s="50"/>
      <c r="AA17" s="50"/>
      <c r="AB17" s="50"/>
      <c r="AC17" s="50"/>
      <c r="AD17" s="96"/>
      <c r="AE17" s="37"/>
      <c r="AF17" s="70" t="s">
        <v>170</v>
      </c>
      <c r="AG17" s="1"/>
      <c r="AH17" s="117" t="s">
        <v>171</v>
      </c>
      <c r="AI17" s="1"/>
      <c r="AJ17" s="50"/>
      <c r="AK17" s="50"/>
      <c r="AL17" s="50"/>
      <c r="AM17" s="50"/>
      <c r="AN17" s="50"/>
      <c r="AO17" s="50"/>
      <c r="AP17" s="50"/>
      <c r="AQ17" s="50"/>
      <c r="AR17" s="50"/>
      <c r="AS17" s="96"/>
      <c r="AT17" s="37"/>
      <c r="AU17" s="70" t="s">
        <v>170</v>
      </c>
      <c r="AV17" s="1"/>
      <c r="AW17" s="117" t="s">
        <v>171</v>
      </c>
      <c r="AX17" s="1"/>
      <c r="AY17" s="50"/>
      <c r="AZ17" s="50"/>
      <c r="BA17" s="50"/>
      <c r="BB17" s="50"/>
      <c r="BC17" s="50"/>
      <c r="BD17" s="50"/>
      <c r="BE17" s="50"/>
      <c r="BF17" s="50"/>
      <c r="BG17" s="50"/>
      <c r="BH17" s="96"/>
    </row>
    <row r="18" ht="15.75" customHeight="1">
      <c r="A18" s="37"/>
      <c r="B18" s="46" t="str">
        <f>Assumptions!B72</f>
        <v>Pre-hurdle</v>
      </c>
      <c r="C18" s="1"/>
      <c r="D18" s="54">
        <f>Assumptions!$F72*Assumptions!$C$45</f>
        <v>0.04</v>
      </c>
      <c r="E18" s="1"/>
      <c r="F18" s="50">
        <f t="shared" ref="F18:O18" si="22">F32/$D32*$D18</f>
        <v>8062.473226</v>
      </c>
      <c r="G18" s="50">
        <f t="shared" si="22"/>
        <v>8524.563733</v>
      </c>
      <c r="H18" s="50">
        <f t="shared" si="22"/>
        <v>8679.063175</v>
      </c>
      <c r="I18" s="50">
        <f t="shared" si="22"/>
        <v>3422.249587</v>
      </c>
      <c r="J18" s="50">
        <f t="shared" si="22"/>
        <v>3687.334773</v>
      </c>
      <c r="K18" s="50">
        <f t="shared" si="22"/>
        <v>3960.372514</v>
      </c>
      <c r="L18" s="50">
        <f t="shared" si="22"/>
        <v>4241.601387</v>
      </c>
      <c r="M18" s="50">
        <f t="shared" si="22"/>
        <v>4531.267127</v>
      </c>
      <c r="N18" s="50">
        <f t="shared" si="22"/>
        <v>4829.622838</v>
      </c>
      <c r="O18" s="96">
        <f t="shared" si="22"/>
        <v>13891.61159</v>
      </c>
      <c r="P18" s="37"/>
      <c r="Q18" s="46" t="s">
        <v>138</v>
      </c>
      <c r="R18" s="1"/>
      <c r="S18" s="54">
        <f>Assumptions!$N72*Assumptions!$K$45</f>
        <v>0.04</v>
      </c>
      <c r="T18" s="1"/>
      <c r="U18" s="50">
        <f t="shared" ref="U18:AD18" si="23">U32/$S32*$S18</f>
        <v>10662.74464</v>
      </c>
      <c r="V18" s="50">
        <f t="shared" si="23"/>
        <v>11287.8957</v>
      </c>
      <c r="W18" s="50">
        <f t="shared" si="23"/>
        <v>11486.19495</v>
      </c>
      <c r="X18" s="50">
        <f t="shared" si="23"/>
        <v>4527.639781</v>
      </c>
      <c r="Y18" s="50">
        <f t="shared" si="23"/>
        <v>4878.268874</v>
      </c>
      <c r="Z18" s="50">
        <f t="shared" si="23"/>
        <v>5239.416839</v>
      </c>
      <c r="AA18" s="50">
        <f t="shared" si="23"/>
        <v>5611.399244</v>
      </c>
      <c r="AB18" s="50">
        <f t="shared" si="23"/>
        <v>5994.54112</v>
      </c>
      <c r="AC18" s="50">
        <f t="shared" si="23"/>
        <v>6389.177253</v>
      </c>
      <c r="AD18" s="96">
        <f t="shared" si="23"/>
        <v>18311.12141</v>
      </c>
      <c r="AE18" s="37"/>
      <c r="AF18" s="46" t="s">
        <v>138</v>
      </c>
      <c r="AG18" s="1"/>
      <c r="AH18" s="54">
        <f>Assumptions!$V72*Assumptions!$S$45</f>
        <v>0.04</v>
      </c>
      <c r="AI18" s="1"/>
      <c r="AJ18" s="50">
        <f t="shared" ref="AJ18:AS18" si="24">AJ32/$AH32*$AH18</f>
        <v>6168.230444</v>
      </c>
      <c r="AK18" s="50">
        <f t="shared" si="24"/>
        <v>6537.428058</v>
      </c>
      <c r="AL18" s="50">
        <f t="shared" si="24"/>
        <v>6648.893451</v>
      </c>
      <c r="AM18" s="50">
        <f t="shared" si="24"/>
        <v>2620.063958</v>
      </c>
      <c r="AN18" s="50">
        <f t="shared" si="24"/>
        <v>2822.924248</v>
      </c>
      <c r="AO18" s="50">
        <f t="shared" si="24"/>
        <v>3031.870346</v>
      </c>
      <c r="AP18" s="50">
        <f t="shared" si="24"/>
        <v>3247.084828</v>
      </c>
      <c r="AQ18" s="50">
        <f t="shared" si="24"/>
        <v>3468.755743</v>
      </c>
      <c r="AR18" s="50">
        <f t="shared" si="24"/>
        <v>3697.076787</v>
      </c>
      <c r="AS18" s="96">
        <f t="shared" si="24"/>
        <v>10559.97146</v>
      </c>
      <c r="AT18" s="37"/>
      <c r="AU18" s="46" t="s">
        <v>138</v>
      </c>
      <c r="AV18" s="1"/>
      <c r="AW18" s="54">
        <f>Assumptions!$AD72*Assumptions!$AA$45</f>
        <v>0.04</v>
      </c>
      <c r="AX18" s="1"/>
      <c r="AY18" s="50">
        <f t="shared" ref="AY18:BH18" si="25">AY32/$D32*$D18</f>
        <v>7241.970867</v>
      </c>
      <c r="AZ18" s="50">
        <f t="shared" si="25"/>
        <v>7671.865498</v>
      </c>
      <c r="BA18" s="50">
        <f t="shared" si="25"/>
        <v>7798.651921</v>
      </c>
      <c r="BB18" s="50">
        <f t="shared" si="25"/>
        <v>3064.215817</v>
      </c>
      <c r="BC18" s="50">
        <f t="shared" si="25"/>
        <v>3302.031053</v>
      </c>
      <c r="BD18" s="50">
        <f t="shared" si="25"/>
        <v>3546.980747</v>
      </c>
      <c r="BE18" s="50">
        <f t="shared" si="25"/>
        <v>3799.278931</v>
      </c>
      <c r="BF18" s="50">
        <f t="shared" si="25"/>
        <v>4059.146061</v>
      </c>
      <c r="BG18" s="50">
        <f t="shared" si="25"/>
        <v>4326.809205</v>
      </c>
      <c r="BH18" s="96">
        <f t="shared" si="25"/>
        <v>12529.11978</v>
      </c>
    </row>
    <row r="19" ht="15.75" customHeight="1">
      <c r="A19" s="37"/>
      <c r="B19" s="46" t="str">
        <f>Assumptions!B73</f>
        <v>1st hurdle</v>
      </c>
      <c r="C19" s="1"/>
      <c r="D19" s="54">
        <f>Assumptions!$F73*Assumptions!$C$45</f>
        <v>0.04</v>
      </c>
      <c r="E19" s="1"/>
      <c r="F19" s="50">
        <f t="shared" ref="F19:O19" si="26">F33/$D33*$D19</f>
        <v>0</v>
      </c>
      <c r="G19" s="50">
        <f t="shared" si="26"/>
        <v>0</v>
      </c>
      <c r="H19" s="50">
        <f t="shared" si="26"/>
        <v>0</v>
      </c>
      <c r="I19" s="50">
        <f t="shared" si="26"/>
        <v>0</v>
      </c>
      <c r="J19" s="50">
        <f t="shared" si="26"/>
        <v>0</v>
      </c>
      <c r="K19" s="50">
        <f t="shared" si="26"/>
        <v>0</v>
      </c>
      <c r="L19" s="50">
        <f t="shared" si="26"/>
        <v>0</v>
      </c>
      <c r="M19" s="50">
        <f t="shared" si="26"/>
        <v>0</v>
      </c>
      <c r="N19" s="50">
        <f t="shared" si="26"/>
        <v>0</v>
      </c>
      <c r="O19" s="96">
        <f t="shared" si="26"/>
        <v>9453.111124</v>
      </c>
      <c r="P19" s="37"/>
      <c r="Q19" s="46" t="s">
        <v>139</v>
      </c>
      <c r="R19" s="1"/>
      <c r="S19" s="54">
        <f>Assumptions!$N73*Assumptions!$K$45</f>
        <v>0.04</v>
      </c>
      <c r="T19" s="1"/>
      <c r="U19" s="50">
        <f t="shared" ref="U19:AD19" si="27">U33/$S33*$S19</f>
        <v>0</v>
      </c>
      <c r="V19" s="50">
        <f t="shared" si="27"/>
        <v>0</v>
      </c>
      <c r="W19" s="50">
        <f t="shared" si="27"/>
        <v>0</v>
      </c>
      <c r="X19" s="50">
        <f t="shared" si="27"/>
        <v>0</v>
      </c>
      <c r="Y19" s="50">
        <f t="shared" si="27"/>
        <v>0</v>
      </c>
      <c r="Z19" s="50">
        <f t="shared" si="27"/>
        <v>0</v>
      </c>
      <c r="AA19" s="50">
        <f t="shared" si="27"/>
        <v>0</v>
      </c>
      <c r="AB19" s="50">
        <f t="shared" si="27"/>
        <v>0</v>
      </c>
      <c r="AC19" s="50">
        <f t="shared" si="27"/>
        <v>0</v>
      </c>
      <c r="AD19" s="96">
        <f t="shared" si="27"/>
        <v>12494.08081</v>
      </c>
      <c r="AE19" s="37"/>
      <c r="AF19" s="46" t="s">
        <v>139</v>
      </c>
      <c r="AG19" s="1"/>
      <c r="AH19" s="54">
        <f>Assumptions!$V73*Assumptions!$S$45</f>
        <v>0.04</v>
      </c>
      <c r="AI19" s="1"/>
      <c r="AJ19" s="50">
        <f t="shared" ref="AJ19:AS19" si="28">AJ33/$AH33*$AH19</f>
        <v>0</v>
      </c>
      <c r="AK19" s="50">
        <f t="shared" si="28"/>
        <v>0</v>
      </c>
      <c r="AL19" s="50">
        <f t="shared" si="28"/>
        <v>0</v>
      </c>
      <c r="AM19" s="50">
        <f t="shared" si="28"/>
        <v>0</v>
      </c>
      <c r="AN19" s="50">
        <f t="shared" si="28"/>
        <v>0</v>
      </c>
      <c r="AO19" s="50">
        <f t="shared" si="28"/>
        <v>0</v>
      </c>
      <c r="AP19" s="50">
        <f t="shared" si="28"/>
        <v>0</v>
      </c>
      <c r="AQ19" s="50">
        <f t="shared" si="28"/>
        <v>0</v>
      </c>
      <c r="AR19" s="50">
        <f t="shared" si="28"/>
        <v>0</v>
      </c>
      <c r="AS19" s="96">
        <f t="shared" si="28"/>
        <v>7223.425792</v>
      </c>
      <c r="AT19" s="37"/>
      <c r="AU19" s="46" t="s">
        <v>139</v>
      </c>
      <c r="AV19" s="1"/>
      <c r="AW19" s="54">
        <f>Assumptions!$AD73*Assumptions!$AA$45</f>
        <v>0.04</v>
      </c>
      <c r="AX19" s="1"/>
      <c r="AY19" s="50">
        <f t="shared" ref="AY19:BH19" si="29">AY33/$D33*$D19</f>
        <v>0</v>
      </c>
      <c r="AZ19" s="50">
        <f t="shared" si="29"/>
        <v>0</v>
      </c>
      <c r="BA19" s="50">
        <f t="shared" si="29"/>
        <v>0</v>
      </c>
      <c r="BB19" s="50">
        <f t="shared" si="29"/>
        <v>0</v>
      </c>
      <c r="BC19" s="50">
        <f t="shared" si="29"/>
        <v>0</v>
      </c>
      <c r="BD19" s="50">
        <f t="shared" si="29"/>
        <v>0</v>
      </c>
      <c r="BE19" s="50">
        <f t="shared" si="29"/>
        <v>0</v>
      </c>
      <c r="BF19" s="50">
        <f t="shared" si="29"/>
        <v>0</v>
      </c>
      <c r="BG19" s="50">
        <f t="shared" si="29"/>
        <v>0</v>
      </c>
      <c r="BH19" s="96">
        <f t="shared" si="29"/>
        <v>8491.547606</v>
      </c>
    </row>
    <row r="20" ht="15.75" customHeight="1">
      <c r="A20" s="37"/>
      <c r="B20" s="46" t="str">
        <f>Assumptions!B74</f>
        <v>2nd hurdle</v>
      </c>
      <c r="C20" s="1"/>
      <c r="D20" s="54">
        <f>Assumptions!$F74*Assumptions!$C$45</f>
        <v>0.06</v>
      </c>
      <c r="E20" s="1"/>
      <c r="F20" s="50">
        <f t="shared" ref="F20:O20" si="30">F34/$D34*$D20</f>
        <v>0</v>
      </c>
      <c r="G20" s="50">
        <f t="shared" si="30"/>
        <v>0</v>
      </c>
      <c r="H20" s="50">
        <f t="shared" si="30"/>
        <v>0</v>
      </c>
      <c r="I20" s="50">
        <f t="shared" si="30"/>
        <v>0</v>
      </c>
      <c r="J20" s="50">
        <f t="shared" si="30"/>
        <v>0</v>
      </c>
      <c r="K20" s="50">
        <f t="shared" si="30"/>
        <v>0</v>
      </c>
      <c r="L20" s="50">
        <f t="shared" si="30"/>
        <v>0</v>
      </c>
      <c r="M20" s="50">
        <f t="shared" si="30"/>
        <v>0</v>
      </c>
      <c r="N20" s="50">
        <f t="shared" si="30"/>
        <v>0</v>
      </c>
      <c r="O20" s="96">
        <f t="shared" si="30"/>
        <v>20025.87658</v>
      </c>
      <c r="P20" s="37"/>
      <c r="Q20" s="46" t="s">
        <v>140</v>
      </c>
      <c r="R20" s="1"/>
      <c r="S20" s="54">
        <f>Assumptions!$N74*Assumptions!$K$45</f>
        <v>0.06</v>
      </c>
      <c r="T20" s="1"/>
      <c r="U20" s="50">
        <f t="shared" ref="U20:AD20" si="31">U34/$S34*$S20</f>
        <v>0</v>
      </c>
      <c r="V20" s="50">
        <f t="shared" si="31"/>
        <v>0</v>
      </c>
      <c r="W20" s="50">
        <f t="shared" si="31"/>
        <v>0</v>
      </c>
      <c r="X20" s="50">
        <f t="shared" si="31"/>
        <v>0</v>
      </c>
      <c r="Y20" s="50">
        <f t="shared" si="31"/>
        <v>0</v>
      </c>
      <c r="Z20" s="50">
        <f t="shared" si="31"/>
        <v>0</v>
      </c>
      <c r="AA20" s="50">
        <f t="shared" si="31"/>
        <v>0</v>
      </c>
      <c r="AB20" s="50">
        <f t="shared" si="31"/>
        <v>0</v>
      </c>
      <c r="AC20" s="50">
        <f t="shared" si="31"/>
        <v>0</v>
      </c>
      <c r="AD20" s="96">
        <f t="shared" si="31"/>
        <v>26469.56489</v>
      </c>
      <c r="AE20" s="37"/>
      <c r="AF20" s="46" t="s">
        <v>140</v>
      </c>
      <c r="AG20" s="1"/>
      <c r="AH20" s="54">
        <f>Assumptions!$V74*Assumptions!$S$45</f>
        <v>0.06</v>
      </c>
      <c r="AI20" s="1"/>
      <c r="AJ20" s="50">
        <f t="shared" ref="AJ20:AS20" si="32">AJ34/$AH34*$AH20</f>
        <v>0</v>
      </c>
      <c r="AK20" s="50">
        <f t="shared" si="32"/>
        <v>0</v>
      </c>
      <c r="AL20" s="50">
        <f t="shared" si="32"/>
        <v>0</v>
      </c>
      <c r="AM20" s="50">
        <f t="shared" si="32"/>
        <v>0</v>
      </c>
      <c r="AN20" s="50">
        <f t="shared" si="32"/>
        <v>0</v>
      </c>
      <c r="AO20" s="50">
        <f t="shared" si="32"/>
        <v>0</v>
      </c>
      <c r="AP20" s="50">
        <f t="shared" si="32"/>
        <v>0</v>
      </c>
      <c r="AQ20" s="50">
        <f t="shared" si="32"/>
        <v>0</v>
      </c>
      <c r="AR20" s="50">
        <f t="shared" si="32"/>
        <v>0</v>
      </c>
      <c r="AS20" s="96">
        <f t="shared" si="32"/>
        <v>15304.16663</v>
      </c>
      <c r="AT20" s="37"/>
      <c r="AU20" s="46" t="s">
        <v>140</v>
      </c>
      <c r="AV20" s="1"/>
      <c r="AW20" s="54">
        <f>Assumptions!$AD74*Assumptions!$AA$45</f>
        <v>0.06</v>
      </c>
      <c r="AX20" s="1"/>
      <c r="AY20" s="50">
        <f t="shared" ref="AY20:BH20" si="33">AY34/$D34*$D20</f>
        <v>0</v>
      </c>
      <c r="AZ20" s="50">
        <f t="shared" si="33"/>
        <v>0</v>
      </c>
      <c r="BA20" s="50">
        <f t="shared" si="33"/>
        <v>0</v>
      </c>
      <c r="BB20" s="50">
        <f t="shared" si="33"/>
        <v>0</v>
      </c>
      <c r="BC20" s="50">
        <f t="shared" si="33"/>
        <v>0</v>
      </c>
      <c r="BD20" s="50">
        <f t="shared" si="33"/>
        <v>0</v>
      </c>
      <c r="BE20" s="50">
        <f t="shared" si="33"/>
        <v>0</v>
      </c>
      <c r="BF20" s="50">
        <f t="shared" si="33"/>
        <v>0</v>
      </c>
      <c r="BG20" s="50">
        <f t="shared" si="33"/>
        <v>0</v>
      </c>
      <c r="BH20" s="96">
        <f t="shared" si="33"/>
        <v>17988.08418</v>
      </c>
    </row>
    <row r="21" ht="15.75" customHeight="1">
      <c r="A21" s="37"/>
      <c r="B21" s="93" t="str">
        <f>Assumptions!B75</f>
        <v>Thereafter</v>
      </c>
      <c r="C21" s="21"/>
      <c r="D21" s="94">
        <f>Assumptions!$F75*Assumptions!$C$45</f>
        <v>0.07</v>
      </c>
      <c r="E21" s="21"/>
      <c r="F21" s="198">
        <f t="shared" ref="F21:O21" si="34">F35/$D35*$D21</f>
        <v>0</v>
      </c>
      <c r="G21" s="198">
        <f t="shared" si="34"/>
        <v>0</v>
      </c>
      <c r="H21" s="198">
        <f t="shared" si="34"/>
        <v>0</v>
      </c>
      <c r="I21" s="198">
        <f t="shared" si="34"/>
        <v>0</v>
      </c>
      <c r="J21" s="198">
        <f t="shared" si="34"/>
        <v>0</v>
      </c>
      <c r="K21" s="198">
        <f t="shared" si="34"/>
        <v>0</v>
      </c>
      <c r="L21" s="198">
        <f t="shared" si="34"/>
        <v>0</v>
      </c>
      <c r="M21" s="198">
        <f t="shared" si="34"/>
        <v>0</v>
      </c>
      <c r="N21" s="198">
        <f t="shared" si="34"/>
        <v>0</v>
      </c>
      <c r="O21" s="225">
        <f t="shared" si="34"/>
        <v>102780.1743</v>
      </c>
      <c r="P21" s="37"/>
      <c r="Q21" s="93" t="s">
        <v>141</v>
      </c>
      <c r="R21" s="21"/>
      <c r="S21" s="94">
        <f>Assumptions!$N75*Assumptions!$K$45</f>
        <v>0.07</v>
      </c>
      <c r="T21" s="21"/>
      <c r="U21" s="50">
        <f t="shared" ref="U21:AD21" si="35">U35/$S35*$S21</f>
        <v>0</v>
      </c>
      <c r="V21" s="50">
        <f t="shared" si="35"/>
        <v>0</v>
      </c>
      <c r="W21" s="50">
        <f t="shared" si="35"/>
        <v>0</v>
      </c>
      <c r="X21" s="50">
        <f t="shared" si="35"/>
        <v>0</v>
      </c>
      <c r="Y21" s="50">
        <f t="shared" si="35"/>
        <v>0</v>
      </c>
      <c r="Z21" s="50">
        <f t="shared" si="35"/>
        <v>0</v>
      </c>
      <c r="AA21" s="50">
        <f t="shared" si="35"/>
        <v>0</v>
      </c>
      <c r="AB21" s="50">
        <f t="shared" si="35"/>
        <v>0</v>
      </c>
      <c r="AC21" s="50">
        <f t="shared" si="35"/>
        <v>0</v>
      </c>
      <c r="AD21" s="96">
        <f t="shared" si="35"/>
        <v>135442.7547</v>
      </c>
      <c r="AE21" s="37"/>
      <c r="AF21" s="93" t="s">
        <v>141</v>
      </c>
      <c r="AG21" s="21"/>
      <c r="AH21" s="94">
        <f>Assumptions!$V75*Assumptions!$S$45</f>
        <v>0.07</v>
      </c>
      <c r="AI21" s="21"/>
      <c r="AJ21" s="50">
        <f t="shared" ref="AJ21:AS21" si="36">AJ35/$AH35*$AH21</f>
        <v>0</v>
      </c>
      <c r="AK21" s="50">
        <f t="shared" si="36"/>
        <v>0</v>
      </c>
      <c r="AL21" s="50">
        <f t="shared" si="36"/>
        <v>0</v>
      </c>
      <c r="AM21" s="50">
        <f t="shared" si="36"/>
        <v>0</v>
      </c>
      <c r="AN21" s="50">
        <f t="shared" si="36"/>
        <v>0</v>
      </c>
      <c r="AO21" s="50">
        <f t="shared" si="36"/>
        <v>0</v>
      </c>
      <c r="AP21" s="50">
        <f t="shared" si="36"/>
        <v>0</v>
      </c>
      <c r="AQ21" s="50">
        <f t="shared" si="36"/>
        <v>0</v>
      </c>
      <c r="AR21" s="50">
        <f t="shared" si="36"/>
        <v>0</v>
      </c>
      <c r="AS21" s="96">
        <f t="shared" si="36"/>
        <v>86446.32096</v>
      </c>
      <c r="AT21" s="37"/>
      <c r="AU21" s="93" t="s">
        <v>141</v>
      </c>
      <c r="AV21" s="21"/>
      <c r="AW21" s="94">
        <f>Assumptions!$AD75*Assumptions!$AA$45</f>
        <v>0.07</v>
      </c>
      <c r="AX21" s="21"/>
      <c r="AY21" s="198">
        <f t="shared" ref="AY21:BH21" si="37">AY35/$D35*$D21</f>
        <v>0</v>
      </c>
      <c r="AZ21" s="198">
        <f t="shared" si="37"/>
        <v>0</v>
      </c>
      <c r="BA21" s="198">
        <f t="shared" si="37"/>
        <v>0</v>
      </c>
      <c r="BB21" s="198">
        <f t="shared" si="37"/>
        <v>0</v>
      </c>
      <c r="BC21" s="198">
        <f t="shared" si="37"/>
        <v>0</v>
      </c>
      <c r="BD21" s="198">
        <f t="shared" si="37"/>
        <v>0</v>
      </c>
      <c r="BE21" s="198">
        <f t="shared" si="37"/>
        <v>0</v>
      </c>
      <c r="BF21" s="198">
        <f t="shared" si="37"/>
        <v>0</v>
      </c>
      <c r="BG21" s="198">
        <f t="shared" si="37"/>
        <v>0</v>
      </c>
      <c r="BH21" s="225">
        <f t="shared" si="37"/>
        <v>100810.554</v>
      </c>
    </row>
    <row r="22" ht="15.75" customHeight="1">
      <c r="A22" s="37"/>
      <c r="B22" s="42" t="s">
        <v>172</v>
      </c>
      <c r="C22" s="43"/>
      <c r="D22" s="43"/>
      <c r="E22" s="43"/>
      <c r="F22" s="200">
        <f t="shared" ref="F22:O22" si="38">SUM(F18:F21)</f>
        <v>8062.473226</v>
      </c>
      <c r="G22" s="200">
        <f t="shared" si="38"/>
        <v>8524.563733</v>
      </c>
      <c r="H22" s="200">
        <f t="shared" si="38"/>
        <v>8679.063175</v>
      </c>
      <c r="I22" s="200">
        <f t="shared" si="38"/>
        <v>3422.249587</v>
      </c>
      <c r="J22" s="200">
        <f t="shared" si="38"/>
        <v>3687.334773</v>
      </c>
      <c r="K22" s="200">
        <f t="shared" si="38"/>
        <v>3960.372514</v>
      </c>
      <c r="L22" s="200">
        <f t="shared" si="38"/>
        <v>4241.601387</v>
      </c>
      <c r="M22" s="200">
        <f t="shared" si="38"/>
        <v>4531.267127</v>
      </c>
      <c r="N22" s="200">
        <f t="shared" si="38"/>
        <v>4829.622838</v>
      </c>
      <c r="O22" s="230">
        <f t="shared" si="38"/>
        <v>146150.7736</v>
      </c>
      <c r="P22" s="37"/>
      <c r="Q22" s="42" t="s">
        <v>172</v>
      </c>
      <c r="R22" s="43"/>
      <c r="S22" s="43"/>
      <c r="T22" s="43"/>
      <c r="U22" s="200">
        <f t="shared" ref="U22:AD22" si="39">SUM(U18:U21)</f>
        <v>10662.74464</v>
      </c>
      <c r="V22" s="200">
        <f t="shared" si="39"/>
        <v>11287.8957</v>
      </c>
      <c r="W22" s="200">
        <f t="shared" si="39"/>
        <v>11486.19495</v>
      </c>
      <c r="X22" s="200">
        <f t="shared" si="39"/>
        <v>4527.639781</v>
      </c>
      <c r="Y22" s="200">
        <f t="shared" si="39"/>
        <v>4878.268874</v>
      </c>
      <c r="Z22" s="200">
        <f t="shared" si="39"/>
        <v>5239.416839</v>
      </c>
      <c r="AA22" s="200">
        <f t="shared" si="39"/>
        <v>5611.399244</v>
      </c>
      <c r="AB22" s="200">
        <f t="shared" si="39"/>
        <v>5994.54112</v>
      </c>
      <c r="AC22" s="200">
        <f t="shared" si="39"/>
        <v>6389.177253</v>
      </c>
      <c r="AD22" s="230">
        <f t="shared" si="39"/>
        <v>192717.5218</v>
      </c>
      <c r="AE22" s="37"/>
      <c r="AF22" s="42" t="s">
        <v>172</v>
      </c>
      <c r="AG22" s="43"/>
      <c r="AH22" s="43"/>
      <c r="AI22" s="43"/>
      <c r="AJ22" s="200">
        <f t="shared" ref="AJ22:AS22" si="40">SUM(AJ18:AJ21)</f>
        <v>6168.230444</v>
      </c>
      <c r="AK22" s="200">
        <f t="shared" si="40"/>
        <v>6537.428058</v>
      </c>
      <c r="AL22" s="200">
        <f t="shared" si="40"/>
        <v>6648.893451</v>
      </c>
      <c r="AM22" s="200">
        <f t="shared" si="40"/>
        <v>2620.063958</v>
      </c>
      <c r="AN22" s="200">
        <f t="shared" si="40"/>
        <v>2822.924248</v>
      </c>
      <c r="AO22" s="200">
        <f t="shared" si="40"/>
        <v>3031.870346</v>
      </c>
      <c r="AP22" s="200">
        <f t="shared" si="40"/>
        <v>3247.084828</v>
      </c>
      <c r="AQ22" s="200">
        <f t="shared" si="40"/>
        <v>3468.755743</v>
      </c>
      <c r="AR22" s="200">
        <f t="shared" si="40"/>
        <v>3697.076787</v>
      </c>
      <c r="AS22" s="230">
        <f t="shared" si="40"/>
        <v>119533.8848</v>
      </c>
      <c r="AT22" s="37"/>
      <c r="AU22" s="42" t="s">
        <v>172</v>
      </c>
      <c r="AV22" s="43"/>
      <c r="AW22" s="43"/>
      <c r="AX22" s="43"/>
      <c r="AY22" s="200">
        <f t="shared" ref="AY22:BH22" si="41">SUM(AY18:AY21)</f>
        <v>7241.970867</v>
      </c>
      <c r="AZ22" s="200">
        <f t="shared" si="41"/>
        <v>7671.865498</v>
      </c>
      <c r="BA22" s="200">
        <f t="shared" si="41"/>
        <v>7798.651921</v>
      </c>
      <c r="BB22" s="200">
        <f t="shared" si="41"/>
        <v>3064.215817</v>
      </c>
      <c r="BC22" s="200">
        <f t="shared" si="41"/>
        <v>3302.031053</v>
      </c>
      <c r="BD22" s="200">
        <f t="shared" si="41"/>
        <v>3546.980747</v>
      </c>
      <c r="BE22" s="200">
        <f t="shared" si="41"/>
        <v>3799.278931</v>
      </c>
      <c r="BF22" s="200">
        <f t="shared" si="41"/>
        <v>4059.146061</v>
      </c>
      <c r="BG22" s="200">
        <f t="shared" si="41"/>
        <v>4326.809205</v>
      </c>
      <c r="BH22" s="230">
        <f t="shared" si="41"/>
        <v>139819.3055</v>
      </c>
    </row>
    <row r="23" ht="15.75" customHeight="1">
      <c r="A23" s="37"/>
      <c r="B23" s="46"/>
      <c r="C23" s="1"/>
      <c r="D23" s="1"/>
      <c r="E23" s="1"/>
      <c r="F23" s="50"/>
      <c r="G23" s="50"/>
      <c r="H23" s="50"/>
      <c r="I23" s="50"/>
      <c r="J23" s="50"/>
      <c r="K23" s="50"/>
      <c r="L23" s="50"/>
      <c r="M23" s="50"/>
      <c r="N23" s="50"/>
      <c r="O23" s="96"/>
      <c r="P23" s="37"/>
      <c r="Q23" s="46"/>
      <c r="R23" s="1"/>
      <c r="S23" s="1"/>
      <c r="T23" s="1"/>
      <c r="U23" s="50"/>
      <c r="V23" s="50"/>
      <c r="W23" s="50"/>
      <c r="X23" s="50"/>
      <c r="Y23" s="50"/>
      <c r="Z23" s="50"/>
      <c r="AA23" s="50"/>
      <c r="AB23" s="50"/>
      <c r="AC23" s="50"/>
      <c r="AD23" s="96"/>
      <c r="AE23" s="37"/>
      <c r="AF23" s="46"/>
      <c r="AG23" s="1"/>
      <c r="AH23" s="1"/>
      <c r="AI23" s="1"/>
      <c r="AJ23" s="50"/>
      <c r="AK23" s="50"/>
      <c r="AL23" s="50"/>
      <c r="AM23" s="50"/>
      <c r="AN23" s="50"/>
      <c r="AO23" s="50"/>
      <c r="AP23" s="50"/>
      <c r="AQ23" s="50"/>
      <c r="AR23" s="50"/>
      <c r="AS23" s="96"/>
      <c r="AT23" s="37"/>
      <c r="AU23" s="46"/>
      <c r="AV23" s="1"/>
      <c r="AW23" s="1"/>
      <c r="AX23" s="1"/>
      <c r="AY23" s="50"/>
      <c r="AZ23" s="50"/>
      <c r="BA23" s="50"/>
      <c r="BB23" s="50"/>
      <c r="BC23" s="50"/>
      <c r="BD23" s="50"/>
      <c r="BE23" s="50"/>
      <c r="BF23" s="50"/>
      <c r="BG23" s="50"/>
      <c r="BH23" s="96"/>
    </row>
    <row r="24" ht="15.75" customHeight="1">
      <c r="A24" s="37"/>
      <c r="B24" s="70" t="s">
        <v>173</v>
      </c>
      <c r="C24" s="1"/>
      <c r="D24" s="117" t="s">
        <v>171</v>
      </c>
      <c r="E24" s="1"/>
      <c r="F24" s="50"/>
      <c r="G24" s="50"/>
      <c r="H24" s="50"/>
      <c r="I24" s="50"/>
      <c r="J24" s="50"/>
      <c r="K24" s="50"/>
      <c r="L24" s="50"/>
      <c r="M24" s="50"/>
      <c r="N24" s="50"/>
      <c r="O24" s="96"/>
      <c r="P24" s="37"/>
      <c r="Q24" s="70" t="s">
        <v>173</v>
      </c>
      <c r="R24" s="1"/>
      <c r="S24" s="117" t="s">
        <v>171</v>
      </c>
      <c r="T24" s="1"/>
      <c r="U24" s="50"/>
      <c r="V24" s="50"/>
      <c r="W24" s="50"/>
      <c r="X24" s="50"/>
      <c r="Y24" s="50"/>
      <c r="Z24" s="50"/>
      <c r="AA24" s="50"/>
      <c r="AB24" s="50"/>
      <c r="AC24" s="50"/>
      <c r="AD24" s="96"/>
      <c r="AE24" s="37"/>
      <c r="AF24" s="70" t="s">
        <v>173</v>
      </c>
      <c r="AG24" s="1"/>
      <c r="AH24" s="117" t="s">
        <v>171</v>
      </c>
      <c r="AI24" s="1"/>
      <c r="AJ24" s="50"/>
      <c r="AK24" s="50"/>
      <c r="AL24" s="50"/>
      <c r="AM24" s="50"/>
      <c r="AN24" s="50"/>
      <c r="AO24" s="50"/>
      <c r="AP24" s="50"/>
      <c r="AQ24" s="50"/>
      <c r="AR24" s="50"/>
      <c r="AS24" s="96"/>
      <c r="AT24" s="37"/>
      <c r="AU24" s="70" t="s">
        <v>173</v>
      </c>
      <c r="AV24" s="1"/>
      <c r="AW24" s="117" t="s">
        <v>171</v>
      </c>
      <c r="AX24" s="1"/>
      <c r="AY24" s="50"/>
      <c r="AZ24" s="50"/>
      <c r="BA24" s="50"/>
      <c r="BB24" s="50"/>
      <c r="BC24" s="50"/>
      <c r="BD24" s="50"/>
      <c r="BE24" s="50"/>
      <c r="BF24" s="50"/>
      <c r="BG24" s="50"/>
      <c r="BH24" s="96"/>
    </row>
    <row r="25" ht="15.75" customHeight="1">
      <c r="A25" s="37"/>
      <c r="B25" s="46" t="s">
        <v>138</v>
      </c>
      <c r="C25" s="1"/>
      <c r="D25" s="54">
        <f>Assumptions!G72*Assumptions!$C$46</f>
        <v>0.16</v>
      </c>
      <c r="E25" s="1"/>
      <c r="F25" s="50">
        <f t="shared" ref="F25:O25" si="42">F32/$D32*$D25</f>
        <v>32249.8929</v>
      </c>
      <c r="G25" s="50">
        <f t="shared" si="42"/>
        <v>34098.25493</v>
      </c>
      <c r="H25" s="50">
        <f t="shared" si="42"/>
        <v>34716.2527</v>
      </c>
      <c r="I25" s="50">
        <f t="shared" si="42"/>
        <v>13688.99835</v>
      </c>
      <c r="J25" s="50">
        <f t="shared" si="42"/>
        <v>14749.33909</v>
      </c>
      <c r="K25" s="50">
        <f t="shared" si="42"/>
        <v>15841.49006</v>
      </c>
      <c r="L25" s="50">
        <f t="shared" si="42"/>
        <v>16966.40555</v>
      </c>
      <c r="M25" s="50">
        <f t="shared" si="42"/>
        <v>18125.06851</v>
      </c>
      <c r="N25" s="50">
        <f t="shared" si="42"/>
        <v>19318.49135</v>
      </c>
      <c r="O25" s="96">
        <f t="shared" si="42"/>
        <v>55566.44638</v>
      </c>
      <c r="P25" s="37"/>
      <c r="Q25" s="46" t="s">
        <v>138</v>
      </c>
      <c r="R25" s="1"/>
      <c r="S25" s="54">
        <f>Assumptions!O72*Assumptions!$K$46</f>
        <v>0.16</v>
      </c>
      <c r="T25" s="1"/>
      <c r="U25" s="50">
        <f t="shared" ref="U25:AD25" si="43">U32/$S32*$S25</f>
        <v>42650.97856</v>
      </c>
      <c r="V25" s="50">
        <f t="shared" si="43"/>
        <v>45151.58281</v>
      </c>
      <c r="W25" s="50">
        <f t="shared" si="43"/>
        <v>45944.77981</v>
      </c>
      <c r="X25" s="50">
        <f t="shared" si="43"/>
        <v>18110.55912</v>
      </c>
      <c r="Y25" s="50">
        <f t="shared" si="43"/>
        <v>19513.07549</v>
      </c>
      <c r="Z25" s="50">
        <f t="shared" si="43"/>
        <v>20957.66736</v>
      </c>
      <c r="AA25" s="50">
        <f t="shared" si="43"/>
        <v>22445.59697</v>
      </c>
      <c r="AB25" s="50">
        <f t="shared" si="43"/>
        <v>23978.16448</v>
      </c>
      <c r="AC25" s="50">
        <f t="shared" si="43"/>
        <v>25556.70901</v>
      </c>
      <c r="AD25" s="96">
        <f t="shared" si="43"/>
        <v>73244.48565</v>
      </c>
      <c r="AE25" s="37"/>
      <c r="AF25" s="46" t="s">
        <v>138</v>
      </c>
      <c r="AG25" s="1"/>
      <c r="AH25" s="54">
        <f>Assumptions!W72*Assumptions!$S$46</f>
        <v>0.16</v>
      </c>
      <c r="AI25" s="1"/>
      <c r="AJ25" s="50">
        <f t="shared" ref="AJ25:AS25" si="44">AJ32/$AH32*$AH25</f>
        <v>24672.92178</v>
      </c>
      <c r="AK25" s="50">
        <f t="shared" si="44"/>
        <v>26149.71223</v>
      </c>
      <c r="AL25" s="50">
        <f t="shared" si="44"/>
        <v>26595.5738</v>
      </c>
      <c r="AM25" s="50">
        <f t="shared" si="44"/>
        <v>10480.25583</v>
      </c>
      <c r="AN25" s="50">
        <f t="shared" si="44"/>
        <v>11291.69699</v>
      </c>
      <c r="AO25" s="50">
        <f t="shared" si="44"/>
        <v>12127.48139</v>
      </c>
      <c r="AP25" s="50">
        <f t="shared" si="44"/>
        <v>12988.33931</v>
      </c>
      <c r="AQ25" s="50">
        <f t="shared" si="44"/>
        <v>13875.02297</v>
      </c>
      <c r="AR25" s="50">
        <f t="shared" si="44"/>
        <v>14788.30715</v>
      </c>
      <c r="AS25" s="96">
        <f t="shared" si="44"/>
        <v>42239.88582</v>
      </c>
      <c r="AT25" s="37"/>
      <c r="AU25" s="46" t="s">
        <v>138</v>
      </c>
      <c r="AV25" s="1"/>
      <c r="AW25" s="54">
        <f>Assumptions!AE72*Assumptions!$AA$46</f>
        <v>0.16</v>
      </c>
      <c r="AX25" s="1"/>
      <c r="AY25" s="50">
        <f t="shared" ref="AY25:BH25" si="45">AY32/$D32*$D25</f>
        <v>28967.88347</v>
      </c>
      <c r="AZ25" s="50">
        <f t="shared" si="45"/>
        <v>30687.46199</v>
      </c>
      <c r="BA25" s="50">
        <f t="shared" si="45"/>
        <v>31194.60768</v>
      </c>
      <c r="BB25" s="50">
        <f t="shared" si="45"/>
        <v>12256.86327</v>
      </c>
      <c r="BC25" s="50">
        <f t="shared" si="45"/>
        <v>13208.12421</v>
      </c>
      <c r="BD25" s="50">
        <f t="shared" si="45"/>
        <v>14187.92299</v>
      </c>
      <c r="BE25" s="50">
        <f t="shared" si="45"/>
        <v>15197.11572</v>
      </c>
      <c r="BF25" s="50">
        <f t="shared" si="45"/>
        <v>16236.58424</v>
      </c>
      <c r="BG25" s="50">
        <f t="shared" si="45"/>
        <v>17307.23682</v>
      </c>
      <c r="BH25" s="96">
        <f t="shared" si="45"/>
        <v>50116.47911</v>
      </c>
    </row>
    <row r="26" ht="15.75" customHeight="1">
      <c r="A26" s="37"/>
      <c r="B26" s="46" t="s">
        <v>139</v>
      </c>
      <c r="C26" s="1"/>
      <c r="D26" s="54">
        <f>Assumptions!G73*Assumptions!$C$46</f>
        <v>0.16</v>
      </c>
      <c r="E26" s="1"/>
      <c r="F26" s="50">
        <f t="shared" ref="F26:O26" si="46">F33/$D33*$D26</f>
        <v>0</v>
      </c>
      <c r="G26" s="50">
        <f t="shared" si="46"/>
        <v>0</v>
      </c>
      <c r="H26" s="50">
        <f t="shared" si="46"/>
        <v>0</v>
      </c>
      <c r="I26" s="50">
        <f t="shared" si="46"/>
        <v>0</v>
      </c>
      <c r="J26" s="50">
        <f t="shared" si="46"/>
        <v>0</v>
      </c>
      <c r="K26" s="50">
        <f t="shared" si="46"/>
        <v>0</v>
      </c>
      <c r="L26" s="50">
        <f t="shared" si="46"/>
        <v>0</v>
      </c>
      <c r="M26" s="50">
        <f t="shared" si="46"/>
        <v>0</v>
      </c>
      <c r="N26" s="50">
        <f t="shared" si="46"/>
        <v>0</v>
      </c>
      <c r="O26" s="96">
        <f t="shared" si="46"/>
        <v>37812.4445</v>
      </c>
      <c r="P26" s="37"/>
      <c r="Q26" s="46" t="s">
        <v>139</v>
      </c>
      <c r="R26" s="1"/>
      <c r="S26" s="54">
        <f>Assumptions!O73*Assumptions!$K$46</f>
        <v>0.16</v>
      </c>
      <c r="T26" s="1"/>
      <c r="U26" s="50">
        <f t="shared" ref="U26:AD26" si="47">U33/$S33*$S26</f>
        <v>0</v>
      </c>
      <c r="V26" s="50">
        <f t="shared" si="47"/>
        <v>0</v>
      </c>
      <c r="W26" s="50">
        <f t="shared" si="47"/>
        <v>0</v>
      </c>
      <c r="X26" s="50">
        <f t="shared" si="47"/>
        <v>0</v>
      </c>
      <c r="Y26" s="50">
        <f t="shared" si="47"/>
        <v>0</v>
      </c>
      <c r="Z26" s="50">
        <f t="shared" si="47"/>
        <v>0</v>
      </c>
      <c r="AA26" s="50">
        <f t="shared" si="47"/>
        <v>0</v>
      </c>
      <c r="AB26" s="50">
        <f t="shared" si="47"/>
        <v>0</v>
      </c>
      <c r="AC26" s="50">
        <f t="shared" si="47"/>
        <v>0</v>
      </c>
      <c r="AD26" s="96">
        <f t="shared" si="47"/>
        <v>49976.32325</v>
      </c>
      <c r="AE26" s="37"/>
      <c r="AF26" s="46" t="s">
        <v>139</v>
      </c>
      <c r="AG26" s="1"/>
      <c r="AH26" s="54">
        <f>Assumptions!W73*Assumptions!$S$46</f>
        <v>0.16</v>
      </c>
      <c r="AI26" s="1"/>
      <c r="AJ26" s="50">
        <f t="shared" ref="AJ26:AS26" si="48">AJ33/$AH33*$AH26</f>
        <v>0</v>
      </c>
      <c r="AK26" s="50">
        <f t="shared" si="48"/>
        <v>0</v>
      </c>
      <c r="AL26" s="50">
        <f t="shared" si="48"/>
        <v>0</v>
      </c>
      <c r="AM26" s="50">
        <f t="shared" si="48"/>
        <v>0</v>
      </c>
      <c r="AN26" s="50">
        <f t="shared" si="48"/>
        <v>0</v>
      </c>
      <c r="AO26" s="50">
        <f t="shared" si="48"/>
        <v>0</v>
      </c>
      <c r="AP26" s="50">
        <f t="shared" si="48"/>
        <v>0</v>
      </c>
      <c r="AQ26" s="50">
        <f t="shared" si="48"/>
        <v>0</v>
      </c>
      <c r="AR26" s="50">
        <f t="shared" si="48"/>
        <v>0</v>
      </c>
      <c r="AS26" s="96">
        <f t="shared" si="48"/>
        <v>28893.70317</v>
      </c>
      <c r="AT26" s="37"/>
      <c r="AU26" s="46" t="s">
        <v>139</v>
      </c>
      <c r="AV26" s="1"/>
      <c r="AW26" s="54">
        <f>Assumptions!AE73*Assumptions!$AA$46</f>
        <v>0.16</v>
      </c>
      <c r="AX26" s="1"/>
      <c r="AY26" s="50">
        <f t="shared" ref="AY26:BH26" si="49">AY33/$D33*$D26</f>
        <v>0</v>
      </c>
      <c r="AZ26" s="50">
        <f t="shared" si="49"/>
        <v>0</v>
      </c>
      <c r="BA26" s="50">
        <f t="shared" si="49"/>
        <v>0</v>
      </c>
      <c r="BB26" s="50">
        <f t="shared" si="49"/>
        <v>0</v>
      </c>
      <c r="BC26" s="50">
        <f t="shared" si="49"/>
        <v>0</v>
      </c>
      <c r="BD26" s="50">
        <f t="shared" si="49"/>
        <v>0</v>
      </c>
      <c r="BE26" s="50">
        <f t="shared" si="49"/>
        <v>0</v>
      </c>
      <c r="BF26" s="50">
        <f t="shared" si="49"/>
        <v>0</v>
      </c>
      <c r="BG26" s="50">
        <f t="shared" si="49"/>
        <v>0</v>
      </c>
      <c r="BH26" s="96">
        <f t="shared" si="49"/>
        <v>33966.19042</v>
      </c>
    </row>
    <row r="27" ht="15.75" customHeight="1">
      <c r="A27" s="37"/>
      <c r="B27" s="46" t="s">
        <v>140</v>
      </c>
      <c r="C27" s="1"/>
      <c r="D27" s="54">
        <f>Assumptions!G74*Assumptions!$C$46</f>
        <v>0.24</v>
      </c>
      <c r="E27" s="1"/>
      <c r="F27" s="50">
        <f t="shared" ref="F27:O27" si="50">F34/$D34*$D27</f>
        <v>0</v>
      </c>
      <c r="G27" s="50">
        <f t="shared" si="50"/>
        <v>0</v>
      </c>
      <c r="H27" s="50">
        <f t="shared" si="50"/>
        <v>0</v>
      </c>
      <c r="I27" s="50">
        <f t="shared" si="50"/>
        <v>0</v>
      </c>
      <c r="J27" s="50">
        <f t="shared" si="50"/>
        <v>0</v>
      </c>
      <c r="K27" s="50">
        <f t="shared" si="50"/>
        <v>0</v>
      </c>
      <c r="L27" s="50">
        <f t="shared" si="50"/>
        <v>0</v>
      </c>
      <c r="M27" s="50">
        <f t="shared" si="50"/>
        <v>0</v>
      </c>
      <c r="N27" s="50">
        <f t="shared" si="50"/>
        <v>0</v>
      </c>
      <c r="O27" s="96">
        <f t="shared" si="50"/>
        <v>80103.50631</v>
      </c>
      <c r="P27" s="37"/>
      <c r="Q27" s="46" t="s">
        <v>140</v>
      </c>
      <c r="R27" s="1"/>
      <c r="S27" s="54">
        <f>Assumptions!O74*Assumptions!$K$46</f>
        <v>0.24</v>
      </c>
      <c r="T27" s="1"/>
      <c r="U27" s="50">
        <f t="shared" ref="U27:AD27" si="51">U34/$S34*$S27</f>
        <v>0</v>
      </c>
      <c r="V27" s="50">
        <f t="shared" si="51"/>
        <v>0</v>
      </c>
      <c r="W27" s="50">
        <f t="shared" si="51"/>
        <v>0</v>
      </c>
      <c r="X27" s="50">
        <f t="shared" si="51"/>
        <v>0</v>
      </c>
      <c r="Y27" s="50">
        <f t="shared" si="51"/>
        <v>0</v>
      </c>
      <c r="Z27" s="50">
        <f t="shared" si="51"/>
        <v>0</v>
      </c>
      <c r="AA27" s="50">
        <f t="shared" si="51"/>
        <v>0</v>
      </c>
      <c r="AB27" s="50">
        <f t="shared" si="51"/>
        <v>0</v>
      </c>
      <c r="AC27" s="50">
        <f t="shared" si="51"/>
        <v>0</v>
      </c>
      <c r="AD27" s="96">
        <f t="shared" si="51"/>
        <v>105878.2596</v>
      </c>
      <c r="AE27" s="37"/>
      <c r="AF27" s="46" t="s">
        <v>140</v>
      </c>
      <c r="AG27" s="1"/>
      <c r="AH27" s="54">
        <f>Assumptions!W74*Assumptions!$S$46</f>
        <v>0.24</v>
      </c>
      <c r="AI27" s="1"/>
      <c r="AJ27" s="50">
        <f t="shared" ref="AJ27:AS27" si="52">AJ34/$AH34*$AH27</f>
        <v>0</v>
      </c>
      <c r="AK27" s="50">
        <f t="shared" si="52"/>
        <v>0</v>
      </c>
      <c r="AL27" s="50">
        <f t="shared" si="52"/>
        <v>0</v>
      </c>
      <c r="AM27" s="50">
        <f t="shared" si="52"/>
        <v>0</v>
      </c>
      <c r="AN27" s="50">
        <f t="shared" si="52"/>
        <v>0</v>
      </c>
      <c r="AO27" s="50">
        <f t="shared" si="52"/>
        <v>0</v>
      </c>
      <c r="AP27" s="50">
        <f t="shared" si="52"/>
        <v>0</v>
      </c>
      <c r="AQ27" s="50">
        <f t="shared" si="52"/>
        <v>0</v>
      </c>
      <c r="AR27" s="50">
        <f t="shared" si="52"/>
        <v>0</v>
      </c>
      <c r="AS27" s="96">
        <f t="shared" si="52"/>
        <v>61216.66652</v>
      </c>
      <c r="AT27" s="37"/>
      <c r="AU27" s="46" t="s">
        <v>140</v>
      </c>
      <c r="AV27" s="1"/>
      <c r="AW27" s="54">
        <f>Assumptions!AE74*Assumptions!$AA$46</f>
        <v>0.24</v>
      </c>
      <c r="AX27" s="1"/>
      <c r="AY27" s="50">
        <f t="shared" ref="AY27:BH27" si="53">AY34/$D34*$D27</f>
        <v>0</v>
      </c>
      <c r="AZ27" s="50">
        <f t="shared" si="53"/>
        <v>0</v>
      </c>
      <c r="BA27" s="50">
        <f t="shared" si="53"/>
        <v>0</v>
      </c>
      <c r="BB27" s="50">
        <f t="shared" si="53"/>
        <v>0</v>
      </c>
      <c r="BC27" s="50">
        <f t="shared" si="53"/>
        <v>0</v>
      </c>
      <c r="BD27" s="50">
        <f t="shared" si="53"/>
        <v>0</v>
      </c>
      <c r="BE27" s="50">
        <f t="shared" si="53"/>
        <v>0</v>
      </c>
      <c r="BF27" s="50">
        <f t="shared" si="53"/>
        <v>0</v>
      </c>
      <c r="BG27" s="50">
        <f t="shared" si="53"/>
        <v>0</v>
      </c>
      <c r="BH27" s="96">
        <f t="shared" si="53"/>
        <v>71952.33672</v>
      </c>
    </row>
    <row r="28" ht="15.75" customHeight="1">
      <c r="A28" s="37"/>
      <c r="B28" s="93" t="s">
        <v>141</v>
      </c>
      <c r="C28" s="21"/>
      <c r="D28" s="94">
        <f>Assumptions!G75*Assumptions!$C$46</f>
        <v>0.28</v>
      </c>
      <c r="E28" s="21"/>
      <c r="F28" s="50">
        <f t="shared" ref="F28:O28" si="54">F35/$D35*$D28</f>
        <v>0</v>
      </c>
      <c r="G28" s="50">
        <f t="shared" si="54"/>
        <v>0</v>
      </c>
      <c r="H28" s="50">
        <f t="shared" si="54"/>
        <v>0</v>
      </c>
      <c r="I28" s="50">
        <f t="shared" si="54"/>
        <v>0</v>
      </c>
      <c r="J28" s="50">
        <f t="shared" si="54"/>
        <v>0</v>
      </c>
      <c r="K28" s="50">
        <f t="shared" si="54"/>
        <v>0</v>
      </c>
      <c r="L28" s="50">
        <f t="shared" si="54"/>
        <v>0</v>
      </c>
      <c r="M28" s="50">
        <f t="shared" si="54"/>
        <v>0</v>
      </c>
      <c r="N28" s="50">
        <f t="shared" si="54"/>
        <v>0</v>
      </c>
      <c r="O28" s="96">
        <f t="shared" si="54"/>
        <v>411120.6971</v>
      </c>
      <c r="P28" s="37"/>
      <c r="Q28" s="93" t="s">
        <v>141</v>
      </c>
      <c r="R28" s="21"/>
      <c r="S28" s="94">
        <f>Assumptions!O75*Assumptions!$K$46</f>
        <v>0.28</v>
      </c>
      <c r="T28" s="21"/>
      <c r="U28" s="50">
        <f t="shared" ref="U28:AD28" si="55">U35/$S35*$S28</f>
        <v>0</v>
      </c>
      <c r="V28" s="50">
        <f t="shared" si="55"/>
        <v>0</v>
      </c>
      <c r="W28" s="50">
        <f t="shared" si="55"/>
        <v>0</v>
      </c>
      <c r="X28" s="50">
        <f t="shared" si="55"/>
        <v>0</v>
      </c>
      <c r="Y28" s="50">
        <f t="shared" si="55"/>
        <v>0</v>
      </c>
      <c r="Z28" s="50">
        <f t="shared" si="55"/>
        <v>0</v>
      </c>
      <c r="AA28" s="50">
        <f t="shared" si="55"/>
        <v>0</v>
      </c>
      <c r="AB28" s="50">
        <f t="shared" si="55"/>
        <v>0</v>
      </c>
      <c r="AC28" s="50">
        <f t="shared" si="55"/>
        <v>0</v>
      </c>
      <c r="AD28" s="96">
        <f t="shared" si="55"/>
        <v>541771.0188</v>
      </c>
      <c r="AE28" s="37"/>
      <c r="AF28" s="93" t="s">
        <v>141</v>
      </c>
      <c r="AG28" s="21"/>
      <c r="AH28" s="94">
        <f>Assumptions!W75*Assumptions!$S$46</f>
        <v>0.28</v>
      </c>
      <c r="AI28" s="21"/>
      <c r="AJ28" s="50">
        <f t="shared" ref="AJ28:AS28" si="56">AJ35/$AH35*$AH28</f>
        <v>0</v>
      </c>
      <c r="AK28" s="50">
        <f t="shared" si="56"/>
        <v>0</v>
      </c>
      <c r="AL28" s="50">
        <f t="shared" si="56"/>
        <v>0</v>
      </c>
      <c r="AM28" s="50">
        <f t="shared" si="56"/>
        <v>0</v>
      </c>
      <c r="AN28" s="50">
        <f t="shared" si="56"/>
        <v>0</v>
      </c>
      <c r="AO28" s="50">
        <f t="shared" si="56"/>
        <v>0</v>
      </c>
      <c r="AP28" s="50">
        <f t="shared" si="56"/>
        <v>0</v>
      </c>
      <c r="AQ28" s="50">
        <f t="shared" si="56"/>
        <v>0</v>
      </c>
      <c r="AR28" s="50">
        <f t="shared" si="56"/>
        <v>0</v>
      </c>
      <c r="AS28" s="96">
        <f t="shared" si="56"/>
        <v>345785.2838</v>
      </c>
      <c r="AT28" s="37"/>
      <c r="AU28" s="93" t="s">
        <v>141</v>
      </c>
      <c r="AV28" s="21"/>
      <c r="AW28" s="94">
        <f>Assumptions!AE75*Assumptions!$AA$46</f>
        <v>0.28</v>
      </c>
      <c r="AX28" s="21"/>
      <c r="AY28" s="50">
        <f t="shared" ref="AY28:BH28" si="57">AY35/$D35*$D28</f>
        <v>0</v>
      </c>
      <c r="AZ28" s="50">
        <f t="shared" si="57"/>
        <v>0</v>
      </c>
      <c r="BA28" s="50">
        <f t="shared" si="57"/>
        <v>0</v>
      </c>
      <c r="BB28" s="50">
        <f t="shared" si="57"/>
        <v>0</v>
      </c>
      <c r="BC28" s="50">
        <f t="shared" si="57"/>
        <v>0</v>
      </c>
      <c r="BD28" s="50">
        <f t="shared" si="57"/>
        <v>0</v>
      </c>
      <c r="BE28" s="50">
        <f t="shared" si="57"/>
        <v>0</v>
      </c>
      <c r="BF28" s="50">
        <f t="shared" si="57"/>
        <v>0</v>
      </c>
      <c r="BG28" s="50">
        <f t="shared" si="57"/>
        <v>0</v>
      </c>
      <c r="BH28" s="96">
        <f t="shared" si="57"/>
        <v>403242.2159</v>
      </c>
    </row>
    <row r="29" ht="15.75" customHeight="1">
      <c r="A29" s="37"/>
      <c r="B29" s="42" t="s">
        <v>174</v>
      </c>
      <c r="C29" s="43"/>
      <c r="D29" s="43"/>
      <c r="E29" s="43"/>
      <c r="F29" s="200">
        <f t="shared" ref="F29:O29" si="58">SUM(F25:F28)</f>
        <v>32249.8929</v>
      </c>
      <c r="G29" s="200">
        <f t="shared" si="58"/>
        <v>34098.25493</v>
      </c>
      <c r="H29" s="200">
        <f t="shared" si="58"/>
        <v>34716.2527</v>
      </c>
      <c r="I29" s="200">
        <f t="shared" si="58"/>
        <v>13688.99835</v>
      </c>
      <c r="J29" s="200">
        <f t="shared" si="58"/>
        <v>14749.33909</v>
      </c>
      <c r="K29" s="200">
        <f t="shared" si="58"/>
        <v>15841.49006</v>
      </c>
      <c r="L29" s="200">
        <f t="shared" si="58"/>
        <v>16966.40555</v>
      </c>
      <c r="M29" s="200">
        <f t="shared" si="58"/>
        <v>18125.06851</v>
      </c>
      <c r="N29" s="200">
        <f t="shared" si="58"/>
        <v>19318.49135</v>
      </c>
      <c r="O29" s="230">
        <f t="shared" si="58"/>
        <v>584603.0942</v>
      </c>
      <c r="P29" s="37"/>
      <c r="Q29" s="42" t="s">
        <v>174</v>
      </c>
      <c r="R29" s="43"/>
      <c r="S29" s="43"/>
      <c r="T29" s="43"/>
      <c r="U29" s="200">
        <f t="shared" ref="U29:AD29" si="59">SUM(U25:U28)</f>
        <v>42650.97856</v>
      </c>
      <c r="V29" s="200">
        <f t="shared" si="59"/>
        <v>45151.58281</v>
      </c>
      <c r="W29" s="200">
        <f t="shared" si="59"/>
        <v>45944.77981</v>
      </c>
      <c r="X29" s="200">
        <f t="shared" si="59"/>
        <v>18110.55912</v>
      </c>
      <c r="Y29" s="200">
        <f t="shared" si="59"/>
        <v>19513.07549</v>
      </c>
      <c r="Z29" s="200">
        <f t="shared" si="59"/>
        <v>20957.66736</v>
      </c>
      <c r="AA29" s="200">
        <f t="shared" si="59"/>
        <v>22445.59697</v>
      </c>
      <c r="AB29" s="200">
        <f t="shared" si="59"/>
        <v>23978.16448</v>
      </c>
      <c r="AC29" s="200">
        <f t="shared" si="59"/>
        <v>25556.70901</v>
      </c>
      <c r="AD29" s="230">
        <f t="shared" si="59"/>
        <v>770870.0873</v>
      </c>
      <c r="AE29" s="37"/>
      <c r="AF29" s="42" t="s">
        <v>174</v>
      </c>
      <c r="AG29" s="43"/>
      <c r="AH29" s="43"/>
      <c r="AI29" s="43"/>
      <c r="AJ29" s="200">
        <f t="shared" ref="AJ29:AS29" si="60">SUM(AJ25:AJ28)</f>
        <v>24672.92178</v>
      </c>
      <c r="AK29" s="200">
        <f t="shared" si="60"/>
        <v>26149.71223</v>
      </c>
      <c r="AL29" s="200">
        <f t="shared" si="60"/>
        <v>26595.5738</v>
      </c>
      <c r="AM29" s="200">
        <f t="shared" si="60"/>
        <v>10480.25583</v>
      </c>
      <c r="AN29" s="200">
        <f t="shared" si="60"/>
        <v>11291.69699</v>
      </c>
      <c r="AO29" s="200">
        <f t="shared" si="60"/>
        <v>12127.48139</v>
      </c>
      <c r="AP29" s="200">
        <f t="shared" si="60"/>
        <v>12988.33931</v>
      </c>
      <c r="AQ29" s="200">
        <f t="shared" si="60"/>
        <v>13875.02297</v>
      </c>
      <c r="AR29" s="200">
        <f t="shared" si="60"/>
        <v>14788.30715</v>
      </c>
      <c r="AS29" s="230">
        <f t="shared" si="60"/>
        <v>478135.5393</v>
      </c>
      <c r="AT29" s="37"/>
      <c r="AU29" s="42" t="s">
        <v>174</v>
      </c>
      <c r="AV29" s="43"/>
      <c r="AW29" s="43"/>
      <c r="AX29" s="43"/>
      <c r="AY29" s="200">
        <f t="shared" ref="AY29:BH29" si="61">SUM(AY25:AY28)</f>
        <v>28967.88347</v>
      </c>
      <c r="AZ29" s="200">
        <f t="shared" si="61"/>
        <v>30687.46199</v>
      </c>
      <c r="BA29" s="200">
        <f t="shared" si="61"/>
        <v>31194.60768</v>
      </c>
      <c r="BB29" s="200">
        <f t="shared" si="61"/>
        <v>12256.86327</v>
      </c>
      <c r="BC29" s="200">
        <f t="shared" si="61"/>
        <v>13208.12421</v>
      </c>
      <c r="BD29" s="200">
        <f t="shared" si="61"/>
        <v>14187.92299</v>
      </c>
      <c r="BE29" s="200">
        <f t="shared" si="61"/>
        <v>15197.11572</v>
      </c>
      <c r="BF29" s="200">
        <f t="shared" si="61"/>
        <v>16236.58424</v>
      </c>
      <c r="BG29" s="200">
        <f t="shared" si="61"/>
        <v>17307.23682</v>
      </c>
      <c r="BH29" s="230">
        <f t="shared" si="61"/>
        <v>559277.2222</v>
      </c>
    </row>
    <row r="30" ht="15.75" customHeight="1">
      <c r="A30" s="37"/>
      <c r="B30" s="46"/>
      <c r="C30" s="1"/>
      <c r="D30" s="1"/>
      <c r="E30" s="1"/>
      <c r="F30" s="50"/>
      <c r="G30" s="50"/>
      <c r="H30" s="50"/>
      <c r="I30" s="50"/>
      <c r="J30" s="50"/>
      <c r="K30" s="50"/>
      <c r="L30" s="50"/>
      <c r="M30" s="50"/>
      <c r="N30" s="50"/>
      <c r="O30" s="96"/>
      <c r="P30" s="37"/>
      <c r="Q30" s="46"/>
      <c r="R30" s="1"/>
      <c r="S30" s="1"/>
      <c r="T30" s="1"/>
      <c r="U30" s="50"/>
      <c r="V30" s="50"/>
      <c r="W30" s="50"/>
      <c r="X30" s="50"/>
      <c r="Y30" s="50"/>
      <c r="Z30" s="50"/>
      <c r="AA30" s="50"/>
      <c r="AB30" s="50"/>
      <c r="AC30" s="50"/>
      <c r="AD30" s="96"/>
      <c r="AE30" s="37"/>
      <c r="AF30" s="46"/>
      <c r="AG30" s="1"/>
      <c r="AH30" s="1"/>
      <c r="AI30" s="1"/>
      <c r="AJ30" s="50"/>
      <c r="AK30" s="50"/>
      <c r="AL30" s="50"/>
      <c r="AM30" s="50"/>
      <c r="AN30" s="50"/>
      <c r="AO30" s="50"/>
      <c r="AP30" s="50"/>
      <c r="AQ30" s="50"/>
      <c r="AR30" s="50"/>
      <c r="AS30" s="96"/>
      <c r="AT30" s="37"/>
      <c r="AU30" s="46"/>
      <c r="AV30" s="1"/>
      <c r="AW30" s="1"/>
      <c r="AX30" s="1"/>
      <c r="AY30" s="50"/>
      <c r="AZ30" s="50"/>
      <c r="BA30" s="50"/>
      <c r="BB30" s="50"/>
      <c r="BC30" s="50"/>
      <c r="BD30" s="50"/>
      <c r="BE30" s="50"/>
      <c r="BF30" s="50"/>
      <c r="BG30" s="50"/>
      <c r="BH30" s="96"/>
    </row>
    <row r="31" ht="15.75" customHeight="1">
      <c r="A31" s="37"/>
      <c r="B31" s="70" t="s">
        <v>175</v>
      </c>
      <c r="C31" s="1"/>
      <c r="D31" s="117" t="str">
        <f>D17</f>
        <v>Split %</v>
      </c>
      <c r="E31" s="1"/>
      <c r="F31" s="50"/>
      <c r="G31" s="50"/>
      <c r="H31" s="50"/>
      <c r="I31" s="50"/>
      <c r="J31" s="50"/>
      <c r="K31" s="50"/>
      <c r="L31" s="50"/>
      <c r="M31" s="50"/>
      <c r="N31" s="50"/>
      <c r="O31" s="96"/>
      <c r="P31" s="37"/>
      <c r="Q31" s="70" t="s">
        <v>175</v>
      </c>
      <c r="R31" s="1"/>
      <c r="S31" s="117" t="str">
        <f>S17</f>
        <v>Split %</v>
      </c>
      <c r="T31" s="1"/>
      <c r="U31" s="50"/>
      <c r="V31" s="50"/>
      <c r="W31" s="50"/>
      <c r="X31" s="50"/>
      <c r="Y31" s="50"/>
      <c r="Z31" s="50"/>
      <c r="AA31" s="50"/>
      <c r="AB31" s="50"/>
      <c r="AC31" s="50"/>
      <c r="AD31" s="96"/>
      <c r="AE31" s="37"/>
      <c r="AF31" s="70" t="s">
        <v>175</v>
      </c>
      <c r="AG31" s="1"/>
      <c r="AH31" s="117" t="str">
        <f>AH17</f>
        <v>Split %</v>
      </c>
      <c r="AI31" s="1"/>
      <c r="AJ31" s="50"/>
      <c r="AK31" s="50"/>
      <c r="AL31" s="50"/>
      <c r="AM31" s="50"/>
      <c r="AN31" s="50"/>
      <c r="AO31" s="50"/>
      <c r="AP31" s="50"/>
      <c r="AQ31" s="50"/>
      <c r="AR31" s="50"/>
      <c r="AS31" s="96"/>
      <c r="AT31" s="37"/>
      <c r="AU31" s="70" t="s">
        <v>175</v>
      </c>
      <c r="AV31" s="1"/>
      <c r="AW31" s="117" t="str">
        <f>AW17</f>
        <v>Split %</v>
      </c>
      <c r="AX31" s="1"/>
      <c r="AY31" s="50"/>
      <c r="AZ31" s="50"/>
      <c r="BA31" s="50"/>
      <c r="BB31" s="50"/>
      <c r="BC31" s="50"/>
      <c r="BD31" s="50"/>
      <c r="BE31" s="50"/>
      <c r="BF31" s="50"/>
      <c r="BG31" s="50"/>
      <c r="BH31" s="96"/>
    </row>
    <row r="32" ht="15.75" customHeight="1">
      <c r="A32" s="37"/>
      <c r="B32" s="46" t="str">
        <f t="shared" ref="B32:B35" si="66">B18</f>
        <v>Pre-hurdle</v>
      </c>
      <c r="C32" s="1"/>
      <c r="D32" s="54">
        <f>Assumptions!H72</f>
        <v>0.8</v>
      </c>
      <c r="E32" s="1"/>
      <c r="F32" s="50">
        <f t="shared" ref="F32:O32" si="62">MIN(F15*$D32,SUM(F40:F42))</f>
        <v>161249.4645</v>
      </c>
      <c r="G32" s="50">
        <f t="shared" si="62"/>
        <v>170491.2747</v>
      </c>
      <c r="H32" s="50">
        <f t="shared" si="62"/>
        <v>173581.2635</v>
      </c>
      <c r="I32" s="50">
        <f t="shared" si="62"/>
        <v>68444.99175</v>
      </c>
      <c r="J32" s="50">
        <f t="shared" si="62"/>
        <v>73746.69546</v>
      </c>
      <c r="K32" s="50">
        <f t="shared" si="62"/>
        <v>79207.45028</v>
      </c>
      <c r="L32" s="50">
        <f t="shared" si="62"/>
        <v>84832.02774</v>
      </c>
      <c r="M32" s="50">
        <f t="shared" si="62"/>
        <v>90625.34253</v>
      </c>
      <c r="N32" s="50">
        <f t="shared" si="62"/>
        <v>96592.45677</v>
      </c>
      <c r="O32" s="96">
        <f t="shared" si="62"/>
        <v>277832.2319</v>
      </c>
      <c r="P32" s="37"/>
      <c r="Q32" s="46" t="s">
        <v>138</v>
      </c>
      <c r="R32" s="1"/>
      <c r="S32" s="54">
        <f>Assumptions!P72</f>
        <v>0.8</v>
      </c>
      <c r="T32" s="1"/>
      <c r="U32" s="50">
        <f t="shared" ref="U32:AD32" si="63">MIN(U15*$S32,SUM(U40:U42))</f>
        <v>213254.8928</v>
      </c>
      <c r="V32" s="50">
        <f t="shared" si="63"/>
        <v>225757.9141</v>
      </c>
      <c r="W32" s="50">
        <f t="shared" si="63"/>
        <v>229723.8991</v>
      </c>
      <c r="X32" s="50">
        <f t="shared" si="63"/>
        <v>90552.79561</v>
      </c>
      <c r="Y32" s="50">
        <f t="shared" si="63"/>
        <v>97565.37747</v>
      </c>
      <c r="Z32" s="50">
        <f t="shared" si="63"/>
        <v>104788.3368</v>
      </c>
      <c r="AA32" s="50">
        <f t="shared" si="63"/>
        <v>112227.9849</v>
      </c>
      <c r="AB32" s="50">
        <f t="shared" si="63"/>
        <v>119890.8224</v>
      </c>
      <c r="AC32" s="50">
        <f t="shared" si="63"/>
        <v>127783.5451</v>
      </c>
      <c r="AD32" s="96">
        <f t="shared" si="63"/>
        <v>366222.4282</v>
      </c>
      <c r="AE32" s="37"/>
      <c r="AF32" s="46" t="s">
        <v>138</v>
      </c>
      <c r="AG32" s="1"/>
      <c r="AH32" s="54">
        <f>Assumptions!X72</f>
        <v>0.8</v>
      </c>
      <c r="AI32" s="1"/>
      <c r="AJ32" s="50">
        <f t="shared" ref="AJ32:AS32" si="64">MIN(AJ15*$D32,SUM(AJ40:AJ42))</f>
        <v>123364.6089</v>
      </c>
      <c r="AK32" s="50">
        <f t="shared" si="64"/>
        <v>130748.5612</v>
      </c>
      <c r="AL32" s="50">
        <f t="shared" si="64"/>
        <v>132977.869</v>
      </c>
      <c r="AM32" s="50">
        <f t="shared" si="64"/>
        <v>52401.27916</v>
      </c>
      <c r="AN32" s="50">
        <f t="shared" si="64"/>
        <v>56458.48496</v>
      </c>
      <c r="AO32" s="50">
        <f t="shared" si="64"/>
        <v>60637.40693</v>
      </c>
      <c r="AP32" s="50">
        <f t="shared" si="64"/>
        <v>64941.69655</v>
      </c>
      <c r="AQ32" s="50">
        <f t="shared" si="64"/>
        <v>69375.11487</v>
      </c>
      <c r="AR32" s="50">
        <f t="shared" si="64"/>
        <v>73941.53573</v>
      </c>
      <c r="AS32" s="96">
        <f t="shared" si="64"/>
        <v>211199.4291</v>
      </c>
      <c r="AT32" s="37"/>
      <c r="AU32" s="46" t="s">
        <v>138</v>
      </c>
      <c r="AV32" s="1"/>
      <c r="AW32" s="54">
        <f>Assumptions!AF72</f>
        <v>0.8</v>
      </c>
      <c r="AX32" s="1"/>
      <c r="AY32" s="50">
        <f t="shared" ref="AY32:BH32" si="65">MIN(AY15*$D32,SUM(AY40:AY42))</f>
        <v>144839.4173</v>
      </c>
      <c r="AZ32" s="50">
        <f t="shared" si="65"/>
        <v>153437.31</v>
      </c>
      <c r="BA32" s="50">
        <f t="shared" si="65"/>
        <v>155973.0384</v>
      </c>
      <c r="BB32" s="50">
        <f t="shared" si="65"/>
        <v>61284.31634</v>
      </c>
      <c r="BC32" s="50">
        <f t="shared" si="65"/>
        <v>66040.62107</v>
      </c>
      <c r="BD32" s="50">
        <f t="shared" si="65"/>
        <v>70939.61494</v>
      </c>
      <c r="BE32" s="50">
        <f t="shared" si="65"/>
        <v>75985.57862</v>
      </c>
      <c r="BF32" s="50">
        <f t="shared" si="65"/>
        <v>81182.92122</v>
      </c>
      <c r="BG32" s="50">
        <f t="shared" si="65"/>
        <v>86536.18409</v>
      </c>
      <c r="BH32" s="96">
        <f t="shared" si="65"/>
        <v>250582.3955</v>
      </c>
    </row>
    <row r="33" ht="15.75" customHeight="1">
      <c r="A33" s="37"/>
      <c r="B33" s="46" t="str">
        <f t="shared" si="66"/>
        <v>1st hurdle</v>
      </c>
      <c r="C33" s="1"/>
      <c r="D33" s="54">
        <f>Assumptions!H73</f>
        <v>0.8</v>
      </c>
      <c r="E33" s="1"/>
      <c r="F33" s="50">
        <f t="shared" ref="F33:O33" si="67">MIN((F15-F18-F25-F32)*$D33,SUM(F47:F49)-SUM(F40:F42))</f>
        <v>0</v>
      </c>
      <c r="G33" s="50">
        <f t="shared" si="67"/>
        <v>0</v>
      </c>
      <c r="H33" s="50">
        <f t="shared" si="67"/>
        <v>0</v>
      </c>
      <c r="I33" s="50">
        <f t="shared" si="67"/>
        <v>0</v>
      </c>
      <c r="J33" s="50">
        <f t="shared" si="67"/>
        <v>0</v>
      </c>
      <c r="K33" s="50">
        <f t="shared" si="67"/>
        <v>0</v>
      </c>
      <c r="L33" s="50">
        <f t="shared" si="67"/>
        <v>0</v>
      </c>
      <c r="M33" s="50">
        <f t="shared" si="67"/>
        <v>0</v>
      </c>
      <c r="N33" s="50">
        <f t="shared" si="67"/>
        <v>0</v>
      </c>
      <c r="O33" s="96">
        <f t="shared" si="67"/>
        <v>189062.2225</v>
      </c>
      <c r="P33" s="37"/>
      <c r="Q33" s="46" t="s">
        <v>139</v>
      </c>
      <c r="R33" s="1"/>
      <c r="S33" s="54">
        <f>Assumptions!P73</f>
        <v>0.8</v>
      </c>
      <c r="T33" s="1"/>
      <c r="U33" s="50">
        <f t="shared" ref="U33:AD33" si="68">MIN((U15-U18-U25-U32)*$S33,SUM(U47:U49)-SUM(U40:U42))</f>
        <v>0</v>
      </c>
      <c r="V33" s="50">
        <f t="shared" si="68"/>
        <v>0</v>
      </c>
      <c r="W33" s="50">
        <f t="shared" si="68"/>
        <v>0</v>
      </c>
      <c r="X33" s="50">
        <f t="shared" si="68"/>
        <v>0</v>
      </c>
      <c r="Y33" s="50">
        <f t="shared" si="68"/>
        <v>0</v>
      </c>
      <c r="Z33" s="50">
        <f t="shared" si="68"/>
        <v>0</v>
      </c>
      <c r="AA33" s="50">
        <f t="shared" si="68"/>
        <v>0</v>
      </c>
      <c r="AB33" s="50">
        <f t="shared" si="68"/>
        <v>0</v>
      </c>
      <c r="AC33" s="50">
        <f t="shared" si="68"/>
        <v>0</v>
      </c>
      <c r="AD33" s="96">
        <f t="shared" si="68"/>
        <v>249881.6163</v>
      </c>
      <c r="AE33" s="37"/>
      <c r="AF33" s="46" t="s">
        <v>139</v>
      </c>
      <c r="AG33" s="1"/>
      <c r="AH33" s="54">
        <f>Assumptions!X73</f>
        <v>0.8</v>
      </c>
      <c r="AI33" s="1"/>
      <c r="AJ33" s="50">
        <f t="shared" ref="AJ33:AS33" si="69">MIN((AJ15-AJ18-AJ25-AJ32)*$D33,SUM(AJ47:AJ49)-SUM(AJ40:AJ42))</f>
        <v>0</v>
      </c>
      <c r="AK33" s="50">
        <f t="shared" si="69"/>
        <v>0</v>
      </c>
      <c r="AL33" s="50">
        <f t="shared" si="69"/>
        <v>0</v>
      </c>
      <c r="AM33" s="50">
        <f t="shared" si="69"/>
        <v>0</v>
      </c>
      <c r="AN33" s="50">
        <f t="shared" si="69"/>
        <v>0</v>
      </c>
      <c r="AO33" s="50">
        <f t="shared" si="69"/>
        <v>0</v>
      </c>
      <c r="AP33" s="50">
        <f t="shared" si="69"/>
        <v>0</v>
      </c>
      <c r="AQ33" s="50">
        <f t="shared" si="69"/>
        <v>0</v>
      </c>
      <c r="AR33" s="50">
        <f t="shared" si="69"/>
        <v>0</v>
      </c>
      <c r="AS33" s="96">
        <f t="shared" si="69"/>
        <v>144468.5158</v>
      </c>
      <c r="AT33" s="37"/>
      <c r="AU33" s="46" t="s">
        <v>139</v>
      </c>
      <c r="AV33" s="1"/>
      <c r="AW33" s="54">
        <f>Assumptions!AF73</f>
        <v>0.8</v>
      </c>
      <c r="AX33" s="1"/>
      <c r="AY33" s="50">
        <f t="shared" ref="AY33:BH33" si="70">MIN((AY15-AY18-AY25-AY32)*$D33,SUM(AY47:AY49)-SUM(AY40:AY42))</f>
        <v>0</v>
      </c>
      <c r="AZ33" s="50">
        <f t="shared" si="70"/>
        <v>0</v>
      </c>
      <c r="BA33" s="50">
        <f t="shared" si="70"/>
        <v>0</v>
      </c>
      <c r="BB33" s="50">
        <f t="shared" si="70"/>
        <v>0</v>
      </c>
      <c r="BC33" s="50">
        <f t="shared" si="70"/>
        <v>0</v>
      </c>
      <c r="BD33" s="50">
        <f t="shared" si="70"/>
        <v>0</v>
      </c>
      <c r="BE33" s="50">
        <f t="shared" si="70"/>
        <v>0</v>
      </c>
      <c r="BF33" s="50">
        <f t="shared" si="70"/>
        <v>0</v>
      </c>
      <c r="BG33" s="50">
        <f t="shared" si="70"/>
        <v>0</v>
      </c>
      <c r="BH33" s="96">
        <f t="shared" si="70"/>
        <v>169830.9521</v>
      </c>
    </row>
    <row r="34" ht="15.75" customHeight="1">
      <c r="A34" s="37"/>
      <c r="B34" s="46" t="str">
        <f t="shared" si="66"/>
        <v>2nd hurdle</v>
      </c>
      <c r="C34" s="1"/>
      <c r="D34" s="54">
        <f>Assumptions!H74</f>
        <v>0.7</v>
      </c>
      <c r="E34" s="1"/>
      <c r="F34" s="50">
        <f t="shared" ref="F34:O34" si="71">MIN((F15-F18-F19-F32-F33-F25-F26)*$D34,SUM(F54:F56)-SUM(F47:F49))</f>
        <v>0</v>
      </c>
      <c r="G34" s="50">
        <f t="shared" si="71"/>
        <v>0</v>
      </c>
      <c r="H34" s="50">
        <f t="shared" si="71"/>
        <v>0</v>
      </c>
      <c r="I34" s="50">
        <f t="shared" si="71"/>
        <v>0</v>
      </c>
      <c r="J34" s="50">
        <f t="shared" si="71"/>
        <v>0</v>
      </c>
      <c r="K34" s="50">
        <f t="shared" si="71"/>
        <v>0</v>
      </c>
      <c r="L34" s="50">
        <f t="shared" si="71"/>
        <v>0</v>
      </c>
      <c r="M34" s="50">
        <f t="shared" si="71"/>
        <v>0</v>
      </c>
      <c r="N34" s="50">
        <f t="shared" si="71"/>
        <v>0</v>
      </c>
      <c r="O34" s="96">
        <f t="shared" si="71"/>
        <v>233635.2267</v>
      </c>
      <c r="P34" s="37"/>
      <c r="Q34" s="46" t="s">
        <v>140</v>
      </c>
      <c r="R34" s="1"/>
      <c r="S34" s="54">
        <f>Assumptions!P74</f>
        <v>0.7</v>
      </c>
      <c r="T34" s="1"/>
      <c r="U34" s="50">
        <f t="shared" ref="U34:AD34" si="72">MIN((U15-U18-U19-U32-U33-U25-U26)*$S34,SUM(U54:U56)-SUM(U47:U49))</f>
        <v>0</v>
      </c>
      <c r="V34" s="50">
        <f t="shared" si="72"/>
        <v>0</v>
      </c>
      <c r="W34" s="50">
        <f t="shared" si="72"/>
        <v>0</v>
      </c>
      <c r="X34" s="50">
        <f t="shared" si="72"/>
        <v>0</v>
      </c>
      <c r="Y34" s="50">
        <f t="shared" si="72"/>
        <v>0</v>
      </c>
      <c r="Z34" s="50">
        <f t="shared" si="72"/>
        <v>0</v>
      </c>
      <c r="AA34" s="50">
        <f t="shared" si="72"/>
        <v>0</v>
      </c>
      <c r="AB34" s="50">
        <f t="shared" si="72"/>
        <v>0</v>
      </c>
      <c r="AC34" s="50">
        <f t="shared" si="72"/>
        <v>0</v>
      </c>
      <c r="AD34" s="96">
        <f t="shared" si="72"/>
        <v>308811.5904</v>
      </c>
      <c r="AE34" s="37"/>
      <c r="AF34" s="46" t="s">
        <v>140</v>
      </c>
      <c r="AG34" s="1"/>
      <c r="AH34" s="54">
        <f>Assumptions!X74</f>
        <v>0.7</v>
      </c>
      <c r="AI34" s="1"/>
      <c r="AJ34" s="50">
        <f t="shared" ref="AJ34:AS34" si="73">MIN((AJ15-AJ18-AJ19-AJ32-AJ33-AJ25-AJ26)*$D34,SUM(AJ54:AJ56)-SUM(AJ47:AJ49))</f>
        <v>0</v>
      </c>
      <c r="AK34" s="50">
        <f t="shared" si="73"/>
        <v>0</v>
      </c>
      <c r="AL34" s="50">
        <f t="shared" si="73"/>
        <v>0</v>
      </c>
      <c r="AM34" s="50">
        <f t="shared" si="73"/>
        <v>0</v>
      </c>
      <c r="AN34" s="50">
        <f t="shared" si="73"/>
        <v>0</v>
      </c>
      <c r="AO34" s="50">
        <f t="shared" si="73"/>
        <v>0</v>
      </c>
      <c r="AP34" s="50">
        <f t="shared" si="73"/>
        <v>0</v>
      </c>
      <c r="AQ34" s="50">
        <f t="shared" si="73"/>
        <v>0</v>
      </c>
      <c r="AR34" s="50">
        <f t="shared" si="73"/>
        <v>0</v>
      </c>
      <c r="AS34" s="96">
        <f t="shared" si="73"/>
        <v>178548.6107</v>
      </c>
      <c r="AT34" s="37"/>
      <c r="AU34" s="46" t="s">
        <v>140</v>
      </c>
      <c r="AV34" s="1"/>
      <c r="AW34" s="54">
        <f>Assumptions!AF74</f>
        <v>0.7</v>
      </c>
      <c r="AX34" s="1"/>
      <c r="AY34" s="50">
        <f t="shared" ref="AY34:BH34" si="74">MIN((AY15-AY18-AY19-AY32-AY33-AY25-AY26)*$D34,SUM(AY54:AY56)-SUM(AY47:AY49))</f>
        <v>0</v>
      </c>
      <c r="AZ34" s="50">
        <f t="shared" si="74"/>
        <v>0</v>
      </c>
      <c r="BA34" s="50">
        <f t="shared" si="74"/>
        <v>0</v>
      </c>
      <c r="BB34" s="50">
        <f t="shared" si="74"/>
        <v>0</v>
      </c>
      <c r="BC34" s="50">
        <f t="shared" si="74"/>
        <v>0</v>
      </c>
      <c r="BD34" s="50">
        <f t="shared" si="74"/>
        <v>0</v>
      </c>
      <c r="BE34" s="50">
        <f t="shared" si="74"/>
        <v>0</v>
      </c>
      <c r="BF34" s="50">
        <f t="shared" si="74"/>
        <v>0</v>
      </c>
      <c r="BG34" s="50">
        <f t="shared" si="74"/>
        <v>0</v>
      </c>
      <c r="BH34" s="96">
        <f t="shared" si="74"/>
        <v>209860.9821</v>
      </c>
    </row>
    <row r="35" ht="15.75" customHeight="1">
      <c r="A35" s="37"/>
      <c r="B35" s="93" t="str">
        <f t="shared" si="66"/>
        <v>Thereafter</v>
      </c>
      <c r="C35" s="21"/>
      <c r="D35" s="94">
        <f>Assumptions!H75</f>
        <v>0.65</v>
      </c>
      <c r="E35" s="21"/>
      <c r="F35" s="198">
        <f t="shared" ref="F35:O35" si="75">(F15-SUM(F18:F20)-SUM(F32:F34)-SUM(F25:F27))*$D35</f>
        <v>0</v>
      </c>
      <c r="G35" s="198">
        <f t="shared" si="75"/>
        <v>0</v>
      </c>
      <c r="H35" s="198">
        <f t="shared" si="75"/>
        <v>0</v>
      </c>
      <c r="I35" s="198">
        <f t="shared" si="75"/>
        <v>0</v>
      </c>
      <c r="J35" s="198">
        <f t="shared" si="75"/>
        <v>0</v>
      </c>
      <c r="K35" s="198">
        <f t="shared" si="75"/>
        <v>0</v>
      </c>
      <c r="L35" s="198">
        <f t="shared" si="75"/>
        <v>0</v>
      </c>
      <c r="M35" s="198">
        <f t="shared" si="75"/>
        <v>0</v>
      </c>
      <c r="N35" s="198">
        <f t="shared" si="75"/>
        <v>0</v>
      </c>
      <c r="O35" s="225">
        <f t="shared" si="75"/>
        <v>954387.3324</v>
      </c>
      <c r="P35" s="37"/>
      <c r="Q35" s="93" t="s">
        <v>141</v>
      </c>
      <c r="R35" s="21"/>
      <c r="S35" s="54">
        <f>Assumptions!P75</f>
        <v>0.65</v>
      </c>
      <c r="T35" s="21"/>
      <c r="U35" s="198">
        <f t="shared" ref="U35:AD35" si="76">(U15-SUM(U18:U20)-SUM(U32:U34)-SUM(U25:U27))*$S35</f>
        <v>0</v>
      </c>
      <c r="V35" s="198">
        <f t="shared" si="76"/>
        <v>0</v>
      </c>
      <c r="W35" s="198">
        <f t="shared" si="76"/>
        <v>0</v>
      </c>
      <c r="X35" s="198">
        <f t="shared" si="76"/>
        <v>0</v>
      </c>
      <c r="Y35" s="198">
        <f t="shared" si="76"/>
        <v>0</v>
      </c>
      <c r="Z35" s="198">
        <f t="shared" si="76"/>
        <v>0</v>
      </c>
      <c r="AA35" s="198">
        <f t="shared" si="76"/>
        <v>0</v>
      </c>
      <c r="AB35" s="198">
        <f t="shared" si="76"/>
        <v>0</v>
      </c>
      <c r="AC35" s="198">
        <f t="shared" si="76"/>
        <v>0</v>
      </c>
      <c r="AD35" s="225">
        <f t="shared" si="76"/>
        <v>1257682.722</v>
      </c>
      <c r="AE35" s="37"/>
      <c r="AF35" s="93" t="s">
        <v>141</v>
      </c>
      <c r="AG35" s="21"/>
      <c r="AH35" s="94">
        <f>Assumptions!X75</f>
        <v>0.65</v>
      </c>
      <c r="AI35" s="21"/>
      <c r="AJ35" s="198">
        <f t="shared" ref="AJ35:AS35" si="77">(AJ15-SUM(AJ18:AJ20)-SUM(AJ32:AJ34)-SUM(AJ25:AJ27))*$D35</f>
        <v>0</v>
      </c>
      <c r="AK35" s="198">
        <f t="shared" si="77"/>
        <v>0</v>
      </c>
      <c r="AL35" s="198">
        <f t="shared" si="77"/>
        <v>0</v>
      </c>
      <c r="AM35" s="198">
        <f t="shared" si="77"/>
        <v>0</v>
      </c>
      <c r="AN35" s="198">
        <f t="shared" si="77"/>
        <v>0</v>
      </c>
      <c r="AO35" s="198">
        <f t="shared" si="77"/>
        <v>0</v>
      </c>
      <c r="AP35" s="198">
        <f t="shared" si="77"/>
        <v>0</v>
      </c>
      <c r="AQ35" s="198">
        <f t="shared" si="77"/>
        <v>0</v>
      </c>
      <c r="AR35" s="198">
        <f t="shared" si="77"/>
        <v>0</v>
      </c>
      <c r="AS35" s="225">
        <f t="shared" si="77"/>
        <v>802715.8374</v>
      </c>
      <c r="AT35" s="37"/>
      <c r="AU35" s="93" t="s">
        <v>141</v>
      </c>
      <c r="AV35" s="21"/>
      <c r="AW35" s="94">
        <f>Assumptions!AF75</f>
        <v>0.65</v>
      </c>
      <c r="AX35" s="21"/>
      <c r="AY35" s="198">
        <f t="shared" ref="AY35:BH35" si="78">(AY15-SUM(AY18:AY20)-SUM(AY32:AY34)-SUM(AY25:AY27))*$D35</f>
        <v>0</v>
      </c>
      <c r="AZ35" s="198">
        <f t="shared" si="78"/>
        <v>0</v>
      </c>
      <c r="BA35" s="198">
        <f t="shared" si="78"/>
        <v>0</v>
      </c>
      <c r="BB35" s="198">
        <f t="shared" si="78"/>
        <v>0</v>
      </c>
      <c r="BC35" s="198">
        <f t="shared" si="78"/>
        <v>0</v>
      </c>
      <c r="BD35" s="198">
        <f t="shared" si="78"/>
        <v>0</v>
      </c>
      <c r="BE35" s="198">
        <f t="shared" si="78"/>
        <v>0</v>
      </c>
      <c r="BF35" s="198">
        <f t="shared" si="78"/>
        <v>0</v>
      </c>
      <c r="BG35" s="198">
        <f t="shared" si="78"/>
        <v>0</v>
      </c>
      <c r="BH35" s="225">
        <f t="shared" si="78"/>
        <v>936098.0013</v>
      </c>
    </row>
    <row r="36" ht="15.75" customHeight="1">
      <c r="A36" s="37"/>
      <c r="B36" s="42" t="s">
        <v>176</v>
      </c>
      <c r="C36" s="43"/>
      <c r="D36" s="43"/>
      <c r="E36" s="43"/>
      <c r="F36" s="200">
        <f t="shared" ref="F36:O36" si="79">SUM(F32:F35)</f>
        <v>161249.4645</v>
      </c>
      <c r="G36" s="200">
        <f t="shared" si="79"/>
        <v>170491.2747</v>
      </c>
      <c r="H36" s="200">
        <f t="shared" si="79"/>
        <v>173581.2635</v>
      </c>
      <c r="I36" s="200">
        <f t="shared" si="79"/>
        <v>68444.99175</v>
      </c>
      <c r="J36" s="200">
        <f t="shared" si="79"/>
        <v>73746.69546</v>
      </c>
      <c r="K36" s="200">
        <f t="shared" si="79"/>
        <v>79207.45028</v>
      </c>
      <c r="L36" s="200">
        <f t="shared" si="79"/>
        <v>84832.02774</v>
      </c>
      <c r="M36" s="200">
        <f t="shared" si="79"/>
        <v>90625.34253</v>
      </c>
      <c r="N36" s="200">
        <f t="shared" si="79"/>
        <v>96592.45677</v>
      </c>
      <c r="O36" s="230">
        <f t="shared" si="79"/>
        <v>1654917.014</v>
      </c>
      <c r="P36" s="37"/>
      <c r="Q36" s="42" t="s">
        <v>176</v>
      </c>
      <c r="R36" s="43"/>
      <c r="S36" s="43"/>
      <c r="T36" s="43"/>
      <c r="U36" s="200">
        <f t="shared" ref="U36:AD36" si="80">SUM(U32:U35)</f>
        <v>213254.8928</v>
      </c>
      <c r="V36" s="200">
        <f t="shared" si="80"/>
        <v>225757.9141</v>
      </c>
      <c r="W36" s="200">
        <f t="shared" si="80"/>
        <v>229723.8991</v>
      </c>
      <c r="X36" s="200">
        <f t="shared" si="80"/>
        <v>90552.79561</v>
      </c>
      <c r="Y36" s="200">
        <f t="shared" si="80"/>
        <v>97565.37747</v>
      </c>
      <c r="Z36" s="200">
        <f t="shared" si="80"/>
        <v>104788.3368</v>
      </c>
      <c r="AA36" s="200">
        <f t="shared" si="80"/>
        <v>112227.9849</v>
      </c>
      <c r="AB36" s="200">
        <f t="shared" si="80"/>
        <v>119890.8224</v>
      </c>
      <c r="AC36" s="200">
        <f t="shared" si="80"/>
        <v>127783.5451</v>
      </c>
      <c r="AD36" s="230">
        <f t="shared" si="80"/>
        <v>2182598.357</v>
      </c>
      <c r="AE36" s="37"/>
      <c r="AF36" s="42" t="s">
        <v>176</v>
      </c>
      <c r="AG36" s="43"/>
      <c r="AH36" s="43"/>
      <c r="AI36" s="43"/>
      <c r="AJ36" s="200">
        <f t="shared" ref="AJ36:AS36" si="81">SUM(AJ32:AJ35)</f>
        <v>123364.6089</v>
      </c>
      <c r="AK36" s="200">
        <f t="shared" si="81"/>
        <v>130748.5612</v>
      </c>
      <c r="AL36" s="200">
        <f t="shared" si="81"/>
        <v>132977.869</v>
      </c>
      <c r="AM36" s="200">
        <f t="shared" si="81"/>
        <v>52401.27916</v>
      </c>
      <c r="AN36" s="200">
        <f t="shared" si="81"/>
        <v>56458.48496</v>
      </c>
      <c r="AO36" s="200">
        <f t="shared" si="81"/>
        <v>60637.40693</v>
      </c>
      <c r="AP36" s="200">
        <f t="shared" si="81"/>
        <v>64941.69655</v>
      </c>
      <c r="AQ36" s="200">
        <f t="shared" si="81"/>
        <v>69375.11487</v>
      </c>
      <c r="AR36" s="200">
        <f t="shared" si="81"/>
        <v>73941.53573</v>
      </c>
      <c r="AS36" s="230">
        <f t="shared" si="81"/>
        <v>1336932.393</v>
      </c>
      <c r="AT36" s="37"/>
      <c r="AU36" s="42" t="s">
        <v>176</v>
      </c>
      <c r="AV36" s="43"/>
      <c r="AW36" s="43"/>
      <c r="AX36" s="43"/>
      <c r="AY36" s="200">
        <f t="shared" ref="AY36:BH36" si="82">SUM(AY32:AY35)</f>
        <v>144839.4173</v>
      </c>
      <c r="AZ36" s="200">
        <f t="shared" si="82"/>
        <v>153437.31</v>
      </c>
      <c r="BA36" s="200">
        <f t="shared" si="82"/>
        <v>155973.0384</v>
      </c>
      <c r="BB36" s="200">
        <f t="shared" si="82"/>
        <v>61284.31634</v>
      </c>
      <c r="BC36" s="200">
        <f t="shared" si="82"/>
        <v>66040.62107</v>
      </c>
      <c r="BD36" s="200">
        <f t="shared" si="82"/>
        <v>70939.61494</v>
      </c>
      <c r="BE36" s="200">
        <f t="shared" si="82"/>
        <v>75985.57862</v>
      </c>
      <c r="BF36" s="200">
        <f t="shared" si="82"/>
        <v>81182.92122</v>
      </c>
      <c r="BG36" s="200">
        <f t="shared" si="82"/>
        <v>86536.18409</v>
      </c>
      <c r="BH36" s="230">
        <f t="shared" si="82"/>
        <v>1566372.331</v>
      </c>
    </row>
    <row r="37" ht="15.75" customHeight="1">
      <c r="A37" s="37"/>
      <c r="B37" s="46"/>
      <c r="C37" s="1"/>
      <c r="D37" s="1"/>
      <c r="E37" s="1"/>
      <c r="F37" s="50"/>
      <c r="G37" s="50"/>
      <c r="H37" s="50"/>
      <c r="I37" s="50"/>
      <c r="J37" s="50"/>
      <c r="K37" s="50"/>
      <c r="L37" s="50"/>
      <c r="M37" s="50"/>
      <c r="N37" s="50"/>
      <c r="O37" s="96"/>
      <c r="P37" s="37"/>
      <c r="Q37" s="46"/>
      <c r="R37" s="1"/>
      <c r="S37" s="1"/>
      <c r="T37" s="1"/>
      <c r="U37" s="50"/>
      <c r="V37" s="50"/>
      <c r="W37" s="50"/>
      <c r="X37" s="50"/>
      <c r="Y37" s="50"/>
      <c r="Z37" s="50"/>
      <c r="AA37" s="50"/>
      <c r="AB37" s="50"/>
      <c r="AC37" s="50"/>
      <c r="AD37" s="96"/>
      <c r="AE37" s="37"/>
      <c r="AF37" s="46"/>
      <c r="AG37" s="1"/>
      <c r="AH37" s="1"/>
      <c r="AI37" s="1"/>
      <c r="AJ37" s="50"/>
      <c r="AK37" s="50"/>
      <c r="AL37" s="50"/>
      <c r="AM37" s="50"/>
      <c r="AN37" s="50"/>
      <c r="AO37" s="50"/>
      <c r="AP37" s="50"/>
      <c r="AQ37" s="50"/>
      <c r="AR37" s="50"/>
      <c r="AS37" s="96"/>
      <c r="AT37" s="37"/>
      <c r="AU37" s="46"/>
      <c r="AV37" s="1"/>
      <c r="AW37" s="1"/>
      <c r="AX37" s="1"/>
      <c r="AY37" s="50"/>
      <c r="AZ37" s="50"/>
      <c r="BA37" s="50"/>
      <c r="BB37" s="50"/>
      <c r="BC37" s="50"/>
      <c r="BD37" s="50"/>
      <c r="BE37" s="50"/>
      <c r="BF37" s="50"/>
      <c r="BG37" s="50"/>
      <c r="BH37" s="96"/>
    </row>
    <row r="38" ht="15.75" customHeight="1">
      <c r="A38" s="37"/>
      <c r="B38" s="46"/>
      <c r="C38" s="1"/>
      <c r="D38" s="1"/>
      <c r="E38" s="1"/>
      <c r="F38" s="50"/>
      <c r="G38" s="50"/>
      <c r="H38" s="50"/>
      <c r="I38" s="50"/>
      <c r="J38" s="50"/>
      <c r="K38" s="50"/>
      <c r="L38" s="50"/>
      <c r="M38" s="50"/>
      <c r="N38" s="50"/>
      <c r="O38" s="96"/>
      <c r="P38" s="37"/>
      <c r="Q38" s="46"/>
      <c r="R38" s="1"/>
      <c r="S38" s="1"/>
      <c r="T38" s="1"/>
      <c r="U38" s="50"/>
      <c r="V38" s="50"/>
      <c r="W38" s="50"/>
      <c r="X38" s="50"/>
      <c r="Y38" s="50"/>
      <c r="Z38" s="50"/>
      <c r="AA38" s="50"/>
      <c r="AB38" s="50"/>
      <c r="AC38" s="50"/>
      <c r="AD38" s="96"/>
      <c r="AE38" s="37"/>
      <c r="AF38" s="46"/>
      <c r="AG38" s="1"/>
      <c r="AH38" s="1"/>
      <c r="AI38" s="1"/>
      <c r="AJ38" s="50"/>
      <c r="AK38" s="50"/>
      <c r="AL38" s="50"/>
      <c r="AM38" s="50"/>
      <c r="AN38" s="50"/>
      <c r="AO38" s="50"/>
      <c r="AP38" s="50"/>
      <c r="AQ38" s="50"/>
      <c r="AR38" s="50"/>
      <c r="AS38" s="96"/>
      <c r="AT38" s="37"/>
      <c r="AU38" s="46"/>
      <c r="AV38" s="1"/>
      <c r="AW38" s="1"/>
      <c r="AX38" s="1"/>
      <c r="AY38" s="50"/>
      <c r="AZ38" s="50"/>
      <c r="BA38" s="50"/>
      <c r="BB38" s="50"/>
      <c r="BC38" s="50"/>
      <c r="BD38" s="50"/>
      <c r="BE38" s="50"/>
      <c r="BF38" s="50"/>
      <c r="BG38" s="50"/>
      <c r="BH38" s="96"/>
    </row>
    <row r="39" ht="15.75" customHeight="1">
      <c r="A39" s="37"/>
      <c r="B39" s="224" t="s">
        <v>138</v>
      </c>
      <c r="C39" s="21"/>
      <c r="D39" s="21"/>
      <c r="E39" s="21"/>
      <c r="F39" s="198"/>
      <c r="G39" s="198"/>
      <c r="H39" s="198"/>
      <c r="I39" s="198"/>
      <c r="J39" s="198"/>
      <c r="K39" s="198"/>
      <c r="L39" s="198"/>
      <c r="M39" s="198"/>
      <c r="N39" s="198"/>
      <c r="O39" s="225"/>
      <c r="P39" s="37"/>
      <c r="Q39" s="224" t="s">
        <v>138</v>
      </c>
      <c r="R39" s="21"/>
      <c r="S39" s="21"/>
      <c r="T39" s="21"/>
      <c r="U39" s="198"/>
      <c r="V39" s="198"/>
      <c r="W39" s="198"/>
      <c r="X39" s="198"/>
      <c r="Y39" s="198"/>
      <c r="Z39" s="198"/>
      <c r="AA39" s="198"/>
      <c r="AB39" s="198"/>
      <c r="AC39" s="198"/>
      <c r="AD39" s="225"/>
      <c r="AE39" s="37"/>
      <c r="AF39" s="224" t="s">
        <v>138</v>
      </c>
      <c r="AG39" s="21"/>
      <c r="AH39" s="21"/>
      <c r="AI39" s="21"/>
      <c r="AJ39" s="198"/>
      <c r="AK39" s="198"/>
      <c r="AL39" s="198"/>
      <c r="AM39" s="198"/>
      <c r="AN39" s="198"/>
      <c r="AO39" s="198"/>
      <c r="AP39" s="198"/>
      <c r="AQ39" s="198"/>
      <c r="AR39" s="198"/>
      <c r="AS39" s="225"/>
      <c r="AT39" s="37"/>
      <c r="AU39" s="224" t="s">
        <v>138</v>
      </c>
      <c r="AV39" s="21"/>
      <c r="AW39" s="21"/>
      <c r="AX39" s="21"/>
      <c r="AY39" s="198"/>
      <c r="AZ39" s="198"/>
      <c r="BA39" s="198"/>
      <c r="BB39" s="198"/>
      <c r="BC39" s="198"/>
      <c r="BD39" s="198"/>
      <c r="BE39" s="198"/>
      <c r="BF39" s="198"/>
      <c r="BG39" s="198"/>
      <c r="BH39" s="225"/>
    </row>
    <row r="40" ht="15.75" customHeight="1">
      <c r="A40" s="37"/>
      <c r="B40" s="46" t="s">
        <v>177</v>
      </c>
      <c r="C40" s="1"/>
      <c r="D40" s="1"/>
      <c r="E40" s="50">
        <f t="shared" ref="E40:O40" si="83">E9</f>
        <v>789047.3797</v>
      </c>
      <c r="F40" s="50">
        <f t="shared" si="83"/>
        <v>0</v>
      </c>
      <c r="G40" s="50">
        <f t="shared" si="83"/>
        <v>0</v>
      </c>
      <c r="H40" s="50">
        <f t="shared" si="83"/>
        <v>0</v>
      </c>
      <c r="I40" s="50">
        <f t="shared" si="83"/>
        <v>0</v>
      </c>
      <c r="J40" s="50">
        <f t="shared" si="83"/>
        <v>0</v>
      </c>
      <c r="K40" s="50">
        <f t="shared" si="83"/>
        <v>0</v>
      </c>
      <c r="L40" s="50">
        <f t="shared" si="83"/>
        <v>0</v>
      </c>
      <c r="M40" s="50">
        <f t="shared" si="83"/>
        <v>0</v>
      </c>
      <c r="N40" s="50">
        <f t="shared" si="83"/>
        <v>0</v>
      </c>
      <c r="O40" s="96">
        <f t="shared" si="83"/>
        <v>0</v>
      </c>
      <c r="P40" s="37"/>
      <c r="Q40" s="46" t="s">
        <v>177</v>
      </c>
      <c r="R40" s="1"/>
      <c r="S40" s="1"/>
      <c r="T40" s="50">
        <f t="shared" ref="T40:AD40" si="84">T9</f>
        <v>1043527.276</v>
      </c>
      <c r="U40" s="50">
        <f t="shared" si="84"/>
        <v>0</v>
      </c>
      <c r="V40" s="50">
        <f t="shared" si="84"/>
        <v>0</v>
      </c>
      <c r="W40" s="50">
        <f t="shared" si="84"/>
        <v>0</v>
      </c>
      <c r="X40" s="50">
        <f t="shared" si="84"/>
        <v>0</v>
      </c>
      <c r="Y40" s="50">
        <f t="shared" si="84"/>
        <v>0</v>
      </c>
      <c r="Z40" s="50">
        <f t="shared" si="84"/>
        <v>0</v>
      </c>
      <c r="AA40" s="50">
        <f t="shared" si="84"/>
        <v>0</v>
      </c>
      <c r="AB40" s="50">
        <f t="shared" si="84"/>
        <v>0</v>
      </c>
      <c r="AC40" s="50">
        <f t="shared" si="84"/>
        <v>0</v>
      </c>
      <c r="AD40" s="96">
        <f t="shared" si="84"/>
        <v>0</v>
      </c>
      <c r="AE40" s="37"/>
      <c r="AF40" s="46" t="s">
        <v>177</v>
      </c>
      <c r="AG40" s="1"/>
      <c r="AH40" s="1"/>
      <c r="AI40" s="50">
        <f t="shared" ref="AI40:AS40" si="85">AI9</f>
        <v>603664.1528</v>
      </c>
      <c r="AJ40" s="50">
        <f t="shared" si="85"/>
        <v>0</v>
      </c>
      <c r="AK40" s="50">
        <f t="shared" si="85"/>
        <v>0</v>
      </c>
      <c r="AL40" s="50">
        <f t="shared" si="85"/>
        <v>0</v>
      </c>
      <c r="AM40" s="50">
        <f t="shared" si="85"/>
        <v>0</v>
      </c>
      <c r="AN40" s="50">
        <f t="shared" si="85"/>
        <v>0</v>
      </c>
      <c r="AO40" s="50">
        <f t="shared" si="85"/>
        <v>0</v>
      </c>
      <c r="AP40" s="50">
        <f t="shared" si="85"/>
        <v>0</v>
      </c>
      <c r="AQ40" s="50">
        <f t="shared" si="85"/>
        <v>0</v>
      </c>
      <c r="AR40" s="50">
        <f t="shared" si="85"/>
        <v>0</v>
      </c>
      <c r="AS40" s="96">
        <f t="shared" si="85"/>
        <v>0</v>
      </c>
      <c r="AT40" s="37"/>
      <c r="AU40" s="46" t="s">
        <v>177</v>
      </c>
      <c r="AV40" s="1"/>
      <c r="AW40" s="1"/>
      <c r="AX40" s="50">
        <f t="shared" ref="AX40:BH40" si="86">AX9</f>
        <v>708747.5488</v>
      </c>
      <c r="AY40" s="50">
        <f t="shared" si="86"/>
        <v>0</v>
      </c>
      <c r="AZ40" s="50">
        <f t="shared" si="86"/>
        <v>0</v>
      </c>
      <c r="BA40" s="50">
        <f t="shared" si="86"/>
        <v>0</v>
      </c>
      <c r="BB40" s="50">
        <f t="shared" si="86"/>
        <v>0</v>
      </c>
      <c r="BC40" s="50">
        <f t="shared" si="86"/>
        <v>0</v>
      </c>
      <c r="BD40" s="50">
        <f t="shared" si="86"/>
        <v>0</v>
      </c>
      <c r="BE40" s="50">
        <f t="shared" si="86"/>
        <v>0</v>
      </c>
      <c r="BF40" s="50">
        <f t="shared" si="86"/>
        <v>0</v>
      </c>
      <c r="BG40" s="50">
        <f t="shared" si="86"/>
        <v>0</v>
      </c>
      <c r="BH40" s="96">
        <f t="shared" si="86"/>
        <v>0</v>
      </c>
    </row>
    <row r="41" ht="15.75" customHeight="1">
      <c r="A41" s="37"/>
      <c r="B41" s="46" t="s">
        <v>178</v>
      </c>
      <c r="C41" s="1"/>
      <c r="D41" s="1"/>
      <c r="E41" s="1"/>
      <c r="F41" s="50">
        <f t="shared" ref="F41:O41" si="87">E44</f>
        <v>789047.3797</v>
      </c>
      <c r="G41" s="50">
        <f t="shared" si="87"/>
        <v>706702.6531</v>
      </c>
      <c r="H41" s="50">
        <f t="shared" si="87"/>
        <v>606881.6438</v>
      </c>
      <c r="I41" s="50">
        <f t="shared" si="87"/>
        <v>493988.5447</v>
      </c>
      <c r="J41" s="50">
        <f t="shared" si="87"/>
        <v>474942.4074</v>
      </c>
      <c r="K41" s="50">
        <f t="shared" si="87"/>
        <v>448689.9527</v>
      </c>
      <c r="L41" s="50">
        <f t="shared" si="87"/>
        <v>414351.4977</v>
      </c>
      <c r="M41" s="50">
        <f t="shared" si="87"/>
        <v>370954.6197</v>
      </c>
      <c r="N41" s="50">
        <f t="shared" si="87"/>
        <v>317424.7391</v>
      </c>
      <c r="O41" s="96">
        <f t="shared" si="87"/>
        <v>252574.7563</v>
      </c>
      <c r="P41" s="37"/>
      <c r="Q41" s="46" t="s">
        <v>178</v>
      </c>
      <c r="R41" s="1"/>
      <c r="S41" s="1"/>
      <c r="T41" s="1"/>
      <c r="U41" s="50">
        <f t="shared" ref="U41:AD41" si="88">T44</f>
        <v>1043527.276</v>
      </c>
      <c r="V41" s="50">
        <f t="shared" si="88"/>
        <v>934625.1102</v>
      </c>
      <c r="W41" s="50">
        <f t="shared" si="88"/>
        <v>802329.7072</v>
      </c>
      <c r="X41" s="50">
        <f t="shared" si="88"/>
        <v>652838.7789</v>
      </c>
      <c r="Y41" s="50">
        <f t="shared" si="88"/>
        <v>627569.8611</v>
      </c>
      <c r="Z41" s="50">
        <f t="shared" si="88"/>
        <v>592761.4698</v>
      </c>
      <c r="AA41" s="50">
        <f t="shared" si="88"/>
        <v>547249.28</v>
      </c>
      <c r="AB41" s="50">
        <f t="shared" si="88"/>
        <v>489746.2231</v>
      </c>
      <c r="AC41" s="50">
        <f t="shared" si="88"/>
        <v>418830.023</v>
      </c>
      <c r="AD41" s="96">
        <f t="shared" si="88"/>
        <v>332929.4802</v>
      </c>
      <c r="AE41" s="37"/>
      <c r="AF41" s="46" t="s">
        <v>178</v>
      </c>
      <c r="AG41" s="1"/>
      <c r="AH41" s="1"/>
      <c r="AI41" s="1"/>
      <c r="AJ41" s="50">
        <f t="shared" ref="AJ41:AS41" si="89">AI44</f>
        <v>603664.1528</v>
      </c>
      <c r="AK41" s="50">
        <f t="shared" si="89"/>
        <v>540665.9592</v>
      </c>
      <c r="AL41" s="50">
        <f t="shared" si="89"/>
        <v>463983.9939</v>
      </c>
      <c r="AM41" s="50">
        <f t="shared" si="89"/>
        <v>377404.5243</v>
      </c>
      <c r="AN41" s="50">
        <f t="shared" si="89"/>
        <v>362743.6976</v>
      </c>
      <c r="AO41" s="50">
        <f t="shared" si="89"/>
        <v>342559.5824</v>
      </c>
      <c r="AP41" s="50">
        <f t="shared" si="89"/>
        <v>316178.1337</v>
      </c>
      <c r="AQ41" s="50">
        <f t="shared" si="89"/>
        <v>282854.2505</v>
      </c>
      <c r="AR41" s="50">
        <f t="shared" si="89"/>
        <v>241764.5607</v>
      </c>
      <c r="AS41" s="96">
        <f t="shared" si="89"/>
        <v>191999.481</v>
      </c>
      <c r="AT41" s="37"/>
      <c r="AU41" s="46" t="s">
        <v>178</v>
      </c>
      <c r="AV41" s="1"/>
      <c r="AW41" s="1"/>
      <c r="AX41" s="1"/>
      <c r="AY41" s="50">
        <f t="shared" ref="AY41:BH41" si="90">AX44</f>
        <v>708747.5488</v>
      </c>
      <c r="AZ41" s="50">
        <f t="shared" si="90"/>
        <v>634782.8864</v>
      </c>
      <c r="BA41" s="50">
        <f t="shared" si="90"/>
        <v>544823.8651</v>
      </c>
      <c r="BB41" s="50">
        <f t="shared" si="90"/>
        <v>443333.2132</v>
      </c>
      <c r="BC41" s="50">
        <f t="shared" si="90"/>
        <v>426382.2181</v>
      </c>
      <c r="BD41" s="50">
        <f t="shared" si="90"/>
        <v>402979.8189</v>
      </c>
      <c r="BE41" s="50">
        <f t="shared" si="90"/>
        <v>372338.1858</v>
      </c>
      <c r="BF41" s="50">
        <f t="shared" si="90"/>
        <v>333586.4258</v>
      </c>
      <c r="BG41" s="50">
        <f t="shared" si="90"/>
        <v>285762.1471</v>
      </c>
      <c r="BH41" s="96">
        <f t="shared" si="90"/>
        <v>227802.1778</v>
      </c>
    </row>
    <row r="42" ht="15.75" customHeight="1">
      <c r="A42" s="37"/>
      <c r="B42" s="46" t="s">
        <v>179</v>
      </c>
      <c r="C42" s="54">
        <f>Assumptions!E72</f>
        <v>0.1</v>
      </c>
      <c r="D42" s="1"/>
      <c r="E42" s="1"/>
      <c r="F42" s="50">
        <f t="shared" ref="F42:O42" si="91">F41*$C42</f>
        <v>78904.73797</v>
      </c>
      <c r="G42" s="50">
        <f t="shared" si="91"/>
        <v>70670.26531</v>
      </c>
      <c r="H42" s="50">
        <f t="shared" si="91"/>
        <v>60688.16438</v>
      </c>
      <c r="I42" s="50">
        <f t="shared" si="91"/>
        <v>49398.85447</v>
      </c>
      <c r="J42" s="50">
        <f t="shared" si="91"/>
        <v>47494.24074</v>
      </c>
      <c r="K42" s="50">
        <f t="shared" si="91"/>
        <v>44868.99527</v>
      </c>
      <c r="L42" s="50">
        <f t="shared" si="91"/>
        <v>41435.14977</v>
      </c>
      <c r="M42" s="50">
        <f t="shared" si="91"/>
        <v>37095.46197</v>
      </c>
      <c r="N42" s="50">
        <f t="shared" si="91"/>
        <v>31742.47391</v>
      </c>
      <c r="O42" s="96">
        <f t="shared" si="91"/>
        <v>25257.47563</v>
      </c>
      <c r="P42" s="37"/>
      <c r="Q42" s="46" t="s">
        <v>179</v>
      </c>
      <c r="R42" s="54">
        <f>Assumptions!M72</f>
        <v>0.1</v>
      </c>
      <c r="S42" s="1"/>
      <c r="T42" s="1"/>
      <c r="U42" s="50">
        <f t="shared" ref="U42:AD42" si="92">U41*$R42</f>
        <v>104352.7276</v>
      </c>
      <c r="V42" s="50">
        <f t="shared" si="92"/>
        <v>93462.51102</v>
      </c>
      <c r="W42" s="50">
        <f t="shared" si="92"/>
        <v>80232.97072</v>
      </c>
      <c r="X42" s="50">
        <f t="shared" si="92"/>
        <v>65283.87789</v>
      </c>
      <c r="Y42" s="50">
        <f t="shared" si="92"/>
        <v>62756.98611</v>
      </c>
      <c r="Z42" s="50">
        <f t="shared" si="92"/>
        <v>59276.14698</v>
      </c>
      <c r="AA42" s="50">
        <f t="shared" si="92"/>
        <v>54724.928</v>
      </c>
      <c r="AB42" s="50">
        <f t="shared" si="92"/>
        <v>48974.62231</v>
      </c>
      <c r="AC42" s="50">
        <f t="shared" si="92"/>
        <v>41883.0023</v>
      </c>
      <c r="AD42" s="96">
        <f t="shared" si="92"/>
        <v>33292.94802</v>
      </c>
      <c r="AE42" s="37"/>
      <c r="AF42" s="46" t="s">
        <v>179</v>
      </c>
      <c r="AG42" s="54">
        <f>Assumptions!U72</f>
        <v>0.1</v>
      </c>
      <c r="AH42" s="1"/>
      <c r="AI42" s="1"/>
      <c r="AJ42" s="50">
        <f t="shared" ref="AJ42:AS42" si="93">AJ41*$AG42</f>
        <v>60366.41528</v>
      </c>
      <c r="AK42" s="50">
        <f t="shared" si="93"/>
        <v>54066.59592</v>
      </c>
      <c r="AL42" s="50">
        <f t="shared" si="93"/>
        <v>46398.39939</v>
      </c>
      <c r="AM42" s="50">
        <f t="shared" si="93"/>
        <v>37740.45243</v>
      </c>
      <c r="AN42" s="50">
        <f t="shared" si="93"/>
        <v>36274.36976</v>
      </c>
      <c r="AO42" s="50">
        <f t="shared" si="93"/>
        <v>34255.95824</v>
      </c>
      <c r="AP42" s="50">
        <f t="shared" si="93"/>
        <v>31617.81337</v>
      </c>
      <c r="AQ42" s="50">
        <f t="shared" si="93"/>
        <v>28285.42505</v>
      </c>
      <c r="AR42" s="50">
        <f t="shared" si="93"/>
        <v>24176.45607</v>
      </c>
      <c r="AS42" s="96">
        <f t="shared" si="93"/>
        <v>19199.9481</v>
      </c>
      <c r="AT42" s="37"/>
      <c r="AU42" s="46" t="s">
        <v>179</v>
      </c>
      <c r="AV42" s="54">
        <f>Assumptions!AC72</f>
        <v>0.1</v>
      </c>
      <c r="AW42" s="1"/>
      <c r="AX42" s="1"/>
      <c r="AY42" s="50">
        <f t="shared" ref="AY42:BH42" si="94">AY41*$AV42</f>
        <v>70874.75488</v>
      </c>
      <c r="AZ42" s="50">
        <f t="shared" si="94"/>
        <v>63478.28864</v>
      </c>
      <c r="BA42" s="50">
        <f t="shared" si="94"/>
        <v>54482.38651</v>
      </c>
      <c r="BB42" s="50">
        <f t="shared" si="94"/>
        <v>44333.32132</v>
      </c>
      <c r="BC42" s="50">
        <f t="shared" si="94"/>
        <v>42638.22181</v>
      </c>
      <c r="BD42" s="50">
        <f t="shared" si="94"/>
        <v>40297.98189</v>
      </c>
      <c r="BE42" s="50">
        <f t="shared" si="94"/>
        <v>37233.81858</v>
      </c>
      <c r="BF42" s="50">
        <f t="shared" si="94"/>
        <v>33358.64258</v>
      </c>
      <c r="BG42" s="50">
        <f t="shared" si="94"/>
        <v>28576.21471</v>
      </c>
      <c r="BH42" s="96">
        <f t="shared" si="94"/>
        <v>22780.21778</v>
      </c>
    </row>
    <row r="43" ht="15.75" customHeight="1">
      <c r="A43" s="37"/>
      <c r="B43" s="46" t="s">
        <v>180</v>
      </c>
      <c r="C43" s="1"/>
      <c r="D43" s="1"/>
      <c r="E43" s="1"/>
      <c r="F43" s="50">
        <f t="shared" ref="F43:O43" si="95">-F32</f>
        <v>-161249.4645</v>
      </c>
      <c r="G43" s="50">
        <f t="shared" si="95"/>
        <v>-170491.2747</v>
      </c>
      <c r="H43" s="50">
        <f t="shared" si="95"/>
        <v>-173581.2635</v>
      </c>
      <c r="I43" s="50">
        <f t="shared" si="95"/>
        <v>-68444.99175</v>
      </c>
      <c r="J43" s="50">
        <f t="shared" si="95"/>
        <v>-73746.69546</v>
      </c>
      <c r="K43" s="50">
        <f t="shared" si="95"/>
        <v>-79207.45028</v>
      </c>
      <c r="L43" s="50">
        <f t="shared" si="95"/>
        <v>-84832.02774</v>
      </c>
      <c r="M43" s="50">
        <f t="shared" si="95"/>
        <v>-90625.34253</v>
      </c>
      <c r="N43" s="50">
        <f t="shared" si="95"/>
        <v>-96592.45677</v>
      </c>
      <c r="O43" s="96">
        <f t="shared" si="95"/>
        <v>-277832.2319</v>
      </c>
      <c r="P43" s="37"/>
      <c r="Q43" s="46" t="s">
        <v>180</v>
      </c>
      <c r="R43" s="1"/>
      <c r="S43" s="1"/>
      <c r="T43" s="1"/>
      <c r="U43" s="50">
        <f t="shared" ref="U43:AD43" si="96">-U32</f>
        <v>-213254.8928</v>
      </c>
      <c r="V43" s="50">
        <f t="shared" si="96"/>
        <v>-225757.9141</v>
      </c>
      <c r="W43" s="50">
        <f t="shared" si="96"/>
        <v>-229723.8991</v>
      </c>
      <c r="X43" s="50">
        <f t="shared" si="96"/>
        <v>-90552.79561</v>
      </c>
      <c r="Y43" s="50">
        <f t="shared" si="96"/>
        <v>-97565.37747</v>
      </c>
      <c r="Z43" s="50">
        <f t="shared" si="96"/>
        <v>-104788.3368</v>
      </c>
      <c r="AA43" s="50">
        <f t="shared" si="96"/>
        <v>-112227.9849</v>
      </c>
      <c r="AB43" s="50">
        <f t="shared" si="96"/>
        <v>-119890.8224</v>
      </c>
      <c r="AC43" s="50">
        <f t="shared" si="96"/>
        <v>-127783.5451</v>
      </c>
      <c r="AD43" s="96">
        <f t="shared" si="96"/>
        <v>-366222.4282</v>
      </c>
      <c r="AE43" s="37"/>
      <c r="AF43" s="46" t="s">
        <v>180</v>
      </c>
      <c r="AG43" s="1"/>
      <c r="AH43" s="1"/>
      <c r="AI43" s="1"/>
      <c r="AJ43" s="50">
        <f t="shared" ref="AJ43:AS43" si="97">-AJ32</f>
        <v>-123364.6089</v>
      </c>
      <c r="AK43" s="50">
        <f t="shared" si="97"/>
        <v>-130748.5612</v>
      </c>
      <c r="AL43" s="50">
        <f t="shared" si="97"/>
        <v>-132977.869</v>
      </c>
      <c r="AM43" s="50">
        <f t="shared" si="97"/>
        <v>-52401.27916</v>
      </c>
      <c r="AN43" s="50">
        <f t="shared" si="97"/>
        <v>-56458.48496</v>
      </c>
      <c r="AO43" s="50">
        <f t="shared" si="97"/>
        <v>-60637.40693</v>
      </c>
      <c r="AP43" s="50">
        <f t="shared" si="97"/>
        <v>-64941.69655</v>
      </c>
      <c r="AQ43" s="50">
        <f t="shared" si="97"/>
        <v>-69375.11487</v>
      </c>
      <c r="AR43" s="50">
        <f t="shared" si="97"/>
        <v>-73941.53573</v>
      </c>
      <c r="AS43" s="96">
        <f t="shared" si="97"/>
        <v>-211199.4291</v>
      </c>
      <c r="AT43" s="37"/>
      <c r="AU43" s="46" t="s">
        <v>180</v>
      </c>
      <c r="AV43" s="1"/>
      <c r="AW43" s="1"/>
      <c r="AX43" s="1"/>
      <c r="AY43" s="50">
        <f t="shared" ref="AY43:BH43" si="98">-AY32</f>
        <v>-144839.4173</v>
      </c>
      <c r="AZ43" s="50">
        <f t="shared" si="98"/>
        <v>-153437.31</v>
      </c>
      <c r="BA43" s="50">
        <f t="shared" si="98"/>
        <v>-155973.0384</v>
      </c>
      <c r="BB43" s="50">
        <f t="shared" si="98"/>
        <v>-61284.31634</v>
      </c>
      <c r="BC43" s="50">
        <f t="shared" si="98"/>
        <v>-66040.62107</v>
      </c>
      <c r="BD43" s="50">
        <f t="shared" si="98"/>
        <v>-70939.61494</v>
      </c>
      <c r="BE43" s="50">
        <f t="shared" si="98"/>
        <v>-75985.57862</v>
      </c>
      <c r="BF43" s="50">
        <f t="shared" si="98"/>
        <v>-81182.92122</v>
      </c>
      <c r="BG43" s="50">
        <f t="shared" si="98"/>
        <v>-86536.18409</v>
      </c>
      <c r="BH43" s="96">
        <f t="shared" si="98"/>
        <v>-250582.3955</v>
      </c>
    </row>
    <row r="44" ht="15.75" customHeight="1">
      <c r="A44" s="37"/>
      <c r="B44" s="93" t="s">
        <v>181</v>
      </c>
      <c r="C44" s="21"/>
      <c r="D44" s="21"/>
      <c r="E44" s="198">
        <f t="shared" ref="E44:O44" si="99">SUM(E40:E43)</f>
        <v>789047.3797</v>
      </c>
      <c r="F44" s="198">
        <f t="shared" si="99"/>
        <v>706702.6531</v>
      </c>
      <c r="G44" s="198">
        <f t="shared" si="99"/>
        <v>606881.6438</v>
      </c>
      <c r="H44" s="198">
        <f t="shared" si="99"/>
        <v>493988.5447</v>
      </c>
      <c r="I44" s="198">
        <f t="shared" si="99"/>
        <v>474942.4074</v>
      </c>
      <c r="J44" s="198">
        <f t="shared" si="99"/>
        <v>448689.9527</v>
      </c>
      <c r="K44" s="198">
        <f t="shared" si="99"/>
        <v>414351.4977</v>
      </c>
      <c r="L44" s="198">
        <f t="shared" si="99"/>
        <v>370954.6197</v>
      </c>
      <c r="M44" s="198">
        <f t="shared" si="99"/>
        <v>317424.7391</v>
      </c>
      <c r="N44" s="198">
        <f t="shared" si="99"/>
        <v>252574.7563</v>
      </c>
      <c r="O44" s="225">
        <f t="shared" si="99"/>
        <v>0</v>
      </c>
      <c r="P44" s="37"/>
      <c r="Q44" s="93" t="s">
        <v>181</v>
      </c>
      <c r="R44" s="21"/>
      <c r="S44" s="21"/>
      <c r="T44" s="198">
        <f t="shared" ref="T44:AD44" si="100">SUM(T40:T43)</f>
        <v>1043527.276</v>
      </c>
      <c r="U44" s="198">
        <f t="shared" si="100"/>
        <v>934625.1102</v>
      </c>
      <c r="V44" s="198">
        <f t="shared" si="100"/>
        <v>802329.7072</v>
      </c>
      <c r="W44" s="198">
        <f t="shared" si="100"/>
        <v>652838.7789</v>
      </c>
      <c r="X44" s="198">
        <f t="shared" si="100"/>
        <v>627569.8611</v>
      </c>
      <c r="Y44" s="198">
        <f t="shared" si="100"/>
        <v>592761.4698</v>
      </c>
      <c r="Z44" s="198">
        <f t="shared" si="100"/>
        <v>547249.28</v>
      </c>
      <c r="AA44" s="198">
        <f t="shared" si="100"/>
        <v>489746.2231</v>
      </c>
      <c r="AB44" s="198">
        <f t="shared" si="100"/>
        <v>418830.023</v>
      </c>
      <c r="AC44" s="198">
        <f t="shared" si="100"/>
        <v>332929.4802</v>
      </c>
      <c r="AD44" s="225">
        <f t="shared" si="100"/>
        <v>0</v>
      </c>
      <c r="AE44" s="37"/>
      <c r="AF44" s="93" t="s">
        <v>181</v>
      </c>
      <c r="AG44" s="21"/>
      <c r="AH44" s="21"/>
      <c r="AI44" s="198">
        <f t="shared" ref="AI44:AS44" si="101">SUM(AI40:AI43)</f>
        <v>603664.1528</v>
      </c>
      <c r="AJ44" s="198">
        <f t="shared" si="101"/>
        <v>540665.9592</v>
      </c>
      <c r="AK44" s="198">
        <f t="shared" si="101"/>
        <v>463983.9939</v>
      </c>
      <c r="AL44" s="198">
        <f t="shared" si="101"/>
        <v>377404.5243</v>
      </c>
      <c r="AM44" s="198">
        <f t="shared" si="101"/>
        <v>362743.6976</v>
      </c>
      <c r="AN44" s="198">
        <f t="shared" si="101"/>
        <v>342559.5824</v>
      </c>
      <c r="AO44" s="198">
        <f t="shared" si="101"/>
        <v>316178.1337</v>
      </c>
      <c r="AP44" s="198">
        <f t="shared" si="101"/>
        <v>282854.2505</v>
      </c>
      <c r="AQ44" s="198">
        <f t="shared" si="101"/>
        <v>241764.5607</v>
      </c>
      <c r="AR44" s="198">
        <f t="shared" si="101"/>
        <v>191999.481</v>
      </c>
      <c r="AS44" s="225">
        <f t="shared" si="101"/>
        <v>0</v>
      </c>
      <c r="AT44" s="37"/>
      <c r="AU44" s="93" t="s">
        <v>181</v>
      </c>
      <c r="AV44" s="21"/>
      <c r="AW44" s="21"/>
      <c r="AX44" s="198">
        <f t="shared" ref="AX44:BH44" si="102">SUM(AX40:AX43)</f>
        <v>708747.5488</v>
      </c>
      <c r="AY44" s="198">
        <f t="shared" si="102"/>
        <v>634782.8864</v>
      </c>
      <c r="AZ44" s="198">
        <f t="shared" si="102"/>
        <v>544823.8651</v>
      </c>
      <c r="BA44" s="198">
        <f t="shared" si="102"/>
        <v>443333.2132</v>
      </c>
      <c r="BB44" s="198">
        <f t="shared" si="102"/>
        <v>426382.2181</v>
      </c>
      <c r="BC44" s="198">
        <f t="shared" si="102"/>
        <v>402979.8189</v>
      </c>
      <c r="BD44" s="198">
        <f t="shared" si="102"/>
        <v>372338.1858</v>
      </c>
      <c r="BE44" s="198">
        <f t="shared" si="102"/>
        <v>333586.4258</v>
      </c>
      <c r="BF44" s="198">
        <f t="shared" si="102"/>
        <v>285762.1471</v>
      </c>
      <c r="BG44" s="198">
        <f t="shared" si="102"/>
        <v>227802.1778</v>
      </c>
      <c r="BH44" s="225">
        <f t="shared" si="102"/>
        <v>0</v>
      </c>
    </row>
    <row r="45" ht="15.75" customHeight="1">
      <c r="A45" s="37"/>
      <c r="B45" s="46"/>
      <c r="C45" s="1"/>
      <c r="D45" s="1"/>
      <c r="E45" s="1"/>
      <c r="F45" s="50"/>
      <c r="G45" s="50"/>
      <c r="H45" s="50"/>
      <c r="I45" s="50"/>
      <c r="J45" s="50"/>
      <c r="K45" s="50"/>
      <c r="L45" s="50"/>
      <c r="M45" s="50"/>
      <c r="N45" s="50"/>
      <c r="O45" s="96"/>
      <c r="P45" s="37"/>
      <c r="Q45" s="46"/>
      <c r="R45" s="1"/>
      <c r="S45" s="1"/>
      <c r="T45" s="1"/>
      <c r="U45" s="50"/>
      <c r="V45" s="50"/>
      <c r="W45" s="50"/>
      <c r="X45" s="50"/>
      <c r="Y45" s="50"/>
      <c r="Z45" s="50"/>
      <c r="AA45" s="50"/>
      <c r="AB45" s="50"/>
      <c r="AC45" s="50"/>
      <c r="AD45" s="96"/>
      <c r="AE45" s="37"/>
      <c r="AF45" s="46"/>
      <c r="AG45" s="1"/>
      <c r="AH45" s="1"/>
      <c r="AI45" s="1"/>
      <c r="AJ45" s="50"/>
      <c r="AK45" s="50"/>
      <c r="AL45" s="50"/>
      <c r="AM45" s="50"/>
      <c r="AN45" s="50"/>
      <c r="AO45" s="50"/>
      <c r="AP45" s="50"/>
      <c r="AQ45" s="50"/>
      <c r="AR45" s="50"/>
      <c r="AS45" s="96"/>
      <c r="AT45" s="37"/>
      <c r="AU45" s="46"/>
      <c r="AV45" s="1"/>
      <c r="AW45" s="1"/>
      <c r="AX45" s="1"/>
      <c r="AY45" s="50"/>
      <c r="AZ45" s="50"/>
      <c r="BA45" s="50"/>
      <c r="BB45" s="50"/>
      <c r="BC45" s="50"/>
      <c r="BD45" s="50"/>
      <c r="BE45" s="50"/>
      <c r="BF45" s="50"/>
      <c r="BG45" s="50"/>
      <c r="BH45" s="96"/>
    </row>
    <row r="46" ht="15.75" customHeight="1">
      <c r="A46" s="37"/>
      <c r="B46" s="224" t="str">
        <f>B33</f>
        <v>1st hurdle</v>
      </c>
      <c r="C46" s="21"/>
      <c r="D46" s="21"/>
      <c r="E46" s="21"/>
      <c r="F46" s="198"/>
      <c r="G46" s="198"/>
      <c r="H46" s="198"/>
      <c r="I46" s="198"/>
      <c r="J46" s="198"/>
      <c r="K46" s="198"/>
      <c r="L46" s="198"/>
      <c r="M46" s="198"/>
      <c r="N46" s="198"/>
      <c r="O46" s="225"/>
      <c r="P46" s="37"/>
      <c r="Q46" s="224" t="str">
        <f>B46</f>
        <v>1st hurdle</v>
      </c>
      <c r="R46" s="21"/>
      <c r="S46" s="21"/>
      <c r="T46" s="21"/>
      <c r="U46" s="198"/>
      <c r="V46" s="198"/>
      <c r="W46" s="198"/>
      <c r="X46" s="198"/>
      <c r="Y46" s="198"/>
      <c r="Z46" s="198"/>
      <c r="AA46" s="198"/>
      <c r="AB46" s="198"/>
      <c r="AC46" s="198"/>
      <c r="AD46" s="225"/>
      <c r="AE46" s="37"/>
      <c r="AF46" s="224" t="str">
        <f>AF33</f>
        <v>1st hurdle</v>
      </c>
      <c r="AG46" s="21"/>
      <c r="AH46" s="21"/>
      <c r="AI46" s="21"/>
      <c r="AJ46" s="198"/>
      <c r="AK46" s="198"/>
      <c r="AL46" s="198"/>
      <c r="AM46" s="198"/>
      <c r="AN46" s="198"/>
      <c r="AO46" s="198"/>
      <c r="AP46" s="198"/>
      <c r="AQ46" s="198"/>
      <c r="AR46" s="198"/>
      <c r="AS46" s="225"/>
      <c r="AT46" s="37"/>
      <c r="AU46" s="224" t="str">
        <f>AU33</f>
        <v>1st hurdle</v>
      </c>
      <c r="AV46" s="21"/>
      <c r="AW46" s="21"/>
      <c r="AX46" s="21"/>
      <c r="AY46" s="198"/>
      <c r="AZ46" s="198"/>
      <c r="BA46" s="198"/>
      <c r="BB46" s="198"/>
      <c r="BC46" s="198"/>
      <c r="BD46" s="198"/>
      <c r="BE46" s="198"/>
      <c r="BF46" s="198"/>
      <c r="BG46" s="198"/>
      <c r="BH46" s="225"/>
    </row>
    <row r="47" ht="15.75" customHeight="1">
      <c r="A47" s="37"/>
      <c r="B47" s="46" t="str">
        <f t="shared" ref="B47:B51" si="107">B40</f>
        <v>Funding</v>
      </c>
      <c r="C47" s="1"/>
      <c r="D47" s="1"/>
      <c r="E47" s="50">
        <f t="shared" ref="E47:O47" si="103">E9</f>
        <v>789047.3797</v>
      </c>
      <c r="F47" s="50">
        <f t="shared" si="103"/>
        <v>0</v>
      </c>
      <c r="G47" s="50">
        <f t="shared" si="103"/>
        <v>0</v>
      </c>
      <c r="H47" s="50">
        <f t="shared" si="103"/>
        <v>0</v>
      </c>
      <c r="I47" s="50">
        <f t="shared" si="103"/>
        <v>0</v>
      </c>
      <c r="J47" s="50">
        <f t="shared" si="103"/>
        <v>0</v>
      </c>
      <c r="K47" s="50">
        <f t="shared" si="103"/>
        <v>0</v>
      </c>
      <c r="L47" s="50">
        <f t="shared" si="103"/>
        <v>0</v>
      </c>
      <c r="M47" s="50">
        <f t="shared" si="103"/>
        <v>0</v>
      </c>
      <c r="N47" s="50">
        <f t="shared" si="103"/>
        <v>0</v>
      </c>
      <c r="O47" s="96">
        <f t="shared" si="103"/>
        <v>0</v>
      </c>
      <c r="P47" s="37"/>
      <c r="Q47" s="46" t="str">
        <f t="shared" ref="Q47:Q51" si="109">Q40</f>
        <v>Funding</v>
      </c>
      <c r="R47" s="1"/>
      <c r="S47" s="1"/>
      <c r="T47" s="50">
        <f t="shared" ref="T47:AD47" si="104">T9</f>
        <v>1043527.276</v>
      </c>
      <c r="U47" s="50">
        <f t="shared" si="104"/>
        <v>0</v>
      </c>
      <c r="V47" s="50">
        <f t="shared" si="104"/>
        <v>0</v>
      </c>
      <c r="W47" s="50">
        <f t="shared" si="104"/>
        <v>0</v>
      </c>
      <c r="X47" s="50">
        <f t="shared" si="104"/>
        <v>0</v>
      </c>
      <c r="Y47" s="50">
        <f t="shared" si="104"/>
        <v>0</v>
      </c>
      <c r="Z47" s="50">
        <f t="shared" si="104"/>
        <v>0</v>
      </c>
      <c r="AA47" s="50">
        <f t="shared" si="104"/>
        <v>0</v>
      </c>
      <c r="AB47" s="50">
        <f t="shared" si="104"/>
        <v>0</v>
      </c>
      <c r="AC47" s="50">
        <f t="shared" si="104"/>
        <v>0</v>
      </c>
      <c r="AD47" s="96">
        <f t="shared" si="104"/>
        <v>0</v>
      </c>
      <c r="AE47" s="37"/>
      <c r="AF47" s="46" t="str">
        <f t="shared" ref="AF47:AF51" si="111">AF40</f>
        <v>Funding</v>
      </c>
      <c r="AG47" s="1"/>
      <c r="AH47" s="1"/>
      <c r="AI47" s="50">
        <f t="shared" ref="AI47:AS47" si="105">AI9</f>
        <v>603664.1528</v>
      </c>
      <c r="AJ47" s="50">
        <f t="shared" si="105"/>
        <v>0</v>
      </c>
      <c r="AK47" s="50">
        <f t="shared" si="105"/>
        <v>0</v>
      </c>
      <c r="AL47" s="50">
        <f t="shared" si="105"/>
        <v>0</v>
      </c>
      <c r="AM47" s="50">
        <f t="shared" si="105"/>
        <v>0</v>
      </c>
      <c r="AN47" s="50">
        <f t="shared" si="105"/>
        <v>0</v>
      </c>
      <c r="AO47" s="50">
        <f t="shared" si="105"/>
        <v>0</v>
      </c>
      <c r="AP47" s="50">
        <f t="shared" si="105"/>
        <v>0</v>
      </c>
      <c r="AQ47" s="50">
        <f t="shared" si="105"/>
        <v>0</v>
      </c>
      <c r="AR47" s="50">
        <f t="shared" si="105"/>
        <v>0</v>
      </c>
      <c r="AS47" s="96">
        <f t="shared" si="105"/>
        <v>0</v>
      </c>
      <c r="AT47" s="37"/>
      <c r="AU47" s="46" t="str">
        <f t="shared" ref="AU47:AU51" si="113">AU40</f>
        <v>Funding</v>
      </c>
      <c r="AV47" s="1"/>
      <c r="AW47" s="1"/>
      <c r="AX47" s="50">
        <f t="shared" ref="AX47:BH47" si="106">AX9</f>
        <v>708747.5488</v>
      </c>
      <c r="AY47" s="50">
        <f t="shared" si="106"/>
        <v>0</v>
      </c>
      <c r="AZ47" s="50">
        <f t="shared" si="106"/>
        <v>0</v>
      </c>
      <c r="BA47" s="50">
        <f t="shared" si="106"/>
        <v>0</v>
      </c>
      <c r="BB47" s="50">
        <f t="shared" si="106"/>
        <v>0</v>
      </c>
      <c r="BC47" s="50">
        <f t="shared" si="106"/>
        <v>0</v>
      </c>
      <c r="BD47" s="50">
        <f t="shared" si="106"/>
        <v>0</v>
      </c>
      <c r="BE47" s="50">
        <f t="shared" si="106"/>
        <v>0</v>
      </c>
      <c r="BF47" s="50">
        <f t="shared" si="106"/>
        <v>0</v>
      </c>
      <c r="BG47" s="50">
        <f t="shared" si="106"/>
        <v>0</v>
      </c>
      <c r="BH47" s="96">
        <f t="shared" si="106"/>
        <v>0</v>
      </c>
    </row>
    <row r="48" ht="15.75" customHeight="1">
      <c r="A48" s="37"/>
      <c r="B48" s="46" t="str">
        <f t="shared" si="107"/>
        <v>Beginning Balance</v>
      </c>
      <c r="C48" s="1"/>
      <c r="D48" s="1"/>
      <c r="E48" s="1"/>
      <c r="F48" s="50">
        <f t="shared" ref="F48:O48" si="108">E51</f>
        <v>789047.3797</v>
      </c>
      <c r="G48" s="50">
        <f t="shared" si="108"/>
        <v>722483.6007</v>
      </c>
      <c r="H48" s="50">
        <f t="shared" si="108"/>
        <v>638690.3582</v>
      </c>
      <c r="I48" s="50">
        <f t="shared" si="108"/>
        <v>541751.9376</v>
      </c>
      <c r="J48" s="50">
        <f t="shared" si="108"/>
        <v>538317.1784</v>
      </c>
      <c r="K48" s="50">
        <f t="shared" si="108"/>
        <v>529168.5444</v>
      </c>
      <c r="L48" s="50">
        <f t="shared" si="108"/>
        <v>513461.3194</v>
      </c>
      <c r="M48" s="50">
        <f t="shared" si="108"/>
        <v>490244.65</v>
      </c>
      <c r="N48" s="50">
        <f t="shared" si="108"/>
        <v>458448.6655</v>
      </c>
      <c r="O48" s="96">
        <f t="shared" si="108"/>
        <v>416870.0485</v>
      </c>
      <c r="P48" s="37"/>
      <c r="Q48" s="46" t="str">
        <f t="shared" si="109"/>
        <v>Beginning Balance</v>
      </c>
      <c r="R48" s="1"/>
      <c r="S48" s="1"/>
      <c r="T48" s="1"/>
      <c r="U48" s="50">
        <f t="shared" ref="U48:AD48" si="110">T51</f>
        <v>1043527.276</v>
      </c>
      <c r="V48" s="50">
        <f t="shared" si="110"/>
        <v>955495.6558</v>
      </c>
      <c r="W48" s="50">
        <f t="shared" si="110"/>
        <v>844397.2204</v>
      </c>
      <c r="X48" s="50">
        <f t="shared" si="110"/>
        <v>716000.9878</v>
      </c>
      <c r="Y48" s="50">
        <f t="shared" si="110"/>
        <v>711368.3107</v>
      </c>
      <c r="Z48" s="50">
        <f t="shared" si="110"/>
        <v>699167.1305</v>
      </c>
      <c r="AA48" s="50">
        <f t="shared" si="110"/>
        <v>678278.8494</v>
      </c>
      <c r="AB48" s="50">
        <f t="shared" si="110"/>
        <v>647444.3264</v>
      </c>
      <c r="AC48" s="50">
        <f t="shared" si="110"/>
        <v>605246.8232</v>
      </c>
      <c r="AD48" s="96">
        <f t="shared" si="110"/>
        <v>550092.8969</v>
      </c>
      <c r="AE48" s="37"/>
      <c r="AF48" s="46" t="str">
        <f t="shared" si="111"/>
        <v>Beginning Balance</v>
      </c>
      <c r="AG48" s="1"/>
      <c r="AH48" s="1"/>
      <c r="AI48" s="1"/>
      <c r="AJ48" s="50">
        <f t="shared" ref="AJ48:AS48" si="112">AI51</f>
        <v>603664.1528</v>
      </c>
      <c r="AK48" s="50">
        <f t="shared" si="112"/>
        <v>552739.2422</v>
      </c>
      <c r="AL48" s="50">
        <f t="shared" si="112"/>
        <v>488319.3901</v>
      </c>
      <c r="AM48" s="50">
        <f t="shared" si="112"/>
        <v>413939.8479</v>
      </c>
      <c r="AN48" s="50">
        <f t="shared" si="112"/>
        <v>411211.3505</v>
      </c>
      <c r="AO48" s="50">
        <f t="shared" si="112"/>
        <v>404098.2276</v>
      </c>
      <c r="AP48" s="50">
        <f t="shared" si="112"/>
        <v>391952.608</v>
      </c>
      <c r="AQ48" s="50">
        <f t="shared" si="112"/>
        <v>374045.2244</v>
      </c>
      <c r="AR48" s="50">
        <f t="shared" si="112"/>
        <v>349555.5365</v>
      </c>
      <c r="AS48" s="96">
        <f t="shared" si="112"/>
        <v>317560.6651</v>
      </c>
      <c r="AT48" s="37"/>
      <c r="AU48" s="46" t="str">
        <f t="shared" si="113"/>
        <v>Beginning Balance</v>
      </c>
      <c r="AV48" s="1"/>
      <c r="AW48" s="1"/>
      <c r="AX48" s="1"/>
      <c r="AY48" s="50">
        <f t="shared" ref="AY48:BH48" si="114">AX51</f>
        <v>708747.5488</v>
      </c>
      <c r="AZ48" s="50">
        <f t="shared" si="114"/>
        <v>648957.8374</v>
      </c>
      <c r="BA48" s="50">
        <f t="shared" si="114"/>
        <v>573395.4679</v>
      </c>
      <c r="BB48" s="50">
        <f t="shared" si="114"/>
        <v>486229.8856</v>
      </c>
      <c r="BC48" s="50">
        <f t="shared" si="114"/>
        <v>483293.1556</v>
      </c>
      <c r="BD48" s="50">
        <f t="shared" si="114"/>
        <v>475247.7131</v>
      </c>
      <c r="BE48" s="50">
        <f t="shared" si="114"/>
        <v>461337.8238</v>
      </c>
      <c r="BF48" s="50">
        <f t="shared" si="114"/>
        <v>440712.784</v>
      </c>
      <c r="BG48" s="50">
        <f t="shared" si="114"/>
        <v>412415.3969</v>
      </c>
      <c r="BH48" s="96">
        <f t="shared" si="114"/>
        <v>375369.0604</v>
      </c>
    </row>
    <row r="49" ht="15.75" customHeight="1">
      <c r="A49" s="37"/>
      <c r="B49" s="46" t="str">
        <f t="shared" si="107"/>
        <v>Interest</v>
      </c>
      <c r="C49" s="54">
        <f>Assumptions!E73</f>
        <v>0.12</v>
      </c>
      <c r="D49" s="1"/>
      <c r="E49" s="1"/>
      <c r="F49" s="50">
        <f t="shared" ref="F49:O49" si="115">F48*$C49</f>
        <v>94685.68556</v>
      </c>
      <c r="G49" s="50">
        <f t="shared" si="115"/>
        <v>86698.03209</v>
      </c>
      <c r="H49" s="50">
        <f t="shared" si="115"/>
        <v>76642.84298</v>
      </c>
      <c r="I49" s="50">
        <f t="shared" si="115"/>
        <v>65010.23252</v>
      </c>
      <c r="J49" s="50">
        <f t="shared" si="115"/>
        <v>64598.06141</v>
      </c>
      <c r="K49" s="50">
        <f t="shared" si="115"/>
        <v>63500.22532</v>
      </c>
      <c r="L49" s="50">
        <f t="shared" si="115"/>
        <v>61615.35833</v>
      </c>
      <c r="M49" s="50">
        <f t="shared" si="115"/>
        <v>58829.358</v>
      </c>
      <c r="N49" s="50">
        <f t="shared" si="115"/>
        <v>55013.83985</v>
      </c>
      <c r="O49" s="96">
        <f t="shared" si="115"/>
        <v>50024.40582</v>
      </c>
      <c r="P49" s="37"/>
      <c r="Q49" s="46" t="str">
        <f t="shared" si="109"/>
        <v>Interest</v>
      </c>
      <c r="R49" s="54">
        <f>Assumptions!M73</f>
        <v>0.12</v>
      </c>
      <c r="S49" s="1"/>
      <c r="T49" s="1"/>
      <c r="U49" s="50">
        <f t="shared" ref="U49:AD49" si="116">U48*$R49</f>
        <v>125223.2731</v>
      </c>
      <c r="V49" s="50">
        <f t="shared" si="116"/>
        <v>114659.4787</v>
      </c>
      <c r="W49" s="50">
        <f t="shared" si="116"/>
        <v>101327.6664</v>
      </c>
      <c r="X49" s="50">
        <f t="shared" si="116"/>
        <v>85920.11853</v>
      </c>
      <c r="Y49" s="50">
        <f t="shared" si="116"/>
        <v>85364.19728</v>
      </c>
      <c r="Z49" s="50">
        <f t="shared" si="116"/>
        <v>83900.05566</v>
      </c>
      <c r="AA49" s="50">
        <f t="shared" si="116"/>
        <v>81393.46192</v>
      </c>
      <c r="AB49" s="50">
        <f t="shared" si="116"/>
        <v>77693.31917</v>
      </c>
      <c r="AC49" s="50">
        <f t="shared" si="116"/>
        <v>72629.61878</v>
      </c>
      <c r="AD49" s="96">
        <f t="shared" si="116"/>
        <v>66011.14763</v>
      </c>
      <c r="AE49" s="37"/>
      <c r="AF49" s="46" t="str">
        <f t="shared" si="111"/>
        <v>Interest</v>
      </c>
      <c r="AG49" s="54">
        <f>Assumptions!U73</f>
        <v>0.12</v>
      </c>
      <c r="AH49" s="1"/>
      <c r="AI49" s="1"/>
      <c r="AJ49" s="50">
        <f t="shared" ref="AJ49:AS49" si="117">AJ48*$AG49</f>
        <v>72439.69833</v>
      </c>
      <c r="AK49" s="50">
        <f t="shared" si="117"/>
        <v>66328.70907</v>
      </c>
      <c r="AL49" s="50">
        <f t="shared" si="117"/>
        <v>58598.32682</v>
      </c>
      <c r="AM49" s="50">
        <f t="shared" si="117"/>
        <v>49672.78175</v>
      </c>
      <c r="AN49" s="50">
        <f t="shared" si="117"/>
        <v>49345.36206</v>
      </c>
      <c r="AO49" s="50">
        <f t="shared" si="117"/>
        <v>48491.78732</v>
      </c>
      <c r="AP49" s="50">
        <f t="shared" si="117"/>
        <v>47034.31296</v>
      </c>
      <c r="AQ49" s="50">
        <f t="shared" si="117"/>
        <v>44885.42693</v>
      </c>
      <c r="AR49" s="50">
        <f t="shared" si="117"/>
        <v>41946.66438</v>
      </c>
      <c r="AS49" s="96">
        <f t="shared" si="117"/>
        <v>38107.27982</v>
      </c>
      <c r="AT49" s="37"/>
      <c r="AU49" s="46" t="str">
        <f t="shared" si="113"/>
        <v>Interest</v>
      </c>
      <c r="AV49" s="54">
        <f>Assumptions!AC73</f>
        <v>0.12</v>
      </c>
      <c r="AW49" s="1"/>
      <c r="AX49" s="1"/>
      <c r="AY49" s="50">
        <f t="shared" ref="AY49:BH49" si="118">AY48*$AV49</f>
        <v>85049.70586</v>
      </c>
      <c r="AZ49" s="50">
        <f t="shared" si="118"/>
        <v>77874.94048</v>
      </c>
      <c r="BA49" s="50">
        <f t="shared" si="118"/>
        <v>68807.45615</v>
      </c>
      <c r="BB49" s="50">
        <f t="shared" si="118"/>
        <v>58347.58627</v>
      </c>
      <c r="BC49" s="50">
        <f t="shared" si="118"/>
        <v>57995.17867</v>
      </c>
      <c r="BD49" s="50">
        <f t="shared" si="118"/>
        <v>57029.72558</v>
      </c>
      <c r="BE49" s="50">
        <f t="shared" si="118"/>
        <v>55360.53885</v>
      </c>
      <c r="BF49" s="50">
        <f t="shared" si="118"/>
        <v>52885.53408</v>
      </c>
      <c r="BG49" s="50">
        <f t="shared" si="118"/>
        <v>49489.84763</v>
      </c>
      <c r="BH49" s="96">
        <f t="shared" si="118"/>
        <v>45044.28725</v>
      </c>
    </row>
    <row r="50" ht="15.75" customHeight="1">
      <c r="A50" s="37"/>
      <c r="B50" s="46" t="str">
        <f t="shared" si="107"/>
        <v>Repayment</v>
      </c>
      <c r="C50" s="1"/>
      <c r="D50" s="1"/>
      <c r="E50" s="1"/>
      <c r="F50" s="50">
        <f t="shared" ref="F50:O50" si="119">-F32-F33</f>
        <v>-161249.4645</v>
      </c>
      <c r="G50" s="50">
        <f t="shared" si="119"/>
        <v>-170491.2747</v>
      </c>
      <c r="H50" s="50">
        <f t="shared" si="119"/>
        <v>-173581.2635</v>
      </c>
      <c r="I50" s="50">
        <f t="shared" si="119"/>
        <v>-68444.99175</v>
      </c>
      <c r="J50" s="50">
        <f t="shared" si="119"/>
        <v>-73746.69546</v>
      </c>
      <c r="K50" s="50">
        <f t="shared" si="119"/>
        <v>-79207.45028</v>
      </c>
      <c r="L50" s="50">
        <f t="shared" si="119"/>
        <v>-84832.02774</v>
      </c>
      <c r="M50" s="50">
        <f t="shared" si="119"/>
        <v>-90625.34253</v>
      </c>
      <c r="N50" s="50">
        <f t="shared" si="119"/>
        <v>-96592.45677</v>
      </c>
      <c r="O50" s="96">
        <f t="shared" si="119"/>
        <v>-466894.4544</v>
      </c>
      <c r="P50" s="37"/>
      <c r="Q50" s="46" t="str">
        <f t="shared" si="109"/>
        <v>Repayment</v>
      </c>
      <c r="R50" s="1"/>
      <c r="S50" s="1"/>
      <c r="T50" s="1"/>
      <c r="U50" s="50">
        <f t="shared" ref="U50:AD50" si="120">-U32-U33</f>
        <v>-213254.8928</v>
      </c>
      <c r="V50" s="50">
        <f t="shared" si="120"/>
        <v>-225757.9141</v>
      </c>
      <c r="W50" s="50">
        <f t="shared" si="120"/>
        <v>-229723.8991</v>
      </c>
      <c r="X50" s="50">
        <f t="shared" si="120"/>
        <v>-90552.79561</v>
      </c>
      <c r="Y50" s="50">
        <f t="shared" si="120"/>
        <v>-97565.37747</v>
      </c>
      <c r="Z50" s="50">
        <f t="shared" si="120"/>
        <v>-104788.3368</v>
      </c>
      <c r="AA50" s="50">
        <f t="shared" si="120"/>
        <v>-112227.9849</v>
      </c>
      <c r="AB50" s="50">
        <f t="shared" si="120"/>
        <v>-119890.8224</v>
      </c>
      <c r="AC50" s="50">
        <f t="shared" si="120"/>
        <v>-127783.5451</v>
      </c>
      <c r="AD50" s="96">
        <f t="shared" si="120"/>
        <v>-616104.0445</v>
      </c>
      <c r="AE50" s="37"/>
      <c r="AF50" s="46" t="str">
        <f t="shared" si="111"/>
        <v>Repayment</v>
      </c>
      <c r="AG50" s="1"/>
      <c r="AH50" s="1"/>
      <c r="AI50" s="1"/>
      <c r="AJ50" s="50">
        <f t="shared" ref="AJ50:AS50" si="121">-AJ32-AJ33</f>
        <v>-123364.6089</v>
      </c>
      <c r="AK50" s="50">
        <f t="shared" si="121"/>
        <v>-130748.5612</v>
      </c>
      <c r="AL50" s="50">
        <f t="shared" si="121"/>
        <v>-132977.869</v>
      </c>
      <c r="AM50" s="50">
        <f t="shared" si="121"/>
        <v>-52401.27916</v>
      </c>
      <c r="AN50" s="50">
        <f t="shared" si="121"/>
        <v>-56458.48496</v>
      </c>
      <c r="AO50" s="50">
        <f t="shared" si="121"/>
        <v>-60637.40693</v>
      </c>
      <c r="AP50" s="50">
        <f t="shared" si="121"/>
        <v>-64941.69655</v>
      </c>
      <c r="AQ50" s="50">
        <f t="shared" si="121"/>
        <v>-69375.11487</v>
      </c>
      <c r="AR50" s="50">
        <f t="shared" si="121"/>
        <v>-73941.53573</v>
      </c>
      <c r="AS50" s="96">
        <f t="shared" si="121"/>
        <v>-355667.945</v>
      </c>
      <c r="AT50" s="37"/>
      <c r="AU50" s="46" t="str">
        <f t="shared" si="113"/>
        <v>Repayment</v>
      </c>
      <c r="AV50" s="1"/>
      <c r="AW50" s="1"/>
      <c r="AX50" s="1"/>
      <c r="AY50" s="50">
        <f t="shared" ref="AY50:BH50" si="122">-AY32-AY33</f>
        <v>-144839.4173</v>
      </c>
      <c r="AZ50" s="50">
        <f t="shared" si="122"/>
        <v>-153437.31</v>
      </c>
      <c r="BA50" s="50">
        <f t="shared" si="122"/>
        <v>-155973.0384</v>
      </c>
      <c r="BB50" s="50">
        <f t="shared" si="122"/>
        <v>-61284.31634</v>
      </c>
      <c r="BC50" s="50">
        <f t="shared" si="122"/>
        <v>-66040.62107</v>
      </c>
      <c r="BD50" s="50">
        <f t="shared" si="122"/>
        <v>-70939.61494</v>
      </c>
      <c r="BE50" s="50">
        <f t="shared" si="122"/>
        <v>-75985.57862</v>
      </c>
      <c r="BF50" s="50">
        <f t="shared" si="122"/>
        <v>-81182.92122</v>
      </c>
      <c r="BG50" s="50">
        <f t="shared" si="122"/>
        <v>-86536.18409</v>
      </c>
      <c r="BH50" s="96">
        <f t="shared" si="122"/>
        <v>-420413.3477</v>
      </c>
    </row>
    <row r="51" ht="15.75" customHeight="1">
      <c r="A51" s="37"/>
      <c r="B51" s="93" t="str">
        <f t="shared" si="107"/>
        <v>Ending Balance</v>
      </c>
      <c r="C51" s="21"/>
      <c r="D51" s="21"/>
      <c r="E51" s="198">
        <f t="shared" ref="E51:O51" si="123">SUM(E47:E50)</f>
        <v>789047.3797</v>
      </c>
      <c r="F51" s="198">
        <f t="shared" si="123"/>
        <v>722483.6007</v>
      </c>
      <c r="G51" s="198">
        <f t="shared" si="123"/>
        <v>638690.3582</v>
      </c>
      <c r="H51" s="198">
        <f t="shared" si="123"/>
        <v>541751.9376</v>
      </c>
      <c r="I51" s="198">
        <f t="shared" si="123"/>
        <v>538317.1784</v>
      </c>
      <c r="J51" s="198">
        <f t="shared" si="123"/>
        <v>529168.5444</v>
      </c>
      <c r="K51" s="198">
        <f t="shared" si="123"/>
        <v>513461.3194</v>
      </c>
      <c r="L51" s="198">
        <f t="shared" si="123"/>
        <v>490244.65</v>
      </c>
      <c r="M51" s="198">
        <f t="shared" si="123"/>
        <v>458448.6655</v>
      </c>
      <c r="N51" s="198">
        <f t="shared" si="123"/>
        <v>416870.0485</v>
      </c>
      <c r="O51" s="225">
        <f t="shared" si="123"/>
        <v>0</v>
      </c>
      <c r="P51" s="37"/>
      <c r="Q51" s="93" t="str">
        <f t="shared" si="109"/>
        <v>Ending Balance</v>
      </c>
      <c r="R51" s="21"/>
      <c r="S51" s="21"/>
      <c r="T51" s="198">
        <f t="shared" ref="T51:AD51" si="124">SUM(T47:T50)</f>
        <v>1043527.276</v>
      </c>
      <c r="U51" s="198">
        <f t="shared" si="124"/>
        <v>955495.6558</v>
      </c>
      <c r="V51" s="198">
        <f t="shared" si="124"/>
        <v>844397.2204</v>
      </c>
      <c r="W51" s="198">
        <f t="shared" si="124"/>
        <v>716000.9878</v>
      </c>
      <c r="X51" s="198">
        <f t="shared" si="124"/>
        <v>711368.3107</v>
      </c>
      <c r="Y51" s="198">
        <f t="shared" si="124"/>
        <v>699167.1305</v>
      </c>
      <c r="Z51" s="198">
        <f t="shared" si="124"/>
        <v>678278.8494</v>
      </c>
      <c r="AA51" s="198">
        <f t="shared" si="124"/>
        <v>647444.3264</v>
      </c>
      <c r="AB51" s="198">
        <f t="shared" si="124"/>
        <v>605246.8232</v>
      </c>
      <c r="AC51" s="198">
        <f t="shared" si="124"/>
        <v>550092.8969</v>
      </c>
      <c r="AD51" s="225">
        <f t="shared" si="124"/>
        <v>0</v>
      </c>
      <c r="AE51" s="37"/>
      <c r="AF51" s="93" t="str">
        <f t="shared" si="111"/>
        <v>Ending Balance</v>
      </c>
      <c r="AG51" s="21"/>
      <c r="AH51" s="21"/>
      <c r="AI51" s="198">
        <f t="shared" ref="AI51:AS51" si="125">SUM(AI47:AI50)</f>
        <v>603664.1528</v>
      </c>
      <c r="AJ51" s="198">
        <f t="shared" si="125"/>
        <v>552739.2422</v>
      </c>
      <c r="AK51" s="198">
        <f t="shared" si="125"/>
        <v>488319.3901</v>
      </c>
      <c r="AL51" s="198">
        <f t="shared" si="125"/>
        <v>413939.8479</v>
      </c>
      <c r="AM51" s="198">
        <f t="shared" si="125"/>
        <v>411211.3505</v>
      </c>
      <c r="AN51" s="198">
        <f t="shared" si="125"/>
        <v>404098.2276</v>
      </c>
      <c r="AO51" s="198">
        <f t="shared" si="125"/>
        <v>391952.608</v>
      </c>
      <c r="AP51" s="198">
        <f t="shared" si="125"/>
        <v>374045.2244</v>
      </c>
      <c r="AQ51" s="198">
        <f t="shared" si="125"/>
        <v>349555.5365</v>
      </c>
      <c r="AR51" s="198">
        <f t="shared" si="125"/>
        <v>317560.6651</v>
      </c>
      <c r="AS51" s="225">
        <f t="shared" si="125"/>
        <v>0</v>
      </c>
      <c r="AT51" s="37"/>
      <c r="AU51" s="93" t="str">
        <f t="shared" si="113"/>
        <v>Ending Balance</v>
      </c>
      <c r="AV51" s="21"/>
      <c r="AW51" s="21"/>
      <c r="AX51" s="198">
        <f t="shared" ref="AX51:BH51" si="126">SUM(AX47:AX50)</f>
        <v>708747.5488</v>
      </c>
      <c r="AY51" s="198">
        <f t="shared" si="126"/>
        <v>648957.8374</v>
      </c>
      <c r="AZ51" s="198">
        <f t="shared" si="126"/>
        <v>573395.4679</v>
      </c>
      <c r="BA51" s="198">
        <f t="shared" si="126"/>
        <v>486229.8856</v>
      </c>
      <c r="BB51" s="198">
        <f t="shared" si="126"/>
        <v>483293.1556</v>
      </c>
      <c r="BC51" s="198">
        <f t="shared" si="126"/>
        <v>475247.7131</v>
      </c>
      <c r="BD51" s="198">
        <f t="shared" si="126"/>
        <v>461337.8238</v>
      </c>
      <c r="BE51" s="198">
        <f t="shared" si="126"/>
        <v>440712.784</v>
      </c>
      <c r="BF51" s="198">
        <f t="shared" si="126"/>
        <v>412415.3969</v>
      </c>
      <c r="BG51" s="198">
        <f t="shared" si="126"/>
        <v>375369.0604</v>
      </c>
      <c r="BH51" s="225">
        <f t="shared" si="126"/>
        <v>0</v>
      </c>
    </row>
    <row r="52" ht="15.75" customHeight="1">
      <c r="A52" s="37"/>
      <c r="B52" s="46"/>
      <c r="C52" s="1"/>
      <c r="D52" s="1"/>
      <c r="E52" s="1"/>
      <c r="F52" s="50"/>
      <c r="G52" s="50"/>
      <c r="H52" s="50"/>
      <c r="I52" s="50"/>
      <c r="J52" s="50"/>
      <c r="K52" s="50"/>
      <c r="L52" s="50"/>
      <c r="M52" s="50"/>
      <c r="N52" s="50"/>
      <c r="O52" s="96"/>
      <c r="P52" s="37"/>
      <c r="Q52" s="46"/>
      <c r="R52" s="1"/>
      <c r="S52" s="1"/>
      <c r="T52" s="1"/>
      <c r="U52" s="50"/>
      <c r="V52" s="50"/>
      <c r="W52" s="50"/>
      <c r="X52" s="50"/>
      <c r="Y52" s="50"/>
      <c r="Z52" s="50"/>
      <c r="AA52" s="50"/>
      <c r="AB52" s="50"/>
      <c r="AC52" s="50"/>
      <c r="AD52" s="96"/>
      <c r="AE52" s="37"/>
      <c r="AF52" s="46"/>
      <c r="AG52" s="1"/>
      <c r="AH52" s="1"/>
      <c r="AI52" s="1"/>
      <c r="AJ52" s="50"/>
      <c r="AK52" s="50"/>
      <c r="AL52" s="50"/>
      <c r="AM52" s="50"/>
      <c r="AN52" s="50"/>
      <c r="AO52" s="50"/>
      <c r="AP52" s="50"/>
      <c r="AQ52" s="50"/>
      <c r="AR52" s="50"/>
      <c r="AS52" s="96"/>
      <c r="AT52" s="37"/>
      <c r="AU52" s="46"/>
      <c r="AV52" s="1"/>
      <c r="AW52" s="1"/>
      <c r="AX52" s="1"/>
      <c r="AY52" s="50"/>
      <c r="AZ52" s="50"/>
      <c r="BA52" s="50"/>
      <c r="BB52" s="50"/>
      <c r="BC52" s="50"/>
      <c r="BD52" s="50"/>
      <c r="BE52" s="50"/>
      <c r="BF52" s="50"/>
      <c r="BG52" s="50"/>
      <c r="BH52" s="96"/>
    </row>
    <row r="53" ht="15.75" customHeight="1">
      <c r="A53" s="37"/>
      <c r="B53" s="224" t="str">
        <f>B20</f>
        <v>2nd hurdle</v>
      </c>
      <c r="C53" s="21"/>
      <c r="D53" s="21"/>
      <c r="E53" s="21"/>
      <c r="F53" s="198"/>
      <c r="G53" s="198"/>
      <c r="H53" s="198"/>
      <c r="I53" s="198"/>
      <c r="J53" s="198"/>
      <c r="K53" s="198"/>
      <c r="L53" s="198"/>
      <c r="M53" s="198"/>
      <c r="N53" s="198"/>
      <c r="O53" s="225"/>
      <c r="P53" s="37"/>
      <c r="Q53" s="224" t="str">
        <f>B53</f>
        <v>2nd hurdle</v>
      </c>
      <c r="R53" s="21"/>
      <c r="S53" s="21"/>
      <c r="T53" s="21"/>
      <c r="U53" s="198"/>
      <c r="V53" s="198"/>
      <c r="W53" s="198"/>
      <c r="X53" s="198"/>
      <c r="Y53" s="198"/>
      <c r="Z53" s="198"/>
      <c r="AA53" s="198"/>
      <c r="AB53" s="198"/>
      <c r="AC53" s="198"/>
      <c r="AD53" s="225"/>
      <c r="AE53" s="37"/>
      <c r="AF53" s="224" t="str">
        <f>AF20</f>
        <v>2nd hurdle</v>
      </c>
      <c r="AG53" s="21"/>
      <c r="AH53" s="21"/>
      <c r="AI53" s="21"/>
      <c r="AJ53" s="198"/>
      <c r="AK53" s="198"/>
      <c r="AL53" s="198"/>
      <c r="AM53" s="198"/>
      <c r="AN53" s="198"/>
      <c r="AO53" s="198"/>
      <c r="AP53" s="198"/>
      <c r="AQ53" s="198"/>
      <c r="AR53" s="198"/>
      <c r="AS53" s="225"/>
      <c r="AT53" s="37"/>
      <c r="AU53" s="224" t="str">
        <f>AU20</f>
        <v>2nd hurdle</v>
      </c>
      <c r="AV53" s="21"/>
      <c r="AW53" s="21"/>
      <c r="AX53" s="21"/>
      <c r="AY53" s="198"/>
      <c r="AZ53" s="198"/>
      <c r="BA53" s="198"/>
      <c r="BB53" s="198"/>
      <c r="BC53" s="198"/>
      <c r="BD53" s="198"/>
      <c r="BE53" s="198"/>
      <c r="BF53" s="198"/>
      <c r="BG53" s="198"/>
      <c r="BH53" s="225"/>
    </row>
    <row r="54" ht="15.75" customHeight="1">
      <c r="A54" s="37"/>
      <c r="B54" s="46" t="str">
        <f t="shared" ref="B54:B58" si="131">B47</f>
        <v>Funding</v>
      </c>
      <c r="C54" s="1"/>
      <c r="D54" s="1"/>
      <c r="E54" s="50">
        <f t="shared" ref="E54:O54" si="127">E9</f>
        <v>789047.3797</v>
      </c>
      <c r="F54" s="50">
        <f t="shared" si="127"/>
        <v>0</v>
      </c>
      <c r="G54" s="50">
        <f t="shared" si="127"/>
        <v>0</v>
      </c>
      <c r="H54" s="50">
        <f t="shared" si="127"/>
        <v>0</v>
      </c>
      <c r="I54" s="50">
        <f t="shared" si="127"/>
        <v>0</v>
      </c>
      <c r="J54" s="50">
        <f t="shared" si="127"/>
        <v>0</v>
      </c>
      <c r="K54" s="50">
        <f t="shared" si="127"/>
        <v>0</v>
      </c>
      <c r="L54" s="50">
        <f t="shared" si="127"/>
        <v>0</v>
      </c>
      <c r="M54" s="50">
        <f t="shared" si="127"/>
        <v>0</v>
      </c>
      <c r="N54" s="50">
        <f t="shared" si="127"/>
        <v>0</v>
      </c>
      <c r="O54" s="96">
        <f t="shared" si="127"/>
        <v>0</v>
      </c>
      <c r="P54" s="37"/>
      <c r="Q54" s="46" t="str">
        <f t="shared" ref="Q54:Q58" si="133">Q47</f>
        <v>Funding</v>
      </c>
      <c r="R54" s="1"/>
      <c r="S54" s="1"/>
      <c r="T54" s="50">
        <f t="shared" ref="T54:AD54" si="128">T9</f>
        <v>1043527.276</v>
      </c>
      <c r="U54" s="50">
        <f t="shared" si="128"/>
        <v>0</v>
      </c>
      <c r="V54" s="50">
        <f t="shared" si="128"/>
        <v>0</v>
      </c>
      <c r="W54" s="50">
        <f t="shared" si="128"/>
        <v>0</v>
      </c>
      <c r="X54" s="50">
        <f t="shared" si="128"/>
        <v>0</v>
      </c>
      <c r="Y54" s="50">
        <f t="shared" si="128"/>
        <v>0</v>
      </c>
      <c r="Z54" s="50">
        <f t="shared" si="128"/>
        <v>0</v>
      </c>
      <c r="AA54" s="50">
        <f t="shared" si="128"/>
        <v>0</v>
      </c>
      <c r="AB54" s="50">
        <f t="shared" si="128"/>
        <v>0</v>
      </c>
      <c r="AC54" s="50">
        <f t="shared" si="128"/>
        <v>0</v>
      </c>
      <c r="AD54" s="96">
        <f t="shared" si="128"/>
        <v>0</v>
      </c>
      <c r="AE54" s="37"/>
      <c r="AF54" s="46" t="str">
        <f t="shared" ref="AF54:AF58" si="135">AF47</f>
        <v>Funding</v>
      </c>
      <c r="AG54" s="1"/>
      <c r="AH54" s="1"/>
      <c r="AI54" s="50">
        <f t="shared" ref="AI54:AS54" si="129">AI9</f>
        <v>603664.1528</v>
      </c>
      <c r="AJ54" s="50">
        <f t="shared" si="129"/>
        <v>0</v>
      </c>
      <c r="AK54" s="50">
        <f t="shared" si="129"/>
        <v>0</v>
      </c>
      <c r="AL54" s="50">
        <f t="shared" si="129"/>
        <v>0</v>
      </c>
      <c r="AM54" s="50">
        <f t="shared" si="129"/>
        <v>0</v>
      </c>
      <c r="AN54" s="50">
        <f t="shared" si="129"/>
        <v>0</v>
      </c>
      <c r="AO54" s="50">
        <f t="shared" si="129"/>
        <v>0</v>
      </c>
      <c r="AP54" s="50">
        <f t="shared" si="129"/>
        <v>0</v>
      </c>
      <c r="AQ54" s="50">
        <f t="shared" si="129"/>
        <v>0</v>
      </c>
      <c r="AR54" s="50">
        <f t="shared" si="129"/>
        <v>0</v>
      </c>
      <c r="AS54" s="96">
        <f t="shared" si="129"/>
        <v>0</v>
      </c>
      <c r="AT54" s="37"/>
      <c r="AU54" s="46" t="str">
        <f t="shared" ref="AU54:AU58" si="137">AU47</f>
        <v>Funding</v>
      </c>
      <c r="AV54" s="1"/>
      <c r="AW54" s="1"/>
      <c r="AX54" s="50">
        <f t="shared" ref="AX54:BH54" si="130">AX9</f>
        <v>708747.5488</v>
      </c>
      <c r="AY54" s="50">
        <f t="shared" si="130"/>
        <v>0</v>
      </c>
      <c r="AZ54" s="50">
        <f t="shared" si="130"/>
        <v>0</v>
      </c>
      <c r="BA54" s="50">
        <f t="shared" si="130"/>
        <v>0</v>
      </c>
      <c r="BB54" s="50">
        <f t="shared" si="130"/>
        <v>0</v>
      </c>
      <c r="BC54" s="50">
        <f t="shared" si="130"/>
        <v>0</v>
      </c>
      <c r="BD54" s="50">
        <f t="shared" si="130"/>
        <v>0</v>
      </c>
      <c r="BE54" s="50">
        <f t="shared" si="130"/>
        <v>0</v>
      </c>
      <c r="BF54" s="50">
        <f t="shared" si="130"/>
        <v>0</v>
      </c>
      <c r="BG54" s="50">
        <f t="shared" si="130"/>
        <v>0</v>
      </c>
      <c r="BH54" s="96">
        <f t="shared" si="130"/>
        <v>0</v>
      </c>
    </row>
    <row r="55" ht="15.75" customHeight="1">
      <c r="A55" s="37"/>
      <c r="B55" s="46" t="str">
        <f t="shared" si="131"/>
        <v>Beginning Balance</v>
      </c>
      <c r="C55" s="1"/>
      <c r="D55" s="1"/>
      <c r="E55" s="1"/>
      <c r="F55" s="50">
        <f t="shared" ref="F55:O55" si="132">E58</f>
        <v>789047.3797</v>
      </c>
      <c r="G55" s="50">
        <f t="shared" si="132"/>
        <v>738264.5483</v>
      </c>
      <c r="H55" s="50">
        <f t="shared" si="132"/>
        <v>671130.3104</v>
      </c>
      <c r="I55" s="50">
        <f t="shared" si="132"/>
        <v>591507.2904</v>
      </c>
      <c r="J55" s="50">
        <f t="shared" si="132"/>
        <v>605873.3193</v>
      </c>
      <c r="K55" s="50">
        <f t="shared" si="132"/>
        <v>616948.8885</v>
      </c>
      <c r="L55" s="50">
        <f t="shared" si="132"/>
        <v>624114.2827</v>
      </c>
      <c r="M55" s="50">
        <f t="shared" si="132"/>
        <v>626658.2545</v>
      </c>
      <c r="N55" s="50">
        <f t="shared" si="132"/>
        <v>623765.0676</v>
      </c>
      <c r="O55" s="96">
        <f t="shared" si="132"/>
        <v>614499.7203</v>
      </c>
      <c r="P55" s="37"/>
      <c r="Q55" s="46" t="str">
        <f t="shared" si="133"/>
        <v>Beginning Balance</v>
      </c>
      <c r="R55" s="1"/>
      <c r="S55" s="1"/>
      <c r="T55" s="1"/>
      <c r="U55" s="50">
        <f t="shared" ref="U55:AD55" si="134">T58</f>
        <v>1043527.276</v>
      </c>
      <c r="V55" s="50">
        <f t="shared" si="134"/>
        <v>976366.2013</v>
      </c>
      <c r="W55" s="50">
        <f t="shared" si="134"/>
        <v>887299.5554</v>
      </c>
      <c r="X55" s="50">
        <f t="shared" si="134"/>
        <v>781797.5941</v>
      </c>
      <c r="Y55" s="50">
        <f t="shared" si="134"/>
        <v>800696.4616</v>
      </c>
      <c r="Z55" s="50">
        <f t="shared" si="134"/>
        <v>815228.5888</v>
      </c>
      <c r="AA55" s="50">
        <f t="shared" si="134"/>
        <v>824572.2544</v>
      </c>
      <c r="AB55" s="50">
        <f t="shared" si="134"/>
        <v>827784.3852</v>
      </c>
      <c r="AC55" s="50">
        <f t="shared" si="134"/>
        <v>823783.3767</v>
      </c>
      <c r="AD55" s="96">
        <f t="shared" si="134"/>
        <v>811329.5043</v>
      </c>
      <c r="AE55" s="37"/>
      <c r="AF55" s="46" t="str">
        <f t="shared" si="135"/>
        <v>Beginning Balance</v>
      </c>
      <c r="AG55" s="1"/>
      <c r="AH55" s="1"/>
      <c r="AI55" s="1"/>
      <c r="AJ55" s="50">
        <f t="shared" ref="AJ55:AS55" si="136">AI58</f>
        <v>603664.1528</v>
      </c>
      <c r="AK55" s="50">
        <f t="shared" si="136"/>
        <v>564812.5253</v>
      </c>
      <c r="AL55" s="50">
        <f t="shared" si="136"/>
        <v>513137.7177</v>
      </c>
      <c r="AM55" s="50">
        <f t="shared" si="136"/>
        <v>451999.1291</v>
      </c>
      <c r="AN55" s="50">
        <f t="shared" si="136"/>
        <v>462877.728</v>
      </c>
      <c r="AO55" s="50">
        <f t="shared" si="136"/>
        <v>471222.125</v>
      </c>
      <c r="AP55" s="50">
        <f t="shared" si="136"/>
        <v>476555.8156</v>
      </c>
      <c r="AQ55" s="50">
        <f t="shared" si="136"/>
        <v>478331.9332</v>
      </c>
      <c r="AR55" s="50">
        <f t="shared" si="136"/>
        <v>475923.289</v>
      </c>
      <c r="AS55" s="96">
        <f t="shared" si="136"/>
        <v>468611.0137</v>
      </c>
      <c r="AT55" s="37"/>
      <c r="AU55" s="46" t="str">
        <f t="shared" si="137"/>
        <v>Beginning Balance</v>
      </c>
      <c r="AV55" s="1"/>
      <c r="AW55" s="1"/>
      <c r="AX55" s="1"/>
      <c r="AY55" s="50">
        <f t="shared" ref="AY55:BH55" si="138">AX58</f>
        <v>708747.5488</v>
      </c>
      <c r="AZ55" s="50">
        <f t="shared" si="138"/>
        <v>663132.7883</v>
      </c>
      <c r="BA55" s="50">
        <f t="shared" si="138"/>
        <v>602534.0687</v>
      </c>
      <c r="BB55" s="50">
        <f t="shared" si="138"/>
        <v>530915.8</v>
      </c>
      <c r="BC55" s="50">
        <f t="shared" si="138"/>
        <v>543959.6956</v>
      </c>
      <c r="BD55" s="50">
        <f t="shared" si="138"/>
        <v>554073.4319</v>
      </c>
      <c r="BE55" s="50">
        <f t="shared" si="138"/>
        <v>560704.0975</v>
      </c>
      <c r="BF55" s="50">
        <f t="shared" si="138"/>
        <v>563217.0925</v>
      </c>
      <c r="BG55" s="50">
        <f t="shared" si="138"/>
        <v>560884.5642</v>
      </c>
      <c r="BH55" s="96">
        <f t="shared" si="138"/>
        <v>552872.2191</v>
      </c>
    </row>
    <row r="56" ht="15.75" customHeight="1">
      <c r="A56" s="37"/>
      <c r="B56" s="46" t="str">
        <f t="shared" si="131"/>
        <v>Interest</v>
      </c>
      <c r="C56" s="54">
        <f>Assumptions!E74</f>
        <v>0.14</v>
      </c>
      <c r="D56" s="1"/>
      <c r="E56" s="1"/>
      <c r="F56" s="50">
        <f t="shared" ref="F56:O56" si="139">F55*$C56</f>
        <v>110466.6332</v>
      </c>
      <c r="G56" s="50">
        <f t="shared" si="139"/>
        <v>103357.0368</v>
      </c>
      <c r="H56" s="50">
        <f t="shared" si="139"/>
        <v>93958.24346</v>
      </c>
      <c r="I56" s="50">
        <f t="shared" si="139"/>
        <v>82811.02065</v>
      </c>
      <c r="J56" s="50">
        <f t="shared" si="139"/>
        <v>84822.2647</v>
      </c>
      <c r="K56" s="50">
        <f t="shared" si="139"/>
        <v>86372.8444</v>
      </c>
      <c r="L56" s="50">
        <f t="shared" si="139"/>
        <v>87375.99957</v>
      </c>
      <c r="M56" s="50">
        <f t="shared" si="139"/>
        <v>87732.15563</v>
      </c>
      <c r="N56" s="50">
        <f t="shared" si="139"/>
        <v>87327.10946</v>
      </c>
      <c r="O56" s="96">
        <f t="shared" si="139"/>
        <v>86029.96084</v>
      </c>
      <c r="P56" s="37"/>
      <c r="Q56" s="46" t="str">
        <f t="shared" si="133"/>
        <v>Interest</v>
      </c>
      <c r="R56" s="54">
        <f>Assumptions!M74</f>
        <v>0.14</v>
      </c>
      <c r="S56" s="1"/>
      <c r="T56" s="1"/>
      <c r="U56" s="50">
        <f t="shared" ref="U56:AD56" si="140">U55*$R56</f>
        <v>146093.8186</v>
      </c>
      <c r="V56" s="50">
        <f t="shared" si="140"/>
        <v>136691.2682</v>
      </c>
      <c r="W56" s="50">
        <f t="shared" si="140"/>
        <v>124221.9378</v>
      </c>
      <c r="X56" s="50">
        <f t="shared" si="140"/>
        <v>109451.6632</v>
      </c>
      <c r="Y56" s="50">
        <f t="shared" si="140"/>
        <v>112097.5046</v>
      </c>
      <c r="Z56" s="50">
        <f t="shared" si="140"/>
        <v>114132.0024</v>
      </c>
      <c r="AA56" s="50">
        <f t="shared" si="140"/>
        <v>115440.1156</v>
      </c>
      <c r="AB56" s="50">
        <f t="shared" si="140"/>
        <v>115889.8139</v>
      </c>
      <c r="AC56" s="50">
        <f t="shared" si="140"/>
        <v>115329.6727</v>
      </c>
      <c r="AD56" s="96">
        <f t="shared" si="140"/>
        <v>113586.1306</v>
      </c>
      <c r="AE56" s="37"/>
      <c r="AF56" s="46" t="str">
        <f t="shared" si="135"/>
        <v>Interest</v>
      </c>
      <c r="AG56" s="54">
        <f>Assumptions!U74</f>
        <v>0.14</v>
      </c>
      <c r="AH56" s="1"/>
      <c r="AI56" s="1"/>
      <c r="AJ56" s="50">
        <f t="shared" ref="AJ56:AS56" si="141">AJ55*$AG56</f>
        <v>84512.98139</v>
      </c>
      <c r="AK56" s="50">
        <f t="shared" si="141"/>
        <v>79073.75354</v>
      </c>
      <c r="AL56" s="50">
        <f t="shared" si="141"/>
        <v>71839.28047</v>
      </c>
      <c r="AM56" s="50">
        <f t="shared" si="141"/>
        <v>63279.87808</v>
      </c>
      <c r="AN56" s="50">
        <f t="shared" si="141"/>
        <v>64802.88192</v>
      </c>
      <c r="AO56" s="50">
        <f t="shared" si="141"/>
        <v>65971.0975</v>
      </c>
      <c r="AP56" s="50">
        <f t="shared" si="141"/>
        <v>66717.81418</v>
      </c>
      <c r="AQ56" s="50">
        <f t="shared" si="141"/>
        <v>66966.47065</v>
      </c>
      <c r="AR56" s="50">
        <f t="shared" si="141"/>
        <v>66629.26046</v>
      </c>
      <c r="AS56" s="96">
        <f t="shared" si="141"/>
        <v>65605.54192</v>
      </c>
      <c r="AT56" s="37"/>
      <c r="AU56" s="46" t="str">
        <f t="shared" si="137"/>
        <v>Interest</v>
      </c>
      <c r="AV56" s="54">
        <f>Assumptions!AC74</f>
        <v>0.14</v>
      </c>
      <c r="AW56" s="1"/>
      <c r="AX56" s="1"/>
      <c r="AY56" s="50">
        <f t="shared" ref="AY56:BH56" si="142">AY55*$AV56</f>
        <v>99224.65684</v>
      </c>
      <c r="AZ56" s="50">
        <f t="shared" si="142"/>
        <v>92838.59037</v>
      </c>
      <c r="BA56" s="50">
        <f t="shared" si="142"/>
        <v>84354.76962</v>
      </c>
      <c r="BB56" s="50">
        <f t="shared" si="142"/>
        <v>74328.21199</v>
      </c>
      <c r="BC56" s="50">
        <f t="shared" si="142"/>
        <v>76154.35739</v>
      </c>
      <c r="BD56" s="50">
        <f t="shared" si="142"/>
        <v>77570.28047</v>
      </c>
      <c r="BE56" s="50">
        <f t="shared" si="142"/>
        <v>78498.57364</v>
      </c>
      <c r="BF56" s="50">
        <f t="shared" si="142"/>
        <v>78850.39295</v>
      </c>
      <c r="BG56" s="50">
        <f t="shared" si="142"/>
        <v>78523.83899</v>
      </c>
      <c r="BH56" s="96">
        <f t="shared" si="142"/>
        <v>77402.11067</v>
      </c>
    </row>
    <row r="57" ht="15.75" customHeight="1">
      <c r="A57" s="37"/>
      <c r="B57" s="46" t="str">
        <f t="shared" si="131"/>
        <v>Repayment</v>
      </c>
      <c r="C57" s="1"/>
      <c r="D57" s="1"/>
      <c r="E57" s="61"/>
      <c r="F57" s="50">
        <f t="shared" ref="F57:O57" si="143">-F32-F33-F34</f>
        <v>-161249.4645</v>
      </c>
      <c r="G57" s="50">
        <f t="shared" si="143"/>
        <v>-170491.2747</v>
      </c>
      <c r="H57" s="50">
        <f t="shared" si="143"/>
        <v>-173581.2635</v>
      </c>
      <c r="I57" s="50">
        <f t="shared" si="143"/>
        <v>-68444.99175</v>
      </c>
      <c r="J57" s="50">
        <f t="shared" si="143"/>
        <v>-73746.69546</v>
      </c>
      <c r="K57" s="50">
        <f t="shared" si="143"/>
        <v>-79207.45028</v>
      </c>
      <c r="L57" s="50">
        <f t="shared" si="143"/>
        <v>-84832.02774</v>
      </c>
      <c r="M57" s="50">
        <f t="shared" si="143"/>
        <v>-90625.34253</v>
      </c>
      <c r="N57" s="50">
        <f t="shared" si="143"/>
        <v>-96592.45677</v>
      </c>
      <c r="O57" s="96">
        <f t="shared" si="143"/>
        <v>-700529.6811</v>
      </c>
      <c r="P57" s="37"/>
      <c r="Q57" s="46" t="str">
        <f t="shared" si="133"/>
        <v>Repayment</v>
      </c>
      <c r="R57" s="1"/>
      <c r="S57" s="1"/>
      <c r="T57" s="61"/>
      <c r="U57" s="50">
        <f t="shared" ref="U57:AD57" si="144">-U32-U33-U34</f>
        <v>-213254.8928</v>
      </c>
      <c r="V57" s="50">
        <f t="shared" si="144"/>
        <v>-225757.9141</v>
      </c>
      <c r="W57" s="50">
        <f t="shared" si="144"/>
        <v>-229723.8991</v>
      </c>
      <c r="X57" s="50">
        <f t="shared" si="144"/>
        <v>-90552.79561</v>
      </c>
      <c r="Y57" s="50">
        <f t="shared" si="144"/>
        <v>-97565.37747</v>
      </c>
      <c r="Z57" s="50">
        <f t="shared" si="144"/>
        <v>-104788.3368</v>
      </c>
      <c r="AA57" s="50">
        <f t="shared" si="144"/>
        <v>-112227.9849</v>
      </c>
      <c r="AB57" s="50">
        <f t="shared" si="144"/>
        <v>-119890.8224</v>
      </c>
      <c r="AC57" s="50">
        <f t="shared" si="144"/>
        <v>-127783.5451</v>
      </c>
      <c r="AD57" s="96">
        <f t="shared" si="144"/>
        <v>-924915.6349</v>
      </c>
      <c r="AE57" s="37"/>
      <c r="AF57" s="46" t="str">
        <f t="shared" si="135"/>
        <v>Repayment</v>
      </c>
      <c r="AG57" s="1"/>
      <c r="AH57" s="1"/>
      <c r="AI57" s="61"/>
      <c r="AJ57" s="50">
        <f t="shared" ref="AJ57:AS57" si="145">-AJ32-AJ33-AJ34</f>
        <v>-123364.6089</v>
      </c>
      <c r="AK57" s="50">
        <f t="shared" si="145"/>
        <v>-130748.5612</v>
      </c>
      <c r="AL57" s="50">
        <f t="shared" si="145"/>
        <v>-132977.869</v>
      </c>
      <c r="AM57" s="50">
        <f t="shared" si="145"/>
        <v>-52401.27916</v>
      </c>
      <c r="AN57" s="50">
        <f t="shared" si="145"/>
        <v>-56458.48496</v>
      </c>
      <c r="AO57" s="50">
        <f t="shared" si="145"/>
        <v>-60637.40693</v>
      </c>
      <c r="AP57" s="50">
        <f t="shared" si="145"/>
        <v>-64941.69655</v>
      </c>
      <c r="AQ57" s="50">
        <f t="shared" si="145"/>
        <v>-69375.11487</v>
      </c>
      <c r="AR57" s="50">
        <f t="shared" si="145"/>
        <v>-73941.53573</v>
      </c>
      <c r="AS57" s="96">
        <f t="shared" si="145"/>
        <v>-534216.5556</v>
      </c>
      <c r="AT57" s="37"/>
      <c r="AU57" s="46" t="str">
        <f t="shared" si="137"/>
        <v>Repayment</v>
      </c>
      <c r="AV57" s="1"/>
      <c r="AW57" s="1"/>
      <c r="AX57" s="61"/>
      <c r="AY57" s="50">
        <f t="shared" ref="AY57:BH57" si="146">-AY32-AY33-AY34</f>
        <v>-144839.4173</v>
      </c>
      <c r="AZ57" s="50">
        <f t="shared" si="146"/>
        <v>-153437.31</v>
      </c>
      <c r="BA57" s="50">
        <f t="shared" si="146"/>
        <v>-155973.0384</v>
      </c>
      <c r="BB57" s="50">
        <f t="shared" si="146"/>
        <v>-61284.31634</v>
      </c>
      <c r="BC57" s="50">
        <f t="shared" si="146"/>
        <v>-66040.62107</v>
      </c>
      <c r="BD57" s="50">
        <f t="shared" si="146"/>
        <v>-70939.61494</v>
      </c>
      <c r="BE57" s="50">
        <f t="shared" si="146"/>
        <v>-75985.57862</v>
      </c>
      <c r="BF57" s="50">
        <f t="shared" si="146"/>
        <v>-81182.92122</v>
      </c>
      <c r="BG57" s="50">
        <f t="shared" si="146"/>
        <v>-86536.18409</v>
      </c>
      <c r="BH57" s="96">
        <f t="shared" si="146"/>
        <v>-630274.3298</v>
      </c>
    </row>
    <row r="58" ht="15.75" customHeight="1">
      <c r="A58" s="37"/>
      <c r="B58" s="93" t="str">
        <f t="shared" si="131"/>
        <v>Ending Balance</v>
      </c>
      <c r="C58" s="21"/>
      <c r="D58" s="21"/>
      <c r="E58" s="198">
        <f t="shared" ref="E58:O58" si="147">SUM(E54:E57)</f>
        <v>789047.3797</v>
      </c>
      <c r="F58" s="198">
        <f t="shared" si="147"/>
        <v>738264.5483</v>
      </c>
      <c r="G58" s="198">
        <f t="shared" si="147"/>
        <v>671130.3104</v>
      </c>
      <c r="H58" s="198">
        <f t="shared" si="147"/>
        <v>591507.2904</v>
      </c>
      <c r="I58" s="198">
        <f t="shared" si="147"/>
        <v>605873.3193</v>
      </c>
      <c r="J58" s="198">
        <f t="shared" si="147"/>
        <v>616948.8885</v>
      </c>
      <c r="K58" s="198">
        <f t="shared" si="147"/>
        <v>624114.2827</v>
      </c>
      <c r="L58" s="198">
        <f t="shared" si="147"/>
        <v>626658.2545</v>
      </c>
      <c r="M58" s="198">
        <f t="shared" si="147"/>
        <v>623765.0676</v>
      </c>
      <c r="N58" s="198">
        <f t="shared" si="147"/>
        <v>614499.7203</v>
      </c>
      <c r="O58" s="225">
        <f t="shared" si="147"/>
        <v>0</v>
      </c>
      <c r="P58" s="37"/>
      <c r="Q58" s="93" t="str">
        <f t="shared" si="133"/>
        <v>Ending Balance</v>
      </c>
      <c r="R58" s="21"/>
      <c r="S58" s="21"/>
      <c r="T58" s="198">
        <f t="shared" ref="T58:AD58" si="148">SUM(T54:T57)</f>
        <v>1043527.276</v>
      </c>
      <c r="U58" s="198">
        <f t="shared" si="148"/>
        <v>976366.2013</v>
      </c>
      <c r="V58" s="198">
        <f t="shared" si="148"/>
        <v>887299.5554</v>
      </c>
      <c r="W58" s="198">
        <f t="shared" si="148"/>
        <v>781797.5941</v>
      </c>
      <c r="X58" s="198">
        <f t="shared" si="148"/>
        <v>800696.4616</v>
      </c>
      <c r="Y58" s="198">
        <f t="shared" si="148"/>
        <v>815228.5888</v>
      </c>
      <c r="Z58" s="198">
        <f t="shared" si="148"/>
        <v>824572.2544</v>
      </c>
      <c r="AA58" s="198">
        <f t="shared" si="148"/>
        <v>827784.3852</v>
      </c>
      <c r="AB58" s="198">
        <f t="shared" si="148"/>
        <v>823783.3767</v>
      </c>
      <c r="AC58" s="198">
        <f t="shared" si="148"/>
        <v>811329.5043</v>
      </c>
      <c r="AD58" s="225">
        <f t="shared" si="148"/>
        <v>0</v>
      </c>
      <c r="AE58" s="37"/>
      <c r="AF58" s="93" t="str">
        <f t="shared" si="135"/>
        <v>Ending Balance</v>
      </c>
      <c r="AG58" s="21"/>
      <c r="AH58" s="21"/>
      <c r="AI58" s="198">
        <f t="shared" ref="AI58:AS58" si="149">SUM(AI54:AI57)</f>
        <v>603664.1528</v>
      </c>
      <c r="AJ58" s="198">
        <f t="shared" si="149"/>
        <v>564812.5253</v>
      </c>
      <c r="AK58" s="198">
        <f t="shared" si="149"/>
        <v>513137.7177</v>
      </c>
      <c r="AL58" s="198">
        <f t="shared" si="149"/>
        <v>451999.1291</v>
      </c>
      <c r="AM58" s="198">
        <f t="shared" si="149"/>
        <v>462877.728</v>
      </c>
      <c r="AN58" s="198">
        <f t="shared" si="149"/>
        <v>471222.125</v>
      </c>
      <c r="AO58" s="198">
        <f t="shared" si="149"/>
        <v>476555.8156</v>
      </c>
      <c r="AP58" s="198">
        <f t="shared" si="149"/>
        <v>478331.9332</v>
      </c>
      <c r="AQ58" s="198">
        <f t="shared" si="149"/>
        <v>475923.289</v>
      </c>
      <c r="AR58" s="198">
        <f t="shared" si="149"/>
        <v>468611.0137</v>
      </c>
      <c r="AS58" s="225">
        <f t="shared" si="149"/>
        <v>0</v>
      </c>
      <c r="AT58" s="37"/>
      <c r="AU58" s="93" t="str">
        <f t="shared" si="137"/>
        <v>Ending Balance</v>
      </c>
      <c r="AV58" s="21"/>
      <c r="AW58" s="21"/>
      <c r="AX58" s="198">
        <f t="shared" ref="AX58:BH58" si="150">SUM(AX54:AX57)</f>
        <v>708747.5488</v>
      </c>
      <c r="AY58" s="198">
        <f t="shared" si="150"/>
        <v>663132.7883</v>
      </c>
      <c r="AZ58" s="198">
        <f t="shared" si="150"/>
        <v>602534.0687</v>
      </c>
      <c r="BA58" s="198">
        <f t="shared" si="150"/>
        <v>530915.8</v>
      </c>
      <c r="BB58" s="198">
        <f t="shared" si="150"/>
        <v>543959.6956</v>
      </c>
      <c r="BC58" s="198">
        <f t="shared" si="150"/>
        <v>554073.4319</v>
      </c>
      <c r="BD58" s="198">
        <f t="shared" si="150"/>
        <v>560704.0975</v>
      </c>
      <c r="BE58" s="198">
        <f t="shared" si="150"/>
        <v>563217.0925</v>
      </c>
      <c r="BF58" s="198">
        <f t="shared" si="150"/>
        <v>560884.5642</v>
      </c>
      <c r="BG58" s="198">
        <f t="shared" si="150"/>
        <v>552872.2191</v>
      </c>
      <c r="BH58" s="225">
        <f t="shared" si="150"/>
        <v>0</v>
      </c>
    </row>
    <row r="59" ht="15.75" customHeight="1">
      <c r="A59" s="37"/>
      <c r="B59" s="46"/>
      <c r="C59" s="1"/>
      <c r="D59" s="1"/>
      <c r="E59" s="1"/>
      <c r="F59" s="50"/>
      <c r="G59" s="50"/>
      <c r="H59" s="50"/>
      <c r="I59" s="50"/>
      <c r="J59" s="50"/>
      <c r="K59" s="50"/>
      <c r="L59" s="50"/>
      <c r="M59" s="50"/>
      <c r="N59" s="50"/>
      <c r="O59" s="96"/>
      <c r="P59" s="37"/>
      <c r="Q59" s="46"/>
      <c r="R59" s="1"/>
      <c r="S59" s="1"/>
      <c r="T59" s="1"/>
      <c r="U59" s="50"/>
      <c r="V59" s="50"/>
      <c r="W59" s="50"/>
      <c r="X59" s="50"/>
      <c r="Y59" s="50"/>
      <c r="Z59" s="50"/>
      <c r="AA59" s="50"/>
      <c r="AB59" s="50"/>
      <c r="AC59" s="50"/>
      <c r="AD59" s="96"/>
      <c r="AE59" s="37"/>
      <c r="AF59" s="46"/>
      <c r="AG59" s="1"/>
      <c r="AH59" s="1"/>
      <c r="AI59" s="1"/>
      <c r="AJ59" s="50"/>
      <c r="AK59" s="50"/>
      <c r="AL59" s="50"/>
      <c r="AM59" s="50"/>
      <c r="AN59" s="50"/>
      <c r="AO59" s="50"/>
      <c r="AP59" s="50"/>
      <c r="AQ59" s="50"/>
      <c r="AR59" s="50"/>
      <c r="AS59" s="96"/>
      <c r="AT59" s="37"/>
      <c r="AU59" s="46"/>
      <c r="AV59" s="1"/>
      <c r="AW59" s="1"/>
      <c r="AX59" s="1"/>
      <c r="AY59" s="50"/>
      <c r="AZ59" s="50"/>
      <c r="BA59" s="50"/>
      <c r="BB59" s="50"/>
      <c r="BC59" s="50"/>
      <c r="BD59" s="50"/>
      <c r="BE59" s="50"/>
      <c r="BF59" s="50"/>
      <c r="BG59" s="50"/>
      <c r="BH59" s="96"/>
    </row>
    <row r="60" ht="15.75" customHeight="1">
      <c r="A60" s="37"/>
      <c r="B60" s="46"/>
      <c r="C60" s="1"/>
      <c r="D60" s="1"/>
      <c r="E60" s="1"/>
      <c r="F60" s="50"/>
      <c r="G60" s="50"/>
      <c r="H60" s="50"/>
      <c r="I60" s="50"/>
      <c r="J60" s="50"/>
      <c r="K60" s="50"/>
      <c r="L60" s="50"/>
      <c r="M60" s="50"/>
      <c r="N60" s="50"/>
      <c r="O60" s="96"/>
      <c r="P60" s="37"/>
      <c r="Q60" s="46"/>
      <c r="R60" s="1"/>
      <c r="S60" s="1"/>
      <c r="T60" s="1"/>
      <c r="U60" s="50"/>
      <c r="V60" s="50"/>
      <c r="W60" s="50"/>
      <c r="X60" s="50"/>
      <c r="Y60" s="50"/>
      <c r="Z60" s="50"/>
      <c r="AA60" s="50"/>
      <c r="AB60" s="50"/>
      <c r="AC60" s="50"/>
      <c r="AD60" s="96"/>
      <c r="AE60" s="37"/>
      <c r="AF60" s="46"/>
      <c r="AG60" s="1"/>
      <c r="AH60" s="1"/>
      <c r="AI60" s="1"/>
      <c r="AJ60" s="50"/>
      <c r="AK60" s="50"/>
      <c r="AL60" s="50"/>
      <c r="AM60" s="50"/>
      <c r="AN60" s="50"/>
      <c r="AO60" s="50"/>
      <c r="AP60" s="50"/>
      <c r="AQ60" s="50"/>
      <c r="AR60" s="50"/>
      <c r="AS60" s="96"/>
      <c r="AT60" s="37"/>
      <c r="AU60" s="46"/>
      <c r="AV60" s="1"/>
      <c r="AW60" s="1"/>
      <c r="AX60" s="1"/>
      <c r="AY60" s="50"/>
      <c r="AZ60" s="50"/>
      <c r="BA60" s="50"/>
      <c r="BB60" s="50"/>
      <c r="BC60" s="50"/>
      <c r="BD60" s="50"/>
      <c r="BE60" s="50"/>
      <c r="BF60" s="50"/>
      <c r="BG60" s="50"/>
      <c r="BH60" s="96"/>
    </row>
    <row r="61" ht="15.75" customHeight="1">
      <c r="A61" s="37"/>
      <c r="B61" s="224" t="s">
        <v>182</v>
      </c>
      <c r="C61" s="229" t="s">
        <v>183</v>
      </c>
      <c r="D61" s="229" t="s">
        <v>135</v>
      </c>
      <c r="E61" s="21"/>
      <c r="F61" s="198"/>
      <c r="G61" s="198"/>
      <c r="H61" s="198"/>
      <c r="I61" s="198"/>
      <c r="J61" s="198"/>
      <c r="K61" s="198"/>
      <c r="L61" s="198"/>
      <c r="M61" s="198"/>
      <c r="N61" s="198"/>
      <c r="O61" s="225"/>
      <c r="P61" s="37"/>
      <c r="Q61" s="224" t="s">
        <v>182</v>
      </c>
      <c r="R61" s="229" t="s">
        <v>183</v>
      </c>
      <c r="S61" s="229" t="s">
        <v>135</v>
      </c>
      <c r="T61" s="21"/>
      <c r="U61" s="198"/>
      <c r="V61" s="198"/>
      <c r="W61" s="198"/>
      <c r="X61" s="198"/>
      <c r="Y61" s="198"/>
      <c r="Z61" s="198"/>
      <c r="AA61" s="198"/>
      <c r="AB61" s="198"/>
      <c r="AC61" s="198"/>
      <c r="AD61" s="225"/>
      <c r="AE61" s="37"/>
      <c r="AF61" s="224" t="s">
        <v>182</v>
      </c>
      <c r="AG61" s="229" t="s">
        <v>183</v>
      </c>
      <c r="AH61" s="229" t="s">
        <v>135</v>
      </c>
      <c r="AI61" s="21"/>
      <c r="AJ61" s="198"/>
      <c r="AK61" s="198"/>
      <c r="AL61" s="198"/>
      <c r="AM61" s="198"/>
      <c r="AN61" s="198"/>
      <c r="AO61" s="198"/>
      <c r="AP61" s="198"/>
      <c r="AQ61" s="198"/>
      <c r="AR61" s="198"/>
      <c r="AS61" s="225"/>
      <c r="AT61" s="37"/>
      <c r="AU61" s="224" t="s">
        <v>182</v>
      </c>
      <c r="AV61" s="229" t="s">
        <v>183</v>
      </c>
      <c r="AW61" s="229" t="s">
        <v>135</v>
      </c>
      <c r="AX61" s="21"/>
      <c r="AY61" s="198"/>
      <c r="AZ61" s="198"/>
      <c r="BA61" s="198"/>
      <c r="BB61" s="198"/>
      <c r="BC61" s="198"/>
      <c r="BD61" s="198"/>
      <c r="BE61" s="198"/>
      <c r="BF61" s="198"/>
      <c r="BG61" s="198"/>
      <c r="BH61" s="225"/>
    </row>
    <row r="62" ht="15.75" customHeight="1">
      <c r="A62" s="37"/>
      <c r="B62" s="46" t="s">
        <v>184</v>
      </c>
      <c r="C62" s="127">
        <f t="shared" ref="C62:C65" si="155">-SUM(F62:O62)/E62</f>
        <v>4.970280036</v>
      </c>
      <c r="D62" s="27">
        <f t="shared" ref="D62:D65" si="156">IRR(E62:O62)</f>
        <v>0.2420593826</v>
      </c>
      <c r="E62" s="50">
        <f t="shared" ref="E62:E64" si="157">-E7</f>
        <v>-39452.36898</v>
      </c>
      <c r="F62" s="50">
        <f t="shared" ref="F62:O62" si="151">F22</f>
        <v>8062.473226</v>
      </c>
      <c r="G62" s="50">
        <f t="shared" si="151"/>
        <v>8524.563733</v>
      </c>
      <c r="H62" s="50">
        <f t="shared" si="151"/>
        <v>8679.063175</v>
      </c>
      <c r="I62" s="50">
        <f t="shared" si="151"/>
        <v>3422.249587</v>
      </c>
      <c r="J62" s="50">
        <f t="shared" si="151"/>
        <v>3687.334773</v>
      </c>
      <c r="K62" s="50">
        <f t="shared" si="151"/>
        <v>3960.372514</v>
      </c>
      <c r="L62" s="50">
        <f t="shared" si="151"/>
        <v>4241.601387</v>
      </c>
      <c r="M62" s="50">
        <f t="shared" si="151"/>
        <v>4531.267127</v>
      </c>
      <c r="N62" s="50">
        <f t="shared" si="151"/>
        <v>4829.622838</v>
      </c>
      <c r="O62" s="96">
        <f t="shared" si="151"/>
        <v>146150.7736</v>
      </c>
      <c r="P62" s="37"/>
      <c r="Q62" s="46" t="s">
        <v>184</v>
      </c>
      <c r="R62" s="127">
        <f t="shared" ref="R62:R65" si="159">-SUM(U62:AD62)/T62</f>
        <v>4.960000688</v>
      </c>
      <c r="S62" s="27">
        <f t="shared" ref="S62:S65" si="160">IRR(T62:AD62)</f>
        <v>0.2418636996</v>
      </c>
      <c r="T62" s="50">
        <f t="shared" ref="T62:T64" si="161">-T7</f>
        <v>-52176.36378</v>
      </c>
      <c r="U62" s="50">
        <f t="shared" ref="U62:AD62" si="152">U22</f>
        <v>10662.74464</v>
      </c>
      <c r="V62" s="50">
        <f t="shared" si="152"/>
        <v>11287.8957</v>
      </c>
      <c r="W62" s="50">
        <f t="shared" si="152"/>
        <v>11486.19495</v>
      </c>
      <c r="X62" s="50">
        <f t="shared" si="152"/>
        <v>4527.639781</v>
      </c>
      <c r="Y62" s="50">
        <f t="shared" si="152"/>
        <v>4878.268874</v>
      </c>
      <c r="Z62" s="50">
        <f t="shared" si="152"/>
        <v>5239.416839</v>
      </c>
      <c r="AA62" s="50">
        <f t="shared" si="152"/>
        <v>5611.399244</v>
      </c>
      <c r="AB62" s="50">
        <f t="shared" si="152"/>
        <v>5994.54112</v>
      </c>
      <c r="AC62" s="50">
        <f t="shared" si="152"/>
        <v>6389.177253</v>
      </c>
      <c r="AD62" s="96">
        <f t="shared" si="152"/>
        <v>192717.5218</v>
      </c>
      <c r="AE62" s="37"/>
      <c r="AF62" s="46" t="s">
        <v>184</v>
      </c>
      <c r="AG62" s="127">
        <f t="shared" ref="AG62:AG65" si="163">-SUM(AJ62:AS62)/AI62</f>
        <v>5.227284475</v>
      </c>
      <c r="AH62" s="27">
        <f t="shared" ref="AH62:AH65" si="164">IRR(AI62:AS62)</f>
        <v>0.2481085887</v>
      </c>
      <c r="AI62" s="50">
        <f t="shared" ref="AI62:AI64" si="165">-AI7</f>
        <v>-30183.20764</v>
      </c>
      <c r="AJ62" s="50">
        <f t="shared" ref="AJ62:AS62" si="153">AJ22</f>
        <v>6168.230444</v>
      </c>
      <c r="AK62" s="50">
        <f t="shared" si="153"/>
        <v>6537.428058</v>
      </c>
      <c r="AL62" s="50">
        <f t="shared" si="153"/>
        <v>6648.893451</v>
      </c>
      <c r="AM62" s="50">
        <f t="shared" si="153"/>
        <v>2620.063958</v>
      </c>
      <c r="AN62" s="50">
        <f t="shared" si="153"/>
        <v>2822.924248</v>
      </c>
      <c r="AO62" s="50">
        <f t="shared" si="153"/>
        <v>3031.870346</v>
      </c>
      <c r="AP62" s="50">
        <f t="shared" si="153"/>
        <v>3247.084828</v>
      </c>
      <c r="AQ62" s="50">
        <f t="shared" si="153"/>
        <v>3468.755743</v>
      </c>
      <c r="AR62" s="50">
        <f t="shared" si="153"/>
        <v>3697.076787</v>
      </c>
      <c r="AS62" s="96">
        <f t="shared" si="153"/>
        <v>119533.8848</v>
      </c>
      <c r="AT62" s="37"/>
      <c r="AU62" s="46" t="s">
        <v>184</v>
      </c>
      <c r="AV62" s="127">
        <f t="shared" ref="AV62:AV65" si="167">-SUM(AY62:BH62)/AX62</f>
        <v>5.210042869</v>
      </c>
      <c r="AW62" s="27">
        <f t="shared" ref="AW62:AW65" si="168">IRR(AX62:BH62)</f>
        <v>0.2476256143</v>
      </c>
      <c r="AX62" s="50">
        <f t="shared" ref="AX62:AX64" si="169">-AX7</f>
        <v>-35437.37744</v>
      </c>
      <c r="AY62" s="50">
        <f t="shared" ref="AY62:BH62" si="154">AY22</f>
        <v>7241.970867</v>
      </c>
      <c r="AZ62" s="50">
        <f t="shared" si="154"/>
        <v>7671.865498</v>
      </c>
      <c r="BA62" s="50">
        <f t="shared" si="154"/>
        <v>7798.651921</v>
      </c>
      <c r="BB62" s="50">
        <f t="shared" si="154"/>
        <v>3064.215817</v>
      </c>
      <c r="BC62" s="50">
        <f t="shared" si="154"/>
        <v>3302.031053</v>
      </c>
      <c r="BD62" s="50">
        <f t="shared" si="154"/>
        <v>3546.980747</v>
      </c>
      <c r="BE62" s="50">
        <f t="shared" si="154"/>
        <v>3799.278931</v>
      </c>
      <c r="BF62" s="50">
        <f t="shared" si="154"/>
        <v>4059.146061</v>
      </c>
      <c r="BG62" s="50">
        <f t="shared" si="154"/>
        <v>4326.809205</v>
      </c>
      <c r="BH62" s="96">
        <f t="shared" si="154"/>
        <v>139819.3055</v>
      </c>
    </row>
    <row r="63" ht="15.75" customHeight="1">
      <c r="A63" s="37"/>
      <c r="B63" s="46" t="s">
        <v>185</v>
      </c>
      <c r="C63" s="127">
        <f t="shared" si="155"/>
        <v>4.970280036</v>
      </c>
      <c r="D63" s="27">
        <f t="shared" si="156"/>
        <v>0.2420593826</v>
      </c>
      <c r="E63" s="50">
        <f t="shared" si="157"/>
        <v>-157809.4759</v>
      </c>
      <c r="F63" s="50">
        <f t="shared" ref="F63:O63" si="158">F29</f>
        <v>32249.8929</v>
      </c>
      <c r="G63" s="50">
        <f t="shared" si="158"/>
        <v>34098.25493</v>
      </c>
      <c r="H63" s="50">
        <f t="shared" si="158"/>
        <v>34716.2527</v>
      </c>
      <c r="I63" s="50">
        <f t="shared" si="158"/>
        <v>13688.99835</v>
      </c>
      <c r="J63" s="50">
        <f t="shared" si="158"/>
        <v>14749.33909</v>
      </c>
      <c r="K63" s="50">
        <f t="shared" si="158"/>
        <v>15841.49006</v>
      </c>
      <c r="L63" s="50">
        <f t="shared" si="158"/>
        <v>16966.40555</v>
      </c>
      <c r="M63" s="50">
        <f t="shared" si="158"/>
        <v>18125.06851</v>
      </c>
      <c r="N63" s="50">
        <f t="shared" si="158"/>
        <v>19318.49135</v>
      </c>
      <c r="O63" s="96">
        <f t="shared" si="158"/>
        <v>584603.0942</v>
      </c>
      <c r="P63" s="37"/>
      <c r="Q63" s="46" t="s">
        <v>185</v>
      </c>
      <c r="R63" s="127">
        <f t="shared" si="159"/>
        <v>4.960000688</v>
      </c>
      <c r="S63" s="27">
        <f t="shared" si="160"/>
        <v>0.2418636996</v>
      </c>
      <c r="T63" s="50">
        <f t="shared" si="161"/>
        <v>-208705.4551</v>
      </c>
      <c r="U63" s="50">
        <f t="shared" ref="U63:AD63" si="162">U29</f>
        <v>42650.97856</v>
      </c>
      <c r="V63" s="50">
        <f t="shared" si="162"/>
        <v>45151.58281</v>
      </c>
      <c r="W63" s="50">
        <f t="shared" si="162"/>
        <v>45944.77981</v>
      </c>
      <c r="X63" s="50">
        <f t="shared" si="162"/>
        <v>18110.55912</v>
      </c>
      <c r="Y63" s="50">
        <f t="shared" si="162"/>
        <v>19513.07549</v>
      </c>
      <c r="Z63" s="50">
        <f t="shared" si="162"/>
        <v>20957.66736</v>
      </c>
      <c r="AA63" s="50">
        <f t="shared" si="162"/>
        <v>22445.59697</v>
      </c>
      <c r="AB63" s="50">
        <f t="shared" si="162"/>
        <v>23978.16448</v>
      </c>
      <c r="AC63" s="50">
        <f t="shared" si="162"/>
        <v>25556.70901</v>
      </c>
      <c r="AD63" s="96">
        <f t="shared" si="162"/>
        <v>770870.0873</v>
      </c>
      <c r="AE63" s="37"/>
      <c r="AF63" s="46" t="s">
        <v>185</v>
      </c>
      <c r="AG63" s="127">
        <f t="shared" si="163"/>
        <v>5.227284475</v>
      </c>
      <c r="AH63" s="27">
        <f t="shared" si="164"/>
        <v>0.2481085887</v>
      </c>
      <c r="AI63" s="50">
        <f t="shared" si="165"/>
        <v>-120732.8306</v>
      </c>
      <c r="AJ63" s="50">
        <f t="shared" ref="AJ63:AS63" si="166">AJ29</f>
        <v>24672.92178</v>
      </c>
      <c r="AK63" s="50">
        <f t="shared" si="166"/>
        <v>26149.71223</v>
      </c>
      <c r="AL63" s="50">
        <f t="shared" si="166"/>
        <v>26595.5738</v>
      </c>
      <c r="AM63" s="50">
        <f t="shared" si="166"/>
        <v>10480.25583</v>
      </c>
      <c r="AN63" s="50">
        <f t="shared" si="166"/>
        <v>11291.69699</v>
      </c>
      <c r="AO63" s="50">
        <f t="shared" si="166"/>
        <v>12127.48139</v>
      </c>
      <c r="AP63" s="50">
        <f t="shared" si="166"/>
        <v>12988.33931</v>
      </c>
      <c r="AQ63" s="50">
        <f t="shared" si="166"/>
        <v>13875.02297</v>
      </c>
      <c r="AR63" s="50">
        <f t="shared" si="166"/>
        <v>14788.30715</v>
      </c>
      <c r="AS63" s="96">
        <f t="shared" si="166"/>
        <v>478135.5393</v>
      </c>
      <c r="AT63" s="37"/>
      <c r="AU63" s="46" t="s">
        <v>185</v>
      </c>
      <c r="AV63" s="127">
        <f t="shared" si="167"/>
        <v>5.210042869</v>
      </c>
      <c r="AW63" s="27">
        <f t="shared" si="168"/>
        <v>0.2476256143</v>
      </c>
      <c r="AX63" s="50">
        <f t="shared" si="169"/>
        <v>-141749.5098</v>
      </c>
      <c r="AY63" s="50">
        <f t="shared" ref="AY63:BH63" si="170">AY29</f>
        <v>28967.88347</v>
      </c>
      <c r="AZ63" s="50">
        <f t="shared" si="170"/>
        <v>30687.46199</v>
      </c>
      <c r="BA63" s="50">
        <f t="shared" si="170"/>
        <v>31194.60768</v>
      </c>
      <c r="BB63" s="50">
        <f t="shared" si="170"/>
        <v>12256.86327</v>
      </c>
      <c r="BC63" s="50">
        <f t="shared" si="170"/>
        <v>13208.12421</v>
      </c>
      <c r="BD63" s="50">
        <f t="shared" si="170"/>
        <v>14187.92299</v>
      </c>
      <c r="BE63" s="50">
        <f t="shared" si="170"/>
        <v>15197.11572</v>
      </c>
      <c r="BF63" s="50">
        <f t="shared" si="170"/>
        <v>16236.58424</v>
      </c>
      <c r="BG63" s="50">
        <f t="shared" si="170"/>
        <v>17307.23682</v>
      </c>
      <c r="BH63" s="96">
        <f t="shared" si="170"/>
        <v>559277.2222</v>
      </c>
    </row>
    <row r="64" ht="15.75" customHeight="1">
      <c r="A64" s="37"/>
      <c r="B64" s="46" t="s">
        <v>165</v>
      </c>
      <c r="C64" s="127">
        <f t="shared" si="155"/>
        <v>3.363154164</v>
      </c>
      <c r="D64" s="27">
        <f t="shared" si="156"/>
        <v>0.1956223806</v>
      </c>
      <c r="E64" s="50">
        <f t="shared" si="157"/>
        <v>-789047.3797</v>
      </c>
      <c r="F64" s="50">
        <f t="shared" ref="F64:O64" si="171">F36</f>
        <v>161249.4645</v>
      </c>
      <c r="G64" s="50">
        <f t="shared" si="171"/>
        <v>170491.2747</v>
      </c>
      <c r="H64" s="50">
        <f t="shared" si="171"/>
        <v>173581.2635</v>
      </c>
      <c r="I64" s="50">
        <f t="shared" si="171"/>
        <v>68444.99175</v>
      </c>
      <c r="J64" s="50">
        <f t="shared" si="171"/>
        <v>73746.69546</v>
      </c>
      <c r="K64" s="50">
        <f t="shared" si="171"/>
        <v>79207.45028</v>
      </c>
      <c r="L64" s="50">
        <f t="shared" si="171"/>
        <v>84832.02774</v>
      </c>
      <c r="M64" s="50">
        <f t="shared" si="171"/>
        <v>90625.34253</v>
      </c>
      <c r="N64" s="50">
        <f t="shared" si="171"/>
        <v>96592.45677</v>
      </c>
      <c r="O64" s="96">
        <f t="shared" si="171"/>
        <v>1654917.014</v>
      </c>
      <c r="P64" s="37"/>
      <c r="Q64" s="46" t="s">
        <v>165</v>
      </c>
      <c r="R64" s="127">
        <f t="shared" si="159"/>
        <v>3.357980196</v>
      </c>
      <c r="S64" s="27">
        <f t="shared" si="160"/>
        <v>0.1954881487</v>
      </c>
      <c r="T64" s="50">
        <f t="shared" si="161"/>
        <v>-1043527.276</v>
      </c>
      <c r="U64" s="50">
        <f t="shared" ref="U64:AD64" si="172">U36</f>
        <v>213254.8928</v>
      </c>
      <c r="V64" s="50">
        <f t="shared" si="172"/>
        <v>225757.9141</v>
      </c>
      <c r="W64" s="50">
        <f t="shared" si="172"/>
        <v>229723.8991</v>
      </c>
      <c r="X64" s="50">
        <f t="shared" si="172"/>
        <v>90552.79561</v>
      </c>
      <c r="Y64" s="50">
        <f t="shared" si="172"/>
        <v>97565.37747</v>
      </c>
      <c r="Z64" s="50">
        <f t="shared" si="172"/>
        <v>104788.3368</v>
      </c>
      <c r="AA64" s="50">
        <f t="shared" si="172"/>
        <v>112227.9849</v>
      </c>
      <c r="AB64" s="50">
        <f t="shared" si="172"/>
        <v>119890.8224</v>
      </c>
      <c r="AC64" s="50">
        <f t="shared" si="172"/>
        <v>127783.5451</v>
      </c>
      <c r="AD64" s="96">
        <f t="shared" si="172"/>
        <v>2182598.357</v>
      </c>
      <c r="AE64" s="37"/>
      <c r="AF64" s="46" t="s">
        <v>165</v>
      </c>
      <c r="AG64" s="127">
        <f t="shared" si="163"/>
        <v>3.481702435</v>
      </c>
      <c r="AH64" s="27">
        <f t="shared" si="164"/>
        <v>0.1998835731</v>
      </c>
      <c r="AI64" s="50">
        <f t="shared" si="165"/>
        <v>-603664.1528</v>
      </c>
      <c r="AJ64" s="50">
        <f t="shared" ref="AJ64:AS64" si="173">AJ36</f>
        <v>123364.6089</v>
      </c>
      <c r="AK64" s="50">
        <f t="shared" si="173"/>
        <v>130748.5612</v>
      </c>
      <c r="AL64" s="50">
        <f t="shared" si="173"/>
        <v>132977.869</v>
      </c>
      <c r="AM64" s="50">
        <f t="shared" si="173"/>
        <v>52401.27916</v>
      </c>
      <c r="AN64" s="50">
        <f t="shared" si="173"/>
        <v>56458.48496</v>
      </c>
      <c r="AO64" s="50">
        <f t="shared" si="173"/>
        <v>60637.40693</v>
      </c>
      <c r="AP64" s="50">
        <f t="shared" si="173"/>
        <v>64941.69655</v>
      </c>
      <c r="AQ64" s="50">
        <f t="shared" si="173"/>
        <v>69375.11487</v>
      </c>
      <c r="AR64" s="50">
        <f t="shared" si="173"/>
        <v>73941.53573</v>
      </c>
      <c r="AS64" s="96">
        <f t="shared" si="173"/>
        <v>1336932.393</v>
      </c>
      <c r="AT64" s="37"/>
      <c r="AU64" s="46" t="s">
        <v>165</v>
      </c>
      <c r="AV64" s="127">
        <f t="shared" si="167"/>
        <v>3.474567689</v>
      </c>
      <c r="AW64" s="27">
        <f t="shared" si="168"/>
        <v>0.1995351085</v>
      </c>
      <c r="AX64" s="50">
        <f t="shared" si="169"/>
        <v>-708747.5488</v>
      </c>
      <c r="AY64" s="50">
        <f t="shared" ref="AY64:BH64" si="174">AY36</f>
        <v>144839.4173</v>
      </c>
      <c r="AZ64" s="50">
        <f t="shared" si="174"/>
        <v>153437.31</v>
      </c>
      <c r="BA64" s="50">
        <f t="shared" si="174"/>
        <v>155973.0384</v>
      </c>
      <c r="BB64" s="50">
        <f t="shared" si="174"/>
        <v>61284.31634</v>
      </c>
      <c r="BC64" s="50">
        <f t="shared" si="174"/>
        <v>66040.62107</v>
      </c>
      <c r="BD64" s="50">
        <f t="shared" si="174"/>
        <v>70939.61494</v>
      </c>
      <c r="BE64" s="50">
        <f t="shared" si="174"/>
        <v>75985.57862</v>
      </c>
      <c r="BF64" s="50">
        <f t="shared" si="174"/>
        <v>81182.92122</v>
      </c>
      <c r="BG64" s="50">
        <f t="shared" si="174"/>
        <v>86536.18409</v>
      </c>
      <c r="BH64" s="96">
        <f t="shared" si="174"/>
        <v>1566372.331</v>
      </c>
    </row>
    <row r="65" ht="15.75" customHeight="1">
      <c r="A65" s="37"/>
      <c r="B65" s="231" t="s">
        <v>186</v>
      </c>
      <c r="C65" s="232">
        <f t="shared" si="155"/>
        <v>3.684579339</v>
      </c>
      <c r="D65" s="233">
        <f t="shared" si="156"/>
        <v>0.206564001</v>
      </c>
      <c r="E65" s="234">
        <f t="shared" ref="E65:O65" si="175">SUM(E62:E64)</f>
        <v>-986309.2246</v>
      </c>
      <c r="F65" s="234">
        <f t="shared" si="175"/>
        <v>201561.8306</v>
      </c>
      <c r="G65" s="234">
        <f t="shared" si="175"/>
        <v>213114.0933</v>
      </c>
      <c r="H65" s="234">
        <f t="shared" si="175"/>
        <v>216976.5794</v>
      </c>
      <c r="I65" s="234">
        <f t="shared" si="175"/>
        <v>85556.23968</v>
      </c>
      <c r="J65" s="234">
        <f t="shared" si="175"/>
        <v>92183.36932</v>
      </c>
      <c r="K65" s="234">
        <f t="shared" si="175"/>
        <v>99009.31285</v>
      </c>
      <c r="L65" s="234">
        <f t="shared" si="175"/>
        <v>106040.0347</v>
      </c>
      <c r="M65" s="234">
        <f t="shared" si="175"/>
        <v>113281.6782</v>
      </c>
      <c r="N65" s="234">
        <f t="shared" si="175"/>
        <v>120740.571</v>
      </c>
      <c r="O65" s="235">
        <f t="shared" si="175"/>
        <v>2385670.881</v>
      </c>
      <c r="P65" s="37"/>
      <c r="Q65" s="231" t="s">
        <v>186</v>
      </c>
      <c r="R65" s="232">
        <f t="shared" si="159"/>
        <v>3.678384295</v>
      </c>
      <c r="S65" s="233">
        <f t="shared" si="160"/>
        <v>0.206413664</v>
      </c>
      <c r="T65" s="234">
        <f t="shared" ref="T65:AD65" si="176">SUM(T62:T64)</f>
        <v>-1304409.094</v>
      </c>
      <c r="U65" s="234">
        <f t="shared" si="176"/>
        <v>266568.616</v>
      </c>
      <c r="V65" s="234">
        <f t="shared" si="176"/>
        <v>282197.3926</v>
      </c>
      <c r="W65" s="234">
        <f t="shared" si="176"/>
        <v>287154.8738</v>
      </c>
      <c r="X65" s="234">
        <f t="shared" si="176"/>
        <v>113190.9945</v>
      </c>
      <c r="Y65" s="234">
        <f t="shared" si="176"/>
        <v>121956.7218</v>
      </c>
      <c r="Z65" s="234">
        <f t="shared" si="176"/>
        <v>130985.421</v>
      </c>
      <c r="AA65" s="234">
        <f t="shared" si="176"/>
        <v>140284.9811</v>
      </c>
      <c r="AB65" s="234">
        <f t="shared" si="176"/>
        <v>149863.528</v>
      </c>
      <c r="AC65" s="234">
        <f t="shared" si="176"/>
        <v>159729.4313</v>
      </c>
      <c r="AD65" s="235">
        <f t="shared" si="176"/>
        <v>3146185.966</v>
      </c>
      <c r="AE65" s="37"/>
      <c r="AF65" s="231" t="s">
        <v>186</v>
      </c>
      <c r="AG65" s="232">
        <f t="shared" si="163"/>
        <v>3.830818843</v>
      </c>
      <c r="AH65" s="233">
        <f t="shared" si="164"/>
        <v>0.2113036989</v>
      </c>
      <c r="AI65" s="234">
        <f t="shared" ref="AI65:AS65" si="177">SUM(AI62:AI64)</f>
        <v>-754580.191</v>
      </c>
      <c r="AJ65" s="234">
        <f t="shared" si="177"/>
        <v>154205.7611</v>
      </c>
      <c r="AK65" s="234">
        <f t="shared" si="177"/>
        <v>163435.7014</v>
      </c>
      <c r="AL65" s="234">
        <f t="shared" si="177"/>
        <v>166222.3363</v>
      </c>
      <c r="AM65" s="234">
        <f t="shared" si="177"/>
        <v>65501.59896</v>
      </c>
      <c r="AN65" s="234">
        <f t="shared" si="177"/>
        <v>70573.1062</v>
      </c>
      <c r="AO65" s="234">
        <f t="shared" si="177"/>
        <v>75796.75866</v>
      </c>
      <c r="AP65" s="234">
        <f t="shared" si="177"/>
        <v>81177.12069</v>
      </c>
      <c r="AQ65" s="234">
        <f t="shared" si="177"/>
        <v>86718.89358</v>
      </c>
      <c r="AR65" s="234">
        <f t="shared" si="177"/>
        <v>92426.91967</v>
      </c>
      <c r="AS65" s="235">
        <f t="shared" si="177"/>
        <v>1934601.817</v>
      </c>
      <c r="AT65" s="37"/>
      <c r="AU65" s="231" t="s">
        <v>186</v>
      </c>
      <c r="AV65" s="232">
        <f t="shared" si="167"/>
        <v>3.821662725</v>
      </c>
      <c r="AW65" s="233">
        <f t="shared" si="168"/>
        <v>0.2109185115</v>
      </c>
      <c r="AX65" s="234">
        <f t="shared" ref="AX65:BH65" si="178">SUM(AX62:AX64)</f>
        <v>-885934.436</v>
      </c>
      <c r="AY65" s="234">
        <f t="shared" si="178"/>
        <v>181049.2717</v>
      </c>
      <c r="AZ65" s="234">
        <f t="shared" si="178"/>
        <v>191796.6374</v>
      </c>
      <c r="BA65" s="234">
        <f t="shared" si="178"/>
        <v>194966.298</v>
      </c>
      <c r="BB65" s="234">
        <f t="shared" si="178"/>
        <v>76605.39543</v>
      </c>
      <c r="BC65" s="234">
        <f t="shared" si="178"/>
        <v>82550.77634</v>
      </c>
      <c r="BD65" s="234">
        <f t="shared" si="178"/>
        <v>88674.51867</v>
      </c>
      <c r="BE65" s="234">
        <f t="shared" si="178"/>
        <v>94981.97328</v>
      </c>
      <c r="BF65" s="234">
        <f t="shared" si="178"/>
        <v>101478.6515</v>
      </c>
      <c r="BG65" s="234">
        <f t="shared" si="178"/>
        <v>108170.2301</v>
      </c>
      <c r="BH65" s="235">
        <f t="shared" si="178"/>
        <v>2265468.859</v>
      </c>
    </row>
    <row r="66" ht="15.7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</row>
    <row r="67" ht="15.7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</row>
    <row r="68" ht="15.7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</row>
    <row r="69" ht="15.7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</row>
    <row r="70" ht="15.7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</row>
    <row r="71" ht="15.7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</row>
    <row r="72" ht="15.7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</row>
    <row r="73" ht="15.7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</row>
    <row r="74" ht="15.7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</row>
    <row r="75" ht="15.7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</row>
    <row r="76" ht="15.7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</row>
    <row r="77" ht="15.7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</row>
    <row r="78" ht="15.7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</row>
    <row r="79" ht="15.7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</row>
    <row r="80" ht="15.7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</row>
    <row r="81" ht="15.7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</row>
    <row r="82" ht="15.7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</row>
    <row r="83" ht="15.7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</row>
    <row r="84" ht="15.7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</row>
    <row r="85" ht="15.7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</row>
    <row r="86" ht="15.7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</row>
    <row r="87" ht="15.7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</row>
    <row r="88" ht="15.7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</row>
    <row r="89" ht="15.7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</row>
    <row r="90" ht="15.7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</row>
    <row r="91" ht="15.7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</row>
    <row r="92" ht="15.7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</row>
    <row r="93" ht="15.7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</row>
    <row r="94" ht="15.7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</row>
    <row r="95" ht="15.7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</row>
    <row r="96" ht="15.7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</row>
    <row r="97" ht="15.7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</row>
    <row r="98" ht="15.7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</row>
    <row r="99" ht="15.7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</row>
    <row r="100" ht="15.7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</row>
    <row r="101" ht="15.7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</row>
    <row r="102" ht="15.7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</row>
    <row r="103" ht="15.7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</row>
    <row r="104" ht="15.7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</row>
    <row r="105" ht="15.7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</row>
    <row r="106" ht="15.7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</row>
    <row r="107" ht="15.7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</row>
    <row r="108" ht="15.7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</row>
    <row r="109" ht="15.7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</row>
    <row r="110" ht="15.7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</row>
    <row r="111" ht="15.7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</row>
    <row r="112" ht="15.7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</row>
    <row r="113" ht="15.7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</row>
    <row r="114" ht="15.7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</row>
    <row r="115" ht="15.7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</row>
    <row r="116" ht="15.7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</row>
    <row r="117" ht="15.7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</row>
    <row r="118" ht="15.7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</row>
    <row r="119" ht="15.7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</row>
    <row r="120" ht="15.7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</row>
    <row r="121" ht="15.7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</row>
    <row r="122" ht="15.7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</row>
    <row r="123" ht="15.7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</row>
    <row r="124" ht="15.7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</row>
    <row r="125" ht="15.7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</row>
    <row r="126" ht="15.7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</row>
    <row r="127" ht="15.7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</row>
    <row r="128" ht="15.7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</row>
    <row r="129" ht="15.7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</row>
    <row r="130" ht="15.7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</row>
    <row r="131" ht="15.7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</row>
    <row r="132" ht="15.7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</row>
    <row r="133" ht="15.7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</row>
    <row r="134" ht="15.7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</row>
    <row r="135" ht="15.7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</row>
    <row r="136" ht="15.7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</row>
    <row r="137" ht="15.7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</row>
    <row r="138" ht="15.7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</row>
    <row r="139" ht="15.7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</row>
    <row r="140" ht="15.7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</row>
    <row r="141" ht="15.7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</row>
    <row r="142" ht="15.7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</row>
    <row r="143" ht="15.7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</row>
    <row r="144" ht="15.7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</row>
    <row r="145" ht="15.7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</row>
    <row r="146" ht="15.7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</row>
    <row r="147" ht="15.7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</row>
    <row r="148" ht="15.7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</row>
    <row r="149" ht="15.7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</row>
    <row r="150" ht="15.7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</row>
    <row r="151" ht="15.7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</row>
    <row r="152" ht="15.7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</row>
    <row r="153" ht="15.7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</row>
    <row r="154" ht="15.7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</row>
    <row r="155" ht="15.7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</row>
    <row r="156" ht="15.7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</row>
    <row r="157" ht="15.7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</row>
    <row r="158" ht="15.7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</row>
    <row r="159" ht="15.7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</row>
    <row r="160" ht="15.7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</row>
    <row r="161" ht="15.7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</row>
    <row r="162" ht="15.7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</row>
    <row r="163" ht="15.7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</row>
    <row r="164" ht="15.7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</row>
    <row r="165" ht="15.7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</row>
    <row r="166" ht="15.7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</row>
    <row r="167" ht="15.7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</row>
    <row r="168" ht="15.7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</row>
    <row r="169" ht="15.7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</row>
    <row r="170" ht="15.7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</row>
    <row r="171" ht="15.7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</row>
    <row r="172" ht="15.7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</row>
    <row r="173" ht="15.7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</row>
    <row r="174" ht="15.7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</row>
    <row r="175" ht="15.7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</row>
    <row r="176" ht="15.7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</row>
    <row r="177" ht="15.7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</row>
    <row r="178" ht="15.7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</row>
    <row r="179" ht="15.7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</row>
    <row r="180" ht="15.7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</row>
    <row r="181" ht="15.7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</row>
    <row r="182" ht="15.7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</row>
    <row r="183" ht="15.7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</row>
    <row r="184" ht="15.7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</row>
    <row r="185" ht="15.7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</row>
    <row r="186" ht="15.7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</row>
    <row r="187" ht="15.7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</row>
    <row r="188" ht="15.7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</row>
    <row r="189" ht="15.7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</row>
    <row r="190" ht="15.7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</row>
    <row r="191" ht="15.7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</row>
    <row r="192" ht="15.7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</row>
    <row r="193" ht="15.7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</row>
    <row r="194" ht="15.7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</row>
    <row r="195" ht="15.7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</row>
    <row r="196" ht="15.7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</row>
    <row r="197" ht="15.7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</row>
    <row r="198" ht="15.7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</row>
    <row r="199" ht="15.7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</row>
    <row r="200" ht="15.7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</row>
    <row r="201" ht="15.7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</row>
    <row r="202" ht="15.7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</row>
    <row r="203" ht="15.7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</row>
    <row r="204" ht="15.7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</row>
    <row r="205" ht="15.7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</row>
    <row r="206" ht="15.7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</row>
    <row r="207" ht="15.7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</row>
    <row r="208" ht="15.7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</row>
    <row r="209" ht="15.7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</row>
    <row r="210" ht="15.7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</row>
    <row r="211" ht="15.7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</row>
    <row r="212" ht="15.7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</row>
    <row r="213" ht="15.7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</row>
    <row r="214" ht="15.7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</row>
    <row r="215" ht="15.7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</row>
    <row r="216" ht="15.7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</row>
    <row r="217" ht="15.7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</row>
    <row r="218" ht="15.7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</row>
    <row r="219" ht="15.7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</row>
    <row r="220" ht="15.7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</row>
    <row r="221" ht="15.7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</row>
    <row r="222" ht="15.7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</row>
    <row r="223" ht="15.7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</row>
    <row r="224" ht="15.7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</row>
    <row r="225" ht="15.7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</row>
    <row r="226" ht="15.7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</row>
    <row r="227" ht="15.7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</row>
    <row r="228" ht="15.7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</row>
    <row r="229" ht="15.7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</row>
    <row r="230" ht="15.7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</row>
    <row r="231" ht="15.7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</row>
    <row r="232" ht="15.7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</row>
    <row r="233" ht="15.7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</row>
    <row r="234" ht="15.7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</row>
    <row r="235" ht="15.7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</row>
    <row r="236" ht="15.7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</row>
    <row r="237" ht="15.7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</row>
    <row r="238" ht="15.7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</row>
    <row r="239" ht="15.7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</row>
    <row r="240" ht="15.7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</row>
    <row r="241" ht="15.7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</row>
    <row r="242" ht="15.7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</row>
    <row r="243" ht="15.7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</row>
    <row r="244" ht="15.7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</row>
    <row r="245" ht="15.7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</row>
    <row r="246" ht="15.7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</row>
    <row r="247" ht="15.7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</row>
    <row r="248" ht="15.7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</row>
    <row r="249" ht="15.7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</row>
    <row r="250" ht="15.7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</row>
    <row r="251" ht="15.7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</row>
    <row r="252" ht="15.7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</row>
    <row r="253" ht="15.7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</row>
    <row r="254" ht="15.7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</row>
    <row r="255" ht="15.7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</row>
    <row r="256" ht="15.7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</row>
    <row r="257" ht="15.7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</row>
    <row r="258" ht="15.7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</row>
    <row r="259" ht="15.7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</row>
    <row r="260" ht="15.7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</row>
    <row r="261" ht="15.7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</row>
    <row r="262" ht="15.7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</row>
    <row r="263" ht="15.7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</row>
    <row r="264" ht="15.7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</row>
    <row r="265" ht="15.7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</row>
    <row r="266" ht="15.7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</row>
    <row r="267" ht="15.7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</row>
    <row r="268" ht="15.7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</row>
    <row r="269" ht="15.7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</row>
    <row r="270" ht="15.7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</row>
    <row r="271" ht="15.7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</row>
    <row r="272" ht="15.7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</row>
    <row r="273" ht="15.7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</row>
    <row r="274" ht="15.7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</row>
    <row r="275" ht="15.7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</row>
    <row r="276" ht="15.7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</row>
    <row r="277" ht="15.7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</row>
    <row r="278" ht="15.7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  <c r="BH278" s="37"/>
    </row>
    <row r="279" ht="15.7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</row>
    <row r="280" ht="15.7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</row>
    <row r="281" ht="15.7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  <c r="BG281" s="37"/>
      <c r="BH281" s="37"/>
    </row>
    <row r="282" ht="15.7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</row>
    <row r="283" ht="15.7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  <c r="BH283" s="37"/>
    </row>
    <row r="284" ht="15.7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  <c r="BH284" s="37"/>
    </row>
    <row r="285" ht="15.7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  <c r="BH285" s="37"/>
    </row>
    <row r="286" ht="15.7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</row>
    <row r="287" ht="15.7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  <c r="BH287" s="37"/>
    </row>
    <row r="288" ht="15.7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</row>
    <row r="289" ht="15.7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</row>
    <row r="290" ht="15.7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  <c r="BH290" s="37"/>
    </row>
    <row r="291" ht="15.7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</row>
    <row r="292" ht="15.7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  <c r="BH292" s="37"/>
    </row>
    <row r="293" ht="15.7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</row>
    <row r="294" ht="15.7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</row>
    <row r="295" ht="15.7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</row>
    <row r="296" ht="15.7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</row>
    <row r="297" ht="15.7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</row>
    <row r="298" ht="15.7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</row>
    <row r="299" ht="15.7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</row>
    <row r="300" ht="15.7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</row>
    <row r="301" ht="15.7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</row>
    <row r="302" ht="15.7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</row>
    <row r="303" ht="15.7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</row>
    <row r="304" ht="15.7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</row>
    <row r="305" ht="15.7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</row>
    <row r="306" ht="15.7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</row>
    <row r="307" ht="15.7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</row>
    <row r="308" ht="15.7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</row>
    <row r="309" ht="15.7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</row>
    <row r="310" ht="15.7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</row>
    <row r="311" ht="15.7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</row>
    <row r="312" ht="15.7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</row>
    <row r="313" ht="15.7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</row>
    <row r="314" ht="15.7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</row>
    <row r="315" ht="15.7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</row>
    <row r="316" ht="15.7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</row>
    <row r="317" ht="15.7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</row>
    <row r="318" ht="15.7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</row>
    <row r="319" ht="15.7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</row>
    <row r="320" ht="15.7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</row>
    <row r="321" ht="15.7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</row>
    <row r="322" ht="15.7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</row>
    <row r="323" ht="15.7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</row>
    <row r="324" ht="15.7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</row>
    <row r="325" ht="15.7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  <c r="BG325" s="37"/>
      <c r="BH325" s="37"/>
    </row>
    <row r="326" ht="15.7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</row>
    <row r="327" ht="15.7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</row>
    <row r="328" ht="15.7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</row>
    <row r="329" ht="15.7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</row>
    <row r="330" ht="15.7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</row>
    <row r="331" ht="15.7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</row>
    <row r="332" ht="15.7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</row>
    <row r="333" ht="15.7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</row>
    <row r="334" ht="15.7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</row>
    <row r="335" ht="15.7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</row>
    <row r="336" ht="15.7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</row>
    <row r="337" ht="15.7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</row>
    <row r="338" ht="15.7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</row>
    <row r="339" ht="15.7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</row>
    <row r="340" ht="15.7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</row>
    <row r="341" ht="15.7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</row>
    <row r="342" ht="15.7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</row>
    <row r="343" ht="15.7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</row>
    <row r="344" ht="15.7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</row>
    <row r="345" ht="15.7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</row>
    <row r="346" ht="15.7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</row>
    <row r="347" ht="15.7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</row>
    <row r="348" ht="15.7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</row>
    <row r="349" ht="15.7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</row>
    <row r="350" ht="15.7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</row>
    <row r="351" ht="15.7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7"/>
      <c r="BC351" s="37"/>
      <c r="BD351" s="37"/>
      <c r="BE351" s="37"/>
      <c r="BF351" s="37"/>
      <c r="BG351" s="37"/>
      <c r="BH351" s="37"/>
    </row>
    <row r="352" ht="15.7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  <c r="BG352" s="37"/>
      <c r="BH352" s="37"/>
    </row>
    <row r="353" ht="15.7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  <c r="BB353" s="37"/>
      <c r="BC353" s="37"/>
      <c r="BD353" s="37"/>
      <c r="BE353" s="37"/>
      <c r="BF353" s="37"/>
      <c r="BG353" s="37"/>
      <c r="BH353" s="37"/>
    </row>
    <row r="354" ht="15.7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  <c r="BC354" s="37"/>
      <c r="BD354" s="37"/>
      <c r="BE354" s="37"/>
      <c r="BF354" s="37"/>
      <c r="BG354" s="37"/>
      <c r="BH354" s="37"/>
    </row>
    <row r="355" ht="15.7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  <c r="BC355" s="37"/>
      <c r="BD355" s="37"/>
      <c r="BE355" s="37"/>
      <c r="BF355" s="37"/>
      <c r="BG355" s="37"/>
      <c r="BH355" s="37"/>
    </row>
    <row r="356" ht="15.7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</row>
    <row r="357" ht="15.7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</row>
    <row r="358" ht="15.7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</row>
    <row r="359" ht="15.7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  <c r="BA359" s="37"/>
      <c r="BB359" s="37"/>
      <c r="BC359" s="37"/>
      <c r="BD359" s="37"/>
      <c r="BE359" s="37"/>
      <c r="BF359" s="37"/>
      <c r="BG359" s="37"/>
      <c r="BH359" s="37"/>
    </row>
    <row r="360" ht="15.7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</row>
    <row r="361" ht="15.7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  <c r="BG361" s="37"/>
      <c r="BH361" s="37"/>
    </row>
    <row r="362" ht="15.7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</row>
    <row r="363" ht="15.7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  <c r="BA363" s="37"/>
      <c r="BB363" s="37"/>
      <c r="BC363" s="37"/>
      <c r="BD363" s="37"/>
      <c r="BE363" s="37"/>
      <c r="BF363" s="37"/>
      <c r="BG363" s="37"/>
      <c r="BH363" s="37"/>
    </row>
    <row r="364" ht="15.7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  <c r="BB364" s="37"/>
      <c r="BC364" s="37"/>
      <c r="BD364" s="37"/>
      <c r="BE364" s="37"/>
      <c r="BF364" s="37"/>
      <c r="BG364" s="37"/>
      <c r="BH364" s="37"/>
    </row>
    <row r="365" ht="15.7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  <c r="BC365" s="37"/>
      <c r="BD365" s="37"/>
      <c r="BE365" s="37"/>
      <c r="BF365" s="37"/>
      <c r="BG365" s="37"/>
      <c r="BH365" s="37"/>
    </row>
    <row r="366" ht="15.7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  <c r="BG366" s="37"/>
      <c r="BH366" s="37"/>
    </row>
    <row r="367" ht="15.7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</row>
    <row r="368" ht="15.7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</row>
    <row r="369" ht="15.7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  <c r="BE369" s="37"/>
      <c r="BF369" s="37"/>
      <c r="BG369" s="37"/>
      <c r="BH369" s="37"/>
    </row>
    <row r="370" ht="15.7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  <c r="BC370" s="37"/>
      <c r="BD370" s="37"/>
      <c r="BE370" s="37"/>
      <c r="BF370" s="37"/>
      <c r="BG370" s="37"/>
      <c r="BH370" s="37"/>
    </row>
    <row r="371" ht="15.7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  <c r="BA371" s="37"/>
      <c r="BB371" s="37"/>
      <c r="BC371" s="37"/>
      <c r="BD371" s="37"/>
      <c r="BE371" s="37"/>
      <c r="BF371" s="37"/>
      <c r="BG371" s="37"/>
      <c r="BH371" s="37"/>
    </row>
    <row r="372" ht="15.7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</row>
    <row r="373" ht="15.7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</row>
    <row r="374" ht="15.7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</row>
    <row r="375" ht="15.7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</row>
    <row r="376" ht="15.7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  <c r="AY376" s="37"/>
      <c r="AZ376" s="37"/>
      <c r="BA376" s="37"/>
      <c r="BB376" s="37"/>
      <c r="BC376" s="37"/>
      <c r="BD376" s="37"/>
      <c r="BE376" s="37"/>
      <c r="BF376" s="37"/>
      <c r="BG376" s="37"/>
      <c r="BH376" s="37"/>
    </row>
    <row r="377" ht="15.7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</row>
    <row r="378" ht="15.7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</row>
    <row r="379" ht="15.7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</row>
    <row r="380" ht="15.7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  <c r="BA380" s="37"/>
      <c r="BB380" s="37"/>
      <c r="BC380" s="37"/>
      <c r="BD380" s="37"/>
      <c r="BE380" s="37"/>
      <c r="BF380" s="37"/>
      <c r="BG380" s="37"/>
      <c r="BH380" s="37"/>
    </row>
    <row r="381" ht="15.7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  <c r="BA381" s="37"/>
      <c r="BB381" s="37"/>
      <c r="BC381" s="37"/>
      <c r="BD381" s="37"/>
      <c r="BE381" s="37"/>
      <c r="BF381" s="37"/>
      <c r="BG381" s="37"/>
      <c r="BH381" s="37"/>
    </row>
    <row r="382" ht="15.7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  <c r="BC382" s="37"/>
      <c r="BD382" s="37"/>
      <c r="BE382" s="37"/>
      <c r="BF382" s="37"/>
      <c r="BG382" s="37"/>
      <c r="BH382" s="37"/>
    </row>
    <row r="383" ht="15.7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  <c r="BA383" s="37"/>
      <c r="BB383" s="37"/>
      <c r="BC383" s="37"/>
      <c r="BD383" s="37"/>
      <c r="BE383" s="37"/>
      <c r="BF383" s="37"/>
      <c r="BG383" s="37"/>
      <c r="BH383" s="37"/>
    </row>
    <row r="384" ht="15.7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  <c r="BC384" s="37"/>
      <c r="BD384" s="37"/>
      <c r="BE384" s="37"/>
      <c r="BF384" s="37"/>
      <c r="BG384" s="37"/>
      <c r="BH384" s="37"/>
    </row>
    <row r="385" ht="15.7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</row>
    <row r="386" ht="15.7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  <c r="BA386" s="37"/>
      <c r="BB386" s="37"/>
      <c r="BC386" s="37"/>
      <c r="BD386" s="37"/>
      <c r="BE386" s="37"/>
      <c r="BF386" s="37"/>
      <c r="BG386" s="37"/>
      <c r="BH386" s="37"/>
    </row>
    <row r="387" ht="15.7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  <c r="BA387" s="37"/>
      <c r="BB387" s="37"/>
      <c r="BC387" s="37"/>
      <c r="BD387" s="37"/>
      <c r="BE387" s="37"/>
      <c r="BF387" s="37"/>
      <c r="BG387" s="37"/>
      <c r="BH387" s="37"/>
    </row>
    <row r="388" ht="15.7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  <c r="BA388" s="37"/>
      <c r="BB388" s="37"/>
      <c r="BC388" s="37"/>
      <c r="BD388" s="37"/>
      <c r="BE388" s="37"/>
      <c r="BF388" s="37"/>
      <c r="BG388" s="37"/>
      <c r="BH388" s="37"/>
    </row>
    <row r="389" ht="15.7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  <c r="BC389" s="37"/>
      <c r="BD389" s="37"/>
      <c r="BE389" s="37"/>
      <c r="BF389" s="37"/>
      <c r="BG389" s="37"/>
      <c r="BH389" s="37"/>
    </row>
    <row r="390" ht="15.7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7"/>
      <c r="BF390" s="37"/>
      <c r="BG390" s="37"/>
      <c r="BH390" s="37"/>
    </row>
    <row r="391" ht="15.7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7"/>
      <c r="BF391" s="37"/>
      <c r="BG391" s="37"/>
      <c r="BH391" s="37"/>
    </row>
    <row r="392" ht="15.7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  <c r="BA392" s="37"/>
      <c r="BB392" s="37"/>
      <c r="BC392" s="37"/>
      <c r="BD392" s="37"/>
      <c r="BE392" s="37"/>
      <c r="BF392" s="37"/>
      <c r="BG392" s="37"/>
      <c r="BH392" s="37"/>
    </row>
    <row r="393" ht="15.7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  <c r="BB393" s="37"/>
      <c r="BC393" s="37"/>
      <c r="BD393" s="37"/>
      <c r="BE393" s="37"/>
      <c r="BF393" s="37"/>
      <c r="BG393" s="37"/>
      <c r="BH393" s="37"/>
    </row>
    <row r="394" ht="15.7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  <c r="BB394" s="37"/>
      <c r="BC394" s="37"/>
      <c r="BD394" s="37"/>
      <c r="BE394" s="37"/>
      <c r="BF394" s="37"/>
      <c r="BG394" s="37"/>
      <c r="BH394" s="37"/>
    </row>
    <row r="395" ht="15.7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  <c r="BB395" s="37"/>
      <c r="BC395" s="37"/>
      <c r="BD395" s="37"/>
      <c r="BE395" s="37"/>
      <c r="BF395" s="37"/>
      <c r="BG395" s="37"/>
      <c r="BH395" s="37"/>
    </row>
    <row r="396" ht="15.7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  <c r="AZ396" s="37"/>
      <c r="BA396" s="37"/>
      <c r="BB396" s="37"/>
      <c r="BC396" s="37"/>
      <c r="BD396" s="37"/>
      <c r="BE396" s="37"/>
      <c r="BF396" s="37"/>
      <c r="BG396" s="37"/>
      <c r="BH396" s="37"/>
    </row>
    <row r="397" ht="15.7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  <c r="BA397" s="37"/>
      <c r="BB397" s="37"/>
      <c r="BC397" s="37"/>
      <c r="BD397" s="37"/>
      <c r="BE397" s="37"/>
      <c r="BF397" s="37"/>
      <c r="BG397" s="37"/>
      <c r="BH397" s="37"/>
    </row>
    <row r="398" ht="15.7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  <c r="BA398" s="37"/>
      <c r="BB398" s="37"/>
      <c r="BC398" s="37"/>
      <c r="BD398" s="37"/>
      <c r="BE398" s="37"/>
      <c r="BF398" s="37"/>
      <c r="BG398" s="37"/>
      <c r="BH398" s="37"/>
    </row>
    <row r="399" ht="15.7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  <c r="BA399" s="37"/>
      <c r="BB399" s="37"/>
      <c r="BC399" s="37"/>
      <c r="BD399" s="37"/>
      <c r="BE399" s="37"/>
      <c r="BF399" s="37"/>
      <c r="BG399" s="37"/>
      <c r="BH399" s="37"/>
    </row>
    <row r="400" ht="15.7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  <c r="BA400" s="37"/>
      <c r="BB400" s="37"/>
      <c r="BC400" s="37"/>
      <c r="BD400" s="37"/>
      <c r="BE400" s="37"/>
      <c r="BF400" s="37"/>
      <c r="BG400" s="37"/>
      <c r="BH400" s="37"/>
    </row>
    <row r="401" ht="15.7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  <c r="AZ401" s="37"/>
      <c r="BA401" s="37"/>
      <c r="BB401" s="37"/>
      <c r="BC401" s="37"/>
      <c r="BD401" s="37"/>
      <c r="BE401" s="37"/>
      <c r="BF401" s="37"/>
      <c r="BG401" s="37"/>
      <c r="BH401" s="37"/>
    </row>
    <row r="402" ht="15.7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  <c r="AZ402" s="37"/>
      <c r="BA402" s="37"/>
      <c r="BB402" s="37"/>
      <c r="BC402" s="37"/>
      <c r="BD402" s="37"/>
      <c r="BE402" s="37"/>
      <c r="BF402" s="37"/>
      <c r="BG402" s="37"/>
      <c r="BH402" s="37"/>
    </row>
    <row r="403" ht="15.7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  <c r="BA403" s="37"/>
      <c r="BB403" s="37"/>
      <c r="BC403" s="37"/>
      <c r="BD403" s="37"/>
      <c r="BE403" s="37"/>
      <c r="BF403" s="37"/>
      <c r="BG403" s="37"/>
      <c r="BH403" s="37"/>
    </row>
    <row r="404" ht="15.7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  <c r="BA404" s="37"/>
      <c r="BB404" s="37"/>
      <c r="BC404" s="37"/>
      <c r="BD404" s="37"/>
      <c r="BE404" s="37"/>
      <c r="BF404" s="37"/>
      <c r="BG404" s="37"/>
      <c r="BH404" s="37"/>
    </row>
    <row r="405" ht="15.7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7"/>
      <c r="BF405" s="37"/>
      <c r="BG405" s="37"/>
      <c r="BH405" s="37"/>
    </row>
    <row r="406" ht="15.7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7"/>
      <c r="AV406" s="37"/>
      <c r="AW406" s="37"/>
      <c r="AX406" s="37"/>
      <c r="AY406" s="37"/>
      <c r="AZ406" s="37"/>
      <c r="BA406" s="37"/>
      <c r="BB406" s="37"/>
      <c r="BC406" s="37"/>
      <c r="BD406" s="37"/>
      <c r="BE406" s="37"/>
      <c r="BF406" s="37"/>
      <c r="BG406" s="37"/>
      <c r="BH406" s="37"/>
    </row>
    <row r="407" ht="15.7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7"/>
      <c r="BF407" s="37"/>
      <c r="BG407" s="37"/>
      <c r="BH407" s="37"/>
    </row>
    <row r="408" ht="15.7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  <c r="AY408" s="37"/>
      <c r="AZ408" s="37"/>
      <c r="BA408" s="37"/>
      <c r="BB408" s="37"/>
      <c r="BC408" s="37"/>
      <c r="BD408" s="37"/>
      <c r="BE408" s="37"/>
      <c r="BF408" s="37"/>
      <c r="BG408" s="37"/>
      <c r="BH408" s="37"/>
    </row>
    <row r="409" ht="15.7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7"/>
      <c r="AV409" s="37"/>
      <c r="AW409" s="37"/>
      <c r="AX409" s="37"/>
      <c r="AY409" s="37"/>
      <c r="AZ409" s="37"/>
      <c r="BA409" s="37"/>
      <c r="BB409" s="37"/>
      <c r="BC409" s="37"/>
      <c r="BD409" s="37"/>
      <c r="BE409" s="37"/>
      <c r="BF409" s="37"/>
      <c r="BG409" s="37"/>
      <c r="BH409" s="37"/>
    </row>
    <row r="410" ht="15.7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7"/>
      <c r="AV410" s="37"/>
      <c r="AW410" s="37"/>
      <c r="AX410" s="37"/>
      <c r="AY410" s="37"/>
      <c r="AZ410" s="37"/>
      <c r="BA410" s="37"/>
      <c r="BB410" s="37"/>
      <c r="BC410" s="37"/>
      <c r="BD410" s="37"/>
      <c r="BE410" s="37"/>
      <c r="BF410" s="37"/>
      <c r="BG410" s="37"/>
      <c r="BH410" s="37"/>
    </row>
    <row r="411" ht="15.7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7"/>
      <c r="AV411" s="37"/>
      <c r="AW411" s="37"/>
      <c r="AX411" s="37"/>
      <c r="AY411" s="37"/>
      <c r="AZ411" s="37"/>
      <c r="BA411" s="37"/>
      <c r="BB411" s="37"/>
      <c r="BC411" s="37"/>
      <c r="BD411" s="37"/>
      <c r="BE411" s="37"/>
      <c r="BF411" s="37"/>
      <c r="BG411" s="37"/>
      <c r="BH411" s="37"/>
    </row>
    <row r="412" ht="15.7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  <c r="AY412" s="37"/>
      <c r="AZ412" s="37"/>
      <c r="BA412" s="37"/>
      <c r="BB412" s="37"/>
      <c r="BC412" s="37"/>
      <c r="BD412" s="37"/>
      <c r="BE412" s="37"/>
      <c r="BF412" s="37"/>
      <c r="BG412" s="37"/>
      <c r="BH412" s="37"/>
    </row>
    <row r="413" ht="15.7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  <c r="BB413" s="37"/>
      <c r="BC413" s="37"/>
      <c r="BD413" s="37"/>
      <c r="BE413" s="37"/>
      <c r="BF413" s="37"/>
      <c r="BG413" s="37"/>
      <c r="BH413" s="37"/>
    </row>
    <row r="414" ht="15.7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  <c r="AY414" s="37"/>
      <c r="AZ414" s="37"/>
      <c r="BA414" s="37"/>
      <c r="BB414" s="37"/>
      <c r="BC414" s="37"/>
      <c r="BD414" s="37"/>
      <c r="BE414" s="37"/>
      <c r="BF414" s="37"/>
      <c r="BG414" s="37"/>
      <c r="BH414" s="37"/>
    </row>
    <row r="415" ht="15.7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  <c r="AY415" s="37"/>
      <c r="AZ415" s="37"/>
      <c r="BA415" s="37"/>
      <c r="BB415" s="37"/>
      <c r="BC415" s="37"/>
      <c r="BD415" s="37"/>
      <c r="BE415" s="37"/>
      <c r="BF415" s="37"/>
      <c r="BG415" s="37"/>
      <c r="BH415" s="37"/>
    </row>
    <row r="416" ht="15.7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  <c r="AY416" s="37"/>
      <c r="AZ416" s="37"/>
      <c r="BA416" s="37"/>
      <c r="BB416" s="37"/>
      <c r="BC416" s="37"/>
      <c r="BD416" s="37"/>
      <c r="BE416" s="37"/>
      <c r="BF416" s="37"/>
      <c r="BG416" s="37"/>
      <c r="BH416" s="37"/>
    </row>
    <row r="417" ht="15.7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  <c r="AY417" s="37"/>
      <c r="AZ417" s="37"/>
      <c r="BA417" s="37"/>
      <c r="BB417" s="37"/>
      <c r="BC417" s="37"/>
      <c r="BD417" s="37"/>
      <c r="BE417" s="37"/>
      <c r="BF417" s="37"/>
      <c r="BG417" s="37"/>
      <c r="BH417" s="37"/>
    </row>
    <row r="418" ht="15.7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  <c r="AY418" s="37"/>
      <c r="AZ418" s="37"/>
      <c r="BA418" s="37"/>
      <c r="BB418" s="37"/>
      <c r="BC418" s="37"/>
      <c r="BD418" s="37"/>
      <c r="BE418" s="37"/>
      <c r="BF418" s="37"/>
      <c r="BG418" s="37"/>
      <c r="BH418" s="37"/>
    </row>
    <row r="419" ht="15.7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  <c r="AY419" s="37"/>
      <c r="AZ419" s="37"/>
      <c r="BA419" s="37"/>
      <c r="BB419" s="37"/>
      <c r="BC419" s="37"/>
      <c r="BD419" s="37"/>
      <c r="BE419" s="37"/>
      <c r="BF419" s="37"/>
      <c r="BG419" s="37"/>
      <c r="BH419" s="37"/>
    </row>
    <row r="420" ht="15.7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7"/>
      <c r="BF420" s="37"/>
      <c r="BG420" s="37"/>
      <c r="BH420" s="37"/>
    </row>
    <row r="421" ht="15.7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7"/>
      <c r="AV421" s="37"/>
      <c r="AW421" s="37"/>
      <c r="AX421" s="37"/>
      <c r="AY421" s="37"/>
      <c r="AZ421" s="37"/>
      <c r="BA421" s="37"/>
      <c r="BB421" s="37"/>
      <c r="BC421" s="37"/>
      <c r="BD421" s="37"/>
      <c r="BE421" s="37"/>
      <c r="BF421" s="37"/>
      <c r="BG421" s="37"/>
      <c r="BH421" s="37"/>
    </row>
    <row r="422" ht="15.7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7"/>
      <c r="BF422" s="37"/>
      <c r="BG422" s="37"/>
      <c r="BH422" s="37"/>
    </row>
    <row r="423" ht="15.7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7"/>
      <c r="AV423" s="37"/>
      <c r="AW423" s="37"/>
      <c r="AX423" s="37"/>
      <c r="AY423" s="37"/>
      <c r="AZ423" s="37"/>
      <c r="BA423" s="37"/>
      <c r="BB423" s="37"/>
      <c r="BC423" s="37"/>
      <c r="BD423" s="37"/>
      <c r="BE423" s="37"/>
      <c r="BF423" s="37"/>
      <c r="BG423" s="37"/>
      <c r="BH423" s="37"/>
    </row>
    <row r="424" ht="15.7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  <c r="AU424" s="37"/>
      <c r="AV424" s="37"/>
      <c r="AW424" s="37"/>
      <c r="AX424" s="37"/>
      <c r="AY424" s="37"/>
      <c r="AZ424" s="37"/>
      <c r="BA424" s="37"/>
      <c r="BB424" s="37"/>
      <c r="BC424" s="37"/>
      <c r="BD424" s="37"/>
      <c r="BE424" s="37"/>
      <c r="BF424" s="37"/>
      <c r="BG424" s="37"/>
      <c r="BH424" s="37"/>
    </row>
    <row r="425" ht="15.7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  <c r="AZ425" s="37"/>
      <c r="BA425" s="37"/>
      <c r="BB425" s="37"/>
      <c r="BC425" s="37"/>
      <c r="BD425" s="37"/>
      <c r="BE425" s="37"/>
      <c r="BF425" s="37"/>
      <c r="BG425" s="37"/>
      <c r="BH425" s="37"/>
    </row>
    <row r="426" ht="15.7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7"/>
      <c r="AV426" s="37"/>
      <c r="AW426" s="37"/>
      <c r="AX426" s="37"/>
      <c r="AY426" s="37"/>
      <c r="AZ426" s="37"/>
      <c r="BA426" s="37"/>
      <c r="BB426" s="37"/>
      <c r="BC426" s="37"/>
      <c r="BD426" s="37"/>
      <c r="BE426" s="37"/>
      <c r="BF426" s="37"/>
      <c r="BG426" s="37"/>
      <c r="BH426" s="37"/>
    </row>
    <row r="427" ht="15.7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  <c r="AV427" s="37"/>
      <c r="AW427" s="37"/>
      <c r="AX427" s="37"/>
      <c r="AY427" s="37"/>
      <c r="AZ427" s="37"/>
      <c r="BA427" s="37"/>
      <c r="BB427" s="37"/>
      <c r="BC427" s="37"/>
      <c r="BD427" s="37"/>
      <c r="BE427" s="37"/>
      <c r="BF427" s="37"/>
      <c r="BG427" s="37"/>
      <c r="BH427" s="37"/>
    </row>
    <row r="428" ht="15.7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7"/>
      <c r="AV428" s="37"/>
      <c r="AW428" s="37"/>
      <c r="AX428" s="37"/>
      <c r="AY428" s="37"/>
      <c r="AZ428" s="37"/>
      <c r="BA428" s="37"/>
      <c r="BB428" s="37"/>
      <c r="BC428" s="37"/>
      <c r="BD428" s="37"/>
      <c r="BE428" s="37"/>
      <c r="BF428" s="37"/>
      <c r="BG428" s="37"/>
      <c r="BH428" s="37"/>
    </row>
    <row r="429" ht="15.7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</row>
    <row r="430" ht="15.7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7"/>
      <c r="AV430" s="37"/>
      <c r="AW430" s="37"/>
      <c r="AX430" s="37"/>
      <c r="AY430" s="37"/>
      <c r="AZ430" s="37"/>
      <c r="BA430" s="37"/>
      <c r="BB430" s="37"/>
      <c r="BC430" s="37"/>
      <c r="BD430" s="37"/>
      <c r="BE430" s="37"/>
      <c r="BF430" s="37"/>
      <c r="BG430" s="37"/>
      <c r="BH430" s="37"/>
    </row>
    <row r="431" ht="15.7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7"/>
      <c r="BF431" s="37"/>
      <c r="BG431" s="37"/>
      <c r="BH431" s="37"/>
    </row>
    <row r="432" ht="15.7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  <c r="AZ432" s="37"/>
      <c r="BA432" s="37"/>
      <c r="BB432" s="37"/>
      <c r="BC432" s="37"/>
      <c r="BD432" s="37"/>
      <c r="BE432" s="37"/>
      <c r="BF432" s="37"/>
      <c r="BG432" s="37"/>
      <c r="BH432" s="37"/>
    </row>
    <row r="433" ht="15.7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7"/>
      <c r="BF433" s="37"/>
      <c r="BG433" s="37"/>
      <c r="BH433" s="37"/>
    </row>
    <row r="434" ht="15.7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7"/>
      <c r="BF434" s="37"/>
      <c r="BG434" s="37"/>
      <c r="BH434" s="37"/>
    </row>
    <row r="435" ht="15.7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  <c r="AY435" s="37"/>
      <c r="AZ435" s="37"/>
      <c r="BA435" s="37"/>
      <c r="BB435" s="37"/>
      <c r="BC435" s="37"/>
      <c r="BD435" s="37"/>
      <c r="BE435" s="37"/>
      <c r="BF435" s="37"/>
      <c r="BG435" s="37"/>
      <c r="BH435" s="37"/>
    </row>
    <row r="436" ht="15.7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  <c r="BB436" s="37"/>
      <c r="BC436" s="37"/>
      <c r="BD436" s="37"/>
      <c r="BE436" s="37"/>
      <c r="BF436" s="37"/>
      <c r="BG436" s="37"/>
      <c r="BH436" s="37"/>
    </row>
    <row r="437" ht="15.7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  <c r="AX437" s="37"/>
      <c r="AY437" s="37"/>
      <c r="AZ437" s="37"/>
      <c r="BA437" s="37"/>
      <c r="BB437" s="37"/>
      <c r="BC437" s="37"/>
      <c r="BD437" s="37"/>
      <c r="BE437" s="37"/>
      <c r="BF437" s="37"/>
      <c r="BG437" s="37"/>
      <c r="BH437" s="37"/>
    </row>
    <row r="438" ht="15.7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7"/>
      <c r="AV438" s="37"/>
      <c r="AW438" s="37"/>
      <c r="AX438" s="37"/>
      <c r="AY438" s="37"/>
      <c r="AZ438" s="37"/>
      <c r="BA438" s="37"/>
      <c r="BB438" s="37"/>
      <c r="BC438" s="37"/>
      <c r="BD438" s="37"/>
      <c r="BE438" s="37"/>
      <c r="BF438" s="37"/>
      <c r="BG438" s="37"/>
      <c r="BH438" s="37"/>
    </row>
    <row r="439" ht="15.7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7"/>
      <c r="AV439" s="37"/>
      <c r="AW439" s="37"/>
      <c r="AX439" s="37"/>
      <c r="AY439" s="37"/>
      <c r="AZ439" s="37"/>
      <c r="BA439" s="37"/>
      <c r="BB439" s="37"/>
      <c r="BC439" s="37"/>
      <c r="BD439" s="37"/>
      <c r="BE439" s="37"/>
      <c r="BF439" s="37"/>
      <c r="BG439" s="37"/>
      <c r="BH439" s="37"/>
    </row>
    <row r="440" ht="15.7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7"/>
      <c r="AV440" s="37"/>
      <c r="AW440" s="37"/>
      <c r="AX440" s="37"/>
      <c r="AY440" s="37"/>
      <c r="AZ440" s="37"/>
      <c r="BA440" s="37"/>
      <c r="BB440" s="37"/>
      <c r="BC440" s="37"/>
      <c r="BD440" s="37"/>
      <c r="BE440" s="37"/>
      <c r="BF440" s="37"/>
      <c r="BG440" s="37"/>
      <c r="BH440" s="37"/>
    </row>
    <row r="441" ht="15.7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  <c r="AX441" s="37"/>
      <c r="AY441" s="37"/>
      <c r="AZ441" s="37"/>
      <c r="BA441" s="37"/>
      <c r="BB441" s="37"/>
      <c r="BC441" s="37"/>
      <c r="BD441" s="37"/>
      <c r="BE441" s="37"/>
      <c r="BF441" s="37"/>
      <c r="BG441" s="37"/>
      <c r="BH441" s="37"/>
    </row>
    <row r="442" ht="15.7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  <c r="AY442" s="37"/>
      <c r="AZ442" s="37"/>
      <c r="BA442" s="37"/>
      <c r="BB442" s="37"/>
      <c r="BC442" s="37"/>
      <c r="BD442" s="37"/>
      <c r="BE442" s="37"/>
      <c r="BF442" s="37"/>
      <c r="BG442" s="37"/>
      <c r="BH442" s="37"/>
    </row>
    <row r="443" ht="15.7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  <c r="AY443" s="37"/>
      <c r="AZ443" s="37"/>
      <c r="BA443" s="37"/>
      <c r="BB443" s="37"/>
      <c r="BC443" s="37"/>
      <c r="BD443" s="37"/>
      <c r="BE443" s="37"/>
      <c r="BF443" s="37"/>
      <c r="BG443" s="37"/>
      <c r="BH443" s="37"/>
    </row>
    <row r="444" ht="15.7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  <c r="AV444" s="37"/>
      <c r="AW444" s="37"/>
      <c r="AX444" s="37"/>
      <c r="AY444" s="37"/>
      <c r="AZ444" s="37"/>
      <c r="BA444" s="37"/>
      <c r="BB444" s="37"/>
      <c r="BC444" s="37"/>
      <c r="BD444" s="37"/>
      <c r="BE444" s="37"/>
      <c r="BF444" s="37"/>
      <c r="BG444" s="37"/>
      <c r="BH444" s="37"/>
    </row>
    <row r="445" ht="15.7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</row>
    <row r="446" ht="15.7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</row>
    <row r="447" ht="15.7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</row>
    <row r="448" ht="15.7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</row>
    <row r="449" ht="15.7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  <c r="BG449" s="37"/>
      <c r="BH449" s="37"/>
    </row>
    <row r="450" ht="15.7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</row>
    <row r="451" ht="15.7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</row>
    <row r="452" ht="15.7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</row>
    <row r="453" ht="15.7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</row>
    <row r="454" ht="15.7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</row>
    <row r="455" ht="15.7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</row>
    <row r="456" ht="15.7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</row>
    <row r="457" ht="15.7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</row>
    <row r="458" ht="15.7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  <c r="BG458" s="37"/>
      <c r="BH458" s="37"/>
    </row>
    <row r="459" ht="15.7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  <c r="BG459" s="37"/>
      <c r="BH459" s="37"/>
    </row>
    <row r="460" ht="15.7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</row>
    <row r="461" ht="15.7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</row>
    <row r="462" ht="15.7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</row>
    <row r="463" ht="15.7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</row>
    <row r="464" ht="15.7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</row>
    <row r="465" ht="15.7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</row>
    <row r="466" ht="15.7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</row>
    <row r="467" ht="15.7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</row>
    <row r="468" ht="15.7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</row>
    <row r="469" ht="15.7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</row>
    <row r="470" ht="15.7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</row>
    <row r="471" ht="15.7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</row>
    <row r="472" ht="15.7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</row>
    <row r="473" ht="15.7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</row>
    <row r="474" ht="15.7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</row>
    <row r="475" ht="15.7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</row>
    <row r="476" ht="15.7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</row>
    <row r="477" ht="15.7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</row>
    <row r="478" ht="15.7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</row>
    <row r="479" ht="15.7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</row>
    <row r="480" ht="15.7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  <c r="BG480" s="37"/>
      <c r="BH480" s="37"/>
    </row>
    <row r="481" ht="15.7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  <c r="BB481" s="37"/>
      <c r="BC481" s="37"/>
      <c r="BD481" s="37"/>
      <c r="BE481" s="37"/>
      <c r="BF481" s="37"/>
      <c r="BG481" s="37"/>
      <c r="BH481" s="37"/>
    </row>
    <row r="482" ht="15.7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</row>
    <row r="483" ht="15.7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</row>
    <row r="484" ht="15.7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  <c r="BA484" s="37"/>
      <c r="BB484" s="37"/>
      <c r="BC484" s="37"/>
      <c r="BD484" s="37"/>
      <c r="BE484" s="37"/>
      <c r="BF484" s="37"/>
      <c r="BG484" s="37"/>
      <c r="BH484" s="37"/>
    </row>
    <row r="485" ht="15.7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  <c r="BG485" s="37"/>
      <c r="BH485" s="37"/>
    </row>
    <row r="486" ht="15.7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  <c r="BA486" s="37"/>
      <c r="BB486" s="37"/>
      <c r="BC486" s="37"/>
      <c r="BD486" s="37"/>
      <c r="BE486" s="37"/>
      <c r="BF486" s="37"/>
      <c r="BG486" s="37"/>
      <c r="BH486" s="37"/>
    </row>
    <row r="487" ht="15.7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  <c r="AK487" s="37"/>
      <c r="AL487" s="37"/>
      <c r="AM487" s="37"/>
      <c r="AN487" s="37"/>
      <c r="AO487" s="37"/>
      <c r="AP487" s="37"/>
      <c r="AQ487" s="37"/>
      <c r="AR487" s="37"/>
      <c r="AS487" s="37"/>
      <c r="AT487" s="37"/>
      <c r="AU487" s="37"/>
      <c r="AV487" s="37"/>
      <c r="AW487" s="37"/>
      <c r="AX487" s="37"/>
      <c r="AY487" s="37"/>
      <c r="AZ487" s="37"/>
      <c r="BA487" s="37"/>
      <c r="BB487" s="37"/>
      <c r="BC487" s="37"/>
      <c r="BD487" s="37"/>
      <c r="BE487" s="37"/>
      <c r="BF487" s="37"/>
      <c r="BG487" s="37"/>
      <c r="BH487" s="37"/>
    </row>
    <row r="488" ht="15.7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  <c r="AK488" s="37"/>
      <c r="AL488" s="37"/>
      <c r="AM488" s="37"/>
      <c r="AN488" s="37"/>
      <c r="AO488" s="37"/>
      <c r="AP488" s="37"/>
      <c r="AQ488" s="37"/>
      <c r="AR488" s="37"/>
      <c r="AS488" s="37"/>
      <c r="AT488" s="37"/>
      <c r="AU488" s="37"/>
      <c r="AV488" s="37"/>
      <c r="AW488" s="37"/>
      <c r="AX488" s="37"/>
      <c r="AY488" s="37"/>
      <c r="AZ488" s="37"/>
      <c r="BA488" s="37"/>
      <c r="BB488" s="37"/>
      <c r="BC488" s="37"/>
      <c r="BD488" s="37"/>
      <c r="BE488" s="37"/>
      <c r="BF488" s="37"/>
      <c r="BG488" s="37"/>
      <c r="BH488" s="37"/>
    </row>
    <row r="489" ht="15.7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  <c r="AK489" s="37"/>
      <c r="AL489" s="37"/>
      <c r="AM489" s="37"/>
      <c r="AN489" s="37"/>
      <c r="AO489" s="37"/>
      <c r="AP489" s="37"/>
      <c r="AQ489" s="37"/>
      <c r="AR489" s="37"/>
      <c r="AS489" s="37"/>
      <c r="AT489" s="37"/>
      <c r="AU489" s="37"/>
      <c r="AV489" s="37"/>
      <c r="AW489" s="37"/>
      <c r="AX489" s="37"/>
      <c r="AY489" s="37"/>
      <c r="AZ489" s="37"/>
      <c r="BA489" s="37"/>
      <c r="BB489" s="37"/>
      <c r="BC489" s="37"/>
      <c r="BD489" s="37"/>
      <c r="BE489" s="37"/>
      <c r="BF489" s="37"/>
      <c r="BG489" s="37"/>
      <c r="BH489" s="37"/>
    </row>
    <row r="490" ht="15.7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  <c r="AK490" s="37"/>
      <c r="AL490" s="37"/>
      <c r="AM490" s="37"/>
      <c r="AN490" s="37"/>
      <c r="AO490" s="37"/>
      <c r="AP490" s="37"/>
      <c r="AQ490" s="37"/>
      <c r="AR490" s="37"/>
      <c r="AS490" s="37"/>
      <c r="AT490" s="37"/>
      <c r="AU490" s="37"/>
      <c r="AV490" s="37"/>
      <c r="AW490" s="37"/>
      <c r="AX490" s="37"/>
      <c r="AY490" s="37"/>
      <c r="AZ490" s="37"/>
      <c r="BA490" s="37"/>
      <c r="BB490" s="37"/>
      <c r="BC490" s="37"/>
      <c r="BD490" s="37"/>
      <c r="BE490" s="37"/>
      <c r="BF490" s="37"/>
      <c r="BG490" s="37"/>
      <c r="BH490" s="37"/>
    </row>
    <row r="491" ht="15.7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37"/>
      <c r="AN491" s="37"/>
      <c r="AO491" s="37"/>
      <c r="AP491" s="37"/>
      <c r="AQ491" s="37"/>
      <c r="AR491" s="37"/>
      <c r="AS491" s="37"/>
      <c r="AT491" s="37"/>
      <c r="AU491" s="37"/>
      <c r="AV491" s="37"/>
      <c r="AW491" s="37"/>
      <c r="AX491" s="37"/>
      <c r="AY491" s="37"/>
      <c r="AZ491" s="37"/>
      <c r="BA491" s="37"/>
      <c r="BB491" s="37"/>
      <c r="BC491" s="37"/>
      <c r="BD491" s="37"/>
      <c r="BE491" s="37"/>
      <c r="BF491" s="37"/>
      <c r="BG491" s="37"/>
      <c r="BH491" s="37"/>
    </row>
    <row r="492" ht="15.7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7"/>
      <c r="AJ492" s="37"/>
      <c r="AK492" s="37"/>
      <c r="AL492" s="37"/>
      <c r="AM492" s="37"/>
      <c r="AN492" s="37"/>
      <c r="AO492" s="37"/>
      <c r="AP492" s="37"/>
      <c r="AQ492" s="37"/>
      <c r="AR492" s="37"/>
      <c r="AS492" s="37"/>
      <c r="AT492" s="37"/>
      <c r="AU492" s="37"/>
      <c r="AV492" s="37"/>
      <c r="AW492" s="37"/>
      <c r="AX492" s="37"/>
      <c r="AY492" s="37"/>
      <c r="AZ492" s="37"/>
      <c r="BA492" s="37"/>
      <c r="BB492" s="37"/>
      <c r="BC492" s="37"/>
      <c r="BD492" s="37"/>
      <c r="BE492" s="37"/>
      <c r="BF492" s="37"/>
      <c r="BG492" s="37"/>
      <c r="BH492" s="37"/>
    </row>
    <row r="493" ht="15.7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7"/>
      <c r="AJ493" s="37"/>
      <c r="AK493" s="37"/>
      <c r="AL493" s="37"/>
      <c r="AM493" s="37"/>
      <c r="AN493" s="37"/>
      <c r="AO493" s="37"/>
      <c r="AP493" s="37"/>
      <c r="AQ493" s="37"/>
      <c r="AR493" s="37"/>
      <c r="AS493" s="37"/>
      <c r="AT493" s="37"/>
      <c r="AU493" s="37"/>
      <c r="AV493" s="37"/>
      <c r="AW493" s="37"/>
      <c r="AX493" s="37"/>
      <c r="AY493" s="37"/>
      <c r="AZ493" s="37"/>
      <c r="BA493" s="37"/>
      <c r="BB493" s="37"/>
      <c r="BC493" s="37"/>
      <c r="BD493" s="37"/>
      <c r="BE493" s="37"/>
      <c r="BF493" s="37"/>
      <c r="BG493" s="37"/>
      <c r="BH493" s="37"/>
    </row>
    <row r="494" ht="15.7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7"/>
      <c r="AX494" s="37"/>
      <c r="AY494" s="37"/>
      <c r="AZ494" s="37"/>
      <c r="BA494" s="37"/>
      <c r="BB494" s="37"/>
      <c r="BC494" s="37"/>
      <c r="BD494" s="37"/>
      <c r="BE494" s="37"/>
      <c r="BF494" s="37"/>
      <c r="BG494" s="37"/>
      <c r="BH494" s="37"/>
    </row>
    <row r="495" ht="15.7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7"/>
      <c r="AJ495" s="37"/>
      <c r="AK495" s="37"/>
      <c r="AL495" s="37"/>
      <c r="AM495" s="37"/>
      <c r="AN495" s="37"/>
      <c r="AO495" s="37"/>
      <c r="AP495" s="37"/>
      <c r="AQ495" s="37"/>
      <c r="AR495" s="37"/>
      <c r="AS495" s="37"/>
      <c r="AT495" s="37"/>
      <c r="AU495" s="37"/>
      <c r="AV495" s="37"/>
      <c r="AW495" s="37"/>
      <c r="AX495" s="37"/>
      <c r="AY495" s="37"/>
      <c r="AZ495" s="37"/>
      <c r="BA495" s="37"/>
      <c r="BB495" s="37"/>
      <c r="BC495" s="37"/>
      <c r="BD495" s="37"/>
      <c r="BE495" s="37"/>
      <c r="BF495" s="37"/>
      <c r="BG495" s="37"/>
      <c r="BH495" s="37"/>
    </row>
    <row r="496" ht="15.7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  <c r="AU496" s="37"/>
      <c r="AV496" s="37"/>
      <c r="AW496" s="37"/>
      <c r="AX496" s="37"/>
      <c r="AY496" s="37"/>
      <c r="AZ496" s="37"/>
      <c r="BA496" s="37"/>
      <c r="BB496" s="37"/>
      <c r="BC496" s="37"/>
      <c r="BD496" s="37"/>
      <c r="BE496" s="37"/>
      <c r="BF496" s="37"/>
      <c r="BG496" s="37"/>
      <c r="BH496" s="37"/>
    </row>
    <row r="497" ht="15.7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7"/>
      <c r="AV497" s="37"/>
      <c r="AW497" s="37"/>
      <c r="AX497" s="37"/>
      <c r="AY497" s="37"/>
      <c r="AZ497" s="37"/>
      <c r="BA497" s="37"/>
      <c r="BB497" s="37"/>
      <c r="BC497" s="37"/>
      <c r="BD497" s="37"/>
      <c r="BE497" s="37"/>
      <c r="BF497" s="37"/>
      <c r="BG497" s="37"/>
      <c r="BH497" s="37"/>
    </row>
    <row r="498" ht="15.7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7"/>
      <c r="AJ498" s="37"/>
      <c r="AK498" s="37"/>
      <c r="AL498" s="37"/>
      <c r="AM498" s="37"/>
      <c r="AN498" s="37"/>
      <c r="AO498" s="37"/>
      <c r="AP498" s="37"/>
      <c r="AQ498" s="37"/>
      <c r="AR498" s="37"/>
      <c r="AS498" s="37"/>
      <c r="AT498" s="37"/>
      <c r="AU498" s="37"/>
      <c r="AV498" s="37"/>
      <c r="AW498" s="37"/>
      <c r="AX498" s="37"/>
      <c r="AY498" s="37"/>
      <c r="AZ498" s="37"/>
      <c r="BA498" s="37"/>
      <c r="BB498" s="37"/>
      <c r="BC498" s="37"/>
      <c r="BD498" s="37"/>
      <c r="BE498" s="37"/>
      <c r="BF498" s="37"/>
      <c r="BG498" s="37"/>
      <c r="BH498" s="37"/>
    </row>
    <row r="499" ht="15.7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7"/>
      <c r="AJ499" s="37"/>
      <c r="AK499" s="37"/>
      <c r="AL499" s="37"/>
      <c r="AM499" s="37"/>
      <c r="AN499" s="37"/>
      <c r="AO499" s="37"/>
      <c r="AP499" s="37"/>
      <c r="AQ499" s="37"/>
      <c r="AR499" s="37"/>
      <c r="AS499" s="37"/>
      <c r="AT499" s="37"/>
      <c r="AU499" s="37"/>
      <c r="AV499" s="37"/>
      <c r="AW499" s="37"/>
      <c r="AX499" s="37"/>
      <c r="AY499" s="37"/>
      <c r="AZ499" s="37"/>
      <c r="BA499" s="37"/>
      <c r="BB499" s="37"/>
      <c r="BC499" s="37"/>
      <c r="BD499" s="37"/>
      <c r="BE499" s="37"/>
      <c r="BF499" s="37"/>
      <c r="BG499" s="37"/>
      <c r="BH499" s="37"/>
    </row>
    <row r="500" ht="15.7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7"/>
      <c r="AJ500" s="37"/>
      <c r="AK500" s="37"/>
      <c r="AL500" s="37"/>
      <c r="AM500" s="37"/>
      <c r="AN500" s="37"/>
      <c r="AO500" s="37"/>
      <c r="AP500" s="37"/>
      <c r="AQ500" s="37"/>
      <c r="AR500" s="37"/>
      <c r="AS500" s="37"/>
      <c r="AT500" s="37"/>
      <c r="AU500" s="37"/>
      <c r="AV500" s="37"/>
      <c r="AW500" s="37"/>
      <c r="AX500" s="37"/>
      <c r="AY500" s="37"/>
      <c r="AZ500" s="37"/>
      <c r="BA500" s="37"/>
      <c r="BB500" s="37"/>
      <c r="BC500" s="37"/>
      <c r="BD500" s="37"/>
      <c r="BE500" s="37"/>
      <c r="BF500" s="37"/>
      <c r="BG500" s="37"/>
      <c r="BH500" s="37"/>
    </row>
    <row r="501" ht="15.7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7"/>
      <c r="AJ501" s="37"/>
      <c r="AK501" s="37"/>
      <c r="AL501" s="37"/>
      <c r="AM501" s="37"/>
      <c r="AN501" s="37"/>
      <c r="AO501" s="37"/>
      <c r="AP501" s="37"/>
      <c r="AQ501" s="37"/>
      <c r="AR501" s="37"/>
      <c r="AS501" s="37"/>
      <c r="AT501" s="37"/>
      <c r="AU501" s="37"/>
      <c r="AV501" s="37"/>
      <c r="AW501" s="37"/>
      <c r="AX501" s="37"/>
      <c r="AY501" s="37"/>
      <c r="AZ501" s="37"/>
      <c r="BA501" s="37"/>
      <c r="BB501" s="37"/>
      <c r="BC501" s="37"/>
      <c r="BD501" s="37"/>
      <c r="BE501" s="37"/>
      <c r="BF501" s="37"/>
      <c r="BG501" s="37"/>
      <c r="BH501" s="37"/>
    </row>
    <row r="502" ht="15.7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37"/>
      <c r="AN502" s="37"/>
      <c r="AO502" s="37"/>
      <c r="AP502" s="37"/>
      <c r="AQ502" s="37"/>
      <c r="AR502" s="37"/>
      <c r="AS502" s="37"/>
      <c r="AT502" s="37"/>
      <c r="AU502" s="37"/>
      <c r="AV502" s="37"/>
      <c r="AW502" s="37"/>
      <c r="AX502" s="37"/>
      <c r="AY502" s="37"/>
      <c r="AZ502" s="37"/>
      <c r="BA502" s="37"/>
      <c r="BB502" s="37"/>
      <c r="BC502" s="37"/>
      <c r="BD502" s="37"/>
      <c r="BE502" s="37"/>
      <c r="BF502" s="37"/>
      <c r="BG502" s="37"/>
      <c r="BH502" s="37"/>
    </row>
    <row r="503" ht="15.7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  <c r="BG503" s="37"/>
      <c r="BH503" s="37"/>
    </row>
    <row r="504" ht="15.7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7"/>
      <c r="AJ504" s="37"/>
      <c r="AK504" s="37"/>
      <c r="AL504" s="37"/>
      <c r="AM504" s="37"/>
      <c r="AN504" s="37"/>
      <c r="AO504" s="37"/>
      <c r="AP504" s="37"/>
      <c r="AQ504" s="37"/>
      <c r="AR504" s="37"/>
      <c r="AS504" s="37"/>
      <c r="AT504" s="37"/>
      <c r="AU504" s="37"/>
      <c r="AV504" s="37"/>
      <c r="AW504" s="37"/>
      <c r="AX504" s="37"/>
      <c r="AY504" s="37"/>
      <c r="AZ504" s="37"/>
      <c r="BA504" s="37"/>
      <c r="BB504" s="37"/>
      <c r="BC504" s="37"/>
      <c r="BD504" s="37"/>
      <c r="BE504" s="37"/>
      <c r="BF504" s="37"/>
      <c r="BG504" s="37"/>
      <c r="BH504" s="37"/>
    </row>
    <row r="505" ht="15.7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37"/>
      <c r="AN505" s="37"/>
      <c r="AO505" s="37"/>
      <c r="AP505" s="37"/>
      <c r="AQ505" s="37"/>
      <c r="AR505" s="37"/>
      <c r="AS505" s="37"/>
      <c r="AT505" s="37"/>
      <c r="AU505" s="37"/>
      <c r="AV505" s="37"/>
      <c r="AW505" s="37"/>
      <c r="AX505" s="37"/>
      <c r="AY505" s="37"/>
      <c r="AZ505" s="37"/>
      <c r="BA505" s="37"/>
      <c r="BB505" s="37"/>
      <c r="BC505" s="37"/>
      <c r="BD505" s="37"/>
      <c r="BE505" s="37"/>
      <c r="BF505" s="37"/>
      <c r="BG505" s="37"/>
      <c r="BH505" s="37"/>
    </row>
    <row r="506" ht="15.7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7"/>
      <c r="AU506" s="37"/>
      <c r="AV506" s="37"/>
      <c r="AW506" s="37"/>
      <c r="AX506" s="37"/>
      <c r="AY506" s="37"/>
      <c r="AZ506" s="37"/>
      <c r="BA506" s="37"/>
      <c r="BB506" s="37"/>
      <c r="BC506" s="37"/>
      <c r="BD506" s="37"/>
      <c r="BE506" s="37"/>
      <c r="BF506" s="37"/>
      <c r="BG506" s="37"/>
      <c r="BH506" s="37"/>
    </row>
    <row r="507" ht="15.7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37"/>
      <c r="AN507" s="37"/>
      <c r="AO507" s="37"/>
      <c r="AP507" s="37"/>
      <c r="AQ507" s="37"/>
      <c r="AR507" s="37"/>
      <c r="AS507" s="37"/>
      <c r="AT507" s="37"/>
      <c r="AU507" s="37"/>
      <c r="AV507" s="37"/>
      <c r="AW507" s="37"/>
      <c r="AX507" s="37"/>
      <c r="AY507" s="37"/>
      <c r="AZ507" s="37"/>
      <c r="BA507" s="37"/>
      <c r="BB507" s="37"/>
      <c r="BC507" s="37"/>
      <c r="BD507" s="37"/>
      <c r="BE507" s="37"/>
      <c r="BF507" s="37"/>
      <c r="BG507" s="37"/>
      <c r="BH507" s="37"/>
    </row>
    <row r="508" ht="15.7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7"/>
      <c r="AJ508" s="37"/>
      <c r="AK508" s="37"/>
      <c r="AL508" s="37"/>
      <c r="AM508" s="37"/>
      <c r="AN508" s="37"/>
      <c r="AO508" s="37"/>
      <c r="AP508" s="37"/>
      <c r="AQ508" s="37"/>
      <c r="AR508" s="37"/>
      <c r="AS508" s="37"/>
      <c r="AT508" s="37"/>
      <c r="AU508" s="37"/>
      <c r="AV508" s="37"/>
      <c r="AW508" s="37"/>
      <c r="AX508" s="37"/>
      <c r="AY508" s="37"/>
      <c r="AZ508" s="37"/>
      <c r="BA508" s="37"/>
      <c r="BB508" s="37"/>
      <c r="BC508" s="37"/>
      <c r="BD508" s="37"/>
      <c r="BE508" s="37"/>
      <c r="BF508" s="37"/>
      <c r="BG508" s="37"/>
      <c r="BH508" s="37"/>
    </row>
    <row r="509" ht="15.7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7"/>
      <c r="AJ509" s="37"/>
      <c r="AK509" s="37"/>
      <c r="AL509" s="37"/>
      <c r="AM509" s="37"/>
      <c r="AN509" s="37"/>
      <c r="AO509" s="37"/>
      <c r="AP509" s="37"/>
      <c r="AQ509" s="37"/>
      <c r="AR509" s="37"/>
      <c r="AS509" s="37"/>
      <c r="AT509" s="37"/>
      <c r="AU509" s="37"/>
      <c r="AV509" s="37"/>
      <c r="AW509" s="37"/>
      <c r="AX509" s="37"/>
      <c r="AY509" s="37"/>
      <c r="AZ509" s="37"/>
      <c r="BA509" s="37"/>
      <c r="BB509" s="37"/>
      <c r="BC509" s="37"/>
      <c r="BD509" s="37"/>
      <c r="BE509" s="37"/>
      <c r="BF509" s="37"/>
      <c r="BG509" s="37"/>
      <c r="BH509" s="37"/>
    </row>
    <row r="510" ht="15.7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7"/>
      <c r="AJ510" s="37"/>
      <c r="AK510" s="37"/>
      <c r="AL510" s="37"/>
      <c r="AM510" s="37"/>
      <c r="AN510" s="37"/>
      <c r="AO510" s="37"/>
      <c r="AP510" s="37"/>
      <c r="AQ510" s="37"/>
      <c r="AR510" s="37"/>
      <c r="AS510" s="37"/>
      <c r="AT510" s="37"/>
      <c r="AU510" s="37"/>
      <c r="AV510" s="37"/>
      <c r="AW510" s="37"/>
      <c r="AX510" s="37"/>
      <c r="AY510" s="37"/>
      <c r="AZ510" s="37"/>
      <c r="BA510" s="37"/>
      <c r="BB510" s="37"/>
      <c r="BC510" s="37"/>
      <c r="BD510" s="37"/>
      <c r="BE510" s="37"/>
      <c r="BF510" s="37"/>
      <c r="BG510" s="37"/>
      <c r="BH510" s="37"/>
    </row>
    <row r="511" ht="15.7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37"/>
      <c r="AN511" s="37"/>
      <c r="AO511" s="37"/>
      <c r="AP511" s="37"/>
      <c r="AQ511" s="37"/>
      <c r="AR511" s="37"/>
      <c r="AS511" s="37"/>
      <c r="AT511" s="37"/>
      <c r="AU511" s="37"/>
      <c r="AV511" s="37"/>
      <c r="AW511" s="37"/>
      <c r="AX511" s="37"/>
      <c r="AY511" s="37"/>
      <c r="AZ511" s="37"/>
      <c r="BA511" s="37"/>
      <c r="BB511" s="37"/>
      <c r="BC511" s="37"/>
      <c r="BD511" s="37"/>
      <c r="BE511" s="37"/>
      <c r="BF511" s="37"/>
      <c r="BG511" s="37"/>
      <c r="BH511" s="37"/>
    </row>
    <row r="512" ht="15.7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7"/>
      <c r="AJ512" s="37"/>
      <c r="AK512" s="37"/>
      <c r="AL512" s="37"/>
      <c r="AM512" s="37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  <c r="AX512" s="37"/>
      <c r="AY512" s="37"/>
      <c r="AZ512" s="37"/>
      <c r="BA512" s="37"/>
      <c r="BB512" s="37"/>
      <c r="BC512" s="37"/>
      <c r="BD512" s="37"/>
      <c r="BE512" s="37"/>
      <c r="BF512" s="37"/>
      <c r="BG512" s="37"/>
      <c r="BH512" s="37"/>
    </row>
    <row r="513" ht="15.7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7"/>
      <c r="AJ513" s="37"/>
      <c r="AK513" s="37"/>
      <c r="AL513" s="37"/>
      <c r="AM513" s="37"/>
      <c r="AN513" s="37"/>
      <c r="AO513" s="37"/>
      <c r="AP513" s="37"/>
      <c r="AQ513" s="37"/>
      <c r="AR513" s="37"/>
      <c r="AS513" s="37"/>
      <c r="AT513" s="37"/>
      <c r="AU513" s="37"/>
      <c r="AV513" s="37"/>
      <c r="AW513" s="37"/>
      <c r="AX513" s="37"/>
      <c r="AY513" s="37"/>
      <c r="AZ513" s="37"/>
      <c r="BA513" s="37"/>
      <c r="BB513" s="37"/>
      <c r="BC513" s="37"/>
      <c r="BD513" s="37"/>
      <c r="BE513" s="37"/>
      <c r="BF513" s="37"/>
      <c r="BG513" s="37"/>
      <c r="BH513" s="37"/>
    </row>
    <row r="514" ht="15.7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7"/>
      <c r="AJ514" s="37"/>
      <c r="AK514" s="37"/>
      <c r="AL514" s="37"/>
      <c r="AM514" s="37"/>
      <c r="AN514" s="37"/>
      <c r="AO514" s="37"/>
      <c r="AP514" s="37"/>
      <c r="AQ514" s="37"/>
      <c r="AR514" s="37"/>
      <c r="AS514" s="37"/>
      <c r="AT514" s="37"/>
      <c r="AU514" s="37"/>
      <c r="AV514" s="37"/>
      <c r="AW514" s="37"/>
      <c r="AX514" s="37"/>
      <c r="AY514" s="37"/>
      <c r="AZ514" s="37"/>
      <c r="BA514" s="37"/>
      <c r="BB514" s="37"/>
      <c r="BC514" s="37"/>
      <c r="BD514" s="37"/>
      <c r="BE514" s="37"/>
      <c r="BF514" s="37"/>
      <c r="BG514" s="37"/>
      <c r="BH514" s="37"/>
    </row>
    <row r="515" ht="15.7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7"/>
      <c r="AJ515" s="37"/>
      <c r="AK515" s="37"/>
      <c r="AL515" s="37"/>
      <c r="AM515" s="37"/>
      <c r="AN515" s="37"/>
      <c r="AO515" s="37"/>
      <c r="AP515" s="37"/>
      <c r="AQ515" s="37"/>
      <c r="AR515" s="37"/>
      <c r="AS515" s="37"/>
      <c r="AT515" s="37"/>
      <c r="AU515" s="37"/>
      <c r="AV515" s="37"/>
      <c r="AW515" s="37"/>
      <c r="AX515" s="37"/>
      <c r="AY515" s="37"/>
      <c r="AZ515" s="37"/>
      <c r="BA515" s="37"/>
      <c r="BB515" s="37"/>
      <c r="BC515" s="37"/>
      <c r="BD515" s="37"/>
      <c r="BE515" s="37"/>
      <c r="BF515" s="37"/>
      <c r="BG515" s="37"/>
      <c r="BH515" s="37"/>
    </row>
    <row r="516" ht="15.7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7"/>
      <c r="AJ516" s="37"/>
      <c r="AK516" s="37"/>
      <c r="AL516" s="37"/>
      <c r="AM516" s="37"/>
      <c r="AN516" s="37"/>
      <c r="AO516" s="37"/>
      <c r="AP516" s="37"/>
      <c r="AQ516" s="37"/>
      <c r="AR516" s="37"/>
      <c r="AS516" s="37"/>
      <c r="AT516" s="37"/>
      <c r="AU516" s="37"/>
      <c r="AV516" s="37"/>
      <c r="AW516" s="37"/>
      <c r="AX516" s="37"/>
      <c r="AY516" s="37"/>
      <c r="AZ516" s="37"/>
      <c r="BA516" s="37"/>
      <c r="BB516" s="37"/>
      <c r="BC516" s="37"/>
      <c r="BD516" s="37"/>
      <c r="BE516" s="37"/>
      <c r="BF516" s="37"/>
      <c r="BG516" s="37"/>
      <c r="BH516" s="37"/>
    </row>
    <row r="517" ht="15.7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7"/>
      <c r="AJ517" s="37"/>
      <c r="AK517" s="37"/>
      <c r="AL517" s="37"/>
      <c r="AM517" s="37"/>
      <c r="AN517" s="37"/>
      <c r="AO517" s="37"/>
      <c r="AP517" s="37"/>
      <c r="AQ517" s="37"/>
      <c r="AR517" s="37"/>
      <c r="AS517" s="37"/>
      <c r="AT517" s="37"/>
      <c r="AU517" s="37"/>
      <c r="AV517" s="37"/>
      <c r="AW517" s="37"/>
      <c r="AX517" s="37"/>
      <c r="AY517" s="37"/>
      <c r="AZ517" s="37"/>
      <c r="BA517" s="37"/>
      <c r="BB517" s="37"/>
      <c r="BC517" s="37"/>
      <c r="BD517" s="37"/>
      <c r="BE517" s="37"/>
      <c r="BF517" s="37"/>
      <c r="BG517" s="37"/>
      <c r="BH517" s="37"/>
    </row>
    <row r="518" ht="15.7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7"/>
      <c r="AJ518" s="37"/>
      <c r="AK518" s="37"/>
      <c r="AL518" s="37"/>
      <c r="AM518" s="37"/>
      <c r="AN518" s="37"/>
      <c r="AO518" s="37"/>
      <c r="AP518" s="37"/>
      <c r="AQ518" s="37"/>
      <c r="AR518" s="37"/>
      <c r="AS518" s="37"/>
      <c r="AT518" s="37"/>
      <c r="AU518" s="37"/>
      <c r="AV518" s="37"/>
      <c r="AW518" s="37"/>
      <c r="AX518" s="37"/>
      <c r="AY518" s="37"/>
      <c r="AZ518" s="37"/>
      <c r="BA518" s="37"/>
      <c r="BB518" s="37"/>
      <c r="BC518" s="37"/>
      <c r="BD518" s="37"/>
      <c r="BE518" s="37"/>
      <c r="BF518" s="37"/>
      <c r="BG518" s="37"/>
      <c r="BH518" s="37"/>
    </row>
    <row r="519" ht="15.7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  <c r="AU519" s="37"/>
      <c r="AV519" s="37"/>
      <c r="AW519" s="37"/>
      <c r="AX519" s="37"/>
      <c r="AY519" s="37"/>
      <c r="AZ519" s="37"/>
      <c r="BA519" s="37"/>
      <c r="BB519" s="37"/>
      <c r="BC519" s="37"/>
      <c r="BD519" s="37"/>
      <c r="BE519" s="37"/>
      <c r="BF519" s="37"/>
      <c r="BG519" s="37"/>
      <c r="BH519" s="37"/>
    </row>
    <row r="520" ht="15.7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7"/>
      <c r="AJ520" s="37"/>
      <c r="AK520" s="37"/>
      <c r="AL520" s="37"/>
      <c r="AM520" s="37"/>
      <c r="AN520" s="37"/>
      <c r="AO520" s="37"/>
      <c r="AP520" s="37"/>
      <c r="AQ520" s="37"/>
      <c r="AR520" s="37"/>
      <c r="AS520" s="37"/>
      <c r="AT520" s="37"/>
      <c r="AU520" s="37"/>
      <c r="AV520" s="37"/>
      <c r="AW520" s="37"/>
      <c r="AX520" s="37"/>
      <c r="AY520" s="37"/>
      <c r="AZ520" s="37"/>
      <c r="BA520" s="37"/>
      <c r="BB520" s="37"/>
      <c r="BC520" s="37"/>
      <c r="BD520" s="37"/>
      <c r="BE520" s="37"/>
      <c r="BF520" s="37"/>
      <c r="BG520" s="37"/>
      <c r="BH520" s="37"/>
    </row>
    <row r="521" ht="15.7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</row>
    <row r="522" ht="15.7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  <c r="AU522" s="37"/>
      <c r="AV522" s="37"/>
      <c r="AW522" s="37"/>
      <c r="AX522" s="37"/>
      <c r="AY522" s="37"/>
      <c r="AZ522" s="37"/>
      <c r="BA522" s="37"/>
      <c r="BB522" s="37"/>
      <c r="BC522" s="37"/>
      <c r="BD522" s="37"/>
      <c r="BE522" s="37"/>
      <c r="BF522" s="37"/>
      <c r="BG522" s="37"/>
      <c r="BH522" s="37"/>
    </row>
    <row r="523" ht="15.7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7"/>
      <c r="AU523" s="37"/>
      <c r="AV523" s="37"/>
      <c r="AW523" s="37"/>
      <c r="AX523" s="37"/>
      <c r="AY523" s="37"/>
      <c r="AZ523" s="37"/>
      <c r="BA523" s="37"/>
      <c r="BB523" s="37"/>
      <c r="BC523" s="37"/>
      <c r="BD523" s="37"/>
      <c r="BE523" s="37"/>
      <c r="BF523" s="37"/>
      <c r="BG523" s="37"/>
      <c r="BH523" s="37"/>
    </row>
    <row r="524" ht="15.7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7"/>
      <c r="AU524" s="37"/>
      <c r="AV524" s="37"/>
      <c r="AW524" s="37"/>
      <c r="AX524" s="37"/>
      <c r="AY524" s="37"/>
      <c r="AZ524" s="37"/>
      <c r="BA524" s="37"/>
      <c r="BB524" s="37"/>
      <c r="BC524" s="37"/>
      <c r="BD524" s="37"/>
      <c r="BE524" s="37"/>
      <c r="BF524" s="37"/>
      <c r="BG524" s="37"/>
      <c r="BH524" s="37"/>
    </row>
    <row r="525" ht="15.7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7"/>
      <c r="AV525" s="37"/>
      <c r="AW525" s="37"/>
      <c r="AX525" s="37"/>
      <c r="AY525" s="37"/>
      <c r="AZ525" s="37"/>
      <c r="BA525" s="37"/>
      <c r="BB525" s="37"/>
      <c r="BC525" s="37"/>
      <c r="BD525" s="37"/>
      <c r="BE525" s="37"/>
      <c r="BF525" s="37"/>
      <c r="BG525" s="37"/>
      <c r="BH525" s="37"/>
    </row>
    <row r="526" ht="15.7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7"/>
      <c r="AV526" s="37"/>
      <c r="AW526" s="37"/>
      <c r="AX526" s="37"/>
      <c r="AY526" s="37"/>
      <c r="AZ526" s="37"/>
      <c r="BA526" s="37"/>
      <c r="BB526" s="37"/>
      <c r="BC526" s="37"/>
      <c r="BD526" s="37"/>
      <c r="BE526" s="37"/>
      <c r="BF526" s="37"/>
      <c r="BG526" s="37"/>
      <c r="BH526" s="37"/>
    </row>
    <row r="527" ht="15.7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7"/>
      <c r="AV527" s="37"/>
      <c r="AW527" s="37"/>
      <c r="AX527" s="37"/>
      <c r="AY527" s="37"/>
      <c r="AZ527" s="37"/>
      <c r="BA527" s="37"/>
      <c r="BB527" s="37"/>
      <c r="BC527" s="37"/>
      <c r="BD527" s="37"/>
      <c r="BE527" s="37"/>
      <c r="BF527" s="37"/>
      <c r="BG527" s="37"/>
      <c r="BH527" s="37"/>
    </row>
    <row r="528" ht="15.7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7"/>
      <c r="AV528" s="37"/>
      <c r="AW528" s="37"/>
      <c r="AX528" s="37"/>
      <c r="AY528" s="37"/>
      <c r="AZ528" s="37"/>
      <c r="BA528" s="37"/>
      <c r="BB528" s="37"/>
      <c r="BC528" s="37"/>
      <c r="BD528" s="37"/>
      <c r="BE528" s="37"/>
      <c r="BF528" s="37"/>
      <c r="BG528" s="37"/>
      <c r="BH528" s="37"/>
    </row>
    <row r="529" ht="15.7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  <c r="AU529" s="37"/>
      <c r="AV529" s="37"/>
      <c r="AW529" s="37"/>
      <c r="AX529" s="37"/>
      <c r="AY529" s="37"/>
      <c r="AZ529" s="37"/>
      <c r="BA529" s="37"/>
      <c r="BB529" s="37"/>
      <c r="BC529" s="37"/>
      <c r="BD529" s="37"/>
      <c r="BE529" s="37"/>
      <c r="BF529" s="37"/>
      <c r="BG529" s="37"/>
      <c r="BH529" s="37"/>
    </row>
    <row r="530" ht="15.7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  <c r="AU530" s="37"/>
      <c r="AV530" s="37"/>
      <c r="AW530" s="37"/>
      <c r="AX530" s="37"/>
      <c r="AY530" s="37"/>
      <c r="AZ530" s="37"/>
      <c r="BA530" s="37"/>
      <c r="BB530" s="37"/>
      <c r="BC530" s="37"/>
      <c r="BD530" s="37"/>
      <c r="BE530" s="37"/>
      <c r="BF530" s="37"/>
      <c r="BG530" s="37"/>
      <c r="BH530" s="37"/>
    </row>
    <row r="531" ht="15.7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7"/>
      <c r="AV531" s="37"/>
      <c r="AW531" s="37"/>
      <c r="AX531" s="37"/>
      <c r="AY531" s="37"/>
      <c r="AZ531" s="37"/>
      <c r="BA531" s="37"/>
      <c r="BB531" s="37"/>
      <c r="BC531" s="37"/>
      <c r="BD531" s="37"/>
      <c r="BE531" s="37"/>
      <c r="BF531" s="37"/>
      <c r="BG531" s="37"/>
      <c r="BH531" s="37"/>
    </row>
    <row r="532" ht="15.7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37"/>
      <c r="AN532" s="37"/>
      <c r="AO532" s="37"/>
      <c r="AP532" s="37"/>
      <c r="AQ532" s="37"/>
      <c r="AR532" s="37"/>
      <c r="AS532" s="37"/>
      <c r="AT532" s="37"/>
      <c r="AU532" s="37"/>
      <c r="AV532" s="37"/>
      <c r="AW532" s="37"/>
      <c r="AX532" s="37"/>
      <c r="AY532" s="37"/>
      <c r="AZ532" s="37"/>
      <c r="BA532" s="37"/>
      <c r="BB532" s="37"/>
      <c r="BC532" s="37"/>
      <c r="BD532" s="37"/>
      <c r="BE532" s="37"/>
      <c r="BF532" s="37"/>
      <c r="BG532" s="37"/>
      <c r="BH532" s="37"/>
    </row>
    <row r="533" ht="15.7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7"/>
      <c r="AJ533" s="37"/>
      <c r="AK533" s="37"/>
      <c r="AL533" s="37"/>
      <c r="AM533" s="37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  <c r="AY533" s="37"/>
      <c r="AZ533" s="37"/>
      <c r="BA533" s="37"/>
      <c r="BB533" s="37"/>
      <c r="BC533" s="37"/>
      <c r="BD533" s="37"/>
      <c r="BE533" s="37"/>
      <c r="BF533" s="37"/>
      <c r="BG533" s="37"/>
      <c r="BH533" s="37"/>
    </row>
    <row r="534" ht="15.7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7"/>
      <c r="AV534" s="37"/>
      <c r="AW534" s="37"/>
      <c r="AX534" s="37"/>
      <c r="AY534" s="37"/>
      <c r="AZ534" s="37"/>
      <c r="BA534" s="37"/>
      <c r="BB534" s="37"/>
      <c r="BC534" s="37"/>
      <c r="BD534" s="37"/>
      <c r="BE534" s="37"/>
      <c r="BF534" s="37"/>
      <c r="BG534" s="37"/>
      <c r="BH534" s="37"/>
    </row>
    <row r="535" ht="15.7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7"/>
      <c r="AJ535" s="37"/>
      <c r="AK535" s="37"/>
      <c r="AL535" s="37"/>
      <c r="AM535" s="37"/>
      <c r="AN535" s="37"/>
      <c r="AO535" s="37"/>
      <c r="AP535" s="37"/>
      <c r="AQ535" s="37"/>
      <c r="AR535" s="37"/>
      <c r="AS535" s="37"/>
      <c r="AT535" s="37"/>
      <c r="AU535" s="37"/>
      <c r="AV535" s="37"/>
      <c r="AW535" s="37"/>
      <c r="AX535" s="37"/>
      <c r="AY535" s="37"/>
      <c r="AZ535" s="37"/>
      <c r="BA535" s="37"/>
      <c r="BB535" s="37"/>
      <c r="BC535" s="37"/>
      <c r="BD535" s="37"/>
      <c r="BE535" s="37"/>
      <c r="BF535" s="37"/>
      <c r="BG535" s="37"/>
      <c r="BH535" s="37"/>
    </row>
    <row r="536" ht="15.7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7"/>
      <c r="AJ536" s="37"/>
      <c r="AK536" s="37"/>
      <c r="AL536" s="37"/>
      <c r="AM536" s="37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  <c r="AX536" s="37"/>
      <c r="AY536" s="37"/>
      <c r="AZ536" s="37"/>
      <c r="BA536" s="37"/>
      <c r="BB536" s="37"/>
      <c r="BC536" s="37"/>
      <c r="BD536" s="37"/>
      <c r="BE536" s="37"/>
      <c r="BF536" s="37"/>
      <c r="BG536" s="37"/>
      <c r="BH536" s="37"/>
    </row>
    <row r="537" ht="15.7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7"/>
      <c r="AV537" s="37"/>
      <c r="AW537" s="37"/>
      <c r="AX537" s="37"/>
      <c r="AY537" s="37"/>
      <c r="AZ537" s="37"/>
      <c r="BA537" s="37"/>
      <c r="BB537" s="37"/>
      <c r="BC537" s="37"/>
      <c r="BD537" s="37"/>
      <c r="BE537" s="37"/>
      <c r="BF537" s="37"/>
      <c r="BG537" s="37"/>
      <c r="BH537" s="37"/>
    </row>
    <row r="538" ht="15.7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7"/>
      <c r="AU538" s="37"/>
      <c r="AV538" s="37"/>
      <c r="AW538" s="37"/>
      <c r="AX538" s="37"/>
      <c r="AY538" s="37"/>
      <c r="AZ538" s="37"/>
      <c r="BA538" s="37"/>
      <c r="BB538" s="37"/>
      <c r="BC538" s="37"/>
      <c r="BD538" s="37"/>
      <c r="BE538" s="37"/>
      <c r="BF538" s="37"/>
      <c r="BG538" s="37"/>
      <c r="BH538" s="37"/>
    </row>
    <row r="539" ht="15.7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7"/>
      <c r="AJ539" s="37"/>
      <c r="AK539" s="37"/>
      <c r="AL539" s="37"/>
      <c r="AM539" s="37"/>
      <c r="AN539" s="37"/>
      <c r="AO539" s="37"/>
      <c r="AP539" s="37"/>
      <c r="AQ539" s="37"/>
      <c r="AR539" s="37"/>
      <c r="AS539" s="37"/>
      <c r="AT539" s="37"/>
      <c r="AU539" s="37"/>
      <c r="AV539" s="37"/>
      <c r="AW539" s="37"/>
      <c r="AX539" s="37"/>
      <c r="AY539" s="37"/>
      <c r="AZ539" s="37"/>
      <c r="BA539" s="37"/>
      <c r="BB539" s="37"/>
      <c r="BC539" s="37"/>
      <c r="BD539" s="37"/>
      <c r="BE539" s="37"/>
      <c r="BF539" s="37"/>
      <c r="BG539" s="37"/>
      <c r="BH539" s="37"/>
    </row>
    <row r="540" ht="15.7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7"/>
      <c r="AV540" s="37"/>
      <c r="AW540" s="37"/>
      <c r="AX540" s="37"/>
      <c r="AY540" s="37"/>
      <c r="AZ540" s="37"/>
      <c r="BA540" s="37"/>
      <c r="BB540" s="37"/>
      <c r="BC540" s="37"/>
      <c r="BD540" s="37"/>
      <c r="BE540" s="37"/>
      <c r="BF540" s="37"/>
      <c r="BG540" s="37"/>
      <c r="BH540" s="37"/>
    </row>
    <row r="541" ht="15.7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7"/>
      <c r="AU541" s="37"/>
      <c r="AV541" s="37"/>
      <c r="AW541" s="37"/>
      <c r="AX541" s="37"/>
      <c r="AY541" s="37"/>
      <c r="AZ541" s="37"/>
      <c r="BA541" s="37"/>
      <c r="BB541" s="37"/>
      <c r="BC541" s="37"/>
      <c r="BD541" s="37"/>
      <c r="BE541" s="37"/>
      <c r="BF541" s="37"/>
      <c r="BG541" s="37"/>
      <c r="BH541" s="37"/>
    </row>
    <row r="542" ht="15.7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  <c r="AU542" s="37"/>
      <c r="AV542" s="37"/>
      <c r="AW542" s="37"/>
      <c r="AX542" s="37"/>
      <c r="AY542" s="37"/>
      <c r="AZ542" s="37"/>
      <c r="BA542" s="37"/>
      <c r="BB542" s="37"/>
      <c r="BC542" s="37"/>
      <c r="BD542" s="37"/>
      <c r="BE542" s="37"/>
      <c r="BF542" s="37"/>
      <c r="BG542" s="37"/>
      <c r="BH542" s="37"/>
    </row>
    <row r="543" ht="15.7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7"/>
      <c r="AU543" s="37"/>
      <c r="AV543" s="37"/>
      <c r="AW543" s="37"/>
      <c r="AX543" s="37"/>
      <c r="AY543" s="37"/>
      <c r="AZ543" s="37"/>
      <c r="BA543" s="37"/>
      <c r="BB543" s="37"/>
      <c r="BC543" s="37"/>
      <c r="BD543" s="37"/>
      <c r="BE543" s="37"/>
      <c r="BF543" s="37"/>
      <c r="BG543" s="37"/>
      <c r="BH543" s="37"/>
    </row>
    <row r="544" ht="15.7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</row>
    <row r="545" ht="15.7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</row>
    <row r="546" ht="15.7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</row>
    <row r="547" ht="15.7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</row>
    <row r="548" ht="15.7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</row>
    <row r="549" ht="15.7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37"/>
      <c r="BB549" s="37"/>
      <c r="BC549" s="37"/>
      <c r="BD549" s="37"/>
      <c r="BE549" s="37"/>
      <c r="BF549" s="37"/>
      <c r="BG549" s="37"/>
      <c r="BH549" s="37"/>
    </row>
    <row r="550" ht="15.7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  <c r="BB550" s="37"/>
      <c r="BC550" s="37"/>
      <c r="BD550" s="37"/>
      <c r="BE550" s="37"/>
      <c r="BF550" s="37"/>
      <c r="BG550" s="37"/>
      <c r="BH550" s="37"/>
    </row>
    <row r="551" ht="15.7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  <c r="BB551" s="37"/>
      <c r="BC551" s="37"/>
      <c r="BD551" s="37"/>
      <c r="BE551" s="37"/>
      <c r="BF551" s="37"/>
      <c r="BG551" s="37"/>
      <c r="BH551" s="37"/>
    </row>
    <row r="552" ht="15.7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</row>
    <row r="553" ht="15.7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</row>
    <row r="554" ht="15.7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</row>
    <row r="555" ht="15.7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</row>
    <row r="556" ht="15.7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  <c r="BB556" s="37"/>
      <c r="BC556" s="37"/>
      <c r="BD556" s="37"/>
      <c r="BE556" s="37"/>
      <c r="BF556" s="37"/>
      <c r="BG556" s="37"/>
      <c r="BH556" s="37"/>
    </row>
    <row r="557" ht="15.7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</row>
    <row r="558" ht="15.7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37"/>
      <c r="BB558" s="37"/>
      <c r="BC558" s="37"/>
      <c r="BD558" s="37"/>
      <c r="BE558" s="37"/>
      <c r="BF558" s="37"/>
      <c r="BG558" s="37"/>
      <c r="BH558" s="37"/>
    </row>
    <row r="559" ht="15.7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</row>
    <row r="560" ht="15.7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</row>
    <row r="561" ht="15.7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</row>
    <row r="562" ht="15.7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</row>
    <row r="563" ht="15.7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  <c r="BG563" s="37"/>
      <c r="BH563" s="37"/>
    </row>
    <row r="564" ht="15.7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  <c r="AX564" s="37"/>
      <c r="AY564" s="37"/>
      <c r="AZ564" s="37"/>
      <c r="BA564" s="37"/>
      <c r="BB564" s="37"/>
      <c r="BC564" s="37"/>
      <c r="BD564" s="37"/>
      <c r="BE564" s="37"/>
      <c r="BF564" s="37"/>
      <c r="BG564" s="37"/>
      <c r="BH564" s="37"/>
    </row>
    <row r="565" ht="15.7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  <c r="BA565" s="37"/>
      <c r="BB565" s="37"/>
      <c r="BC565" s="37"/>
      <c r="BD565" s="37"/>
      <c r="BE565" s="37"/>
      <c r="BF565" s="37"/>
      <c r="BG565" s="37"/>
      <c r="BH565" s="37"/>
    </row>
    <row r="566" ht="15.7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  <c r="BA566" s="37"/>
      <c r="BB566" s="37"/>
      <c r="BC566" s="37"/>
      <c r="BD566" s="37"/>
      <c r="BE566" s="37"/>
      <c r="BF566" s="37"/>
      <c r="BG566" s="37"/>
      <c r="BH566" s="37"/>
    </row>
    <row r="567" ht="15.7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37"/>
      <c r="BB567" s="37"/>
      <c r="BC567" s="37"/>
      <c r="BD567" s="37"/>
      <c r="BE567" s="37"/>
      <c r="BF567" s="37"/>
      <c r="BG567" s="37"/>
      <c r="BH567" s="37"/>
    </row>
    <row r="568" ht="15.7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7"/>
      <c r="AV568" s="37"/>
      <c r="AW568" s="37"/>
      <c r="AX568" s="37"/>
      <c r="AY568" s="37"/>
      <c r="AZ568" s="37"/>
      <c r="BA568" s="37"/>
      <c r="BB568" s="37"/>
      <c r="BC568" s="37"/>
      <c r="BD568" s="37"/>
      <c r="BE568" s="37"/>
      <c r="BF568" s="37"/>
      <c r="BG568" s="37"/>
      <c r="BH568" s="37"/>
    </row>
    <row r="569" ht="15.7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  <c r="AU569" s="37"/>
      <c r="AV569" s="37"/>
      <c r="AW569" s="37"/>
      <c r="AX569" s="37"/>
      <c r="AY569" s="37"/>
      <c r="AZ569" s="37"/>
      <c r="BA569" s="37"/>
      <c r="BB569" s="37"/>
      <c r="BC569" s="37"/>
      <c r="BD569" s="37"/>
      <c r="BE569" s="37"/>
      <c r="BF569" s="37"/>
      <c r="BG569" s="37"/>
      <c r="BH569" s="37"/>
    </row>
    <row r="570" ht="15.7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</row>
    <row r="571" ht="15.7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7"/>
      <c r="AV571" s="37"/>
      <c r="AW571" s="37"/>
      <c r="AX571" s="37"/>
      <c r="AY571" s="37"/>
      <c r="AZ571" s="37"/>
      <c r="BA571" s="37"/>
      <c r="BB571" s="37"/>
      <c r="BC571" s="37"/>
      <c r="BD571" s="37"/>
      <c r="BE571" s="37"/>
      <c r="BF571" s="37"/>
      <c r="BG571" s="37"/>
      <c r="BH571" s="37"/>
    </row>
    <row r="572" ht="15.7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  <c r="AU572" s="37"/>
      <c r="AV572" s="37"/>
      <c r="AW572" s="37"/>
      <c r="AX572" s="37"/>
      <c r="AY572" s="37"/>
      <c r="AZ572" s="37"/>
      <c r="BA572" s="37"/>
      <c r="BB572" s="37"/>
      <c r="BC572" s="37"/>
      <c r="BD572" s="37"/>
      <c r="BE572" s="37"/>
      <c r="BF572" s="37"/>
      <c r="BG572" s="37"/>
      <c r="BH572" s="37"/>
    </row>
    <row r="573" ht="15.7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7"/>
      <c r="AV573" s="37"/>
      <c r="AW573" s="37"/>
      <c r="AX573" s="37"/>
      <c r="AY573" s="37"/>
      <c r="AZ573" s="37"/>
      <c r="BA573" s="37"/>
      <c r="BB573" s="37"/>
      <c r="BC573" s="37"/>
      <c r="BD573" s="37"/>
      <c r="BE573" s="37"/>
      <c r="BF573" s="37"/>
      <c r="BG573" s="37"/>
      <c r="BH573" s="37"/>
    </row>
    <row r="574" ht="15.7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  <c r="AU574" s="37"/>
      <c r="AV574" s="37"/>
      <c r="AW574" s="37"/>
      <c r="AX574" s="37"/>
      <c r="AY574" s="37"/>
      <c r="AZ574" s="37"/>
      <c r="BA574" s="37"/>
      <c r="BB574" s="37"/>
      <c r="BC574" s="37"/>
      <c r="BD574" s="37"/>
      <c r="BE574" s="37"/>
      <c r="BF574" s="37"/>
      <c r="BG574" s="37"/>
      <c r="BH574" s="37"/>
    </row>
    <row r="575" ht="15.7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7"/>
      <c r="AV575" s="37"/>
      <c r="AW575" s="37"/>
      <c r="AX575" s="37"/>
      <c r="AY575" s="37"/>
      <c r="AZ575" s="37"/>
      <c r="BA575" s="37"/>
      <c r="BB575" s="37"/>
      <c r="BC575" s="37"/>
      <c r="BD575" s="37"/>
      <c r="BE575" s="37"/>
      <c r="BF575" s="37"/>
      <c r="BG575" s="37"/>
      <c r="BH575" s="37"/>
    </row>
    <row r="576" ht="15.7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  <c r="AL576" s="37"/>
      <c r="AM576" s="37"/>
      <c r="AN576" s="37"/>
      <c r="AO576" s="37"/>
      <c r="AP576" s="37"/>
      <c r="AQ576" s="37"/>
      <c r="AR576" s="37"/>
      <c r="AS576" s="37"/>
      <c r="AT576" s="37"/>
      <c r="AU576" s="37"/>
      <c r="AV576" s="37"/>
      <c r="AW576" s="37"/>
      <c r="AX576" s="37"/>
      <c r="AY576" s="37"/>
      <c r="AZ576" s="37"/>
      <c r="BA576" s="37"/>
      <c r="BB576" s="37"/>
      <c r="BC576" s="37"/>
      <c r="BD576" s="37"/>
      <c r="BE576" s="37"/>
      <c r="BF576" s="37"/>
      <c r="BG576" s="37"/>
      <c r="BH576" s="37"/>
    </row>
    <row r="577" ht="15.7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  <c r="AL577" s="37"/>
      <c r="AM577" s="37"/>
      <c r="AN577" s="37"/>
      <c r="AO577" s="37"/>
      <c r="AP577" s="37"/>
      <c r="AQ577" s="37"/>
      <c r="AR577" s="37"/>
      <c r="AS577" s="37"/>
      <c r="AT577" s="37"/>
      <c r="AU577" s="37"/>
      <c r="AV577" s="37"/>
      <c r="AW577" s="37"/>
      <c r="AX577" s="37"/>
      <c r="AY577" s="37"/>
      <c r="AZ577" s="37"/>
      <c r="BA577" s="37"/>
      <c r="BB577" s="37"/>
      <c r="BC577" s="37"/>
      <c r="BD577" s="37"/>
      <c r="BE577" s="37"/>
      <c r="BF577" s="37"/>
      <c r="BG577" s="37"/>
      <c r="BH577" s="37"/>
    </row>
    <row r="578" ht="15.7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7"/>
      <c r="AV578" s="37"/>
      <c r="AW578" s="37"/>
      <c r="AX578" s="37"/>
      <c r="AY578" s="37"/>
      <c r="AZ578" s="37"/>
      <c r="BA578" s="37"/>
      <c r="BB578" s="37"/>
      <c r="BC578" s="37"/>
      <c r="BD578" s="37"/>
      <c r="BE578" s="37"/>
      <c r="BF578" s="37"/>
      <c r="BG578" s="37"/>
      <c r="BH578" s="37"/>
    </row>
    <row r="579" ht="15.7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7"/>
      <c r="AV579" s="37"/>
      <c r="AW579" s="37"/>
      <c r="AX579" s="37"/>
      <c r="AY579" s="37"/>
      <c r="AZ579" s="37"/>
      <c r="BA579" s="37"/>
      <c r="BB579" s="37"/>
      <c r="BC579" s="37"/>
      <c r="BD579" s="37"/>
      <c r="BE579" s="37"/>
      <c r="BF579" s="37"/>
      <c r="BG579" s="37"/>
      <c r="BH579" s="37"/>
    </row>
    <row r="580" ht="15.7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  <c r="AU580" s="37"/>
      <c r="AV580" s="37"/>
      <c r="AW580" s="37"/>
      <c r="AX580" s="37"/>
      <c r="AY580" s="37"/>
      <c r="AZ580" s="37"/>
      <c r="BA580" s="37"/>
      <c r="BB580" s="37"/>
      <c r="BC580" s="37"/>
      <c r="BD580" s="37"/>
      <c r="BE580" s="37"/>
      <c r="BF580" s="37"/>
      <c r="BG580" s="37"/>
      <c r="BH580" s="37"/>
    </row>
    <row r="581" ht="15.7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  <c r="AL581" s="37"/>
      <c r="AM581" s="37"/>
      <c r="AN581" s="37"/>
      <c r="AO581" s="37"/>
      <c r="AP581" s="37"/>
      <c r="AQ581" s="37"/>
      <c r="AR581" s="37"/>
      <c r="AS581" s="37"/>
      <c r="AT581" s="37"/>
      <c r="AU581" s="37"/>
      <c r="AV581" s="37"/>
      <c r="AW581" s="37"/>
      <c r="AX581" s="37"/>
      <c r="AY581" s="37"/>
      <c r="AZ581" s="37"/>
      <c r="BA581" s="37"/>
      <c r="BB581" s="37"/>
      <c r="BC581" s="37"/>
      <c r="BD581" s="37"/>
      <c r="BE581" s="37"/>
      <c r="BF581" s="37"/>
      <c r="BG581" s="37"/>
      <c r="BH581" s="37"/>
    </row>
    <row r="582" ht="15.7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37"/>
      <c r="AN582" s="37"/>
      <c r="AO582" s="37"/>
      <c r="AP582" s="37"/>
      <c r="AQ582" s="37"/>
      <c r="AR582" s="37"/>
      <c r="AS582" s="37"/>
      <c r="AT582" s="37"/>
      <c r="AU582" s="37"/>
      <c r="AV582" s="37"/>
      <c r="AW582" s="37"/>
      <c r="AX582" s="37"/>
      <c r="AY582" s="37"/>
      <c r="AZ582" s="37"/>
      <c r="BA582" s="37"/>
      <c r="BB582" s="37"/>
      <c r="BC582" s="37"/>
      <c r="BD582" s="37"/>
      <c r="BE582" s="37"/>
      <c r="BF582" s="37"/>
      <c r="BG582" s="37"/>
      <c r="BH582" s="37"/>
    </row>
    <row r="583" ht="15.7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  <c r="AL583" s="37"/>
      <c r="AM583" s="37"/>
      <c r="AN583" s="37"/>
      <c r="AO583" s="37"/>
      <c r="AP583" s="37"/>
      <c r="AQ583" s="37"/>
      <c r="AR583" s="37"/>
      <c r="AS583" s="37"/>
      <c r="AT583" s="37"/>
      <c r="AU583" s="37"/>
      <c r="AV583" s="37"/>
      <c r="AW583" s="37"/>
      <c r="AX583" s="37"/>
      <c r="AY583" s="37"/>
      <c r="AZ583" s="37"/>
      <c r="BA583" s="37"/>
      <c r="BB583" s="37"/>
      <c r="BC583" s="37"/>
      <c r="BD583" s="37"/>
      <c r="BE583" s="37"/>
      <c r="BF583" s="37"/>
      <c r="BG583" s="37"/>
      <c r="BH583" s="37"/>
    </row>
    <row r="584" ht="15.7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  <c r="AU584" s="37"/>
      <c r="AV584" s="37"/>
      <c r="AW584" s="37"/>
      <c r="AX584" s="37"/>
      <c r="AY584" s="37"/>
      <c r="AZ584" s="37"/>
      <c r="BA584" s="37"/>
      <c r="BB584" s="37"/>
      <c r="BC584" s="37"/>
      <c r="BD584" s="37"/>
      <c r="BE584" s="37"/>
      <c r="BF584" s="37"/>
      <c r="BG584" s="37"/>
      <c r="BH584" s="37"/>
    </row>
    <row r="585" ht="15.7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  <c r="AU585" s="37"/>
      <c r="AV585" s="37"/>
      <c r="AW585" s="37"/>
      <c r="AX585" s="37"/>
      <c r="AY585" s="37"/>
      <c r="AZ585" s="37"/>
      <c r="BA585" s="37"/>
      <c r="BB585" s="37"/>
      <c r="BC585" s="37"/>
      <c r="BD585" s="37"/>
      <c r="BE585" s="37"/>
      <c r="BF585" s="37"/>
      <c r="BG585" s="37"/>
      <c r="BH585" s="37"/>
    </row>
    <row r="586" ht="15.7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  <c r="AU586" s="37"/>
      <c r="AV586" s="37"/>
      <c r="AW586" s="37"/>
      <c r="AX586" s="37"/>
      <c r="AY586" s="37"/>
      <c r="AZ586" s="37"/>
      <c r="BA586" s="37"/>
      <c r="BB586" s="37"/>
      <c r="BC586" s="37"/>
      <c r="BD586" s="37"/>
      <c r="BE586" s="37"/>
      <c r="BF586" s="37"/>
      <c r="BG586" s="37"/>
      <c r="BH586" s="37"/>
    </row>
    <row r="587" ht="15.7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7"/>
      <c r="AV587" s="37"/>
      <c r="AW587" s="37"/>
      <c r="AX587" s="37"/>
      <c r="AY587" s="37"/>
      <c r="AZ587" s="37"/>
      <c r="BA587" s="37"/>
      <c r="BB587" s="37"/>
      <c r="BC587" s="37"/>
      <c r="BD587" s="37"/>
      <c r="BE587" s="37"/>
      <c r="BF587" s="37"/>
      <c r="BG587" s="37"/>
      <c r="BH587" s="37"/>
    </row>
    <row r="588" ht="15.7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</row>
    <row r="589" ht="15.7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  <c r="BA589" s="37"/>
      <c r="BB589" s="37"/>
      <c r="BC589" s="37"/>
      <c r="BD589" s="37"/>
      <c r="BE589" s="37"/>
      <c r="BF589" s="37"/>
      <c r="BG589" s="37"/>
      <c r="BH589" s="37"/>
    </row>
    <row r="590" ht="15.7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</row>
    <row r="591" ht="15.7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</row>
    <row r="592" ht="15.7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</row>
    <row r="593" ht="15.7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  <c r="AY593" s="37"/>
      <c r="AZ593" s="37"/>
      <c r="BA593" s="37"/>
      <c r="BB593" s="37"/>
      <c r="BC593" s="37"/>
      <c r="BD593" s="37"/>
      <c r="BE593" s="37"/>
      <c r="BF593" s="37"/>
      <c r="BG593" s="37"/>
      <c r="BH593" s="37"/>
    </row>
    <row r="594" ht="15.7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  <c r="BB594" s="37"/>
      <c r="BC594" s="37"/>
      <c r="BD594" s="37"/>
      <c r="BE594" s="37"/>
      <c r="BF594" s="37"/>
      <c r="BG594" s="37"/>
      <c r="BH594" s="37"/>
    </row>
    <row r="595" ht="15.7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  <c r="BG595" s="37"/>
      <c r="BH595" s="37"/>
    </row>
    <row r="596" ht="15.7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  <c r="AU596" s="37"/>
      <c r="AV596" s="37"/>
      <c r="AW596" s="37"/>
      <c r="AX596" s="37"/>
      <c r="AY596" s="37"/>
      <c r="AZ596" s="37"/>
      <c r="BA596" s="37"/>
      <c r="BB596" s="37"/>
      <c r="BC596" s="37"/>
      <c r="BD596" s="37"/>
      <c r="BE596" s="37"/>
      <c r="BF596" s="37"/>
      <c r="BG596" s="37"/>
      <c r="BH596" s="37"/>
    </row>
    <row r="597" ht="15.7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  <c r="AL597" s="37"/>
      <c r="AM597" s="37"/>
      <c r="AN597" s="37"/>
      <c r="AO597" s="37"/>
      <c r="AP597" s="37"/>
      <c r="AQ597" s="37"/>
      <c r="AR597" s="37"/>
      <c r="AS597" s="37"/>
      <c r="AT597" s="37"/>
      <c r="AU597" s="37"/>
      <c r="AV597" s="37"/>
      <c r="AW597" s="37"/>
      <c r="AX597" s="37"/>
      <c r="AY597" s="37"/>
      <c r="AZ597" s="37"/>
      <c r="BA597" s="37"/>
      <c r="BB597" s="37"/>
      <c r="BC597" s="37"/>
      <c r="BD597" s="37"/>
      <c r="BE597" s="37"/>
      <c r="BF597" s="37"/>
      <c r="BG597" s="37"/>
      <c r="BH597" s="37"/>
    </row>
    <row r="598" ht="15.7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7"/>
      <c r="AV598" s="37"/>
      <c r="AW598" s="37"/>
      <c r="AX598" s="37"/>
      <c r="AY598" s="37"/>
      <c r="AZ598" s="37"/>
      <c r="BA598" s="37"/>
      <c r="BB598" s="37"/>
      <c r="BC598" s="37"/>
      <c r="BD598" s="37"/>
      <c r="BE598" s="37"/>
      <c r="BF598" s="37"/>
      <c r="BG598" s="37"/>
      <c r="BH598" s="37"/>
    </row>
    <row r="599" ht="15.7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7"/>
      <c r="AV599" s="37"/>
      <c r="AW599" s="37"/>
      <c r="AX599" s="37"/>
      <c r="AY599" s="37"/>
      <c r="AZ599" s="37"/>
      <c r="BA599" s="37"/>
      <c r="BB599" s="37"/>
      <c r="BC599" s="37"/>
      <c r="BD599" s="37"/>
      <c r="BE599" s="37"/>
      <c r="BF599" s="37"/>
      <c r="BG599" s="37"/>
      <c r="BH599" s="37"/>
    </row>
    <row r="600" ht="15.7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  <c r="AU600" s="37"/>
      <c r="AV600" s="37"/>
      <c r="AW600" s="37"/>
      <c r="AX600" s="37"/>
      <c r="AY600" s="37"/>
      <c r="AZ600" s="37"/>
      <c r="BA600" s="37"/>
      <c r="BB600" s="37"/>
      <c r="BC600" s="37"/>
      <c r="BD600" s="37"/>
      <c r="BE600" s="37"/>
      <c r="BF600" s="37"/>
      <c r="BG600" s="37"/>
      <c r="BH600" s="37"/>
    </row>
    <row r="601" ht="15.7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  <c r="AL601" s="37"/>
      <c r="AM601" s="37"/>
      <c r="AN601" s="37"/>
      <c r="AO601" s="37"/>
      <c r="AP601" s="37"/>
      <c r="AQ601" s="37"/>
      <c r="AR601" s="37"/>
      <c r="AS601" s="37"/>
      <c r="AT601" s="37"/>
      <c r="AU601" s="37"/>
      <c r="AV601" s="37"/>
      <c r="AW601" s="37"/>
      <c r="AX601" s="37"/>
      <c r="AY601" s="37"/>
      <c r="AZ601" s="37"/>
      <c r="BA601" s="37"/>
      <c r="BB601" s="37"/>
      <c r="BC601" s="37"/>
      <c r="BD601" s="37"/>
      <c r="BE601" s="37"/>
      <c r="BF601" s="37"/>
      <c r="BG601" s="37"/>
      <c r="BH601" s="37"/>
    </row>
    <row r="602" ht="15.7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  <c r="AL602" s="37"/>
      <c r="AM602" s="37"/>
      <c r="AN602" s="37"/>
      <c r="AO602" s="37"/>
      <c r="AP602" s="37"/>
      <c r="AQ602" s="37"/>
      <c r="AR602" s="37"/>
      <c r="AS602" s="37"/>
      <c r="AT602" s="37"/>
      <c r="AU602" s="37"/>
      <c r="AV602" s="37"/>
      <c r="AW602" s="37"/>
      <c r="AX602" s="37"/>
      <c r="AY602" s="37"/>
      <c r="AZ602" s="37"/>
      <c r="BA602" s="37"/>
      <c r="BB602" s="37"/>
      <c r="BC602" s="37"/>
      <c r="BD602" s="37"/>
      <c r="BE602" s="37"/>
      <c r="BF602" s="37"/>
      <c r="BG602" s="37"/>
      <c r="BH602" s="37"/>
    </row>
    <row r="603" ht="15.7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  <c r="AL603" s="37"/>
      <c r="AM603" s="37"/>
      <c r="AN603" s="37"/>
      <c r="AO603" s="37"/>
      <c r="AP603" s="37"/>
      <c r="AQ603" s="37"/>
      <c r="AR603" s="37"/>
      <c r="AS603" s="37"/>
      <c r="AT603" s="37"/>
      <c r="AU603" s="37"/>
      <c r="AV603" s="37"/>
      <c r="AW603" s="37"/>
      <c r="AX603" s="37"/>
      <c r="AY603" s="37"/>
      <c r="AZ603" s="37"/>
      <c r="BA603" s="37"/>
      <c r="BB603" s="37"/>
      <c r="BC603" s="37"/>
      <c r="BD603" s="37"/>
      <c r="BE603" s="37"/>
      <c r="BF603" s="37"/>
      <c r="BG603" s="37"/>
      <c r="BH603" s="37"/>
    </row>
    <row r="604" ht="15.7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  <c r="AL604" s="37"/>
      <c r="AM604" s="37"/>
      <c r="AN604" s="37"/>
      <c r="AO604" s="37"/>
      <c r="AP604" s="37"/>
      <c r="AQ604" s="37"/>
      <c r="AR604" s="37"/>
      <c r="AS604" s="37"/>
      <c r="AT604" s="37"/>
      <c r="AU604" s="37"/>
      <c r="AV604" s="37"/>
      <c r="AW604" s="37"/>
      <c r="AX604" s="37"/>
      <c r="AY604" s="37"/>
      <c r="AZ604" s="37"/>
      <c r="BA604" s="37"/>
      <c r="BB604" s="37"/>
      <c r="BC604" s="37"/>
      <c r="BD604" s="37"/>
      <c r="BE604" s="37"/>
      <c r="BF604" s="37"/>
      <c r="BG604" s="37"/>
      <c r="BH604" s="37"/>
    </row>
    <row r="605" ht="15.7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7"/>
      <c r="AJ605" s="37"/>
      <c r="AK605" s="37"/>
      <c r="AL605" s="37"/>
      <c r="AM605" s="37"/>
      <c r="AN605" s="37"/>
      <c r="AO605" s="37"/>
      <c r="AP605" s="37"/>
      <c r="AQ605" s="37"/>
      <c r="AR605" s="37"/>
      <c r="AS605" s="37"/>
      <c r="AT605" s="37"/>
      <c r="AU605" s="37"/>
      <c r="AV605" s="37"/>
      <c r="AW605" s="37"/>
      <c r="AX605" s="37"/>
      <c r="AY605" s="37"/>
      <c r="AZ605" s="37"/>
      <c r="BA605" s="37"/>
      <c r="BB605" s="37"/>
      <c r="BC605" s="37"/>
      <c r="BD605" s="37"/>
      <c r="BE605" s="37"/>
      <c r="BF605" s="37"/>
      <c r="BG605" s="37"/>
      <c r="BH605" s="37"/>
    </row>
    <row r="606" ht="15.7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  <c r="AL606" s="37"/>
      <c r="AM606" s="37"/>
      <c r="AN606" s="37"/>
      <c r="AO606" s="37"/>
      <c r="AP606" s="37"/>
      <c r="AQ606" s="37"/>
      <c r="AR606" s="37"/>
      <c r="AS606" s="37"/>
      <c r="AT606" s="37"/>
      <c r="AU606" s="37"/>
      <c r="AV606" s="37"/>
      <c r="AW606" s="37"/>
      <c r="AX606" s="37"/>
      <c r="AY606" s="37"/>
      <c r="AZ606" s="37"/>
      <c r="BA606" s="37"/>
      <c r="BB606" s="37"/>
      <c r="BC606" s="37"/>
      <c r="BD606" s="37"/>
      <c r="BE606" s="37"/>
      <c r="BF606" s="37"/>
      <c r="BG606" s="37"/>
      <c r="BH606" s="37"/>
    </row>
    <row r="607" ht="15.7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  <c r="AL607" s="37"/>
      <c r="AM607" s="37"/>
      <c r="AN607" s="37"/>
      <c r="AO607" s="37"/>
      <c r="AP607" s="37"/>
      <c r="AQ607" s="37"/>
      <c r="AR607" s="37"/>
      <c r="AS607" s="37"/>
      <c r="AT607" s="37"/>
      <c r="AU607" s="37"/>
      <c r="AV607" s="37"/>
      <c r="AW607" s="37"/>
      <c r="AX607" s="37"/>
      <c r="AY607" s="37"/>
      <c r="AZ607" s="37"/>
      <c r="BA607" s="37"/>
      <c r="BB607" s="37"/>
      <c r="BC607" s="37"/>
      <c r="BD607" s="37"/>
      <c r="BE607" s="37"/>
      <c r="BF607" s="37"/>
      <c r="BG607" s="37"/>
      <c r="BH607" s="37"/>
    </row>
    <row r="608" ht="15.7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7"/>
      <c r="AJ608" s="37"/>
      <c r="AK608" s="37"/>
      <c r="AL608" s="37"/>
      <c r="AM608" s="37"/>
      <c r="AN608" s="37"/>
      <c r="AO608" s="37"/>
      <c r="AP608" s="37"/>
      <c r="AQ608" s="37"/>
      <c r="AR608" s="37"/>
      <c r="AS608" s="37"/>
      <c r="AT608" s="37"/>
      <c r="AU608" s="37"/>
      <c r="AV608" s="37"/>
      <c r="AW608" s="37"/>
      <c r="AX608" s="37"/>
      <c r="AY608" s="37"/>
      <c r="AZ608" s="37"/>
      <c r="BA608" s="37"/>
      <c r="BB608" s="37"/>
      <c r="BC608" s="37"/>
      <c r="BD608" s="37"/>
      <c r="BE608" s="37"/>
      <c r="BF608" s="37"/>
      <c r="BG608" s="37"/>
      <c r="BH608" s="37"/>
    </row>
    <row r="609" ht="15.7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  <c r="AL609" s="37"/>
      <c r="AM609" s="37"/>
      <c r="AN609" s="37"/>
      <c r="AO609" s="37"/>
      <c r="AP609" s="37"/>
      <c r="AQ609" s="37"/>
      <c r="AR609" s="37"/>
      <c r="AS609" s="37"/>
      <c r="AT609" s="37"/>
      <c r="AU609" s="37"/>
      <c r="AV609" s="37"/>
      <c r="AW609" s="37"/>
      <c r="AX609" s="37"/>
      <c r="AY609" s="37"/>
      <c r="AZ609" s="37"/>
      <c r="BA609" s="37"/>
      <c r="BB609" s="37"/>
      <c r="BC609" s="37"/>
      <c r="BD609" s="37"/>
      <c r="BE609" s="37"/>
      <c r="BF609" s="37"/>
      <c r="BG609" s="37"/>
      <c r="BH609" s="37"/>
    </row>
    <row r="610" ht="15.7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  <c r="AU610" s="37"/>
      <c r="AV610" s="37"/>
      <c r="AW610" s="37"/>
      <c r="AX610" s="37"/>
      <c r="AY610" s="37"/>
      <c r="AZ610" s="37"/>
      <c r="BA610" s="37"/>
      <c r="BB610" s="37"/>
      <c r="BC610" s="37"/>
      <c r="BD610" s="37"/>
      <c r="BE610" s="37"/>
      <c r="BF610" s="37"/>
      <c r="BG610" s="37"/>
      <c r="BH610" s="37"/>
    </row>
    <row r="611" ht="15.7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  <c r="AU611" s="37"/>
      <c r="AV611" s="37"/>
      <c r="AW611" s="37"/>
      <c r="AX611" s="37"/>
      <c r="AY611" s="37"/>
      <c r="AZ611" s="37"/>
      <c r="BA611" s="37"/>
      <c r="BB611" s="37"/>
      <c r="BC611" s="37"/>
      <c r="BD611" s="37"/>
      <c r="BE611" s="37"/>
      <c r="BF611" s="37"/>
      <c r="BG611" s="37"/>
      <c r="BH611" s="37"/>
    </row>
    <row r="612" ht="15.7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7"/>
      <c r="AU612" s="37"/>
      <c r="AV612" s="37"/>
      <c r="AW612" s="37"/>
      <c r="AX612" s="37"/>
      <c r="AY612" s="37"/>
      <c r="AZ612" s="37"/>
      <c r="BA612" s="37"/>
      <c r="BB612" s="37"/>
      <c r="BC612" s="37"/>
      <c r="BD612" s="37"/>
      <c r="BE612" s="37"/>
      <c r="BF612" s="37"/>
      <c r="BG612" s="37"/>
      <c r="BH612" s="37"/>
    </row>
    <row r="613" ht="15.7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  <c r="BA613" s="37"/>
      <c r="BB613" s="37"/>
      <c r="BC613" s="37"/>
      <c r="BD613" s="37"/>
      <c r="BE613" s="37"/>
      <c r="BF613" s="37"/>
      <c r="BG613" s="37"/>
      <c r="BH613" s="37"/>
    </row>
    <row r="614" ht="15.7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7"/>
      <c r="AU614" s="37"/>
      <c r="AV614" s="37"/>
      <c r="AW614" s="37"/>
      <c r="AX614" s="37"/>
      <c r="AY614" s="37"/>
      <c r="AZ614" s="37"/>
      <c r="BA614" s="37"/>
      <c r="BB614" s="37"/>
      <c r="BC614" s="37"/>
      <c r="BD614" s="37"/>
      <c r="BE614" s="37"/>
      <c r="BF614" s="37"/>
      <c r="BG614" s="37"/>
      <c r="BH614" s="37"/>
    </row>
    <row r="615" ht="15.7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7"/>
      <c r="AU615" s="37"/>
      <c r="AV615" s="37"/>
      <c r="AW615" s="37"/>
      <c r="AX615" s="37"/>
      <c r="AY615" s="37"/>
      <c r="AZ615" s="37"/>
      <c r="BA615" s="37"/>
      <c r="BB615" s="37"/>
      <c r="BC615" s="37"/>
      <c r="BD615" s="37"/>
      <c r="BE615" s="37"/>
      <c r="BF615" s="37"/>
      <c r="BG615" s="37"/>
      <c r="BH615" s="37"/>
    </row>
    <row r="616" ht="15.7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  <c r="AU616" s="37"/>
      <c r="AV616" s="37"/>
      <c r="AW616" s="37"/>
      <c r="AX616" s="37"/>
      <c r="AY616" s="37"/>
      <c r="AZ616" s="37"/>
      <c r="BA616" s="37"/>
      <c r="BB616" s="37"/>
      <c r="BC616" s="37"/>
      <c r="BD616" s="37"/>
      <c r="BE616" s="37"/>
      <c r="BF616" s="37"/>
      <c r="BG616" s="37"/>
      <c r="BH616" s="37"/>
    </row>
    <row r="617" ht="15.7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7"/>
      <c r="AU617" s="37"/>
      <c r="AV617" s="37"/>
      <c r="AW617" s="37"/>
      <c r="AX617" s="37"/>
      <c r="AY617" s="37"/>
      <c r="AZ617" s="37"/>
      <c r="BA617" s="37"/>
      <c r="BB617" s="37"/>
      <c r="BC617" s="37"/>
      <c r="BD617" s="37"/>
      <c r="BE617" s="37"/>
      <c r="BF617" s="37"/>
      <c r="BG617" s="37"/>
      <c r="BH617" s="37"/>
    </row>
    <row r="618" ht="15.7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  <c r="AU618" s="37"/>
      <c r="AV618" s="37"/>
      <c r="AW618" s="37"/>
      <c r="AX618" s="37"/>
      <c r="AY618" s="37"/>
      <c r="AZ618" s="37"/>
      <c r="BA618" s="37"/>
      <c r="BB618" s="37"/>
      <c r="BC618" s="37"/>
      <c r="BD618" s="37"/>
      <c r="BE618" s="37"/>
      <c r="BF618" s="37"/>
      <c r="BG618" s="37"/>
      <c r="BH618" s="37"/>
    </row>
    <row r="619" ht="15.7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  <c r="AU619" s="37"/>
      <c r="AV619" s="37"/>
      <c r="AW619" s="37"/>
      <c r="AX619" s="37"/>
      <c r="AY619" s="37"/>
      <c r="AZ619" s="37"/>
      <c r="BA619" s="37"/>
      <c r="BB619" s="37"/>
      <c r="BC619" s="37"/>
      <c r="BD619" s="37"/>
      <c r="BE619" s="37"/>
      <c r="BF619" s="37"/>
      <c r="BG619" s="37"/>
      <c r="BH619" s="37"/>
    </row>
    <row r="620" ht="15.7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  <c r="AU620" s="37"/>
      <c r="AV620" s="37"/>
      <c r="AW620" s="37"/>
      <c r="AX620" s="37"/>
      <c r="AY620" s="37"/>
      <c r="AZ620" s="37"/>
      <c r="BA620" s="37"/>
      <c r="BB620" s="37"/>
      <c r="BC620" s="37"/>
      <c r="BD620" s="37"/>
      <c r="BE620" s="37"/>
      <c r="BF620" s="37"/>
      <c r="BG620" s="37"/>
      <c r="BH620" s="37"/>
    </row>
    <row r="621" ht="15.7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7"/>
      <c r="AU621" s="37"/>
      <c r="AV621" s="37"/>
      <c r="AW621" s="37"/>
      <c r="AX621" s="37"/>
      <c r="AY621" s="37"/>
      <c r="AZ621" s="37"/>
      <c r="BA621" s="37"/>
      <c r="BB621" s="37"/>
      <c r="BC621" s="37"/>
      <c r="BD621" s="37"/>
      <c r="BE621" s="37"/>
      <c r="BF621" s="37"/>
      <c r="BG621" s="37"/>
      <c r="BH621" s="37"/>
    </row>
    <row r="622" ht="15.7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7"/>
      <c r="AU622" s="37"/>
      <c r="AV622" s="37"/>
      <c r="AW622" s="37"/>
      <c r="AX622" s="37"/>
      <c r="AY622" s="37"/>
      <c r="AZ622" s="37"/>
      <c r="BA622" s="37"/>
      <c r="BB622" s="37"/>
      <c r="BC622" s="37"/>
      <c r="BD622" s="37"/>
      <c r="BE622" s="37"/>
      <c r="BF622" s="37"/>
      <c r="BG622" s="37"/>
      <c r="BH622" s="37"/>
    </row>
    <row r="623" ht="15.7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7"/>
      <c r="AU623" s="37"/>
      <c r="AV623" s="37"/>
      <c r="AW623" s="37"/>
      <c r="AX623" s="37"/>
      <c r="AY623" s="37"/>
      <c r="AZ623" s="37"/>
      <c r="BA623" s="37"/>
      <c r="BB623" s="37"/>
      <c r="BC623" s="37"/>
      <c r="BD623" s="37"/>
      <c r="BE623" s="37"/>
      <c r="BF623" s="37"/>
      <c r="BG623" s="37"/>
      <c r="BH623" s="37"/>
    </row>
    <row r="624" ht="15.7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  <c r="AU624" s="37"/>
      <c r="AV624" s="37"/>
      <c r="AW624" s="37"/>
      <c r="AX624" s="37"/>
      <c r="AY624" s="37"/>
      <c r="AZ624" s="37"/>
      <c r="BA624" s="37"/>
      <c r="BB624" s="37"/>
      <c r="BC624" s="37"/>
      <c r="BD624" s="37"/>
      <c r="BE624" s="37"/>
      <c r="BF624" s="37"/>
      <c r="BG624" s="37"/>
      <c r="BH624" s="37"/>
    </row>
    <row r="625" ht="15.7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  <c r="AU625" s="37"/>
      <c r="AV625" s="37"/>
      <c r="AW625" s="37"/>
      <c r="AX625" s="37"/>
      <c r="AY625" s="37"/>
      <c r="AZ625" s="37"/>
      <c r="BA625" s="37"/>
      <c r="BB625" s="37"/>
      <c r="BC625" s="37"/>
      <c r="BD625" s="37"/>
      <c r="BE625" s="37"/>
      <c r="BF625" s="37"/>
      <c r="BG625" s="37"/>
      <c r="BH625" s="37"/>
    </row>
    <row r="626" ht="15.7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7"/>
      <c r="AJ626" s="37"/>
      <c r="AK626" s="37"/>
      <c r="AL626" s="37"/>
      <c r="AM626" s="37"/>
      <c r="AN626" s="37"/>
      <c r="AO626" s="37"/>
      <c r="AP626" s="37"/>
      <c r="AQ626" s="37"/>
      <c r="AR626" s="37"/>
      <c r="AS626" s="37"/>
      <c r="AT626" s="37"/>
      <c r="AU626" s="37"/>
      <c r="AV626" s="37"/>
      <c r="AW626" s="37"/>
      <c r="AX626" s="37"/>
      <c r="AY626" s="37"/>
      <c r="AZ626" s="37"/>
      <c r="BA626" s="37"/>
      <c r="BB626" s="37"/>
      <c r="BC626" s="37"/>
      <c r="BD626" s="37"/>
      <c r="BE626" s="37"/>
      <c r="BF626" s="37"/>
      <c r="BG626" s="37"/>
      <c r="BH626" s="37"/>
    </row>
    <row r="627" ht="15.7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7"/>
      <c r="AU627" s="37"/>
      <c r="AV627" s="37"/>
      <c r="AW627" s="37"/>
      <c r="AX627" s="37"/>
      <c r="AY627" s="37"/>
      <c r="AZ627" s="37"/>
      <c r="BA627" s="37"/>
      <c r="BB627" s="37"/>
      <c r="BC627" s="37"/>
      <c r="BD627" s="37"/>
      <c r="BE627" s="37"/>
      <c r="BF627" s="37"/>
      <c r="BG627" s="37"/>
      <c r="BH627" s="37"/>
    </row>
    <row r="628" ht="15.7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  <c r="AU628" s="37"/>
      <c r="AV628" s="37"/>
      <c r="AW628" s="37"/>
      <c r="AX628" s="37"/>
      <c r="AY628" s="37"/>
      <c r="AZ628" s="37"/>
      <c r="BA628" s="37"/>
      <c r="BB628" s="37"/>
      <c r="BC628" s="37"/>
      <c r="BD628" s="37"/>
      <c r="BE628" s="37"/>
      <c r="BF628" s="37"/>
      <c r="BG628" s="37"/>
      <c r="BH628" s="37"/>
    </row>
    <row r="629" ht="15.7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  <c r="AU629" s="37"/>
      <c r="AV629" s="37"/>
      <c r="AW629" s="37"/>
      <c r="AX629" s="37"/>
      <c r="AY629" s="37"/>
      <c r="AZ629" s="37"/>
      <c r="BA629" s="37"/>
      <c r="BB629" s="37"/>
      <c r="BC629" s="37"/>
      <c r="BD629" s="37"/>
      <c r="BE629" s="37"/>
      <c r="BF629" s="37"/>
      <c r="BG629" s="37"/>
      <c r="BH629" s="37"/>
    </row>
    <row r="630" ht="15.7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  <c r="AU630" s="37"/>
      <c r="AV630" s="37"/>
      <c r="AW630" s="37"/>
      <c r="AX630" s="37"/>
      <c r="AY630" s="37"/>
      <c r="AZ630" s="37"/>
      <c r="BA630" s="37"/>
      <c r="BB630" s="37"/>
      <c r="BC630" s="37"/>
      <c r="BD630" s="37"/>
      <c r="BE630" s="37"/>
      <c r="BF630" s="37"/>
      <c r="BG630" s="37"/>
      <c r="BH630" s="37"/>
    </row>
    <row r="631" ht="15.7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7"/>
      <c r="AV631" s="37"/>
      <c r="AW631" s="37"/>
      <c r="AX631" s="37"/>
      <c r="AY631" s="37"/>
      <c r="AZ631" s="37"/>
      <c r="BA631" s="37"/>
      <c r="BB631" s="37"/>
      <c r="BC631" s="37"/>
      <c r="BD631" s="37"/>
      <c r="BE631" s="37"/>
      <c r="BF631" s="37"/>
      <c r="BG631" s="37"/>
      <c r="BH631" s="37"/>
    </row>
    <row r="632" ht="15.7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7"/>
      <c r="AU632" s="37"/>
      <c r="AV632" s="37"/>
      <c r="AW632" s="37"/>
      <c r="AX632" s="37"/>
      <c r="AY632" s="37"/>
      <c r="AZ632" s="37"/>
      <c r="BA632" s="37"/>
      <c r="BB632" s="37"/>
      <c r="BC632" s="37"/>
      <c r="BD632" s="37"/>
      <c r="BE632" s="37"/>
      <c r="BF632" s="37"/>
      <c r="BG632" s="37"/>
      <c r="BH632" s="37"/>
    </row>
    <row r="633" ht="15.7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  <c r="AT633" s="37"/>
      <c r="AU633" s="37"/>
      <c r="AV633" s="37"/>
      <c r="AW633" s="37"/>
      <c r="AX633" s="37"/>
      <c r="AY633" s="37"/>
      <c r="AZ633" s="37"/>
      <c r="BA633" s="37"/>
      <c r="BB633" s="37"/>
      <c r="BC633" s="37"/>
      <c r="BD633" s="37"/>
      <c r="BE633" s="37"/>
      <c r="BF633" s="37"/>
      <c r="BG633" s="37"/>
      <c r="BH633" s="37"/>
    </row>
    <row r="634" ht="15.7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7"/>
      <c r="AU634" s="37"/>
      <c r="AV634" s="37"/>
      <c r="AW634" s="37"/>
      <c r="AX634" s="37"/>
      <c r="AY634" s="37"/>
      <c r="AZ634" s="37"/>
      <c r="BA634" s="37"/>
      <c r="BB634" s="37"/>
      <c r="BC634" s="37"/>
      <c r="BD634" s="37"/>
      <c r="BE634" s="37"/>
      <c r="BF634" s="37"/>
      <c r="BG634" s="37"/>
      <c r="BH634" s="37"/>
    </row>
    <row r="635" ht="15.7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7"/>
      <c r="AU635" s="37"/>
      <c r="AV635" s="37"/>
      <c r="AW635" s="37"/>
      <c r="AX635" s="37"/>
      <c r="AY635" s="37"/>
      <c r="AZ635" s="37"/>
      <c r="BA635" s="37"/>
      <c r="BB635" s="37"/>
      <c r="BC635" s="37"/>
      <c r="BD635" s="37"/>
      <c r="BE635" s="37"/>
      <c r="BF635" s="37"/>
      <c r="BG635" s="37"/>
      <c r="BH635" s="37"/>
    </row>
    <row r="636" ht="15.7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7"/>
      <c r="AU636" s="37"/>
      <c r="AV636" s="37"/>
      <c r="AW636" s="37"/>
      <c r="AX636" s="37"/>
      <c r="AY636" s="37"/>
      <c r="AZ636" s="37"/>
      <c r="BA636" s="37"/>
      <c r="BB636" s="37"/>
      <c r="BC636" s="37"/>
      <c r="BD636" s="37"/>
      <c r="BE636" s="37"/>
      <c r="BF636" s="37"/>
      <c r="BG636" s="37"/>
      <c r="BH636" s="37"/>
    </row>
    <row r="637" ht="15.7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  <c r="AT637" s="37"/>
      <c r="AU637" s="37"/>
      <c r="AV637" s="37"/>
      <c r="AW637" s="37"/>
      <c r="AX637" s="37"/>
      <c r="AY637" s="37"/>
      <c r="AZ637" s="37"/>
      <c r="BA637" s="37"/>
      <c r="BB637" s="37"/>
      <c r="BC637" s="37"/>
      <c r="BD637" s="37"/>
      <c r="BE637" s="37"/>
      <c r="BF637" s="37"/>
      <c r="BG637" s="37"/>
      <c r="BH637" s="37"/>
    </row>
    <row r="638" ht="15.7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7"/>
      <c r="AU638" s="37"/>
      <c r="AV638" s="37"/>
      <c r="AW638" s="37"/>
      <c r="AX638" s="37"/>
      <c r="AY638" s="37"/>
      <c r="AZ638" s="37"/>
      <c r="BA638" s="37"/>
      <c r="BB638" s="37"/>
      <c r="BC638" s="37"/>
      <c r="BD638" s="37"/>
      <c r="BE638" s="37"/>
      <c r="BF638" s="37"/>
      <c r="BG638" s="37"/>
      <c r="BH638" s="37"/>
    </row>
    <row r="639" ht="15.7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7"/>
      <c r="AJ639" s="37"/>
      <c r="AK639" s="37"/>
      <c r="AL639" s="37"/>
      <c r="AM639" s="37"/>
      <c r="AN639" s="37"/>
      <c r="AO639" s="37"/>
      <c r="AP639" s="37"/>
      <c r="AQ639" s="37"/>
      <c r="AR639" s="37"/>
      <c r="AS639" s="37"/>
      <c r="AT639" s="37"/>
      <c r="AU639" s="37"/>
      <c r="AV639" s="37"/>
      <c r="AW639" s="37"/>
      <c r="AX639" s="37"/>
      <c r="AY639" s="37"/>
      <c r="AZ639" s="37"/>
      <c r="BA639" s="37"/>
      <c r="BB639" s="37"/>
      <c r="BC639" s="37"/>
      <c r="BD639" s="37"/>
      <c r="BE639" s="37"/>
      <c r="BF639" s="37"/>
      <c r="BG639" s="37"/>
      <c r="BH639" s="37"/>
    </row>
    <row r="640" ht="15.7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7"/>
      <c r="AJ640" s="37"/>
      <c r="AK640" s="37"/>
      <c r="AL640" s="37"/>
      <c r="AM640" s="37"/>
      <c r="AN640" s="37"/>
      <c r="AO640" s="37"/>
      <c r="AP640" s="37"/>
      <c r="AQ640" s="37"/>
      <c r="AR640" s="37"/>
      <c r="AS640" s="37"/>
      <c r="AT640" s="37"/>
      <c r="AU640" s="37"/>
      <c r="AV640" s="37"/>
      <c r="AW640" s="37"/>
      <c r="AX640" s="37"/>
      <c r="AY640" s="37"/>
      <c r="AZ640" s="37"/>
      <c r="BA640" s="37"/>
      <c r="BB640" s="37"/>
      <c r="BC640" s="37"/>
      <c r="BD640" s="37"/>
      <c r="BE640" s="37"/>
      <c r="BF640" s="37"/>
      <c r="BG640" s="37"/>
      <c r="BH640" s="37"/>
    </row>
    <row r="641" ht="15.7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7"/>
      <c r="AV641" s="37"/>
      <c r="AW641" s="37"/>
      <c r="AX641" s="37"/>
      <c r="AY641" s="37"/>
      <c r="AZ641" s="37"/>
      <c r="BA641" s="37"/>
      <c r="BB641" s="37"/>
      <c r="BC641" s="37"/>
      <c r="BD641" s="37"/>
      <c r="BE641" s="37"/>
      <c r="BF641" s="37"/>
      <c r="BG641" s="37"/>
      <c r="BH641" s="37"/>
    </row>
    <row r="642" ht="15.7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7"/>
      <c r="AV642" s="37"/>
      <c r="AW642" s="37"/>
      <c r="AX642" s="37"/>
      <c r="AY642" s="37"/>
      <c r="AZ642" s="37"/>
      <c r="BA642" s="37"/>
      <c r="BB642" s="37"/>
      <c r="BC642" s="37"/>
      <c r="BD642" s="37"/>
      <c r="BE642" s="37"/>
      <c r="BF642" s="37"/>
      <c r="BG642" s="37"/>
      <c r="BH642" s="37"/>
    </row>
    <row r="643" ht="15.7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7"/>
      <c r="AV643" s="37"/>
      <c r="AW643" s="37"/>
      <c r="AX643" s="37"/>
      <c r="AY643" s="37"/>
      <c r="AZ643" s="37"/>
      <c r="BA643" s="37"/>
      <c r="BB643" s="37"/>
      <c r="BC643" s="37"/>
      <c r="BD643" s="37"/>
      <c r="BE643" s="37"/>
      <c r="BF643" s="37"/>
      <c r="BG643" s="37"/>
      <c r="BH643" s="37"/>
    </row>
    <row r="644" ht="15.7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7"/>
      <c r="AU644" s="37"/>
      <c r="AV644" s="37"/>
      <c r="AW644" s="37"/>
      <c r="AX644" s="37"/>
      <c r="AY644" s="37"/>
      <c r="AZ644" s="37"/>
      <c r="BA644" s="37"/>
      <c r="BB644" s="37"/>
      <c r="BC644" s="37"/>
      <c r="BD644" s="37"/>
      <c r="BE644" s="37"/>
      <c r="BF644" s="37"/>
      <c r="BG644" s="37"/>
      <c r="BH644" s="37"/>
    </row>
    <row r="645" ht="15.7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7"/>
      <c r="AU645" s="37"/>
      <c r="AV645" s="37"/>
      <c r="AW645" s="37"/>
      <c r="AX645" s="37"/>
      <c r="AY645" s="37"/>
      <c r="AZ645" s="37"/>
      <c r="BA645" s="37"/>
      <c r="BB645" s="37"/>
      <c r="BC645" s="37"/>
      <c r="BD645" s="37"/>
      <c r="BE645" s="37"/>
      <c r="BF645" s="37"/>
      <c r="BG645" s="37"/>
      <c r="BH645" s="37"/>
    </row>
    <row r="646" ht="15.7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7"/>
      <c r="AU646" s="37"/>
      <c r="AV646" s="37"/>
      <c r="AW646" s="37"/>
      <c r="AX646" s="37"/>
      <c r="AY646" s="37"/>
      <c r="AZ646" s="37"/>
      <c r="BA646" s="37"/>
      <c r="BB646" s="37"/>
      <c r="BC646" s="37"/>
      <c r="BD646" s="37"/>
      <c r="BE646" s="37"/>
      <c r="BF646" s="37"/>
      <c r="BG646" s="37"/>
      <c r="BH646" s="37"/>
    </row>
    <row r="647" ht="15.7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7"/>
      <c r="AU647" s="37"/>
      <c r="AV647" s="37"/>
      <c r="AW647" s="37"/>
      <c r="AX647" s="37"/>
      <c r="AY647" s="37"/>
      <c r="AZ647" s="37"/>
      <c r="BA647" s="37"/>
      <c r="BB647" s="37"/>
      <c r="BC647" s="37"/>
      <c r="BD647" s="37"/>
      <c r="BE647" s="37"/>
      <c r="BF647" s="37"/>
      <c r="BG647" s="37"/>
      <c r="BH647" s="37"/>
    </row>
    <row r="648" ht="15.7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7"/>
      <c r="AU648" s="37"/>
      <c r="AV648" s="37"/>
      <c r="AW648" s="37"/>
      <c r="AX648" s="37"/>
      <c r="AY648" s="37"/>
      <c r="AZ648" s="37"/>
      <c r="BA648" s="37"/>
      <c r="BB648" s="37"/>
      <c r="BC648" s="37"/>
      <c r="BD648" s="37"/>
      <c r="BE648" s="37"/>
      <c r="BF648" s="37"/>
      <c r="BG648" s="37"/>
      <c r="BH648" s="37"/>
    </row>
    <row r="649" ht="15.7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7"/>
      <c r="AU649" s="37"/>
      <c r="AV649" s="37"/>
      <c r="AW649" s="37"/>
      <c r="AX649" s="37"/>
      <c r="AY649" s="37"/>
      <c r="AZ649" s="37"/>
      <c r="BA649" s="37"/>
      <c r="BB649" s="37"/>
      <c r="BC649" s="37"/>
      <c r="BD649" s="37"/>
      <c r="BE649" s="37"/>
      <c r="BF649" s="37"/>
      <c r="BG649" s="37"/>
      <c r="BH649" s="37"/>
    </row>
    <row r="650" ht="15.7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7"/>
      <c r="AU650" s="37"/>
      <c r="AV650" s="37"/>
      <c r="AW650" s="37"/>
      <c r="AX650" s="37"/>
      <c r="AY650" s="37"/>
      <c r="AZ650" s="37"/>
      <c r="BA650" s="37"/>
      <c r="BB650" s="37"/>
      <c r="BC650" s="37"/>
      <c r="BD650" s="37"/>
      <c r="BE650" s="37"/>
      <c r="BF650" s="37"/>
      <c r="BG650" s="37"/>
      <c r="BH650" s="37"/>
    </row>
    <row r="651" ht="15.7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7"/>
      <c r="AU651" s="37"/>
      <c r="AV651" s="37"/>
      <c r="AW651" s="37"/>
      <c r="AX651" s="37"/>
      <c r="AY651" s="37"/>
      <c r="AZ651" s="37"/>
      <c r="BA651" s="37"/>
      <c r="BB651" s="37"/>
      <c r="BC651" s="37"/>
      <c r="BD651" s="37"/>
      <c r="BE651" s="37"/>
      <c r="BF651" s="37"/>
      <c r="BG651" s="37"/>
      <c r="BH651" s="37"/>
    </row>
    <row r="652" ht="15.7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  <c r="BG652" s="37"/>
      <c r="BH652" s="37"/>
    </row>
    <row r="653" ht="15.7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  <c r="AU653" s="37"/>
      <c r="AV653" s="37"/>
      <c r="AW653" s="37"/>
      <c r="AX653" s="37"/>
      <c r="AY653" s="37"/>
      <c r="AZ653" s="37"/>
      <c r="BA653" s="37"/>
      <c r="BB653" s="37"/>
      <c r="BC653" s="37"/>
      <c r="BD653" s="37"/>
      <c r="BE653" s="37"/>
      <c r="BF653" s="37"/>
      <c r="BG653" s="37"/>
      <c r="BH653" s="37"/>
    </row>
    <row r="654" ht="15.7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  <c r="AT654" s="37"/>
      <c r="AU654" s="37"/>
      <c r="AV654" s="37"/>
      <c r="AW654" s="37"/>
      <c r="AX654" s="37"/>
      <c r="AY654" s="37"/>
      <c r="AZ654" s="37"/>
      <c r="BA654" s="37"/>
      <c r="BB654" s="37"/>
      <c r="BC654" s="37"/>
      <c r="BD654" s="37"/>
      <c r="BE654" s="37"/>
      <c r="BF654" s="37"/>
      <c r="BG654" s="37"/>
      <c r="BH654" s="37"/>
    </row>
    <row r="655" ht="15.7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  <c r="AT655" s="37"/>
      <c r="AU655" s="37"/>
      <c r="AV655" s="37"/>
      <c r="AW655" s="37"/>
      <c r="AX655" s="37"/>
      <c r="AY655" s="37"/>
      <c r="AZ655" s="37"/>
      <c r="BA655" s="37"/>
      <c r="BB655" s="37"/>
      <c r="BC655" s="37"/>
      <c r="BD655" s="37"/>
      <c r="BE655" s="37"/>
      <c r="BF655" s="37"/>
      <c r="BG655" s="37"/>
      <c r="BH655" s="37"/>
    </row>
    <row r="656" ht="15.7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37"/>
      <c r="AI656" s="37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  <c r="AT656" s="37"/>
      <c r="AU656" s="37"/>
      <c r="AV656" s="37"/>
      <c r="AW656" s="37"/>
      <c r="AX656" s="37"/>
      <c r="AY656" s="37"/>
      <c r="AZ656" s="37"/>
      <c r="BA656" s="37"/>
      <c r="BB656" s="37"/>
      <c r="BC656" s="37"/>
      <c r="BD656" s="37"/>
      <c r="BE656" s="37"/>
      <c r="BF656" s="37"/>
      <c r="BG656" s="37"/>
      <c r="BH656" s="37"/>
    </row>
    <row r="657" ht="15.7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  <c r="AT657" s="37"/>
      <c r="AU657" s="37"/>
      <c r="AV657" s="37"/>
      <c r="AW657" s="37"/>
      <c r="AX657" s="37"/>
      <c r="AY657" s="37"/>
      <c r="AZ657" s="37"/>
      <c r="BA657" s="37"/>
      <c r="BB657" s="37"/>
      <c r="BC657" s="37"/>
      <c r="BD657" s="37"/>
      <c r="BE657" s="37"/>
      <c r="BF657" s="37"/>
      <c r="BG657" s="37"/>
      <c r="BH657" s="37"/>
    </row>
    <row r="658" ht="15.7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  <c r="AT658" s="37"/>
      <c r="AU658" s="37"/>
      <c r="AV658" s="37"/>
      <c r="AW658" s="37"/>
      <c r="AX658" s="37"/>
      <c r="AY658" s="37"/>
      <c r="AZ658" s="37"/>
      <c r="BA658" s="37"/>
      <c r="BB658" s="37"/>
      <c r="BC658" s="37"/>
      <c r="BD658" s="37"/>
      <c r="BE658" s="37"/>
      <c r="BF658" s="37"/>
      <c r="BG658" s="37"/>
      <c r="BH658" s="37"/>
    </row>
    <row r="659" ht="15.7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T659" s="37"/>
      <c r="AU659" s="37"/>
      <c r="AV659" s="37"/>
      <c r="AW659" s="37"/>
      <c r="AX659" s="37"/>
      <c r="AY659" s="37"/>
      <c r="AZ659" s="37"/>
      <c r="BA659" s="37"/>
      <c r="BB659" s="37"/>
      <c r="BC659" s="37"/>
      <c r="BD659" s="37"/>
      <c r="BE659" s="37"/>
      <c r="BF659" s="37"/>
      <c r="BG659" s="37"/>
      <c r="BH659" s="37"/>
    </row>
    <row r="660" ht="15.7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  <c r="AT660" s="37"/>
      <c r="AU660" s="37"/>
      <c r="AV660" s="37"/>
      <c r="AW660" s="37"/>
      <c r="AX660" s="37"/>
      <c r="AY660" s="37"/>
      <c r="AZ660" s="37"/>
      <c r="BA660" s="37"/>
      <c r="BB660" s="37"/>
      <c r="BC660" s="37"/>
      <c r="BD660" s="37"/>
      <c r="BE660" s="37"/>
      <c r="BF660" s="37"/>
      <c r="BG660" s="37"/>
      <c r="BH660" s="37"/>
    </row>
    <row r="661" ht="15.7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  <c r="AT661" s="37"/>
      <c r="AU661" s="37"/>
      <c r="AV661" s="37"/>
      <c r="AW661" s="37"/>
      <c r="AX661" s="37"/>
      <c r="AY661" s="37"/>
      <c r="AZ661" s="37"/>
      <c r="BA661" s="37"/>
      <c r="BB661" s="37"/>
      <c r="BC661" s="37"/>
      <c r="BD661" s="37"/>
      <c r="BE661" s="37"/>
      <c r="BF661" s="37"/>
      <c r="BG661" s="37"/>
      <c r="BH661" s="37"/>
    </row>
    <row r="662" ht="15.7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  <c r="AT662" s="37"/>
      <c r="AU662" s="37"/>
      <c r="AV662" s="37"/>
      <c r="AW662" s="37"/>
      <c r="AX662" s="37"/>
      <c r="AY662" s="37"/>
      <c r="AZ662" s="37"/>
      <c r="BA662" s="37"/>
      <c r="BB662" s="37"/>
      <c r="BC662" s="37"/>
      <c r="BD662" s="37"/>
      <c r="BE662" s="37"/>
      <c r="BF662" s="37"/>
      <c r="BG662" s="37"/>
      <c r="BH662" s="37"/>
    </row>
    <row r="663" ht="15.7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  <c r="AT663" s="37"/>
      <c r="AU663" s="37"/>
      <c r="AV663" s="37"/>
      <c r="AW663" s="37"/>
      <c r="AX663" s="37"/>
      <c r="AY663" s="37"/>
      <c r="AZ663" s="37"/>
      <c r="BA663" s="37"/>
      <c r="BB663" s="37"/>
      <c r="BC663" s="37"/>
      <c r="BD663" s="37"/>
      <c r="BE663" s="37"/>
      <c r="BF663" s="37"/>
      <c r="BG663" s="37"/>
      <c r="BH663" s="37"/>
    </row>
    <row r="664" ht="15.7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  <c r="AT664" s="37"/>
      <c r="AU664" s="37"/>
      <c r="AV664" s="37"/>
      <c r="AW664" s="37"/>
      <c r="AX664" s="37"/>
      <c r="AY664" s="37"/>
      <c r="AZ664" s="37"/>
      <c r="BA664" s="37"/>
      <c r="BB664" s="37"/>
      <c r="BC664" s="37"/>
      <c r="BD664" s="37"/>
      <c r="BE664" s="37"/>
      <c r="BF664" s="37"/>
      <c r="BG664" s="37"/>
      <c r="BH664" s="37"/>
    </row>
    <row r="665" ht="15.7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  <c r="AT665" s="37"/>
      <c r="AU665" s="37"/>
      <c r="AV665" s="37"/>
      <c r="AW665" s="37"/>
      <c r="AX665" s="37"/>
      <c r="AY665" s="37"/>
      <c r="AZ665" s="37"/>
      <c r="BA665" s="37"/>
      <c r="BB665" s="37"/>
      <c r="BC665" s="37"/>
      <c r="BD665" s="37"/>
      <c r="BE665" s="37"/>
      <c r="BF665" s="37"/>
      <c r="BG665" s="37"/>
      <c r="BH665" s="37"/>
    </row>
    <row r="666" ht="15.7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7"/>
      <c r="AJ666" s="37"/>
      <c r="AK666" s="37"/>
      <c r="AL666" s="37"/>
      <c r="AM666" s="37"/>
      <c r="AN666" s="37"/>
      <c r="AO666" s="37"/>
      <c r="AP666" s="37"/>
      <c r="AQ666" s="37"/>
      <c r="AR666" s="37"/>
      <c r="AS666" s="37"/>
      <c r="AT666" s="37"/>
      <c r="AU666" s="37"/>
      <c r="AV666" s="37"/>
      <c r="AW666" s="37"/>
      <c r="AX666" s="37"/>
      <c r="AY666" s="37"/>
      <c r="AZ666" s="37"/>
      <c r="BA666" s="37"/>
      <c r="BB666" s="37"/>
      <c r="BC666" s="37"/>
      <c r="BD666" s="37"/>
      <c r="BE666" s="37"/>
      <c r="BF666" s="37"/>
      <c r="BG666" s="37"/>
      <c r="BH666" s="37"/>
    </row>
    <row r="667" ht="15.7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7"/>
      <c r="AJ667" s="37"/>
      <c r="AK667" s="37"/>
      <c r="AL667" s="37"/>
      <c r="AM667" s="37"/>
      <c r="AN667" s="37"/>
      <c r="AO667" s="37"/>
      <c r="AP667" s="37"/>
      <c r="AQ667" s="37"/>
      <c r="AR667" s="37"/>
      <c r="AS667" s="37"/>
      <c r="AT667" s="37"/>
      <c r="AU667" s="37"/>
      <c r="AV667" s="37"/>
      <c r="AW667" s="37"/>
      <c r="AX667" s="37"/>
      <c r="AY667" s="37"/>
      <c r="AZ667" s="37"/>
      <c r="BA667" s="37"/>
      <c r="BB667" s="37"/>
      <c r="BC667" s="37"/>
      <c r="BD667" s="37"/>
      <c r="BE667" s="37"/>
      <c r="BF667" s="37"/>
      <c r="BG667" s="37"/>
      <c r="BH667" s="37"/>
    </row>
    <row r="668" ht="15.7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7"/>
      <c r="AJ668" s="37"/>
      <c r="AK668" s="37"/>
      <c r="AL668" s="37"/>
      <c r="AM668" s="37"/>
      <c r="AN668" s="37"/>
      <c r="AO668" s="37"/>
      <c r="AP668" s="37"/>
      <c r="AQ668" s="37"/>
      <c r="AR668" s="37"/>
      <c r="AS668" s="37"/>
      <c r="AT668" s="37"/>
      <c r="AU668" s="37"/>
      <c r="AV668" s="37"/>
      <c r="AW668" s="37"/>
      <c r="AX668" s="37"/>
      <c r="AY668" s="37"/>
      <c r="AZ668" s="37"/>
      <c r="BA668" s="37"/>
      <c r="BB668" s="37"/>
      <c r="BC668" s="37"/>
      <c r="BD668" s="37"/>
      <c r="BE668" s="37"/>
      <c r="BF668" s="37"/>
      <c r="BG668" s="37"/>
      <c r="BH668" s="37"/>
    </row>
    <row r="669" ht="15.7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  <c r="AI669" s="37"/>
      <c r="AJ669" s="37"/>
      <c r="AK669" s="37"/>
      <c r="AL669" s="37"/>
      <c r="AM669" s="37"/>
      <c r="AN669" s="37"/>
      <c r="AO669" s="37"/>
      <c r="AP669" s="37"/>
      <c r="AQ669" s="37"/>
      <c r="AR669" s="37"/>
      <c r="AS669" s="37"/>
      <c r="AT669" s="37"/>
      <c r="AU669" s="37"/>
      <c r="AV669" s="37"/>
      <c r="AW669" s="37"/>
      <c r="AX669" s="37"/>
      <c r="AY669" s="37"/>
      <c r="AZ669" s="37"/>
      <c r="BA669" s="37"/>
      <c r="BB669" s="37"/>
      <c r="BC669" s="37"/>
      <c r="BD669" s="37"/>
      <c r="BE669" s="37"/>
      <c r="BF669" s="37"/>
      <c r="BG669" s="37"/>
      <c r="BH669" s="37"/>
    </row>
    <row r="670" ht="15.7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  <c r="AI670" s="37"/>
      <c r="AJ670" s="37"/>
      <c r="AK670" s="37"/>
      <c r="AL670" s="37"/>
      <c r="AM670" s="37"/>
      <c r="AN670" s="37"/>
      <c r="AO670" s="37"/>
      <c r="AP670" s="37"/>
      <c r="AQ670" s="37"/>
      <c r="AR670" s="37"/>
      <c r="AS670" s="37"/>
      <c r="AT670" s="37"/>
      <c r="AU670" s="37"/>
      <c r="AV670" s="37"/>
      <c r="AW670" s="37"/>
      <c r="AX670" s="37"/>
      <c r="AY670" s="37"/>
      <c r="AZ670" s="37"/>
      <c r="BA670" s="37"/>
      <c r="BB670" s="37"/>
      <c r="BC670" s="37"/>
      <c r="BD670" s="37"/>
      <c r="BE670" s="37"/>
      <c r="BF670" s="37"/>
      <c r="BG670" s="37"/>
      <c r="BH670" s="37"/>
    </row>
    <row r="671" ht="15.7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  <c r="AG671" s="37"/>
      <c r="AH671" s="37"/>
      <c r="AI671" s="37"/>
      <c r="AJ671" s="37"/>
      <c r="AK671" s="37"/>
      <c r="AL671" s="37"/>
      <c r="AM671" s="37"/>
      <c r="AN671" s="37"/>
      <c r="AO671" s="37"/>
      <c r="AP671" s="37"/>
      <c r="AQ671" s="37"/>
      <c r="AR671" s="37"/>
      <c r="AS671" s="37"/>
      <c r="AT671" s="37"/>
      <c r="AU671" s="37"/>
      <c r="AV671" s="37"/>
      <c r="AW671" s="37"/>
      <c r="AX671" s="37"/>
      <c r="AY671" s="37"/>
      <c r="AZ671" s="37"/>
      <c r="BA671" s="37"/>
      <c r="BB671" s="37"/>
      <c r="BC671" s="37"/>
      <c r="BD671" s="37"/>
      <c r="BE671" s="37"/>
      <c r="BF671" s="37"/>
      <c r="BG671" s="37"/>
      <c r="BH671" s="37"/>
    </row>
    <row r="672" ht="15.7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37"/>
      <c r="AI672" s="37"/>
      <c r="AJ672" s="37"/>
      <c r="AK672" s="37"/>
      <c r="AL672" s="37"/>
      <c r="AM672" s="37"/>
      <c r="AN672" s="37"/>
      <c r="AO672" s="37"/>
      <c r="AP672" s="37"/>
      <c r="AQ672" s="37"/>
      <c r="AR672" s="37"/>
      <c r="AS672" s="37"/>
      <c r="AT672" s="37"/>
      <c r="AU672" s="37"/>
      <c r="AV672" s="37"/>
      <c r="AW672" s="37"/>
      <c r="AX672" s="37"/>
      <c r="AY672" s="37"/>
      <c r="AZ672" s="37"/>
      <c r="BA672" s="37"/>
      <c r="BB672" s="37"/>
      <c r="BC672" s="37"/>
      <c r="BD672" s="37"/>
      <c r="BE672" s="37"/>
      <c r="BF672" s="37"/>
      <c r="BG672" s="37"/>
      <c r="BH672" s="37"/>
    </row>
    <row r="673" ht="15.7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  <c r="AI673" s="37"/>
      <c r="AJ673" s="37"/>
      <c r="AK673" s="37"/>
      <c r="AL673" s="37"/>
      <c r="AM673" s="37"/>
      <c r="AN673" s="37"/>
      <c r="AO673" s="37"/>
      <c r="AP673" s="37"/>
      <c r="AQ673" s="37"/>
      <c r="AR673" s="37"/>
      <c r="AS673" s="37"/>
      <c r="AT673" s="37"/>
      <c r="AU673" s="37"/>
      <c r="AV673" s="37"/>
      <c r="AW673" s="37"/>
      <c r="AX673" s="37"/>
      <c r="AY673" s="37"/>
      <c r="AZ673" s="37"/>
      <c r="BA673" s="37"/>
      <c r="BB673" s="37"/>
      <c r="BC673" s="37"/>
      <c r="BD673" s="37"/>
      <c r="BE673" s="37"/>
      <c r="BF673" s="37"/>
      <c r="BG673" s="37"/>
      <c r="BH673" s="37"/>
    </row>
    <row r="674" ht="15.7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7"/>
      <c r="AJ674" s="37"/>
      <c r="AK674" s="37"/>
      <c r="AL674" s="37"/>
      <c r="AM674" s="37"/>
      <c r="AN674" s="37"/>
      <c r="AO674" s="37"/>
      <c r="AP674" s="37"/>
      <c r="AQ674" s="37"/>
      <c r="AR674" s="37"/>
      <c r="AS674" s="37"/>
      <c r="AT674" s="37"/>
      <c r="AU674" s="37"/>
      <c r="AV674" s="37"/>
      <c r="AW674" s="37"/>
      <c r="AX674" s="37"/>
      <c r="AY674" s="37"/>
      <c r="AZ674" s="37"/>
      <c r="BA674" s="37"/>
      <c r="BB674" s="37"/>
      <c r="BC674" s="37"/>
      <c r="BD674" s="37"/>
      <c r="BE674" s="37"/>
      <c r="BF674" s="37"/>
      <c r="BG674" s="37"/>
      <c r="BH674" s="37"/>
    </row>
    <row r="675" ht="15.7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7"/>
      <c r="AJ675" s="37"/>
      <c r="AK675" s="37"/>
      <c r="AL675" s="37"/>
      <c r="AM675" s="37"/>
      <c r="AN675" s="37"/>
      <c r="AO675" s="37"/>
      <c r="AP675" s="37"/>
      <c r="AQ675" s="37"/>
      <c r="AR675" s="37"/>
      <c r="AS675" s="37"/>
      <c r="AT675" s="37"/>
      <c r="AU675" s="37"/>
      <c r="AV675" s="37"/>
      <c r="AW675" s="37"/>
      <c r="AX675" s="37"/>
      <c r="AY675" s="37"/>
      <c r="AZ675" s="37"/>
      <c r="BA675" s="37"/>
      <c r="BB675" s="37"/>
      <c r="BC675" s="37"/>
      <c r="BD675" s="37"/>
      <c r="BE675" s="37"/>
      <c r="BF675" s="37"/>
      <c r="BG675" s="37"/>
      <c r="BH675" s="37"/>
    </row>
    <row r="676" ht="15.7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7"/>
      <c r="AJ676" s="37"/>
      <c r="AK676" s="37"/>
      <c r="AL676" s="37"/>
      <c r="AM676" s="37"/>
      <c r="AN676" s="37"/>
      <c r="AO676" s="37"/>
      <c r="AP676" s="37"/>
      <c r="AQ676" s="37"/>
      <c r="AR676" s="37"/>
      <c r="AS676" s="37"/>
      <c r="AT676" s="37"/>
      <c r="AU676" s="37"/>
      <c r="AV676" s="37"/>
      <c r="AW676" s="37"/>
      <c r="AX676" s="37"/>
      <c r="AY676" s="37"/>
      <c r="AZ676" s="37"/>
      <c r="BA676" s="37"/>
      <c r="BB676" s="37"/>
      <c r="BC676" s="37"/>
      <c r="BD676" s="37"/>
      <c r="BE676" s="37"/>
      <c r="BF676" s="37"/>
      <c r="BG676" s="37"/>
      <c r="BH676" s="37"/>
    </row>
    <row r="677" ht="15.7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  <c r="AJ677" s="37"/>
      <c r="AK677" s="37"/>
      <c r="AL677" s="37"/>
      <c r="AM677" s="37"/>
      <c r="AN677" s="37"/>
      <c r="AO677" s="37"/>
      <c r="AP677" s="37"/>
      <c r="AQ677" s="37"/>
      <c r="AR677" s="37"/>
      <c r="AS677" s="37"/>
      <c r="AT677" s="37"/>
      <c r="AU677" s="37"/>
      <c r="AV677" s="37"/>
      <c r="AW677" s="37"/>
      <c r="AX677" s="37"/>
      <c r="AY677" s="37"/>
      <c r="AZ677" s="37"/>
      <c r="BA677" s="37"/>
      <c r="BB677" s="37"/>
      <c r="BC677" s="37"/>
      <c r="BD677" s="37"/>
      <c r="BE677" s="37"/>
      <c r="BF677" s="37"/>
      <c r="BG677" s="37"/>
      <c r="BH677" s="37"/>
    </row>
    <row r="678" ht="15.7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  <c r="AI678" s="37"/>
      <c r="AJ678" s="37"/>
      <c r="AK678" s="37"/>
      <c r="AL678" s="37"/>
      <c r="AM678" s="37"/>
      <c r="AN678" s="37"/>
      <c r="AO678" s="37"/>
      <c r="AP678" s="37"/>
      <c r="AQ678" s="37"/>
      <c r="AR678" s="37"/>
      <c r="AS678" s="37"/>
      <c r="AT678" s="37"/>
      <c r="AU678" s="37"/>
      <c r="AV678" s="37"/>
      <c r="AW678" s="37"/>
      <c r="AX678" s="37"/>
      <c r="AY678" s="37"/>
      <c r="AZ678" s="37"/>
      <c r="BA678" s="37"/>
      <c r="BB678" s="37"/>
      <c r="BC678" s="37"/>
      <c r="BD678" s="37"/>
      <c r="BE678" s="37"/>
      <c r="BF678" s="37"/>
      <c r="BG678" s="37"/>
      <c r="BH678" s="37"/>
    </row>
    <row r="679" ht="15.7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7"/>
      <c r="AJ679" s="37"/>
      <c r="AK679" s="37"/>
      <c r="AL679" s="37"/>
      <c r="AM679" s="37"/>
      <c r="AN679" s="37"/>
      <c r="AO679" s="37"/>
      <c r="AP679" s="37"/>
      <c r="AQ679" s="37"/>
      <c r="AR679" s="37"/>
      <c r="AS679" s="37"/>
      <c r="AT679" s="37"/>
      <c r="AU679" s="37"/>
      <c r="AV679" s="37"/>
      <c r="AW679" s="37"/>
      <c r="AX679" s="37"/>
      <c r="AY679" s="37"/>
      <c r="AZ679" s="37"/>
      <c r="BA679" s="37"/>
      <c r="BB679" s="37"/>
      <c r="BC679" s="37"/>
      <c r="BD679" s="37"/>
      <c r="BE679" s="37"/>
      <c r="BF679" s="37"/>
      <c r="BG679" s="37"/>
      <c r="BH679" s="37"/>
    </row>
    <row r="680" ht="15.7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  <c r="AT680" s="37"/>
      <c r="AU680" s="37"/>
      <c r="AV680" s="37"/>
      <c r="AW680" s="37"/>
      <c r="AX680" s="37"/>
      <c r="AY680" s="37"/>
      <c r="AZ680" s="37"/>
      <c r="BA680" s="37"/>
      <c r="BB680" s="37"/>
      <c r="BC680" s="37"/>
      <c r="BD680" s="37"/>
      <c r="BE680" s="37"/>
      <c r="BF680" s="37"/>
      <c r="BG680" s="37"/>
      <c r="BH680" s="37"/>
    </row>
    <row r="681" ht="15.7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  <c r="AT681" s="37"/>
      <c r="AU681" s="37"/>
      <c r="AV681" s="37"/>
      <c r="AW681" s="37"/>
      <c r="AX681" s="37"/>
      <c r="AY681" s="37"/>
      <c r="AZ681" s="37"/>
      <c r="BA681" s="37"/>
      <c r="BB681" s="37"/>
      <c r="BC681" s="37"/>
      <c r="BD681" s="37"/>
      <c r="BE681" s="37"/>
      <c r="BF681" s="37"/>
      <c r="BG681" s="37"/>
      <c r="BH681" s="37"/>
    </row>
    <row r="682" ht="15.7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  <c r="AT682" s="37"/>
      <c r="AU682" s="37"/>
      <c r="AV682" s="37"/>
      <c r="AW682" s="37"/>
      <c r="AX682" s="37"/>
      <c r="AY682" s="37"/>
      <c r="AZ682" s="37"/>
      <c r="BA682" s="37"/>
      <c r="BB682" s="37"/>
      <c r="BC682" s="37"/>
      <c r="BD682" s="37"/>
      <c r="BE682" s="37"/>
      <c r="BF682" s="37"/>
      <c r="BG682" s="37"/>
      <c r="BH682" s="37"/>
    </row>
    <row r="683" ht="15.7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  <c r="AT683" s="37"/>
      <c r="AU683" s="37"/>
      <c r="AV683" s="37"/>
      <c r="AW683" s="37"/>
      <c r="AX683" s="37"/>
      <c r="AY683" s="37"/>
      <c r="AZ683" s="37"/>
      <c r="BA683" s="37"/>
      <c r="BB683" s="37"/>
      <c r="BC683" s="37"/>
      <c r="BD683" s="37"/>
      <c r="BE683" s="37"/>
      <c r="BF683" s="37"/>
      <c r="BG683" s="37"/>
      <c r="BH683" s="37"/>
    </row>
    <row r="684" ht="15.7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  <c r="AI684" s="37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  <c r="AT684" s="37"/>
      <c r="AU684" s="37"/>
      <c r="AV684" s="37"/>
      <c r="AW684" s="37"/>
      <c r="AX684" s="37"/>
      <c r="AY684" s="37"/>
      <c r="AZ684" s="37"/>
      <c r="BA684" s="37"/>
      <c r="BB684" s="37"/>
      <c r="BC684" s="37"/>
      <c r="BD684" s="37"/>
      <c r="BE684" s="37"/>
      <c r="BF684" s="37"/>
      <c r="BG684" s="37"/>
      <c r="BH684" s="37"/>
    </row>
    <row r="685" ht="15.7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  <c r="AH685" s="37"/>
      <c r="AI685" s="37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  <c r="AT685" s="37"/>
      <c r="AU685" s="37"/>
      <c r="AV685" s="37"/>
      <c r="AW685" s="37"/>
      <c r="AX685" s="37"/>
      <c r="AY685" s="37"/>
      <c r="AZ685" s="37"/>
      <c r="BA685" s="37"/>
      <c r="BB685" s="37"/>
      <c r="BC685" s="37"/>
      <c r="BD685" s="37"/>
      <c r="BE685" s="37"/>
      <c r="BF685" s="37"/>
      <c r="BG685" s="37"/>
      <c r="BH685" s="37"/>
    </row>
    <row r="686" ht="15.7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  <c r="AJ686" s="37"/>
      <c r="AK686" s="37"/>
      <c r="AL686" s="37"/>
      <c r="AM686" s="37"/>
      <c r="AN686" s="37"/>
      <c r="AO686" s="37"/>
      <c r="AP686" s="37"/>
      <c r="AQ686" s="37"/>
      <c r="AR686" s="37"/>
      <c r="AS686" s="37"/>
      <c r="AT686" s="37"/>
      <c r="AU686" s="37"/>
      <c r="AV686" s="37"/>
      <c r="AW686" s="37"/>
      <c r="AX686" s="37"/>
      <c r="AY686" s="37"/>
      <c r="AZ686" s="37"/>
      <c r="BA686" s="37"/>
      <c r="BB686" s="37"/>
      <c r="BC686" s="37"/>
      <c r="BD686" s="37"/>
      <c r="BE686" s="37"/>
      <c r="BF686" s="37"/>
      <c r="BG686" s="37"/>
      <c r="BH686" s="37"/>
    </row>
    <row r="687" ht="15.7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  <c r="AH687" s="37"/>
      <c r="AI687" s="37"/>
      <c r="AJ687" s="37"/>
      <c r="AK687" s="37"/>
      <c r="AL687" s="37"/>
      <c r="AM687" s="37"/>
      <c r="AN687" s="37"/>
      <c r="AO687" s="37"/>
      <c r="AP687" s="37"/>
      <c r="AQ687" s="37"/>
      <c r="AR687" s="37"/>
      <c r="AS687" s="37"/>
      <c r="AT687" s="37"/>
      <c r="AU687" s="37"/>
      <c r="AV687" s="37"/>
      <c r="AW687" s="37"/>
      <c r="AX687" s="37"/>
      <c r="AY687" s="37"/>
      <c r="AZ687" s="37"/>
      <c r="BA687" s="37"/>
      <c r="BB687" s="37"/>
      <c r="BC687" s="37"/>
      <c r="BD687" s="37"/>
      <c r="BE687" s="37"/>
      <c r="BF687" s="37"/>
      <c r="BG687" s="37"/>
      <c r="BH687" s="37"/>
    </row>
    <row r="688" ht="15.7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  <c r="AH688" s="37"/>
      <c r="AI688" s="37"/>
      <c r="AJ688" s="37"/>
      <c r="AK688" s="37"/>
      <c r="AL688" s="37"/>
      <c r="AM688" s="37"/>
      <c r="AN688" s="37"/>
      <c r="AO688" s="37"/>
      <c r="AP688" s="37"/>
      <c r="AQ688" s="37"/>
      <c r="AR688" s="37"/>
      <c r="AS688" s="37"/>
      <c r="AT688" s="37"/>
      <c r="AU688" s="37"/>
      <c r="AV688" s="37"/>
      <c r="AW688" s="37"/>
      <c r="AX688" s="37"/>
      <c r="AY688" s="37"/>
      <c r="AZ688" s="37"/>
      <c r="BA688" s="37"/>
      <c r="BB688" s="37"/>
      <c r="BC688" s="37"/>
      <c r="BD688" s="37"/>
      <c r="BE688" s="37"/>
      <c r="BF688" s="37"/>
      <c r="BG688" s="37"/>
      <c r="BH688" s="37"/>
    </row>
    <row r="689" ht="15.7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  <c r="AH689" s="37"/>
      <c r="AI689" s="37"/>
      <c r="AJ689" s="37"/>
      <c r="AK689" s="37"/>
      <c r="AL689" s="37"/>
      <c r="AM689" s="37"/>
      <c r="AN689" s="37"/>
      <c r="AO689" s="37"/>
      <c r="AP689" s="37"/>
      <c r="AQ689" s="37"/>
      <c r="AR689" s="37"/>
      <c r="AS689" s="37"/>
      <c r="AT689" s="37"/>
      <c r="AU689" s="37"/>
      <c r="AV689" s="37"/>
      <c r="AW689" s="37"/>
      <c r="AX689" s="37"/>
      <c r="AY689" s="37"/>
      <c r="AZ689" s="37"/>
      <c r="BA689" s="37"/>
      <c r="BB689" s="37"/>
      <c r="BC689" s="37"/>
      <c r="BD689" s="37"/>
      <c r="BE689" s="37"/>
      <c r="BF689" s="37"/>
      <c r="BG689" s="37"/>
      <c r="BH689" s="37"/>
    </row>
    <row r="690" ht="15.7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37"/>
      <c r="AI690" s="37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  <c r="AT690" s="37"/>
      <c r="AU690" s="37"/>
      <c r="AV690" s="37"/>
      <c r="AW690" s="37"/>
      <c r="AX690" s="37"/>
      <c r="AY690" s="37"/>
      <c r="AZ690" s="37"/>
      <c r="BA690" s="37"/>
      <c r="BB690" s="37"/>
      <c r="BC690" s="37"/>
      <c r="BD690" s="37"/>
      <c r="BE690" s="37"/>
      <c r="BF690" s="37"/>
      <c r="BG690" s="37"/>
      <c r="BH690" s="37"/>
    </row>
    <row r="691" ht="15.7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  <c r="AI691" s="37"/>
      <c r="AJ691" s="37"/>
      <c r="AK691" s="37"/>
      <c r="AL691" s="37"/>
      <c r="AM691" s="37"/>
      <c r="AN691" s="37"/>
      <c r="AO691" s="37"/>
      <c r="AP691" s="37"/>
      <c r="AQ691" s="37"/>
      <c r="AR691" s="37"/>
      <c r="AS691" s="37"/>
      <c r="AT691" s="37"/>
      <c r="AU691" s="37"/>
      <c r="AV691" s="37"/>
      <c r="AW691" s="37"/>
      <c r="AX691" s="37"/>
      <c r="AY691" s="37"/>
      <c r="AZ691" s="37"/>
      <c r="BA691" s="37"/>
      <c r="BB691" s="37"/>
      <c r="BC691" s="37"/>
      <c r="BD691" s="37"/>
      <c r="BE691" s="37"/>
      <c r="BF691" s="37"/>
      <c r="BG691" s="37"/>
      <c r="BH691" s="37"/>
    </row>
    <row r="692" ht="15.7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  <c r="AM692" s="37"/>
      <c r="AN692" s="37"/>
      <c r="AO692" s="37"/>
      <c r="AP692" s="37"/>
      <c r="AQ692" s="37"/>
      <c r="AR692" s="37"/>
      <c r="AS692" s="37"/>
      <c r="AT692" s="37"/>
      <c r="AU692" s="37"/>
      <c r="AV692" s="37"/>
      <c r="AW692" s="37"/>
      <c r="AX692" s="37"/>
      <c r="AY692" s="37"/>
      <c r="AZ692" s="37"/>
      <c r="BA692" s="37"/>
      <c r="BB692" s="37"/>
      <c r="BC692" s="37"/>
      <c r="BD692" s="37"/>
      <c r="BE692" s="37"/>
      <c r="BF692" s="37"/>
      <c r="BG692" s="37"/>
      <c r="BH692" s="37"/>
    </row>
    <row r="693" ht="15.7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  <c r="AM693" s="37"/>
      <c r="AN693" s="37"/>
      <c r="AO693" s="37"/>
      <c r="AP693" s="37"/>
      <c r="AQ693" s="37"/>
      <c r="AR693" s="37"/>
      <c r="AS693" s="37"/>
      <c r="AT693" s="37"/>
      <c r="AU693" s="37"/>
      <c r="AV693" s="37"/>
      <c r="AW693" s="37"/>
      <c r="AX693" s="37"/>
      <c r="AY693" s="37"/>
      <c r="AZ693" s="37"/>
      <c r="BA693" s="37"/>
      <c r="BB693" s="37"/>
      <c r="BC693" s="37"/>
      <c r="BD693" s="37"/>
      <c r="BE693" s="37"/>
      <c r="BF693" s="37"/>
      <c r="BG693" s="37"/>
      <c r="BH693" s="37"/>
    </row>
    <row r="694" ht="15.7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  <c r="AM694" s="37"/>
      <c r="AN694" s="37"/>
      <c r="AO694" s="37"/>
      <c r="AP694" s="37"/>
      <c r="AQ694" s="37"/>
      <c r="AR694" s="37"/>
      <c r="AS694" s="37"/>
      <c r="AT694" s="37"/>
      <c r="AU694" s="37"/>
      <c r="AV694" s="37"/>
      <c r="AW694" s="37"/>
      <c r="AX694" s="37"/>
      <c r="AY694" s="37"/>
      <c r="AZ694" s="37"/>
      <c r="BA694" s="37"/>
      <c r="BB694" s="37"/>
      <c r="BC694" s="37"/>
      <c r="BD694" s="37"/>
      <c r="BE694" s="37"/>
      <c r="BF694" s="37"/>
      <c r="BG694" s="37"/>
      <c r="BH694" s="37"/>
    </row>
    <row r="695" ht="15.7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  <c r="AM695" s="37"/>
      <c r="AN695" s="37"/>
      <c r="AO695" s="37"/>
      <c r="AP695" s="37"/>
      <c r="AQ695" s="37"/>
      <c r="AR695" s="37"/>
      <c r="AS695" s="37"/>
      <c r="AT695" s="37"/>
      <c r="AU695" s="37"/>
      <c r="AV695" s="37"/>
      <c r="AW695" s="37"/>
      <c r="AX695" s="37"/>
      <c r="AY695" s="37"/>
      <c r="AZ695" s="37"/>
      <c r="BA695" s="37"/>
      <c r="BB695" s="37"/>
      <c r="BC695" s="37"/>
      <c r="BD695" s="37"/>
      <c r="BE695" s="37"/>
      <c r="BF695" s="37"/>
      <c r="BG695" s="37"/>
      <c r="BH695" s="37"/>
    </row>
    <row r="696" ht="15.7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7"/>
      <c r="AU696" s="37"/>
      <c r="AV696" s="37"/>
      <c r="AW696" s="37"/>
      <c r="AX696" s="37"/>
      <c r="AY696" s="37"/>
      <c r="AZ696" s="37"/>
      <c r="BA696" s="37"/>
      <c r="BB696" s="37"/>
      <c r="BC696" s="37"/>
      <c r="BD696" s="37"/>
      <c r="BE696" s="37"/>
      <c r="BF696" s="37"/>
      <c r="BG696" s="37"/>
      <c r="BH696" s="37"/>
    </row>
    <row r="697" ht="15.7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  <c r="AH697" s="37"/>
      <c r="AI697" s="37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  <c r="AT697" s="37"/>
      <c r="AU697" s="37"/>
      <c r="AV697" s="37"/>
      <c r="AW697" s="37"/>
      <c r="AX697" s="37"/>
      <c r="AY697" s="37"/>
      <c r="AZ697" s="37"/>
      <c r="BA697" s="37"/>
      <c r="BB697" s="37"/>
      <c r="BC697" s="37"/>
      <c r="BD697" s="37"/>
      <c r="BE697" s="37"/>
      <c r="BF697" s="37"/>
      <c r="BG697" s="37"/>
      <c r="BH697" s="37"/>
    </row>
    <row r="698" ht="15.7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37"/>
      <c r="AI698" s="37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  <c r="AT698" s="37"/>
      <c r="AU698" s="37"/>
      <c r="AV698" s="37"/>
      <c r="AW698" s="37"/>
      <c r="AX698" s="37"/>
      <c r="AY698" s="37"/>
      <c r="AZ698" s="37"/>
      <c r="BA698" s="37"/>
      <c r="BB698" s="37"/>
      <c r="BC698" s="37"/>
      <c r="BD698" s="37"/>
      <c r="BE698" s="37"/>
      <c r="BF698" s="37"/>
      <c r="BG698" s="37"/>
      <c r="BH698" s="37"/>
    </row>
    <row r="699" ht="15.7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  <c r="AH699" s="37"/>
      <c r="AI699" s="37"/>
      <c r="AJ699" s="37"/>
      <c r="AK699" s="37"/>
      <c r="AL699" s="37"/>
      <c r="AM699" s="37"/>
      <c r="AN699" s="37"/>
      <c r="AO699" s="37"/>
      <c r="AP699" s="37"/>
      <c r="AQ699" s="37"/>
      <c r="AR699" s="37"/>
      <c r="AS699" s="37"/>
      <c r="AT699" s="37"/>
      <c r="AU699" s="37"/>
      <c r="AV699" s="37"/>
      <c r="AW699" s="37"/>
      <c r="AX699" s="37"/>
      <c r="AY699" s="37"/>
      <c r="AZ699" s="37"/>
      <c r="BA699" s="37"/>
      <c r="BB699" s="37"/>
      <c r="BC699" s="37"/>
      <c r="BD699" s="37"/>
      <c r="BE699" s="37"/>
      <c r="BF699" s="37"/>
      <c r="BG699" s="37"/>
      <c r="BH699" s="37"/>
    </row>
    <row r="700" ht="15.7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  <c r="AH700" s="37"/>
      <c r="AI700" s="37"/>
      <c r="AJ700" s="37"/>
      <c r="AK700" s="37"/>
      <c r="AL700" s="37"/>
      <c r="AM700" s="37"/>
      <c r="AN700" s="37"/>
      <c r="AO700" s="37"/>
      <c r="AP700" s="37"/>
      <c r="AQ700" s="37"/>
      <c r="AR700" s="37"/>
      <c r="AS700" s="37"/>
      <c r="AT700" s="37"/>
      <c r="AU700" s="37"/>
      <c r="AV700" s="37"/>
      <c r="AW700" s="37"/>
      <c r="AX700" s="37"/>
      <c r="AY700" s="37"/>
      <c r="AZ700" s="37"/>
      <c r="BA700" s="37"/>
      <c r="BB700" s="37"/>
      <c r="BC700" s="37"/>
      <c r="BD700" s="37"/>
      <c r="BE700" s="37"/>
      <c r="BF700" s="37"/>
      <c r="BG700" s="37"/>
      <c r="BH700" s="37"/>
    </row>
    <row r="701" ht="15.7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  <c r="AH701" s="37"/>
      <c r="AI701" s="37"/>
      <c r="AJ701" s="37"/>
      <c r="AK701" s="37"/>
      <c r="AL701" s="37"/>
      <c r="AM701" s="37"/>
      <c r="AN701" s="37"/>
      <c r="AO701" s="37"/>
      <c r="AP701" s="37"/>
      <c r="AQ701" s="37"/>
      <c r="AR701" s="37"/>
      <c r="AS701" s="37"/>
      <c r="AT701" s="37"/>
      <c r="AU701" s="37"/>
      <c r="AV701" s="37"/>
      <c r="AW701" s="37"/>
      <c r="AX701" s="37"/>
      <c r="AY701" s="37"/>
      <c r="AZ701" s="37"/>
      <c r="BA701" s="37"/>
      <c r="BB701" s="37"/>
      <c r="BC701" s="37"/>
      <c r="BD701" s="37"/>
      <c r="BE701" s="37"/>
      <c r="BF701" s="37"/>
      <c r="BG701" s="37"/>
      <c r="BH701" s="37"/>
    </row>
    <row r="702" ht="15.7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7"/>
      <c r="AV702" s="37"/>
      <c r="AW702" s="37"/>
      <c r="AX702" s="37"/>
      <c r="AY702" s="37"/>
      <c r="AZ702" s="37"/>
      <c r="BA702" s="37"/>
      <c r="BB702" s="37"/>
      <c r="BC702" s="37"/>
      <c r="BD702" s="37"/>
      <c r="BE702" s="37"/>
      <c r="BF702" s="37"/>
      <c r="BG702" s="37"/>
      <c r="BH702" s="37"/>
    </row>
    <row r="703" ht="15.7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37"/>
      <c r="AI703" s="37"/>
      <c r="AJ703" s="37"/>
      <c r="AK703" s="37"/>
      <c r="AL703" s="37"/>
      <c r="AM703" s="37"/>
      <c r="AN703" s="37"/>
      <c r="AO703" s="37"/>
      <c r="AP703" s="37"/>
      <c r="AQ703" s="37"/>
      <c r="AR703" s="37"/>
      <c r="AS703" s="37"/>
      <c r="AT703" s="37"/>
      <c r="AU703" s="37"/>
      <c r="AV703" s="37"/>
      <c r="AW703" s="37"/>
      <c r="AX703" s="37"/>
      <c r="AY703" s="37"/>
      <c r="AZ703" s="37"/>
      <c r="BA703" s="37"/>
      <c r="BB703" s="37"/>
      <c r="BC703" s="37"/>
      <c r="BD703" s="37"/>
      <c r="BE703" s="37"/>
      <c r="BF703" s="37"/>
      <c r="BG703" s="37"/>
      <c r="BH703" s="37"/>
    </row>
    <row r="704" ht="15.7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37"/>
      <c r="AI704" s="37"/>
      <c r="AJ704" s="37"/>
      <c r="AK704" s="37"/>
      <c r="AL704" s="37"/>
      <c r="AM704" s="37"/>
      <c r="AN704" s="37"/>
      <c r="AO704" s="37"/>
      <c r="AP704" s="37"/>
      <c r="AQ704" s="37"/>
      <c r="AR704" s="37"/>
      <c r="AS704" s="37"/>
      <c r="AT704" s="37"/>
      <c r="AU704" s="37"/>
      <c r="AV704" s="37"/>
      <c r="AW704" s="37"/>
      <c r="AX704" s="37"/>
      <c r="AY704" s="37"/>
      <c r="AZ704" s="37"/>
      <c r="BA704" s="37"/>
      <c r="BB704" s="37"/>
      <c r="BC704" s="37"/>
      <c r="BD704" s="37"/>
      <c r="BE704" s="37"/>
      <c r="BF704" s="37"/>
      <c r="BG704" s="37"/>
      <c r="BH704" s="37"/>
    </row>
    <row r="705" ht="15.7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  <c r="AG705" s="37"/>
      <c r="AH705" s="37"/>
      <c r="AI705" s="37"/>
      <c r="AJ705" s="37"/>
      <c r="AK705" s="37"/>
      <c r="AL705" s="37"/>
      <c r="AM705" s="37"/>
      <c r="AN705" s="37"/>
      <c r="AO705" s="37"/>
      <c r="AP705" s="37"/>
      <c r="AQ705" s="37"/>
      <c r="AR705" s="37"/>
      <c r="AS705" s="37"/>
      <c r="AT705" s="37"/>
      <c r="AU705" s="37"/>
      <c r="AV705" s="37"/>
      <c r="AW705" s="37"/>
      <c r="AX705" s="37"/>
      <c r="AY705" s="37"/>
      <c r="AZ705" s="37"/>
      <c r="BA705" s="37"/>
      <c r="BB705" s="37"/>
      <c r="BC705" s="37"/>
      <c r="BD705" s="37"/>
      <c r="BE705" s="37"/>
      <c r="BF705" s="37"/>
      <c r="BG705" s="37"/>
      <c r="BH705" s="37"/>
    </row>
    <row r="706" ht="15.7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  <c r="AH706" s="37"/>
      <c r="AI706" s="37"/>
      <c r="AJ706" s="37"/>
      <c r="AK706" s="37"/>
      <c r="AL706" s="37"/>
      <c r="AM706" s="37"/>
      <c r="AN706" s="37"/>
      <c r="AO706" s="37"/>
      <c r="AP706" s="37"/>
      <c r="AQ706" s="37"/>
      <c r="AR706" s="37"/>
      <c r="AS706" s="37"/>
      <c r="AT706" s="37"/>
      <c r="AU706" s="37"/>
      <c r="AV706" s="37"/>
      <c r="AW706" s="37"/>
      <c r="AX706" s="37"/>
      <c r="AY706" s="37"/>
      <c r="AZ706" s="37"/>
      <c r="BA706" s="37"/>
      <c r="BB706" s="37"/>
      <c r="BC706" s="37"/>
      <c r="BD706" s="37"/>
      <c r="BE706" s="37"/>
      <c r="BF706" s="37"/>
      <c r="BG706" s="37"/>
      <c r="BH706" s="37"/>
    </row>
    <row r="707" ht="15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  <c r="AG707" s="37"/>
      <c r="AH707" s="37"/>
      <c r="AI707" s="37"/>
      <c r="AJ707" s="37"/>
      <c r="AK707" s="37"/>
      <c r="AL707" s="37"/>
      <c r="AM707" s="37"/>
      <c r="AN707" s="37"/>
      <c r="AO707" s="37"/>
      <c r="AP707" s="37"/>
      <c r="AQ707" s="37"/>
      <c r="AR707" s="37"/>
      <c r="AS707" s="37"/>
      <c r="AT707" s="37"/>
      <c r="AU707" s="37"/>
      <c r="AV707" s="37"/>
      <c r="AW707" s="37"/>
      <c r="AX707" s="37"/>
      <c r="AY707" s="37"/>
      <c r="AZ707" s="37"/>
      <c r="BA707" s="37"/>
      <c r="BB707" s="37"/>
      <c r="BC707" s="37"/>
      <c r="BD707" s="37"/>
      <c r="BE707" s="37"/>
      <c r="BF707" s="37"/>
      <c r="BG707" s="37"/>
      <c r="BH707" s="37"/>
    </row>
    <row r="708" ht="15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  <c r="AI708" s="37"/>
      <c r="AJ708" s="37"/>
      <c r="AK708" s="37"/>
      <c r="AL708" s="37"/>
      <c r="AM708" s="37"/>
      <c r="AN708" s="37"/>
      <c r="AO708" s="37"/>
      <c r="AP708" s="37"/>
      <c r="AQ708" s="37"/>
      <c r="AR708" s="37"/>
      <c r="AS708" s="37"/>
      <c r="AT708" s="37"/>
      <c r="AU708" s="37"/>
      <c r="AV708" s="37"/>
      <c r="AW708" s="37"/>
      <c r="AX708" s="37"/>
      <c r="AY708" s="37"/>
      <c r="AZ708" s="37"/>
      <c r="BA708" s="37"/>
      <c r="BB708" s="37"/>
      <c r="BC708" s="37"/>
      <c r="BD708" s="37"/>
      <c r="BE708" s="37"/>
      <c r="BF708" s="37"/>
      <c r="BG708" s="37"/>
      <c r="BH708" s="37"/>
    </row>
    <row r="709" ht="15.7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  <c r="AH709" s="37"/>
      <c r="AI709" s="37"/>
      <c r="AJ709" s="37"/>
      <c r="AK709" s="37"/>
      <c r="AL709" s="37"/>
      <c r="AM709" s="37"/>
      <c r="AN709" s="37"/>
      <c r="AO709" s="37"/>
      <c r="AP709" s="37"/>
      <c r="AQ709" s="37"/>
      <c r="AR709" s="37"/>
      <c r="AS709" s="37"/>
      <c r="AT709" s="37"/>
      <c r="AU709" s="37"/>
      <c r="AV709" s="37"/>
      <c r="AW709" s="37"/>
      <c r="AX709" s="37"/>
      <c r="AY709" s="37"/>
      <c r="AZ709" s="37"/>
      <c r="BA709" s="37"/>
      <c r="BB709" s="37"/>
      <c r="BC709" s="37"/>
      <c r="BD709" s="37"/>
      <c r="BE709" s="37"/>
      <c r="BF709" s="37"/>
      <c r="BG709" s="37"/>
      <c r="BH709" s="37"/>
    </row>
    <row r="710" ht="15.7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37"/>
      <c r="AI710" s="37"/>
      <c r="AJ710" s="37"/>
      <c r="AK710" s="37"/>
      <c r="AL710" s="37"/>
      <c r="AM710" s="37"/>
      <c r="AN710" s="37"/>
      <c r="AO710" s="37"/>
      <c r="AP710" s="37"/>
      <c r="AQ710" s="37"/>
      <c r="AR710" s="37"/>
      <c r="AS710" s="37"/>
      <c r="AT710" s="37"/>
      <c r="AU710" s="37"/>
      <c r="AV710" s="37"/>
      <c r="AW710" s="37"/>
      <c r="AX710" s="37"/>
      <c r="AY710" s="37"/>
      <c r="AZ710" s="37"/>
      <c r="BA710" s="37"/>
      <c r="BB710" s="37"/>
      <c r="BC710" s="37"/>
      <c r="BD710" s="37"/>
      <c r="BE710" s="37"/>
      <c r="BF710" s="37"/>
      <c r="BG710" s="37"/>
      <c r="BH710" s="37"/>
    </row>
    <row r="711" ht="15.7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  <c r="AH711" s="37"/>
      <c r="AI711" s="37"/>
      <c r="AJ711" s="37"/>
      <c r="AK711" s="37"/>
      <c r="AL711" s="37"/>
      <c r="AM711" s="37"/>
      <c r="AN711" s="37"/>
      <c r="AO711" s="37"/>
      <c r="AP711" s="37"/>
      <c r="AQ711" s="37"/>
      <c r="AR711" s="37"/>
      <c r="AS711" s="37"/>
      <c r="AT711" s="37"/>
      <c r="AU711" s="37"/>
      <c r="AV711" s="37"/>
      <c r="AW711" s="37"/>
      <c r="AX711" s="37"/>
      <c r="AY711" s="37"/>
      <c r="AZ711" s="37"/>
      <c r="BA711" s="37"/>
      <c r="BB711" s="37"/>
      <c r="BC711" s="37"/>
      <c r="BD711" s="37"/>
      <c r="BE711" s="37"/>
      <c r="BF711" s="37"/>
      <c r="BG711" s="37"/>
      <c r="BH711" s="37"/>
    </row>
    <row r="712" ht="15.7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  <c r="AH712" s="37"/>
      <c r="AI712" s="37"/>
      <c r="AJ712" s="37"/>
      <c r="AK712" s="37"/>
      <c r="AL712" s="37"/>
      <c r="AM712" s="37"/>
      <c r="AN712" s="37"/>
      <c r="AO712" s="37"/>
      <c r="AP712" s="37"/>
      <c r="AQ712" s="37"/>
      <c r="AR712" s="37"/>
      <c r="AS712" s="37"/>
      <c r="AT712" s="37"/>
      <c r="AU712" s="37"/>
      <c r="AV712" s="37"/>
      <c r="AW712" s="37"/>
      <c r="AX712" s="37"/>
      <c r="AY712" s="37"/>
      <c r="AZ712" s="37"/>
      <c r="BA712" s="37"/>
      <c r="BB712" s="37"/>
      <c r="BC712" s="37"/>
      <c r="BD712" s="37"/>
      <c r="BE712" s="37"/>
      <c r="BF712" s="37"/>
      <c r="BG712" s="37"/>
      <c r="BH712" s="37"/>
    </row>
    <row r="713" ht="15.7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  <c r="AH713" s="37"/>
      <c r="AI713" s="37"/>
      <c r="AJ713" s="37"/>
      <c r="AK713" s="37"/>
      <c r="AL713" s="37"/>
      <c r="AM713" s="37"/>
      <c r="AN713" s="37"/>
      <c r="AO713" s="37"/>
      <c r="AP713" s="37"/>
      <c r="AQ713" s="37"/>
      <c r="AR713" s="37"/>
      <c r="AS713" s="37"/>
      <c r="AT713" s="37"/>
      <c r="AU713" s="37"/>
      <c r="AV713" s="37"/>
      <c r="AW713" s="37"/>
      <c r="AX713" s="37"/>
      <c r="AY713" s="37"/>
      <c r="AZ713" s="37"/>
      <c r="BA713" s="37"/>
      <c r="BB713" s="37"/>
      <c r="BC713" s="37"/>
      <c r="BD713" s="37"/>
      <c r="BE713" s="37"/>
      <c r="BF713" s="37"/>
      <c r="BG713" s="37"/>
      <c r="BH713" s="37"/>
    </row>
    <row r="714" ht="15.7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  <c r="AH714" s="37"/>
      <c r="AI714" s="37"/>
      <c r="AJ714" s="37"/>
      <c r="AK714" s="37"/>
      <c r="AL714" s="37"/>
      <c r="AM714" s="37"/>
      <c r="AN714" s="37"/>
      <c r="AO714" s="37"/>
      <c r="AP714" s="37"/>
      <c r="AQ714" s="37"/>
      <c r="AR714" s="37"/>
      <c r="AS714" s="37"/>
      <c r="AT714" s="37"/>
      <c r="AU714" s="37"/>
      <c r="AV714" s="37"/>
      <c r="AW714" s="37"/>
      <c r="AX714" s="37"/>
      <c r="AY714" s="37"/>
      <c r="AZ714" s="37"/>
      <c r="BA714" s="37"/>
      <c r="BB714" s="37"/>
      <c r="BC714" s="37"/>
      <c r="BD714" s="37"/>
      <c r="BE714" s="37"/>
      <c r="BF714" s="37"/>
      <c r="BG714" s="37"/>
      <c r="BH714" s="37"/>
    </row>
    <row r="715" ht="15.7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  <c r="AG715" s="37"/>
      <c r="AH715" s="37"/>
      <c r="AI715" s="37"/>
      <c r="AJ715" s="37"/>
      <c r="AK715" s="37"/>
      <c r="AL715" s="37"/>
      <c r="AM715" s="37"/>
      <c r="AN715" s="37"/>
      <c r="AO715" s="37"/>
      <c r="AP715" s="37"/>
      <c r="AQ715" s="37"/>
      <c r="AR715" s="37"/>
      <c r="AS715" s="37"/>
      <c r="AT715" s="37"/>
      <c r="AU715" s="37"/>
      <c r="AV715" s="37"/>
      <c r="AW715" s="37"/>
      <c r="AX715" s="37"/>
      <c r="AY715" s="37"/>
      <c r="AZ715" s="37"/>
      <c r="BA715" s="37"/>
      <c r="BB715" s="37"/>
      <c r="BC715" s="37"/>
      <c r="BD715" s="37"/>
      <c r="BE715" s="37"/>
      <c r="BF715" s="37"/>
      <c r="BG715" s="37"/>
      <c r="BH715" s="37"/>
    </row>
    <row r="716" ht="15.7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  <c r="AH716" s="37"/>
      <c r="AI716" s="37"/>
      <c r="AJ716" s="37"/>
      <c r="AK716" s="37"/>
      <c r="AL716" s="37"/>
      <c r="AM716" s="37"/>
      <c r="AN716" s="37"/>
      <c r="AO716" s="37"/>
      <c r="AP716" s="37"/>
      <c r="AQ716" s="37"/>
      <c r="AR716" s="37"/>
      <c r="AS716" s="37"/>
      <c r="AT716" s="37"/>
      <c r="AU716" s="37"/>
      <c r="AV716" s="37"/>
      <c r="AW716" s="37"/>
      <c r="AX716" s="37"/>
      <c r="AY716" s="37"/>
      <c r="AZ716" s="37"/>
      <c r="BA716" s="37"/>
      <c r="BB716" s="37"/>
      <c r="BC716" s="37"/>
      <c r="BD716" s="37"/>
      <c r="BE716" s="37"/>
      <c r="BF716" s="37"/>
      <c r="BG716" s="37"/>
      <c r="BH716" s="37"/>
    </row>
    <row r="717" ht="15.7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  <c r="AG717" s="37"/>
      <c r="AH717" s="37"/>
      <c r="AI717" s="37"/>
      <c r="AJ717" s="37"/>
      <c r="AK717" s="37"/>
      <c r="AL717" s="37"/>
      <c r="AM717" s="37"/>
      <c r="AN717" s="37"/>
      <c r="AO717" s="37"/>
      <c r="AP717" s="37"/>
      <c r="AQ717" s="37"/>
      <c r="AR717" s="37"/>
      <c r="AS717" s="37"/>
      <c r="AT717" s="37"/>
      <c r="AU717" s="37"/>
      <c r="AV717" s="37"/>
      <c r="AW717" s="37"/>
      <c r="AX717" s="37"/>
      <c r="AY717" s="37"/>
      <c r="AZ717" s="37"/>
      <c r="BA717" s="37"/>
      <c r="BB717" s="37"/>
      <c r="BC717" s="37"/>
      <c r="BD717" s="37"/>
      <c r="BE717" s="37"/>
      <c r="BF717" s="37"/>
      <c r="BG717" s="37"/>
      <c r="BH717" s="37"/>
    </row>
    <row r="718" ht="15.7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  <c r="AH718" s="37"/>
      <c r="AI718" s="37"/>
      <c r="AJ718" s="37"/>
      <c r="AK718" s="37"/>
      <c r="AL718" s="37"/>
      <c r="AM718" s="37"/>
      <c r="AN718" s="37"/>
      <c r="AO718" s="37"/>
      <c r="AP718" s="37"/>
      <c r="AQ718" s="37"/>
      <c r="AR718" s="37"/>
      <c r="AS718" s="37"/>
      <c r="AT718" s="37"/>
      <c r="AU718" s="37"/>
      <c r="AV718" s="37"/>
      <c r="AW718" s="37"/>
      <c r="AX718" s="37"/>
      <c r="AY718" s="37"/>
      <c r="AZ718" s="37"/>
      <c r="BA718" s="37"/>
      <c r="BB718" s="37"/>
      <c r="BC718" s="37"/>
      <c r="BD718" s="37"/>
      <c r="BE718" s="37"/>
      <c r="BF718" s="37"/>
      <c r="BG718" s="37"/>
      <c r="BH718" s="37"/>
    </row>
    <row r="719" ht="15.7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  <c r="AH719" s="37"/>
      <c r="AI719" s="37"/>
      <c r="AJ719" s="37"/>
      <c r="AK719" s="37"/>
      <c r="AL719" s="37"/>
      <c r="AM719" s="37"/>
      <c r="AN719" s="37"/>
      <c r="AO719" s="37"/>
      <c r="AP719" s="37"/>
      <c r="AQ719" s="37"/>
      <c r="AR719" s="37"/>
      <c r="AS719" s="37"/>
      <c r="AT719" s="37"/>
      <c r="AU719" s="37"/>
      <c r="AV719" s="37"/>
      <c r="AW719" s="37"/>
      <c r="AX719" s="37"/>
      <c r="AY719" s="37"/>
      <c r="AZ719" s="37"/>
      <c r="BA719" s="37"/>
      <c r="BB719" s="37"/>
      <c r="BC719" s="37"/>
      <c r="BD719" s="37"/>
      <c r="BE719" s="37"/>
      <c r="BF719" s="37"/>
      <c r="BG719" s="37"/>
      <c r="BH719" s="37"/>
    </row>
    <row r="720" ht="15.7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37"/>
      <c r="AI720" s="37"/>
      <c r="AJ720" s="37"/>
      <c r="AK720" s="37"/>
      <c r="AL720" s="37"/>
      <c r="AM720" s="37"/>
      <c r="AN720" s="37"/>
      <c r="AO720" s="37"/>
      <c r="AP720" s="37"/>
      <c r="AQ720" s="37"/>
      <c r="AR720" s="37"/>
      <c r="AS720" s="37"/>
      <c r="AT720" s="37"/>
      <c r="AU720" s="37"/>
      <c r="AV720" s="37"/>
      <c r="AW720" s="37"/>
      <c r="AX720" s="37"/>
      <c r="AY720" s="37"/>
      <c r="AZ720" s="37"/>
      <c r="BA720" s="37"/>
      <c r="BB720" s="37"/>
      <c r="BC720" s="37"/>
      <c r="BD720" s="37"/>
      <c r="BE720" s="37"/>
      <c r="BF720" s="37"/>
      <c r="BG720" s="37"/>
      <c r="BH720" s="37"/>
    </row>
    <row r="721" ht="15.7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  <c r="AH721" s="37"/>
      <c r="AI721" s="37"/>
      <c r="AJ721" s="37"/>
      <c r="AK721" s="37"/>
      <c r="AL721" s="37"/>
      <c r="AM721" s="37"/>
      <c r="AN721" s="37"/>
      <c r="AO721" s="37"/>
      <c r="AP721" s="37"/>
      <c r="AQ721" s="37"/>
      <c r="AR721" s="37"/>
      <c r="AS721" s="37"/>
      <c r="AT721" s="37"/>
      <c r="AU721" s="37"/>
      <c r="AV721" s="37"/>
      <c r="AW721" s="37"/>
      <c r="AX721" s="37"/>
      <c r="AY721" s="37"/>
      <c r="AZ721" s="37"/>
      <c r="BA721" s="37"/>
      <c r="BB721" s="37"/>
      <c r="BC721" s="37"/>
      <c r="BD721" s="37"/>
      <c r="BE721" s="37"/>
      <c r="BF721" s="37"/>
      <c r="BG721" s="37"/>
      <c r="BH721" s="37"/>
    </row>
    <row r="722" ht="15.7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37"/>
      <c r="AI722" s="37"/>
      <c r="AJ722" s="37"/>
      <c r="AK722" s="37"/>
      <c r="AL722" s="37"/>
      <c r="AM722" s="37"/>
      <c r="AN722" s="37"/>
      <c r="AO722" s="37"/>
      <c r="AP722" s="37"/>
      <c r="AQ722" s="37"/>
      <c r="AR722" s="37"/>
      <c r="AS722" s="37"/>
      <c r="AT722" s="37"/>
      <c r="AU722" s="37"/>
      <c r="AV722" s="37"/>
      <c r="AW722" s="37"/>
      <c r="AX722" s="37"/>
      <c r="AY722" s="37"/>
      <c r="AZ722" s="37"/>
      <c r="BA722" s="37"/>
      <c r="BB722" s="37"/>
      <c r="BC722" s="37"/>
      <c r="BD722" s="37"/>
      <c r="BE722" s="37"/>
      <c r="BF722" s="37"/>
      <c r="BG722" s="37"/>
      <c r="BH722" s="37"/>
    </row>
    <row r="723" ht="15.7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  <c r="AI723" s="37"/>
      <c r="AJ723" s="37"/>
      <c r="AK723" s="37"/>
      <c r="AL723" s="37"/>
      <c r="AM723" s="37"/>
      <c r="AN723" s="37"/>
      <c r="AO723" s="37"/>
      <c r="AP723" s="37"/>
      <c r="AQ723" s="37"/>
      <c r="AR723" s="37"/>
      <c r="AS723" s="37"/>
      <c r="AT723" s="37"/>
      <c r="AU723" s="37"/>
      <c r="AV723" s="37"/>
      <c r="AW723" s="37"/>
      <c r="AX723" s="37"/>
      <c r="AY723" s="37"/>
      <c r="AZ723" s="37"/>
      <c r="BA723" s="37"/>
      <c r="BB723" s="37"/>
      <c r="BC723" s="37"/>
      <c r="BD723" s="37"/>
      <c r="BE723" s="37"/>
      <c r="BF723" s="37"/>
      <c r="BG723" s="37"/>
      <c r="BH723" s="37"/>
    </row>
    <row r="724" ht="15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  <c r="AH724" s="37"/>
      <c r="AI724" s="37"/>
      <c r="AJ724" s="37"/>
      <c r="AK724" s="37"/>
      <c r="AL724" s="37"/>
      <c r="AM724" s="37"/>
      <c r="AN724" s="37"/>
      <c r="AO724" s="37"/>
      <c r="AP724" s="37"/>
      <c r="AQ724" s="37"/>
      <c r="AR724" s="37"/>
      <c r="AS724" s="37"/>
      <c r="AT724" s="37"/>
      <c r="AU724" s="37"/>
      <c r="AV724" s="37"/>
      <c r="AW724" s="37"/>
      <c r="AX724" s="37"/>
      <c r="AY724" s="37"/>
      <c r="AZ724" s="37"/>
      <c r="BA724" s="37"/>
      <c r="BB724" s="37"/>
      <c r="BC724" s="37"/>
      <c r="BD724" s="37"/>
      <c r="BE724" s="37"/>
      <c r="BF724" s="37"/>
      <c r="BG724" s="37"/>
      <c r="BH724" s="37"/>
    </row>
    <row r="725" ht="15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  <c r="AH725" s="37"/>
      <c r="AI725" s="37"/>
      <c r="AJ725" s="37"/>
      <c r="AK725" s="37"/>
      <c r="AL725" s="37"/>
      <c r="AM725" s="37"/>
      <c r="AN725" s="37"/>
      <c r="AO725" s="37"/>
      <c r="AP725" s="37"/>
      <c r="AQ725" s="37"/>
      <c r="AR725" s="37"/>
      <c r="AS725" s="37"/>
      <c r="AT725" s="37"/>
      <c r="AU725" s="37"/>
      <c r="AV725" s="37"/>
      <c r="AW725" s="37"/>
      <c r="AX725" s="37"/>
      <c r="AY725" s="37"/>
      <c r="AZ725" s="37"/>
      <c r="BA725" s="37"/>
      <c r="BB725" s="37"/>
      <c r="BC725" s="37"/>
      <c r="BD725" s="37"/>
      <c r="BE725" s="37"/>
      <c r="BF725" s="37"/>
      <c r="BG725" s="37"/>
      <c r="BH725" s="37"/>
    </row>
    <row r="726" ht="15.7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37"/>
      <c r="AI726" s="37"/>
      <c r="AJ726" s="37"/>
      <c r="AK726" s="37"/>
      <c r="AL726" s="37"/>
      <c r="AM726" s="37"/>
      <c r="AN726" s="37"/>
      <c r="AO726" s="37"/>
      <c r="AP726" s="37"/>
      <c r="AQ726" s="37"/>
      <c r="AR726" s="37"/>
      <c r="AS726" s="37"/>
      <c r="AT726" s="37"/>
      <c r="AU726" s="37"/>
      <c r="AV726" s="37"/>
      <c r="AW726" s="37"/>
      <c r="AX726" s="37"/>
      <c r="AY726" s="37"/>
      <c r="AZ726" s="37"/>
      <c r="BA726" s="37"/>
      <c r="BB726" s="37"/>
      <c r="BC726" s="37"/>
      <c r="BD726" s="37"/>
      <c r="BE726" s="37"/>
      <c r="BF726" s="37"/>
      <c r="BG726" s="37"/>
      <c r="BH726" s="37"/>
    </row>
    <row r="727" ht="15.7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  <c r="AG727" s="37"/>
      <c r="AH727" s="37"/>
      <c r="AI727" s="37"/>
      <c r="AJ727" s="37"/>
      <c r="AK727" s="37"/>
      <c r="AL727" s="37"/>
      <c r="AM727" s="37"/>
      <c r="AN727" s="37"/>
      <c r="AO727" s="37"/>
      <c r="AP727" s="37"/>
      <c r="AQ727" s="37"/>
      <c r="AR727" s="37"/>
      <c r="AS727" s="37"/>
      <c r="AT727" s="37"/>
      <c r="AU727" s="37"/>
      <c r="AV727" s="37"/>
      <c r="AW727" s="37"/>
      <c r="AX727" s="37"/>
      <c r="AY727" s="37"/>
      <c r="AZ727" s="37"/>
      <c r="BA727" s="37"/>
      <c r="BB727" s="37"/>
      <c r="BC727" s="37"/>
      <c r="BD727" s="37"/>
      <c r="BE727" s="37"/>
      <c r="BF727" s="37"/>
      <c r="BG727" s="37"/>
      <c r="BH727" s="37"/>
    </row>
    <row r="728" ht="15.7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  <c r="AI728" s="37"/>
      <c r="AJ728" s="37"/>
      <c r="AK728" s="37"/>
      <c r="AL728" s="37"/>
      <c r="AM728" s="37"/>
      <c r="AN728" s="37"/>
      <c r="AO728" s="37"/>
      <c r="AP728" s="37"/>
      <c r="AQ728" s="37"/>
      <c r="AR728" s="37"/>
      <c r="AS728" s="37"/>
      <c r="AT728" s="37"/>
      <c r="AU728" s="37"/>
      <c r="AV728" s="37"/>
      <c r="AW728" s="37"/>
      <c r="AX728" s="37"/>
      <c r="AY728" s="37"/>
      <c r="AZ728" s="37"/>
      <c r="BA728" s="37"/>
      <c r="BB728" s="37"/>
      <c r="BC728" s="37"/>
      <c r="BD728" s="37"/>
      <c r="BE728" s="37"/>
      <c r="BF728" s="37"/>
      <c r="BG728" s="37"/>
      <c r="BH728" s="37"/>
    </row>
    <row r="729" ht="15.7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  <c r="AH729" s="37"/>
      <c r="AI729" s="37"/>
      <c r="AJ729" s="37"/>
      <c r="AK729" s="37"/>
      <c r="AL729" s="37"/>
      <c r="AM729" s="37"/>
      <c r="AN729" s="37"/>
      <c r="AO729" s="37"/>
      <c r="AP729" s="37"/>
      <c r="AQ729" s="37"/>
      <c r="AR729" s="37"/>
      <c r="AS729" s="37"/>
      <c r="AT729" s="37"/>
      <c r="AU729" s="37"/>
      <c r="AV729" s="37"/>
      <c r="AW729" s="37"/>
      <c r="AX729" s="37"/>
      <c r="AY729" s="37"/>
      <c r="AZ729" s="37"/>
      <c r="BA729" s="37"/>
      <c r="BB729" s="37"/>
      <c r="BC729" s="37"/>
      <c r="BD729" s="37"/>
      <c r="BE729" s="37"/>
      <c r="BF729" s="37"/>
      <c r="BG729" s="37"/>
      <c r="BH729" s="37"/>
    </row>
    <row r="730" ht="15.7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37"/>
      <c r="AI730" s="37"/>
      <c r="AJ730" s="37"/>
      <c r="AK730" s="37"/>
      <c r="AL730" s="37"/>
      <c r="AM730" s="37"/>
      <c r="AN730" s="37"/>
      <c r="AO730" s="37"/>
      <c r="AP730" s="37"/>
      <c r="AQ730" s="37"/>
      <c r="AR730" s="37"/>
      <c r="AS730" s="37"/>
      <c r="AT730" s="37"/>
      <c r="AU730" s="37"/>
      <c r="AV730" s="37"/>
      <c r="AW730" s="37"/>
      <c r="AX730" s="37"/>
      <c r="AY730" s="37"/>
      <c r="AZ730" s="37"/>
      <c r="BA730" s="37"/>
      <c r="BB730" s="37"/>
      <c r="BC730" s="37"/>
      <c r="BD730" s="37"/>
      <c r="BE730" s="37"/>
      <c r="BF730" s="37"/>
      <c r="BG730" s="37"/>
      <c r="BH730" s="37"/>
    </row>
    <row r="731" ht="15.7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7"/>
      <c r="AV731" s="37"/>
      <c r="AW731" s="37"/>
      <c r="AX731" s="37"/>
      <c r="AY731" s="37"/>
      <c r="AZ731" s="37"/>
      <c r="BA731" s="37"/>
      <c r="BB731" s="37"/>
      <c r="BC731" s="37"/>
      <c r="BD731" s="37"/>
      <c r="BE731" s="37"/>
      <c r="BF731" s="37"/>
      <c r="BG731" s="37"/>
      <c r="BH731" s="37"/>
    </row>
    <row r="732" ht="15.7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7"/>
      <c r="AJ732" s="37"/>
      <c r="AK732" s="37"/>
      <c r="AL732" s="37"/>
      <c r="AM732" s="37"/>
      <c r="AN732" s="37"/>
      <c r="AO732" s="37"/>
      <c r="AP732" s="37"/>
      <c r="AQ732" s="37"/>
      <c r="AR732" s="37"/>
      <c r="AS732" s="37"/>
      <c r="AT732" s="37"/>
      <c r="AU732" s="37"/>
      <c r="AV732" s="37"/>
      <c r="AW732" s="37"/>
      <c r="AX732" s="37"/>
      <c r="AY732" s="37"/>
      <c r="AZ732" s="37"/>
      <c r="BA732" s="37"/>
      <c r="BB732" s="37"/>
      <c r="BC732" s="37"/>
      <c r="BD732" s="37"/>
      <c r="BE732" s="37"/>
      <c r="BF732" s="37"/>
      <c r="BG732" s="37"/>
      <c r="BH732" s="37"/>
    </row>
    <row r="733" ht="15.7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  <c r="AM733" s="37"/>
      <c r="AN733" s="37"/>
      <c r="AO733" s="37"/>
      <c r="AP733" s="37"/>
      <c r="AQ733" s="37"/>
      <c r="AR733" s="37"/>
      <c r="AS733" s="37"/>
      <c r="AT733" s="37"/>
      <c r="AU733" s="37"/>
      <c r="AV733" s="37"/>
      <c r="AW733" s="37"/>
      <c r="AX733" s="37"/>
      <c r="AY733" s="37"/>
      <c r="AZ733" s="37"/>
      <c r="BA733" s="37"/>
      <c r="BB733" s="37"/>
      <c r="BC733" s="37"/>
      <c r="BD733" s="37"/>
      <c r="BE733" s="37"/>
      <c r="BF733" s="37"/>
      <c r="BG733" s="37"/>
      <c r="BH733" s="37"/>
    </row>
    <row r="734" ht="15.7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7"/>
      <c r="AU734" s="37"/>
      <c r="AV734" s="37"/>
      <c r="AW734" s="37"/>
      <c r="AX734" s="37"/>
      <c r="AY734" s="37"/>
      <c r="AZ734" s="37"/>
      <c r="BA734" s="37"/>
      <c r="BB734" s="37"/>
      <c r="BC734" s="37"/>
      <c r="BD734" s="37"/>
      <c r="BE734" s="37"/>
      <c r="BF734" s="37"/>
      <c r="BG734" s="37"/>
      <c r="BH734" s="37"/>
    </row>
    <row r="735" ht="15.7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7"/>
      <c r="AU735" s="37"/>
      <c r="AV735" s="37"/>
      <c r="AW735" s="37"/>
      <c r="AX735" s="37"/>
      <c r="AY735" s="37"/>
      <c r="AZ735" s="37"/>
      <c r="BA735" s="37"/>
      <c r="BB735" s="37"/>
      <c r="BC735" s="37"/>
      <c r="BD735" s="37"/>
      <c r="BE735" s="37"/>
      <c r="BF735" s="37"/>
      <c r="BG735" s="37"/>
      <c r="BH735" s="37"/>
    </row>
    <row r="736" ht="15.7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7"/>
      <c r="AU736" s="37"/>
      <c r="AV736" s="37"/>
      <c r="AW736" s="37"/>
      <c r="AX736" s="37"/>
      <c r="AY736" s="37"/>
      <c r="AZ736" s="37"/>
      <c r="BA736" s="37"/>
      <c r="BB736" s="37"/>
      <c r="BC736" s="37"/>
      <c r="BD736" s="37"/>
      <c r="BE736" s="37"/>
      <c r="BF736" s="37"/>
      <c r="BG736" s="37"/>
      <c r="BH736" s="37"/>
    </row>
    <row r="737" ht="15.7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7"/>
      <c r="AU737" s="37"/>
      <c r="AV737" s="37"/>
      <c r="AW737" s="37"/>
      <c r="AX737" s="37"/>
      <c r="AY737" s="37"/>
      <c r="AZ737" s="37"/>
      <c r="BA737" s="37"/>
      <c r="BB737" s="37"/>
      <c r="BC737" s="37"/>
      <c r="BD737" s="37"/>
      <c r="BE737" s="37"/>
      <c r="BF737" s="37"/>
      <c r="BG737" s="37"/>
      <c r="BH737" s="37"/>
    </row>
    <row r="738" ht="15.7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  <c r="BG738" s="37"/>
      <c r="BH738" s="37"/>
    </row>
    <row r="739" ht="15.7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7"/>
      <c r="AU739" s="37"/>
      <c r="AV739" s="37"/>
      <c r="AW739" s="37"/>
      <c r="AX739" s="37"/>
      <c r="AY739" s="37"/>
      <c r="AZ739" s="37"/>
      <c r="BA739" s="37"/>
      <c r="BB739" s="37"/>
      <c r="BC739" s="37"/>
      <c r="BD739" s="37"/>
      <c r="BE739" s="37"/>
      <c r="BF739" s="37"/>
      <c r="BG739" s="37"/>
      <c r="BH739" s="37"/>
    </row>
    <row r="740" ht="15.7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  <c r="BA740" s="37"/>
      <c r="BB740" s="37"/>
      <c r="BC740" s="37"/>
      <c r="BD740" s="37"/>
      <c r="BE740" s="37"/>
      <c r="BF740" s="37"/>
      <c r="BG740" s="37"/>
      <c r="BH740" s="37"/>
    </row>
    <row r="741" ht="15.7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  <c r="BA741" s="37"/>
      <c r="BB741" s="37"/>
      <c r="BC741" s="37"/>
      <c r="BD741" s="37"/>
      <c r="BE741" s="37"/>
      <c r="BF741" s="37"/>
      <c r="BG741" s="37"/>
      <c r="BH741" s="37"/>
    </row>
    <row r="742" ht="15.7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7"/>
      <c r="AU742" s="37"/>
      <c r="AV742" s="37"/>
      <c r="AW742" s="37"/>
      <c r="AX742" s="37"/>
      <c r="AY742" s="37"/>
      <c r="AZ742" s="37"/>
      <c r="BA742" s="37"/>
      <c r="BB742" s="37"/>
      <c r="BC742" s="37"/>
      <c r="BD742" s="37"/>
      <c r="BE742" s="37"/>
      <c r="BF742" s="37"/>
      <c r="BG742" s="37"/>
      <c r="BH742" s="37"/>
    </row>
    <row r="743" ht="15.7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</row>
    <row r="744" ht="15.7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7"/>
      <c r="AU744" s="37"/>
      <c r="AV744" s="37"/>
      <c r="AW744" s="37"/>
      <c r="AX744" s="37"/>
      <c r="AY744" s="37"/>
      <c r="AZ744" s="37"/>
      <c r="BA744" s="37"/>
      <c r="BB744" s="37"/>
      <c r="BC744" s="37"/>
      <c r="BD744" s="37"/>
      <c r="BE744" s="37"/>
      <c r="BF744" s="37"/>
      <c r="BG744" s="37"/>
      <c r="BH744" s="37"/>
    </row>
    <row r="745" ht="15.7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  <c r="AI745" s="37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  <c r="AT745" s="37"/>
      <c r="AU745" s="37"/>
      <c r="AV745" s="37"/>
      <c r="AW745" s="37"/>
      <c r="AX745" s="37"/>
      <c r="AY745" s="37"/>
      <c r="AZ745" s="37"/>
      <c r="BA745" s="37"/>
      <c r="BB745" s="37"/>
      <c r="BC745" s="37"/>
      <c r="BD745" s="37"/>
      <c r="BE745" s="37"/>
      <c r="BF745" s="37"/>
      <c r="BG745" s="37"/>
      <c r="BH745" s="37"/>
    </row>
    <row r="746" ht="15.7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7"/>
      <c r="AU746" s="37"/>
      <c r="AV746" s="37"/>
      <c r="AW746" s="37"/>
      <c r="AX746" s="37"/>
      <c r="AY746" s="37"/>
      <c r="AZ746" s="37"/>
      <c r="BA746" s="37"/>
      <c r="BB746" s="37"/>
      <c r="BC746" s="37"/>
      <c r="BD746" s="37"/>
      <c r="BE746" s="37"/>
      <c r="BF746" s="37"/>
      <c r="BG746" s="37"/>
      <c r="BH746" s="37"/>
    </row>
    <row r="747" ht="15.7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7"/>
      <c r="AU747" s="37"/>
      <c r="AV747" s="37"/>
      <c r="AW747" s="37"/>
      <c r="AX747" s="37"/>
      <c r="AY747" s="37"/>
      <c r="AZ747" s="37"/>
      <c r="BA747" s="37"/>
      <c r="BB747" s="37"/>
      <c r="BC747" s="37"/>
      <c r="BD747" s="37"/>
      <c r="BE747" s="37"/>
      <c r="BF747" s="37"/>
      <c r="BG747" s="37"/>
      <c r="BH747" s="37"/>
    </row>
    <row r="748" ht="15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7"/>
      <c r="AU748" s="37"/>
      <c r="AV748" s="37"/>
      <c r="AW748" s="37"/>
      <c r="AX748" s="37"/>
      <c r="AY748" s="37"/>
      <c r="AZ748" s="37"/>
      <c r="BA748" s="37"/>
      <c r="BB748" s="37"/>
      <c r="BC748" s="37"/>
      <c r="BD748" s="37"/>
      <c r="BE748" s="37"/>
      <c r="BF748" s="37"/>
      <c r="BG748" s="37"/>
      <c r="BH748" s="37"/>
    </row>
    <row r="749" ht="15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  <c r="AT749" s="37"/>
      <c r="AU749" s="37"/>
      <c r="AV749" s="37"/>
      <c r="AW749" s="37"/>
      <c r="AX749" s="37"/>
      <c r="AY749" s="37"/>
      <c r="AZ749" s="37"/>
      <c r="BA749" s="37"/>
      <c r="BB749" s="37"/>
      <c r="BC749" s="37"/>
      <c r="BD749" s="37"/>
      <c r="BE749" s="37"/>
      <c r="BF749" s="37"/>
      <c r="BG749" s="37"/>
      <c r="BH749" s="37"/>
    </row>
    <row r="750" ht="15.7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  <c r="AH750" s="37"/>
      <c r="AI750" s="37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  <c r="AT750" s="37"/>
      <c r="AU750" s="37"/>
      <c r="AV750" s="37"/>
      <c r="AW750" s="37"/>
      <c r="AX750" s="37"/>
      <c r="AY750" s="37"/>
      <c r="AZ750" s="37"/>
      <c r="BA750" s="37"/>
      <c r="BB750" s="37"/>
      <c r="BC750" s="37"/>
      <c r="BD750" s="37"/>
      <c r="BE750" s="37"/>
      <c r="BF750" s="37"/>
      <c r="BG750" s="37"/>
      <c r="BH750" s="37"/>
    </row>
    <row r="751" ht="15.7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7"/>
      <c r="AU751" s="37"/>
      <c r="AV751" s="37"/>
      <c r="AW751" s="37"/>
      <c r="AX751" s="37"/>
      <c r="AY751" s="37"/>
      <c r="AZ751" s="37"/>
      <c r="BA751" s="37"/>
      <c r="BB751" s="37"/>
      <c r="BC751" s="37"/>
      <c r="BD751" s="37"/>
      <c r="BE751" s="37"/>
      <c r="BF751" s="37"/>
      <c r="BG751" s="37"/>
      <c r="BH751" s="37"/>
    </row>
    <row r="752" ht="15.7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7"/>
      <c r="AU752" s="37"/>
      <c r="AV752" s="37"/>
      <c r="AW752" s="37"/>
      <c r="AX752" s="37"/>
      <c r="AY752" s="37"/>
      <c r="AZ752" s="37"/>
      <c r="BA752" s="37"/>
      <c r="BB752" s="37"/>
      <c r="BC752" s="37"/>
      <c r="BD752" s="37"/>
      <c r="BE752" s="37"/>
      <c r="BF752" s="37"/>
      <c r="BG752" s="37"/>
      <c r="BH752" s="37"/>
    </row>
    <row r="753" ht="15.7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  <c r="AH753" s="37"/>
      <c r="AI753" s="37"/>
      <c r="AJ753" s="37"/>
      <c r="AK753" s="37"/>
      <c r="AL753" s="37"/>
      <c r="AM753" s="37"/>
      <c r="AN753" s="37"/>
      <c r="AO753" s="37"/>
      <c r="AP753" s="37"/>
      <c r="AQ753" s="37"/>
      <c r="AR753" s="37"/>
      <c r="AS753" s="37"/>
      <c r="AT753" s="37"/>
      <c r="AU753" s="37"/>
      <c r="AV753" s="37"/>
      <c r="AW753" s="37"/>
      <c r="AX753" s="37"/>
      <c r="AY753" s="37"/>
      <c r="AZ753" s="37"/>
      <c r="BA753" s="37"/>
      <c r="BB753" s="37"/>
      <c r="BC753" s="37"/>
      <c r="BD753" s="37"/>
      <c r="BE753" s="37"/>
      <c r="BF753" s="37"/>
      <c r="BG753" s="37"/>
      <c r="BH753" s="37"/>
    </row>
    <row r="754" ht="15.7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  <c r="AH754" s="37"/>
      <c r="AI754" s="37"/>
      <c r="AJ754" s="37"/>
      <c r="AK754" s="37"/>
      <c r="AL754" s="37"/>
      <c r="AM754" s="37"/>
      <c r="AN754" s="37"/>
      <c r="AO754" s="37"/>
      <c r="AP754" s="37"/>
      <c r="AQ754" s="37"/>
      <c r="AR754" s="37"/>
      <c r="AS754" s="37"/>
      <c r="AT754" s="37"/>
      <c r="AU754" s="37"/>
      <c r="AV754" s="37"/>
      <c r="AW754" s="37"/>
      <c r="AX754" s="37"/>
      <c r="AY754" s="37"/>
      <c r="AZ754" s="37"/>
      <c r="BA754" s="37"/>
      <c r="BB754" s="37"/>
      <c r="BC754" s="37"/>
      <c r="BD754" s="37"/>
      <c r="BE754" s="37"/>
      <c r="BF754" s="37"/>
      <c r="BG754" s="37"/>
      <c r="BH754" s="37"/>
    </row>
    <row r="755" ht="15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  <c r="AH755" s="37"/>
      <c r="AI755" s="37"/>
      <c r="AJ755" s="37"/>
      <c r="AK755" s="37"/>
      <c r="AL755" s="37"/>
      <c r="AM755" s="37"/>
      <c r="AN755" s="37"/>
      <c r="AO755" s="37"/>
      <c r="AP755" s="37"/>
      <c r="AQ755" s="37"/>
      <c r="AR755" s="37"/>
      <c r="AS755" s="37"/>
      <c r="AT755" s="37"/>
      <c r="AU755" s="37"/>
      <c r="AV755" s="37"/>
      <c r="AW755" s="37"/>
      <c r="AX755" s="37"/>
      <c r="AY755" s="37"/>
      <c r="AZ755" s="37"/>
      <c r="BA755" s="37"/>
      <c r="BB755" s="37"/>
      <c r="BC755" s="37"/>
      <c r="BD755" s="37"/>
      <c r="BE755" s="37"/>
      <c r="BF755" s="37"/>
      <c r="BG755" s="37"/>
      <c r="BH755" s="37"/>
    </row>
    <row r="756" ht="15.7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  <c r="AH756" s="37"/>
      <c r="AI756" s="37"/>
      <c r="AJ756" s="37"/>
      <c r="AK756" s="37"/>
      <c r="AL756" s="37"/>
      <c r="AM756" s="37"/>
      <c r="AN756" s="37"/>
      <c r="AO756" s="37"/>
      <c r="AP756" s="37"/>
      <c r="AQ756" s="37"/>
      <c r="AR756" s="37"/>
      <c r="AS756" s="37"/>
      <c r="AT756" s="37"/>
      <c r="AU756" s="37"/>
      <c r="AV756" s="37"/>
      <c r="AW756" s="37"/>
      <c r="AX756" s="37"/>
      <c r="AY756" s="37"/>
      <c r="AZ756" s="37"/>
      <c r="BA756" s="37"/>
      <c r="BB756" s="37"/>
      <c r="BC756" s="37"/>
      <c r="BD756" s="37"/>
      <c r="BE756" s="37"/>
      <c r="BF756" s="37"/>
      <c r="BG756" s="37"/>
      <c r="BH756" s="37"/>
    </row>
    <row r="757" ht="15.7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  <c r="AG757" s="37"/>
      <c r="AH757" s="37"/>
      <c r="AI757" s="37"/>
      <c r="AJ757" s="37"/>
      <c r="AK757" s="37"/>
      <c r="AL757" s="37"/>
      <c r="AM757" s="37"/>
      <c r="AN757" s="37"/>
      <c r="AO757" s="37"/>
      <c r="AP757" s="37"/>
      <c r="AQ757" s="37"/>
      <c r="AR757" s="37"/>
      <c r="AS757" s="37"/>
      <c r="AT757" s="37"/>
      <c r="AU757" s="37"/>
      <c r="AV757" s="37"/>
      <c r="AW757" s="37"/>
      <c r="AX757" s="37"/>
      <c r="AY757" s="37"/>
      <c r="AZ757" s="37"/>
      <c r="BA757" s="37"/>
      <c r="BB757" s="37"/>
      <c r="BC757" s="37"/>
      <c r="BD757" s="37"/>
      <c r="BE757" s="37"/>
      <c r="BF757" s="37"/>
      <c r="BG757" s="37"/>
      <c r="BH757" s="37"/>
    </row>
    <row r="758" ht="15.7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  <c r="AH758" s="37"/>
      <c r="AI758" s="37"/>
      <c r="AJ758" s="37"/>
      <c r="AK758" s="37"/>
      <c r="AL758" s="37"/>
      <c r="AM758" s="37"/>
      <c r="AN758" s="37"/>
      <c r="AO758" s="37"/>
      <c r="AP758" s="37"/>
      <c r="AQ758" s="37"/>
      <c r="AR758" s="37"/>
      <c r="AS758" s="37"/>
      <c r="AT758" s="37"/>
      <c r="AU758" s="37"/>
      <c r="AV758" s="37"/>
      <c r="AW758" s="37"/>
      <c r="AX758" s="37"/>
      <c r="AY758" s="37"/>
      <c r="AZ758" s="37"/>
      <c r="BA758" s="37"/>
      <c r="BB758" s="37"/>
      <c r="BC758" s="37"/>
      <c r="BD758" s="37"/>
      <c r="BE758" s="37"/>
      <c r="BF758" s="37"/>
      <c r="BG758" s="37"/>
      <c r="BH758" s="37"/>
    </row>
    <row r="759" ht="15.7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  <c r="AH759" s="37"/>
      <c r="AI759" s="37"/>
      <c r="AJ759" s="37"/>
      <c r="AK759" s="37"/>
      <c r="AL759" s="37"/>
      <c r="AM759" s="37"/>
      <c r="AN759" s="37"/>
      <c r="AO759" s="37"/>
      <c r="AP759" s="37"/>
      <c r="AQ759" s="37"/>
      <c r="AR759" s="37"/>
      <c r="AS759" s="37"/>
      <c r="AT759" s="37"/>
      <c r="AU759" s="37"/>
      <c r="AV759" s="37"/>
      <c r="AW759" s="37"/>
      <c r="AX759" s="37"/>
      <c r="AY759" s="37"/>
      <c r="AZ759" s="37"/>
      <c r="BA759" s="37"/>
      <c r="BB759" s="37"/>
      <c r="BC759" s="37"/>
      <c r="BD759" s="37"/>
      <c r="BE759" s="37"/>
      <c r="BF759" s="37"/>
      <c r="BG759" s="37"/>
      <c r="BH759" s="37"/>
    </row>
    <row r="760" ht="15.7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  <c r="AU760" s="37"/>
      <c r="AV760" s="37"/>
      <c r="AW760" s="37"/>
      <c r="AX760" s="37"/>
      <c r="AY760" s="37"/>
      <c r="AZ760" s="37"/>
      <c r="BA760" s="37"/>
      <c r="BB760" s="37"/>
      <c r="BC760" s="37"/>
      <c r="BD760" s="37"/>
      <c r="BE760" s="37"/>
      <c r="BF760" s="37"/>
      <c r="BG760" s="37"/>
      <c r="BH760" s="37"/>
    </row>
    <row r="761" ht="15.7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  <c r="AH761" s="37"/>
      <c r="AI761" s="37"/>
      <c r="AJ761" s="37"/>
      <c r="AK761" s="37"/>
      <c r="AL761" s="37"/>
      <c r="AM761" s="37"/>
      <c r="AN761" s="37"/>
      <c r="AO761" s="37"/>
      <c r="AP761" s="37"/>
      <c r="AQ761" s="37"/>
      <c r="AR761" s="37"/>
      <c r="AS761" s="37"/>
      <c r="AT761" s="37"/>
      <c r="AU761" s="37"/>
      <c r="AV761" s="37"/>
      <c r="AW761" s="37"/>
      <c r="AX761" s="37"/>
      <c r="AY761" s="37"/>
      <c r="AZ761" s="37"/>
      <c r="BA761" s="37"/>
      <c r="BB761" s="37"/>
      <c r="BC761" s="37"/>
      <c r="BD761" s="37"/>
      <c r="BE761" s="37"/>
      <c r="BF761" s="37"/>
      <c r="BG761" s="37"/>
      <c r="BH761" s="37"/>
    </row>
    <row r="762" ht="15.7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  <c r="AI762" s="37"/>
      <c r="AJ762" s="37"/>
      <c r="AK762" s="37"/>
      <c r="AL762" s="37"/>
      <c r="AM762" s="37"/>
      <c r="AN762" s="37"/>
      <c r="AO762" s="37"/>
      <c r="AP762" s="37"/>
      <c r="AQ762" s="37"/>
      <c r="AR762" s="37"/>
      <c r="AS762" s="37"/>
      <c r="AT762" s="37"/>
      <c r="AU762" s="37"/>
      <c r="AV762" s="37"/>
      <c r="AW762" s="37"/>
      <c r="AX762" s="37"/>
      <c r="AY762" s="37"/>
      <c r="AZ762" s="37"/>
      <c r="BA762" s="37"/>
      <c r="BB762" s="37"/>
      <c r="BC762" s="37"/>
      <c r="BD762" s="37"/>
      <c r="BE762" s="37"/>
      <c r="BF762" s="37"/>
      <c r="BG762" s="37"/>
      <c r="BH762" s="37"/>
    </row>
    <row r="763" ht="15.7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  <c r="AH763" s="37"/>
      <c r="AI763" s="37"/>
      <c r="AJ763" s="37"/>
      <c r="AK763" s="37"/>
      <c r="AL763" s="37"/>
      <c r="AM763" s="37"/>
      <c r="AN763" s="37"/>
      <c r="AO763" s="37"/>
      <c r="AP763" s="37"/>
      <c r="AQ763" s="37"/>
      <c r="AR763" s="37"/>
      <c r="AS763" s="37"/>
      <c r="AT763" s="37"/>
      <c r="AU763" s="37"/>
      <c r="AV763" s="37"/>
      <c r="AW763" s="37"/>
      <c r="AX763" s="37"/>
      <c r="AY763" s="37"/>
      <c r="AZ763" s="37"/>
      <c r="BA763" s="37"/>
      <c r="BB763" s="37"/>
      <c r="BC763" s="37"/>
      <c r="BD763" s="37"/>
      <c r="BE763" s="37"/>
      <c r="BF763" s="37"/>
      <c r="BG763" s="37"/>
      <c r="BH763" s="37"/>
    </row>
    <row r="764" ht="15.7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  <c r="AH764" s="37"/>
      <c r="AI764" s="37"/>
      <c r="AJ764" s="37"/>
      <c r="AK764" s="37"/>
      <c r="AL764" s="37"/>
      <c r="AM764" s="37"/>
      <c r="AN764" s="37"/>
      <c r="AO764" s="37"/>
      <c r="AP764" s="37"/>
      <c r="AQ764" s="37"/>
      <c r="AR764" s="37"/>
      <c r="AS764" s="37"/>
      <c r="AT764" s="37"/>
      <c r="AU764" s="37"/>
      <c r="AV764" s="37"/>
      <c r="AW764" s="37"/>
      <c r="AX764" s="37"/>
      <c r="AY764" s="37"/>
      <c r="AZ764" s="37"/>
      <c r="BA764" s="37"/>
      <c r="BB764" s="37"/>
      <c r="BC764" s="37"/>
      <c r="BD764" s="37"/>
      <c r="BE764" s="37"/>
      <c r="BF764" s="37"/>
      <c r="BG764" s="37"/>
      <c r="BH764" s="37"/>
    </row>
    <row r="765" ht="15.7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  <c r="AH765" s="37"/>
      <c r="AI765" s="37"/>
      <c r="AJ765" s="37"/>
      <c r="AK765" s="37"/>
      <c r="AL765" s="37"/>
      <c r="AM765" s="37"/>
      <c r="AN765" s="37"/>
      <c r="AO765" s="37"/>
      <c r="AP765" s="37"/>
      <c r="AQ765" s="37"/>
      <c r="AR765" s="37"/>
      <c r="AS765" s="37"/>
      <c r="AT765" s="37"/>
      <c r="AU765" s="37"/>
      <c r="AV765" s="37"/>
      <c r="AW765" s="37"/>
      <c r="AX765" s="37"/>
      <c r="AY765" s="37"/>
      <c r="AZ765" s="37"/>
      <c r="BA765" s="37"/>
      <c r="BB765" s="37"/>
      <c r="BC765" s="37"/>
      <c r="BD765" s="37"/>
      <c r="BE765" s="37"/>
      <c r="BF765" s="37"/>
      <c r="BG765" s="37"/>
      <c r="BH765" s="37"/>
    </row>
    <row r="766" ht="15.7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  <c r="AH766" s="37"/>
      <c r="AI766" s="37"/>
      <c r="AJ766" s="37"/>
      <c r="AK766" s="37"/>
      <c r="AL766" s="37"/>
      <c r="AM766" s="37"/>
      <c r="AN766" s="37"/>
      <c r="AO766" s="37"/>
      <c r="AP766" s="37"/>
      <c r="AQ766" s="37"/>
      <c r="AR766" s="37"/>
      <c r="AS766" s="37"/>
      <c r="AT766" s="37"/>
      <c r="AU766" s="37"/>
      <c r="AV766" s="37"/>
      <c r="AW766" s="37"/>
      <c r="AX766" s="37"/>
      <c r="AY766" s="37"/>
      <c r="AZ766" s="37"/>
      <c r="BA766" s="37"/>
      <c r="BB766" s="37"/>
      <c r="BC766" s="37"/>
      <c r="BD766" s="37"/>
      <c r="BE766" s="37"/>
      <c r="BF766" s="37"/>
      <c r="BG766" s="37"/>
      <c r="BH766" s="37"/>
    </row>
    <row r="767" ht="15.7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  <c r="AH767" s="37"/>
      <c r="AI767" s="37"/>
      <c r="AJ767" s="37"/>
      <c r="AK767" s="37"/>
      <c r="AL767" s="37"/>
      <c r="AM767" s="37"/>
      <c r="AN767" s="37"/>
      <c r="AO767" s="37"/>
      <c r="AP767" s="37"/>
      <c r="AQ767" s="37"/>
      <c r="AR767" s="37"/>
      <c r="AS767" s="37"/>
      <c r="AT767" s="37"/>
      <c r="AU767" s="37"/>
      <c r="AV767" s="37"/>
      <c r="AW767" s="37"/>
      <c r="AX767" s="37"/>
      <c r="AY767" s="37"/>
      <c r="AZ767" s="37"/>
      <c r="BA767" s="37"/>
      <c r="BB767" s="37"/>
      <c r="BC767" s="37"/>
      <c r="BD767" s="37"/>
      <c r="BE767" s="37"/>
      <c r="BF767" s="37"/>
      <c r="BG767" s="37"/>
      <c r="BH767" s="37"/>
    </row>
    <row r="768" ht="15.7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  <c r="AI768" s="37"/>
      <c r="AJ768" s="37"/>
      <c r="AK768" s="37"/>
      <c r="AL768" s="37"/>
      <c r="AM768" s="37"/>
      <c r="AN768" s="37"/>
      <c r="AO768" s="37"/>
      <c r="AP768" s="37"/>
      <c r="AQ768" s="37"/>
      <c r="AR768" s="37"/>
      <c r="AS768" s="37"/>
      <c r="AT768" s="37"/>
      <c r="AU768" s="37"/>
      <c r="AV768" s="37"/>
      <c r="AW768" s="37"/>
      <c r="AX768" s="37"/>
      <c r="AY768" s="37"/>
      <c r="AZ768" s="37"/>
      <c r="BA768" s="37"/>
      <c r="BB768" s="37"/>
      <c r="BC768" s="37"/>
      <c r="BD768" s="37"/>
      <c r="BE768" s="37"/>
      <c r="BF768" s="37"/>
      <c r="BG768" s="37"/>
      <c r="BH768" s="37"/>
    </row>
    <row r="769" ht="15.7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  <c r="AH769" s="37"/>
      <c r="AI769" s="37"/>
      <c r="AJ769" s="37"/>
      <c r="AK769" s="37"/>
      <c r="AL769" s="37"/>
      <c r="AM769" s="37"/>
      <c r="AN769" s="37"/>
      <c r="AO769" s="37"/>
      <c r="AP769" s="37"/>
      <c r="AQ769" s="37"/>
      <c r="AR769" s="37"/>
      <c r="AS769" s="37"/>
      <c r="AT769" s="37"/>
      <c r="AU769" s="37"/>
      <c r="AV769" s="37"/>
      <c r="AW769" s="37"/>
      <c r="AX769" s="37"/>
      <c r="AY769" s="37"/>
      <c r="AZ769" s="37"/>
      <c r="BA769" s="37"/>
      <c r="BB769" s="37"/>
      <c r="BC769" s="37"/>
      <c r="BD769" s="37"/>
      <c r="BE769" s="37"/>
      <c r="BF769" s="37"/>
      <c r="BG769" s="37"/>
      <c r="BH769" s="37"/>
    </row>
    <row r="770" ht="15.7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  <c r="AH770" s="37"/>
      <c r="AI770" s="37"/>
      <c r="AJ770" s="37"/>
      <c r="AK770" s="37"/>
      <c r="AL770" s="37"/>
      <c r="AM770" s="37"/>
      <c r="AN770" s="37"/>
      <c r="AO770" s="37"/>
      <c r="AP770" s="37"/>
      <c r="AQ770" s="37"/>
      <c r="AR770" s="37"/>
      <c r="AS770" s="37"/>
      <c r="AT770" s="37"/>
      <c r="AU770" s="37"/>
      <c r="AV770" s="37"/>
      <c r="AW770" s="37"/>
      <c r="AX770" s="37"/>
      <c r="AY770" s="37"/>
      <c r="AZ770" s="37"/>
      <c r="BA770" s="37"/>
      <c r="BB770" s="37"/>
      <c r="BC770" s="37"/>
      <c r="BD770" s="37"/>
      <c r="BE770" s="37"/>
      <c r="BF770" s="37"/>
      <c r="BG770" s="37"/>
      <c r="BH770" s="37"/>
    </row>
    <row r="771" ht="15.7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  <c r="AH771" s="37"/>
      <c r="AI771" s="37"/>
      <c r="AJ771" s="37"/>
      <c r="AK771" s="37"/>
      <c r="AL771" s="37"/>
      <c r="AM771" s="37"/>
      <c r="AN771" s="37"/>
      <c r="AO771" s="37"/>
      <c r="AP771" s="37"/>
      <c r="AQ771" s="37"/>
      <c r="AR771" s="37"/>
      <c r="AS771" s="37"/>
      <c r="AT771" s="37"/>
      <c r="AU771" s="37"/>
      <c r="AV771" s="37"/>
      <c r="AW771" s="37"/>
      <c r="AX771" s="37"/>
      <c r="AY771" s="37"/>
      <c r="AZ771" s="37"/>
      <c r="BA771" s="37"/>
      <c r="BB771" s="37"/>
      <c r="BC771" s="37"/>
      <c r="BD771" s="37"/>
      <c r="BE771" s="37"/>
      <c r="BF771" s="37"/>
      <c r="BG771" s="37"/>
      <c r="BH771" s="37"/>
    </row>
    <row r="772" ht="15.7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  <c r="AH772" s="37"/>
      <c r="AI772" s="37"/>
      <c r="AJ772" s="37"/>
      <c r="AK772" s="37"/>
      <c r="AL772" s="37"/>
      <c r="AM772" s="37"/>
      <c r="AN772" s="37"/>
      <c r="AO772" s="37"/>
      <c r="AP772" s="37"/>
      <c r="AQ772" s="37"/>
      <c r="AR772" s="37"/>
      <c r="AS772" s="37"/>
      <c r="AT772" s="37"/>
      <c r="AU772" s="37"/>
      <c r="AV772" s="37"/>
      <c r="AW772" s="37"/>
      <c r="AX772" s="37"/>
      <c r="AY772" s="37"/>
      <c r="AZ772" s="37"/>
      <c r="BA772" s="37"/>
      <c r="BB772" s="37"/>
      <c r="BC772" s="37"/>
      <c r="BD772" s="37"/>
      <c r="BE772" s="37"/>
      <c r="BF772" s="37"/>
      <c r="BG772" s="37"/>
      <c r="BH772" s="37"/>
    </row>
    <row r="773" ht="15.7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  <c r="AH773" s="37"/>
      <c r="AI773" s="37"/>
      <c r="AJ773" s="37"/>
      <c r="AK773" s="37"/>
      <c r="AL773" s="37"/>
      <c r="AM773" s="37"/>
      <c r="AN773" s="37"/>
      <c r="AO773" s="37"/>
      <c r="AP773" s="37"/>
      <c r="AQ773" s="37"/>
      <c r="AR773" s="37"/>
      <c r="AS773" s="37"/>
      <c r="AT773" s="37"/>
      <c r="AU773" s="37"/>
      <c r="AV773" s="37"/>
      <c r="AW773" s="37"/>
      <c r="AX773" s="37"/>
      <c r="AY773" s="37"/>
      <c r="AZ773" s="37"/>
      <c r="BA773" s="37"/>
      <c r="BB773" s="37"/>
      <c r="BC773" s="37"/>
      <c r="BD773" s="37"/>
      <c r="BE773" s="37"/>
      <c r="BF773" s="37"/>
      <c r="BG773" s="37"/>
      <c r="BH773" s="37"/>
    </row>
    <row r="774" ht="15.7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  <c r="AG774" s="37"/>
      <c r="AH774" s="37"/>
      <c r="AI774" s="37"/>
      <c r="AJ774" s="37"/>
      <c r="AK774" s="37"/>
      <c r="AL774" s="37"/>
      <c r="AM774" s="37"/>
      <c r="AN774" s="37"/>
      <c r="AO774" s="37"/>
      <c r="AP774" s="37"/>
      <c r="AQ774" s="37"/>
      <c r="AR774" s="37"/>
      <c r="AS774" s="37"/>
      <c r="AT774" s="37"/>
      <c r="AU774" s="37"/>
      <c r="AV774" s="37"/>
      <c r="AW774" s="37"/>
      <c r="AX774" s="37"/>
      <c r="AY774" s="37"/>
      <c r="AZ774" s="37"/>
      <c r="BA774" s="37"/>
      <c r="BB774" s="37"/>
      <c r="BC774" s="37"/>
      <c r="BD774" s="37"/>
      <c r="BE774" s="37"/>
      <c r="BF774" s="37"/>
      <c r="BG774" s="37"/>
      <c r="BH774" s="37"/>
    </row>
    <row r="775" ht="15.7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  <c r="AH775" s="37"/>
      <c r="AI775" s="37"/>
      <c r="AJ775" s="37"/>
      <c r="AK775" s="37"/>
      <c r="AL775" s="37"/>
      <c r="AM775" s="37"/>
      <c r="AN775" s="37"/>
      <c r="AO775" s="37"/>
      <c r="AP775" s="37"/>
      <c r="AQ775" s="37"/>
      <c r="AR775" s="37"/>
      <c r="AS775" s="37"/>
      <c r="AT775" s="37"/>
      <c r="AU775" s="37"/>
      <c r="AV775" s="37"/>
      <c r="AW775" s="37"/>
      <c r="AX775" s="37"/>
      <c r="AY775" s="37"/>
      <c r="AZ775" s="37"/>
      <c r="BA775" s="37"/>
      <c r="BB775" s="37"/>
      <c r="BC775" s="37"/>
      <c r="BD775" s="37"/>
      <c r="BE775" s="37"/>
      <c r="BF775" s="37"/>
      <c r="BG775" s="37"/>
      <c r="BH775" s="37"/>
    </row>
    <row r="776" ht="15.7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  <c r="AH776" s="37"/>
      <c r="AI776" s="37"/>
      <c r="AJ776" s="37"/>
      <c r="AK776" s="37"/>
      <c r="AL776" s="37"/>
      <c r="AM776" s="37"/>
      <c r="AN776" s="37"/>
      <c r="AO776" s="37"/>
      <c r="AP776" s="37"/>
      <c r="AQ776" s="37"/>
      <c r="AR776" s="37"/>
      <c r="AS776" s="37"/>
      <c r="AT776" s="37"/>
      <c r="AU776" s="37"/>
      <c r="AV776" s="37"/>
      <c r="AW776" s="37"/>
      <c r="AX776" s="37"/>
      <c r="AY776" s="37"/>
      <c r="AZ776" s="37"/>
      <c r="BA776" s="37"/>
      <c r="BB776" s="37"/>
      <c r="BC776" s="37"/>
      <c r="BD776" s="37"/>
      <c r="BE776" s="37"/>
      <c r="BF776" s="37"/>
      <c r="BG776" s="37"/>
      <c r="BH776" s="37"/>
    </row>
    <row r="777" ht="15.7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  <c r="AI777" s="37"/>
      <c r="AJ777" s="37"/>
      <c r="AK777" s="37"/>
      <c r="AL777" s="37"/>
      <c r="AM777" s="37"/>
      <c r="AN777" s="37"/>
      <c r="AO777" s="37"/>
      <c r="AP777" s="37"/>
      <c r="AQ777" s="37"/>
      <c r="AR777" s="37"/>
      <c r="AS777" s="37"/>
      <c r="AT777" s="37"/>
      <c r="AU777" s="37"/>
      <c r="AV777" s="37"/>
      <c r="AW777" s="37"/>
      <c r="AX777" s="37"/>
      <c r="AY777" s="37"/>
      <c r="AZ777" s="37"/>
      <c r="BA777" s="37"/>
      <c r="BB777" s="37"/>
      <c r="BC777" s="37"/>
      <c r="BD777" s="37"/>
      <c r="BE777" s="37"/>
      <c r="BF777" s="37"/>
      <c r="BG777" s="37"/>
      <c r="BH777" s="37"/>
    </row>
    <row r="778" ht="15.7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  <c r="AH778" s="37"/>
      <c r="AI778" s="37"/>
      <c r="AJ778" s="37"/>
      <c r="AK778" s="37"/>
      <c r="AL778" s="37"/>
      <c r="AM778" s="37"/>
      <c r="AN778" s="37"/>
      <c r="AO778" s="37"/>
      <c r="AP778" s="37"/>
      <c r="AQ778" s="37"/>
      <c r="AR778" s="37"/>
      <c r="AS778" s="37"/>
      <c r="AT778" s="37"/>
      <c r="AU778" s="37"/>
      <c r="AV778" s="37"/>
      <c r="AW778" s="37"/>
      <c r="AX778" s="37"/>
      <c r="AY778" s="37"/>
      <c r="AZ778" s="37"/>
      <c r="BA778" s="37"/>
      <c r="BB778" s="37"/>
      <c r="BC778" s="37"/>
      <c r="BD778" s="37"/>
      <c r="BE778" s="37"/>
      <c r="BF778" s="37"/>
      <c r="BG778" s="37"/>
      <c r="BH778" s="37"/>
    </row>
    <row r="779" ht="15.7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  <c r="AI779" s="37"/>
      <c r="AJ779" s="37"/>
      <c r="AK779" s="37"/>
      <c r="AL779" s="37"/>
      <c r="AM779" s="37"/>
      <c r="AN779" s="37"/>
      <c r="AO779" s="37"/>
      <c r="AP779" s="37"/>
      <c r="AQ779" s="37"/>
      <c r="AR779" s="37"/>
      <c r="AS779" s="37"/>
      <c r="AT779" s="37"/>
      <c r="AU779" s="37"/>
      <c r="AV779" s="37"/>
      <c r="AW779" s="37"/>
      <c r="AX779" s="37"/>
      <c r="AY779" s="37"/>
      <c r="AZ779" s="37"/>
      <c r="BA779" s="37"/>
      <c r="BB779" s="37"/>
      <c r="BC779" s="37"/>
      <c r="BD779" s="37"/>
      <c r="BE779" s="37"/>
      <c r="BF779" s="37"/>
      <c r="BG779" s="37"/>
      <c r="BH779" s="37"/>
    </row>
    <row r="780" ht="15.7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7"/>
      <c r="AJ780" s="37"/>
      <c r="AK780" s="37"/>
      <c r="AL780" s="37"/>
      <c r="AM780" s="37"/>
      <c r="AN780" s="37"/>
      <c r="AO780" s="37"/>
      <c r="AP780" s="37"/>
      <c r="AQ780" s="37"/>
      <c r="AR780" s="37"/>
      <c r="AS780" s="37"/>
      <c r="AT780" s="37"/>
      <c r="AU780" s="37"/>
      <c r="AV780" s="37"/>
      <c r="AW780" s="37"/>
      <c r="AX780" s="37"/>
      <c r="AY780" s="37"/>
      <c r="AZ780" s="37"/>
      <c r="BA780" s="37"/>
      <c r="BB780" s="37"/>
      <c r="BC780" s="37"/>
      <c r="BD780" s="37"/>
      <c r="BE780" s="37"/>
      <c r="BF780" s="37"/>
      <c r="BG780" s="37"/>
      <c r="BH780" s="37"/>
    </row>
    <row r="781" ht="15.7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7"/>
      <c r="AJ781" s="37"/>
      <c r="AK781" s="37"/>
      <c r="AL781" s="37"/>
      <c r="AM781" s="37"/>
      <c r="AN781" s="37"/>
      <c r="AO781" s="37"/>
      <c r="AP781" s="37"/>
      <c r="AQ781" s="37"/>
      <c r="AR781" s="37"/>
      <c r="AS781" s="37"/>
      <c r="AT781" s="37"/>
      <c r="AU781" s="37"/>
      <c r="AV781" s="37"/>
      <c r="AW781" s="37"/>
      <c r="AX781" s="37"/>
      <c r="AY781" s="37"/>
      <c r="AZ781" s="37"/>
      <c r="BA781" s="37"/>
      <c r="BB781" s="37"/>
      <c r="BC781" s="37"/>
      <c r="BD781" s="37"/>
      <c r="BE781" s="37"/>
      <c r="BF781" s="37"/>
      <c r="BG781" s="37"/>
      <c r="BH781" s="37"/>
    </row>
    <row r="782" ht="15.7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7"/>
      <c r="AU782" s="37"/>
      <c r="AV782" s="37"/>
      <c r="AW782" s="37"/>
      <c r="AX782" s="37"/>
      <c r="AY782" s="37"/>
      <c r="AZ782" s="37"/>
      <c r="BA782" s="37"/>
      <c r="BB782" s="37"/>
      <c r="BC782" s="37"/>
      <c r="BD782" s="37"/>
      <c r="BE782" s="37"/>
      <c r="BF782" s="37"/>
      <c r="BG782" s="37"/>
      <c r="BH782" s="37"/>
    </row>
    <row r="783" ht="15.7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7"/>
      <c r="AU783" s="37"/>
      <c r="AV783" s="37"/>
      <c r="AW783" s="37"/>
      <c r="AX783" s="37"/>
      <c r="AY783" s="37"/>
      <c r="AZ783" s="37"/>
      <c r="BA783" s="37"/>
      <c r="BB783" s="37"/>
      <c r="BC783" s="37"/>
      <c r="BD783" s="37"/>
      <c r="BE783" s="37"/>
      <c r="BF783" s="37"/>
      <c r="BG783" s="37"/>
      <c r="BH783" s="37"/>
    </row>
    <row r="784" ht="15.7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  <c r="AT784" s="37"/>
      <c r="AU784" s="37"/>
      <c r="AV784" s="37"/>
      <c r="AW784" s="37"/>
      <c r="AX784" s="37"/>
      <c r="AY784" s="37"/>
      <c r="AZ784" s="37"/>
      <c r="BA784" s="37"/>
      <c r="BB784" s="37"/>
      <c r="BC784" s="37"/>
      <c r="BD784" s="37"/>
      <c r="BE784" s="37"/>
      <c r="BF784" s="37"/>
      <c r="BG784" s="37"/>
      <c r="BH784" s="37"/>
    </row>
    <row r="785" ht="15.7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  <c r="AM785" s="37"/>
      <c r="AN785" s="37"/>
      <c r="AO785" s="37"/>
      <c r="AP785" s="37"/>
      <c r="AQ785" s="37"/>
      <c r="AR785" s="37"/>
      <c r="AS785" s="37"/>
      <c r="AT785" s="37"/>
      <c r="AU785" s="37"/>
      <c r="AV785" s="37"/>
      <c r="AW785" s="37"/>
      <c r="AX785" s="37"/>
      <c r="AY785" s="37"/>
      <c r="AZ785" s="37"/>
      <c r="BA785" s="37"/>
      <c r="BB785" s="37"/>
      <c r="BC785" s="37"/>
      <c r="BD785" s="37"/>
      <c r="BE785" s="37"/>
      <c r="BF785" s="37"/>
      <c r="BG785" s="37"/>
      <c r="BH785" s="37"/>
    </row>
    <row r="786" ht="15.7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  <c r="AM786" s="37"/>
      <c r="AN786" s="37"/>
      <c r="AO786" s="37"/>
      <c r="AP786" s="37"/>
      <c r="AQ786" s="37"/>
      <c r="AR786" s="37"/>
      <c r="AS786" s="37"/>
      <c r="AT786" s="37"/>
      <c r="AU786" s="37"/>
      <c r="AV786" s="37"/>
      <c r="AW786" s="37"/>
      <c r="AX786" s="37"/>
      <c r="AY786" s="37"/>
      <c r="AZ786" s="37"/>
      <c r="BA786" s="37"/>
      <c r="BB786" s="37"/>
      <c r="BC786" s="37"/>
      <c r="BD786" s="37"/>
      <c r="BE786" s="37"/>
      <c r="BF786" s="37"/>
      <c r="BG786" s="37"/>
      <c r="BH786" s="37"/>
    </row>
    <row r="787" ht="15.7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  <c r="AM787" s="37"/>
      <c r="AN787" s="37"/>
      <c r="AO787" s="37"/>
      <c r="AP787" s="37"/>
      <c r="AQ787" s="37"/>
      <c r="AR787" s="37"/>
      <c r="AS787" s="37"/>
      <c r="AT787" s="37"/>
      <c r="AU787" s="37"/>
      <c r="AV787" s="37"/>
      <c r="AW787" s="37"/>
      <c r="AX787" s="37"/>
      <c r="AY787" s="37"/>
      <c r="AZ787" s="37"/>
      <c r="BA787" s="37"/>
      <c r="BB787" s="37"/>
      <c r="BC787" s="37"/>
      <c r="BD787" s="37"/>
      <c r="BE787" s="37"/>
      <c r="BF787" s="37"/>
      <c r="BG787" s="37"/>
      <c r="BH787" s="37"/>
    </row>
    <row r="788" ht="15.7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  <c r="AM788" s="37"/>
      <c r="AN788" s="37"/>
      <c r="AO788" s="37"/>
      <c r="AP788" s="37"/>
      <c r="AQ788" s="37"/>
      <c r="AR788" s="37"/>
      <c r="AS788" s="37"/>
      <c r="AT788" s="37"/>
      <c r="AU788" s="37"/>
      <c r="AV788" s="37"/>
      <c r="AW788" s="37"/>
      <c r="AX788" s="37"/>
      <c r="AY788" s="37"/>
      <c r="AZ788" s="37"/>
      <c r="BA788" s="37"/>
      <c r="BB788" s="37"/>
      <c r="BC788" s="37"/>
      <c r="BD788" s="37"/>
      <c r="BE788" s="37"/>
      <c r="BF788" s="37"/>
      <c r="BG788" s="37"/>
      <c r="BH788" s="37"/>
    </row>
    <row r="789" ht="15.7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  <c r="AJ789" s="37"/>
      <c r="AK789" s="37"/>
      <c r="AL789" s="37"/>
      <c r="AM789" s="37"/>
      <c r="AN789" s="37"/>
      <c r="AO789" s="37"/>
      <c r="AP789" s="37"/>
      <c r="AQ789" s="37"/>
      <c r="AR789" s="37"/>
      <c r="AS789" s="37"/>
      <c r="AT789" s="37"/>
      <c r="AU789" s="37"/>
      <c r="AV789" s="37"/>
      <c r="AW789" s="37"/>
      <c r="AX789" s="37"/>
      <c r="AY789" s="37"/>
      <c r="AZ789" s="37"/>
      <c r="BA789" s="37"/>
      <c r="BB789" s="37"/>
      <c r="BC789" s="37"/>
      <c r="BD789" s="37"/>
      <c r="BE789" s="37"/>
      <c r="BF789" s="37"/>
      <c r="BG789" s="37"/>
      <c r="BH789" s="37"/>
    </row>
    <row r="790" ht="15.7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  <c r="AH790" s="37"/>
      <c r="AI790" s="37"/>
      <c r="AJ790" s="37"/>
      <c r="AK790" s="37"/>
      <c r="AL790" s="37"/>
      <c r="AM790" s="37"/>
      <c r="AN790" s="37"/>
      <c r="AO790" s="37"/>
      <c r="AP790" s="37"/>
      <c r="AQ790" s="37"/>
      <c r="AR790" s="37"/>
      <c r="AS790" s="37"/>
      <c r="AT790" s="37"/>
      <c r="AU790" s="37"/>
      <c r="AV790" s="37"/>
      <c r="AW790" s="37"/>
      <c r="AX790" s="37"/>
      <c r="AY790" s="37"/>
      <c r="AZ790" s="37"/>
      <c r="BA790" s="37"/>
      <c r="BB790" s="37"/>
      <c r="BC790" s="37"/>
      <c r="BD790" s="37"/>
      <c r="BE790" s="37"/>
      <c r="BF790" s="37"/>
      <c r="BG790" s="37"/>
      <c r="BH790" s="37"/>
    </row>
    <row r="791" ht="15.7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  <c r="AJ791" s="37"/>
      <c r="AK791" s="37"/>
      <c r="AL791" s="37"/>
      <c r="AM791" s="37"/>
      <c r="AN791" s="37"/>
      <c r="AO791" s="37"/>
      <c r="AP791" s="37"/>
      <c r="AQ791" s="37"/>
      <c r="AR791" s="37"/>
      <c r="AS791" s="37"/>
      <c r="AT791" s="37"/>
      <c r="AU791" s="37"/>
      <c r="AV791" s="37"/>
      <c r="AW791" s="37"/>
      <c r="AX791" s="37"/>
      <c r="AY791" s="37"/>
      <c r="AZ791" s="37"/>
      <c r="BA791" s="37"/>
      <c r="BB791" s="37"/>
      <c r="BC791" s="37"/>
      <c r="BD791" s="37"/>
      <c r="BE791" s="37"/>
      <c r="BF791" s="37"/>
      <c r="BG791" s="37"/>
      <c r="BH791" s="37"/>
    </row>
    <row r="792" ht="15.7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  <c r="AH792" s="37"/>
      <c r="AI792" s="37"/>
      <c r="AJ792" s="37"/>
      <c r="AK792" s="37"/>
      <c r="AL792" s="37"/>
      <c r="AM792" s="37"/>
      <c r="AN792" s="37"/>
      <c r="AO792" s="37"/>
      <c r="AP792" s="37"/>
      <c r="AQ792" s="37"/>
      <c r="AR792" s="37"/>
      <c r="AS792" s="37"/>
      <c r="AT792" s="37"/>
      <c r="AU792" s="37"/>
      <c r="AV792" s="37"/>
      <c r="AW792" s="37"/>
      <c r="AX792" s="37"/>
      <c r="AY792" s="37"/>
      <c r="AZ792" s="37"/>
      <c r="BA792" s="37"/>
      <c r="BB792" s="37"/>
      <c r="BC792" s="37"/>
      <c r="BD792" s="37"/>
      <c r="BE792" s="37"/>
      <c r="BF792" s="37"/>
      <c r="BG792" s="37"/>
      <c r="BH792" s="37"/>
    </row>
    <row r="793" ht="15.7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  <c r="AJ793" s="37"/>
      <c r="AK793" s="37"/>
      <c r="AL793" s="37"/>
      <c r="AM793" s="37"/>
      <c r="AN793" s="37"/>
      <c r="AO793" s="37"/>
      <c r="AP793" s="37"/>
      <c r="AQ793" s="37"/>
      <c r="AR793" s="37"/>
      <c r="AS793" s="37"/>
      <c r="AT793" s="37"/>
      <c r="AU793" s="37"/>
      <c r="AV793" s="37"/>
      <c r="AW793" s="37"/>
      <c r="AX793" s="37"/>
      <c r="AY793" s="37"/>
      <c r="AZ793" s="37"/>
      <c r="BA793" s="37"/>
      <c r="BB793" s="37"/>
      <c r="BC793" s="37"/>
      <c r="BD793" s="37"/>
      <c r="BE793" s="37"/>
      <c r="BF793" s="37"/>
      <c r="BG793" s="37"/>
      <c r="BH793" s="37"/>
    </row>
    <row r="794" ht="15.7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7"/>
      <c r="AV794" s="37"/>
      <c r="AW794" s="37"/>
      <c r="AX794" s="37"/>
      <c r="AY794" s="37"/>
      <c r="AZ794" s="37"/>
      <c r="BA794" s="37"/>
      <c r="BB794" s="37"/>
      <c r="BC794" s="37"/>
      <c r="BD794" s="37"/>
      <c r="BE794" s="37"/>
      <c r="BF794" s="37"/>
      <c r="BG794" s="37"/>
      <c r="BH794" s="37"/>
    </row>
    <row r="795" ht="15.7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  <c r="AJ795" s="37"/>
      <c r="AK795" s="37"/>
      <c r="AL795" s="37"/>
      <c r="AM795" s="37"/>
      <c r="AN795" s="37"/>
      <c r="AO795" s="37"/>
      <c r="AP795" s="37"/>
      <c r="AQ795" s="37"/>
      <c r="AR795" s="37"/>
      <c r="AS795" s="37"/>
      <c r="AT795" s="37"/>
      <c r="AU795" s="37"/>
      <c r="AV795" s="37"/>
      <c r="AW795" s="37"/>
      <c r="AX795" s="37"/>
      <c r="AY795" s="37"/>
      <c r="AZ795" s="37"/>
      <c r="BA795" s="37"/>
      <c r="BB795" s="37"/>
      <c r="BC795" s="37"/>
      <c r="BD795" s="37"/>
      <c r="BE795" s="37"/>
      <c r="BF795" s="37"/>
      <c r="BG795" s="37"/>
      <c r="BH795" s="37"/>
    </row>
    <row r="796" ht="15.7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7"/>
      <c r="AJ796" s="37"/>
      <c r="AK796" s="37"/>
      <c r="AL796" s="37"/>
      <c r="AM796" s="37"/>
      <c r="AN796" s="37"/>
      <c r="AO796" s="37"/>
      <c r="AP796" s="37"/>
      <c r="AQ796" s="37"/>
      <c r="AR796" s="37"/>
      <c r="AS796" s="37"/>
      <c r="AT796" s="37"/>
      <c r="AU796" s="37"/>
      <c r="AV796" s="37"/>
      <c r="AW796" s="37"/>
      <c r="AX796" s="37"/>
      <c r="AY796" s="37"/>
      <c r="AZ796" s="37"/>
      <c r="BA796" s="37"/>
      <c r="BB796" s="37"/>
      <c r="BC796" s="37"/>
      <c r="BD796" s="37"/>
      <c r="BE796" s="37"/>
      <c r="BF796" s="37"/>
      <c r="BG796" s="37"/>
      <c r="BH796" s="37"/>
    </row>
    <row r="797" ht="15.7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7"/>
      <c r="AJ797" s="37"/>
      <c r="AK797" s="37"/>
      <c r="AL797" s="37"/>
      <c r="AM797" s="37"/>
      <c r="AN797" s="37"/>
      <c r="AO797" s="37"/>
      <c r="AP797" s="37"/>
      <c r="AQ797" s="37"/>
      <c r="AR797" s="37"/>
      <c r="AS797" s="37"/>
      <c r="AT797" s="37"/>
      <c r="AU797" s="37"/>
      <c r="AV797" s="37"/>
      <c r="AW797" s="37"/>
      <c r="AX797" s="37"/>
      <c r="AY797" s="37"/>
      <c r="AZ797" s="37"/>
      <c r="BA797" s="37"/>
      <c r="BB797" s="37"/>
      <c r="BC797" s="37"/>
      <c r="BD797" s="37"/>
      <c r="BE797" s="37"/>
      <c r="BF797" s="37"/>
      <c r="BG797" s="37"/>
      <c r="BH797" s="37"/>
    </row>
    <row r="798" ht="15.7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  <c r="AI798" s="37"/>
      <c r="AJ798" s="37"/>
      <c r="AK798" s="37"/>
      <c r="AL798" s="37"/>
      <c r="AM798" s="37"/>
      <c r="AN798" s="37"/>
      <c r="AO798" s="37"/>
      <c r="AP798" s="37"/>
      <c r="AQ798" s="37"/>
      <c r="AR798" s="37"/>
      <c r="AS798" s="37"/>
      <c r="AT798" s="37"/>
      <c r="AU798" s="37"/>
      <c r="AV798" s="37"/>
      <c r="AW798" s="37"/>
      <c r="AX798" s="37"/>
      <c r="AY798" s="37"/>
      <c r="AZ798" s="37"/>
      <c r="BA798" s="37"/>
      <c r="BB798" s="37"/>
      <c r="BC798" s="37"/>
      <c r="BD798" s="37"/>
      <c r="BE798" s="37"/>
      <c r="BF798" s="37"/>
      <c r="BG798" s="37"/>
      <c r="BH798" s="37"/>
    </row>
    <row r="799" ht="15.7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  <c r="AJ799" s="37"/>
      <c r="AK799" s="37"/>
      <c r="AL799" s="37"/>
      <c r="AM799" s="37"/>
      <c r="AN799" s="37"/>
      <c r="AO799" s="37"/>
      <c r="AP799" s="37"/>
      <c r="AQ799" s="37"/>
      <c r="AR799" s="37"/>
      <c r="AS799" s="37"/>
      <c r="AT799" s="37"/>
      <c r="AU799" s="37"/>
      <c r="AV799" s="37"/>
      <c r="AW799" s="37"/>
      <c r="AX799" s="37"/>
      <c r="AY799" s="37"/>
      <c r="AZ799" s="37"/>
      <c r="BA799" s="37"/>
      <c r="BB799" s="37"/>
      <c r="BC799" s="37"/>
      <c r="BD799" s="37"/>
      <c r="BE799" s="37"/>
      <c r="BF799" s="37"/>
      <c r="BG799" s="37"/>
      <c r="BH799" s="37"/>
    </row>
    <row r="800" ht="15.7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37"/>
      <c r="AI800" s="37"/>
      <c r="AJ800" s="37"/>
      <c r="AK800" s="37"/>
      <c r="AL800" s="37"/>
      <c r="AM800" s="37"/>
      <c r="AN800" s="37"/>
      <c r="AO800" s="37"/>
      <c r="AP800" s="37"/>
      <c r="AQ800" s="37"/>
      <c r="AR800" s="37"/>
      <c r="AS800" s="37"/>
      <c r="AT800" s="37"/>
      <c r="AU800" s="37"/>
      <c r="AV800" s="37"/>
      <c r="AW800" s="37"/>
      <c r="AX800" s="37"/>
      <c r="AY800" s="37"/>
      <c r="AZ800" s="37"/>
      <c r="BA800" s="37"/>
      <c r="BB800" s="37"/>
      <c r="BC800" s="37"/>
      <c r="BD800" s="37"/>
      <c r="BE800" s="37"/>
      <c r="BF800" s="37"/>
      <c r="BG800" s="37"/>
      <c r="BH800" s="37"/>
    </row>
    <row r="801" ht="15.7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  <c r="AG801" s="37"/>
      <c r="AH801" s="37"/>
      <c r="AI801" s="37"/>
      <c r="AJ801" s="37"/>
      <c r="AK801" s="37"/>
      <c r="AL801" s="37"/>
      <c r="AM801" s="37"/>
      <c r="AN801" s="37"/>
      <c r="AO801" s="37"/>
      <c r="AP801" s="37"/>
      <c r="AQ801" s="37"/>
      <c r="AR801" s="37"/>
      <c r="AS801" s="37"/>
      <c r="AT801" s="37"/>
      <c r="AU801" s="37"/>
      <c r="AV801" s="37"/>
      <c r="AW801" s="37"/>
      <c r="AX801" s="37"/>
      <c r="AY801" s="37"/>
      <c r="AZ801" s="37"/>
      <c r="BA801" s="37"/>
      <c r="BB801" s="37"/>
      <c r="BC801" s="37"/>
      <c r="BD801" s="37"/>
      <c r="BE801" s="37"/>
      <c r="BF801" s="37"/>
      <c r="BG801" s="37"/>
      <c r="BH801" s="37"/>
    </row>
    <row r="802" ht="15.7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  <c r="AJ802" s="37"/>
      <c r="AK802" s="37"/>
      <c r="AL802" s="37"/>
      <c r="AM802" s="37"/>
      <c r="AN802" s="37"/>
      <c r="AO802" s="37"/>
      <c r="AP802" s="37"/>
      <c r="AQ802" s="37"/>
      <c r="AR802" s="37"/>
      <c r="AS802" s="37"/>
      <c r="AT802" s="37"/>
      <c r="AU802" s="37"/>
      <c r="AV802" s="37"/>
      <c r="AW802" s="37"/>
      <c r="AX802" s="37"/>
      <c r="AY802" s="37"/>
      <c r="AZ802" s="37"/>
      <c r="BA802" s="37"/>
      <c r="BB802" s="37"/>
      <c r="BC802" s="37"/>
      <c r="BD802" s="37"/>
      <c r="BE802" s="37"/>
      <c r="BF802" s="37"/>
      <c r="BG802" s="37"/>
      <c r="BH802" s="37"/>
    </row>
    <row r="803" ht="15.7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  <c r="AJ803" s="37"/>
      <c r="AK803" s="37"/>
      <c r="AL803" s="37"/>
      <c r="AM803" s="37"/>
      <c r="AN803" s="37"/>
      <c r="AO803" s="37"/>
      <c r="AP803" s="37"/>
      <c r="AQ803" s="37"/>
      <c r="AR803" s="37"/>
      <c r="AS803" s="37"/>
      <c r="AT803" s="37"/>
      <c r="AU803" s="37"/>
      <c r="AV803" s="37"/>
      <c r="AW803" s="37"/>
      <c r="AX803" s="37"/>
      <c r="AY803" s="37"/>
      <c r="AZ803" s="37"/>
      <c r="BA803" s="37"/>
      <c r="BB803" s="37"/>
      <c r="BC803" s="37"/>
      <c r="BD803" s="37"/>
      <c r="BE803" s="37"/>
      <c r="BF803" s="37"/>
      <c r="BG803" s="37"/>
      <c r="BH803" s="37"/>
    </row>
    <row r="804" ht="15.7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  <c r="AK804" s="37"/>
      <c r="AL804" s="37"/>
      <c r="AM804" s="37"/>
      <c r="AN804" s="37"/>
      <c r="AO804" s="37"/>
      <c r="AP804" s="37"/>
      <c r="AQ804" s="37"/>
      <c r="AR804" s="37"/>
      <c r="AS804" s="37"/>
      <c r="AT804" s="37"/>
      <c r="AU804" s="37"/>
      <c r="AV804" s="37"/>
      <c r="AW804" s="37"/>
      <c r="AX804" s="37"/>
      <c r="AY804" s="37"/>
      <c r="AZ804" s="37"/>
      <c r="BA804" s="37"/>
      <c r="BB804" s="37"/>
      <c r="BC804" s="37"/>
      <c r="BD804" s="37"/>
      <c r="BE804" s="37"/>
      <c r="BF804" s="37"/>
      <c r="BG804" s="37"/>
      <c r="BH804" s="37"/>
    </row>
    <row r="805" ht="15.7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  <c r="AH805" s="37"/>
      <c r="AI805" s="37"/>
      <c r="AJ805" s="37"/>
      <c r="AK805" s="37"/>
      <c r="AL805" s="37"/>
      <c r="AM805" s="37"/>
      <c r="AN805" s="37"/>
      <c r="AO805" s="37"/>
      <c r="AP805" s="37"/>
      <c r="AQ805" s="37"/>
      <c r="AR805" s="37"/>
      <c r="AS805" s="37"/>
      <c r="AT805" s="37"/>
      <c r="AU805" s="37"/>
      <c r="AV805" s="37"/>
      <c r="AW805" s="37"/>
      <c r="AX805" s="37"/>
      <c r="AY805" s="37"/>
      <c r="AZ805" s="37"/>
      <c r="BA805" s="37"/>
      <c r="BB805" s="37"/>
      <c r="BC805" s="37"/>
      <c r="BD805" s="37"/>
      <c r="BE805" s="37"/>
      <c r="BF805" s="37"/>
      <c r="BG805" s="37"/>
      <c r="BH805" s="37"/>
    </row>
    <row r="806" ht="15.7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37"/>
      <c r="AI806" s="37"/>
      <c r="AJ806" s="37"/>
      <c r="AK806" s="37"/>
      <c r="AL806" s="37"/>
      <c r="AM806" s="37"/>
      <c r="AN806" s="37"/>
      <c r="AO806" s="37"/>
      <c r="AP806" s="37"/>
      <c r="AQ806" s="37"/>
      <c r="AR806" s="37"/>
      <c r="AS806" s="37"/>
      <c r="AT806" s="37"/>
      <c r="AU806" s="37"/>
      <c r="AV806" s="37"/>
      <c r="AW806" s="37"/>
      <c r="AX806" s="37"/>
      <c r="AY806" s="37"/>
      <c r="AZ806" s="37"/>
      <c r="BA806" s="37"/>
      <c r="BB806" s="37"/>
      <c r="BC806" s="37"/>
      <c r="BD806" s="37"/>
      <c r="BE806" s="37"/>
      <c r="BF806" s="37"/>
      <c r="BG806" s="37"/>
      <c r="BH806" s="37"/>
    </row>
    <row r="807" ht="15.7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  <c r="AH807" s="37"/>
      <c r="AI807" s="37"/>
      <c r="AJ807" s="37"/>
      <c r="AK807" s="37"/>
      <c r="AL807" s="37"/>
      <c r="AM807" s="37"/>
      <c r="AN807" s="37"/>
      <c r="AO807" s="37"/>
      <c r="AP807" s="37"/>
      <c r="AQ807" s="37"/>
      <c r="AR807" s="37"/>
      <c r="AS807" s="37"/>
      <c r="AT807" s="37"/>
      <c r="AU807" s="37"/>
      <c r="AV807" s="37"/>
      <c r="AW807" s="37"/>
      <c r="AX807" s="37"/>
      <c r="AY807" s="37"/>
      <c r="AZ807" s="37"/>
      <c r="BA807" s="37"/>
      <c r="BB807" s="37"/>
      <c r="BC807" s="37"/>
      <c r="BD807" s="37"/>
      <c r="BE807" s="37"/>
      <c r="BF807" s="37"/>
      <c r="BG807" s="37"/>
      <c r="BH807" s="37"/>
    </row>
    <row r="808" ht="15.7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  <c r="AJ808" s="37"/>
      <c r="AK808" s="37"/>
      <c r="AL808" s="37"/>
      <c r="AM808" s="37"/>
      <c r="AN808" s="37"/>
      <c r="AO808" s="37"/>
      <c r="AP808" s="37"/>
      <c r="AQ808" s="37"/>
      <c r="AR808" s="37"/>
      <c r="AS808" s="37"/>
      <c r="AT808" s="37"/>
      <c r="AU808" s="37"/>
      <c r="AV808" s="37"/>
      <c r="AW808" s="37"/>
      <c r="AX808" s="37"/>
      <c r="AY808" s="37"/>
      <c r="AZ808" s="37"/>
      <c r="BA808" s="37"/>
      <c r="BB808" s="37"/>
      <c r="BC808" s="37"/>
      <c r="BD808" s="37"/>
      <c r="BE808" s="37"/>
      <c r="BF808" s="37"/>
      <c r="BG808" s="37"/>
      <c r="BH808" s="37"/>
    </row>
    <row r="809" ht="15.7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  <c r="AG809" s="37"/>
      <c r="AH809" s="37"/>
      <c r="AI809" s="37"/>
      <c r="AJ809" s="37"/>
      <c r="AK809" s="37"/>
      <c r="AL809" s="37"/>
      <c r="AM809" s="37"/>
      <c r="AN809" s="37"/>
      <c r="AO809" s="37"/>
      <c r="AP809" s="37"/>
      <c r="AQ809" s="37"/>
      <c r="AR809" s="37"/>
      <c r="AS809" s="37"/>
      <c r="AT809" s="37"/>
      <c r="AU809" s="37"/>
      <c r="AV809" s="37"/>
      <c r="AW809" s="37"/>
      <c r="AX809" s="37"/>
      <c r="AY809" s="37"/>
      <c r="AZ809" s="37"/>
      <c r="BA809" s="37"/>
      <c r="BB809" s="37"/>
      <c r="BC809" s="37"/>
      <c r="BD809" s="37"/>
      <c r="BE809" s="37"/>
      <c r="BF809" s="37"/>
      <c r="BG809" s="37"/>
      <c r="BH809" s="37"/>
    </row>
    <row r="810" ht="15.7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  <c r="AH810" s="37"/>
      <c r="AI810" s="37"/>
      <c r="AJ810" s="37"/>
      <c r="AK810" s="37"/>
      <c r="AL810" s="37"/>
      <c r="AM810" s="37"/>
      <c r="AN810" s="37"/>
      <c r="AO810" s="37"/>
      <c r="AP810" s="37"/>
      <c r="AQ810" s="37"/>
      <c r="AR810" s="37"/>
      <c r="AS810" s="37"/>
      <c r="AT810" s="37"/>
      <c r="AU810" s="37"/>
      <c r="AV810" s="37"/>
      <c r="AW810" s="37"/>
      <c r="AX810" s="37"/>
      <c r="AY810" s="37"/>
      <c r="AZ810" s="37"/>
      <c r="BA810" s="37"/>
      <c r="BB810" s="37"/>
      <c r="BC810" s="37"/>
      <c r="BD810" s="37"/>
      <c r="BE810" s="37"/>
      <c r="BF810" s="37"/>
      <c r="BG810" s="37"/>
      <c r="BH810" s="37"/>
    </row>
    <row r="811" ht="15.7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  <c r="AJ811" s="37"/>
      <c r="AK811" s="37"/>
      <c r="AL811" s="37"/>
      <c r="AM811" s="37"/>
      <c r="AN811" s="37"/>
      <c r="AO811" s="37"/>
      <c r="AP811" s="37"/>
      <c r="AQ811" s="37"/>
      <c r="AR811" s="37"/>
      <c r="AS811" s="37"/>
      <c r="AT811" s="37"/>
      <c r="AU811" s="37"/>
      <c r="AV811" s="37"/>
      <c r="AW811" s="37"/>
      <c r="AX811" s="37"/>
      <c r="AY811" s="37"/>
      <c r="AZ811" s="37"/>
      <c r="BA811" s="37"/>
      <c r="BB811" s="37"/>
      <c r="BC811" s="37"/>
      <c r="BD811" s="37"/>
      <c r="BE811" s="37"/>
      <c r="BF811" s="37"/>
      <c r="BG811" s="37"/>
      <c r="BH811" s="37"/>
    </row>
    <row r="812" ht="15.7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  <c r="AJ812" s="37"/>
      <c r="AK812" s="37"/>
      <c r="AL812" s="37"/>
      <c r="AM812" s="37"/>
      <c r="AN812" s="37"/>
      <c r="AO812" s="37"/>
      <c r="AP812" s="37"/>
      <c r="AQ812" s="37"/>
      <c r="AR812" s="37"/>
      <c r="AS812" s="37"/>
      <c r="AT812" s="37"/>
      <c r="AU812" s="37"/>
      <c r="AV812" s="37"/>
      <c r="AW812" s="37"/>
      <c r="AX812" s="37"/>
      <c r="AY812" s="37"/>
      <c r="AZ812" s="37"/>
      <c r="BA812" s="37"/>
      <c r="BB812" s="37"/>
      <c r="BC812" s="37"/>
      <c r="BD812" s="37"/>
      <c r="BE812" s="37"/>
      <c r="BF812" s="37"/>
      <c r="BG812" s="37"/>
      <c r="BH812" s="37"/>
    </row>
    <row r="813" ht="15.7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37"/>
      <c r="AI813" s="37"/>
      <c r="AJ813" s="37"/>
      <c r="AK813" s="37"/>
      <c r="AL813" s="37"/>
      <c r="AM813" s="37"/>
      <c r="AN813" s="37"/>
      <c r="AO813" s="37"/>
      <c r="AP813" s="37"/>
      <c r="AQ813" s="37"/>
      <c r="AR813" s="37"/>
      <c r="AS813" s="37"/>
      <c r="AT813" s="37"/>
      <c r="AU813" s="37"/>
      <c r="AV813" s="37"/>
      <c r="AW813" s="37"/>
      <c r="AX813" s="37"/>
      <c r="AY813" s="37"/>
      <c r="AZ813" s="37"/>
      <c r="BA813" s="37"/>
      <c r="BB813" s="37"/>
      <c r="BC813" s="37"/>
      <c r="BD813" s="37"/>
      <c r="BE813" s="37"/>
      <c r="BF813" s="37"/>
      <c r="BG813" s="37"/>
      <c r="BH813" s="37"/>
    </row>
    <row r="814" ht="15.7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37"/>
      <c r="AI814" s="37"/>
      <c r="AJ814" s="37"/>
      <c r="AK814" s="37"/>
      <c r="AL814" s="37"/>
      <c r="AM814" s="37"/>
      <c r="AN814" s="37"/>
      <c r="AO814" s="37"/>
      <c r="AP814" s="37"/>
      <c r="AQ814" s="37"/>
      <c r="AR814" s="37"/>
      <c r="AS814" s="37"/>
      <c r="AT814" s="37"/>
      <c r="AU814" s="37"/>
      <c r="AV814" s="37"/>
      <c r="AW814" s="37"/>
      <c r="AX814" s="37"/>
      <c r="AY814" s="37"/>
      <c r="AZ814" s="37"/>
      <c r="BA814" s="37"/>
      <c r="BB814" s="37"/>
      <c r="BC814" s="37"/>
      <c r="BD814" s="37"/>
      <c r="BE814" s="37"/>
      <c r="BF814" s="37"/>
      <c r="BG814" s="37"/>
      <c r="BH814" s="37"/>
    </row>
    <row r="815" ht="15.7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  <c r="AH815" s="37"/>
      <c r="AI815" s="37"/>
      <c r="AJ815" s="37"/>
      <c r="AK815" s="37"/>
      <c r="AL815" s="37"/>
      <c r="AM815" s="37"/>
      <c r="AN815" s="37"/>
      <c r="AO815" s="37"/>
      <c r="AP815" s="37"/>
      <c r="AQ815" s="37"/>
      <c r="AR815" s="37"/>
      <c r="AS815" s="37"/>
      <c r="AT815" s="37"/>
      <c r="AU815" s="37"/>
      <c r="AV815" s="37"/>
      <c r="AW815" s="37"/>
      <c r="AX815" s="37"/>
      <c r="AY815" s="37"/>
      <c r="AZ815" s="37"/>
      <c r="BA815" s="37"/>
      <c r="BB815" s="37"/>
      <c r="BC815" s="37"/>
      <c r="BD815" s="37"/>
      <c r="BE815" s="37"/>
      <c r="BF815" s="37"/>
      <c r="BG815" s="37"/>
      <c r="BH815" s="37"/>
    </row>
    <row r="816" ht="15.7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  <c r="AH816" s="37"/>
      <c r="AI816" s="37"/>
      <c r="AJ816" s="37"/>
      <c r="AK816" s="37"/>
      <c r="AL816" s="37"/>
      <c r="AM816" s="37"/>
      <c r="AN816" s="37"/>
      <c r="AO816" s="37"/>
      <c r="AP816" s="37"/>
      <c r="AQ816" s="37"/>
      <c r="AR816" s="37"/>
      <c r="AS816" s="37"/>
      <c r="AT816" s="37"/>
      <c r="AU816" s="37"/>
      <c r="AV816" s="37"/>
      <c r="AW816" s="37"/>
      <c r="AX816" s="37"/>
      <c r="AY816" s="37"/>
      <c r="AZ816" s="37"/>
      <c r="BA816" s="37"/>
      <c r="BB816" s="37"/>
      <c r="BC816" s="37"/>
      <c r="BD816" s="37"/>
      <c r="BE816" s="37"/>
      <c r="BF816" s="37"/>
      <c r="BG816" s="37"/>
      <c r="BH816" s="37"/>
    </row>
    <row r="817" ht="15.7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7"/>
      <c r="AJ817" s="37"/>
      <c r="AK817" s="37"/>
      <c r="AL817" s="37"/>
      <c r="AM817" s="37"/>
      <c r="AN817" s="37"/>
      <c r="AO817" s="37"/>
      <c r="AP817" s="37"/>
      <c r="AQ817" s="37"/>
      <c r="AR817" s="37"/>
      <c r="AS817" s="37"/>
      <c r="AT817" s="37"/>
      <c r="AU817" s="37"/>
      <c r="AV817" s="37"/>
      <c r="AW817" s="37"/>
      <c r="AX817" s="37"/>
      <c r="AY817" s="37"/>
      <c r="AZ817" s="37"/>
      <c r="BA817" s="37"/>
      <c r="BB817" s="37"/>
      <c r="BC817" s="37"/>
      <c r="BD817" s="37"/>
      <c r="BE817" s="37"/>
      <c r="BF817" s="37"/>
      <c r="BG817" s="37"/>
      <c r="BH817" s="37"/>
    </row>
    <row r="818" ht="15.7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  <c r="AJ818" s="37"/>
      <c r="AK818" s="37"/>
      <c r="AL818" s="37"/>
      <c r="AM818" s="37"/>
      <c r="AN818" s="37"/>
      <c r="AO818" s="37"/>
      <c r="AP818" s="37"/>
      <c r="AQ818" s="37"/>
      <c r="AR818" s="37"/>
      <c r="AS818" s="37"/>
      <c r="AT818" s="37"/>
      <c r="AU818" s="37"/>
      <c r="AV818" s="37"/>
      <c r="AW818" s="37"/>
      <c r="AX818" s="37"/>
      <c r="AY818" s="37"/>
      <c r="AZ818" s="37"/>
      <c r="BA818" s="37"/>
      <c r="BB818" s="37"/>
      <c r="BC818" s="37"/>
      <c r="BD818" s="37"/>
      <c r="BE818" s="37"/>
      <c r="BF818" s="37"/>
      <c r="BG818" s="37"/>
      <c r="BH818" s="37"/>
    </row>
    <row r="819" ht="15.7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  <c r="AK819" s="37"/>
      <c r="AL819" s="37"/>
      <c r="AM819" s="37"/>
      <c r="AN819" s="37"/>
      <c r="AO819" s="37"/>
      <c r="AP819" s="37"/>
      <c r="AQ819" s="37"/>
      <c r="AR819" s="37"/>
      <c r="AS819" s="37"/>
      <c r="AT819" s="37"/>
      <c r="AU819" s="37"/>
      <c r="AV819" s="37"/>
      <c r="AW819" s="37"/>
      <c r="AX819" s="37"/>
      <c r="AY819" s="37"/>
      <c r="AZ819" s="37"/>
      <c r="BA819" s="37"/>
      <c r="BB819" s="37"/>
      <c r="BC819" s="37"/>
      <c r="BD819" s="37"/>
      <c r="BE819" s="37"/>
      <c r="BF819" s="37"/>
      <c r="BG819" s="37"/>
      <c r="BH819" s="37"/>
    </row>
    <row r="820" ht="15.7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  <c r="AJ820" s="37"/>
      <c r="AK820" s="37"/>
      <c r="AL820" s="37"/>
      <c r="AM820" s="37"/>
      <c r="AN820" s="37"/>
      <c r="AO820" s="37"/>
      <c r="AP820" s="37"/>
      <c r="AQ820" s="37"/>
      <c r="AR820" s="37"/>
      <c r="AS820" s="37"/>
      <c r="AT820" s="37"/>
      <c r="AU820" s="37"/>
      <c r="AV820" s="37"/>
      <c r="AW820" s="37"/>
      <c r="AX820" s="37"/>
      <c r="AY820" s="37"/>
      <c r="AZ820" s="37"/>
      <c r="BA820" s="37"/>
      <c r="BB820" s="37"/>
      <c r="BC820" s="37"/>
      <c r="BD820" s="37"/>
      <c r="BE820" s="37"/>
      <c r="BF820" s="37"/>
      <c r="BG820" s="37"/>
      <c r="BH820" s="37"/>
    </row>
    <row r="821" ht="15.7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  <c r="AH821" s="37"/>
      <c r="AI821" s="37"/>
      <c r="AJ821" s="37"/>
      <c r="AK821" s="37"/>
      <c r="AL821" s="37"/>
      <c r="AM821" s="37"/>
      <c r="AN821" s="37"/>
      <c r="AO821" s="37"/>
      <c r="AP821" s="37"/>
      <c r="AQ821" s="37"/>
      <c r="AR821" s="37"/>
      <c r="AS821" s="37"/>
      <c r="AT821" s="37"/>
      <c r="AU821" s="37"/>
      <c r="AV821" s="37"/>
      <c r="AW821" s="37"/>
      <c r="AX821" s="37"/>
      <c r="AY821" s="37"/>
      <c r="AZ821" s="37"/>
      <c r="BA821" s="37"/>
      <c r="BB821" s="37"/>
      <c r="BC821" s="37"/>
      <c r="BD821" s="37"/>
      <c r="BE821" s="37"/>
      <c r="BF821" s="37"/>
      <c r="BG821" s="37"/>
      <c r="BH821" s="37"/>
    </row>
    <row r="822" ht="15.7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  <c r="AI822" s="37"/>
      <c r="AJ822" s="37"/>
      <c r="AK822" s="37"/>
      <c r="AL822" s="37"/>
      <c r="AM822" s="37"/>
      <c r="AN822" s="37"/>
      <c r="AO822" s="37"/>
      <c r="AP822" s="37"/>
      <c r="AQ822" s="37"/>
      <c r="AR822" s="37"/>
      <c r="AS822" s="37"/>
      <c r="AT822" s="37"/>
      <c r="AU822" s="37"/>
      <c r="AV822" s="37"/>
      <c r="AW822" s="37"/>
      <c r="AX822" s="37"/>
      <c r="AY822" s="37"/>
      <c r="AZ822" s="37"/>
      <c r="BA822" s="37"/>
      <c r="BB822" s="37"/>
      <c r="BC822" s="37"/>
      <c r="BD822" s="37"/>
      <c r="BE822" s="37"/>
      <c r="BF822" s="37"/>
      <c r="BG822" s="37"/>
      <c r="BH822" s="37"/>
    </row>
    <row r="823" ht="15.7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  <c r="AJ823" s="37"/>
      <c r="AK823" s="37"/>
      <c r="AL823" s="37"/>
      <c r="AM823" s="37"/>
      <c r="AN823" s="37"/>
      <c r="AO823" s="37"/>
      <c r="AP823" s="37"/>
      <c r="AQ823" s="37"/>
      <c r="AR823" s="37"/>
      <c r="AS823" s="37"/>
      <c r="AT823" s="37"/>
      <c r="AU823" s="37"/>
      <c r="AV823" s="37"/>
      <c r="AW823" s="37"/>
      <c r="AX823" s="37"/>
      <c r="AY823" s="37"/>
      <c r="AZ823" s="37"/>
      <c r="BA823" s="37"/>
      <c r="BB823" s="37"/>
      <c r="BC823" s="37"/>
      <c r="BD823" s="37"/>
      <c r="BE823" s="37"/>
      <c r="BF823" s="37"/>
      <c r="BG823" s="37"/>
      <c r="BH823" s="37"/>
    </row>
    <row r="824" ht="15.7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  <c r="AJ824" s="37"/>
      <c r="AK824" s="37"/>
      <c r="AL824" s="37"/>
      <c r="AM824" s="37"/>
      <c r="AN824" s="37"/>
      <c r="AO824" s="37"/>
      <c r="AP824" s="37"/>
      <c r="AQ824" s="37"/>
      <c r="AR824" s="37"/>
      <c r="AS824" s="37"/>
      <c r="AT824" s="37"/>
      <c r="AU824" s="37"/>
      <c r="AV824" s="37"/>
      <c r="AW824" s="37"/>
      <c r="AX824" s="37"/>
      <c r="AY824" s="37"/>
      <c r="AZ824" s="37"/>
      <c r="BA824" s="37"/>
      <c r="BB824" s="37"/>
      <c r="BC824" s="37"/>
      <c r="BD824" s="37"/>
      <c r="BE824" s="37"/>
      <c r="BF824" s="37"/>
      <c r="BG824" s="37"/>
      <c r="BH824" s="37"/>
    </row>
    <row r="825" ht="15.7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  <c r="AG825" s="37"/>
      <c r="AH825" s="37"/>
      <c r="AI825" s="37"/>
      <c r="AJ825" s="37"/>
      <c r="AK825" s="37"/>
      <c r="AL825" s="37"/>
      <c r="AM825" s="37"/>
      <c r="AN825" s="37"/>
      <c r="AO825" s="37"/>
      <c r="AP825" s="37"/>
      <c r="AQ825" s="37"/>
      <c r="AR825" s="37"/>
      <c r="AS825" s="37"/>
      <c r="AT825" s="37"/>
      <c r="AU825" s="37"/>
      <c r="AV825" s="37"/>
      <c r="AW825" s="37"/>
      <c r="AX825" s="37"/>
      <c r="AY825" s="37"/>
      <c r="AZ825" s="37"/>
      <c r="BA825" s="37"/>
      <c r="BB825" s="37"/>
      <c r="BC825" s="37"/>
      <c r="BD825" s="37"/>
      <c r="BE825" s="37"/>
      <c r="BF825" s="37"/>
      <c r="BG825" s="37"/>
      <c r="BH825" s="37"/>
    </row>
    <row r="826" ht="15.7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  <c r="AJ826" s="37"/>
      <c r="AK826" s="37"/>
      <c r="AL826" s="37"/>
      <c r="AM826" s="37"/>
      <c r="AN826" s="37"/>
      <c r="AO826" s="37"/>
      <c r="AP826" s="37"/>
      <c r="AQ826" s="37"/>
      <c r="AR826" s="37"/>
      <c r="AS826" s="37"/>
      <c r="AT826" s="37"/>
      <c r="AU826" s="37"/>
      <c r="AV826" s="37"/>
      <c r="AW826" s="37"/>
      <c r="AX826" s="37"/>
      <c r="AY826" s="37"/>
      <c r="AZ826" s="37"/>
      <c r="BA826" s="37"/>
      <c r="BB826" s="37"/>
      <c r="BC826" s="37"/>
      <c r="BD826" s="37"/>
      <c r="BE826" s="37"/>
      <c r="BF826" s="37"/>
      <c r="BG826" s="37"/>
      <c r="BH826" s="37"/>
    </row>
    <row r="827" ht="15.7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  <c r="AH827" s="37"/>
      <c r="AI827" s="37"/>
      <c r="AJ827" s="37"/>
      <c r="AK827" s="37"/>
      <c r="AL827" s="37"/>
      <c r="AM827" s="37"/>
      <c r="AN827" s="37"/>
      <c r="AO827" s="37"/>
      <c r="AP827" s="37"/>
      <c r="AQ827" s="37"/>
      <c r="AR827" s="37"/>
      <c r="AS827" s="37"/>
      <c r="AT827" s="37"/>
      <c r="AU827" s="37"/>
      <c r="AV827" s="37"/>
      <c r="AW827" s="37"/>
      <c r="AX827" s="37"/>
      <c r="AY827" s="37"/>
      <c r="AZ827" s="37"/>
      <c r="BA827" s="37"/>
      <c r="BB827" s="37"/>
      <c r="BC827" s="37"/>
      <c r="BD827" s="37"/>
      <c r="BE827" s="37"/>
      <c r="BF827" s="37"/>
      <c r="BG827" s="37"/>
      <c r="BH827" s="37"/>
    </row>
    <row r="828" ht="15.7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  <c r="AJ828" s="37"/>
      <c r="AK828" s="37"/>
      <c r="AL828" s="37"/>
      <c r="AM828" s="37"/>
      <c r="AN828" s="37"/>
      <c r="AO828" s="37"/>
      <c r="AP828" s="37"/>
      <c r="AQ828" s="37"/>
      <c r="AR828" s="37"/>
      <c r="AS828" s="37"/>
      <c r="AT828" s="37"/>
      <c r="AU828" s="37"/>
      <c r="AV828" s="37"/>
      <c r="AW828" s="37"/>
      <c r="AX828" s="37"/>
      <c r="AY828" s="37"/>
      <c r="AZ828" s="37"/>
      <c r="BA828" s="37"/>
      <c r="BB828" s="37"/>
      <c r="BC828" s="37"/>
      <c r="BD828" s="37"/>
      <c r="BE828" s="37"/>
      <c r="BF828" s="37"/>
      <c r="BG828" s="37"/>
      <c r="BH828" s="37"/>
    </row>
    <row r="829" ht="15.7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7"/>
      <c r="AJ829" s="37"/>
      <c r="AK829" s="37"/>
      <c r="AL829" s="37"/>
      <c r="AM829" s="37"/>
      <c r="AN829" s="37"/>
      <c r="AO829" s="37"/>
      <c r="AP829" s="37"/>
      <c r="AQ829" s="37"/>
      <c r="AR829" s="37"/>
      <c r="AS829" s="37"/>
      <c r="AT829" s="37"/>
      <c r="AU829" s="37"/>
      <c r="AV829" s="37"/>
      <c r="AW829" s="37"/>
      <c r="AX829" s="37"/>
      <c r="AY829" s="37"/>
      <c r="AZ829" s="37"/>
      <c r="BA829" s="37"/>
      <c r="BB829" s="37"/>
      <c r="BC829" s="37"/>
      <c r="BD829" s="37"/>
      <c r="BE829" s="37"/>
      <c r="BF829" s="37"/>
      <c r="BG829" s="37"/>
      <c r="BH829" s="37"/>
    </row>
    <row r="830" ht="15.7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  <c r="AH830" s="37"/>
      <c r="AI830" s="37"/>
      <c r="AJ830" s="37"/>
      <c r="AK830" s="37"/>
      <c r="AL830" s="37"/>
      <c r="AM830" s="37"/>
      <c r="AN830" s="37"/>
      <c r="AO830" s="37"/>
      <c r="AP830" s="37"/>
      <c r="AQ830" s="37"/>
      <c r="AR830" s="37"/>
      <c r="AS830" s="37"/>
      <c r="AT830" s="37"/>
      <c r="AU830" s="37"/>
      <c r="AV830" s="37"/>
      <c r="AW830" s="37"/>
      <c r="AX830" s="37"/>
      <c r="AY830" s="37"/>
      <c r="AZ830" s="37"/>
      <c r="BA830" s="37"/>
      <c r="BB830" s="37"/>
      <c r="BC830" s="37"/>
      <c r="BD830" s="37"/>
      <c r="BE830" s="37"/>
      <c r="BF830" s="37"/>
      <c r="BG830" s="37"/>
      <c r="BH830" s="37"/>
    </row>
    <row r="831" ht="15.7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  <c r="AH831" s="37"/>
      <c r="AI831" s="37"/>
      <c r="AJ831" s="37"/>
      <c r="AK831" s="37"/>
      <c r="AL831" s="37"/>
      <c r="AM831" s="37"/>
      <c r="AN831" s="37"/>
      <c r="AO831" s="37"/>
      <c r="AP831" s="37"/>
      <c r="AQ831" s="37"/>
      <c r="AR831" s="37"/>
      <c r="AS831" s="37"/>
      <c r="AT831" s="37"/>
      <c r="AU831" s="37"/>
      <c r="AV831" s="37"/>
      <c r="AW831" s="37"/>
      <c r="AX831" s="37"/>
      <c r="AY831" s="37"/>
      <c r="AZ831" s="37"/>
      <c r="BA831" s="37"/>
      <c r="BB831" s="37"/>
      <c r="BC831" s="37"/>
      <c r="BD831" s="37"/>
      <c r="BE831" s="37"/>
      <c r="BF831" s="37"/>
      <c r="BG831" s="37"/>
      <c r="BH831" s="37"/>
    </row>
    <row r="832" ht="15.7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  <c r="AU832" s="37"/>
      <c r="AV832" s="37"/>
      <c r="AW832" s="37"/>
      <c r="AX832" s="37"/>
      <c r="AY832" s="37"/>
      <c r="AZ832" s="37"/>
      <c r="BA832" s="37"/>
      <c r="BB832" s="37"/>
      <c r="BC832" s="37"/>
      <c r="BD832" s="37"/>
      <c r="BE832" s="37"/>
      <c r="BF832" s="37"/>
      <c r="BG832" s="37"/>
      <c r="BH832" s="37"/>
    </row>
    <row r="833" ht="15.7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  <c r="AH833" s="37"/>
      <c r="AI833" s="37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7"/>
      <c r="AU833" s="37"/>
      <c r="AV833" s="37"/>
      <c r="AW833" s="37"/>
      <c r="AX833" s="37"/>
      <c r="AY833" s="37"/>
      <c r="AZ833" s="37"/>
      <c r="BA833" s="37"/>
      <c r="BB833" s="37"/>
      <c r="BC833" s="37"/>
      <c r="BD833" s="37"/>
      <c r="BE833" s="37"/>
      <c r="BF833" s="37"/>
      <c r="BG833" s="37"/>
      <c r="BH833" s="37"/>
    </row>
    <row r="834" ht="15.7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  <c r="AH834" s="37"/>
      <c r="AI834" s="37"/>
      <c r="AJ834" s="37"/>
      <c r="AK834" s="37"/>
      <c r="AL834" s="37"/>
      <c r="AM834" s="37"/>
      <c r="AN834" s="37"/>
      <c r="AO834" s="37"/>
      <c r="AP834" s="37"/>
      <c r="AQ834" s="37"/>
      <c r="AR834" s="37"/>
      <c r="AS834" s="37"/>
      <c r="AT834" s="37"/>
      <c r="AU834" s="37"/>
      <c r="AV834" s="37"/>
      <c r="AW834" s="37"/>
      <c r="AX834" s="37"/>
      <c r="AY834" s="37"/>
      <c r="AZ834" s="37"/>
      <c r="BA834" s="37"/>
      <c r="BB834" s="37"/>
      <c r="BC834" s="37"/>
      <c r="BD834" s="37"/>
      <c r="BE834" s="37"/>
      <c r="BF834" s="37"/>
      <c r="BG834" s="37"/>
      <c r="BH834" s="37"/>
    </row>
    <row r="835" ht="15.7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  <c r="AH835" s="37"/>
      <c r="AI835" s="37"/>
      <c r="AJ835" s="37"/>
      <c r="AK835" s="37"/>
      <c r="AL835" s="37"/>
      <c r="AM835" s="37"/>
      <c r="AN835" s="37"/>
      <c r="AO835" s="37"/>
      <c r="AP835" s="37"/>
      <c r="AQ835" s="37"/>
      <c r="AR835" s="37"/>
      <c r="AS835" s="37"/>
      <c r="AT835" s="37"/>
      <c r="AU835" s="37"/>
      <c r="AV835" s="37"/>
      <c r="AW835" s="37"/>
      <c r="AX835" s="37"/>
      <c r="AY835" s="37"/>
      <c r="AZ835" s="37"/>
      <c r="BA835" s="37"/>
      <c r="BB835" s="37"/>
      <c r="BC835" s="37"/>
      <c r="BD835" s="37"/>
      <c r="BE835" s="37"/>
      <c r="BF835" s="37"/>
      <c r="BG835" s="37"/>
      <c r="BH835" s="37"/>
    </row>
    <row r="836" ht="15.7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7"/>
      <c r="AJ836" s="37"/>
      <c r="AK836" s="37"/>
      <c r="AL836" s="37"/>
      <c r="AM836" s="37"/>
      <c r="AN836" s="37"/>
      <c r="AO836" s="37"/>
      <c r="AP836" s="37"/>
      <c r="AQ836" s="37"/>
      <c r="AR836" s="37"/>
      <c r="AS836" s="37"/>
      <c r="AT836" s="37"/>
      <c r="AU836" s="37"/>
      <c r="AV836" s="37"/>
      <c r="AW836" s="37"/>
      <c r="AX836" s="37"/>
      <c r="AY836" s="37"/>
      <c r="AZ836" s="37"/>
      <c r="BA836" s="37"/>
      <c r="BB836" s="37"/>
      <c r="BC836" s="37"/>
      <c r="BD836" s="37"/>
      <c r="BE836" s="37"/>
      <c r="BF836" s="37"/>
      <c r="BG836" s="37"/>
      <c r="BH836" s="37"/>
    </row>
    <row r="837" ht="15.7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7"/>
      <c r="AJ837" s="37"/>
      <c r="AK837" s="37"/>
      <c r="AL837" s="37"/>
      <c r="AM837" s="37"/>
      <c r="AN837" s="37"/>
      <c r="AO837" s="37"/>
      <c r="AP837" s="37"/>
      <c r="AQ837" s="37"/>
      <c r="AR837" s="37"/>
      <c r="AS837" s="37"/>
      <c r="AT837" s="37"/>
      <c r="AU837" s="37"/>
      <c r="AV837" s="37"/>
      <c r="AW837" s="37"/>
      <c r="AX837" s="37"/>
      <c r="AY837" s="37"/>
      <c r="AZ837" s="37"/>
      <c r="BA837" s="37"/>
      <c r="BB837" s="37"/>
      <c r="BC837" s="37"/>
      <c r="BD837" s="37"/>
      <c r="BE837" s="37"/>
      <c r="BF837" s="37"/>
      <c r="BG837" s="37"/>
      <c r="BH837" s="37"/>
    </row>
    <row r="838" ht="15.7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  <c r="AU838" s="37"/>
      <c r="AV838" s="37"/>
      <c r="AW838" s="37"/>
      <c r="AX838" s="37"/>
      <c r="AY838" s="37"/>
      <c r="AZ838" s="37"/>
      <c r="BA838" s="37"/>
      <c r="BB838" s="37"/>
      <c r="BC838" s="37"/>
      <c r="BD838" s="37"/>
      <c r="BE838" s="37"/>
      <c r="BF838" s="37"/>
      <c r="BG838" s="37"/>
      <c r="BH838" s="37"/>
    </row>
    <row r="839" ht="15.7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  <c r="AI839" s="37"/>
      <c r="AJ839" s="37"/>
      <c r="AK839" s="37"/>
      <c r="AL839" s="37"/>
      <c r="AM839" s="37"/>
      <c r="AN839" s="37"/>
      <c r="AO839" s="37"/>
      <c r="AP839" s="37"/>
      <c r="AQ839" s="37"/>
      <c r="AR839" s="37"/>
      <c r="AS839" s="37"/>
      <c r="AT839" s="37"/>
      <c r="AU839" s="37"/>
      <c r="AV839" s="37"/>
      <c r="AW839" s="37"/>
      <c r="AX839" s="37"/>
      <c r="AY839" s="37"/>
      <c r="AZ839" s="37"/>
      <c r="BA839" s="37"/>
      <c r="BB839" s="37"/>
      <c r="BC839" s="37"/>
      <c r="BD839" s="37"/>
      <c r="BE839" s="37"/>
      <c r="BF839" s="37"/>
      <c r="BG839" s="37"/>
      <c r="BH839" s="37"/>
    </row>
    <row r="840" ht="15.7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  <c r="AI840" s="37"/>
      <c r="AJ840" s="37"/>
      <c r="AK840" s="37"/>
      <c r="AL840" s="37"/>
      <c r="AM840" s="37"/>
      <c r="AN840" s="37"/>
      <c r="AO840" s="37"/>
      <c r="AP840" s="37"/>
      <c r="AQ840" s="37"/>
      <c r="AR840" s="37"/>
      <c r="AS840" s="37"/>
      <c r="AT840" s="37"/>
      <c r="AU840" s="37"/>
      <c r="AV840" s="37"/>
      <c r="AW840" s="37"/>
      <c r="AX840" s="37"/>
      <c r="AY840" s="37"/>
      <c r="AZ840" s="37"/>
      <c r="BA840" s="37"/>
      <c r="BB840" s="37"/>
      <c r="BC840" s="37"/>
      <c r="BD840" s="37"/>
      <c r="BE840" s="37"/>
      <c r="BF840" s="37"/>
      <c r="BG840" s="37"/>
      <c r="BH840" s="37"/>
    </row>
    <row r="841" ht="15.7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  <c r="AH841" s="37"/>
      <c r="AI841" s="37"/>
      <c r="AJ841" s="37"/>
      <c r="AK841" s="37"/>
      <c r="AL841" s="37"/>
      <c r="AM841" s="37"/>
      <c r="AN841" s="37"/>
      <c r="AO841" s="37"/>
      <c r="AP841" s="37"/>
      <c r="AQ841" s="37"/>
      <c r="AR841" s="37"/>
      <c r="AS841" s="37"/>
      <c r="AT841" s="37"/>
      <c r="AU841" s="37"/>
      <c r="AV841" s="37"/>
      <c r="AW841" s="37"/>
      <c r="AX841" s="37"/>
      <c r="AY841" s="37"/>
      <c r="AZ841" s="37"/>
      <c r="BA841" s="37"/>
      <c r="BB841" s="37"/>
      <c r="BC841" s="37"/>
      <c r="BD841" s="37"/>
      <c r="BE841" s="37"/>
      <c r="BF841" s="37"/>
      <c r="BG841" s="37"/>
      <c r="BH841" s="37"/>
    </row>
    <row r="842" ht="15.7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  <c r="AH842" s="37"/>
      <c r="AI842" s="37"/>
      <c r="AJ842" s="37"/>
      <c r="AK842" s="37"/>
      <c r="AL842" s="37"/>
      <c r="AM842" s="37"/>
      <c r="AN842" s="37"/>
      <c r="AO842" s="37"/>
      <c r="AP842" s="37"/>
      <c r="AQ842" s="37"/>
      <c r="AR842" s="37"/>
      <c r="AS842" s="37"/>
      <c r="AT842" s="37"/>
      <c r="AU842" s="37"/>
      <c r="AV842" s="37"/>
      <c r="AW842" s="37"/>
      <c r="AX842" s="37"/>
      <c r="AY842" s="37"/>
      <c r="AZ842" s="37"/>
      <c r="BA842" s="37"/>
      <c r="BB842" s="37"/>
      <c r="BC842" s="37"/>
      <c r="BD842" s="37"/>
      <c r="BE842" s="37"/>
      <c r="BF842" s="37"/>
      <c r="BG842" s="37"/>
      <c r="BH842" s="37"/>
    </row>
    <row r="843" ht="15.7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  <c r="AG843" s="37"/>
      <c r="AH843" s="37"/>
      <c r="AI843" s="37"/>
      <c r="AJ843" s="37"/>
      <c r="AK843" s="37"/>
      <c r="AL843" s="37"/>
      <c r="AM843" s="37"/>
      <c r="AN843" s="37"/>
      <c r="AO843" s="37"/>
      <c r="AP843" s="37"/>
      <c r="AQ843" s="37"/>
      <c r="AR843" s="37"/>
      <c r="AS843" s="37"/>
      <c r="AT843" s="37"/>
      <c r="AU843" s="37"/>
      <c r="AV843" s="37"/>
      <c r="AW843" s="37"/>
      <c r="AX843" s="37"/>
      <c r="AY843" s="37"/>
      <c r="AZ843" s="37"/>
      <c r="BA843" s="37"/>
      <c r="BB843" s="37"/>
      <c r="BC843" s="37"/>
      <c r="BD843" s="37"/>
      <c r="BE843" s="37"/>
      <c r="BF843" s="37"/>
      <c r="BG843" s="37"/>
      <c r="BH843" s="37"/>
    </row>
    <row r="844" ht="15.7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  <c r="AH844" s="37"/>
      <c r="AI844" s="37"/>
      <c r="AJ844" s="37"/>
      <c r="AK844" s="37"/>
      <c r="AL844" s="37"/>
      <c r="AM844" s="37"/>
      <c r="AN844" s="37"/>
      <c r="AO844" s="37"/>
      <c r="AP844" s="37"/>
      <c r="AQ844" s="37"/>
      <c r="AR844" s="37"/>
      <c r="AS844" s="37"/>
      <c r="AT844" s="37"/>
      <c r="AU844" s="37"/>
      <c r="AV844" s="37"/>
      <c r="AW844" s="37"/>
      <c r="AX844" s="37"/>
      <c r="AY844" s="37"/>
      <c r="AZ844" s="37"/>
      <c r="BA844" s="37"/>
      <c r="BB844" s="37"/>
      <c r="BC844" s="37"/>
      <c r="BD844" s="37"/>
      <c r="BE844" s="37"/>
      <c r="BF844" s="37"/>
      <c r="BG844" s="37"/>
      <c r="BH844" s="37"/>
    </row>
    <row r="845" ht="15.7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  <c r="AH845" s="37"/>
      <c r="AI845" s="37"/>
      <c r="AJ845" s="37"/>
      <c r="AK845" s="37"/>
      <c r="AL845" s="37"/>
      <c r="AM845" s="37"/>
      <c r="AN845" s="37"/>
      <c r="AO845" s="37"/>
      <c r="AP845" s="37"/>
      <c r="AQ845" s="37"/>
      <c r="AR845" s="37"/>
      <c r="AS845" s="37"/>
      <c r="AT845" s="37"/>
      <c r="AU845" s="37"/>
      <c r="AV845" s="37"/>
      <c r="AW845" s="37"/>
      <c r="AX845" s="37"/>
      <c r="AY845" s="37"/>
      <c r="AZ845" s="37"/>
      <c r="BA845" s="37"/>
      <c r="BB845" s="37"/>
      <c r="BC845" s="37"/>
      <c r="BD845" s="37"/>
      <c r="BE845" s="37"/>
      <c r="BF845" s="37"/>
      <c r="BG845" s="37"/>
      <c r="BH845" s="37"/>
    </row>
    <row r="846" ht="15.7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  <c r="AH846" s="37"/>
      <c r="AI846" s="37"/>
      <c r="AJ846" s="37"/>
      <c r="AK846" s="37"/>
      <c r="AL846" s="37"/>
      <c r="AM846" s="37"/>
      <c r="AN846" s="37"/>
      <c r="AO846" s="37"/>
      <c r="AP846" s="37"/>
      <c r="AQ846" s="37"/>
      <c r="AR846" s="37"/>
      <c r="AS846" s="37"/>
      <c r="AT846" s="37"/>
      <c r="AU846" s="37"/>
      <c r="AV846" s="37"/>
      <c r="AW846" s="37"/>
      <c r="AX846" s="37"/>
      <c r="AY846" s="37"/>
      <c r="AZ846" s="37"/>
      <c r="BA846" s="37"/>
      <c r="BB846" s="37"/>
      <c r="BC846" s="37"/>
      <c r="BD846" s="37"/>
      <c r="BE846" s="37"/>
      <c r="BF846" s="37"/>
      <c r="BG846" s="37"/>
      <c r="BH846" s="37"/>
    </row>
    <row r="847" ht="15.7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  <c r="AH847" s="37"/>
      <c r="AI847" s="37"/>
      <c r="AJ847" s="37"/>
      <c r="AK847" s="37"/>
      <c r="AL847" s="37"/>
      <c r="AM847" s="37"/>
      <c r="AN847" s="37"/>
      <c r="AO847" s="37"/>
      <c r="AP847" s="37"/>
      <c r="AQ847" s="37"/>
      <c r="AR847" s="37"/>
      <c r="AS847" s="37"/>
      <c r="AT847" s="37"/>
      <c r="AU847" s="37"/>
      <c r="AV847" s="37"/>
      <c r="AW847" s="37"/>
      <c r="AX847" s="37"/>
      <c r="AY847" s="37"/>
      <c r="AZ847" s="37"/>
      <c r="BA847" s="37"/>
      <c r="BB847" s="37"/>
      <c r="BC847" s="37"/>
      <c r="BD847" s="37"/>
      <c r="BE847" s="37"/>
      <c r="BF847" s="37"/>
      <c r="BG847" s="37"/>
      <c r="BH847" s="37"/>
    </row>
    <row r="848" ht="15.7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  <c r="AI848" s="37"/>
      <c r="AJ848" s="37"/>
      <c r="AK848" s="37"/>
      <c r="AL848" s="37"/>
      <c r="AM848" s="37"/>
      <c r="AN848" s="37"/>
      <c r="AO848" s="37"/>
      <c r="AP848" s="37"/>
      <c r="AQ848" s="37"/>
      <c r="AR848" s="37"/>
      <c r="AS848" s="37"/>
      <c r="AT848" s="37"/>
      <c r="AU848" s="37"/>
      <c r="AV848" s="37"/>
      <c r="AW848" s="37"/>
      <c r="AX848" s="37"/>
      <c r="AY848" s="37"/>
      <c r="AZ848" s="37"/>
      <c r="BA848" s="37"/>
      <c r="BB848" s="37"/>
      <c r="BC848" s="37"/>
      <c r="BD848" s="37"/>
      <c r="BE848" s="37"/>
      <c r="BF848" s="37"/>
      <c r="BG848" s="37"/>
      <c r="BH848" s="37"/>
    </row>
    <row r="849" ht="15.7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  <c r="AG849" s="37"/>
      <c r="AH849" s="37"/>
      <c r="AI849" s="37"/>
      <c r="AJ849" s="37"/>
      <c r="AK849" s="37"/>
      <c r="AL849" s="37"/>
      <c r="AM849" s="37"/>
      <c r="AN849" s="37"/>
      <c r="AO849" s="37"/>
      <c r="AP849" s="37"/>
      <c r="AQ849" s="37"/>
      <c r="AR849" s="37"/>
      <c r="AS849" s="37"/>
      <c r="AT849" s="37"/>
      <c r="AU849" s="37"/>
      <c r="AV849" s="37"/>
      <c r="AW849" s="37"/>
      <c r="AX849" s="37"/>
      <c r="AY849" s="37"/>
      <c r="AZ849" s="37"/>
      <c r="BA849" s="37"/>
      <c r="BB849" s="37"/>
      <c r="BC849" s="37"/>
      <c r="BD849" s="37"/>
      <c r="BE849" s="37"/>
      <c r="BF849" s="37"/>
      <c r="BG849" s="37"/>
      <c r="BH849" s="37"/>
    </row>
    <row r="850" ht="15.7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  <c r="AI850" s="37"/>
      <c r="AJ850" s="37"/>
      <c r="AK850" s="37"/>
      <c r="AL850" s="37"/>
      <c r="AM850" s="37"/>
      <c r="AN850" s="37"/>
      <c r="AO850" s="37"/>
      <c r="AP850" s="37"/>
      <c r="AQ850" s="37"/>
      <c r="AR850" s="37"/>
      <c r="AS850" s="37"/>
      <c r="AT850" s="37"/>
      <c r="AU850" s="37"/>
      <c r="AV850" s="37"/>
      <c r="AW850" s="37"/>
      <c r="AX850" s="37"/>
      <c r="AY850" s="37"/>
      <c r="AZ850" s="37"/>
      <c r="BA850" s="37"/>
      <c r="BB850" s="37"/>
      <c r="BC850" s="37"/>
      <c r="BD850" s="37"/>
      <c r="BE850" s="37"/>
      <c r="BF850" s="37"/>
      <c r="BG850" s="37"/>
      <c r="BH850" s="37"/>
    </row>
    <row r="851" ht="15.7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  <c r="AH851" s="37"/>
      <c r="AI851" s="37"/>
      <c r="AJ851" s="37"/>
      <c r="AK851" s="37"/>
      <c r="AL851" s="37"/>
      <c r="AM851" s="37"/>
      <c r="AN851" s="37"/>
      <c r="AO851" s="37"/>
      <c r="AP851" s="37"/>
      <c r="AQ851" s="37"/>
      <c r="AR851" s="37"/>
      <c r="AS851" s="37"/>
      <c r="AT851" s="37"/>
      <c r="AU851" s="37"/>
      <c r="AV851" s="37"/>
      <c r="AW851" s="37"/>
      <c r="AX851" s="37"/>
      <c r="AY851" s="37"/>
      <c r="AZ851" s="37"/>
      <c r="BA851" s="37"/>
      <c r="BB851" s="37"/>
      <c r="BC851" s="37"/>
      <c r="BD851" s="37"/>
      <c r="BE851" s="37"/>
      <c r="BF851" s="37"/>
      <c r="BG851" s="37"/>
      <c r="BH851" s="37"/>
    </row>
    <row r="852" ht="15.7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  <c r="AH852" s="37"/>
      <c r="AI852" s="37"/>
      <c r="AJ852" s="37"/>
      <c r="AK852" s="37"/>
      <c r="AL852" s="37"/>
      <c r="AM852" s="37"/>
      <c r="AN852" s="37"/>
      <c r="AO852" s="37"/>
      <c r="AP852" s="37"/>
      <c r="AQ852" s="37"/>
      <c r="AR852" s="37"/>
      <c r="AS852" s="37"/>
      <c r="AT852" s="37"/>
      <c r="AU852" s="37"/>
      <c r="AV852" s="37"/>
      <c r="AW852" s="37"/>
      <c r="AX852" s="37"/>
      <c r="AY852" s="37"/>
      <c r="AZ852" s="37"/>
      <c r="BA852" s="37"/>
      <c r="BB852" s="37"/>
      <c r="BC852" s="37"/>
      <c r="BD852" s="37"/>
      <c r="BE852" s="37"/>
      <c r="BF852" s="37"/>
      <c r="BG852" s="37"/>
      <c r="BH852" s="37"/>
    </row>
    <row r="853" ht="15.7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  <c r="AH853" s="37"/>
      <c r="AI853" s="37"/>
      <c r="AJ853" s="37"/>
      <c r="AK853" s="37"/>
      <c r="AL853" s="37"/>
      <c r="AM853" s="37"/>
      <c r="AN853" s="37"/>
      <c r="AO853" s="37"/>
      <c r="AP853" s="37"/>
      <c r="AQ853" s="37"/>
      <c r="AR853" s="37"/>
      <c r="AS853" s="37"/>
      <c r="AT853" s="37"/>
      <c r="AU853" s="37"/>
      <c r="AV853" s="37"/>
      <c r="AW853" s="37"/>
      <c r="AX853" s="37"/>
      <c r="AY853" s="37"/>
      <c r="AZ853" s="37"/>
      <c r="BA853" s="37"/>
      <c r="BB853" s="37"/>
      <c r="BC853" s="37"/>
      <c r="BD853" s="37"/>
      <c r="BE853" s="37"/>
      <c r="BF853" s="37"/>
      <c r="BG853" s="37"/>
      <c r="BH853" s="37"/>
    </row>
    <row r="854" ht="15.7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  <c r="AJ854" s="37"/>
      <c r="AK854" s="37"/>
      <c r="AL854" s="37"/>
      <c r="AM854" s="37"/>
      <c r="AN854" s="37"/>
      <c r="AO854" s="37"/>
      <c r="AP854" s="37"/>
      <c r="AQ854" s="37"/>
      <c r="AR854" s="37"/>
      <c r="AS854" s="37"/>
      <c r="AT854" s="37"/>
      <c r="AU854" s="37"/>
      <c r="AV854" s="37"/>
      <c r="AW854" s="37"/>
      <c r="AX854" s="37"/>
      <c r="AY854" s="37"/>
      <c r="AZ854" s="37"/>
      <c r="BA854" s="37"/>
      <c r="BB854" s="37"/>
      <c r="BC854" s="37"/>
      <c r="BD854" s="37"/>
      <c r="BE854" s="37"/>
      <c r="BF854" s="37"/>
      <c r="BG854" s="37"/>
      <c r="BH854" s="37"/>
    </row>
    <row r="855" ht="15.7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  <c r="AG855" s="37"/>
      <c r="AH855" s="37"/>
      <c r="AI855" s="37"/>
      <c r="AJ855" s="37"/>
      <c r="AK855" s="37"/>
      <c r="AL855" s="37"/>
      <c r="AM855" s="37"/>
      <c r="AN855" s="37"/>
      <c r="AO855" s="37"/>
      <c r="AP855" s="37"/>
      <c r="AQ855" s="37"/>
      <c r="AR855" s="37"/>
      <c r="AS855" s="37"/>
      <c r="AT855" s="37"/>
      <c r="AU855" s="37"/>
      <c r="AV855" s="37"/>
      <c r="AW855" s="37"/>
      <c r="AX855" s="37"/>
      <c r="AY855" s="37"/>
      <c r="AZ855" s="37"/>
      <c r="BA855" s="37"/>
      <c r="BB855" s="37"/>
      <c r="BC855" s="37"/>
      <c r="BD855" s="37"/>
      <c r="BE855" s="37"/>
      <c r="BF855" s="37"/>
      <c r="BG855" s="37"/>
      <c r="BH855" s="37"/>
    </row>
    <row r="856" ht="15.7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  <c r="AH856" s="37"/>
      <c r="AI856" s="37"/>
      <c r="AJ856" s="37"/>
      <c r="AK856" s="37"/>
      <c r="AL856" s="37"/>
      <c r="AM856" s="37"/>
      <c r="AN856" s="37"/>
      <c r="AO856" s="37"/>
      <c r="AP856" s="37"/>
      <c r="AQ856" s="37"/>
      <c r="AR856" s="37"/>
      <c r="AS856" s="37"/>
      <c r="AT856" s="37"/>
      <c r="AU856" s="37"/>
      <c r="AV856" s="37"/>
      <c r="AW856" s="37"/>
      <c r="AX856" s="37"/>
      <c r="AY856" s="37"/>
      <c r="AZ856" s="37"/>
      <c r="BA856" s="37"/>
      <c r="BB856" s="37"/>
      <c r="BC856" s="37"/>
      <c r="BD856" s="37"/>
      <c r="BE856" s="37"/>
      <c r="BF856" s="37"/>
      <c r="BG856" s="37"/>
      <c r="BH856" s="37"/>
    </row>
    <row r="857" ht="15.7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  <c r="AG857" s="37"/>
      <c r="AH857" s="37"/>
      <c r="AI857" s="37"/>
      <c r="AJ857" s="37"/>
      <c r="AK857" s="37"/>
      <c r="AL857" s="37"/>
      <c r="AM857" s="37"/>
      <c r="AN857" s="37"/>
      <c r="AO857" s="37"/>
      <c r="AP857" s="37"/>
      <c r="AQ857" s="37"/>
      <c r="AR857" s="37"/>
      <c r="AS857" s="37"/>
      <c r="AT857" s="37"/>
      <c r="AU857" s="37"/>
      <c r="AV857" s="37"/>
      <c r="AW857" s="37"/>
      <c r="AX857" s="37"/>
      <c r="AY857" s="37"/>
      <c r="AZ857" s="37"/>
      <c r="BA857" s="37"/>
      <c r="BB857" s="37"/>
      <c r="BC857" s="37"/>
      <c r="BD857" s="37"/>
      <c r="BE857" s="37"/>
      <c r="BF857" s="37"/>
      <c r="BG857" s="37"/>
      <c r="BH857" s="37"/>
    </row>
    <row r="858" ht="15.7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  <c r="AH858" s="37"/>
      <c r="AI858" s="37"/>
      <c r="AJ858" s="37"/>
      <c r="AK858" s="37"/>
      <c r="AL858" s="37"/>
      <c r="AM858" s="37"/>
      <c r="AN858" s="37"/>
      <c r="AO858" s="37"/>
      <c r="AP858" s="37"/>
      <c r="AQ858" s="37"/>
      <c r="AR858" s="37"/>
      <c r="AS858" s="37"/>
      <c r="AT858" s="37"/>
      <c r="AU858" s="37"/>
      <c r="AV858" s="37"/>
      <c r="AW858" s="37"/>
      <c r="AX858" s="37"/>
      <c r="AY858" s="37"/>
      <c r="AZ858" s="37"/>
      <c r="BA858" s="37"/>
      <c r="BB858" s="37"/>
      <c r="BC858" s="37"/>
      <c r="BD858" s="37"/>
      <c r="BE858" s="37"/>
      <c r="BF858" s="37"/>
      <c r="BG858" s="37"/>
      <c r="BH858" s="37"/>
    </row>
    <row r="859" ht="15.7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  <c r="AH859" s="37"/>
      <c r="AI859" s="37"/>
      <c r="AJ859" s="37"/>
      <c r="AK859" s="37"/>
      <c r="AL859" s="37"/>
      <c r="AM859" s="37"/>
      <c r="AN859" s="37"/>
      <c r="AO859" s="37"/>
      <c r="AP859" s="37"/>
      <c r="AQ859" s="37"/>
      <c r="AR859" s="37"/>
      <c r="AS859" s="37"/>
      <c r="AT859" s="37"/>
      <c r="AU859" s="37"/>
      <c r="AV859" s="37"/>
      <c r="AW859" s="37"/>
      <c r="AX859" s="37"/>
      <c r="AY859" s="37"/>
      <c r="AZ859" s="37"/>
      <c r="BA859" s="37"/>
      <c r="BB859" s="37"/>
      <c r="BC859" s="37"/>
      <c r="BD859" s="37"/>
      <c r="BE859" s="37"/>
      <c r="BF859" s="37"/>
      <c r="BG859" s="37"/>
      <c r="BH859" s="37"/>
    </row>
    <row r="860" ht="15.7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  <c r="AJ860" s="37"/>
      <c r="AK860" s="37"/>
      <c r="AL860" s="37"/>
      <c r="AM860" s="37"/>
      <c r="AN860" s="37"/>
      <c r="AO860" s="37"/>
      <c r="AP860" s="37"/>
      <c r="AQ860" s="37"/>
      <c r="AR860" s="37"/>
      <c r="AS860" s="37"/>
      <c r="AT860" s="37"/>
      <c r="AU860" s="37"/>
      <c r="AV860" s="37"/>
      <c r="AW860" s="37"/>
      <c r="AX860" s="37"/>
      <c r="AY860" s="37"/>
      <c r="AZ860" s="37"/>
      <c r="BA860" s="37"/>
      <c r="BB860" s="37"/>
      <c r="BC860" s="37"/>
      <c r="BD860" s="37"/>
      <c r="BE860" s="37"/>
      <c r="BF860" s="37"/>
      <c r="BG860" s="37"/>
      <c r="BH860" s="37"/>
    </row>
    <row r="861" ht="15.7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  <c r="AG861" s="37"/>
      <c r="AH861" s="37"/>
      <c r="AI861" s="37"/>
      <c r="AJ861" s="37"/>
      <c r="AK861" s="37"/>
      <c r="AL861" s="37"/>
      <c r="AM861" s="37"/>
      <c r="AN861" s="37"/>
      <c r="AO861" s="37"/>
      <c r="AP861" s="37"/>
      <c r="AQ861" s="37"/>
      <c r="AR861" s="37"/>
      <c r="AS861" s="37"/>
      <c r="AT861" s="37"/>
      <c r="AU861" s="37"/>
      <c r="AV861" s="37"/>
      <c r="AW861" s="37"/>
      <c r="AX861" s="37"/>
      <c r="AY861" s="37"/>
      <c r="AZ861" s="37"/>
      <c r="BA861" s="37"/>
      <c r="BB861" s="37"/>
      <c r="BC861" s="37"/>
      <c r="BD861" s="37"/>
      <c r="BE861" s="37"/>
      <c r="BF861" s="37"/>
      <c r="BG861" s="37"/>
      <c r="BH861" s="37"/>
    </row>
    <row r="862" ht="15.7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  <c r="AI862" s="37"/>
      <c r="AJ862" s="37"/>
      <c r="AK862" s="37"/>
      <c r="AL862" s="37"/>
      <c r="AM862" s="37"/>
      <c r="AN862" s="37"/>
      <c r="AO862" s="37"/>
      <c r="AP862" s="37"/>
      <c r="AQ862" s="37"/>
      <c r="AR862" s="37"/>
      <c r="AS862" s="37"/>
      <c r="AT862" s="37"/>
      <c r="AU862" s="37"/>
      <c r="AV862" s="37"/>
      <c r="AW862" s="37"/>
      <c r="AX862" s="37"/>
      <c r="AY862" s="37"/>
      <c r="AZ862" s="37"/>
      <c r="BA862" s="37"/>
      <c r="BB862" s="37"/>
      <c r="BC862" s="37"/>
      <c r="BD862" s="37"/>
      <c r="BE862" s="37"/>
      <c r="BF862" s="37"/>
      <c r="BG862" s="37"/>
      <c r="BH862" s="37"/>
    </row>
    <row r="863" ht="15.7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  <c r="AG863" s="37"/>
      <c r="AH863" s="37"/>
      <c r="AI863" s="37"/>
      <c r="AJ863" s="37"/>
      <c r="AK863" s="37"/>
      <c r="AL863" s="37"/>
      <c r="AM863" s="37"/>
      <c r="AN863" s="37"/>
      <c r="AO863" s="37"/>
      <c r="AP863" s="37"/>
      <c r="AQ863" s="37"/>
      <c r="AR863" s="37"/>
      <c r="AS863" s="37"/>
      <c r="AT863" s="37"/>
      <c r="AU863" s="37"/>
      <c r="AV863" s="37"/>
      <c r="AW863" s="37"/>
      <c r="AX863" s="37"/>
      <c r="AY863" s="37"/>
      <c r="AZ863" s="37"/>
      <c r="BA863" s="37"/>
      <c r="BB863" s="37"/>
      <c r="BC863" s="37"/>
      <c r="BD863" s="37"/>
      <c r="BE863" s="37"/>
      <c r="BF863" s="37"/>
      <c r="BG863" s="37"/>
      <c r="BH863" s="37"/>
    </row>
    <row r="864" ht="15.7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37"/>
      <c r="AI864" s="37"/>
      <c r="AJ864" s="37"/>
      <c r="AK864" s="37"/>
      <c r="AL864" s="37"/>
      <c r="AM864" s="37"/>
      <c r="AN864" s="37"/>
      <c r="AO864" s="37"/>
      <c r="AP864" s="37"/>
      <c r="AQ864" s="37"/>
      <c r="AR864" s="37"/>
      <c r="AS864" s="37"/>
      <c r="AT864" s="37"/>
      <c r="AU864" s="37"/>
      <c r="AV864" s="37"/>
      <c r="AW864" s="37"/>
      <c r="AX864" s="37"/>
      <c r="AY864" s="37"/>
      <c r="AZ864" s="37"/>
      <c r="BA864" s="37"/>
      <c r="BB864" s="37"/>
      <c r="BC864" s="37"/>
      <c r="BD864" s="37"/>
      <c r="BE864" s="37"/>
      <c r="BF864" s="37"/>
      <c r="BG864" s="37"/>
      <c r="BH864" s="37"/>
    </row>
    <row r="865" ht="15.7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  <c r="AH865" s="37"/>
      <c r="AI865" s="37"/>
      <c r="AJ865" s="37"/>
      <c r="AK865" s="37"/>
      <c r="AL865" s="37"/>
      <c r="AM865" s="37"/>
      <c r="AN865" s="37"/>
      <c r="AO865" s="37"/>
      <c r="AP865" s="37"/>
      <c r="AQ865" s="37"/>
      <c r="AR865" s="37"/>
      <c r="AS865" s="37"/>
      <c r="AT865" s="37"/>
      <c r="AU865" s="37"/>
      <c r="AV865" s="37"/>
      <c r="AW865" s="37"/>
      <c r="AX865" s="37"/>
      <c r="AY865" s="37"/>
      <c r="AZ865" s="37"/>
      <c r="BA865" s="37"/>
      <c r="BB865" s="37"/>
      <c r="BC865" s="37"/>
      <c r="BD865" s="37"/>
      <c r="BE865" s="37"/>
      <c r="BF865" s="37"/>
      <c r="BG865" s="37"/>
      <c r="BH865" s="37"/>
    </row>
    <row r="866" ht="15.7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  <c r="AH866" s="37"/>
      <c r="AI866" s="37"/>
      <c r="AJ866" s="37"/>
      <c r="AK866" s="37"/>
      <c r="AL866" s="37"/>
      <c r="AM866" s="37"/>
      <c r="AN866" s="37"/>
      <c r="AO866" s="37"/>
      <c r="AP866" s="37"/>
      <c r="AQ866" s="37"/>
      <c r="AR866" s="37"/>
      <c r="AS866" s="37"/>
      <c r="AT866" s="37"/>
      <c r="AU866" s="37"/>
      <c r="AV866" s="37"/>
      <c r="AW866" s="37"/>
      <c r="AX866" s="37"/>
      <c r="AY866" s="37"/>
      <c r="AZ866" s="37"/>
      <c r="BA866" s="37"/>
      <c r="BB866" s="37"/>
      <c r="BC866" s="37"/>
      <c r="BD866" s="37"/>
      <c r="BE866" s="37"/>
      <c r="BF866" s="37"/>
      <c r="BG866" s="37"/>
      <c r="BH866" s="37"/>
    </row>
    <row r="867" ht="15.7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37"/>
      <c r="AI867" s="37"/>
      <c r="AJ867" s="37"/>
      <c r="AK867" s="37"/>
      <c r="AL867" s="37"/>
      <c r="AM867" s="37"/>
      <c r="AN867" s="37"/>
      <c r="AO867" s="37"/>
      <c r="AP867" s="37"/>
      <c r="AQ867" s="37"/>
      <c r="AR867" s="37"/>
      <c r="AS867" s="37"/>
      <c r="AT867" s="37"/>
      <c r="AU867" s="37"/>
      <c r="AV867" s="37"/>
      <c r="AW867" s="37"/>
      <c r="AX867" s="37"/>
      <c r="AY867" s="37"/>
      <c r="AZ867" s="37"/>
      <c r="BA867" s="37"/>
      <c r="BB867" s="37"/>
      <c r="BC867" s="37"/>
      <c r="BD867" s="37"/>
      <c r="BE867" s="37"/>
      <c r="BF867" s="37"/>
      <c r="BG867" s="37"/>
      <c r="BH867" s="37"/>
    </row>
    <row r="868" ht="15.7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  <c r="AJ868" s="37"/>
      <c r="AK868" s="37"/>
      <c r="AL868" s="37"/>
      <c r="AM868" s="37"/>
      <c r="AN868" s="37"/>
      <c r="AO868" s="37"/>
      <c r="AP868" s="37"/>
      <c r="AQ868" s="37"/>
      <c r="AR868" s="37"/>
      <c r="AS868" s="37"/>
      <c r="AT868" s="37"/>
      <c r="AU868" s="37"/>
      <c r="AV868" s="37"/>
      <c r="AW868" s="37"/>
      <c r="AX868" s="37"/>
      <c r="AY868" s="37"/>
      <c r="AZ868" s="37"/>
      <c r="BA868" s="37"/>
      <c r="BB868" s="37"/>
      <c r="BC868" s="37"/>
      <c r="BD868" s="37"/>
      <c r="BE868" s="37"/>
      <c r="BF868" s="37"/>
      <c r="BG868" s="37"/>
      <c r="BH868" s="37"/>
    </row>
    <row r="869" ht="15.7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  <c r="AH869" s="37"/>
      <c r="AI869" s="37"/>
      <c r="AJ869" s="37"/>
      <c r="AK869" s="37"/>
      <c r="AL869" s="37"/>
      <c r="AM869" s="37"/>
      <c r="AN869" s="37"/>
      <c r="AO869" s="37"/>
      <c r="AP869" s="37"/>
      <c r="AQ869" s="37"/>
      <c r="AR869" s="37"/>
      <c r="AS869" s="37"/>
      <c r="AT869" s="37"/>
      <c r="AU869" s="37"/>
      <c r="AV869" s="37"/>
      <c r="AW869" s="37"/>
      <c r="AX869" s="37"/>
      <c r="AY869" s="37"/>
      <c r="AZ869" s="37"/>
      <c r="BA869" s="37"/>
      <c r="BB869" s="37"/>
      <c r="BC869" s="37"/>
      <c r="BD869" s="37"/>
      <c r="BE869" s="37"/>
      <c r="BF869" s="37"/>
      <c r="BG869" s="37"/>
      <c r="BH869" s="37"/>
    </row>
    <row r="870" ht="15.7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  <c r="AH870" s="37"/>
      <c r="AI870" s="37"/>
      <c r="AJ870" s="37"/>
      <c r="AK870" s="37"/>
      <c r="AL870" s="37"/>
      <c r="AM870" s="37"/>
      <c r="AN870" s="37"/>
      <c r="AO870" s="37"/>
      <c r="AP870" s="37"/>
      <c r="AQ870" s="37"/>
      <c r="AR870" s="37"/>
      <c r="AS870" s="37"/>
      <c r="AT870" s="37"/>
      <c r="AU870" s="37"/>
      <c r="AV870" s="37"/>
      <c r="AW870" s="37"/>
      <c r="AX870" s="37"/>
      <c r="AY870" s="37"/>
      <c r="AZ870" s="37"/>
      <c r="BA870" s="37"/>
      <c r="BB870" s="37"/>
      <c r="BC870" s="37"/>
      <c r="BD870" s="37"/>
      <c r="BE870" s="37"/>
      <c r="BF870" s="37"/>
      <c r="BG870" s="37"/>
      <c r="BH870" s="37"/>
    </row>
    <row r="871" ht="15.7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  <c r="AG871" s="37"/>
      <c r="AH871" s="37"/>
      <c r="AI871" s="37"/>
      <c r="AJ871" s="37"/>
      <c r="AK871" s="37"/>
      <c r="AL871" s="37"/>
      <c r="AM871" s="37"/>
      <c r="AN871" s="37"/>
      <c r="AO871" s="37"/>
      <c r="AP871" s="37"/>
      <c r="AQ871" s="37"/>
      <c r="AR871" s="37"/>
      <c r="AS871" s="37"/>
      <c r="AT871" s="37"/>
      <c r="AU871" s="37"/>
      <c r="AV871" s="37"/>
      <c r="AW871" s="37"/>
      <c r="AX871" s="37"/>
      <c r="AY871" s="37"/>
      <c r="AZ871" s="37"/>
      <c r="BA871" s="37"/>
      <c r="BB871" s="37"/>
      <c r="BC871" s="37"/>
      <c r="BD871" s="37"/>
      <c r="BE871" s="37"/>
      <c r="BF871" s="37"/>
      <c r="BG871" s="37"/>
      <c r="BH871" s="37"/>
    </row>
    <row r="872" ht="15.7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  <c r="AH872" s="37"/>
      <c r="AI872" s="37"/>
      <c r="AJ872" s="37"/>
      <c r="AK872" s="37"/>
      <c r="AL872" s="37"/>
      <c r="AM872" s="37"/>
      <c r="AN872" s="37"/>
      <c r="AO872" s="37"/>
      <c r="AP872" s="37"/>
      <c r="AQ872" s="37"/>
      <c r="AR872" s="37"/>
      <c r="AS872" s="37"/>
      <c r="AT872" s="37"/>
      <c r="AU872" s="37"/>
      <c r="AV872" s="37"/>
      <c r="AW872" s="37"/>
      <c r="AX872" s="37"/>
      <c r="AY872" s="37"/>
      <c r="AZ872" s="37"/>
      <c r="BA872" s="37"/>
      <c r="BB872" s="37"/>
      <c r="BC872" s="37"/>
      <c r="BD872" s="37"/>
      <c r="BE872" s="37"/>
      <c r="BF872" s="37"/>
      <c r="BG872" s="37"/>
      <c r="BH872" s="37"/>
    </row>
    <row r="873" ht="15.7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  <c r="AH873" s="37"/>
      <c r="AI873" s="37"/>
      <c r="AJ873" s="37"/>
      <c r="AK873" s="37"/>
      <c r="AL873" s="37"/>
      <c r="AM873" s="37"/>
      <c r="AN873" s="37"/>
      <c r="AO873" s="37"/>
      <c r="AP873" s="37"/>
      <c r="AQ873" s="37"/>
      <c r="AR873" s="37"/>
      <c r="AS873" s="37"/>
      <c r="AT873" s="37"/>
      <c r="AU873" s="37"/>
      <c r="AV873" s="37"/>
      <c r="AW873" s="37"/>
      <c r="AX873" s="37"/>
      <c r="AY873" s="37"/>
      <c r="AZ873" s="37"/>
      <c r="BA873" s="37"/>
      <c r="BB873" s="37"/>
      <c r="BC873" s="37"/>
      <c r="BD873" s="37"/>
      <c r="BE873" s="37"/>
      <c r="BF873" s="37"/>
      <c r="BG873" s="37"/>
      <c r="BH873" s="37"/>
    </row>
    <row r="874" ht="15.7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  <c r="AG874" s="37"/>
      <c r="AH874" s="37"/>
      <c r="AI874" s="37"/>
      <c r="AJ874" s="37"/>
      <c r="AK874" s="37"/>
      <c r="AL874" s="37"/>
      <c r="AM874" s="37"/>
      <c r="AN874" s="37"/>
      <c r="AO874" s="37"/>
      <c r="AP874" s="37"/>
      <c r="AQ874" s="37"/>
      <c r="AR874" s="37"/>
      <c r="AS874" s="37"/>
      <c r="AT874" s="37"/>
      <c r="AU874" s="37"/>
      <c r="AV874" s="37"/>
      <c r="AW874" s="37"/>
      <c r="AX874" s="37"/>
      <c r="AY874" s="37"/>
      <c r="AZ874" s="37"/>
      <c r="BA874" s="37"/>
      <c r="BB874" s="37"/>
      <c r="BC874" s="37"/>
      <c r="BD874" s="37"/>
      <c r="BE874" s="37"/>
      <c r="BF874" s="37"/>
      <c r="BG874" s="37"/>
      <c r="BH874" s="37"/>
    </row>
    <row r="875" ht="15.7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  <c r="AG875" s="37"/>
      <c r="AH875" s="37"/>
      <c r="AI875" s="37"/>
      <c r="AJ875" s="37"/>
      <c r="AK875" s="37"/>
      <c r="AL875" s="37"/>
      <c r="AM875" s="37"/>
      <c r="AN875" s="37"/>
      <c r="AO875" s="37"/>
      <c r="AP875" s="37"/>
      <c r="AQ875" s="37"/>
      <c r="AR875" s="37"/>
      <c r="AS875" s="37"/>
      <c r="AT875" s="37"/>
      <c r="AU875" s="37"/>
      <c r="AV875" s="37"/>
      <c r="AW875" s="37"/>
      <c r="AX875" s="37"/>
      <c r="AY875" s="37"/>
      <c r="AZ875" s="37"/>
      <c r="BA875" s="37"/>
      <c r="BB875" s="37"/>
      <c r="BC875" s="37"/>
      <c r="BD875" s="37"/>
      <c r="BE875" s="37"/>
      <c r="BF875" s="37"/>
      <c r="BG875" s="37"/>
      <c r="BH875" s="37"/>
    </row>
    <row r="876" ht="15.7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  <c r="AH876" s="37"/>
      <c r="AI876" s="37"/>
      <c r="AJ876" s="37"/>
      <c r="AK876" s="37"/>
      <c r="AL876" s="37"/>
      <c r="AM876" s="37"/>
      <c r="AN876" s="37"/>
      <c r="AO876" s="37"/>
      <c r="AP876" s="37"/>
      <c r="AQ876" s="37"/>
      <c r="AR876" s="37"/>
      <c r="AS876" s="37"/>
      <c r="AT876" s="37"/>
      <c r="AU876" s="37"/>
      <c r="AV876" s="37"/>
      <c r="AW876" s="37"/>
      <c r="AX876" s="37"/>
      <c r="AY876" s="37"/>
      <c r="AZ876" s="37"/>
      <c r="BA876" s="37"/>
      <c r="BB876" s="37"/>
      <c r="BC876" s="37"/>
      <c r="BD876" s="37"/>
      <c r="BE876" s="37"/>
      <c r="BF876" s="37"/>
      <c r="BG876" s="37"/>
      <c r="BH876" s="37"/>
    </row>
    <row r="877" ht="15.7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  <c r="AH877" s="37"/>
      <c r="AI877" s="37"/>
      <c r="AJ877" s="37"/>
      <c r="AK877" s="37"/>
      <c r="AL877" s="37"/>
      <c r="AM877" s="37"/>
      <c r="AN877" s="37"/>
      <c r="AO877" s="37"/>
      <c r="AP877" s="37"/>
      <c r="AQ877" s="37"/>
      <c r="AR877" s="37"/>
      <c r="AS877" s="37"/>
      <c r="AT877" s="37"/>
      <c r="AU877" s="37"/>
      <c r="AV877" s="37"/>
      <c r="AW877" s="37"/>
      <c r="AX877" s="37"/>
      <c r="AY877" s="37"/>
      <c r="AZ877" s="37"/>
      <c r="BA877" s="37"/>
      <c r="BB877" s="37"/>
      <c r="BC877" s="37"/>
      <c r="BD877" s="37"/>
      <c r="BE877" s="37"/>
      <c r="BF877" s="37"/>
      <c r="BG877" s="37"/>
      <c r="BH877" s="37"/>
    </row>
    <row r="878" ht="15.7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  <c r="AG878" s="37"/>
      <c r="AH878" s="37"/>
      <c r="AI878" s="37"/>
      <c r="AJ878" s="37"/>
      <c r="AK878" s="37"/>
      <c r="AL878" s="37"/>
      <c r="AM878" s="37"/>
      <c r="AN878" s="37"/>
      <c r="AO878" s="37"/>
      <c r="AP878" s="37"/>
      <c r="AQ878" s="37"/>
      <c r="AR878" s="37"/>
      <c r="AS878" s="37"/>
      <c r="AT878" s="37"/>
      <c r="AU878" s="37"/>
      <c r="AV878" s="37"/>
      <c r="AW878" s="37"/>
      <c r="AX878" s="37"/>
      <c r="AY878" s="37"/>
      <c r="AZ878" s="37"/>
      <c r="BA878" s="37"/>
      <c r="BB878" s="37"/>
      <c r="BC878" s="37"/>
      <c r="BD878" s="37"/>
      <c r="BE878" s="37"/>
      <c r="BF878" s="37"/>
      <c r="BG878" s="37"/>
      <c r="BH878" s="37"/>
    </row>
    <row r="879" ht="15.7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  <c r="AH879" s="37"/>
      <c r="AI879" s="37"/>
      <c r="AJ879" s="37"/>
      <c r="AK879" s="37"/>
      <c r="AL879" s="37"/>
      <c r="AM879" s="37"/>
      <c r="AN879" s="37"/>
      <c r="AO879" s="37"/>
      <c r="AP879" s="37"/>
      <c r="AQ879" s="37"/>
      <c r="AR879" s="37"/>
      <c r="AS879" s="37"/>
      <c r="AT879" s="37"/>
      <c r="AU879" s="37"/>
      <c r="AV879" s="37"/>
      <c r="AW879" s="37"/>
      <c r="AX879" s="37"/>
      <c r="AY879" s="37"/>
      <c r="AZ879" s="37"/>
      <c r="BA879" s="37"/>
      <c r="BB879" s="37"/>
      <c r="BC879" s="37"/>
      <c r="BD879" s="37"/>
      <c r="BE879" s="37"/>
      <c r="BF879" s="37"/>
      <c r="BG879" s="37"/>
      <c r="BH879" s="37"/>
    </row>
    <row r="880" ht="15.7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  <c r="AH880" s="37"/>
      <c r="AI880" s="37"/>
      <c r="AJ880" s="37"/>
      <c r="AK880" s="37"/>
      <c r="AL880" s="37"/>
      <c r="AM880" s="37"/>
      <c r="AN880" s="37"/>
      <c r="AO880" s="37"/>
      <c r="AP880" s="37"/>
      <c r="AQ880" s="37"/>
      <c r="AR880" s="37"/>
      <c r="AS880" s="37"/>
      <c r="AT880" s="37"/>
      <c r="AU880" s="37"/>
      <c r="AV880" s="37"/>
      <c r="AW880" s="37"/>
      <c r="AX880" s="37"/>
      <c r="AY880" s="37"/>
      <c r="AZ880" s="37"/>
      <c r="BA880" s="37"/>
      <c r="BB880" s="37"/>
      <c r="BC880" s="37"/>
      <c r="BD880" s="37"/>
      <c r="BE880" s="37"/>
      <c r="BF880" s="37"/>
      <c r="BG880" s="37"/>
      <c r="BH880" s="37"/>
    </row>
    <row r="881" ht="15.7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  <c r="AG881" s="37"/>
      <c r="AH881" s="37"/>
      <c r="AI881" s="37"/>
      <c r="AJ881" s="37"/>
      <c r="AK881" s="37"/>
      <c r="AL881" s="37"/>
      <c r="AM881" s="37"/>
      <c r="AN881" s="37"/>
      <c r="AO881" s="37"/>
      <c r="AP881" s="37"/>
      <c r="AQ881" s="37"/>
      <c r="AR881" s="37"/>
      <c r="AS881" s="37"/>
      <c r="AT881" s="37"/>
      <c r="AU881" s="37"/>
      <c r="AV881" s="37"/>
      <c r="AW881" s="37"/>
      <c r="AX881" s="37"/>
      <c r="AY881" s="37"/>
      <c r="AZ881" s="37"/>
      <c r="BA881" s="37"/>
      <c r="BB881" s="37"/>
      <c r="BC881" s="37"/>
      <c r="BD881" s="37"/>
      <c r="BE881" s="37"/>
      <c r="BF881" s="37"/>
      <c r="BG881" s="37"/>
      <c r="BH881" s="37"/>
    </row>
    <row r="882" ht="15.7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  <c r="AG882" s="37"/>
      <c r="AH882" s="37"/>
      <c r="AI882" s="37"/>
      <c r="AJ882" s="37"/>
      <c r="AK882" s="37"/>
      <c r="AL882" s="37"/>
      <c r="AM882" s="37"/>
      <c r="AN882" s="37"/>
      <c r="AO882" s="37"/>
      <c r="AP882" s="37"/>
      <c r="AQ882" s="37"/>
      <c r="AR882" s="37"/>
      <c r="AS882" s="37"/>
      <c r="AT882" s="37"/>
      <c r="AU882" s="37"/>
      <c r="AV882" s="37"/>
      <c r="AW882" s="37"/>
      <c r="AX882" s="37"/>
      <c r="AY882" s="37"/>
      <c r="AZ882" s="37"/>
      <c r="BA882" s="37"/>
      <c r="BB882" s="37"/>
      <c r="BC882" s="37"/>
      <c r="BD882" s="37"/>
      <c r="BE882" s="37"/>
      <c r="BF882" s="37"/>
      <c r="BG882" s="37"/>
      <c r="BH882" s="37"/>
    </row>
    <row r="883" ht="15.7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  <c r="AG883" s="37"/>
      <c r="AH883" s="37"/>
      <c r="AI883" s="37"/>
      <c r="AJ883" s="37"/>
      <c r="AK883" s="37"/>
      <c r="AL883" s="37"/>
      <c r="AM883" s="37"/>
      <c r="AN883" s="37"/>
      <c r="AO883" s="37"/>
      <c r="AP883" s="37"/>
      <c r="AQ883" s="37"/>
      <c r="AR883" s="37"/>
      <c r="AS883" s="37"/>
      <c r="AT883" s="37"/>
      <c r="AU883" s="37"/>
      <c r="AV883" s="37"/>
      <c r="AW883" s="37"/>
      <c r="AX883" s="37"/>
      <c r="AY883" s="37"/>
      <c r="AZ883" s="37"/>
      <c r="BA883" s="37"/>
      <c r="BB883" s="37"/>
      <c r="BC883" s="37"/>
      <c r="BD883" s="37"/>
      <c r="BE883" s="37"/>
      <c r="BF883" s="37"/>
      <c r="BG883" s="37"/>
      <c r="BH883" s="37"/>
    </row>
    <row r="884" ht="15.7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  <c r="AH884" s="37"/>
      <c r="AI884" s="37"/>
      <c r="AJ884" s="37"/>
      <c r="AK884" s="37"/>
      <c r="AL884" s="37"/>
      <c r="AM884" s="37"/>
      <c r="AN884" s="37"/>
      <c r="AO884" s="37"/>
      <c r="AP884" s="37"/>
      <c r="AQ884" s="37"/>
      <c r="AR884" s="37"/>
      <c r="AS884" s="37"/>
      <c r="AT884" s="37"/>
      <c r="AU884" s="37"/>
      <c r="AV884" s="37"/>
      <c r="AW884" s="37"/>
      <c r="AX884" s="37"/>
      <c r="AY884" s="37"/>
      <c r="AZ884" s="37"/>
      <c r="BA884" s="37"/>
      <c r="BB884" s="37"/>
      <c r="BC884" s="37"/>
      <c r="BD884" s="37"/>
      <c r="BE884" s="37"/>
      <c r="BF884" s="37"/>
      <c r="BG884" s="37"/>
      <c r="BH884" s="37"/>
    </row>
    <row r="885" ht="15.7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  <c r="AH885" s="37"/>
      <c r="AI885" s="37"/>
      <c r="AJ885" s="37"/>
      <c r="AK885" s="37"/>
      <c r="AL885" s="37"/>
      <c r="AM885" s="37"/>
      <c r="AN885" s="37"/>
      <c r="AO885" s="37"/>
      <c r="AP885" s="37"/>
      <c r="AQ885" s="37"/>
      <c r="AR885" s="37"/>
      <c r="AS885" s="37"/>
      <c r="AT885" s="37"/>
      <c r="AU885" s="37"/>
      <c r="AV885" s="37"/>
      <c r="AW885" s="37"/>
      <c r="AX885" s="37"/>
      <c r="AY885" s="37"/>
      <c r="AZ885" s="37"/>
      <c r="BA885" s="37"/>
      <c r="BB885" s="37"/>
      <c r="BC885" s="37"/>
      <c r="BD885" s="37"/>
      <c r="BE885" s="37"/>
      <c r="BF885" s="37"/>
      <c r="BG885" s="37"/>
      <c r="BH885" s="37"/>
    </row>
    <row r="886" ht="15.7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  <c r="AH886" s="37"/>
      <c r="AI886" s="37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7"/>
      <c r="AU886" s="37"/>
      <c r="AV886" s="37"/>
      <c r="AW886" s="37"/>
      <c r="AX886" s="37"/>
      <c r="AY886" s="37"/>
      <c r="AZ886" s="37"/>
      <c r="BA886" s="37"/>
      <c r="BB886" s="37"/>
      <c r="BC886" s="37"/>
      <c r="BD886" s="37"/>
      <c r="BE886" s="37"/>
      <c r="BF886" s="37"/>
      <c r="BG886" s="37"/>
      <c r="BH886" s="37"/>
    </row>
    <row r="887" ht="15.7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  <c r="AG887" s="37"/>
      <c r="AH887" s="37"/>
      <c r="AI887" s="37"/>
      <c r="AJ887" s="37"/>
      <c r="AK887" s="37"/>
      <c r="AL887" s="37"/>
      <c r="AM887" s="37"/>
      <c r="AN887" s="37"/>
      <c r="AO887" s="37"/>
      <c r="AP887" s="37"/>
      <c r="AQ887" s="37"/>
      <c r="AR887" s="37"/>
      <c r="AS887" s="37"/>
      <c r="AT887" s="37"/>
      <c r="AU887" s="37"/>
      <c r="AV887" s="37"/>
      <c r="AW887" s="37"/>
      <c r="AX887" s="37"/>
      <c r="AY887" s="37"/>
      <c r="AZ887" s="37"/>
      <c r="BA887" s="37"/>
      <c r="BB887" s="37"/>
      <c r="BC887" s="37"/>
      <c r="BD887" s="37"/>
      <c r="BE887" s="37"/>
      <c r="BF887" s="37"/>
      <c r="BG887" s="37"/>
      <c r="BH887" s="37"/>
    </row>
    <row r="888" ht="15.7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  <c r="AG888" s="37"/>
      <c r="AH888" s="37"/>
      <c r="AI888" s="37"/>
      <c r="AJ888" s="37"/>
      <c r="AK888" s="37"/>
      <c r="AL888" s="37"/>
      <c r="AM888" s="37"/>
      <c r="AN888" s="37"/>
      <c r="AO888" s="37"/>
      <c r="AP888" s="37"/>
      <c r="AQ888" s="37"/>
      <c r="AR888" s="37"/>
      <c r="AS888" s="37"/>
      <c r="AT888" s="37"/>
      <c r="AU888" s="37"/>
      <c r="AV888" s="37"/>
      <c r="AW888" s="37"/>
      <c r="AX888" s="37"/>
      <c r="AY888" s="37"/>
      <c r="AZ888" s="37"/>
      <c r="BA888" s="37"/>
      <c r="BB888" s="37"/>
      <c r="BC888" s="37"/>
      <c r="BD888" s="37"/>
      <c r="BE888" s="37"/>
      <c r="BF888" s="37"/>
      <c r="BG888" s="37"/>
      <c r="BH888" s="37"/>
    </row>
    <row r="889" ht="15.7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  <c r="AG889" s="37"/>
      <c r="AH889" s="37"/>
      <c r="AI889" s="37"/>
      <c r="AJ889" s="37"/>
      <c r="AK889" s="37"/>
      <c r="AL889" s="37"/>
      <c r="AM889" s="37"/>
      <c r="AN889" s="37"/>
      <c r="AO889" s="37"/>
      <c r="AP889" s="37"/>
      <c r="AQ889" s="37"/>
      <c r="AR889" s="37"/>
      <c r="AS889" s="37"/>
      <c r="AT889" s="37"/>
      <c r="AU889" s="37"/>
      <c r="AV889" s="37"/>
      <c r="AW889" s="37"/>
      <c r="AX889" s="37"/>
      <c r="AY889" s="37"/>
      <c r="AZ889" s="37"/>
      <c r="BA889" s="37"/>
      <c r="BB889" s="37"/>
      <c r="BC889" s="37"/>
      <c r="BD889" s="37"/>
      <c r="BE889" s="37"/>
      <c r="BF889" s="37"/>
      <c r="BG889" s="37"/>
      <c r="BH889" s="37"/>
    </row>
    <row r="890" ht="15.7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  <c r="AH890" s="37"/>
      <c r="AI890" s="37"/>
      <c r="AJ890" s="37"/>
      <c r="AK890" s="37"/>
      <c r="AL890" s="37"/>
      <c r="AM890" s="37"/>
      <c r="AN890" s="37"/>
      <c r="AO890" s="37"/>
      <c r="AP890" s="37"/>
      <c r="AQ890" s="37"/>
      <c r="AR890" s="37"/>
      <c r="AS890" s="37"/>
      <c r="AT890" s="37"/>
      <c r="AU890" s="37"/>
      <c r="AV890" s="37"/>
      <c r="AW890" s="37"/>
      <c r="AX890" s="37"/>
      <c r="AY890" s="37"/>
      <c r="AZ890" s="37"/>
      <c r="BA890" s="37"/>
      <c r="BB890" s="37"/>
      <c r="BC890" s="37"/>
      <c r="BD890" s="37"/>
      <c r="BE890" s="37"/>
      <c r="BF890" s="37"/>
      <c r="BG890" s="37"/>
      <c r="BH890" s="37"/>
    </row>
    <row r="891" ht="15.7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  <c r="AG891" s="37"/>
      <c r="AH891" s="37"/>
      <c r="AI891" s="37"/>
      <c r="AJ891" s="37"/>
      <c r="AK891" s="37"/>
      <c r="AL891" s="37"/>
      <c r="AM891" s="37"/>
      <c r="AN891" s="37"/>
      <c r="AO891" s="37"/>
      <c r="AP891" s="37"/>
      <c r="AQ891" s="37"/>
      <c r="AR891" s="37"/>
      <c r="AS891" s="37"/>
      <c r="AT891" s="37"/>
      <c r="AU891" s="37"/>
      <c r="AV891" s="37"/>
      <c r="AW891" s="37"/>
      <c r="AX891" s="37"/>
      <c r="AY891" s="37"/>
      <c r="AZ891" s="37"/>
      <c r="BA891" s="37"/>
      <c r="BB891" s="37"/>
      <c r="BC891" s="37"/>
      <c r="BD891" s="37"/>
      <c r="BE891" s="37"/>
      <c r="BF891" s="37"/>
      <c r="BG891" s="37"/>
      <c r="BH891" s="37"/>
    </row>
    <row r="892" ht="15.7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  <c r="AH892" s="37"/>
      <c r="AI892" s="37"/>
      <c r="AJ892" s="37"/>
      <c r="AK892" s="37"/>
      <c r="AL892" s="37"/>
      <c r="AM892" s="37"/>
      <c r="AN892" s="37"/>
      <c r="AO892" s="37"/>
      <c r="AP892" s="37"/>
      <c r="AQ892" s="37"/>
      <c r="AR892" s="37"/>
      <c r="AS892" s="37"/>
      <c r="AT892" s="37"/>
      <c r="AU892" s="37"/>
      <c r="AV892" s="37"/>
      <c r="AW892" s="37"/>
      <c r="AX892" s="37"/>
      <c r="AY892" s="37"/>
      <c r="AZ892" s="37"/>
      <c r="BA892" s="37"/>
      <c r="BB892" s="37"/>
      <c r="BC892" s="37"/>
      <c r="BD892" s="37"/>
      <c r="BE892" s="37"/>
      <c r="BF892" s="37"/>
      <c r="BG892" s="37"/>
      <c r="BH892" s="37"/>
    </row>
    <row r="893" ht="15.7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  <c r="AG893" s="37"/>
      <c r="AH893" s="37"/>
      <c r="AI893" s="37"/>
      <c r="AJ893" s="37"/>
      <c r="AK893" s="37"/>
      <c r="AL893" s="37"/>
      <c r="AM893" s="37"/>
      <c r="AN893" s="37"/>
      <c r="AO893" s="37"/>
      <c r="AP893" s="37"/>
      <c r="AQ893" s="37"/>
      <c r="AR893" s="37"/>
      <c r="AS893" s="37"/>
      <c r="AT893" s="37"/>
      <c r="AU893" s="37"/>
      <c r="AV893" s="37"/>
      <c r="AW893" s="37"/>
      <c r="AX893" s="37"/>
      <c r="AY893" s="37"/>
      <c r="AZ893" s="37"/>
      <c r="BA893" s="37"/>
      <c r="BB893" s="37"/>
      <c r="BC893" s="37"/>
      <c r="BD893" s="37"/>
      <c r="BE893" s="37"/>
      <c r="BF893" s="37"/>
      <c r="BG893" s="37"/>
      <c r="BH893" s="37"/>
    </row>
    <row r="894" ht="15.7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  <c r="AH894" s="37"/>
      <c r="AI894" s="37"/>
      <c r="AJ894" s="37"/>
      <c r="AK894" s="37"/>
      <c r="AL894" s="37"/>
      <c r="AM894" s="37"/>
      <c r="AN894" s="37"/>
      <c r="AO894" s="37"/>
      <c r="AP894" s="37"/>
      <c r="AQ894" s="37"/>
      <c r="AR894" s="37"/>
      <c r="AS894" s="37"/>
      <c r="AT894" s="37"/>
      <c r="AU894" s="37"/>
      <c r="AV894" s="37"/>
      <c r="AW894" s="37"/>
      <c r="AX894" s="37"/>
      <c r="AY894" s="37"/>
      <c r="AZ894" s="37"/>
      <c r="BA894" s="37"/>
      <c r="BB894" s="37"/>
      <c r="BC894" s="37"/>
      <c r="BD894" s="37"/>
      <c r="BE894" s="37"/>
      <c r="BF894" s="37"/>
      <c r="BG894" s="37"/>
      <c r="BH894" s="37"/>
    </row>
    <row r="895" ht="15.7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  <c r="AG895" s="37"/>
      <c r="AH895" s="37"/>
      <c r="AI895" s="37"/>
      <c r="AJ895" s="37"/>
      <c r="AK895" s="37"/>
      <c r="AL895" s="37"/>
      <c r="AM895" s="37"/>
      <c r="AN895" s="37"/>
      <c r="AO895" s="37"/>
      <c r="AP895" s="37"/>
      <c r="AQ895" s="37"/>
      <c r="AR895" s="37"/>
      <c r="AS895" s="37"/>
      <c r="AT895" s="37"/>
      <c r="AU895" s="37"/>
      <c r="AV895" s="37"/>
      <c r="AW895" s="37"/>
      <c r="AX895" s="37"/>
      <c r="AY895" s="37"/>
      <c r="AZ895" s="37"/>
      <c r="BA895" s="37"/>
      <c r="BB895" s="37"/>
      <c r="BC895" s="37"/>
      <c r="BD895" s="37"/>
      <c r="BE895" s="37"/>
      <c r="BF895" s="37"/>
      <c r="BG895" s="37"/>
      <c r="BH895" s="37"/>
    </row>
    <row r="896" ht="15.7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  <c r="AH896" s="37"/>
      <c r="AI896" s="37"/>
      <c r="AJ896" s="37"/>
      <c r="AK896" s="37"/>
      <c r="AL896" s="37"/>
      <c r="AM896" s="37"/>
      <c r="AN896" s="37"/>
      <c r="AO896" s="37"/>
      <c r="AP896" s="37"/>
      <c r="AQ896" s="37"/>
      <c r="AR896" s="37"/>
      <c r="AS896" s="37"/>
      <c r="AT896" s="37"/>
      <c r="AU896" s="37"/>
      <c r="AV896" s="37"/>
      <c r="AW896" s="37"/>
      <c r="AX896" s="37"/>
      <c r="AY896" s="37"/>
      <c r="AZ896" s="37"/>
      <c r="BA896" s="37"/>
      <c r="BB896" s="37"/>
      <c r="BC896" s="37"/>
      <c r="BD896" s="37"/>
      <c r="BE896" s="37"/>
      <c r="BF896" s="37"/>
      <c r="BG896" s="37"/>
      <c r="BH896" s="37"/>
    </row>
    <row r="897" ht="15.7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  <c r="AG897" s="37"/>
      <c r="AH897" s="37"/>
      <c r="AI897" s="37"/>
      <c r="AJ897" s="37"/>
      <c r="AK897" s="37"/>
      <c r="AL897" s="37"/>
      <c r="AM897" s="37"/>
      <c r="AN897" s="37"/>
      <c r="AO897" s="37"/>
      <c r="AP897" s="37"/>
      <c r="AQ897" s="37"/>
      <c r="AR897" s="37"/>
      <c r="AS897" s="37"/>
      <c r="AT897" s="37"/>
      <c r="AU897" s="37"/>
      <c r="AV897" s="37"/>
      <c r="AW897" s="37"/>
      <c r="AX897" s="37"/>
      <c r="AY897" s="37"/>
      <c r="AZ897" s="37"/>
      <c r="BA897" s="37"/>
      <c r="BB897" s="37"/>
      <c r="BC897" s="37"/>
      <c r="BD897" s="37"/>
      <c r="BE897" s="37"/>
      <c r="BF897" s="37"/>
      <c r="BG897" s="37"/>
      <c r="BH897" s="37"/>
    </row>
    <row r="898" ht="15.7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/>
      <c r="AH898" s="37"/>
      <c r="AI898" s="37"/>
      <c r="AJ898" s="37"/>
      <c r="AK898" s="37"/>
      <c r="AL898" s="37"/>
      <c r="AM898" s="37"/>
      <c r="AN898" s="37"/>
      <c r="AO898" s="37"/>
      <c r="AP898" s="37"/>
      <c r="AQ898" s="37"/>
      <c r="AR898" s="37"/>
      <c r="AS898" s="37"/>
      <c r="AT898" s="37"/>
      <c r="AU898" s="37"/>
      <c r="AV898" s="37"/>
      <c r="AW898" s="37"/>
      <c r="AX898" s="37"/>
      <c r="AY898" s="37"/>
      <c r="AZ898" s="37"/>
      <c r="BA898" s="37"/>
      <c r="BB898" s="37"/>
      <c r="BC898" s="37"/>
      <c r="BD898" s="37"/>
      <c r="BE898" s="37"/>
      <c r="BF898" s="37"/>
      <c r="BG898" s="37"/>
      <c r="BH898" s="37"/>
    </row>
    <row r="899" ht="15.7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  <c r="AG899" s="37"/>
      <c r="AH899" s="37"/>
      <c r="AI899" s="37"/>
      <c r="AJ899" s="37"/>
      <c r="AK899" s="37"/>
      <c r="AL899" s="37"/>
      <c r="AM899" s="37"/>
      <c r="AN899" s="37"/>
      <c r="AO899" s="37"/>
      <c r="AP899" s="37"/>
      <c r="AQ899" s="37"/>
      <c r="AR899" s="37"/>
      <c r="AS899" s="37"/>
      <c r="AT899" s="37"/>
      <c r="AU899" s="37"/>
      <c r="AV899" s="37"/>
      <c r="AW899" s="37"/>
      <c r="AX899" s="37"/>
      <c r="AY899" s="37"/>
      <c r="AZ899" s="37"/>
      <c r="BA899" s="37"/>
      <c r="BB899" s="37"/>
      <c r="BC899" s="37"/>
      <c r="BD899" s="37"/>
      <c r="BE899" s="37"/>
      <c r="BF899" s="37"/>
      <c r="BG899" s="37"/>
      <c r="BH899" s="37"/>
    </row>
    <row r="900" ht="15.7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  <c r="AH900" s="37"/>
      <c r="AI900" s="37"/>
      <c r="AJ900" s="37"/>
      <c r="AK900" s="37"/>
      <c r="AL900" s="37"/>
      <c r="AM900" s="37"/>
      <c r="AN900" s="37"/>
      <c r="AO900" s="37"/>
      <c r="AP900" s="37"/>
      <c r="AQ900" s="37"/>
      <c r="AR900" s="37"/>
      <c r="AS900" s="37"/>
      <c r="AT900" s="37"/>
      <c r="AU900" s="37"/>
      <c r="AV900" s="37"/>
      <c r="AW900" s="37"/>
      <c r="AX900" s="37"/>
      <c r="AY900" s="37"/>
      <c r="AZ900" s="37"/>
      <c r="BA900" s="37"/>
      <c r="BB900" s="37"/>
      <c r="BC900" s="37"/>
      <c r="BD900" s="37"/>
      <c r="BE900" s="37"/>
      <c r="BF900" s="37"/>
      <c r="BG900" s="37"/>
      <c r="BH900" s="37"/>
    </row>
    <row r="901" ht="15.7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  <c r="AH901" s="37"/>
      <c r="AI901" s="37"/>
      <c r="AJ901" s="37"/>
      <c r="AK901" s="37"/>
      <c r="AL901" s="37"/>
      <c r="AM901" s="37"/>
      <c r="AN901" s="37"/>
      <c r="AO901" s="37"/>
      <c r="AP901" s="37"/>
      <c r="AQ901" s="37"/>
      <c r="AR901" s="37"/>
      <c r="AS901" s="37"/>
      <c r="AT901" s="37"/>
      <c r="AU901" s="37"/>
      <c r="AV901" s="37"/>
      <c r="AW901" s="37"/>
      <c r="AX901" s="37"/>
      <c r="AY901" s="37"/>
      <c r="AZ901" s="37"/>
      <c r="BA901" s="37"/>
      <c r="BB901" s="37"/>
      <c r="BC901" s="37"/>
      <c r="BD901" s="37"/>
      <c r="BE901" s="37"/>
      <c r="BF901" s="37"/>
      <c r="BG901" s="37"/>
      <c r="BH901" s="37"/>
    </row>
    <row r="902" ht="15.7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  <c r="AG902" s="37"/>
      <c r="AH902" s="37"/>
      <c r="AI902" s="37"/>
      <c r="AJ902" s="37"/>
      <c r="AK902" s="37"/>
      <c r="AL902" s="37"/>
      <c r="AM902" s="37"/>
      <c r="AN902" s="37"/>
      <c r="AO902" s="37"/>
      <c r="AP902" s="37"/>
      <c r="AQ902" s="37"/>
      <c r="AR902" s="37"/>
      <c r="AS902" s="37"/>
      <c r="AT902" s="37"/>
      <c r="AU902" s="37"/>
      <c r="AV902" s="37"/>
      <c r="AW902" s="37"/>
      <c r="AX902" s="37"/>
      <c r="AY902" s="37"/>
      <c r="AZ902" s="37"/>
      <c r="BA902" s="37"/>
      <c r="BB902" s="37"/>
      <c r="BC902" s="37"/>
      <c r="BD902" s="37"/>
      <c r="BE902" s="37"/>
      <c r="BF902" s="37"/>
      <c r="BG902" s="37"/>
      <c r="BH902" s="37"/>
    </row>
    <row r="903" ht="15.7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  <c r="AG903" s="37"/>
      <c r="AH903" s="37"/>
      <c r="AI903" s="37"/>
      <c r="AJ903" s="37"/>
      <c r="AK903" s="37"/>
      <c r="AL903" s="37"/>
      <c r="AM903" s="37"/>
      <c r="AN903" s="37"/>
      <c r="AO903" s="37"/>
      <c r="AP903" s="37"/>
      <c r="AQ903" s="37"/>
      <c r="AR903" s="37"/>
      <c r="AS903" s="37"/>
      <c r="AT903" s="37"/>
      <c r="AU903" s="37"/>
      <c r="AV903" s="37"/>
      <c r="AW903" s="37"/>
      <c r="AX903" s="37"/>
      <c r="AY903" s="37"/>
      <c r="AZ903" s="37"/>
      <c r="BA903" s="37"/>
      <c r="BB903" s="37"/>
      <c r="BC903" s="37"/>
      <c r="BD903" s="37"/>
      <c r="BE903" s="37"/>
      <c r="BF903" s="37"/>
      <c r="BG903" s="37"/>
      <c r="BH903" s="37"/>
    </row>
    <row r="904" ht="15.7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  <c r="AG904" s="37"/>
      <c r="AH904" s="37"/>
      <c r="AI904" s="37"/>
      <c r="AJ904" s="37"/>
      <c r="AK904" s="37"/>
      <c r="AL904" s="37"/>
      <c r="AM904" s="37"/>
      <c r="AN904" s="37"/>
      <c r="AO904" s="37"/>
      <c r="AP904" s="37"/>
      <c r="AQ904" s="37"/>
      <c r="AR904" s="37"/>
      <c r="AS904" s="37"/>
      <c r="AT904" s="37"/>
      <c r="AU904" s="37"/>
      <c r="AV904" s="37"/>
      <c r="AW904" s="37"/>
      <c r="AX904" s="37"/>
      <c r="AY904" s="37"/>
      <c r="AZ904" s="37"/>
      <c r="BA904" s="37"/>
      <c r="BB904" s="37"/>
      <c r="BC904" s="37"/>
      <c r="BD904" s="37"/>
      <c r="BE904" s="37"/>
      <c r="BF904" s="37"/>
      <c r="BG904" s="37"/>
      <c r="BH904" s="37"/>
    </row>
    <row r="905" ht="15.7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F905" s="37"/>
      <c r="AG905" s="37"/>
      <c r="AH905" s="37"/>
      <c r="AI905" s="37"/>
      <c r="AJ905" s="37"/>
      <c r="AK905" s="37"/>
      <c r="AL905" s="37"/>
      <c r="AM905" s="37"/>
      <c r="AN905" s="37"/>
      <c r="AO905" s="37"/>
      <c r="AP905" s="37"/>
      <c r="AQ905" s="37"/>
      <c r="AR905" s="37"/>
      <c r="AS905" s="37"/>
      <c r="AT905" s="37"/>
      <c r="AU905" s="37"/>
      <c r="AV905" s="37"/>
      <c r="AW905" s="37"/>
      <c r="AX905" s="37"/>
      <c r="AY905" s="37"/>
      <c r="AZ905" s="37"/>
      <c r="BA905" s="37"/>
      <c r="BB905" s="37"/>
      <c r="BC905" s="37"/>
      <c r="BD905" s="37"/>
      <c r="BE905" s="37"/>
      <c r="BF905" s="37"/>
      <c r="BG905" s="37"/>
      <c r="BH905" s="37"/>
    </row>
    <row r="906" ht="15.7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  <c r="AG906" s="37"/>
      <c r="AH906" s="37"/>
      <c r="AI906" s="37"/>
      <c r="AJ906" s="37"/>
      <c r="AK906" s="37"/>
      <c r="AL906" s="37"/>
      <c r="AM906" s="37"/>
      <c r="AN906" s="37"/>
      <c r="AO906" s="37"/>
      <c r="AP906" s="37"/>
      <c r="AQ906" s="37"/>
      <c r="AR906" s="37"/>
      <c r="AS906" s="37"/>
      <c r="AT906" s="37"/>
      <c r="AU906" s="37"/>
      <c r="AV906" s="37"/>
      <c r="AW906" s="37"/>
      <c r="AX906" s="37"/>
      <c r="AY906" s="37"/>
      <c r="AZ906" s="37"/>
      <c r="BA906" s="37"/>
      <c r="BB906" s="37"/>
      <c r="BC906" s="37"/>
      <c r="BD906" s="37"/>
      <c r="BE906" s="37"/>
      <c r="BF906" s="37"/>
      <c r="BG906" s="37"/>
      <c r="BH906" s="37"/>
    </row>
    <row r="907" ht="15.7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  <c r="AG907" s="37"/>
      <c r="AH907" s="37"/>
      <c r="AI907" s="37"/>
      <c r="AJ907" s="37"/>
      <c r="AK907" s="37"/>
      <c r="AL907" s="37"/>
      <c r="AM907" s="37"/>
      <c r="AN907" s="37"/>
      <c r="AO907" s="37"/>
      <c r="AP907" s="37"/>
      <c r="AQ907" s="37"/>
      <c r="AR907" s="37"/>
      <c r="AS907" s="37"/>
      <c r="AT907" s="37"/>
      <c r="AU907" s="37"/>
      <c r="AV907" s="37"/>
      <c r="AW907" s="37"/>
      <c r="AX907" s="37"/>
      <c r="AY907" s="37"/>
      <c r="AZ907" s="37"/>
      <c r="BA907" s="37"/>
      <c r="BB907" s="37"/>
      <c r="BC907" s="37"/>
      <c r="BD907" s="37"/>
      <c r="BE907" s="37"/>
      <c r="BF907" s="37"/>
      <c r="BG907" s="37"/>
      <c r="BH907" s="37"/>
    </row>
    <row r="908" ht="15.7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37"/>
      <c r="AI908" s="37"/>
      <c r="AJ908" s="37"/>
      <c r="AK908" s="37"/>
      <c r="AL908" s="37"/>
      <c r="AM908" s="37"/>
      <c r="AN908" s="37"/>
      <c r="AO908" s="37"/>
      <c r="AP908" s="37"/>
      <c r="AQ908" s="37"/>
      <c r="AR908" s="37"/>
      <c r="AS908" s="37"/>
      <c r="AT908" s="37"/>
      <c r="AU908" s="37"/>
      <c r="AV908" s="37"/>
      <c r="AW908" s="37"/>
      <c r="AX908" s="37"/>
      <c r="AY908" s="37"/>
      <c r="AZ908" s="37"/>
      <c r="BA908" s="37"/>
      <c r="BB908" s="37"/>
      <c r="BC908" s="37"/>
      <c r="BD908" s="37"/>
      <c r="BE908" s="37"/>
      <c r="BF908" s="37"/>
      <c r="BG908" s="37"/>
      <c r="BH908" s="37"/>
    </row>
    <row r="909" ht="15.7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  <c r="AI909" s="37"/>
      <c r="AJ909" s="37"/>
      <c r="AK909" s="37"/>
      <c r="AL909" s="37"/>
      <c r="AM909" s="37"/>
      <c r="AN909" s="37"/>
      <c r="AO909" s="37"/>
      <c r="AP909" s="37"/>
      <c r="AQ909" s="37"/>
      <c r="AR909" s="37"/>
      <c r="AS909" s="37"/>
      <c r="AT909" s="37"/>
      <c r="AU909" s="37"/>
      <c r="AV909" s="37"/>
      <c r="AW909" s="37"/>
      <c r="AX909" s="37"/>
      <c r="AY909" s="37"/>
      <c r="AZ909" s="37"/>
      <c r="BA909" s="37"/>
      <c r="BB909" s="37"/>
      <c r="BC909" s="37"/>
      <c r="BD909" s="37"/>
      <c r="BE909" s="37"/>
      <c r="BF909" s="37"/>
      <c r="BG909" s="37"/>
      <c r="BH909" s="37"/>
    </row>
    <row r="910" ht="15.7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37"/>
      <c r="AI910" s="37"/>
      <c r="AJ910" s="37"/>
      <c r="AK910" s="37"/>
      <c r="AL910" s="37"/>
      <c r="AM910" s="37"/>
      <c r="AN910" s="37"/>
      <c r="AO910" s="37"/>
      <c r="AP910" s="37"/>
      <c r="AQ910" s="37"/>
      <c r="AR910" s="37"/>
      <c r="AS910" s="37"/>
      <c r="AT910" s="37"/>
      <c r="AU910" s="37"/>
      <c r="AV910" s="37"/>
      <c r="AW910" s="37"/>
      <c r="AX910" s="37"/>
      <c r="AY910" s="37"/>
      <c r="AZ910" s="37"/>
      <c r="BA910" s="37"/>
      <c r="BB910" s="37"/>
      <c r="BC910" s="37"/>
      <c r="BD910" s="37"/>
      <c r="BE910" s="37"/>
      <c r="BF910" s="37"/>
      <c r="BG910" s="37"/>
      <c r="BH910" s="37"/>
    </row>
    <row r="911" ht="15.7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  <c r="AI911" s="37"/>
      <c r="AJ911" s="37"/>
      <c r="AK911" s="37"/>
      <c r="AL911" s="37"/>
      <c r="AM911" s="37"/>
      <c r="AN911" s="37"/>
      <c r="AO911" s="37"/>
      <c r="AP911" s="37"/>
      <c r="AQ911" s="37"/>
      <c r="AR911" s="37"/>
      <c r="AS911" s="37"/>
      <c r="AT911" s="37"/>
      <c r="AU911" s="37"/>
      <c r="AV911" s="37"/>
      <c r="AW911" s="37"/>
      <c r="AX911" s="37"/>
      <c r="AY911" s="37"/>
      <c r="AZ911" s="37"/>
      <c r="BA911" s="37"/>
      <c r="BB911" s="37"/>
      <c r="BC911" s="37"/>
      <c r="BD911" s="37"/>
      <c r="BE911" s="37"/>
      <c r="BF911" s="37"/>
      <c r="BG911" s="37"/>
      <c r="BH911" s="37"/>
    </row>
    <row r="912" ht="15.7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37"/>
      <c r="AI912" s="37"/>
      <c r="AJ912" s="37"/>
      <c r="AK912" s="37"/>
      <c r="AL912" s="37"/>
      <c r="AM912" s="37"/>
      <c r="AN912" s="37"/>
      <c r="AO912" s="37"/>
      <c r="AP912" s="37"/>
      <c r="AQ912" s="37"/>
      <c r="AR912" s="37"/>
      <c r="AS912" s="37"/>
      <c r="AT912" s="37"/>
      <c r="AU912" s="37"/>
      <c r="AV912" s="37"/>
      <c r="AW912" s="37"/>
      <c r="AX912" s="37"/>
      <c r="AY912" s="37"/>
      <c r="AZ912" s="37"/>
      <c r="BA912" s="37"/>
      <c r="BB912" s="37"/>
      <c r="BC912" s="37"/>
      <c r="BD912" s="37"/>
      <c r="BE912" s="37"/>
      <c r="BF912" s="37"/>
      <c r="BG912" s="37"/>
      <c r="BH912" s="37"/>
    </row>
    <row r="913" ht="15.7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  <c r="AJ913" s="37"/>
      <c r="AK913" s="37"/>
      <c r="AL913" s="37"/>
      <c r="AM913" s="37"/>
      <c r="AN913" s="37"/>
      <c r="AO913" s="37"/>
      <c r="AP913" s="37"/>
      <c r="AQ913" s="37"/>
      <c r="AR913" s="37"/>
      <c r="AS913" s="37"/>
      <c r="AT913" s="37"/>
      <c r="AU913" s="37"/>
      <c r="AV913" s="37"/>
      <c r="AW913" s="37"/>
      <c r="AX913" s="37"/>
      <c r="AY913" s="37"/>
      <c r="AZ913" s="37"/>
      <c r="BA913" s="37"/>
      <c r="BB913" s="37"/>
      <c r="BC913" s="37"/>
      <c r="BD913" s="37"/>
      <c r="BE913" s="37"/>
      <c r="BF913" s="37"/>
      <c r="BG913" s="37"/>
      <c r="BH913" s="37"/>
    </row>
    <row r="914" ht="15.7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  <c r="AI914" s="37"/>
      <c r="AJ914" s="37"/>
      <c r="AK914" s="37"/>
      <c r="AL914" s="37"/>
      <c r="AM914" s="37"/>
      <c r="AN914" s="37"/>
      <c r="AO914" s="37"/>
      <c r="AP914" s="37"/>
      <c r="AQ914" s="37"/>
      <c r="AR914" s="37"/>
      <c r="AS914" s="37"/>
      <c r="AT914" s="37"/>
      <c r="AU914" s="37"/>
      <c r="AV914" s="37"/>
      <c r="AW914" s="37"/>
      <c r="AX914" s="37"/>
      <c r="AY914" s="37"/>
      <c r="AZ914" s="37"/>
      <c r="BA914" s="37"/>
      <c r="BB914" s="37"/>
      <c r="BC914" s="37"/>
      <c r="BD914" s="37"/>
      <c r="BE914" s="37"/>
      <c r="BF914" s="37"/>
      <c r="BG914" s="37"/>
      <c r="BH914" s="37"/>
    </row>
    <row r="915" ht="15.7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  <c r="AJ915" s="37"/>
      <c r="AK915" s="37"/>
      <c r="AL915" s="37"/>
      <c r="AM915" s="37"/>
      <c r="AN915" s="37"/>
      <c r="AO915" s="37"/>
      <c r="AP915" s="37"/>
      <c r="AQ915" s="37"/>
      <c r="AR915" s="37"/>
      <c r="AS915" s="37"/>
      <c r="AT915" s="37"/>
      <c r="AU915" s="37"/>
      <c r="AV915" s="37"/>
      <c r="AW915" s="37"/>
      <c r="AX915" s="37"/>
      <c r="AY915" s="37"/>
      <c r="AZ915" s="37"/>
      <c r="BA915" s="37"/>
      <c r="BB915" s="37"/>
      <c r="BC915" s="37"/>
      <c r="BD915" s="37"/>
      <c r="BE915" s="37"/>
      <c r="BF915" s="37"/>
      <c r="BG915" s="37"/>
      <c r="BH915" s="37"/>
    </row>
    <row r="916" ht="15.7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  <c r="AH916" s="37"/>
      <c r="AI916" s="37"/>
      <c r="AJ916" s="37"/>
      <c r="AK916" s="37"/>
      <c r="AL916" s="37"/>
      <c r="AM916" s="37"/>
      <c r="AN916" s="37"/>
      <c r="AO916" s="37"/>
      <c r="AP916" s="37"/>
      <c r="AQ916" s="37"/>
      <c r="AR916" s="37"/>
      <c r="AS916" s="37"/>
      <c r="AT916" s="37"/>
      <c r="AU916" s="37"/>
      <c r="AV916" s="37"/>
      <c r="AW916" s="37"/>
      <c r="AX916" s="37"/>
      <c r="AY916" s="37"/>
      <c r="AZ916" s="37"/>
      <c r="BA916" s="37"/>
      <c r="BB916" s="37"/>
      <c r="BC916" s="37"/>
      <c r="BD916" s="37"/>
      <c r="BE916" s="37"/>
      <c r="BF916" s="37"/>
      <c r="BG916" s="37"/>
      <c r="BH916" s="37"/>
    </row>
    <row r="917" ht="15.7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  <c r="AH917" s="37"/>
      <c r="AI917" s="37"/>
      <c r="AJ917" s="37"/>
      <c r="AK917" s="37"/>
      <c r="AL917" s="37"/>
      <c r="AM917" s="37"/>
      <c r="AN917" s="37"/>
      <c r="AO917" s="37"/>
      <c r="AP917" s="37"/>
      <c r="AQ917" s="37"/>
      <c r="AR917" s="37"/>
      <c r="AS917" s="37"/>
      <c r="AT917" s="37"/>
      <c r="AU917" s="37"/>
      <c r="AV917" s="37"/>
      <c r="AW917" s="37"/>
      <c r="AX917" s="37"/>
      <c r="AY917" s="37"/>
      <c r="AZ917" s="37"/>
      <c r="BA917" s="37"/>
      <c r="BB917" s="37"/>
      <c r="BC917" s="37"/>
      <c r="BD917" s="37"/>
      <c r="BE917" s="37"/>
      <c r="BF917" s="37"/>
      <c r="BG917" s="37"/>
      <c r="BH917" s="37"/>
    </row>
    <row r="918" ht="15.7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37"/>
      <c r="AI918" s="37"/>
      <c r="AJ918" s="37"/>
      <c r="AK918" s="37"/>
      <c r="AL918" s="37"/>
      <c r="AM918" s="37"/>
      <c r="AN918" s="37"/>
      <c r="AO918" s="37"/>
      <c r="AP918" s="37"/>
      <c r="AQ918" s="37"/>
      <c r="AR918" s="37"/>
      <c r="AS918" s="37"/>
      <c r="AT918" s="37"/>
      <c r="AU918" s="37"/>
      <c r="AV918" s="37"/>
      <c r="AW918" s="37"/>
      <c r="AX918" s="37"/>
      <c r="AY918" s="37"/>
      <c r="AZ918" s="37"/>
      <c r="BA918" s="37"/>
      <c r="BB918" s="37"/>
      <c r="BC918" s="37"/>
      <c r="BD918" s="37"/>
      <c r="BE918" s="37"/>
      <c r="BF918" s="37"/>
      <c r="BG918" s="37"/>
      <c r="BH918" s="37"/>
    </row>
    <row r="919" ht="15.7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F919" s="37"/>
      <c r="AG919" s="37"/>
      <c r="AH919" s="37"/>
      <c r="AI919" s="37"/>
      <c r="AJ919" s="37"/>
      <c r="AK919" s="37"/>
      <c r="AL919" s="37"/>
      <c r="AM919" s="37"/>
      <c r="AN919" s="37"/>
      <c r="AO919" s="37"/>
      <c r="AP919" s="37"/>
      <c r="AQ919" s="37"/>
      <c r="AR919" s="37"/>
      <c r="AS919" s="37"/>
      <c r="AT919" s="37"/>
      <c r="AU919" s="37"/>
      <c r="AV919" s="37"/>
      <c r="AW919" s="37"/>
      <c r="AX919" s="37"/>
      <c r="AY919" s="37"/>
      <c r="AZ919" s="37"/>
      <c r="BA919" s="37"/>
      <c r="BB919" s="37"/>
      <c r="BC919" s="37"/>
      <c r="BD919" s="37"/>
      <c r="BE919" s="37"/>
      <c r="BF919" s="37"/>
      <c r="BG919" s="37"/>
      <c r="BH919" s="37"/>
    </row>
    <row r="920" ht="15.7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  <c r="AH920" s="37"/>
      <c r="AI920" s="37"/>
      <c r="AJ920" s="37"/>
      <c r="AK920" s="37"/>
      <c r="AL920" s="37"/>
      <c r="AM920" s="37"/>
      <c r="AN920" s="37"/>
      <c r="AO920" s="37"/>
      <c r="AP920" s="37"/>
      <c r="AQ920" s="37"/>
      <c r="AR920" s="37"/>
      <c r="AS920" s="37"/>
      <c r="AT920" s="37"/>
      <c r="AU920" s="37"/>
      <c r="AV920" s="37"/>
      <c r="AW920" s="37"/>
      <c r="AX920" s="37"/>
      <c r="AY920" s="37"/>
      <c r="AZ920" s="37"/>
      <c r="BA920" s="37"/>
      <c r="BB920" s="37"/>
      <c r="BC920" s="37"/>
      <c r="BD920" s="37"/>
      <c r="BE920" s="37"/>
      <c r="BF920" s="37"/>
      <c r="BG920" s="37"/>
      <c r="BH920" s="37"/>
    </row>
    <row r="921" ht="15.7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  <c r="AH921" s="37"/>
      <c r="AI921" s="37"/>
      <c r="AJ921" s="37"/>
      <c r="AK921" s="37"/>
      <c r="AL921" s="37"/>
      <c r="AM921" s="37"/>
      <c r="AN921" s="37"/>
      <c r="AO921" s="37"/>
      <c r="AP921" s="37"/>
      <c r="AQ921" s="37"/>
      <c r="AR921" s="37"/>
      <c r="AS921" s="37"/>
      <c r="AT921" s="37"/>
      <c r="AU921" s="37"/>
      <c r="AV921" s="37"/>
      <c r="AW921" s="37"/>
      <c r="AX921" s="37"/>
      <c r="AY921" s="37"/>
      <c r="AZ921" s="37"/>
      <c r="BA921" s="37"/>
      <c r="BB921" s="37"/>
      <c r="BC921" s="37"/>
      <c r="BD921" s="37"/>
      <c r="BE921" s="37"/>
      <c r="BF921" s="37"/>
      <c r="BG921" s="37"/>
      <c r="BH921" s="37"/>
    </row>
    <row r="922" ht="15.7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37"/>
      <c r="AI922" s="37"/>
      <c r="AJ922" s="37"/>
      <c r="AK922" s="37"/>
      <c r="AL922" s="37"/>
      <c r="AM922" s="37"/>
      <c r="AN922" s="37"/>
      <c r="AO922" s="37"/>
      <c r="AP922" s="37"/>
      <c r="AQ922" s="37"/>
      <c r="AR922" s="37"/>
      <c r="AS922" s="37"/>
      <c r="AT922" s="37"/>
      <c r="AU922" s="37"/>
      <c r="AV922" s="37"/>
      <c r="AW922" s="37"/>
      <c r="AX922" s="37"/>
      <c r="AY922" s="37"/>
      <c r="AZ922" s="37"/>
      <c r="BA922" s="37"/>
      <c r="BB922" s="37"/>
      <c r="BC922" s="37"/>
      <c r="BD922" s="37"/>
      <c r="BE922" s="37"/>
      <c r="BF922" s="37"/>
      <c r="BG922" s="37"/>
      <c r="BH922" s="37"/>
    </row>
    <row r="923" ht="15.7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  <c r="AH923" s="37"/>
      <c r="AI923" s="37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7"/>
      <c r="AU923" s="37"/>
      <c r="AV923" s="37"/>
      <c r="AW923" s="37"/>
      <c r="AX923" s="37"/>
      <c r="AY923" s="37"/>
      <c r="AZ923" s="37"/>
      <c r="BA923" s="37"/>
      <c r="BB923" s="37"/>
      <c r="BC923" s="37"/>
      <c r="BD923" s="37"/>
      <c r="BE923" s="37"/>
      <c r="BF923" s="37"/>
      <c r="BG923" s="37"/>
      <c r="BH923" s="37"/>
    </row>
    <row r="924" ht="15.7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  <c r="AH924" s="37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</row>
    <row r="925" ht="15.7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  <c r="AG925" s="37"/>
      <c r="AH925" s="37"/>
      <c r="AI925" s="37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7"/>
      <c r="AU925" s="37"/>
      <c r="AV925" s="37"/>
      <c r="AW925" s="37"/>
      <c r="AX925" s="37"/>
      <c r="AY925" s="37"/>
      <c r="AZ925" s="37"/>
      <c r="BA925" s="37"/>
      <c r="BB925" s="37"/>
      <c r="BC925" s="37"/>
      <c r="BD925" s="37"/>
      <c r="BE925" s="37"/>
      <c r="BF925" s="37"/>
      <c r="BG925" s="37"/>
      <c r="BH925" s="37"/>
    </row>
    <row r="926" ht="15.7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</row>
    <row r="927" ht="15.7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  <c r="AG927" s="37"/>
      <c r="AH927" s="37"/>
      <c r="AI927" s="37"/>
      <c r="AJ927" s="37"/>
      <c r="AK927" s="37"/>
      <c r="AL927" s="37"/>
      <c r="AM927" s="37"/>
      <c r="AN927" s="37"/>
      <c r="AO927" s="37"/>
      <c r="AP927" s="37"/>
      <c r="AQ927" s="37"/>
      <c r="AR927" s="37"/>
      <c r="AS927" s="37"/>
      <c r="AT927" s="37"/>
      <c r="AU927" s="37"/>
      <c r="AV927" s="37"/>
      <c r="AW927" s="37"/>
      <c r="AX927" s="37"/>
      <c r="AY927" s="37"/>
      <c r="AZ927" s="37"/>
      <c r="BA927" s="37"/>
      <c r="BB927" s="37"/>
      <c r="BC927" s="37"/>
      <c r="BD927" s="37"/>
      <c r="BE927" s="37"/>
      <c r="BF927" s="37"/>
      <c r="BG927" s="37"/>
      <c r="BH927" s="37"/>
    </row>
    <row r="928" ht="15.7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  <c r="AH928" s="37"/>
      <c r="AI928" s="37"/>
      <c r="AJ928" s="37"/>
      <c r="AK928" s="37"/>
      <c r="AL928" s="37"/>
      <c r="AM928" s="37"/>
      <c r="AN928" s="37"/>
      <c r="AO928" s="37"/>
      <c r="AP928" s="37"/>
      <c r="AQ928" s="37"/>
      <c r="AR928" s="37"/>
      <c r="AS928" s="37"/>
      <c r="AT928" s="37"/>
      <c r="AU928" s="37"/>
      <c r="AV928" s="37"/>
      <c r="AW928" s="37"/>
      <c r="AX928" s="37"/>
      <c r="AY928" s="37"/>
      <c r="AZ928" s="37"/>
      <c r="BA928" s="37"/>
      <c r="BB928" s="37"/>
      <c r="BC928" s="37"/>
      <c r="BD928" s="37"/>
      <c r="BE928" s="37"/>
      <c r="BF928" s="37"/>
      <c r="BG928" s="37"/>
      <c r="BH928" s="37"/>
    </row>
    <row r="929" ht="15.7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  <c r="AH929" s="37"/>
      <c r="AI929" s="37"/>
      <c r="AJ929" s="37"/>
      <c r="AK929" s="37"/>
      <c r="AL929" s="37"/>
      <c r="AM929" s="37"/>
      <c r="AN929" s="37"/>
      <c r="AO929" s="37"/>
      <c r="AP929" s="37"/>
      <c r="AQ929" s="37"/>
      <c r="AR929" s="37"/>
      <c r="AS929" s="37"/>
      <c r="AT929" s="37"/>
      <c r="AU929" s="37"/>
      <c r="AV929" s="37"/>
      <c r="AW929" s="37"/>
      <c r="AX929" s="37"/>
      <c r="AY929" s="37"/>
      <c r="AZ929" s="37"/>
      <c r="BA929" s="37"/>
      <c r="BB929" s="37"/>
      <c r="BC929" s="37"/>
      <c r="BD929" s="37"/>
      <c r="BE929" s="37"/>
      <c r="BF929" s="37"/>
      <c r="BG929" s="37"/>
      <c r="BH929" s="37"/>
    </row>
    <row r="930" ht="15.7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  <c r="AH930" s="37"/>
      <c r="AI930" s="37"/>
      <c r="AJ930" s="37"/>
      <c r="AK930" s="37"/>
      <c r="AL930" s="37"/>
      <c r="AM930" s="37"/>
      <c r="AN930" s="37"/>
      <c r="AO930" s="37"/>
      <c r="AP930" s="37"/>
      <c r="AQ930" s="37"/>
      <c r="AR930" s="37"/>
      <c r="AS930" s="37"/>
      <c r="AT930" s="37"/>
      <c r="AU930" s="37"/>
      <c r="AV930" s="37"/>
      <c r="AW930" s="37"/>
      <c r="AX930" s="37"/>
      <c r="AY930" s="37"/>
      <c r="AZ930" s="37"/>
      <c r="BA930" s="37"/>
      <c r="BB930" s="37"/>
      <c r="BC930" s="37"/>
      <c r="BD930" s="37"/>
      <c r="BE930" s="37"/>
      <c r="BF930" s="37"/>
      <c r="BG930" s="37"/>
      <c r="BH930" s="37"/>
    </row>
    <row r="931" ht="15.7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  <c r="AH931" s="37"/>
      <c r="AI931" s="37"/>
      <c r="AJ931" s="37"/>
      <c r="AK931" s="37"/>
      <c r="AL931" s="37"/>
      <c r="AM931" s="37"/>
      <c r="AN931" s="37"/>
      <c r="AO931" s="37"/>
      <c r="AP931" s="37"/>
      <c r="AQ931" s="37"/>
      <c r="AR931" s="37"/>
      <c r="AS931" s="37"/>
      <c r="AT931" s="37"/>
      <c r="AU931" s="37"/>
      <c r="AV931" s="37"/>
      <c r="AW931" s="37"/>
      <c r="AX931" s="37"/>
      <c r="AY931" s="37"/>
      <c r="AZ931" s="37"/>
      <c r="BA931" s="37"/>
      <c r="BB931" s="37"/>
      <c r="BC931" s="37"/>
      <c r="BD931" s="37"/>
      <c r="BE931" s="37"/>
      <c r="BF931" s="37"/>
      <c r="BG931" s="37"/>
      <c r="BH931" s="37"/>
    </row>
    <row r="932" ht="15.7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  <c r="AH932" s="37"/>
      <c r="AI932" s="37"/>
      <c r="AJ932" s="37"/>
      <c r="AK932" s="37"/>
      <c r="AL932" s="37"/>
      <c r="AM932" s="37"/>
      <c r="AN932" s="37"/>
      <c r="AO932" s="37"/>
      <c r="AP932" s="37"/>
      <c r="AQ932" s="37"/>
      <c r="AR932" s="37"/>
      <c r="AS932" s="37"/>
      <c r="AT932" s="37"/>
      <c r="AU932" s="37"/>
      <c r="AV932" s="37"/>
      <c r="AW932" s="37"/>
      <c r="AX932" s="37"/>
      <c r="AY932" s="37"/>
      <c r="AZ932" s="37"/>
      <c r="BA932" s="37"/>
      <c r="BB932" s="37"/>
      <c r="BC932" s="37"/>
      <c r="BD932" s="37"/>
      <c r="BE932" s="37"/>
      <c r="BF932" s="37"/>
      <c r="BG932" s="37"/>
      <c r="BH932" s="37"/>
    </row>
    <row r="933" ht="15.7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  <c r="AG933" s="37"/>
      <c r="AH933" s="37"/>
      <c r="AI933" s="37"/>
      <c r="AJ933" s="37"/>
      <c r="AK933" s="37"/>
      <c r="AL933" s="37"/>
      <c r="AM933" s="37"/>
      <c r="AN933" s="37"/>
      <c r="AO933" s="37"/>
      <c r="AP933" s="37"/>
      <c r="AQ933" s="37"/>
      <c r="AR933" s="37"/>
      <c r="AS933" s="37"/>
      <c r="AT933" s="37"/>
      <c r="AU933" s="37"/>
      <c r="AV933" s="37"/>
      <c r="AW933" s="37"/>
      <c r="AX933" s="37"/>
      <c r="AY933" s="37"/>
      <c r="AZ933" s="37"/>
      <c r="BA933" s="37"/>
      <c r="BB933" s="37"/>
      <c r="BC933" s="37"/>
      <c r="BD933" s="37"/>
      <c r="BE933" s="37"/>
      <c r="BF933" s="37"/>
      <c r="BG933" s="37"/>
      <c r="BH933" s="37"/>
    </row>
    <row r="934" ht="15.7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  <c r="AH934" s="37"/>
      <c r="AI934" s="37"/>
      <c r="AJ934" s="37"/>
      <c r="AK934" s="37"/>
      <c r="AL934" s="37"/>
      <c r="AM934" s="37"/>
      <c r="AN934" s="37"/>
      <c r="AO934" s="37"/>
      <c r="AP934" s="37"/>
      <c r="AQ934" s="37"/>
      <c r="AR934" s="37"/>
      <c r="AS934" s="37"/>
      <c r="AT934" s="37"/>
      <c r="AU934" s="37"/>
      <c r="AV934" s="37"/>
      <c r="AW934" s="37"/>
      <c r="AX934" s="37"/>
      <c r="AY934" s="37"/>
      <c r="AZ934" s="37"/>
      <c r="BA934" s="37"/>
      <c r="BB934" s="37"/>
      <c r="BC934" s="37"/>
      <c r="BD934" s="37"/>
      <c r="BE934" s="37"/>
      <c r="BF934" s="37"/>
      <c r="BG934" s="37"/>
      <c r="BH934" s="37"/>
    </row>
    <row r="935" ht="15.7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  <c r="AG935" s="37"/>
      <c r="AH935" s="37"/>
      <c r="AI935" s="37"/>
      <c r="AJ935" s="37"/>
      <c r="AK935" s="37"/>
      <c r="AL935" s="37"/>
      <c r="AM935" s="37"/>
      <c r="AN935" s="37"/>
      <c r="AO935" s="37"/>
      <c r="AP935" s="37"/>
      <c r="AQ935" s="37"/>
      <c r="AR935" s="37"/>
      <c r="AS935" s="37"/>
      <c r="AT935" s="37"/>
      <c r="AU935" s="37"/>
      <c r="AV935" s="37"/>
      <c r="AW935" s="37"/>
      <c r="AX935" s="37"/>
      <c r="AY935" s="37"/>
      <c r="AZ935" s="37"/>
      <c r="BA935" s="37"/>
      <c r="BB935" s="37"/>
      <c r="BC935" s="37"/>
      <c r="BD935" s="37"/>
      <c r="BE935" s="37"/>
      <c r="BF935" s="37"/>
      <c r="BG935" s="37"/>
      <c r="BH935" s="37"/>
    </row>
    <row r="936" ht="15.7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  <c r="AH936" s="37"/>
      <c r="AI936" s="37"/>
      <c r="AJ936" s="37"/>
      <c r="AK936" s="37"/>
      <c r="AL936" s="37"/>
      <c r="AM936" s="37"/>
      <c r="AN936" s="37"/>
      <c r="AO936" s="37"/>
      <c r="AP936" s="37"/>
      <c r="AQ936" s="37"/>
      <c r="AR936" s="37"/>
      <c r="AS936" s="37"/>
      <c r="AT936" s="37"/>
      <c r="AU936" s="37"/>
      <c r="AV936" s="37"/>
      <c r="AW936" s="37"/>
      <c r="AX936" s="37"/>
      <c r="AY936" s="37"/>
      <c r="AZ936" s="37"/>
      <c r="BA936" s="37"/>
      <c r="BB936" s="37"/>
      <c r="BC936" s="37"/>
      <c r="BD936" s="37"/>
      <c r="BE936" s="37"/>
      <c r="BF936" s="37"/>
      <c r="BG936" s="37"/>
      <c r="BH936" s="37"/>
    </row>
    <row r="937" ht="15.7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  <c r="AG937" s="37"/>
      <c r="AH937" s="37"/>
      <c r="AI937" s="37"/>
      <c r="AJ937" s="37"/>
      <c r="AK937" s="37"/>
      <c r="AL937" s="37"/>
      <c r="AM937" s="37"/>
      <c r="AN937" s="37"/>
      <c r="AO937" s="37"/>
      <c r="AP937" s="37"/>
      <c r="AQ937" s="37"/>
      <c r="AR937" s="37"/>
      <c r="AS937" s="37"/>
      <c r="AT937" s="37"/>
      <c r="AU937" s="37"/>
      <c r="AV937" s="37"/>
      <c r="AW937" s="37"/>
      <c r="AX937" s="37"/>
      <c r="AY937" s="37"/>
      <c r="AZ937" s="37"/>
      <c r="BA937" s="37"/>
      <c r="BB937" s="37"/>
      <c r="BC937" s="37"/>
      <c r="BD937" s="37"/>
      <c r="BE937" s="37"/>
      <c r="BF937" s="37"/>
      <c r="BG937" s="37"/>
      <c r="BH937" s="37"/>
    </row>
    <row r="938" ht="15.7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  <c r="AH938" s="37"/>
      <c r="AI938" s="37"/>
      <c r="AJ938" s="37"/>
      <c r="AK938" s="37"/>
      <c r="AL938" s="37"/>
      <c r="AM938" s="37"/>
      <c r="AN938" s="37"/>
      <c r="AO938" s="37"/>
      <c r="AP938" s="37"/>
      <c r="AQ938" s="37"/>
      <c r="AR938" s="37"/>
      <c r="AS938" s="37"/>
      <c r="AT938" s="37"/>
      <c r="AU938" s="37"/>
      <c r="AV938" s="37"/>
      <c r="AW938" s="37"/>
      <c r="AX938" s="37"/>
      <c r="AY938" s="37"/>
      <c r="AZ938" s="37"/>
      <c r="BA938" s="37"/>
      <c r="BB938" s="37"/>
      <c r="BC938" s="37"/>
      <c r="BD938" s="37"/>
      <c r="BE938" s="37"/>
      <c r="BF938" s="37"/>
      <c r="BG938" s="37"/>
      <c r="BH938" s="37"/>
    </row>
    <row r="939" ht="15.7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  <c r="AH939" s="37"/>
      <c r="AI939" s="37"/>
      <c r="AJ939" s="37"/>
      <c r="AK939" s="37"/>
      <c r="AL939" s="37"/>
      <c r="AM939" s="37"/>
      <c r="AN939" s="37"/>
      <c r="AO939" s="37"/>
      <c r="AP939" s="37"/>
      <c r="AQ939" s="37"/>
      <c r="AR939" s="37"/>
      <c r="AS939" s="37"/>
      <c r="AT939" s="37"/>
      <c r="AU939" s="37"/>
      <c r="AV939" s="37"/>
      <c r="AW939" s="37"/>
      <c r="AX939" s="37"/>
      <c r="AY939" s="37"/>
      <c r="AZ939" s="37"/>
      <c r="BA939" s="37"/>
      <c r="BB939" s="37"/>
      <c r="BC939" s="37"/>
      <c r="BD939" s="37"/>
      <c r="BE939" s="37"/>
      <c r="BF939" s="37"/>
      <c r="BG939" s="37"/>
      <c r="BH939" s="37"/>
    </row>
    <row r="940" ht="15.7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  <c r="AH940" s="37"/>
      <c r="AI940" s="37"/>
      <c r="AJ940" s="37"/>
      <c r="AK940" s="37"/>
      <c r="AL940" s="37"/>
      <c r="AM940" s="37"/>
      <c r="AN940" s="37"/>
      <c r="AO940" s="37"/>
      <c r="AP940" s="37"/>
      <c r="AQ940" s="37"/>
      <c r="AR940" s="37"/>
      <c r="AS940" s="37"/>
      <c r="AT940" s="37"/>
      <c r="AU940" s="37"/>
      <c r="AV940" s="37"/>
      <c r="AW940" s="37"/>
      <c r="AX940" s="37"/>
      <c r="AY940" s="37"/>
      <c r="AZ940" s="37"/>
      <c r="BA940" s="37"/>
      <c r="BB940" s="37"/>
      <c r="BC940" s="37"/>
      <c r="BD940" s="37"/>
      <c r="BE940" s="37"/>
      <c r="BF940" s="37"/>
      <c r="BG940" s="37"/>
      <c r="BH940" s="37"/>
    </row>
    <row r="941" ht="15.7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  <c r="AG941" s="37"/>
      <c r="AH941" s="37"/>
      <c r="AI941" s="37"/>
      <c r="AJ941" s="37"/>
      <c r="AK941" s="37"/>
      <c r="AL941" s="37"/>
      <c r="AM941" s="37"/>
      <c r="AN941" s="37"/>
      <c r="AO941" s="37"/>
      <c r="AP941" s="37"/>
      <c r="AQ941" s="37"/>
      <c r="AR941" s="37"/>
      <c r="AS941" s="37"/>
      <c r="AT941" s="37"/>
      <c r="AU941" s="37"/>
      <c r="AV941" s="37"/>
      <c r="AW941" s="37"/>
      <c r="AX941" s="37"/>
      <c r="AY941" s="37"/>
      <c r="AZ941" s="37"/>
      <c r="BA941" s="37"/>
      <c r="BB941" s="37"/>
      <c r="BC941" s="37"/>
      <c r="BD941" s="37"/>
      <c r="BE941" s="37"/>
      <c r="BF941" s="37"/>
      <c r="BG941" s="37"/>
      <c r="BH941" s="37"/>
    </row>
    <row r="942" ht="15.7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  <c r="AH942" s="37"/>
      <c r="AI942" s="37"/>
      <c r="AJ942" s="37"/>
      <c r="AK942" s="37"/>
      <c r="AL942" s="37"/>
      <c r="AM942" s="37"/>
      <c r="AN942" s="37"/>
      <c r="AO942" s="37"/>
      <c r="AP942" s="37"/>
      <c r="AQ942" s="37"/>
      <c r="AR942" s="37"/>
      <c r="AS942" s="37"/>
      <c r="AT942" s="37"/>
      <c r="AU942" s="37"/>
      <c r="AV942" s="37"/>
      <c r="AW942" s="37"/>
      <c r="AX942" s="37"/>
      <c r="AY942" s="37"/>
      <c r="AZ942" s="37"/>
      <c r="BA942" s="37"/>
      <c r="BB942" s="37"/>
      <c r="BC942" s="37"/>
      <c r="BD942" s="37"/>
      <c r="BE942" s="37"/>
      <c r="BF942" s="37"/>
      <c r="BG942" s="37"/>
      <c r="BH942" s="37"/>
    </row>
    <row r="943" ht="15.7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  <c r="AG943" s="37"/>
      <c r="AH943" s="37"/>
      <c r="AI943" s="37"/>
      <c r="AJ943" s="37"/>
      <c r="AK943" s="37"/>
      <c r="AL943" s="37"/>
      <c r="AM943" s="37"/>
      <c r="AN943" s="37"/>
      <c r="AO943" s="37"/>
      <c r="AP943" s="37"/>
      <c r="AQ943" s="37"/>
      <c r="AR943" s="37"/>
      <c r="AS943" s="37"/>
      <c r="AT943" s="37"/>
      <c r="AU943" s="37"/>
      <c r="AV943" s="37"/>
      <c r="AW943" s="37"/>
      <c r="AX943" s="37"/>
      <c r="AY943" s="37"/>
      <c r="AZ943" s="37"/>
      <c r="BA943" s="37"/>
      <c r="BB943" s="37"/>
      <c r="BC943" s="37"/>
      <c r="BD943" s="37"/>
      <c r="BE943" s="37"/>
      <c r="BF943" s="37"/>
      <c r="BG943" s="37"/>
      <c r="BH943" s="37"/>
    </row>
    <row r="944" ht="15.7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  <c r="AH944" s="37"/>
      <c r="AI944" s="37"/>
      <c r="AJ944" s="37"/>
      <c r="AK944" s="37"/>
      <c r="AL944" s="37"/>
      <c r="AM944" s="37"/>
      <c r="AN944" s="37"/>
      <c r="AO944" s="37"/>
      <c r="AP944" s="37"/>
      <c r="AQ944" s="37"/>
      <c r="AR944" s="37"/>
      <c r="AS944" s="37"/>
      <c r="AT944" s="37"/>
      <c r="AU944" s="37"/>
      <c r="AV944" s="37"/>
      <c r="AW944" s="37"/>
      <c r="AX944" s="37"/>
      <c r="AY944" s="37"/>
      <c r="AZ944" s="37"/>
      <c r="BA944" s="37"/>
      <c r="BB944" s="37"/>
      <c r="BC944" s="37"/>
      <c r="BD944" s="37"/>
      <c r="BE944" s="37"/>
      <c r="BF944" s="37"/>
      <c r="BG944" s="37"/>
      <c r="BH944" s="37"/>
    </row>
    <row r="945" ht="15.7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  <c r="AH945" s="37"/>
      <c r="AI945" s="37"/>
      <c r="AJ945" s="37"/>
      <c r="AK945" s="37"/>
      <c r="AL945" s="37"/>
      <c r="AM945" s="37"/>
      <c r="AN945" s="37"/>
      <c r="AO945" s="37"/>
      <c r="AP945" s="37"/>
      <c r="AQ945" s="37"/>
      <c r="AR945" s="37"/>
      <c r="AS945" s="37"/>
      <c r="AT945" s="37"/>
      <c r="AU945" s="37"/>
      <c r="AV945" s="37"/>
      <c r="AW945" s="37"/>
      <c r="AX945" s="37"/>
      <c r="AY945" s="37"/>
      <c r="AZ945" s="37"/>
      <c r="BA945" s="37"/>
      <c r="BB945" s="37"/>
      <c r="BC945" s="37"/>
      <c r="BD945" s="37"/>
      <c r="BE945" s="37"/>
      <c r="BF945" s="37"/>
      <c r="BG945" s="37"/>
      <c r="BH945" s="37"/>
    </row>
    <row r="946" ht="15.7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  <c r="AH946" s="37"/>
      <c r="AI946" s="37"/>
      <c r="AJ946" s="37"/>
      <c r="AK946" s="37"/>
      <c r="AL946" s="37"/>
      <c r="AM946" s="37"/>
      <c r="AN946" s="37"/>
      <c r="AO946" s="37"/>
      <c r="AP946" s="37"/>
      <c r="AQ946" s="37"/>
      <c r="AR946" s="37"/>
      <c r="AS946" s="37"/>
      <c r="AT946" s="37"/>
      <c r="AU946" s="37"/>
      <c r="AV946" s="37"/>
      <c r="AW946" s="37"/>
      <c r="AX946" s="37"/>
      <c r="AY946" s="37"/>
      <c r="AZ946" s="37"/>
      <c r="BA946" s="37"/>
      <c r="BB946" s="37"/>
      <c r="BC946" s="37"/>
      <c r="BD946" s="37"/>
      <c r="BE946" s="37"/>
      <c r="BF946" s="37"/>
      <c r="BG946" s="37"/>
      <c r="BH946" s="37"/>
    </row>
    <row r="947" ht="15.7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  <c r="AH947" s="37"/>
      <c r="AI947" s="37"/>
      <c r="AJ947" s="37"/>
      <c r="AK947" s="37"/>
      <c r="AL947" s="37"/>
      <c r="AM947" s="37"/>
      <c r="AN947" s="37"/>
      <c r="AO947" s="37"/>
      <c r="AP947" s="37"/>
      <c r="AQ947" s="37"/>
      <c r="AR947" s="37"/>
      <c r="AS947" s="37"/>
      <c r="AT947" s="37"/>
      <c r="AU947" s="37"/>
      <c r="AV947" s="37"/>
      <c r="AW947" s="37"/>
      <c r="AX947" s="37"/>
      <c r="AY947" s="37"/>
      <c r="AZ947" s="37"/>
      <c r="BA947" s="37"/>
      <c r="BB947" s="37"/>
      <c r="BC947" s="37"/>
      <c r="BD947" s="37"/>
      <c r="BE947" s="37"/>
      <c r="BF947" s="37"/>
      <c r="BG947" s="37"/>
      <c r="BH947" s="37"/>
    </row>
    <row r="948" ht="15.7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  <c r="AH948" s="37"/>
      <c r="AI948" s="37"/>
      <c r="AJ948" s="37"/>
      <c r="AK948" s="37"/>
      <c r="AL948" s="37"/>
      <c r="AM948" s="37"/>
      <c r="AN948" s="37"/>
      <c r="AO948" s="37"/>
      <c r="AP948" s="37"/>
      <c r="AQ948" s="37"/>
      <c r="AR948" s="37"/>
      <c r="AS948" s="37"/>
      <c r="AT948" s="37"/>
      <c r="AU948" s="37"/>
      <c r="AV948" s="37"/>
      <c r="AW948" s="37"/>
      <c r="AX948" s="37"/>
      <c r="AY948" s="37"/>
      <c r="AZ948" s="37"/>
      <c r="BA948" s="37"/>
      <c r="BB948" s="37"/>
      <c r="BC948" s="37"/>
      <c r="BD948" s="37"/>
      <c r="BE948" s="37"/>
      <c r="BF948" s="37"/>
      <c r="BG948" s="37"/>
      <c r="BH948" s="37"/>
    </row>
    <row r="949" ht="15.7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  <c r="AG949" s="37"/>
      <c r="AH949" s="37"/>
      <c r="AI949" s="37"/>
      <c r="AJ949" s="37"/>
      <c r="AK949" s="37"/>
      <c r="AL949" s="37"/>
      <c r="AM949" s="37"/>
      <c r="AN949" s="37"/>
      <c r="AO949" s="37"/>
      <c r="AP949" s="37"/>
      <c r="AQ949" s="37"/>
      <c r="AR949" s="37"/>
      <c r="AS949" s="37"/>
      <c r="AT949" s="37"/>
      <c r="AU949" s="37"/>
      <c r="AV949" s="37"/>
      <c r="AW949" s="37"/>
      <c r="AX949" s="37"/>
      <c r="AY949" s="37"/>
      <c r="AZ949" s="37"/>
      <c r="BA949" s="37"/>
      <c r="BB949" s="37"/>
      <c r="BC949" s="37"/>
      <c r="BD949" s="37"/>
      <c r="BE949" s="37"/>
      <c r="BF949" s="37"/>
      <c r="BG949" s="37"/>
      <c r="BH949" s="37"/>
    </row>
    <row r="950" ht="15.7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  <c r="AH950" s="37"/>
      <c r="AI950" s="37"/>
      <c r="AJ950" s="37"/>
      <c r="AK950" s="37"/>
      <c r="AL950" s="37"/>
      <c r="AM950" s="37"/>
      <c r="AN950" s="37"/>
      <c r="AO950" s="37"/>
      <c r="AP950" s="37"/>
      <c r="AQ950" s="37"/>
      <c r="AR950" s="37"/>
      <c r="AS950" s="37"/>
      <c r="AT950" s="37"/>
      <c r="AU950" s="37"/>
      <c r="AV950" s="37"/>
      <c r="AW950" s="37"/>
      <c r="AX950" s="37"/>
      <c r="AY950" s="37"/>
      <c r="AZ950" s="37"/>
      <c r="BA950" s="37"/>
      <c r="BB950" s="37"/>
      <c r="BC950" s="37"/>
      <c r="BD950" s="37"/>
      <c r="BE950" s="37"/>
      <c r="BF950" s="37"/>
      <c r="BG950" s="37"/>
      <c r="BH950" s="37"/>
    </row>
    <row r="951" ht="15.7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F951" s="37"/>
      <c r="AG951" s="37"/>
      <c r="AH951" s="37"/>
      <c r="AI951" s="37"/>
      <c r="AJ951" s="37"/>
      <c r="AK951" s="37"/>
      <c r="AL951" s="37"/>
      <c r="AM951" s="37"/>
      <c r="AN951" s="37"/>
      <c r="AO951" s="37"/>
      <c r="AP951" s="37"/>
      <c r="AQ951" s="37"/>
      <c r="AR951" s="37"/>
      <c r="AS951" s="37"/>
      <c r="AT951" s="37"/>
      <c r="AU951" s="37"/>
      <c r="AV951" s="37"/>
      <c r="AW951" s="37"/>
      <c r="AX951" s="37"/>
      <c r="AY951" s="37"/>
      <c r="AZ951" s="37"/>
      <c r="BA951" s="37"/>
      <c r="BB951" s="37"/>
      <c r="BC951" s="37"/>
      <c r="BD951" s="37"/>
      <c r="BE951" s="37"/>
      <c r="BF951" s="37"/>
      <c r="BG951" s="37"/>
      <c r="BH951" s="37"/>
    </row>
    <row r="952" ht="15.7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  <c r="AH952" s="37"/>
      <c r="AI952" s="37"/>
      <c r="AJ952" s="37"/>
      <c r="AK952" s="37"/>
      <c r="AL952" s="37"/>
      <c r="AM952" s="37"/>
      <c r="AN952" s="37"/>
      <c r="AO952" s="37"/>
      <c r="AP952" s="37"/>
      <c r="AQ952" s="37"/>
      <c r="AR952" s="37"/>
      <c r="AS952" s="37"/>
      <c r="AT952" s="37"/>
      <c r="AU952" s="37"/>
      <c r="AV952" s="37"/>
      <c r="AW952" s="37"/>
      <c r="AX952" s="37"/>
      <c r="AY952" s="37"/>
      <c r="AZ952" s="37"/>
      <c r="BA952" s="37"/>
      <c r="BB952" s="37"/>
      <c r="BC952" s="37"/>
      <c r="BD952" s="37"/>
      <c r="BE952" s="37"/>
      <c r="BF952" s="37"/>
      <c r="BG952" s="37"/>
      <c r="BH952" s="37"/>
    </row>
    <row r="953" ht="15.7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  <c r="AG953" s="37"/>
      <c r="AH953" s="37"/>
      <c r="AI953" s="37"/>
      <c r="AJ953" s="37"/>
      <c r="AK953" s="37"/>
      <c r="AL953" s="37"/>
      <c r="AM953" s="37"/>
      <c r="AN953" s="37"/>
      <c r="AO953" s="37"/>
      <c r="AP953" s="37"/>
      <c r="AQ953" s="37"/>
      <c r="AR953" s="37"/>
      <c r="AS953" s="37"/>
      <c r="AT953" s="37"/>
      <c r="AU953" s="37"/>
      <c r="AV953" s="37"/>
      <c r="AW953" s="37"/>
      <c r="AX953" s="37"/>
      <c r="AY953" s="37"/>
      <c r="AZ953" s="37"/>
      <c r="BA953" s="37"/>
      <c r="BB953" s="37"/>
      <c r="BC953" s="37"/>
      <c r="BD953" s="37"/>
      <c r="BE953" s="37"/>
      <c r="BF953" s="37"/>
      <c r="BG953" s="37"/>
      <c r="BH953" s="37"/>
    </row>
    <row r="954" ht="15.7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  <c r="AH954" s="37"/>
      <c r="AI954" s="37"/>
      <c r="AJ954" s="37"/>
      <c r="AK954" s="37"/>
      <c r="AL954" s="37"/>
      <c r="AM954" s="37"/>
      <c r="AN954" s="37"/>
      <c r="AO954" s="37"/>
      <c r="AP954" s="37"/>
      <c r="AQ954" s="37"/>
      <c r="AR954" s="37"/>
      <c r="AS954" s="37"/>
      <c r="AT954" s="37"/>
      <c r="AU954" s="37"/>
      <c r="AV954" s="37"/>
      <c r="AW954" s="37"/>
      <c r="AX954" s="37"/>
      <c r="AY954" s="37"/>
      <c r="AZ954" s="37"/>
      <c r="BA954" s="37"/>
      <c r="BB954" s="37"/>
      <c r="BC954" s="37"/>
      <c r="BD954" s="37"/>
      <c r="BE954" s="37"/>
      <c r="BF954" s="37"/>
      <c r="BG954" s="37"/>
      <c r="BH954" s="37"/>
    </row>
    <row r="955" ht="15.7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  <c r="AG955" s="37"/>
      <c r="AH955" s="37"/>
      <c r="AI955" s="37"/>
      <c r="AJ955" s="37"/>
      <c r="AK955" s="37"/>
      <c r="AL955" s="37"/>
      <c r="AM955" s="37"/>
      <c r="AN955" s="37"/>
      <c r="AO955" s="37"/>
      <c r="AP955" s="37"/>
      <c r="AQ955" s="37"/>
      <c r="AR955" s="37"/>
      <c r="AS955" s="37"/>
      <c r="AT955" s="37"/>
      <c r="AU955" s="37"/>
      <c r="AV955" s="37"/>
      <c r="AW955" s="37"/>
      <c r="AX955" s="37"/>
      <c r="AY955" s="37"/>
      <c r="AZ955" s="37"/>
      <c r="BA955" s="37"/>
      <c r="BB955" s="37"/>
      <c r="BC955" s="37"/>
      <c r="BD955" s="37"/>
      <c r="BE955" s="37"/>
      <c r="BF955" s="37"/>
      <c r="BG955" s="37"/>
      <c r="BH955" s="37"/>
    </row>
    <row r="956" ht="15.7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  <c r="AG956" s="37"/>
      <c r="AH956" s="37"/>
      <c r="AI956" s="37"/>
      <c r="AJ956" s="37"/>
      <c r="AK956" s="37"/>
      <c r="AL956" s="37"/>
      <c r="AM956" s="37"/>
      <c r="AN956" s="37"/>
      <c r="AO956" s="37"/>
      <c r="AP956" s="37"/>
      <c r="AQ956" s="37"/>
      <c r="AR956" s="37"/>
      <c r="AS956" s="37"/>
      <c r="AT956" s="37"/>
      <c r="AU956" s="37"/>
      <c r="AV956" s="37"/>
      <c r="AW956" s="37"/>
      <c r="AX956" s="37"/>
      <c r="AY956" s="37"/>
      <c r="AZ956" s="37"/>
      <c r="BA956" s="37"/>
      <c r="BB956" s="37"/>
      <c r="BC956" s="37"/>
      <c r="BD956" s="37"/>
      <c r="BE956" s="37"/>
      <c r="BF956" s="37"/>
      <c r="BG956" s="37"/>
      <c r="BH956" s="37"/>
    </row>
    <row r="957" ht="15.7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  <c r="AG957" s="37"/>
      <c r="AH957" s="37"/>
      <c r="AI957" s="37"/>
      <c r="AJ957" s="37"/>
      <c r="AK957" s="37"/>
      <c r="AL957" s="37"/>
      <c r="AM957" s="37"/>
      <c r="AN957" s="37"/>
      <c r="AO957" s="37"/>
      <c r="AP957" s="37"/>
      <c r="AQ957" s="37"/>
      <c r="AR957" s="37"/>
      <c r="AS957" s="37"/>
      <c r="AT957" s="37"/>
      <c r="AU957" s="37"/>
      <c r="AV957" s="37"/>
      <c r="AW957" s="37"/>
      <c r="AX957" s="37"/>
      <c r="AY957" s="37"/>
      <c r="AZ957" s="37"/>
      <c r="BA957" s="37"/>
      <c r="BB957" s="37"/>
      <c r="BC957" s="37"/>
      <c r="BD957" s="37"/>
      <c r="BE957" s="37"/>
      <c r="BF957" s="37"/>
      <c r="BG957" s="37"/>
      <c r="BH957" s="37"/>
    </row>
    <row r="958" ht="15.7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  <c r="AH958" s="37"/>
      <c r="AI958" s="37"/>
      <c r="AJ958" s="37"/>
      <c r="AK958" s="37"/>
      <c r="AL958" s="37"/>
      <c r="AM958" s="37"/>
      <c r="AN958" s="37"/>
      <c r="AO958" s="37"/>
      <c r="AP958" s="37"/>
      <c r="AQ958" s="37"/>
      <c r="AR958" s="37"/>
      <c r="AS958" s="37"/>
      <c r="AT958" s="37"/>
      <c r="AU958" s="37"/>
      <c r="AV958" s="37"/>
      <c r="AW958" s="37"/>
      <c r="AX958" s="37"/>
      <c r="AY958" s="37"/>
      <c r="AZ958" s="37"/>
      <c r="BA958" s="37"/>
      <c r="BB958" s="37"/>
      <c r="BC958" s="37"/>
      <c r="BD958" s="37"/>
      <c r="BE958" s="37"/>
      <c r="BF958" s="37"/>
      <c r="BG958" s="37"/>
      <c r="BH958" s="37"/>
    </row>
    <row r="959" ht="15.7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  <c r="AG959" s="37"/>
      <c r="AH959" s="37"/>
      <c r="AI959" s="37"/>
      <c r="AJ959" s="37"/>
      <c r="AK959" s="37"/>
      <c r="AL959" s="37"/>
      <c r="AM959" s="37"/>
      <c r="AN959" s="37"/>
      <c r="AO959" s="37"/>
      <c r="AP959" s="37"/>
      <c r="AQ959" s="37"/>
      <c r="AR959" s="37"/>
      <c r="AS959" s="37"/>
      <c r="AT959" s="37"/>
      <c r="AU959" s="37"/>
      <c r="AV959" s="37"/>
      <c r="AW959" s="37"/>
      <c r="AX959" s="37"/>
      <c r="AY959" s="37"/>
      <c r="AZ959" s="37"/>
      <c r="BA959" s="37"/>
      <c r="BB959" s="37"/>
      <c r="BC959" s="37"/>
      <c r="BD959" s="37"/>
      <c r="BE959" s="37"/>
      <c r="BF959" s="37"/>
      <c r="BG959" s="37"/>
      <c r="BH959" s="37"/>
    </row>
    <row r="960" ht="15.7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  <c r="AG960" s="37"/>
      <c r="AH960" s="37"/>
      <c r="AI960" s="37"/>
      <c r="AJ960" s="37"/>
      <c r="AK960" s="37"/>
      <c r="AL960" s="37"/>
      <c r="AM960" s="37"/>
      <c r="AN960" s="37"/>
      <c r="AO960" s="37"/>
      <c r="AP960" s="37"/>
      <c r="AQ960" s="37"/>
      <c r="AR960" s="37"/>
      <c r="AS960" s="37"/>
      <c r="AT960" s="37"/>
      <c r="AU960" s="37"/>
      <c r="AV960" s="37"/>
      <c r="AW960" s="37"/>
      <c r="AX960" s="37"/>
      <c r="AY960" s="37"/>
      <c r="AZ960" s="37"/>
      <c r="BA960" s="37"/>
      <c r="BB960" s="37"/>
      <c r="BC960" s="37"/>
      <c r="BD960" s="37"/>
      <c r="BE960" s="37"/>
      <c r="BF960" s="37"/>
      <c r="BG960" s="37"/>
      <c r="BH960" s="37"/>
    </row>
    <row r="961" ht="15.7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  <c r="AG961" s="37"/>
      <c r="AH961" s="37"/>
      <c r="AI961" s="37"/>
      <c r="AJ961" s="37"/>
      <c r="AK961" s="37"/>
      <c r="AL961" s="37"/>
      <c r="AM961" s="37"/>
      <c r="AN961" s="37"/>
      <c r="AO961" s="37"/>
      <c r="AP961" s="37"/>
      <c r="AQ961" s="37"/>
      <c r="AR961" s="37"/>
      <c r="AS961" s="37"/>
      <c r="AT961" s="37"/>
      <c r="AU961" s="37"/>
      <c r="AV961" s="37"/>
      <c r="AW961" s="37"/>
      <c r="AX961" s="37"/>
      <c r="AY961" s="37"/>
      <c r="AZ961" s="37"/>
      <c r="BA961" s="37"/>
      <c r="BB961" s="37"/>
      <c r="BC961" s="37"/>
      <c r="BD961" s="37"/>
      <c r="BE961" s="37"/>
      <c r="BF961" s="37"/>
      <c r="BG961" s="37"/>
      <c r="BH961" s="37"/>
    </row>
    <row r="962" ht="15.7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  <c r="AG962" s="37"/>
      <c r="AH962" s="37"/>
      <c r="AI962" s="37"/>
      <c r="AJ962" s="37"/>
      <c r="AK962" s="37"/>
      <c r="AL962" s="37"/>
      <c r="AM962" s="37"/>
      <c r="AN962" s="37"/>
      <c r="AO962" s="37"/>
      <c r="AP962" s="37"/>
      <c r="AQ962" s="37"/>
      <c r="AR962" s="37"/>
      <c r="AS962" s="37"/>
      <c r="AT962" s="37"/>
      <c r="AU962" s="37"/>
      <c r="AV962" s="37"/>
      <c r="AW962" s="37"/>
      <c r="AX962" s="37"/>
      <c r="AY962" s="37"/>
      <c r="AZ962" s="37"/>
      <c r="BA962" s="37"/>
      <c r="BB962" s="37"/>
      <c r="BC962" s="37"/>
      <c r="BD962" s="37"/>
      <c r="BE962" s="37"/>
      <c r="BF962" s="37"/>
      <c r="BG962" s="37"/>
      <c r="BH962" s="37"/>
    </row>
    <row r="963" ht="15.7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  <c r="AG963" s="37"/>
      <c r="AH963" s="37"/>
      <c r="AI963" s="37"/>
      <c r="AJ963" s="37"/>
      <c r="AK963" s="37"/>
      <c r="AL963" s="37"/>
      <c r="AM963" s="37"/>
      <c r="AN963" s="37"/>
      <c r="AO963" s="37"/>
      <c r="AP963" s="37"/>
      <c r="AQ963" s="37"/>
      <c r="AR963" s="37"/>
      <c r="AS963" s="37"/>
      <c r="AT963" s="37"/>
      <c r="AU963" s="37"/>
      <c r="AV963" s="37"/>
      <c r="AW963" s="37"/>
      <c r="AX963" s="37"/>
      <c r="AY963" s="37"/>
      <c r="AZ963" s="37"/>
      <c r="BA963" s="37"/>
      <c r="BB963" s="37"/>
      <c r="BC963" s="37"/>
      <c r="BD963" s="37"/>
      <c r="BE963" s="37"/>
      <c r="BF963" s="37"/>
      <c r="BG963" s="37"/>
      <c r="BH963" s="37"/>
    </row>
    <row r="964" ht="15.7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  <c r="AG964" s="37"/>
      <c r="AH964" s="37"/>
      <c r="AI964" s="37"/>
      <c r="AJ964" s="37"/>
      <c r="AK964" s="37"/>
      <c r="AL964" s="37"/>
      <c r="AM964" s="37"/>
      <c r="AN964" s="37"/>
      <c r="AO964" s="37"/>
      <c r="AP964" s="37"/>
      <c r="AQ964" s="37"/>
      <c r="AR964" s="37"/>
      <c r="AS964" s="37"/>
      <c r="AT964" s="37"/>
      <c r="AU964" s="37"/>
      <c r="AV964" s="37"/>
      <c r="AW964" s="37"/>
      <c r="AX964" s="37"/>
      <c r="AY964" s="37"/>
      <c r="AZ964" s="37"/>
      <c r="BA964" s="37"/>
      <c r="BB964" s="37"/>
      <c r="BC964" s="37"/>
      <c r="BD964" s="37"/>
      <c r="BE964" s="37"/>
      <c r="BF964" s="37"/>
      <c r="BG964" s="37"/>
      <c r="BH964" s="37"/>
    </row>
    <row r="965" ht="15.7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  <c r="AG965" s="37"/>
      <c r="AH965" s="37"/>
      <c r="AI965" s="37"/>
      <c r="AJ965" s="37"/>
      <c r="AK965" s="37"/>
      <c r="AL965" s="37"/>
      <c r="AM965" s="37"/>
      <c r="AN965" s="37"/>
      <c r="AO965" s="37"/>
      <c r="AP965" s="37"/>
      <c r="AQ965" s="37"/>
      <c r="AR965" s="37"/>
      <c r="AS965" s="37"/>
      <c r="AT965" s="37"/>
      <c r="AU965" s="37"/>
      <c r="AV965" s="37"/>
      <c r="AW965" s="37"/>
      <c r="AX965" s="37"/>
      <c r="AY965" s="37"/>
      <c r="AZ965" s="37"/>
      <c r="BA965" s="37"/>
      <c r="BB965" s="37"/>
      <c r="BC965" s="37"/>
      <c r="BD965" s="37"/>
      <c r="BE965" s="37"/>
      <c r="BF965" s="37"/>
      <c r="BG965" s="37"/>
      <c r="BH965" s="37"/>
    </row>
    <row r="966" ht="15.7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  <c r="AG966" s="37"/>
      <c r="AH966" s="37"/>
      <c r="AI966" s="37"/>
      <c r="AJ966" s="37"/>
      <c r="AK966" s="37"/>
      <c r="AL966" s="37"/>
      <c r="AM966" s="37"/>
      <c r="AN966" s="37"/>
      <c r="AO966" s="37"/>
      <c r="AP966" s="37"/>
      <c r="AQ966" s="37"/>
      <c r="AR966" s="37"/>
      <c r="AS966" s="37"/>
      <c r="AT966" s="37"/>
      <c r="AU966" s="37"/>
      <c r="AV966" s="37"/>
      <c r="AW966" s="37"/>
      <c r="AX966" s="37"/>
      <c r="AY966" s="37"/>
      <c r="AZ966" s="37"/>
      <c r="BA966" s="37"/>
      <c r="BB966" s="37"/>
      <c r="BC966" s="37"/>
      <c r="BD966" s="37"/>
      <c r="BE966" s="37"/>
      <c r="BF966" s="37"/>
      <c r="BG966" s="37"/>
      <c r="BH966" s="37"/>
    </row>
    <row r="967" ht="15.7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  <c r="AH967" s="37"/>
      <c r="AI967" s="37"/>
      <c r="AJ967" s="37"/>
      <c r="AK967" s="37"/>
      <c r="AL967" s="37"/>
      <c r="AM967" s="37"/>
      <c r="AN967" s="37"/>
      <c r="AO967" s="37"/>
      <c r="AP967" s="37"/>
      <c r="AQ967" s="37"/>
      <c r="AR967" s="37"/>
      <c r="AS967" s="37"/>
      <c r="AT967" s="37"/>
      <c r="AU967" s="37"/>
      <c r="AV967" s="37"/>
      <c r="AW967" s="37"/>
      <c r="AX967" s="37"/>
      <c r="AY967" s="37"/>
      <c r="AZ967" s="37"/>
      <c r="BA967" s="37"/>
      <c r="BB967" s="37"/>
      <c r="BC967" s="37"/>
      <c r="BD967" s="37"/>
      <c r="BE967" s="37"/>
      <c r="BF967" s="37"/>
      <c r="BG967" s="37"/>
      <c r="BH967" s="37"/>
    </row>
    <row r="968" ht="15.7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  <c r="AI968" s="37"/>
      <c r="AJ968" s="37"/>
      <c r="AK968" s="37"/>
      <c r="AL968" s="37"/>
      <c r="AM968" s="37"/>
      <c r="AN968" s="37"/>
      <c r="AO968" s="37"/>
      <c r="AP968" s="37"/>
      <c r="AQ968" s="37"/>
      <c r="AR968" s="37"/>
      <c r="AS968" s="37"/>
      <c r="AT968" s="37"/>
      <c r="AU968" s="37"/>
      <c r="AV968" s="37"/>
      <c r="AW968" s="37"/>
      <c r="AX968" s="37"/>
      <c r="AY968" s="37"/>
      <c r="AZ968" s="37"/>
      <c r="BA968" s="37"/>
      <c r="BB968" s="37"/>
      <c r="BC968" s="37"/>
      <c r="BD968" s="37"/>
      <c r="BE968" s="37"/>
      <c r="BF968" s="37"/>
      <c r="BG968" s="37"/>
      <c r="BH968" s="37"/>
    </row>
    <row r="969" ht="15.7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  <c r="AH969" s="37"/>
      <c r="AI969" s="37"/>
      <c r="AJ969" s="37"/>
      <c r="AK969" s="37"/>
      <c r="AL969" s="37"/>
      <c r="AM969" s="37"/>
      <c r="AN969" s="37"/>
      <c r="AO969" s="37"/>
      <c r="AP969" s="37"/>
      <c r="AQ969" s="37"/>
      <c r="AR969" s="37"/>
      <c r="AS969" s="37"/>
      <c r="AT969" s="37"/>
      <c r="AU969" s="37"/>
      <c r="AV969" s="37"/>
      <c r="AW969" s="37"/>
      <c r="AX969" s="37"/>
      <c r="AY969" s="37"/>
      <c r="AZ969" s="37"/>
      <c r="BA969" s="37"/>
      <c r="BB969" s="37"/>
      <c r="BC969" s="37"/>
      <c r="BD969" s="37"/>
      <c r="BE969" s="37"/>
      <c r="BF969" s="37"/>
      <c r="BG969" s="37"/>
      <c r="BH969" s="37"/>
    </row>
    <row r="970" ht="15.7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  <c r="AG970" s="37"/>
      <c r="AH970" s="37"/>
      <c r="AI970" s="37"/>
      <c r="AJ970" s="37"/>
      <c r="AK970" s="37"/>
      <c r="AL970" s="37"/>
      <c r="AM970" s="37"/>
      <c r="AN970" s="37"/>
      <c r="AO970" s="37"/>
      <c r="AP970" s="37"/>
      <c r="AQ970" s="37"/>
      <c r="AR970" s="37"/>
      <c r="AS970" s="37"/>
      <c r="AT970" s="37"/>
      <c r="AU970" s="37"/>
      <c r="AV970" s="37"/>
      <c r="AW970" s="37"/>
      <c r="AX970" s="37"/>
      <c r="AY970" s="37"/>
      <c r="AZ970" s="37"/>
      <c r="BA970" s="37"/>
      <c r="BB970" s="37"/>
      <c r="BC970" s="37"/>
      <c r="BD970" s="37"/>
      <c r="BE970" s="37"/>
      <c r="BF970" s="37"/>
      <c r="BG970" s="37"/>
      <c r="BH970" s="37"/>
    </row>
    <row r="971" ht="15.7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  <c r="AG971" s="37"/>
      <c r="AH971" s="37"/>
      <c r="AI971" s="37"/>
      <c r="AJ971" s="37"/>
      <c r="AK971" s="37"/>
      <c r="AL971" s="37"/>
      <c r="AM971" s="37"/>
      <c r="AN971" s="37"/>
      <c r="AO971" s="37"/>
      <c r="AP971" s="37"/>
      <c r="AQ971" s="37"/>
      <c r="AR971" s="37"/>
      <c r="AS971" s="37"/>
      <c r="AT971" s="37"/>
      <c r="AU971" s="37"/>
      <c r="AV971" s="37"/>
      <c r="AW971" s="37"/>
      <c r="AX971" s="37"/>
      <c r="AY971" s="37"/>
      <c r="AZ971" s="37"/>
      <c r="BA971" s="37"/>
      <c r="BB971" s="37"/>
      <c r="BC971" s="37"/>
      <c r="BD971" s="37"/>
      <c r="BE971" s="37"/>
      <c r="BF971" s="37"/>
      <c r="BG971" s="37"/>
      <c r="BH971" s="37"/>
    </row>
    <row r="972" ht="15.7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  <c r="AH972" s="37"/>
      <c r="AI972" s="37"/>
      <c r="AJ972" s="37"/>
      <c r="AK972" s="37"/>
      <c r="AL972" s="37"/>
      <c r="AM972" s="37"/>
      <c r="AN972" s="37"/>
      <c r="AO972" s="37"/>
      <c r="AP972" s="37"/>
      <c r="AQ972" s="37"/>
      <c r="AR972" s="37"/>
      <c r="AS972" s="37"/>
      <c r="AT972" s="37"/>
      <c r="AU972" s="37"/>
      <c r="AV972" s="37"/>
      <c r="AW972" s="37"/>
      <c r="AX972" s="37"/>
      <c r="AY972" s="37"/>
      <c r="AZ972" s="37"/>
      <c r="BA972" s="37"/>
      <c r="BB972" s="37"/>
      <c r="BC972" s="37"/>
      <c r="BD972" s="37"/>
      <c r="BE972" s="37"/>
      <c r="BF972" s="37"/>
      <c r="BG972" s="37"/>
      <c r="BH972" s="37"/>
    </row>
    <row r="973" ht="15.7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  <c r="AH973" s="37"/>
      <c r="AI973" s="37"/>
      <c r="AJ973" s="37"/>
      <c r="AK973" s="37"/>
      <c r="AL973" s="37"/>
      <c r="AM973" s="37"/>
      <c r="AN973" s="37"/>
      <c r="AO973" s="37"/>
      <c r="AP973" s="37"/>
      <c r="AQ973" s="37"/>
      <c r="AR973" s="37"/>
      <c r="AS973" s="37"/>
      <c r="AT973" s="37"/>
      <c r="AU973" s="37"/>
      <c r="AV973" s="37"/>
      <c r="AW973" s="37"/>
      <c r="AX973" s="37"/>
      <c r="AY973" s="37"/>
      <c r="AZ973" s="37"/>
      <c r="BA973" s="37"/>
      <c r="BB973" s="37"/>
      <c r="BC973" s="37"/>
      <c r="BD973" s="37"/>
      <c r="BE973" s="37"/>
      <c r="BF973" s="37"/>
      <c r="BG973" s="37"/>
      <c r="BH973" s="37"/>
    </row>
    <row r="974" ht="15.7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  <c r="AG974" s="37"/>
      <c r="AH974" s="37"/>
      <c r="AI974" s="37"/>
      <c r="AJ974" s="37"/>
      <c r="AK974" s="37"/>
      <c r="AL974" s="37"/>
      <c r="AM974" s="37"/>
      <c r="AN974" s="37"/>
      <c r="AO974" s="37"/>
      <c r="AP974" s="37"/>
      <c r="AQ974" s="37"/>
      <c r="AR974" s="37"/>
      <c r="AS974" s="37"/>
      <c r="AT974" s="37"/>
      <c r="AU974" s="37"/>
      <c r="AV974" s="37"/>
      <c r="AW974" s="37"/>
      <c r="AX974" s="37"/>
      <c r="AY974" s="37"/>
      <c r="AZ974" s="37"/>
      <c r="BA974" s="37"/>
      <c r="BB974" s="37"/>
      <c r="BC974" s="37"/>
      <c r="BD974" s="37"/>
      <c r="BE974" s="37"/>
      <c r="BF974" s="37"/>
      <c r="BG974" s="37"/>
      <c r="BH974" s="37"/>
    </row>
    <row r="975" ht="15.7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  <c r="AH975" s="37"/>
      <c r="AI975" s="37"/>
      <c r="AJ975" s="37"/>
      <c r="AK975" s="37"/>
      <c r="AL975" s="37"/>
      <c r="AM975" s="37"/>
      <c r="AN975" s="37"/>
      <c r="AO975" s="37"/>
      <c r="AP975" s="37"/>
      <c r="AQ975" s="37"/>
      <c r="AR975" s="37"/>
      <c r="AS975" s="37"/>
      <c r="AT975" s="37"/>
      <c r="AU975" s="37"/>
      <c r="AV975" s="37"/>
      <c r="AW975" s="37"/>
      <c r="AX975" s="37"/>
      <c r="AY975" s="37"/>
      <c r="AZ975" s="37"/>
      <c r="BA975" s="37"/>
      <c r="BB975" s="37"/>
      <c r="BC975" s="37"/>
      <c r="BD975" s="37"/>
      <c r="BE975" s="37"/>
      <c r="BF975" s="37"/>
      <c r="BG975" s="37"/>
      <c r="BH975" s="37"/>
    </row>
    <row r="976" ht="15.7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  <c r="AH976" s="37"/>
      <c r="AI976" s="37"/>
      <c r="AJ976" s="37"/>
      <c r="AK976" s="37"/>
      <c r="AL976" s="37"/>
      <c r="AM976" s="37"/>
      <c r="AN976" s="37"/>
      <c r="AO976" s="37"/>
      <c r="AP976" s="37"/>
      <c r="AQ976" s="37"/>
      <c r="AR976" s="37"/>
      <c r="AS976" s="37"/>
      <c r="AT976" s="37"/>
      <c r="AU976" s="37"/>
      <c r="AV976" s="37"/>
      <c r="AW976" s="37"/>
      <c r="AX976" s="37"/>
      <c r="AY976" s="37"/>
      <c r="AZ976" s="37"/>
      <c r="BA976" s="37"/>
      <c r="BB976" s="37"/>
      <c r="BC976" s="37"/>
      <c r="BD976" s="37"/>
      <c r="BE976" s="37"/>
      <c r="BF976" s="37"/>
      <c r="BG976" s="37"/>
      <c r="BH976" s="37"/>
    </row>
    <row r="977" ht="15.7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  <c r="AG977" s="37"/>
      <c r="AH977" s="37"/>
      <c r="AI977" s="37"/>
      <c r="AJ977" s="37"/>
      <c r="AK977" s="37"/>
      <c r="AL977" s="37"/>
      <c r="AM977" s="37"/>
      <c r="AN977" s="37"/>
      <c r="AO977" s="37"/>
      <c r="AP977" s="37"/>
      <c r="AQ977" s="37"/>
      <c r="AR977" s="37"/>
      <c r="AS977" s="37"/>
      <c r="AT977" s="37"/>
      <c r="AU977" s="37"/>
      <c r="AV977" s="37"/>
      <c r="AW977" s="37"/>
      <c r="AX977" s="37"/>
      <c r="AY977" s="37"/>
      <c r="AZ977" s="37"/>
      <c r="BA977" s="37"/>
      <c r="BB977" s="37"/>
      <c r="BC977" s="37"/>
      <c r="BD977" s="37"/>
      <c r="BE977" s="37"/>
      <c r="BF977" s="37"/>
      <c r="BG977" s="37"/>
      <c r="BH977" s="37"/>
    </row>
    <row r="978" ht="15.7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  <c r="AH978" s="37"/>
      <c r="AI978" s="37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  <c r="AT978" s="37"/>
      <c r="AU978" s="37"/>
      <c r="AV978" s="37"/>
      <c r="AW978" s="37"/>
      <c r="AX978" s="37"/>
      <c r="AY978" s="37"/>
      <c r="AZ978" s="37"/>
      <c r="BA978" s="37"/>
      <c r="BB978" s="37"/>
      <c r="BC978" s="37"/>
      <c r="BD978" s="37"/>
      <c r="BE978" s="37"/>
      <c r="BF978" s="37"/>
      <c r="BG978" s="37"/>
      <c r="BH978" s="37"/>
    </row>
    <row r="979" ht="15.7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  <c r="AG979" s="37"/>
      <c r="AH979" s="37"/>
      <c r="AI979" s="37"/>
      <c r="AJ979" s="37"/>
      <c r="AK979" s="37"/>
      <c r="AL979" s="37"/>
      <c r="AM979" s="37"/>
      <c r="AN979" s="37"/>
      <c r="AO979" s="37"/>
      <c r="AP979" s="37"/>
      <c r="AQ979" s="37"/>
      <c r="AR979" s="37"/>
      <c r="AS979" s="37"/>
      <c r="AT979" s="37"/>
      <c r="AU979" s="37"/>
      <c r="AV979" s="37"/>
      <c r="AW979" s="37"/>
      <c r="AX979" s="37"/>
      <c r="AY979" s="37"/>
      <c r="AZ979" s="37"/>
      <c r="BA979" s="37"/>
      <c r="BB979" s="37"/>
      <c r="BC979" s="37"/>
      <c r="BD979" s="37"/>
      <c r="BE979" s="37"/>
      <c r="BF979" s="37"/>
      <c r="BG979" s="37"/>
      <c r="BH979" s="37"/>
    </row>
    <row r="980" ht="15.7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  <c r="AG980" s="37"/>
      <c r="AH980" s="37"/>
      <c r="AI980" s="37"/>
      <c r="AJ980" s="37"/>
      <c r="AK980" s="37"/>
      <c r="AL980" s="37"/>
      <c r="AM980" s="37"/>
      <c r="AN980" s="37"/>
      <c r="AO980" s="37"/>
      <c r="AP980" s="37"/>
      <c r="AQ980" s="37"/>
      <c r="AR980" s="37"/>
      <c r="AS980" s="37"/>
      <c r="AT980" s="37"/>
      <c r="AU980" s="37"/>
      <c r="AV980" s="37"/>
      <c r="AW980" s="37"/>
      <c r="AX980" s="37"/>
      <c r="AY980" s="37"/>
      <c r="AZ980" s="37"/>
      <c r="BA980" s="37"/>
      <c r="BB980" s="37"/>
      <c r="BC980" s="37"/>
      <c r="BD980" s="37"/>
      <c r="BE980" s="37"/>
      <c r="BF980" s="37"/>
      <c r="BG980" s="37"/>
      <c r="BH980" s="37"/>
    </row>
    <row r="981" ht="15.7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  <c r="AH981" s="37"/>
      <c r="AI981" s="37"/>
      <c r="AJ981" s="37"/>
      <c r="AK981" s="37"/>
      <c r="AL981" s="37"/>
      <c r="AM981" s="37"/>
      <c r="AN981" s="37"/>
      <c r="AO981" s="37"/>
      <c r="AP981" s="37"/>
      <c r="AQ981" s="37"/>
      <c r="AR981" s="37"/>
      <c r="AS981" s="37"/>
      <c r="AT981" s="37"/>
      <c r="AU981" s="37"/>
      <c r="AV981" s="37"/>
      <c r="AW981" s="37"/>
      <c r="AX981" s="37"/>
      <c r="AY981" s="37"/>
      <c r="AZ981" s="37"/>
      <c r="BA981" s="37"/>
      <c r="BB981" s="37"/>
      <c r="BC981" s="37"/>
      <c r="BD981" s="37"/>
      <c r="BE981" s="37"/>
      <c r="BF981" s="37"/>
      <c r="BG981" s="37"/>
      <c r="BH981" s="37"/>
    </row>
    <row r="982" ht="15.7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  <c r="AH982" s="37"/>
      <c r="AI982" s="37"/>
      <c r="AJ982" s="37"/>
      <c r="AK982" s="37"/>
      <c r="AL982" s="37"/>
      <c r="AM982" s="37"/>
      <c r="AN982" s="37"/>
      <c r="AO982" s="37"/>
      <c r="AP982" s="37"/>
      <c r="AQ982" s="37"/>
      <c r="AR982" s="37"/>
      <c r="AS982" s="37"/>
      <c r="AT982" s="37"/>
      <c r="AU982" s="37"/>
      <c r="AV982" s="37"/>
      <c r="AW982" s="37"/>
      <c r="AX982" s="37"/>
      <c r="AY982" s="37"/>
      <c r="AZ982" s="37"/>
      <c r="BA982" s="37"/>
      <c r="BB982" s="37"/>
      <c r="BC982" s="37"/>
      <c r="BD982" s="37"/>
      <c r="BE982" s="37"/>
      <c r="BF982" s="37"/>
      <c r="BG982" s="37"/>
      <c r="BH982" s="37"/>
    </row>
    <row r="983" ht="15.7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  <c r="AG983" s="37"/>
      <c r="AH983" s="37"/>
      <c r="AI983" s="37"/>
      <c r="AJ983" s="37"/>
      <c r="AK983" s="37"/>
      <c r="AL983" s="37"/>
      <c r="AM983" s="37"/>
      <c r="AN983" s="37"/>
      <c r="AO983" s="37"/>
      <c r="AP983" s="37"/>
      <c r="AQ983" s="37"/>
      <c r="AR983" s="37"/>
      <c r="AS983" s="37"/>
      <c r="AT983" s="37"/>
      <c r="AU983" s="37"/>
      <c r="AV983" s="37"/>
      <c r="AW983" s="37"/>
      <c r="AX983" s="37"/>
      <c r="AY983" s="37"/>
      <c r="AZ983" s="37"/>
      <c r="BA983" s="37"/>
      <c r="BB983" s="37"/>
      <c r="BC983" s="37"/>
      <c r="BD983" s="37"/>
      <c r="BE983" s="37"/>
      <c r="BF983" s="37"/>
      <c r="BG983" s="37"/>
      <c r="BH983" s="37"/>
    </row>
    <row r="984" ht="15.7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  <c r="AG984" s="37"/>
      <c r="AH984" s="37"/>
      <c r="AI984" s="37"/>
      <c r="AJ984" s="37"/>
      <c r="AK984" s="37"/>
      <c r="AL984" s="37"/>
      <c r="AM984" s="37"/>
      <c r="AN984" s="37"/>
      <c r="AO984" s="37"/>
      <c r="AP984" s="37"/>
      <c r="AQ984" s="37"/>
      <c r="AR984" s="37"/>
      <c r="AS984" s="37"/>
      <c r="AT984" s="37"/>
      <c r="AU984" s="37"/>
      <c r="AV984" s="37"/>
      <c r="AW984" s="37"/>
      <c r="AX984" s="37"/>
      <c r="AY984" s="37"/>
      <c r="AZ984" s="37"/>
      <c r="BA984" s="37"/>
      <c r="BB984" s="37"/>
      <c r="BC984" s="37"/>
      <c r="BD984" s="37"/>
      <c r="BE984" s="37"/>
      <c r="BF984" s="37"/>
      <c r="BG984" s="37"/>
      <c r="BH984" s="37"/>
    </row>
    <row r="985" ht="15.7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  <c r="AG985" s="37"/>
      <c r="AH985" s="37"/>
      <c r="AI985" s="37"/>
      <c r="AJ985" s="37"/>
      <c r="AK985" s="37"/>
      <c r="AL985" s="37"/>
      <c r="AM985" s="37"/>
      <c r="AN985" s="37"/>
      <c r="AO985" s="37"/>
      <c r="AP985" s="37"/>
      <c r="AQ985" s="37"/>
      <c r="AR985" s="37"/>
      <c r="AS985" s="37"/>
      <c r="AT985" s="37"/>
      <c r="AU985" s="37"/>
      <c r="AV985" s="37"/>
      <c r="AW985" s="37"/>
      <c r="AX985" s="37"/>
      <c r="AY985" s="37"/>
      <c r="AZ985" s="37"/>
      <c r="BA985" s="37"/>
      <c r="BB985" s="37"/>
      <c r="BC985" s="37"/>
      <c r="BD985" s="37"/>
      <c r="BE985" s="37"/>
      <c r="BF985" s="37"/>
      <c r="BG985" s="37"/>
      <c r="BH985" s="37"/>
    </row>
    <row r="986" ht="15.7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  <c r="AG986" s="37"/>
      <c r="AH986" s="37"/>
      <c r="AI986" s="37"/>
      <c r="AJ986" s="37"/>
      <c r="AK986" s="37"/>
      <c r="AL986" s="37"/>
      <c r="AM986" s="37"/>
      <c r="AN986" s="37"/>
      <c r="AO986" s="37"/>
      <c r="AP986" s="37"/>
      <c r="AQ986" s="37"/>
      <c r="AR986" s="37"/>
      <c r="AS986" s="37"/>
      <c r="AT986" s="37"/>
      <c r="AU986" s="37"/>
      <c r="AV986" s="37"/>
      <c r="AW986" s="37"/>
      <c r="AX986" s="37"/>
      <c r="AY986" s="37"/>
      <c r="AZ986" s="37"/>
      <c r="BA986" s="37"/>
      <c r="BB986" s="37"/>
      <c r="BC986" s="37"/>
      <c r="BD986" s="37"/>
      <c r="BE986" s="37"/>
      <c r="BF986" s="37"/>
      <c r="BG986" s="37"/>
      <c r="BH986" s="37"/>
    </row>
    <row r="987" ht="15.7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  <c r="AG987" s="37"/>
      <c r="AH987" s="37"/>
      <c r="AI987" s="37"/>
      <c r="AJ987" s="37"/>
      <c r="AK987" s="37"/>
      <c r="AL987" s="37"/>
      <c r="AM987" s="37"/>
      <c r="AN987" s="37"/>
      <c r="AO987" s="37"/>
      <c r="AP987" s="37"/>
      <c r="AQ987" s="37"/>
      <c r="AR987" s="37"/>
      <c r="AS987" s="37"/>
      <c r="AT987" s="37"/>
      <c r="AU987" s="37"/>
      <c r="AV987" s="37"/>
      <c r="AW987" s="37"/>
      <c r="AX987" s="37"/>
      <c r="AY987" s="37"/>
      <c r="AZ987" s="37"/>
      <c r="BA987" s="37"/>
      <c r="BB987" s="37"/>
      <c r="BC987" s="37"/>
      <c r="BD987" s="37"/>
      <c r="BE987" s="37"/>
      <c r="BF987" s="37"/>
      <c r="BG987" s="37"/>
      <c r="BH987" s="37"/>
    </row>
    <row r="988" ht="15.7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37"/>
      <c r="AI988" s="37"/>
      <c r="AJ988" s="37"/>
      <c r="AK988" s="37"/>
      <c r="AL988" s="37"/>
      <c r="AM988" s="37"/>
      <c r="AN988" s="37"/>
      <c r="AO988" s="37"/>
      <c r="AP988" s="37"/>
      <c r="AQ988" s="37"/>
      <c r="AR988" s="37"/>
      <c r="AS988" s="37"/>
      <c r="AT988" s="37"/>
      <c r="AU988" s="37"/>
      <c r="AV988" s="37"/>
      <c r="AW988" s="37"/>
      <c r="AX988" s="37"/>
      <c r="AY988" s="37"/>
      <c r="AZ988" s="37"/>
      <c r="BA988" s="37"/>
      <c r="BB988" s="37"/>
      <c r="BC988" s="37"/>
      <c r="BD988" s="37"/>
      <c r="BE988" s="37"/>
      <c r="BF988" s="37"/>
      <c r="BG988" s="37"/>
      <c r="BH988" s="37"/>
    </row>
    <row r="989" ht="15.7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  <c r="AH989" s="37"/>
      <c r="AI989" s="37"/>
      <c r="AJ989" s="37"/>
      <c r="AK989" s="37"/>
      <c r="AL989" s="37"/>
      <c r="AM989" s="37"/>
      <c r="AN989" s="37"/>
      <c r="AO989" s="37"/>
      <c r="AP989" s="37"/>
      <c r="AQ989" s="37"/>
      <c r="AR989" s="37"/>
      <c r="AS989" s="37"/>
      <c r="AT989" s="37"/>
      <c r="AU989" s="37"/>
      <c r="AV989" s="37"/>
      <c r="AW989" s="37"/>
      <c r="AX989" s="37"/>
      <c r="AY989" s="37"/>
      <c r="AZ989" s="37"/>
      <c r="BA989" s="37"/>
      <c r="BB989" s="37"/>
      <c r="BC989" s="37"/>
      <c r="BD989" s="37"/>
      <c r="BE989" s="37"/>
      <c r="BF989" s="37"/>
      <c r="BG989" s="37"/>
      <c r="BH989" s="37"/>
    </row>
    <row r="990" ht="15.7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  <c r="AH990" s="37"/>
      <c r="AI990" s="37"/>
      <c r="AJ990" s="37"/>
      <c r="AK990" s="37"/>
      <c r="AL990" s="37"/>
      <c r="AM990" s="37"/>
      <c r="AN990" s="37"/>
      <c r="AO990" s="37"/>
      <c r="AP990" s="37"/>
      <c r="AQ990" s="37"/>
      <c r="AR990" s="37"/>
      <c r="AS990" s="37"/>
      <c r="AT990" s="37"/>
      <c r="AU990" s="37"/>
      <c r="AV990" s="37"/>
      <c r="AW990" s="37"/>
      <c r="AX990" s="37"/>
      <c r="AY990" s="37"/>
      <c r="AZ990" s="37"/>
      <c r="BA990" s="37"/>
      <c r="BB990" s="37"/>
      <c r="BC990" s="37"/>
      <c r="BD990" s="37"/>
      <c r="BE990" s="37"/>
      <c r="BF990" s="37"/>
      <c r="BG990" s="37"/>
      <c r="BH990" s="37"/>
    </row>
    <row r="991" ht="15.7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  <c r="AJ991" s="37"/>
      <c r="AK991" s="37"/>
      <c r="AL991" s="37"/>
      <c r="AM991" s="37"/>
      <c r="AN991" s="37"/>
      <c r="AO991" s="37"/>
      <c r="AP991" s="37"/>
      <c r="AQ991" s="37"/>
      <c r="AR991" s="37"/>
      <c r="AS991" s="37"/>
      <c r="AT991" s="37"/>
      <c r="AU991" s="37"/>
      <c r="AV991" s="37"/>
      <c r="AW991" s="37"/>
      <c r="AX991" s="37"/>
      <c r="AY991" s="37"/>
      <c r="AZ991" s="37"/>
      <c r="BA991" s="37"/>
      <c r="BB991" s="37"/>
      <c r="BC991" s="37"/>
      <c r="BD991" s="37"/>
      <c r="BE991" s="37"/>
      <c r="BF991" s="37"/>
      <c r="BG991" s="37"/>
      <c r="BH991" s="37"/>
    </row>
    <row r="992" ht="15.7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37"/>
      <c r="AI992" s="37"/>
      <c r="AJ992" s="37"/>
      <c r="AK992" s="37"/>
      <c r="AL992" s="37"/>
      <c r="AM992" s="37"/>
      <c r="AN992" s="37"/>
      <c r="AO992" s="37"/>
      <c r="AP992" s="37"/>
      <c r="AQ992" s="37"/>
      <c r="AR992" s="37"/>
      <c r="AS992" s="37"/>
      <c r="AT992" s="37"/>
      <c r="AU992" s="37"/>
      <c r="AV992" s="37"/>
      <c r="AW992" s="37"/>
      <c r="AX992" s="37"/>
      <c r="AY992" s="37"/>
      <c r="AZ992" s="37"/>
      <c r="BA992" s="37"/>
      <c r="BB992" s="37"/>
      <c r="BC992" s="37"/>
      <c r="BD992" s="37"/>
      <c r="BE992" s="37"/>
      <c r="BF992" s="37"/>
      <c r="BG992" s="37"/>
      <c r="BH992" s="37"/>
    </row>
    <row r="993" ht="15.7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  <c r="AJ993" s="37"/>
      <c r="AK993" s="37"/>
      <c r="AL993" s="37"/>
      <c r="AM993" s="37"/>
      <c r="AN993" s="37"/>
      <c r="AO993" s="37"/>
      <c r="AP993" s="37"/>
      <c r="AQ993" s="37"/>
      <c r="AR993" s="37"/>
      <c r="AS993" s="37"/>
      <c r="AT993" s="37"/>
      <c r="AU993" s="37"/>
      <c r="AV993" s="37"/>
      <c r="AW993" s="37"/>
      <c r="AX993" s="37"/>
      <c r="AY993" s="37"/>
      <c r="AZ993" s="37"/>
      <c r="BA993" s="37"/>
      <c r="BB993" s="37"/>
      <c r="BC993" s="37"/>
      <c r="BD993" s="37"/>
      <c r="BE993" s="37"/>
      <c r="BF993" s="37"/>
      <c r="BG993" s="37"/>
      <c r="BH993" s="37"/>
    </row>
    <row r="994" ht="15.7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7"/>
      <c r="AJ994" s="37"/>
      <c r="AK994" s="37"/>
      <c r="AL994" s="37"/>
      <c r="AM994" s="37"/>
      <c r="AN994" s="37"/>
      <c r="AO994" s="37"/>
      <c r="AP994" s="37"/>
      <c r="AQ994" s="37"/>
      <c r="AR994" s="37"/>
      <c r="AS994" s="37"/>
      <c r="AT994" s="37"/>
      <c r="AU994" s="37"/>
      <c r="AV994" s="37"/>
      <c r="AW994" s="37"/>
      <c r="AX994" s="37"/>
      <c r="AY994" s="37"/>
      <c r="AZ994" s="37"/>
      <c r="BA994" s="37"/>
      <c r="BB994" s="37"/>
      <c r="BC994" s="37"/>
      <c r="BD994" s="37"/>
      <c r="BE994" s="37"/>
      <c r="BF994" s="37"/>
      <c r="BG994" s="37"/>
      <c r="BH994" s="37"/>
    </row>
    <row r="995" ht="15.7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  <c r="AI995" s="37"/>
      <c r="AJ995" s="37"/>
      <c r="AK995" s="37"/>
      <c r="AL995" s="37"/>
      <c r="AM995" s="37"/>
      <c r="AN995" s="37"/>
      <c r="AO995" s="37"/>
      <c r="AP995" s="37"/>
      <c r="AQ995" s="37"/>
      <c r="AR995" s="37"/>
      <c r="AS995" s="37"/>
      <c r="AT995" s="37"/>
      <c r="AU995" s="37"/>
      <c r="AV995" s="37"/>
      <c r="AW995" s="37"/>
      <c r="AX995" s="37"/>
      <c r="AY995" s="37"/>
      <c r="AZ995" s="37"/>
      <c r="BA995" s="37"/>
      <c r="BB995" s="37"/>
      <c r="BC995" s="37"/>
      <c r="BD995" s="37"/>
      <c r="BE995" s="37"/>
      <c r="BF995" s="37"/>
      <c r="BG995" s="37"/>
      <c r="BH995" s="37"/>
    </row>
    <row r="996" ht="15.7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37"/>
      <c r="AI996" s="37"/>
      <c r="AJ996" s="37"/>
      <c r="AK996" s="37"/>
      <c r="AL996" s="37"/>
      <c r="AM996" s="37"/>
      <c r="AN996" s="37"/>
      <c r="AO996" s="37"/>
      <c r="AP996" s="37"/>
      <c r="AQ996" s="37"/>
      <c r="AR996" s="37"/>
      <c r="AS996" s="37"/>
      <c r="AT996" s="37"/>
      <c r="AU996" s="37"/>
      <c r="AV996" s="37"/>
      <c r="AW996" s="37"/>
      <c r="AX996" s="37"/>
      <c r="AY996" s="37"/>
      <c r="AZ996" s="37"/>
      <c r="BA996" s="37"/>
      <c r="BB996" s="37"/>
      <c r="BC996" s="37"/>
      <c r="BD996" s="37"/>
      <c r="BE996" s="37"/>
      <c r="BF996" s="37"/>
      <c r="BG996" s="37"/>
      <c r="BH996" s="37"/>
    </row>
    <row r="997" ht="15.7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7"/>
      <c r="AJ997" s="37"/>
      <c r="AK997" s="37"/>
      <c r="AL997" s="37"/>
      <c r="AM997" s="37"/>
      <c r="AN997" s="37"/>
      <c r="AO997" s="37"/>
      <c r="AP997" s="37"/>
      <c r="AQ997" s="37"/>
      <c r="AR997" s="37"/>
      <c r="AS997" s="37"/>
      <c r="AT997" s="37"/>
      <c r="AU997" s="37"/>
      <c r="AV997" s="37"/>
      <c r="AW997" s="37"/>
      <c r="AX997" s="37"/>
      <c r="AY997" s="37"/>
      <c r="AZ997" s="37"/>
      <c r="BA997" s="37"/>
      <c r="BB997" s="37"/>
      <c r="BC997" s="37"/>
      <c r="BD997" s="37"/>
      <c r="BE997" s="37"/>
      <c r="BF997" s="37"/>
      <c r="BG997" s="37"/>
      <c r="BH997" s="37"/>
    </row>
    <row r="998" ht="15.7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37"/>
      <c r="AI998" s="37"/>
      <c r="AJ998" s="37"/>
      <c r="AK998" s="37"/>
      <c r="AL998" s="37"/>
      <c r="AM998" s="37"/>
      <c r="AN998" s="37"/>
      <c r="AO998" s="37"/>
      <c r="AP998" s="37"/>
      <c r="AQ998" s="37"/>
      <c r="AR998" s="37"/>
      <c r="AS998" s="37"/>
      <c r="AT998" s="37"/>
      <c r="AU998" s="37"/>
      <c r="AV998" s="37"/>
      <c r="AW998" s="37"/>
      <c r="AX998" s="37"/>
      <c r="AY998" s="37"/>
      <c r="AZ998" s="37"/>
      <c r="BA998" s="37"/>
      <c r="BB998" s="37"/>
      <c r="BC998" s="37"/>
      <c r="BD998" s="37"/>
      <c r="BE998" s="37"/>
      <c r="BF998" s="37"/>
      <c r="BG998" s="37"/>
      <c r="BH998" s="37"/>
    </row>
    <row r="999" ht="15.7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  <c r="AG999" s="37"/>
      <c r="AH999" s="37"/>
      <c r="AI999" s="37"/>
      <c r="AJ999" s="37"/>
      <c r="AK999" s="37"/>
      <c r="AL999" s="37"/>
      <c r="AM999" s="37"/>
      <c r="AN999" s="37"/>
      <c r="AO999" s="37"/>
      <c r="AP999" s="37"/>
      <c r="AQ999" s="37"/>
      <c r="AR999" s="37"/>
      <c r="AS999" s="37"/>
      <c r="AT999" s="37"/>
      <c r="AU999" s="37"/>
      <c r="AV999" s="37"/>
      <c r="AW999" s="37"/>
      <c r="AX999" s="37"/>
      <c r="AY999" s="37"/>
      <c r="AZ999" s="37"/>
      <c r="BA999" s="37"/>
      <c r="BB999" s="37"/>
      <c r="BC999" s="37"/>
      <c r="BD999" s="37"/>
      <c r="BE999" s="37"/>
      <c r="BF999" s="37"/>
      <c r="BG999" s="37"/>
      <c r="BH999" s="37"/>
    </row>
    <row r="1000" ht="15.7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37"/>
      <c r="AI1000" s="37"/>
      <c r="AJ1000" s="37"/>
      <c r="AK1000" s="37"/>
      <c r="AL1000" s="37"/>
      <c r="AM1000" s="37"/>
      <c r="AN1000" s="37"/>
      <c r="AO1000" s="37"/>
      <c r="AP1000" s="37"/>
      <c r="AQ1000" s="37"/>
      <c r="AR1000" s="37"/>
      <c r="AS1000" s="37"/>
      <c r="AT1000" s="37"/>
      <c r="AU1000" s="37"/>
      <c r="AV1000" s="37"/>
      <c r="AW1000" s="37"/>
      <c r="AX1000" s="37"/>
      <c r="AY1000" s="37"/>
      <c r="AZ1000" s="37"/>
      <c r="BA1000" s="37"/>
      <c r="BB1000" s="37"/>
      <c r="BC1000" s="37"/>
      <c r="BD1000" s="37"/>
      <c r="BE1000" s="37"/>
      <c r="BF1000" s="37"/>
      <c r="BG1000" s="37"/>
      <c r="BH1000" s="37"/>
    </row>
  </sheetData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1"/>
    <pageSetUpPr fitToPage="1"/>
  </sheetPr>
  <sheetViews>
    <sheetView showGridLines="0" workbookViewId="0"/>
  </sheetViews>
  <sheetFormatPr customHeight="1" defaultColWidth="14.43" defaultRowHeight="15.0"/>
  <cols>
    <col customWidth="1" min="1" max="1" width="4.29"/>
    <col customWidth="1" min="2" max="2" width="25.71"/>
    <col customWidth="1" min="3" max="3" width="13.43"/>
    <col customWidth="1" min="4" max="4" width="12.86"/>
    <col customWidth="1" min="5" max="5" width="19.14"/>
    <col customWidth="1" min="6" max="6" width="17.29"/>
    <col customWidth="1" min="7" max="7" width="17.14"/>
    <col customWidth="1" min="8" max="8" width="17.43"/>
    <col customWidth="1" min="9" max="10" width="14.71"/>
    <col customWidth="1" min="11" max="11" width="15.29"/>
    <col customWidth="1" min="12" max="12" width="17.71"/>
    <col customWidth="1" min="13" max="13" width="16.86"/>
    <col customWidth="1" min="14" max="14" width="16.29"/>
    <col customWidth="1" min="15" max="15" width="17.86"/>
    <col customWidth="1" min="16" max="16" width="8.71"/>
    <col customWidth="1" min="17" max="17" width="23.71"/>
    <col customWidth="1" min="18" max="19" width="8.71"/>
    <col customWidth="1" min="20" max="20" width="14.14"/>
    <col customWidth="1" min="21" max="26" width="9.14"/>
  </cols>
  <sheetData>
    <row r="1" ht="15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ht="15.75" customHeight="1">
      <c r="A2" s="236"/>
      <c r="B2" s="38" t="s">
        <v>187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37"/>
      <c r="U2" s="238"/>
      <c r="V2" s="238"/>
      <c r="W2" s="238"/>
      <c r="X2" s="238"/>
      <c r="Y2" s="238"/>
      <c r="Z2" s="238"/>
    </row>
    <row r="3" ht="15.75" customHeight="1">
      <c r="A3" s="239"/>
      <c r="B3" s="4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76"/>
      <c r="U3" s="37"/>
      <c r="V3" s="37"/>
      <c r="W3" s="37"/>
      <c r="X3" s="37"/>
      <c r="Y3" s="37"/>
      <c r="Z3" s="37"/>
    </row>
    <row r="4" ht="15.75" customHeight="1">
      <c r="A4" s="239"/>
      <c r="B4" s="240" t="str">
        <f>Assumptions!B2</f>
        <v>107 e. Chalmers</v>
      </c>
      <c r="C4" s="241"/>
      <c r="D4" s="241"/>
      <c r="E4" s="241"/>
      <c r="F4" s="1"/>
      <c r="G4" s="242" t="str">
        <f>Assumptions!J2</f>
        <v>306 e. Armory</v>
      </c>
      <c r="H4" s="241"/>
      <c r="I4" s="241"/>
      <c r="J4" s="241"/>
      <c r="K4" s="1"/>
      <c r="L4" s="242" t="str">
        <f>Assumptions!R2</f>
        <v>505 e. Clark</v>
      </c>
      <c r="M4" s="241"/>
      <c r="N4" s="241"/>
      <c r="O4" s="241"/>
      <c r="P4" s="1"/>
      <c r="Q4" s="242" t="str">
        <f>Assumptions!Z2</f>
        <v>602 e. Clark</v>
      </c>
      <c r="R4" s="241"/>
      <c r="S4" s="241"/>
      <c r="T4" s="243"/>
      <c r="U4" s="37"/>
      <c r="V4" s="37"/>
      <c r="W4" s="37"/>
      <c r="X4" s="37"/>
      <c r="Y4" s="37"/>
      <c r="Z4" s="37"/>
    </row>
    <row r="5" ht="15.75" customHeight="1">
      <c r="A5" s="239"/>
      <c r="B5" s="244" t="s">
        <v>188</v>
      </c>
      <c r="C5" s="6"/>
      <c r="D5" s="6"/>
      <c r="E5" s="245">
        <f t="array" ref="E5">NPV(Assumptions!$D$66,'Proforma Summary'!D47:M47)</f>
        <v>901926.4986</v>
      </c>
      <c r="F5" s="1"/>
      <c r="G5" s="5" t="s">
        <v>188</v>
      </c>
      <c r="H5" s="6"/>
      <c r="I5" s="6"/>
      <c r="J5" s="245">
        <f t="array" ref="J5">NPV(Assumptions!$L$66,'Proforma Summary'!Q47:Z47)</f>
        <v>1193416.3</v>
      </c>
      <c r="K5" s="1"/>
      <c r="L5" s="5" t="s">
        <v>188</v>
      </c>
      <c r="M5" s="6"/>
      <c r="N5" s="6"/>
      <c r="O5" s="245">
        <f t="array" ref="O5">NPV(Assumptions!$T$66,'Proforma Summary'!AD47:AM47)</f>
        <v>687530.5698</v>
      </c>
      <c r="P5" s="1"/>
      <c r="Q5" s="5" t="s">
        <v>188</v>
      </c>
      <c r="R5" s="6"/>
      <c r="S5" s="6"/>
      <c r="T5" s="246">
        <f t="array" ref="T5">NPV(Assumptions!$AB$66,'Proforma Summary'!AQ47:AZ47)</f>
        <v>805810.0276</v>
      </c>
      <c r="U5" s="37"/>
      <c r="V5" s="37"/>
      <c r="W5" s="37"/>
      <c r="X5" s="37"/>
      <c r="Y5" s="37"/>
      <c r="Z5" s="37"/>
    </row>
    <row r="6" ht="15.75" customHeight="1">
      <c r="A6" s="239"/>
      <c r="B6" s="46" t="s">
        <v>189</v>
      </c>
      <c r="C6" s="1"/>
      <c r="D6" s="1"/>
      <c r="E6" s="247">
        <f t="array" ref="E6">NPV(Assumptions!$D$66,'Proforma Summary'!D48:M48)</f>
        <v>870266.6844</v>
      </c>
      <c r="F6" s="1"/>
      <c r="G6" s="9" t="s">
        <v>189</v>
      </c>
      <c r="H6" s="1"/>
      <c r="I6" s="1"/>
      <c r="J6" s="247">
        <f t="array" ref="J6">NPV(Assumptions!$L$66,'Proforma Summary'!Q48:Z48)</f>
        <v>1147490.431</v>
      </c>
      <c r="K6" s="1"/>
      <c r="L6" s="9" t="s">
        <v>189</v>
      </c>
      <c r="M6" s="1"/>
      <c r="N6" s="1"/>
      <c r="O6" s="247">
        <f t="array" ref="O6">NPV(Assumptions!$T$66,'Proforma Summary'!AD48:AM48)</f>
        <v>711139.2162</v>
      </c>
      <c r="P6" s="1"/>
      <c r="Q6" s="9" t="s">
        <v>189</v>
      </c>
      <c r="R6" s="1"/>
      <c r="S6" s="1"/>
      <c r="T6" s="246">
        <f t="array" ref="T6">NPV(Assumptions!$AB$66,'Proforma Summary'!AQ48:AZ48)</f>
        <v>832797.7731</v>
      </c>
      <c r="U6" s="37"/>
      <c r="V6" s="37"/>
      <c r="W6" s="37"/>
      <c r="X6" s="37"/>
      <c r="Y6" s="37"/>
      <c r="Z6" s="37"/>
    </row>
    <row r="7" ht="15.75" customHeight="1">
      <c r="A7" s="239"/>
      <c r="B7" s="46" t="s">
        <v>190</v>
      </c>
      <c r="C7" s="1"/>
      <c r="D7" s="1"/>
      <c r="E7" s="247">
        <f>SUM(E5:E6)</f>
        <v>1772193.183</v>
      </c>
      <c r="F7" s="1"/>
      <c r="G7" s="9" t="s">
        <v>190</v>
      </c>
      <c r="H7" s="1"/>
      <c r="I7" s="1"/>
      <c r="J7" s="247">
        <f>SUM(J5:J6)</f>
        <v>2340906.731</v>
      </c>
      <c r="K7" s="1"/>
      <c r="L7" s="9" t="s">
        <v>190</v>
      </c>
      <c r="M7" s="1"/>
      <c r="N7" s="1"/>
      <c r="O7" s="247">
        <f>SUM(O5:O6)</f>
        <v>1398669.786</v>
      </c>
      <c r="P7" s="1"/>
      <c r="Q7" s="9" t="s">
        <v>190</v>
      </c>
      <c r="R7" s="1"/>
      <c r="S7" s="1"/>
      <c r="T7" s="248">
        <f>SUM(T5:T6)</f>
        <v>1638607.801</v>
      </c>
      <c r="U7" s="37"/>
      <c r="V7" s="37"/>
      <c r="W7" s="37"/>
      <c r="X7" s="37"/>
      <c r="Y7" s="37"/>
      <c r="Z7" s="37"/>
    </row>
    <row r="8" ht="15.75" customHeight="1">
      <c r="A8" s="239"/>
      <c r="B8" s="46" t="s">
        <v>191</v>
      </c>
      <c r="C8" s="1"/>
      <c r="D8" s="1"/>
      <c r="E8" s="247">
        <f>-Assumptions!D43</f>
        <v>-986309.2246</v>
      </c>
      <c r="F8" s="1"/>
      <c r="G8" s="9" t="s">
        <v>191</v>
      </c>
      <c r="H8" s="1"/>
      <c r="I8" s="1"/>
      <c r="J8" s="247">
        <f>'Proforma Summary'!P49</f>
        <v>-1304409.094</v>
      </c>
      <c r="K8" s="1"/>
      <c r="L8" s="9" t="s">
        <v>191</v>
      </c>
      <c r="M8" s="1"/>
      <c r="N8" s="1"/>
      <c r="O8" s="247">
        <f>'Proforma Summary'!AC49</f>
        <v>-754580.191</v>
      </c>
      <c r="P8" s="1"/>
      <c r="Q8" s="9" t="s">
        <v>191</v>
      </c>
      <c r="R8" s="1"/>
      <c r="S8" s="1"/>
      <c r="T8" s="248">
        <f>'Proforma Summary'!AP49</f>
        <v>-885934.436</v>
      </c>
      <c r="U8" s="37"/>
      <c r="V8" s="37"/>
      <c r="W8" s="37"/>
      <c r="X8" s="37"/>
      <c r="Y8" s="37"/>
      <c r="Z8" s="37"/>
    </row>
    <row r="9" ht="15.75" customHeight="1">
      <c r="A9" s="239"/>
      <c r="B9" s="46" t="s">
        <v>192</v>
      </c>
      <c r="C9" s="1"/>
      <c r="D9" s="1"/>
      <c r="E9" s="247">
        <f>SUM(E7:E8)</f>
        <v>785883.9584</v>
      </c>
      <c r="F9" s="1"/>
      <c r="G9" s="9" t="s">
        <v>192</v>
      </c>
      <c r="H9" s="1"/>
      <c r="I9" s="1"/>
      <c r="J9" s="247">
        <f>SUM(J7:J8)</f>
        <v>1036497.637</v>
      </c>
      <c r="K9" s="1"/>
      <c r="L9" s="9" t="s">
        <v>192</v>
      </c>
      <c r="M9" s="1"/>
      <c r="N9" s="1"/>
      <c r="O9" s="247">
        <f>SUM(O7:O8)</f>
        <v>644089.5951</v>
      </c>
      <c r="P9" s="1"/>
      <c r="Q9" s="9" t="s">
        <v>192</v>
      </c>
      <c r="R9" s="1"/>
      <c r="S9" s="1"/>
      <c r="T9" s="248">
        <f>SUM(T7:T8)</f>
        <v>752673.3646</v>
      </c>
      <c r="U9" s="37"/>
      <c r="V9" s="37"/>
      <c r="W9" s="37"/>
      <c r="X9" s="37"/>
      <c r="Y9" s="37"/>
      <c r="Z9" s="37"/>
    </row>
    <row r="10" ht="15.75" customHeight="1">
      <c r="A10" s="239"/>
      <c r="B10" s="93" t="s">
        <v>135</v>
      </c>
      <c r="C10" s="21"/>
      <c r="D10" s="21"/>
      <c r="E10" s="249">
        <f>IRR('Proforma Summary'!C49:M49)</f>
        <v>0.206564001</v>
      </c>
      <c r="F10" s="1"/>
      <c r="G10" s="20" t="s">
        <v>135</v>
      </c>
      <c r="H10" s="21"/>
      <c r="I10" s="21"/>
      <c r="J10" s="249">
        <f>IRR('Proforma Summary'!P49:Z49)</f>
        <v>0.206413664</v>
      </c>
      <c r="K10" s="1"/>
      <c r="L10" s="20" t="s">
        <v>135</v>
      </c>
      <c r="M10" s="21"/>
      <c r="N10" s="21"/>
      <c r="O10" s="249">
        <f>IRR('Proforma Summary'!AC49:AM49)</f>
        <v>0.2113036989</v>
      </c>
      <c r="P10" s="1"/>
      <c r="Q10" s="20" t="s">
        <v>135</v>
      </c>
      <c r="R10" s="21"/>
      <c r="S10" s="21"/>
      <c r="T10" s="250">
        <f>IRR('Proforma Summary'!AP49:AZ49)</f>
        <v>0.2109185115</v>
      </c>
      <c r="U10" s="37"/>
      <c r="V10" s="37"/>
      <c r="W10" s="37"/>
      <c r="X10" s="37"/>
      <c r="Y10" s="37"/>
      <c r="Z10" s="37"/>
    </row>
    <row r="11" ht="15.75" customHeight="1">
      <c r="A11" s="239"/>
      <c r="B11" s="4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76"/>
      <c r="U11" s="37"/>
      <c r="V11" s="37"/>
      <c r="W11" s="37"/>
      <c r="X11" s="37"/>
      <c r="Y11" s="37"/>
      <c r="Z11" s="37"/>
    </row>
    <row r="12" ht="15.75" customHeight="1">
      <c r="A12" s="236"/>
      <c r="B12" s="77" t="s">
        <v>193</v>
      </c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2"/>
      <c r="U12" s="238"/>
      <c r="V12" s="238"/>
      <c r="W12" s="238"/>
      <c r="X12" s="238"/>
      <c r="Y12" s="238"/>
      <c r="Z12" s="238"/>
    </row>
    <row r="13" ht="15.75" customHeight="1">
      <c r="A13" s="239"/>
      <c r="B13" s="46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76"/>
      <c r="U13" s="37"/>
      <c r="V13" s="37"/>
      <c r="W13" s="37"/>
      <c r="X13" s="37"/>
      <c r="Y13" s="37"/>
      <c r="Z13" s="37"/>
    </row>
    <row r="14" ht="15.75" customHeight="1">
      <c r="A14" s="239"/>
      <c r="B14" s="46"/>
      <c r="C14" s="1"/>
      <c r="D14" s="1"/>
      <c r="E14" s="1"/>
      <c r="F14" s="1"/>
      <c r="G14" s="1"/>
      <c r="H14" s="1"/>
      <c r="I14" s="1"/>
      <c r="J14" s="1"/>
      <c r="K14" s="1"/>
      <c r="L14" s="1"/>
      <c r="M14" s="253" t="s">
        <v>194</v>
      </c>
      <c r="N14" s="1"/>
      <c r="O14" s="1"/>
      <c r="P14" s="1"/>
      <c r="Q14" s="1"/>
      <c r="R14" s="1"/>
      <c r="S14" s="1"/>
      <c r="T14" s="76"/>
      <c r="U14" s="37"/>
      <c r="V14" s="37"/>
      <c r="W14" s="37"/>
      <c r="X14" s="37"/>
      <c r="Y14" s="37"/>
      <c r="Z14" s="37"/>
    </row>
    <row r="15" ht="15.75" customHeight="1">
      <c r="A15" s="239"/>
      <c r="B15" s="254" t="s">
        <v>195</v>
      </c>
      <c r="C15" s="255" t="str">
        <f>B4</f>
        <v>107 e. Chalmers</v>
      </c>
      <c r="D15" s="255" t="str">
        <f>G4</f>
        <v>306 e. Armory</v>
      </c>
      <c r="E15" s="255" t="str">
        <f>L4</f>
        <v>505 e. Clark</v>
      </c>
      <c r="F15" s="255" t="str">
        <f>Q4</f>
        <v>602 e. Clark</v>
      </c>
      <c r="G15" s="256" t="s">
        <v>196</v>
      </c>
      <c r="H15" s="8"/>
      <c r="I15" s="8"/>
      <c r="J15" s="8"/>
      <c r="K15" s="8"/>
      <c r="L15" s="8"/>
      <c r="M15" s="253"/>
      <c r="N15" s="8"/>
      <c r="O15" s="8"/>
      <c r="P15" s="8"/>
      <c r="Q15" s="8"/>
      <c r="R15" s="1"/>
      <c r="S15" s="1"/>
      <c r="T15" s="76"/>
      <c r="U15" s="37"/>
      <c r="V15" s="37"/>
      <c r="W15" s="37"/>
      <c r="X15" s="37"/>
      <c r="Y15" s="37"/>
      <c r="Z15" s="37"/>
    </row>
    <row r="16" ht="15.75" customHeight="1">
      <c r="A16" s="239"/>
      <c r="B16" s="97" t="s">
        <v>96</v>
      </c>
      <c r="C16" s="257">
        <f>Assumptions!D43</f>
        <v>986309.2246</v>
      </c>
      <c r="D16" s="257">
        <f>Assumptions!L43</f>
        <v>1304409.094</v>
      </c>
      <c r="E16" s="257">
        <f>Assumptions!T43</f>
        <v>754580.191</v>
      </c>
      <c r="F16" s="257">
        <f>Assumptions!AB43</f>
        <v>885934.436</v>
      </c>
      <c r="G16" s="258">
        <f t="shared" ref="G16:G19" si="1">SUM(C16:F16)</f>
        <v>3931232.946</v>
      </c>
      <c r="H16" s="8"/>
      <c r="I16" s="259" t="s">
        <v>197</v>
      </c>
      <c r="J16" s="260">
        <f>Assumptions!C118</f>
        <v>3</v>
      </c>
      <c r="K16" s="260">
        <f>Assumptions!D118</f>
        <v>4</v>
      </c>
      <c r="L16" s="260">
        <f>Assumptions!E118</f>
        <v>5</v>
      </c>
      <c r="M16" s="260">
        <f>Assumptions!F118</f>
        <v>6</v>
      </c>
      <c r="N16" s="260">
        <f>Assumptions!G118</f>
        <v>7</v>
      </c>
      <c r="O16" s="260">
        <f>Assumptions!H118</f>
        <v>8</v>
      </c>
      <c r="P16" s="260">
        <f>Assumptions!I118</f>
        <v>9</v>
      </c>
      <c r="Q16" s="260">
        <f>Assumptions!J118</f>
        <v>10</v>
      </c>
      <c r="R16" s="1"/>
      <c r="S16" s="1"/>
      <c r="T16" s="76"/>
      <c r="U16" s="37"/>
      <c r="V16" s="37"/>
      <c r="W16" s="37"/>
      <c r="X16" s="37"/>
      <c r="Y16" s="37"/>
      <c r="Z16" s="37"/>
    </row>
    <row r="17" ht="15.75" customHeight="1">
      <c r="A17" s="239"/>
      <c r="B17" s="46" t="s">
        <v>184</v>
      </c>
      <c r="C17" s="261">
        <f>Assumptions!D45</f>
        <v>39452.36898</v>
      </c>
      <c r="D17" s="261">
        <f>Assumptions!L45</f>
        <v>52176.36378</v>
      </c>
      <c r="E17" s="261">
        <f>Assumptions!T45</f>
        <v>30183.20764</v>
      </c>
      <c r="F17" s="261">
        <f>Assumptions!AB45</f>
        <v>35437.37744</v>
      </c>
      <c r="G17" s="262">
        <f t="shared" si="1"/>
        <v>157249.3178</v>
      </c>
      <c r="H17" s="1"/>
      <c r="I17" s="263">
        <f>Assumptions!B119</f>
        <v>0.06</v>
      </c>
      <c r="J17" s="209">
        <f>Assumptions!C119</f>
        <v>0.2254480208</v>
      </c>
      <c r="K17" s="209">
        <f>Assumptions!D119</f>
        <v>0.2246078404</v>
      </c>
      <c r="L17" s="209">
        <f>Assumptions!E119</f>
        <v>0.223783688</v>
      </c>
      <c r="M17" s="209">
        <f>Assumptions!F119</f>
        <v>0.2230009202</v>
      </c>
      <c r="N17" s="209">
        <f>Assumptions!G119</f>
        <v>0.2222697279</v>
      </c>
      <c r="O17" s="209">
        <f>Assumptions!H119</f>
        <v>0.22159437</v>
      </c>
      <c r="P17" s="209">
        <f>Assumptions!I119</f>
        <v>0.2209755829</v>
      </c>
      <c r="Q17" s="264">
        <f>Assumptions!J119</f>
        <v>0.2187284802</v>
      </c>
      <c r="R17" s="1"/>
      <c r="S17" s="1"/>
      <c r="T17" s="76"/>
      <c r="U17" s="37"/>
      <c r="V17" s="37"/>
      <c r="W17" s="37"/>
      <c r="X17" s="37"/>
      <c r="Y17" s="37"/>
      <c r="Z17" s="37"/>
    </row>
    <row r="18" ht="15.75" customHeight="1">
      <c r="A18" s="239"/>
      <c r="B18" s="46" t="s">
        <v>185</v>
      </c>
      <c r="C18" s="261">
        <f>Assumptions!D46</f>
        <v>157809.4759</v>
      </c>
      <c r="D18" s="261">
        <f>Assumptions!L46</f>
        <v>208705.4551</v>
      </c>
      <c r="E18" s="261">
        <f>Assumptions!T46</f>
        <v>120732.8306</v>
      </c>
      <c r="F18" s="261">
        <f>Assumptions!AB46</f>
        <v>141749.5098</v>
      </c>
      <c r="G18" s="262">
        <f t="shared" si="1"/>
        <v>628997.2714</v>
      </c>
      <c r="H18" s="265" t="s">
        <v>186</v>
      </c>
      <c r="I18" s="266">
        <f>Assumptions!B120</f>
        <v>0.065</v>
      </c>
      <c r="J18" s="27">
        <f>Assumptions!C120</f>
        <v>0.2063497475</v>
      </c>
      <c r="K18" s="27">
        <f>Assumptions!D120</f>
        <v>0.2077297036</v>
      </c>
      <c r="L18" s="27">
        <f>Assumptions!E120</f>
        <v>0.2086708684</v>
      </c>
      <c r="M18" s="27">
        <f>Assumptions!F120</f>
        <v>0.2093000103</v>
      </c>
      <c r="N18" s="27">
        <f>Assumptions!G120</f>
        <v>0.2097052017</v>
      </c>
      <c r="O18" s="27">
        <f>Assumptions!H120</f>
        <v>0.2099501147</v>
      </c>
      <c r="P18" s="27">
        <f>Assumptions!I120</f>
        <v>0.2100808459</v>
      </c>
      <c r="Q18" s="109">
        <f>Assumptions!J120</f>
        <v>0.2084283152</v>
      </c>
      <c r="R18" s="1"/>
      <c r="S18" s="1"/>
      <c r="T18" s="76"/>
      <c r="U18" s="37"/>
      <c r="V18" s="37"/>
      <c r="W18" s="37"/>
      <c r="X18" s="37"/>
      <c r="Y18" s="37"/>
      <c r="Z18" s="37"/>
    </row>
    <row r="19" ht="15.75" customHeight="1">
      <c r="A19" s="239"/>
      <c r="B19" s="46" t="s">
        <v>105</v>
      </c>
      <c r="C19" s="261">
        <f>Assumptions!D48</f>
        <v>789047.3797</v>
      </c>
      <c r="D19" s="261">
        <f>Assumptions!L48</f>
        <v>1043527.276</v>
      </c>
      <c r="E19" s="261">
        <f>Assumptions!T48</f>
        <v>603664.1528</v>
      </c>
      <c r="F19" s="261">
        <f>Assumptions!AB48</f>
        <v>708747.5488</v>
      </c>
      <c r="G19" s="262">
        <f t="shared" si="1"/>
        <v>3144986.357</v>
      </c>
      <c r="H19" s="1"/>
      <c r="I19" s="267">
        <f>Assumptions!B121</f>
        <v>0.07</v>
      </c>
      <c r="J19" s="268">
        <f>Assumptions!C121</f>
        <v>0.1887885885</v>
      </c>
      <c r="K19" s="268">
        <f>Assumptions!D121</f>
        <v>0.1920193839</v>
      </c>
      <c r="L19" s="268">
        <f>Assumptions!E121</f>
        <v>0.1945074149</v>
      </c>
      <c r="M19" s="268">
        <f>Assumptions!F121</f>
        <v>0.1964181153</v>
      </c>
      <c r="N19" s="268">
        <f>Assumptions!G121</f>
        <v>0.197881357</v>
      </c>
      <c r="O19" s="268">
        <f>Assumptions!H121</f>
        <v>0.1989994251</v>
      </c>
      <c r="P19" s="268">
        <f>Assumptions!I121</f>
        <v>0.1998516586</v>
      </c>
      <c r="Q19" s="112">
        <f>Assumptions!J121</f>
        <v>0.1987747607</v>
      </c>
      <c r="R19" s="1"/>
      <c r="S19" s="1"/>
      <c r="T19" s="76"/>
      <c r="U19" s="37"/>
      <c r="V19" s="37"/>
      <c r="W19" s="37"/>
      <c r="X19" s="37"/>
      <c r="Y19" s="37"/>
      <c r="Z19" s="37"/>
    </row>
    <row r="20" ht="15.75" customHeight="1">
      <c r="A20" s="239"/>
      <c r="B20" s="46"/>
      <c r="C20" s="261"/>
      <c r="D20" s="261"/>
      <c r="E20" s="261"/>
      <c r="F20" s="261"/>
      <c r="G20" s="262"/>
      <c r="H20" s="1"/>
      <c r="I20" s="8"/>
      <c r="J20" s="8"/>
      <c r="K20" s="8"/>
      <c r="L20" s="8"/>
      <c r="M20" s="8"/>
      <c r="N20" s="8"/>
      <c r="O20" s="8"/>
      <c r="P20" s="8"/>
      <c r="Q20" s="8"/>
      <c r="R20" s="1"/>
      <c r="S20" s="1"/>
      <c r="T20" s="76"/>
      <c r="U20" s="37"/>
      <c r="V20" s="37"/>
      <c r="W20" s="37"/>
      <c r="X20" s="37"/>
      <c r="Y20" s="37"/>
      <c r="Z20" s="37"/>
    </row>
    <row r="21" ht="15.75" customHeight="1">
      <c r="A21" s="239"/>
      <c r="B21" s="97" t="s">
        <v>107</v>
      </c>
      <c r="C21" s="257">
        <f>Assumptions!D50</f>
        <v>1881243.753</v>
      </c>
      <c r="D21" s="257">
        <f>Assumptions!L50</f>
        <v>2487973.75</v>
      </c>
      <c r="E21" s="257">
        <f>Assumptions!T50</f>
        <v>1439253.77</v>
      </c>
      <c r="F21" s="257">
        <f>Assumptions!AB50</f>
        <v>1689793.202</v>
      </c>
      <c r="G21" s="258">
        <f>SUM(C21:F21)</f>
        <v>7498264.475</v>
      </c>
      <c r="H21" s="1"/>
      <c r="I21" s="263" t="str">
        <f>I16</f>
        <v>CAP/TERM</v>
      </c>
      <c r="J21" s="269">
        <f>Assumptions!E126</f>
        <v>3</v>
      </c>
      <c r="K21" s="269">
        <f>Assumptions!F126</f>
        <v>4</v>
      </c>
      <c r="L21" s="269">
        <f>Assumptions!G126</f>
        <v>5</v>
      </c>
      <c r="M21" s="269">
        <f>Assumptions!H126</f>
        <v>6</v>
      </c>
      <c r="N21" s="269">
        <f>Assumptions!I126</f>
        <v>7</v>
      </c>
      <c r="O21" s="269">
        <f>Assumptions!J126</f>
        <v>8</v>
      </c>
      <c r="P21" s="269">
        <f>Assumptions!K126</f>
        <v>9</v>
      </c>
      <c r="Q21" s="270">
        <f>Assumptions!L126</f>
        <v>10</v>
      </c>
      <c r="R21" s="1"/>
      <c r="S21" s="1"/>
      <c r="T21" s="76"/>
      <c r="U21" s="37"/>
      <c r="V21" s="37"/>
      <c r="W21" s="37"/>
      <c r="X21" s="37"/>
      <c r="Y21" s="37"/>
      <c r="Z21" s="37"/>
    </row>
    <row r="22" ht="15.75" customHeight="1">
      <c r="A22" s="239"/>
      <c r="B22" s="46"/>
      <c r="C22" s="9"/>
      <c r="D22" s="9"/>
      <c r="E22" s="9"/>
      <c r="F22" s="9"/>
      <c r="G22" s="271"/>
      <c r="H22" s="265" t="s">
        <v>105</v>
      </c>
      <c r="I22" s="266">
        <f>Assumptions!D127</f>
        <v>0.06</v>
      </c>
      <c r="J22" s="272">
        <f>Assumptions!E127</f>
        <v>0.2106661571</v>
      </c>
      <c r="K22" s="272">
        <f>Assumptions!F127</f>
        <v>0.2104166249</v>
      </c>
      <c r="L22" s="272">
        <f>Assumptions!G127</f>
        <v>0.2100802218</v>
      </c>
      <c r="M22" s="272">
        <f>Assumptions!H127</f>
        <v>0.2096990771</v>
      </c>
      <c r="N22" s="272">
        <f>Assumptions!I127</f>
        <v>0.209297889</v>
      </c>
      <c r="O22" s="272">
        <f>Assumptions!J127</f>
        <v>0.2088929274</v>
      </c>
      <c r="P22" s="272">
        <f>Assumptions!K127</f>
        <v>0.2084948335</v>
      </c>
      <c r="Q22" s="273">
        <f>Assumptions!L127</f>
        <v>0.2065857057</v>
      </c>
      <c r="R22" s="1"/>
      <c r="S22" s="1"/>
      <c r="T22" s="76"/>
      <c r="U22" s="37"/>
      <c r="V22" s="37"/>
      <c r="W22" s="37"/>
      <c r="X22" s="37"/>
      <c r="Y22" s="37"/>
      <c r="Z22" s="37"/>
    </row>
    <row r="23" ht="15.75" customHeight="1">
      <c r="A23" s="239"/>
      <c r="B23" s="274" t="s">
        <v>190</v>
      </c>
      <c r="C23" s="275">
        <f t="shared" ref="C23:G23" si="2">C16+C21</f>
        <v>2867552.977</v>
      </c>
      <c r="D23" s="275">
        <f t="shared" si="2"/>
        <v>3792382.844</v>
      </c>
      <c r="E23" s="275">
        <f t="shared" si="2"/>
        <v>2193833.961</v>
      </c>
      <c r="F23" s="275">
        <f t="shared" si="2"/>
        <v>2575727.638</v>
      </c>
      <c r="G23" s="276">
        <f t="shared" si="2"/>
        <v>11429497.42</v>
      </c>
      <c r="H23" s="1"/>
      <c r="I23" s="266">
        <f>Assumptions!D128</f>
        <v>0.065</v>
      </c>
      <c r="J23" s="272">
        <f>Assumptions!E128</f>
        <v>0.194186632</v>
      </c>
      <c r="K23" s="272">
        <f>Assumptions!F128</f>
        <v>0.19567154</v>
      </c>
      <c r="L23" s="272">
        <f>Assumptions!G128</f>
        <v>0.1967477489</v>
      </c>
      <c r="M23" s="272">
        <f>Assumptions!H128</f>
        <v>0.1975197293</v>
      </c>
      <c r="N23" s="272">
        <f>Assumptions!I128</f>
        <v>0.1980632164</v>
      </c>
      <c r="O23" s="272">
        <f>Assumptions!J128</f>
        <v>0.1984353381</v>
      </c>
      <c r="P23" s="272">
        <f>Assumptions!K128</f>
        <v>0.1986791418</v>
      </c>
      <c r="Q23" s="109">
        <f>Assumptions!L128</f>
        <v>0.1972965004</v>
      </c>
      <c r="R23" s="1"/>
      <c r="S23" s="1"/>
      <c r="T23" s="76"/>
      <c r="U23" s="37"/>
      <c r="V23" s="37"/>
      <c r="W23" s="37"/>
      <c r="X23" s="37"/>
      <c r="Y23" s="37"/>
      <c r="Z23" s="37"/>
    </row>
    <row r="24" ht="15.75" customHeight="1">
      <c r="A24" s="239"/>
      <c r="B24" s="46"/>
      <c r="C24" s="1"/>
      <c r="D24" s="1"/>
      <c r="E24" s="1"/>
      <c r="F24" s="1"/>
      <c r="G24" s="1"/>
      <c r="H24" s="1"/>
      <c r="I24" s="267">
        <f>Assumptions!D129</f>
        <v>0.07</v>
      </c>
      <c r="J24" s="277">
        <f>Assumptions!E129</f>
        <v>0.1791224504</v>
      </c>
      <c r="K24" s="277">
        <f>Assumptions!F129</f>
        <v>0.1820509756</v>
      </c>
      <c r="L24" s="277">
        <f>Assumptions!G129</f>
        <v>0.1843570039</v>
      </c>
      <c r="M24" s="277">
        <f>Assumptions!H129</f>
        <v>0.1861660675</v>
      </c>
      <c r="N24" s="277">
        <f>Assumptions!I129</f>
        <v>0.1875797368</v>
      </c>
      <c r="O24" s="277">
        <f>Assumptions!J129</f>
        <v>0.1886806708</v>
      </c>
      <c r="P24" s="277">
        <f>Assumptions!K129</f>
        <v>0.1895349455</v>
      </c>
      <c r="Q24" s="278">
        <f>Assumptions!L129</f>
        <v>0.1886565203</v>
      </c>
      <c r="R24" s="1"/>
      <c r="S24" s="1"/>
      <c r="T24" s="76"/>
      <c r="U24" s="37"/>
      <c r="V24" s="37"/>
      <c r="W24" s="37"/>
      <c r="X24" s="37"/>
      <c r="Y24" s="37"/>
      <c r="Z24" s="37"/>
    </row>
    <row r="25" ht="15.75" customHeight="1">
      <c r="A25" s="239"/>
      <c r="B25" s="4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76"/>
      <c r="U25" s="37"/>
      <c r="V25" s="37"/>
      <c r="W25" s="37"/>
      <c r="X25" s="37"/>
      <c r="Y25" s="37"/>
      <c r="Z25" s="37"/>
    </row>
    <row r="26" ht="15.75" customHeight="1">
      <c r="A26" s="239"/>
      <c r="B26" s="4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76"/>
      <c r="U26" s="37"/>
      <c r="V26" s="37"/>
      <c r="W26" s="37"/>
      <c r="X26" s="37"/>
      <c r="Y26" s="37"/>
      <c r="Z26" s="37"/>
    </row>
    <row r="27" ht="15.75" customHeight="1">
      <c r="A27" s="279"/>
      <c r="B27" s="77" t="s">
        <v>198</v>
      </c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80"/>
      <c r="U27" s="37"/>
      <c r="V27" s="37"/>
      <c r="W27" s="37"/>
      <c r="X27" s="37"/>
      <c r="Y27" s="37"/>
      <c r="Z27" s="37"/>
    </row>
    <row r="28" ht="15.75" customHeight="1">
      <c r="A28" s="239"/>
      <c r="B28" s="4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76"/>
      <c r="U28" s="37"/>
      <c r="V28" s="37"/>
      <c r="W28" s="37"/>
      <c r="X28" s="37"/>
      <c r="Y28" s="37"/>
      <c r="Z28" s="37"/>
    </row>
    <row r="29" ht="15.75" customHeight="1">
      <c r="A29" s="239"/>
      <c r="B29" s="281" t="s">
        <v>182</v>
      </c>
      <c r="C29" s="282" t="s">
        <v>183</v>
      </c>
      <c r="D29" s="282" t="s">
        <v>135</v>
      </c>
      <c r="E29" s="283">
        <v>0.0</v>
      </c>
      <c r="F29" s="283">
        <v>1.0</v>
      </c>
      <c r="G29" s="283">
        <f t="shared" ref="G29:O29" si="3">F29+1</f>
        <v>2</v>
      </c>
      <c r="H29" s="283">
        <f t="shared" si="3"/>
        <v>3</v>
      </c>
      <c r="I29" s="283">
        <f t="shared" si="3"/>
        <v>4</v>
      </c>
      <c r="J29" s="283">
        <f t="shared" si="3"/>
        <v>5</v>
      </c>
      <c r="K29" s="283">
        <f t="shared" si="3"/>
        <v>6</v>
      </c>
      <c r="L29" s="283">
        <f t="shared" si="3"/>
        <v>7</v>
      </c>
      <c r="M29" s="283">
        <f t="shared" si="3"/>
        <v>8</v>
      </c>
      <c r="N29" s="283">
        <f t="shared" si="3"/>
        <v>9</v>
      </c>
      <c r="O29" s="284">
        <f t="shared" si="3"/>
        <v>10</v>
      </c>
      <c r="P29" s="1"/>
      <c r="Q29" s="1"/>
      <c r="R29" s="1"/>
      <c r="S29" s="1"/>
      <c r="T29" s="76"/>
      <c r="U29" s="37"/>
      <c r="V29" s="37"/>
      <c r="W29" s="37"/>
      <c r="X29" s="37"/>
      <c r="Y29" s="37"/>
      <c r="Z29" s="37"/>
    </row>
    <row r="30" ht="15.75" customHeight="1">
      <c r="A30" s="239"/>
      <c r="B30" s="46" t="s">
        <v>184</v>
      </c>
      <c r="C30" s="127">
        <f>-SUM(F30:O30)/E30</f>
        <v>5.070232427</v>
      </c>
      <c r="D30" s="27">
        <f>IRR(E30:O30)</f>
        <v>0.2444458251</v>
      </c>
      <c r="E30" s="285">
        <f>Waterfall!E62+Waterfall!T62+Waterfall!AI62+Waterfall!AX62</f>
        <v>-157249.3178</v>
      </c>
      <c r="F30" s="285">
        <f>Waterfall!F62+Waterfall!U62+Waterfall!AJ62+Waterfall!AY62</f>
        <v>32135.41918</v>
      </c>
      <c r="G30" s="285">
        <f>Waterfall!G62+Waterfall!V62+Waterfall!AK62+Waterfall!AZ62</f>
        <v>34021.75299</v>
      </c>
      <c r="H30" s="285">
        <f>Waterfall!H62+Waterfall!W62+Waterfall!AL62+Waterfall!BA62</f>
        <v>34612.8035</v>
      </c>
      <c r="I30" s="285">
        <f>Waterfall!I62+Waterfall!X62+Waterfall!AM62+Waterfall!BB62</f>
        <v>13634.16914</v>
      </c>
      <c r="J30" s="285">
        <f>Waterfall!J62+Waterfall!Y62+Waterfall!AN62+Waterfall!BC62</f>
        <v>14690.55895</v>
      </c>
      <c r="K30" s="285">
        <f>Waterfall!K62+Waterfall!Z62+Waterfall!AO62+Waterfall!BD62</f>
        <v>15778.64045</v>
      </c>
      <c r="L30" s="285">
        <f>Waterfall!L62+Waterfall!AA62+Waterfall!AP62+Waterfall!BE62</f>
        <v>16899.36439</v>
      </c>
      <c r="M30" s="285">
        <f>Waterfall!M62+Waterfall!AB62+Waterfall!AQ62+Waterfall!BF62</f>
        <v>18053.71005</v>
      </c>
      <c r="N30" s="285">
        <f>Waterfall!N62+Waterfall!AC62+Waterfall!AR62+Waterfall!BG62</f>
        <v>19242.68608</v>
      </c>
      <c r="O30" s="286">
        <f>Waterfall!O62+Waterfall!AD62+Waterfall!AS62+Waterfall!BH62</f>
        <v>598221.4858</v>
      </c>
      <c r="P30" s="1"/>
      <c r="Q30" s="1"/>
      <c r="R30" s="1"/>
      <c r="S30" s="1"/>
      <c r="T30" s="76"/>
      <c r="U30" s="37"/>
      <c r="V30" s="37"/>
      <c r="W30" s="37"/>
      <c r="X30" s="37"/>
      <c r="Y30" s="37"/>
      <c r="Z30" s="37"/>
    </row>
    <row r="31" ht="15.75" customHeight="1">
      <c r="A31" s="239"/>
      <c r="B31" s="46" t="s">
        <v>185</v>
      </c>
      <c r="C31" s="127">
        <f>IFERROR(-SUM(F31:O31)/E31,0)</f>
        <v>5.070232427</v>
      </c>
      <c r="D31" s="27">
        <f>IFERROR(IRR(E31:O31),0)</f>
        <v>0.2444458251</v>
      </c>
      <c r="E31" s="285">
        <f>Waterfall!E63+Waterfall!T63+Waterfall!AI63+Waterfall!AX63</f>
        <v>-628997.2714</v>
      </c>
      <c r="F31" s="285">
        <f>Waterfall!F63+Waterfall!U63+Waterfall!AJ63+Waterfall!AY63</f>
        <v>128541.6767</v>
      </c>
      <c r="G31" s="285">
        <f>Waterfall!G63+Waterfall!V63+Waterfall!AK63+Waterfall!AZ63</f>
        <v>136087.012</v>
      </c>
      <c r="H31" s="285">
        <f>Waterfall!H63+Waterfall!W63+Waterfall!AL63+Waterfall!BA63</f>
        <v>138451.214</v>
      </c>
      <c r="I31" s="285">
        <f>Waterfall!I63+Waterfall!X63+Waterfall!AM63+Waterfall!BB63</f>
        <v>54536.67657</v>
      </c>
      <c r="J31" s="285">
        <f>Waterfall!J63+Waterfall!Y63+Waterfall!AN63+Waterfall!BC63</f>
        <v>58762.23579</v>
      </c>
      <c r="K31" s="285">
        <f>Waterfall!K63+Waterfall!Z63+Waterfall!AO63+Waterfall!BD63</f>
        <v>63114.56179</v>
      </c>
      <c r="L31" s="285">
        <f>Waterfall!L63+Waterfall!AA63+Waterfall!AP63+Waterfall!BE63</f>
        <v>67597.45756</v>
      </c>
      <c r="M31" s="285">
        <f>Waterfall!M63+Waterfall!AB63+Waterfall!AQ63+Waterfall!BF63</f>
        <v>72214.84021</v>
      </c>
      <c r="N31" s="285">
        <f>Waterfall!N63+Waterfall!AC63+Waterfall!AR63+Waterfall!BG63</f>
        <v>76970.74433</v>
      </c>
      <c r="O31" s="286">
        <f>Waterfall!O63+Waterfall!AD63+Waterfall!AS63+Waterfall!BH63</f>
        <v>2392885.943</v>
      </c>
      <c r="P31" s="1"/>
      <c r="Q31" s="1"/>
      <c r="R31" s="1"/>
      <c r="S31" s="1"/>
      <c r="T31" s="76"/>
      <c r="U31" s="37"/>
      <c r="V31" s="37"/>
      <c r="W31" s="37"/>
      <c r="X31" s="37"/>
      <c r="Y31" s="37"/>
      <c r="Z31" s="37"/>
    </row>
    <row r="32" ht="15.75" customHeight="1">
      <c r="A32" s="239"/>
      <c r="B32" s="46" t="s">
        <v>165</v>
      </c>
      <c r="C32" s="127">
        <f t="shared" ref="C32:C33" si="4">-SUM(F32:O32)/E32</f>
        <v>3.409300065</v>
      </c>
      <c r="D32" s="27">
        <f t="shared" ref="D32:D33" si="5">IRR(E32:O32)</f>
        <v>0.1972965004</v>
      </c>
      <c r="E32" s="285">
        <f>Waterfall!E64+Waterfall!T64+Waterfall!AI64+Waterfall!AX64</f>
        <v>-3144986.357</v>
      </c>
      <c r="F32" s="285">
        <f>Waterfall!F64+Waterfall!U64+Waterfall!AJ64+Waterfall!AY64</f>
        <v>642708.3835</v>
      </c>
      <c r="G32" s="285">
        <f>Waterfall!G64+Waterfall!V64+Waterfall!AK64+Waterfall!AZ64</f>
        <v>680435.0598</v>
      </c>
      <c r="H32" s="285">
        <f>Waterfall!H64+Waterfall!W64+Waterfall!AL64+Waterfall!BA64</f>
        <v>692256.07</v>
      </c>
      <c r="I32" s="285">
        <f>Waterfall!I64+Waterfall!X64+Waterfall!AM64+Waterfall!BB64</f>
        <v>272683.3829</v>
      </c>
      <c r="J32" s="285">
        <f>Waterfall!J64+Waterfall!Y64+Waterfall!AN64+Waterfall!BC64</f>
        <v>293811.179</v>
      </c>
      <c r="K32" s="285">
        <f>Waterfall!K64+Waterfall!Z64+Waterfall!AO64+Waterfall!BD64</f>
        <v>315572.8089</v>
      </c>
      <c r="L32" s="285">
        <f>Waterfall!L64+Waterfall!AA64+Waterfall!AP64+Waterfall!BE64</f>
        <v>337987.2878</v>
      </c>
      <c r="M32" s="285">
        <f>Waterfall!M64+Waterfall!AB64+Waterfall!AQ64+Waterfall!BF64</f>
        <v>361074.201</v>
      </c>
      <c r="N32" s="285">
        <f>Waterfall!N64+Waterfall!AC64+Waterfall!AR64+Waterfall!BG64</f>
        <v>384853.7217</v>
      </c>
      <c r="O32" s="286">
        <f>Waterfall!O64+Waterfall!AD64+Waterfall!AS64+Waterfall!BH64</f>
        <v>6740820.095</v>
      </c>
      <c r="P32" s="1"/>
      <c r="Q32" s="1"/>
      <c r="R32" s="1"/>
      <c r="S32" s="1"/>
      <c r="T32" s="76"/>
      <c r="U32" s="37"/>
      <c r="V32" s="37"/>
      <c r="W32" s="37"/>
      <c r="X32" s="37"/>
      <c r="Y32" s="37"/>
      <c r="Z32" s="37"/>
    </row>
    <row r="33" ht="15.75" customHeight="1">
      <c r="A33" s="239"/>
      <c r="B33" s="231" t="s">
        <v>186</v>
      </c>
      <c r="C33" s="232">
        <f t="shared" si="4"/>
        <v>3.741486537</v>
      </c>
      <c r="D33" s="233">
        <f t="shared" si="5"/>
        <v>0.2084283152</v>
      </c>
      <c r="E33" s="287">
        <f>Waterfall!E65+Waterfall!T65+Waterfall!AI65+Waterfall!AX65</f>
        <v>-3931232.946</v>
      </c>
      <c r="F33" s="287">
        <f>Waterfall!F65+Waterfall!U65+Waterfall!AJ65+Waterfall!AY65</f>
        <v>803385.4794</v>
      </c>
      <c r="G33" s="287">
        <f>Waterfall!G65+Waterfall!V65+Waterfall!AK65+Waterfall!AZ65</f>
        <v>850543.8248</v>
      </c>
      <c r="H33" s="287">
        <f>Waterfall!H65+Waterfall!W65+Waterfall!AL65+Waterfall!BA65</f>
        <v>865320.0875</v>
      </c>
      <c r="I33" s="287">
        <f>Waterfall!I65+Waterfall!X65+Waterfall!AM65+Waterfall!BB65</f>
        <v>340854.2286</v>
      </c>
      <c r="J33" s="287">
        <f>Waterfall!J65+Waterfall!Y65+Waterfall!AN65+Waterfall!BC65</f>
        <v>367263.9737</v>
      </c>
      <c r="K33" s="287">
        <f>Waterfall!K65+Waterfall!Z65+Waterfall!AO65+Waterfall!BD65</f>
        <v>394466.0112</v>
      </c>
      <c r="L33" s="287">
        <f>Waterfall!L65+Waterfall!AA65+Waterfall!AP65+Waterfall!BE65</f>
        <v>422484.1097</v>
      </c>
      <c r="M33" s="287">
        <f>Waterfall!M65+Waterfall!AB65+Waterfall!AQ65+Waterfall!BF65</f>
        <v>451342.7513</v>
      </c>
      <c r="N33" s="287">
        <f>Waterfall!N65+Waterfall!AC65+Waterfall!AR65+Waterfall!BG65</f>
        <v>481067.1521</v>
      </c>
      <c r="O33" s="288">
        <f>Waterfall!O65+Waterfall!AD65+Waterfall!AS65+Waterfall!BH65</f>
        <v>9731927.524</v>
      </c>
      <c r="P33" s="1"/>
      <c r="Q33" s="1"/>
      <c r="R33" s="1"/>
      <c r="S33" s="1"/>
      <c r="T33" s="76"/>
      <c r="U33" s="37"/>
      <c r="V33" s="37"/>
      <c r="W33" s="37"/>
      <c r="X33" s="37"/>
      <c r="Y33" s="37"/>
      <c r="Z33" s="37"/>
    </row>
    <row r="34" ht="15.75" customHeight="1">
      <c r="A34" s="239"/>
      <c r="B34" s="4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76"/>
      <c r="U34" s="37"/>
      <c r="V34" s="37"/>
      <c r="W34" s="37"/>
      <c r="X34" s="37"/>
      <c r="Y34" s="37"/>
      <c r="Z34" s="37"/>
    </row>
    <row r="35" ht="15.75" customHeight="1">
      <c r="A35" s="37"/>
      <c r="B35" s="130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2"/>
      <c r="U35" s="37"/>
      <c r="V35" s="37"/>
      <c r="W35" s="37"/>
      <c r="X35" s="37"/>
      <c r="Y35" s="37"/>
      <c r="Z35" s="37"/>
    </row>
    <row r="36" ht="15.7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ht="15.7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ht="15.7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ht="15.7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ht="15.7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ht="15.7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ht="15.7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ht="15.7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ht="15.7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ht="15.7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ht="15.7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ht="15.7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ht="15.7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ht="15.7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ht="15.7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ht="15.7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ht="15.7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ht="15.7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ht="15.7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ht="15.7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ht="15.7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ht="15.7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ht="15.7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ht="15.7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ht="15.7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ht="15.7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ht="15.7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ht="15.7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ht="15.7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ht="15.7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ht="15.7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ht="15.7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ht="15.7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ht="15.7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ht="15.7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ht="15.7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ht="15.7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ht="15.7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ht="15.7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ht="15.7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ht="15.7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ht="15.7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ht="15.7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ht="15.7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ht="15.7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ht="15.7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ht="15.7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ht="15.7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ht="15.7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ht="15.7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ht="15.7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ht="15.7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ht="15.7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ht="15.7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ht="15.7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ht="15.7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ht="15.7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ht="15.7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ht="15.7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ht="15.7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ht="15.7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ht="15.7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ht="15.7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ht="15.7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ht="15.7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ht="15.7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ht="15.7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ht="15.7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ht="15.7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ht="15.7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ht="15.7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ht="15.7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ht="15.7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ht="15.7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ht="15.7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ht="15.7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ht="15.7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ht="15.7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ht="15.7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ht="15.7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ht="15.7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ht="15.7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ht="15.7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ht="15.7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ht="15.7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ht="15.7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ht="15.7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ht="15.7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ht="15.7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ht="15.7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ht="15.7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ht="15.7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ht="15.7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ht="15.7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ht="15.7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ht="15.7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ht="15.7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ht="15.7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ht="15.7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ht="15.7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ht="15.7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ht="15.7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ht="15.7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ht="15.7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ht="15.7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ht="15.7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ht="15.7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ht="15.7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ht="15.7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ht="15.7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ht="15.7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ht="15.7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ht="15.7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ht="15.7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ht="15.7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ht="15.7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ht="15.7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ht="15.7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ht="15.7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ht="15.7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ht="15.7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ht="15.7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ht="15.7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ht="15.7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ht="15.7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ht="15.7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ht="15.7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ht="15.7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ht="15.7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ht="15.7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ht="15.7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ht="15.7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ht="15.7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ht="15.7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ht="15.7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ht="15.7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ht="15.7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ht="15.7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ht="15.7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ht="15.7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ht="15.7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ht="15.7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ht="15.7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ht="15.7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ht="15.7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ht="15.7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ht="15.7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ht="15.7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ht="15.7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ht="15.7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ht="15.7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ht="15.7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ht="15.7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ht="15.7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ht="15.7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ht="15.7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ht="15.7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ht="15.7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ht="15.7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ht="15.7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ht="15.7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ht="15.7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ht="15.7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ht="15.7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ht="15.7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ht="15.7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ht="15.7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ht="15.7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ht="15.7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ht="15.7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ht="15.7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ht="15.7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ht="15.7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ht="15.7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ht="15.7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ht="15.7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ht="15.7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ht="15.7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ht="15.7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ht="15.7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ht="15.7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ht="15.7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ht="15.7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ht="15.7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ht="15.7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ht="15.7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ht="15.7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ht="15.7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ht="15.7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ht="15.7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ht="15.7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ht="15.7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ht="15.7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ht="15.7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ht="15.7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ht="15.7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ht="15.7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ht="15.7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ht="15.7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ht="15.7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ht="15.7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ht="15.7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ht="15.7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ht="15.7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ht="15.7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ht="15.7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ht="15.7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ht="15.7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ht="15.7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ht="15.7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ht="15.7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ht="15.7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ht="15.7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ht="15.7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ht="15.7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ht="15.7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ht="15.7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ht="15.7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ht="15.7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ht="15.7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ht="15.7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ht="15.7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ht="15.7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ht="15.7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ht="15.7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ht="15.7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ht="15.7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ht="15.7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ht="15.7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ht="15.7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ht="15.7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ht="15.7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ht="15.7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ht="15.7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ht="15.7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ht="15.7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ht="15.7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ht="15.7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ht="15.7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ht="15.7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ht="15.7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ht="15.7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ht="15.7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ht="15.7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ht="15.7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ht="15.7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ht="15.7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ht="15.7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ht="15.7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ht="15.7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ht="15.7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ht="15.7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ht="15.7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ht="15.7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ht="15.7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ht="15.7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ht="15.7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ht="15.7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ht="15.7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ht="15.7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ht="15.7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ht="15.7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ht="15.7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ht="15.7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ht="15.7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ht="15.7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ht="15.7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ht="15.7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ht="15.7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ht="15.7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ht="15.7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ht="15.7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ht="15.7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ht="15.7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ht="15.7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ht="15.7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ht="15.7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ht="15.7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ht="15.7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ht="15.7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ht="15.7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ht="15.7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ht="15.7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ht="15.7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ht="15.7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ht="15.7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ht="15.7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ht="15.7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ht="15.7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ht="15.7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ht="15.7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ht="15.7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ht="15.7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ht="15.7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ht="15.7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ht="15.7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ht="15.7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ht="15.7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ht="15.7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ht="15.7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ht="15.7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ht="15.7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ht="15.7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ht="15.7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ht="15.7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ht="15.7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ht="15.7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ht="15.7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ht="15.7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ht="15.7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ht="15.7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ht="15.7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ht="15.7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ht="15.7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ht="15.7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ht="15.7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ht="15.7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ht="15.7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ht="15.7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ht="15.7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ht="15.7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ht="15.7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ht="15.7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ht="15.7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ht="15.7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ht="15.7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ht="15.7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ht="15.7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ht="15.7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ht="15.7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ht="15.7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ht="15.7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ht="15.7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ht="15.7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ht="15.7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ht="15.7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ht="15.7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ht="15.7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ht="15.7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ht="15.7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ht="15.7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ht="15.7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ht="15.7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ht="15.7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ht="15.7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ht="15.7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ht="15.7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ht="15.7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ht="15.7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ht="15.7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ht="15.7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ht="15.7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ht="15.7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ht="15.7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ht="15.7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ht="15.7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ht="15.7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ht="15.7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ht="15.7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ht="15.7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ht="15.7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ht="15.7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ht="15.7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ht="15.7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ht="15.7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ht="15.7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ht="15.7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ht="15.7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ht="15.7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ht="15.7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ht="15.7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ht="15.7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ht="15.7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ht="15.7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ht="15.7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ht="15.7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ht="15.7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ht="15.7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ht="15.7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ht="15.7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ht="15.7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ht="15.7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ht="15.7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ht="15.7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ht="15.7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ht="15.7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ht="15.7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ht="15.7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ht="15.7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ht="15.7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ht="15.7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ht="15.7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ht="15.7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ht="15.7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ht="15.7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ht="15.7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ht="15.7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ht="15.7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ht="15.7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ht="15.7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ht="15.7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ht="15.7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ht="15.7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ht="15.7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ht="15.7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ht="15.7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ht="15.7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ht="15.7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ht="15.7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ht="15.7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ht="15.7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ht="15.7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ht="15.7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ht="15.7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ht="15.7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ht="15.7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ht="15.7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ht="15.7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ht="15.7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ht="15.7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ht="15.7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ht="15.7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ht="15.7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ht="15.7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ht="15.7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ht="15.7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ht="15.7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ht="15.7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ht="15.7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ht="15.7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ht="15.7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ht="15.7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ht="15.7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ht="15.7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ht="15.7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ht="15.7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ht="15.7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ht="15.7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ht="15.7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ht="15.7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ht="15.7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ht="15.7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ht="15.7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ht="15.7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ht="15.7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ht="15.7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ht="15.7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ht="15.7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ht="15.7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ht="15.7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ht="15.7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ht="15.7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ht="15.7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ht="15.7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ht="15.7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ht="15.7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ht="15.7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ht="15.7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ht="15.7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ht="15.7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ht="15.7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ht="15.7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ht="15.7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ht="15.7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ht="15.7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ht="15.7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ht="15.7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ht="15.7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ht="15.7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ht="15.7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ht="15.7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ht="15.7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ht="15.7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ht="15.7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ht="15.7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ht="15.7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ht="15.7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ht="15.7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ht="15.7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ht="15.7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ht="15.7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ht="15.7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ht="15.7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ht="15.7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ht="15.7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ht="15.7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ht="15.7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ht="15.7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ht="15.7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ht="15.7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ht="15.7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ht="15.7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ht="15.7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ht="15.7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ht="15.7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ht="15.7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ht="15.7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ht="15.7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ht="15.7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ht="15.7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ht="15.7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ht="15.7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ht="15.7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ht="15.7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ht="15.7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ht="15.7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ht="15.7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ht="15.7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ht="15.7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ht="15.7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ht="15.7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ht="15.7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ht="15.7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ht="15.7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ht="15.7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ht="15.7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ht="15.7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ht="15.7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ht="15.7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ht="15.7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ht="15.7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ht="15.7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ht="15.7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ht="15.7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ht="15.7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ht="15.7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ht="15.7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ht="15.7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ht="15.7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ht="15.7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ht="15.7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ht="15.7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ht="15.7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ht="15.7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ht="15.7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ht="15.7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ht="15.7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ht="15.7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ht="15.7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ht="15.7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ht="15.7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ht="15.7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ht="15.7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ht="15.7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ht="15.7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ht="15.7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ht="15.7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ht="15.7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ht="15.7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ht="15.7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ht="15.7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ht="15.7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ht="15.7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ht="15.7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ht="15.7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ht="15.7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ht="15.7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ht="15.7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ht="15.7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ht="15.7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ht="15.7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ht="15.7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ht="15.7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ht="15.7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ht="15.7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ht="15.7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ht="15.7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ht="15.7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ht="15.7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ht="15.7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ht="15.7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ht="15.7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ht="15.7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ht="15.7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ht="15.7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ht="15.7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ht="15.7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ht="15.7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ht="15.7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ht="15.7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ht="15.7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ht="15.7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ht="15.7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ht="15.7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ht="15.7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ht="15.7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ht="15.7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ht="15.7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ht="15.7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ht="15.7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ht="15.7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ht="15.7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ht="15.7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ht="15.7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ht="15.7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ht="15.7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ht="15.7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ht="15.7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ht="15.7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ht="15.7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ht="15.7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ht="15.7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ht="15.7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ht="15.7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ht="15.7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ht="15.7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ht="15.7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ht="15.7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ht="15.7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ht="15.7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ht="15.7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ht="15.7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ht="15.7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ht="15.7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ht="15.7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ht="15.7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ht="15.7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ht="15.7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ht="15.7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ht="15.7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ht="15.7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ht="15.7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ht="15.7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ht="15.7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ht="15.7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ht="15.7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ht="15.7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ht="15.7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ht="15.7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ht="15.7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ht="15.7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ht="15.7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ht="15.7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ht="15.7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ht="15.7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ht="15.7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ht="15.7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ht="15.7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ht="15.7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ht="15.7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ht="15.7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ht="15.7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ht="15.7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ht="15.7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ht="15.7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ht="15.7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ht="15.7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ht="15.7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ht="15.7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ht="15.7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ht="15.7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ht="15.7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ht="15.7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ht="15.7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ht="15.7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ht="15.7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ht="15.7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ht="15.7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ht="15.7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ht="15.7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ht="15.7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ht="15.7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ht="15.7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ht="15.7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ht="15.7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ht="15.7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ht="15.7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ht="15.7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ht="15.7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ht="15.7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ht="15.7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ht="15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ht="15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ht="15.7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ht="15.7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ht="15.7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ht="15.7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ht="15.7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ht="15.7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ht="15.7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ht="15.7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ht="15.7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ht="15.7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ht="15.7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ht="15.7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ht="15.7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ht="15.7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ht="15.7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ht="15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ht="15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ht="15.7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ht="15.7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ht="15.7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ht="15.7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ht="15.7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ht="15.7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ht="15.7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ht="15.7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ht="15.7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ht="15.7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ht="15.7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ht="15.7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ht="15.7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ht="15.7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ht="15.7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ht="15.7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ht="15.7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ht="15.7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ht="15.7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ht="15.7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ht="15.7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ht="15.7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ht="15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ht="15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ht="15.7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ht="15.7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ht="15.7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ht="15.7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ht="15.7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ht="15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ht="15.7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ht="15.7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ht="15.7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ht="15.7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ht="15.7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ht="15.7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ht="15.7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ht="15.7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ht="15.7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ht="15.7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ht="15.7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ht="15.7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ht="15.7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ht="15.7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ht="15.7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ht="15.7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ht="15.7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ht="15.7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ht="15.7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ht="15.7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ht="15.7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ht="15.7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ht="15.7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ht="15.7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ht="15.7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ht="15.7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ht="15.7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ht="15.7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ht="15.7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ht="15.7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ht="15.7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ht="15.7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ht="15.7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ht="15.7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ht="15.7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ht="15.7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ht="15.7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ht="15.7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ht="15.7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ht="15.7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ht="15.7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ht="15.7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ht="15.7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ht="15.7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ht="15.7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ht="15.7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ht="15.7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ht="15.7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ht="15.7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ht="15.7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ht="15.7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ht="15.7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ht="15.7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ht="15.7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ht="15.7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ht="15.7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ht="15.7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ht="15.7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ht="15.7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ht="15.7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ht="15.7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ht="15.7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ht="15.7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ht="15.7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ht="15.7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ht="15.7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ht="15.7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ht="15.7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ht="15.7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ht="15.7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ht="15.7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ht="15.7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ht="15.7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ht="15.7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ht="15.7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ht="15.7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ht="15.7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ht="15.7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ht="15.7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ht="15.7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ht="15.7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ht="15.7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ht="15.7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ht="15.7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ht="15.7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ht="15.7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ht="15.7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ht="15.7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ht="15.7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ht="15.7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ht="15.7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ht="15.7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ht="15.7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ht="15.7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ht="15.7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ht="15.7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ht="15.7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ht="15.7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ht="15.7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ht="15.7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ht="15.7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ht="15.7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ht="15.7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ht="15.7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ht="15.7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ht="15.7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ht="15.7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ht="15.7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ht="15.7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ht="15.7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ht="15.7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ht="15.7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ht="15.7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ht="15.7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ht="15.7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ht="15.7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ht="15.7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ht="15.7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ht="15.7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ht="15.7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ht="15.7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ht="15.7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ht="15.7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ht="15.7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ht="15.7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ht="15.7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ht="15.7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ht="15.7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ht="15.7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ht="15.7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ht="15.7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ht="15.7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ht="15.7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ht="15.7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ht="15.7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ht="15.7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ht="15.7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ht="15.7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ht="15.7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ht="15.7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ht="15.7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ht="15.7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ht="15.7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ht="15.7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ht="15.7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ht="15.7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ht="15.7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ht="15.7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ht="15.7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ht="15.7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ht="15.7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ht="15.7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ht="15.7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ht="15.7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ht="15.7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ht="15.7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ht="15.7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ht="15.7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ht="15.7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ht="15.7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ht="15.7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ht="15.7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ht="15.7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ht="15.7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ht="15.7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ht="15.7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ht="15.7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ht="15.7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ht="15.7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ht="15.7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ht="15.7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ht="15.7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ht="15.7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ht="15.7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ht="15.7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ht="15.7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ht="15.7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ht="15.7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ht="15.7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ht="15.7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ht="15.7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ht="15.7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ht="15.7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ht="15.7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ht="15.7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ht="15.7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ht="15.7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ht="15.7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ht="15.7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ht="15.7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ht="15.7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ht="15.7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ht="15.7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ht="15.7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ht="15.7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ht="15.7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ht="15.7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ht="15.7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ht="15.7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ht="15.7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ht="15.7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ht="15.7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ht="15.7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ht="15.7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ht="15.7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ht="15.7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ht="15.7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ht="15.7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ht="15.7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ht="15.7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ht="15.7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ht="15.7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ht="15.7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ht="15.7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ht="15.7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ht="15.7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ht="15.7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ht="15.7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ht="15.7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ht="15.7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ht="15.7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ht="15.7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ht="15.7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ht="15.7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ht="15.7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ht="15.7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ht="15.7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ht="15.7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ht="15.7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ht="15.7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ht="15.7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ht="15.7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ht="15.7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ht="15.7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ht="15.7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ht="15.7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ht="15.7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ht="15.7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ht="15.7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ht="15.7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ht="15.7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ht="15.7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ht="15.7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ht="15.7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ht="15.7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71616"/>
    <pageSetUpPr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0"/>
  <cols>
    <col customWidth="1" min="1" max="2" width="2.71"/>
    <col customWidth="1" min="3" max="3" width="33.43"/>
    <col customWidth="1" min="4" max="97" width="11.43"/>
    <col customWidth="1" min="98" max="122" width="10.29"/>
    <col customWidth="1" min="123" max="123" width="12.0"/>
    <col customWidth="1" min="124" max="135" width="10.29"/>
  </cols>
  <sheetData>
    <row r="1" ht="15.75" customHeight="1">
      <c r="A1" s="289"/>
      <c r="B1" s="289"/>
      <c r="C1" s="290" t="s">
        <v>199</v>
      </c>
      <c r="D1" s="289">
        <v>1.0</v>
      </c>
      <c r="E1" s="289">
        <f t="shared" ref="E1:EE1" si="1">D1+1</f>
        <v>2</v>
      </c>
      <c r="F1" s="289">
        <f t="shared" si="1"/>
        <v>3</v>
      </c>
      <c r="G1" s="289">
        <f t="shared" si="1"/>
        <v>4</v>
      </c>
      <c r="H1" s="289">
        <f t="shared" si="1"/>
        <v>5</v>
      </c>
      <c r="I1" s="289">
        <f t="shared" si="1"/>
        <v>6</v>
      </c>
      <c r="J1" s="289">
        <f t="shared" si="1"/>
        <v>7</v>
      </c>
      <c r="K1" s="289">
        <f t="shared" si="1"/>
        <v>8</v>
      </c>
      <c r="L1" s="289">
        <f t="shared" si="1"/>
        <v>9</v>
      </c>
      <c r="M1" s="289">
        <f t="shared" si="1"/>
        <v>10</v>
      </c>
      <c r="N1" s="289">
        <f t="shared" si="1"/>
        <v>11</v>
      </c>
      <c r="O1" s="289">
        <f t="shared" si="1"/>
        <v>12</v>
      </c>
      <c r="P1" s="289">
        <f t="shared" si="1"/>
        <v>13</v>
      </c>
      <c r="Q1" s="289">
        <f t="shared" si="1"/>
        <v>14</v>
      </c>
      <c r="R1" s="289">
        <f t="shared" si="1"/>
        <v>15</v>
      </c>
      <c r="S1" s="289">
        <f t="shared" si="1"/>
        <v>16</v>
      </c>
      <c r="T1" s="289">
        <f t="shared" si="1"/>
        <v>17</v>
      </c>
      <c r="U1" s="289">
        <f t="shared" si="1"/>
        <v>18</v>
      </c>
      <c r="V1" s="289">
        <f t="shared" si="1"/>
        <v>19</v>
      </c>
      <c r="W1" s="289">
        <f t="shared" si="1"/>
        <v>20</v>
      </c>
      <c r="X1" s="289">
        <f t="shared" si="1"/>
        <v>21</v>
      </c>
      <c r="Y1" s="289">
        <f t="shared" si="1"/>
        <v>22</v>
      </c>
      <c r="Z1" s="289">
        <f t="shared" si="1"/>
        <v>23</v>
      </c>
      <c r="AA1" s="289">
        <f t="shared" si="1"/>
        <v>24</v>
      </c>
      <c r="AB1" s="289">
        <f t="shared" si="1"/>
        <v>25</v>
      </c>
      <c r="AC1" s="289">
        <f t="shared" si="1"/>
        <v>26</v>
      </c>
      <c r="AD1" s="289">
        <f t="shared" si="1"/>
        <v>27</v>
      </c>
      <c r="AE1" s="289">
        <f t="shared" si="1"/>
        <v>28</v>
      </c>
      <c r="AF1" s="289">
        <f t="shared" si="1"/>
        <v>29</v>
      </c>
      <c r="AG1" s="289">
        <f t="shared" si="1"/>
        <v>30</v>
      </c>
      <c r="AH1" s="289">
        <f t="shared" si="1"/>
        <v>31</v>
      </c>
      <c r="AI1" s="289">
        <f t="shared" si="1"/>
        <v>32</v>
      </c>
      <c r="AJ1" s="289">
        <f t="shared" si="1"/>
        <v>33</v>
      </c>
      <c r="AK1" s="289">
        <f t="shared" si="1"/>
        <v>34</v>
      </c>
      <c r="AL1" s="289">
        <f t="shared" si="1"/>
        <v>35</v>
      </c>
      <c r="AM1" s="289">
        <f t="shared" si="1"/>
        <v>36</v>
      </c>
      <c r="AN1" s="289">
        <f t="shared" si="1"/>
        <v>37</v>
      </c>
      <c r="AO1" s="289">
        <f t="shared" si="1"/>
        <v>38</v>
      </c>
      <c r="AP1" s="289">
        <f t="shared" si="1"/>
        <v>39</v>
      </c>
      <c r="AQ1" s="289">
        <f t="shared" si="1"/>
        <v>40</v>
      </c>
      <c r="AR1" s="289">
        <f t="shared" si="1"/>
        <v>41</v>
      </c>
      <c r="AS1" s="289">
        <f t="shared" si="1"/>
        <v>42</v>
      </c>
      <c r="AT1" s="289">
        <f t="shared" si="1"/>
        <v>43</v>
      </c>
      <c r="AU1" s="289">
        <f t="shared" si="1"/>
        <v>44</v>
      </c>
      <c r="AV1" s="289">
        <f t="shared" si="1"/>
        <v>45</v>
      </c>
      <c r="AW1" s="289">
        <f t="shared" si="1"/>
        <v>46</v>
      </c>
      <c r="AX1" s="289">
        <f t="shared" si="1"/>
        <v>47</v>
      </c>
      <c r="AY1" s="289">
        <f t="shared" si="1"/>
        <v>48</v>
      </c>
      <c r="AZ1" s="289">
        <f t="shared" si="1"/>
        <v>49</v>
      </c>
      <c r="BA1" s="289">
        <f t="shared" si="1"/>
        <v>50</v>
      </c>
      <c r="BB1" s="289">
        <f t="shared" si="1"/>
        <v>51</v>
      </c>
      <c r="BC1" s="289">
        <f t="shared" si="1"/>
        <v>52</v>
      </c>
      <c r="BD1" s="289">
        <f t="shared" si="1"/>
        <v>53</v>
      </c>
      <c r="BE1" s="289">
        <f t="shared" si="1"/>
        <v>54</v>
      </c>
      <c r="BF1" s="289">
        <f t="shared" si="1"/>
        <v>55</v>
      </c>
      <c r="BG1" s="289">
        <f t="shared" si="1"/>
        <v>56</v>
      </c>
      <c r="BH1" s="289">
        <f t="shared" si="1"/>
        <v>57</v>
      </c>
      <c r="BI1" s="289">
        <f t="shared" si="1"/>
        <v>58</v>
      </c>
      <c r="BJ1" s="289">
        <f t="shared" si="1"/>
        <v>59</v>
      </c>
      <c r="BK1" s="289">
        <f t="shared" si="1"/>
        <v>60</v>
      </c>
      <c r="BL1" s="289">
        <f t="shared" si="1"/>
        <v>61</v>
      </c>
      <c r="BM1" s="289">
        <f t="shared" si="1"/>
        <v>62</v>
      </c>
      <c r="BN1" s="289">
        <f t="shared" si="1"/>
        <v>63</v>
      </c>
      <c r="BO1" s="289">
        <f t="shared" si="1"/>
        <v>64</v>
      </c>
      <c r="BP1" s="289">
        <f t="shared" si="1"/>
        <v>65</v>
      </c>
      <c r="BQ1" s="289">
        <f t="shared" si="1"/>
        <v>66</v>
      </c>
      <c r="BR1" s="289">
        <f t="shared" si="1"/>
        <v>67</v>
      </c>
      <c r="BS1" s="289">
        <f t="shared" si="1"/>
        <v>68</v>
      </c>
      <c r="BT1" s="289">
        <f t="shared" si="1"/>
        <v>69</v>
      </c>
      <c r="BU1" s="289">
        <f t="shared" si="1"/>
        <v>70</v>
      </c>
      <c r="BV1" s="289">
        <f t="shared" si="1"/>
        <v>71</v>
      </c>
      <c r="BW1" s="289">
        <f t="shared" si="1"/>
        <v>72</v>
      </c>
      <c r="BX1" s="289">
        <f t="shared" si="1"/>
        <v>73</v>
      </c>
      <c r="BY1" s="289">
        <f t="shared" si="1"/>
        <v>74</v>
      </c>
      <c r="BZ1" s="289">
        <f t="shared" si="1"/>
        <v>75</v>
      </c>
      <c r="CA1" s="289">
        <f t="shared" si="1"/>
        <v>76</v>
      </c>
      <c r="CB1" s="289">
        <f t="shared" si="1"/>
        <v>77</v>
      </c>
      <c r="CC1" s="289">
        <f t="shared" si="1"/>
        <v>78</v>
      </c>
      <c r="CD1" s="289">
        <f t="shared" si="1"/>
        <v>79</v>
      </c>
      <c r="CE1" s="289">
        <f t="shared" si="1"/>
        <v>80</v>
      </c>
      <c r="CF1" s="289">
        <f t="shared" si="1"/>
        <v>81</v>
      </c>
      <c r="CG1" s="289">
        <f t="shared" si="1"/>
        <v>82</v>
      </c>
      <c r="CH1" s="289">
        <f t="shared" si="1"/>
        <v>83</v>
      </c>
      <c r="CI1" s="289">
        <f t="shared" si="1"/>
        <v>84</v>
      </c>
      <c r="CJ1" s="289">
        <f t="shared" si="1"/>
        <v>85</v>
      </c>
      <c r="CK1" s="289">
        <f t="shared" si="1"/>
        <v>86</v>
      </c>
      <c r="CL1" s="289">
        <f t="shared" si="1"/>
        <v>87</v>
      </c>
      <c r="CM1" s="289">
        <f t="shared" si="1"/>
        <v>88</v>
      </c>
      <c r="CN1" s="289">
        <f t="shared" si="1"/>
        <v>89</v>
      </c>
      <c r="CO1" s="289">
        <f t="shared" si="1"/>
        <v>90</v>
      </c>
      <c r="CP1" s="289">
        <f t="shared" si="1"/>
        <v>91</v>
      </c>
      <c r="CQ1" s="289">
        <f t="shared" si="1"/>
        <v>92</v>
      </c>
      <c r="CR1" s="289">
        <f t="shared" si="1"/>
        <v>93</v>
      </c>
      <c r="CS1" s="289">
        <f t="shared" si="1"/>
        <v>94</v>
      </c>
      <c r="CT1" s="289">
        <f t="shared" si="1"/>
        <v>95</v>
      </c>
      <c r="CU1" s="289">
        <f t="shared" si="1"/>
        <v>96</v>
      </c>
      <c r="CV1" s="289">
        <f t="shared" si="1"/>
        <v>97</v>
      </c>
      <c r="CW1" s="289">
        <f t="shared" si="1"/>
        <v>98</v>
      </c>
      <c r="CX1" s="289">
        <f t="shared" si="1"/>
        <v>99</v>
      </c>
      <c r="CY1" s="289">
        <f t="shared" si="1"/>
        <v>100</v>
      </c>
      <c r="CZ1" s="289">
        <f t="shared" si="1"/>
        <v>101</v>
      </c>
      <c r="DA1" s="289">
        <f t="shared" si="1"/>
        <v>102</v>
      </c>
      <c r="DB1" s="289">
        <f t="shared" si="1"/>
        <v>103</v>
      </c>
      <c r="DC1" s="289">
        <f t="shared" si="1"/>
        <v>104</v>
      </c>
      <c r="DD1" s="289">
        <f t="shared" si="1"/>
        <v>105</v>
      </c>
      <c r="DE1" s="289">
        <f t="shared" si="1"/>
        <v>106</v>
      </c>
      <c r="DF1" s="289">
        <f t="shared" si="1"/>
        <v>107</v>
      </c>
      <c r="DG1" s="289">
        <f t="shared" si="1"/>
        <v>108</v>
      </c>
      <c r="DH1" s="289">
        <f t="shared" si="1"/>
        <v>109</v>
      </c>
      <c r="DI1" s="289">
        <f t="shared" si="1"/>
        <v>110</v>
      </c>
      <c r="DJ1" s="289">
        <f t="shared" si="1"/>
        <v>111</v>
      </c>
      <c r="DK1" s="289">
        <f t="shared" si="1"/>
        <v>112</v>
      </c>
      <c r="DL1" s="289">
        <f t="shared" si="1"/>
        <v>113</v>
      </c>
      <c r="DM1" s="289">
        <f t="shared" si="1"/>
        <v>114</v>
      </c>
      <c r="DN1" s="289">
        <f t="shared" si="1"/>
        <v>115</v>
      </c>
      <c r="DO1" s="289">
        <f t="shared" si="1"/>
        <v>116</v>
      </c>
      <c r="DP1" s="289">
        <f t="shared" si="1"/>
        <v>117</v>
      </c>
      <c r="DQ1" s="289">
        <f t="shared" si="1"/>
        <v>118</v>
      </c>
      <c r="DR1" s="289">
        <f t="shared" si="1"/>
        <v>119</v>
      </c>
      <c r="DS1" s="289">
        <f t="shared" si="1"/>
        <v>120</v>
      </c>
      <c r="DT1" s="289">
        <f t="shared" si="1"/>
        <v>121</v>
      </c>
      <c r="DU1" s="289">
        <f t="shared" si="1"/>
        <v>122</v>
      </c>
      <c r="DV1" s="289">
        <f t="shared" si="1"/>
        <v>123</v>
      </c>
      <c r="DW1" s="289">
        <f t="shared" si="1"/>
        <v>124</v>
      </c>
      <c r="DX1" s="289">
        <f t="shared" si="1"/>
        <v>125</v>
      </c>
      <c r="DY1" s="289">
        <f t="shared" si="1"/>
        <v>126</v>
      </c>
      <c r="DZ1" s="289">
        <f t="shared" si="1"/>
        <v>127</v>
      </c>
      <c r="EA1" s="289">
        <f t="shared" si="1"/>
        <v>128</v>
      </c>
      <c r="EB1" s="289">
        <f t="shared" si="1"/>
        <v>129</v>
      </c>
      <c r="EC1" s="289">
        <f t="shared" si="1"/>
        <v>130</v>
      </c>
      <c r="ED1" s="289">
        <f t="shared" si="1"/>
        <v>131</v>
      </c>
      <c r="EE1" s="289">
        <f t="shared" si="1"/>
        <v>132</v>
      </c>
    </row>
    <row r="2" ht="15.75" customHeight="1">
      <c r="A2" s="289"/>
      <c r="B2" s="289"/>
      <c r="C2" s="290" t="s">
        <v>144</v>
      </c>
      <c r="D2" s="289">
        <f t="shared" ref="D2:EE2" si="2">ROUNDUP(D1/12,0)</f>
        <v>1</v>
      </c>
      <c r="E2" s="289">
        <f t="shared" si="2"/>
        <v>1</v>
      </c>
      <c r="F2" s="289">
        <f t="shared" si="2"/>
        <v>1</v>
      </c>
      <c r="G2" s="289">
        <f t="shared" si="2"/>
        <v>1</v>
      </c>
      <c r="H2" s="289">
        <f t="shared" si="2"/>
        <v>1</v>
      </c>
      <c r="I2" s="289">
        <f t="shared" si="2"/>
        <v>1</v>
      </c>
      <c r="J2" s="289">
        <f t="shared" si="2"/>
        <v>1</v>
      </c>
      <c r="K2" s="289">
        <f t="shared" si="2"/>
        <v>1</v>
      </c>
      <c r="L2" s="289">
        <f t="shared" si="2"/>
        <v>1</v>
      </c>
      <c r="M2" s="289">
        <f t="shared" si="2"/>
        <v>1</v>
      </c>
      <c r="N2" s="289">
        <f t="shared" si="2"/>
        <v>1</v>
      </c>
      <c r="O2" s="289">
        <f t="shared" si="2"/>
        <v>1</v>
      </c>
      <c r="P2" s="289">
        <f t="shared" si="2"/>
        <v>2</v>
      </c>
      <c r="Q2" s="289">
        <f t="shared" si="2"/>
        <v>2</v>
      </c>
      <c r="R2" s="289">
        <f t="shared" si="2"/>
        <v>2</v>
      </c>
      <c r="S2" s="289">
        <f t="shared" si="2"/>
        <v>2</v>
      </c>
      <c r="T2" s="289">
        <f t="shared" si="2"/>
        <v>2</v>
      </c>
      <c r="U2" s="289">
        <f t="shared" si="2"/>
        <v>2</v>
      </c>
      <c r="V2" s="289">
        <f t="shared" si="2"/>
        <v>2</v>
      </c>
      <c r="W2" s="289">
        <f t="shared" si="2"/>
        <v>2</v>
      </c>
      <c r="X2" s="289">
        <f t="shared" si="2"/>
        <v>2</v>
      </c>
      <c r="Y2" s="289">
        <f t="shared" si="2"/>
        <v>2</v>
      </c>
      <c r="Z2" s="289">
        <f t="shared" si="2"/>
        <v>2</v>
      </c>
      <c r="AA2" s="289">
        <f t="shared" si="2"/>
        <v>2</v>
      </c>
      <c r="AB2" s="289">
        <f t="shared" si="2"/>
        <v>3</v>
      </c>
      <c r="AC2" s="289">
        <f t="shared" si="2"/>
        <v>3</v>
      </c>
      <c r="AD2" s="289">
        <f t="shared" si="2"/>
        <v>3</v>
      </c>
      <c r="AE2" s="289">
        <f t="shared" si="2"/>
        <v>3</v>
      </c>
      <c r="AF2" s="289">
        <f t="shared" si="2"/>
        <v>3</v>
      </c>
      <c r="AG2" s="289">
        <f t="shared" si="2"/>
        <v>3</v>
      </c>
      <c r="AH2" s="289">
        <f t="shared" si="2"/>
        <v>3</v>
      </c>
      <c r="AI2" s="289">
        <f t="shared" si="2"/>
        <v>3</v>
      </c>
      <c r="AJ2" s="289">
        <f t="shared" si="2"/>
        <v>3</v>
      </c>
      <c r="AK2" s="289">
        <f t="shared" si="2"/>
        <v>3</v>
      </c>
      <c r="AL2" s="289">
        <f t="shared" si="2"/>
        <v>3</v>
      </c>
      <c r="AM2" s="289">
        <f t="shared" si="2"/>
        <v>3</v>
      </c>
      <c r="AN2" s="289">
        <f t="shared" si="2"/>
        <v>4</v>
      </c>
      <c r="AO2" s="289">
        <f t="shared" si="2"/>
        <v>4</v>
      </c>
      <c r="AP2" s="289">
        <f t="shared" si="2"/>
        <v>4</v>
      </c>
      <c r="AQ2" s="289">
        <f t="shared" si="2"/>
        <v>4</v>
      </c>
      <c r="AR2" s="289">
        <f t="shared" si="2"/>
        <v>4</v>
      </c>
      <c r="AS2" s="289">
        <f t="shared" si="2"/>
        <v>4</v>
      </c>
      <c r="AT2" s="289">
        <f t="shared" si="2"/>
        <v>4</v>
      </c>
      <c r="AU2" s="289">
        <f t="shared" si="2"/>
        <v>4</v>
      </c>
      <c r="AV2" s="289">
        <f t="shared" si="2"/>
        <v>4</v>
      </c>
      <c r="AW2" s="289">
        <f t="shared" si="2"/>
        <v>4</v>
      </c>
      <c r="AX2" s="289">
        <f t="shared" si="2"/>
        <v>4</v>
      </c>
      <c r="AY2" s="289">
        <f t="shared" si="2"/>
        <v>4</v>
      </c>
      <c r="AZ2" s="289">
        <f t="shared" si="2"/>
        <v>5</v>
      </c>
      <c r="BA2" s="289">
        <f t="shared" si="2"/>
        <v>5</v>
      </c>
      <c r="BB2" s="289">
        <f t="shared" si="2"/>
        <v>5</v>
      </c>
      <c r="BC2" s="289">
        <f t="shared" si="2"/>
        <v>5</v>
      </c>
      <c r="BD2" s="289">
        <f t="shared" si="2"/>
        <v>5</v>
      </c>
      <c r="BE2" s="289">
        <f t="shared" si="2"/>
        <v>5</v>
      </c>
      <c r="BF2" s="289">
        <f t="shared" si="2"/>
        <v>5</v>
      </c>
      <c r="BG2" s="289">
        <f t="shared" si="2"/>
        <v>5</v>
      </c>
      <c r="BH2" s="289">
        <f t="shared" si="2"/>
        <v>5</v>
      </c>
      <c r="BI2" s="289">
        <f t="shared" si="2"/>
        <v>5</v>
      </c>
      <c r="BJ2" s="289">
        <f t="shared" si="2"/>
        <v>5</v>
      </c>
      <c r="BK2" s="289">
        <f t="shared" si="2"/>
        <v>5</v>
      </c>
      <c r="BL2" s="289">
        <f t="shared" si="2"/>
        <v>6</v>
      </c>
      <c r="BM2" s="289">
        <f t="shared" si="2"/>
        <v>6</v>
      </c>
      <c r="BN2" s="289">
        <f t="shared" si="2"/>
        <v>6</v>
      </c>
      <c r="BO2" s="289">
        <f t="shared" si="2"/>
        <v>6</v>
      </c>
      <c r="BP2" s="289">
        <f t="shared" si="2"/>
        <v>6</v>
      </c>
      <c r="BQ2" s="289">
        <f t="shared" si="2"/>
        <v>6</v>
      </c>
      <c r="BR2" s="289">
        <f t="shared" si="2"/>
        <v>6</v>
      </c>
      <c r="BS2" s="289">
        <f t="shared" si="2"/>
        <v>6</v>
      </c>
      <c r="BT2" s="289">
        <f t="shared" si="2"/>
        <v>6</v>
      </c>
      <c r="BU2" s="289">
        <f t="shared" si="2"/>
        <v>6</v>
      </c>
      <c r="BV2" s="289">
        <f t="shared" si="2"/>
        <v>6</v>
      </c>
      <c r="BW2" s="289">
        <f t="shared" si="2"/>
        <v>6</v>
      </c>
      <c r="BX2" s="289">
        <f t="shared" si="2"/>
        <v>7</v>
      </c>
      <c r="BY2" s="289">
        <f t="shared" si="2"/>
        <v>7</v>
      </c>
      <c r="BZ2" s="289">
        <f t="shared" si="2"/>
        <v>7</v>
      </c>
      <c r="CA2" s="289">
        <f t="shared" si="2"/>
        <v>7</v>
      </c>
      <c r="CB2" s="289">
        <f t="shared" si="2"/>
        <v>7</v>
      </c>
      <c r="CC2" s="289">
        <f t="shared" si="2"/>
        <v>7</v>
      </c>
      <c r="CD2" s="289">
        <f t="shared" si="2"/>
        <v>7</v>
      </c>
      <c r="CE2" s="289">
        <f t="shared" si="2"/>
        <v>7</v>
      </c>
      <c r="CF2" s="289">
        <f t="shared" si="2"/>
        <v>7</v>
      </c>
      <c r="CG2" s="289">
        <f t="shared" si="2"/>
        <v>7</v>
      </c>
      <c r="CH2" s="289">
        <f t="shared" si="2"/>
        <v>7</v>
      </c>
      <c r="CI2" s="289">
        <f t="shared" si="2"/>
        <v>7</v>
      </c>
      <c r="CJ2" s="289">
        <f t="shared" si="2"/>
        <v>8</v>
      </c>
      <c r="CK2" s="289">
        <f t="shared" si="2"/>
        <v>8</v>
      </c>
      <c r="CL2" s="289">
        <f t="shared" si="2"/>
        <v>8</v>
      </c>
      <c r="CM2" s="289">
        <f t="shared" si="2"/>
        <v>8</v>
      </c>
      <c r="CN2" s="289">
        <f t="shared" si="2"/>
        <v>8</v>
      </c>
      <c r="CO2" s="289">
        <f t="shared" si="2"/>
        <v>8</v>
      </c>
      <c r="CP2" s="289">
        <f t="shared" si="2"/>
        <v>8</v>
      </c>
      <c r="CQ2" s="289">
        <f t="shared" si="2"/>
        <v>8</v>
      </c>
      <c r="CR2" s="289">
        <f t="shared" si="2"/>
        <v>8</v>
      </c>
      <c r="CS2" s="289">
        <f t="shared" si="2"/>
        <v>8</v>
      </c>
      <c r="CT2" s="289">
        <f t="shared" si="2"/>
        <v>8</v>
      </c>
      <c r="CU2" s="289">
        <f t="shared" si="2"/>
        <v>8</v>
      </c>
      <c r="CV2" s="289">
        <f t="shared" si="2"/>
        <v>9</v>
      </c>
      <c r="CW2" s="289">
        <f t="shared" si="2"/>
        <v>9</v>
      </c>
      <c r="CX2" s="289">
        <f t="shared" si="2"/>
        <v>9</v>
      </c>
      <c r="CY2" s="289">
        <f t="shared" si="2"/>
        <v>9</v>
      </c>
      <c r="CZ2" s="289">
        <f t="shared" si="2"/>
        <v>9</v>
      </c>
      <c r="DA2" s="289">
        <f t="shared" si="2"/>
        <v>9</v>
      </c>
      <c r="DB2" s="289">
        <f t="shared" si="2"/>
        <v>9</v>
      </c>
      <c r="DC2" s="289">
        <f t="shared" si="2"/>
        <v>9</v>
      </c>
      <c r="DD2" s="289">
        <f t="shared" si="2"/>
        <v>9</v>
      </c>
      <c r="DE2" s="289">
        <f t="shared" si="2"/>
        <v>9</v>
      </c>
      <c r="DF2" s="289">
        <f t="shared" si="2"/>
        <v>9</v>
      </c>
      <c r="DG2" s="289">
        <f t="shared" si="2"/>
        <v>9</v>
      </c>
      <c r="DH2" s="289">
        <f t="shared" si="2"/>
        <v>10</v>
      </c>
      <c r="DI2" s="289">
        <f t="shared" si="2"/>
        <v>10</v>
      </c>
      <c r="DJ2" s="289">
        <f t="shared" si="2"/>
        <v>10</v>
      </c>
      <c r="DK2" s="289">
        <f t="shared" si="2"/>
        <v>10</v>
      </c>
      <c r="DL2" s="289">
        <f t="shared" si="2"/>
        <v>10</v>
      </c>
      <c r="DM2" s="289">
        <f t="shared" si="2"/>
        <v>10</v>
      </c>
      <c r="DN2" s="289">
        <f t="shared" si="2"/>
        <v>10</v>
      </c>
      <c r="DO2" s="289">
        <f t="shared" si="2"/>
        <v>10</v>
      </c>
      <c r="DP2" s="289">
        <f t="shared" si="2"/>
        <v>10</v>
      </c>
      <c r="DQ2" s="289">
        <f t="shared" si="2"/>
        <v>10</v>
      </c>
      <c r="DR2" s="289">
        <f t="shared" si="2"/>
        <v>10</v>
      </c>
      <c r="DS2" s="289">
        <f t="shared" si="2"/>
        <v>10</v>
      </c>
      <c r="DT2" s="289">
        <f t="shared" si="2"/>
        <v>11</v>
      </c>
      <c r="DU2" s="289">
        <f t="shared" si="2"/>
        <v>11</v>
      </c>
      <c r="DV2" s="289">
        <f t="shared" si="2"/>
        <v>11</v>
      </c>
      <c r="DW2" s="289">
        <f t="shared" si="2"/>
        <v>11</v>
      </c>
      <c r="DX2" s="289">
        <f t="shared" si="2"/>
        <v>11</v>
      </c>
      <c r="DY2" s="289">
        <f t="shared" si="2"/>
        <v>11</v>
      </c>
      <c r="DZ2" s="289">
        <f t="shared" si="2"/>
        <v>11</v>
      </c>
      <c r="EA2" s="291">
        <f t="shared" si="2"/>
        <v>11</v>
      </c>
      <c r="EB2" s="289">
        <f t="shared" si="2"/>
        <v>11</v>
      </c>
      <c r="EC2" s="289">
        <f t="shared" si="2"/>
        <v>11</v>
      </c>
      <c r="ED2" s="289">
        <f t="shared" si="2"/>
        <v>11</v>
      </c>
      <c r="EE2" s="292">
        <f t="shared" si="2"/>
        <v>11</v>
      </c>
    </row>
    <row r="3" ht="15.75" customHeight="1">
      <c r="A3" s="1"/>
      <c r="B3" s="1"/>
      <c r="C3" s="1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</row>
    <row r="4" ht="15.75" customHeight="1">
      <c r="A4" s="1"/>
      <c r="B4" s="35" t="s">
        <v>200</v>
      </c>
      <c r="C4" s="1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</row>
    <row r="5" ht="15.75" customHeight="1">
      <c r="A5" s="1"/>
      <c r="B5" s="1"/>
      <c r="C5" s="1" t="str">
        <f>Assumptions!B5</f>
        <v>3BR 1Bath</v>
      </c>
      <c r="D5" s="50">
        <f t="array" ref="D5">IF(D$2=1,Assumptions!$H5/12,(SUMIF($D$2:$EE$2,D$2-1,$D5:$EE5)/12)*(1+XLOOKUP(D$2,Assumptions!$C$94:$M$94,Assumptions!$C$97:$M$97)))</f>
        <v>23669.4</v>
      </c>
      <c r="E5" s="50">
        <f t="array" ref="E5">IF(E$2=1,Assumptions!$H5/12,(SUMIF($D$2:$EE$2,E$2-1,$D5:$EE5)/12)*(1+XLOOKUP(E$2,Assumptions!$C$94:$M$94,Assumptions!$C$97:$M$97)))</f>
        <v>23669.4</v>
      </c>
      <c r="F5" s="50">
        <f t="array" ref="F5">IF(F$2=1,Assumptions!$H5/12,(SUMIF($D$2:$EE$2,F$2-1,$D5:$EE5)/12)*(1+XLOOKUP(F$2,Assumptions!$C$94:$M$94,Assumptions!$C$97:$M$97)))</f>
        <v>23669.4</v>
      </c>
      <c r="G5" s="50">
        <f t="array" ref="G5">IF(G$2=1,Assumptions!$H5/12,(SUMIF($D$2:$EE$2,G$2-1,$D5:$EE5)/12)*(1+XLOOKUP(G$2,Assumptions!$C$94:$M$94,Assumptions!$C$97:$M$97)))</f>
        <v>23669.4</v>
      </c>
      <c r="H5" s="50">
        <f t="array" ref="H5">IF(H$2=1,Assumptions!$H5/12,(SUMIF($D$2:$EE$2,H$2-1,$D5:$EE5)/12)*(1+XLOOKUP(H$2,Assumptions!$C$94:$M$94,Assumptions!$C$97:$M$97)))</f>
        <v>23669.4</v>
      </c>
      <c r="I5" s="50">
        <f t="array" ref="I5">IF(I$2=1,Assumptions!$H5/12,(SUMIF($D$2:$EE$2,I$2-1,$D5:$EE5)/12)*(1+XLOOKUP(I$2,Assumptions!$C$94:$M$94,Assumptions!$C$97:$M$97)))</f>
        <v>23669.4</v>
      </c>
      <c r="J5" s="50">
        <f t="array" ref="J5">IF(J$2=1,Assumptions!$H5/12,(SUMIF($D$2:$EE$2,J$2-1,$D5:$EE5)/12)*(1+XLOOKUP(J$2,Assumptions!$C$94:$M$94,Assumptions!$C$97:$M$97)))</f>
        <v>23669.4</v>
      </c>
      <c r="K5" s="50">
        <f t="array" ref="K5">IF(K$2=1,Assumptions!$H5/12,(SUMIF($D$2:$EE$2,K$2-1,$D5:$EE5)/12)*(1+XLOOKUP(K$2,Assumptions!$C$94:$M$94,Assumptions!$C$97:$M$97)))</f>
        <v>23669.4</v>
      </c>
      <c r="L5" s="50">
        <f t="array" ref="L5">IF(L$2=1,Assumptions!$H5/12,(SUMIF($D$2:$EE$2,L$2-1,$D5:$EE5)/12)*(1+XLOOKUP(L$2,Assumptions!$C$94:$M$94,Assumptions!$C$97:$M$97)))</f>
        <v>23669.4</v>
      </c>
      <c r="M5" s="50">
        <f t="array" ref="M5">IF(M$2=1,Assumptions!$H5/12,(SUMIF($D$2:$EE$2,M$2-1,$D5:$EE5)/12)*(1+XLOOKUP(M$2,Assumptions!$C$94:$M$94,Assumptions!$C$97:$M$97)))</f>
        <v>23669.4</v>
      </c>
      <c r="N5" s="50">
        <f t="array" ref="N5">IF(N$2=1,Assumptions!$H5/12,(SUMIF($D$2:$EE$2,N$2-1,$D5:$EE5)/12)*(1+XLOOKUP(N$2,Assumptions!$C$94:$M$94,Assumptions!$C$97:$M$97)))</f>
        <v>23669.4</v>
      </c>
      <c r="O5" s="50">
        <f t="array" ref="O5">IF(O$2=1,Assumptions!$H5/12,(SUMIF($D$2:$EE$2,O$2-1,$D5:$EE5)/12)*(1+XLOOKUP(O$2,Assumptions!$C$94:$M$94,Assumptions!$C$97:$M$97)))</f>
        <v>23669.4</v>
      </c>
      <c r="P5" s="50">
        <f t="array" ref="P5">IF(P$2=1,Assumptions!$H5/12,(SUMIF($D$2:$EE$2,P$2-1,$D5:$EE5)/12)*(1+XLOOKUP(P$2,Assumptions!$C$94:$M$94,Assumptions!$C$97:$M$97)))</f>
        <v>24142.788</v>
      </c>
      <c r="Q5" s="50">
        <f t="array" ref="Q5">IF(Q$2=1,Assumptions!$H5/12,(SUMIF($D$2:$EE$2,Q$2-1,$D5:$EE5)/12)*(1+XLOOKUP(Q$2,Assumptions!$C$94:$M$94,Assumptions!$C$97:$M$97)))</f>
        <v>24142.788</v>
      </c>
      <c r="R5" s="50">
        <f t="array" ref="R5">IF(R$2=1,Assumptions!$H5/12,(SUMIF($D$2:$EE$2,R$2-1,$D5:$EE5)/12)*(1+XLOOKUP(R$2,Assumptions!$C$94:$M$94,Assumptions!$C$97:$M$97)))</f>
        <v>24142.788</v>
      </c>
      <c r="S5" s="50">
        <f t="array" ref="S5">IF(S$2=1,Assumptions!$H5/12,(SUMIF($D$2:$EE$2,S$2-1,$D5:$EE5)/12)*(1+XLOOKUP(S$2,Assumptions!$C$94:$M$94,Assumptions!$C$97:$M$97)))</f>
        <v>24142.788</v>
      </c>
      <c r="T5" s="50">
        <f t="array" ref="T5">IF(T$2=1,Assumptions!$H5/12,(SUMIF($D$2:$EE$2,T$2-1,$D5:$EE5)/12)*(1+XLOOKUP(T$2,Assumptions!$C$94:$M$94,Assumptions!$C$97:$M$97)))</f>
        <v>24142.788</v>
      </c>
      <c r="U5" s="50">
        <f t="array" ref="U5">IF(U$2=1,Assumptions!$H5/12,(SUMIF($D$2:$EE$2,U$2-1,$D5:$EE5)/12)*(1+XLOOKUP(U$2,Assumptions!$C$94:$M$94,Assumptions!$C$97:$M$97)))</f>
        <v>24142.788</v>
      </c>
      <c r="V5" s="50">
        <f t="array" ref="V5">IF(V$2=1,Assumptions!$H5/12,(SUMIF($D$2:$EE$2,V$2-1,$D5:$EE5)/12)*(1+XLOOKUP(V$2,Assumptions!$C$94:$M$94,Assumptions!$C$97:$M$97)))</f>
        <v>24142.788</v>
      </c>
      <c r="W5" s="50">
        <f t="array" ref="W5">IF(W$2=1,Assumptions!$H5/12,(SUMIF($D$2:$EE$2,W$2-1,$D5:$EE5)/12)*(1+XLOOKUP(W$2,Assumptions!$C$94:$M$94,Assumptions!$C$97:$M$97)))</f>
        <v>24142.788</v>
      </c>
      <c r="X5" s="50">
        <f t="array" ref="X5">IF(X$2=1,Assumptions!$H5/12,(SUMIF($D$2:$EE$2,X$2-1,$D5:$EE5)/12)*(1+XLOOKUP(X$2,Assumptions!$C$94:$M$94,Assumptions!$C$97:$M$97)))</f>
        <v>24142.788</v>
      </c>
      <c r="Y5" s="50">
        <f t="array" ref="Y5">IF(Y$2=1,Assumptions!$H5/12,(SUMIF($D$2:$EE$2,Y$2-1,$D5:$EE5)/12)*(1+XLOOKUP(Y$2,Assumptions!$C$94:$M$94,Assumptions!$C$97:$M$97)))</f>
        <v>24142.788</v>
      </c>
      <c r="Z5" s="50">
        <f t="array" ref="Z5">IF(Z$2=1,Assumptions!$H5/12,(SUMIF($D$2:$EE$2,Z$2-1,$D5:$EE5)/12)*(1+XLOOKUP(Z$2,Assumptions!$C$94:$M$94,Assumptions!$C$97:$M$97)))</f>
        <v>24142.788</v>
      </c>
      <c r="AA5" s="50">
        <f t="array" ref="AA5">IF(AA$2=1,Assumptions!$H5/12,(SUMIF($D$2:$EE$2,AA$2-1,$D5:$EE5)/12)*(1+XLOOKUP(AA$2,Assumptions!$C$94:$M$94,Assumptions!$C$97:$M$97)))</f>
        <v>24142.788</v>
      </c>
      <c r="AB5" s="50">
        <f t="array" ref="AB5">IF(AB$2=1,Assumptions!$H5/12,(SUMIF($D$2:$EE$2,AB$2-1,$D5:$EE5)/12)*(1+XLOOKUP(AB$2,Assumptions!$C$94:$M$94,Assumptions!$C$97:$M$97)))</f>
        <v>24625.64376</v>
      </c>
      <c r="AC5" s="50">
        <f t="array" ref="AC5">IF(AC$2=1,Assumptions!$H5/12,(SUMIF($D$2:$EE$2,AC$2-1,$D5:$EE5)/12)*(1+XLOOKUP(AC$2,Assumptions!$C$94:$M$94,Assumptions!$C$97:$M$97)))</f>
        <v>24625.64376</v>
      </c>
      <c r="AD5" s="50">
        <f t="array" ref="AD5">IF(AD$2=1,Assumptions!$H5/12,(SUMIF($D$2:$EE$2,AD$2-1,$D5:$EE5)/12)*(1+XLOOKUP(AD$2,Assumptions!$C$94:$M$94,Assumptions!$C$97:$M$97)))</f>
        <v>24625.64376</v>
      </c>
      <c r="AE5" s="50">
        <f t="array" ref="AE5">IF(AE$2=1,Assumptions!$H5/12,(SUMIF($D$2:$EE$2,AE$2-1,$D5:$EE5)/12)*(1+XLOOKUP(AE$2,Assumptions!$C$94:$M$94,Assumptions!$C$97:$M$97)))</f>
        <v>24625.64376</v>
      </c>
      <c r="AF5" s="50">
        <f t="array" ref="AF5">IF(AF$2=1,Assumptions!$H5/12,(SUMIF($D$2:$EE$2,AF$2-1,$D5:$EE5)/12)*(1+XLOOKUP(AF$2,Assumptions!$C$94:$M$94,Assumptions!$C$97:$M$97)))</f>
        <v>24625.64376</v>
      </c>
      <c r="AG5" s="50">
        <f t="array" ref="AG5">IF(AG$2=1,Assumptions!$H5/12,(SUMIF($D$2:$EE$2,AG$2-1,$D5:$EE5)/12)*(1+XLOOKUP(AG$2,Assumptions!$C$94:$M$94,Assumptions!$C$97:$M$97)))</f>
        <v>24625.64376</v>
      </c>
      <c r="AH5" s="50">
        <f t="array" ref="AH5">IF(AH$2=1,Assumptions!$H5/12,(SUMIF($D$2:$EE$2,AH$2-1,$D5:$EE5)/12)*(1+XLOOKUP(AH$2,Assumptions!$C$94:$M$94,Assumptions!$C$97:$M$97)))</f>
        <v>24625.64376</v>
      </c>
      <c r="AI5" s="50">
        <f t="array" ref="AI5">IF(AI$2=1,Assumptions!$H5/12,(SUMIF($D$2:$EE$2,AI$2-1,$D5:$EE5)/12)*(1+XLOOKUP(AI$2,Assumptions!$C$94:$M$94,Assumptions!$C$97:$M$97)))</f>
        <v>24625.64376</v>
      </c>
      <c r="AJ5" s="50">
        <f t="array" ref="AJ5">IF(AJ$2=1,Assumptions!$H5/12,(SUMIF($D$2:$EE$2,AJ$2-1,$D5:$EE5)/12)*(1+XLOOKUP(AJ$2,Assumptions!$C$94:$M$94,Assumptions!$C$97:$M$97)))</f>
        <v>24625.64376</v>
      </c>
      <c r="AK5" s="50">
        <f t="array" ref="AK5">IF(AK$2=1,Assumptions!$H5/12,(SUMIF($D$2:$EE$2,AK$2-1,$D5:$EE5)/12)*(1+XLOOKUP(AK$2,Assumptions!$C$94:$M$94,Assumptions!$C$97:$M$97)))</f>
        <v>24625.64376</v>
      </c>
      <c r="AL5" s="50">
        <f t="array" ref="AL5">IF(AL$2=1,Assumptions!$H5/12,(SUMIF($D$2:$EE$2,AL$2-1,$D5:$EE5)/12)*(1+XLOOKUP(AL$2,Assumptions!$C$94:$M$94,Assumptions!$C$97:$M$97)))</f>
        <v>24625.64376</v>
      </c>
      <c r="AM5" s="50">
        <f t="array" ref="AM5">IF(AM$2=1,Assumptions!$H5/12,(SUMIF($D$2:$EE$2,AM$2-1,$D5:$EE5)/12)*(1+XLOOKUP(AM$2,Assumptions!$C$94:$M$94,Assumptions!$C$97:$M$97)))</f>
        <v>24625.64376</v>
      </c>
      <c r="AN5" s="50">
        <f t="array" ref="AN5">IF(AN$2=1,Assumptions!$H5/12,(SUMIF($D$2:$EE$2,AN$2-1,$D5:$EE5)/12)*(1+XLOOKUP(AN$2,Assumptions!$C$94:$M$94,Assumptions!$C$97:$M$97)))</f>
        <v>25118.15664</v>
      </c>
      <c r="AO5" s="50">
        <f t="array" ref="AO5">IF(AO$2=1,Assumptions!$H5/12,(SUMIF($D$2:$EE$2,AO$2-1,$D5:$EE5)/12)*(1+XLOOKUP(AO$2,Assumptions!$C$94:$M$94,Assumptions!$C$97:$M$97)))</f>
        <v>25118.15664</v>
      </c>
      <c r="AP5" s="50">
        <f t="array" ref="AP5">IF(AP$2=1,Assumptions!$H5/12,(SUMIF($D$2:$EE$2,AP$2-1,$D5:$EE5)/12)*(1+XLOOKUP(AP$2,Assumptions!$C$94:$M$94,Assumptions!$C$97:$M$97)))</f>
        <v>25118.15664</v>
      </c>
      <c r="AQ5" s="50">
        <f t="array" ref="AQ5">IF(AQ$2=1,Assumptions!$H5/12,(SUMIF($D$2:$EE$2,AQ$2-1,$D5:$EE5)/12)*(1+XLOOKUP(AQ$2,Assumptions!$C$94:$M$94,Assumptions!$C$97:$M$97)))</f>
        <v>25118.15664</v>
      </c>
      <c r="AR5" s="50">
        <f t="array" ref="AR5">IF(AR$2=1,Assumptions!$H5/12,(SUMIF($D$2:$EE$2,AR$2-1,$D5:$EE5)/12)*(1+XLOOKUP(AR$2,Assumptions!$C$94:$M$94,Assumptions!$C$97:$M$97)))</f>
        <v>25118.15664</v>
      </c>
      <c r="AS5" s="50">
        <f t="array" ref="AS5">IF(AS$2=1,Assumptions!$H5/12,(SUMIF($D$2:$EE$2,AS$2-1,$D5:$EE5)/12)*(1+XLOOKUP(AS$2,Assumptions!$C$94:$M$94,Assumptions!$C$97:$M$97)))</f>
        <v>25118.15664</v>
      </c>
      <c r="AT5" s="50">
        <f t="array" ref="AT5">IF(AT$2=1,Assumptions!$H5/12,(SUMIF($D$2:$EE$2,AT$2-1,$D5:$EE5)/12)*(1+XLOOKUP(AT$2,Assumptions!$C$94:$M$94,Assumptions!$C$97:$M$97)))</f>
        <v>25118.15664</v>
      </c>
      <c r="AU5" s="50">
        <f t="array" ref="AU5">IF(AU$2=1,Assumptions!$H5/12,(SUMIF($D$2:$EE$2,AU$2-1,$D5:$EE5)/12)*(1+XLOOKUP(AU$2,Assumptions!$C$94:$M$94,Assumptions!$C$97:$M$97)))</f>
        <v>25118.15664</v>
      </c>
      <c r="AV5" s="50">
        <f t="array" ref="AV5">IF(AV$2=1,Assumptions!$H5/12,(SUMIF($D$2:$EE$2,AV$2-1,$D5:$EE5)/12)*(1+XLOOKUP(AV$2,Assumptions!$C$94:$M$94,Assumptions!$C$97:$M$97)))</f>
        <v>25118.15664</v>
      </c>
      <c r="AW5" s="50">
        <f t="array" ref="AW5">IF(AW$2=1,Assumptions!$H5/12,(SUMIF($D$2:$EE$2,AW$2-1,$D5:$EE5)/12)*(1+XLOOKUP(AW$2,Assumptions!$C$94:$M$94,Assumptions!$C$97:$M$97)))</f>
        <v>25118.15664</v>
      </c>
      <c r="AX5" s="50">
        <f t="array" ref="AX5">IF(AX$2=1,Assumptions!$H5/12,(SUMIF($D$2:$EE$2,AX$2-1,$D5:$EE5)/12)*(1+XLOOKUP(AX$2,Assumptions!$C$94:$M$94,Assumptions!$C$97:$M$97)))</f>
        <v>25118.15664</v>
      </c>
      <c r="AY5" s="50">
        <f t="array" ref="AY5">IF(AY$2=1,Assumptions!$H5/12,(SUMIF($D$2:$EE$2,AY$2-1,$D5:$EE5)/12)*(1+XLOOKUP(AY$2,Assumptions!$C$94:$M$94,Assumptions!$C$97:$M$97)))</f>
        <v>25118.15664</v>
      </c>
      <c r="AZ5" s="50">
        <f t="array" ref="AZ5">IF(AZ$2=1,Assumptions!$H5/12,(SUMIF($D$2:$EE$2,AZ$2-1,$D5:$EE5)/12)*(1+XLOOKUP(AZ$2,Assumptions!$C$94:$M$94,Assumptions!$C$97:$M$97)))</f>
        <v>25871.70133</v>
      </c>
      <c r="BA5" s="50">
        <f t="array" ref="BA5">IF(BA$2=1,Assumptions!$H5/12,(SUMIF($D$2:$EE$2,BA$2-1,$D5:$EE5)/12)*(1+XLOOKUP(BA$2,Assumptions!$C$94:$M$94,Assumptions!$C$97:$M$97)))</f>
        <v>25871.70133</v>
      </c>
      <c r="BB5" s="50">
        <f t="array" ref="BB5">IF(BB$2=1,Assumptions!$H5/12,(SUMIF($D$2:$EE$2,BB$2-1,$D5:$EE5)/12)*(1+XLOOKUP(BB$2,Assumptions!$C$94:$M$94,Assumptions!$C$97:$M$97)))</f>
        <v>25871.70133</v>
      </c>
      <c r="BC5" s="50">
        <f t="array" ref="BC5">IF(BC$2=1,Assumptions!$H5/12,(SUMIF($D$2:$EE$2,BC$2-1,$D5:$EE5)/12)*(1+XLOOKUP(BC$2,Assumptions!$C$94:$M$94,Assumptions!$C$97:$M$97)))</f>
        <v>25871.70133</v>
      </c>
      <c r="BD5" s="50">
        <f t="array" ref="BD5">IF(BD$2=1,Assumptions!$H5/12,(SUMIF($D$2:$EE$2,BD$2-1,$D5:$EE5)/12)*(1+XLOOKUP(BD$2,Assumptions!$C$94:$M$94,Assumptions!$C$97:$M$97)))</f>
        <v>25871.70133</v>
      </c>
      <c r="BE5" s="50">
        <f t="array" ref="BE5">IF(BE$2=1,Assumptions!$H5/12,(SUMIF($D$2:$EE$2,BE$2-1,$D5:$EE5)/12)*(1+XLOOKUP(BE$2,Assumptions!$C$94:$M$94,Assumptions!$C$97:$M$97)))</f>
        <v>25871.70133</v>
      </c>
      <c r="BF5" s="50">
        <f t="array" ref="BF5">IF(BF$2=1,Assumptions!$H5/12,(SUMIF($D$2:$EE$2,BF$2-1,$D5:$EE5)/12)*(1+XLOOKUP(BF$2,Assumptions!$C$94:$M$94,Assumptions!$C$97:$M$97)))</f>
        <v>25871.70133</v>
      </c>
      <c r="BG5" s="50">
        <f t="array" ref="BG5">IF(BG$2=1,Assumptions!$H5/12,(SUMIF($D$2:$EE$2,BG$2-1,$D5:$EE5)/12)*(1+XLOOKUP(BG$2,Assumptions!$C$94:$M$94,Assumptions!$C$97:$M$97)))</f>
        <v>25871.70133</v>
      </c>
      <c r="BH5" s="50">
        <f t="array" ref="BH5">IF(BH$2=1,Assumptions!$H5/12,(SUMIF($D$2:$EE$2,BH$2-1,$D5:$EE5)/12)*(1+XLOOKUP(BH$2,Assumptions!$C$94:$M$94,Assumptions!$C$97:$M$97)))</f>
        <v>25871.70133</v>
      </c>
      <c r="BI5" s="50">
        <f t="array" ref="BI5">IF(BI$2=1,Assumptions!$H5/12,(SUMIF($D$2:$EE$2,BI$2-1,$D5:$EE5)/12)*(1+XLOOKUP(BI$2,Assumptions!$C$94:$M$94,Assumptions!$C$97:$M$97)))</f>
        <v>25871.70133</v>
      </c>
      <c r="BJ5" s="50">
        <f t="array" ref="BJ5">IF(BJ$2=1,Assumptions!$H5/12,(SUMIF($D$2:$EE$2,BJ$2-1,$D5:$EE5)/12)*(1+XLOOKUP(BJ$2,Assumptions!$C$94:$M$94,Assumptions!$C$97:$M$97)))</f>
        <v>25871.70133</v>
      </c>
      <c r="BK5" s="50">
        <f t="array" ref="BK5">IF(BK$2=1,Assumptions!$H5/12,(SUMIF($D$2:$EE$2,BK$2-1,$D5:$EE5)/12)*(1+XLOOKUP(BK$2,Assumptions!$C$94:$M$94,Assumptions!$C$97:$M$97)))</f>
        <v>25871.70133</v>
      </c>
      <c r="BL5" s="50">
        <f t="array" ref="BL5">IF(BL$2=1,Assumptions!$H5/12,(SUMIF($D$2:$EE$2,BL$2-1,$D5:$EE5)/12)*(1+XLOOKUP(BL$2,Assumptions!$C$94:$M$94,Assumptions!$C$97:$M$97)))</f>
        <v>26647.85237</v>
      </c>
      <c r="BM5" s="50">
        <f t="array" ref="BM5">IF(BM$2=1,Assumptions!$H5/12,(SUMIF($D$2:$EE$2,BM$2-1,$D5:$EE5)/12)*(1+XLOOKUP(BM$2,Assumptions!$C$94:$M$94,Assumptions!$C$97:$M$97)))</f>
        <v>26647.85237</v>
      </c>
      <c r="BN5" s="50">
        <f t="array" ref="BN5">IF(BN$2=1,Assumptions!$H5/12,(SUMIF($D$2:$EE$2,BN$2-1,$D5:$EE5)/12)*(1+XLOOKUP(BN$2,Assumptions!$C$94:$M$94,Assumptions!$C$97:$M$97)))</f>
        <v>26647.85237</v>
      </c>
      <c r="BO5" s="50">
        <f t="array" ref="BO5">IF(BO$2=1,Assumptions!$H5/12,(SUMIF($D$2:$EE$2,BO$2-1,$D5:$EE5)/12)*(1+XLOOKUP(BO$2,Assumptions!$C$94:$M$94,Assumptions!$C$97:$M$97)))</f>
        <v>26647.85237</v>
      </c>
      <c r="BP5" s="50">
        <f t="array" ref="BP5">IF(BP$2=1,Assumptions!$H5/12,(SUMIF($D$2:$EE$2,BP$2-1,$D5:$EE5)/12)*(1+XLOOKUP(BP$2,Assumptions!$C$94:$M$94,Assumptions!$C$97:$M$97)))</f>
        <v>26647.85237</v>
      </c>
      <c r="BQ5" s="50">
        <f t="array" ref="BQ5">IF(BQ$2=1,Assumptions!$H5/12,(SUMIF($D$2:$EE$2,BQ$2-1,$D5:$EE5)/12)*(1+XLOOKUP(BQ$2,Assumptions!$C$94:$M$94,Assumptions!$C$97:$M$97)))</f>
        <v>26647.85237</v>
      </c>
      <c r="BR5" s="50">
        <f t="array" ref="BR5">IF(BR$2=1,Assumptions!$H5/12,(SUMIF($D$2:$EE$2,BR$2-1,$D5:$EE5)/12)*(1+XLOOKUP(BR$2,Assumptions!$C$94:$M$94,Assumptions!$C$97:$M$97)))</f>
        <v>26647.85237</v>
      </c>
      <c r="BS5" s="50">
        <f t="array" ref="BS5">IF(BS$2=1,Assumptions!$H5/12,(SUMIF($D$2:$EE$2,BS$2-1,$D5:$EE5)/12)*(1+XLOOKUP(BS$2,Assumptions!$C$94:$M$94,Assumptions!$C$97:$M$97)))</f>
        <v>26647.85237</v>
      </c>
      <c r="BT5" s="50">
        <f t="array" ref="BT5">IF(BT$2=1,Assumptions!$H5/12,(SUMIF($D$2:$EE$2,BT$2-1,$D5:$EE5)/12)*(1+XLOOKUP(BT$2,Assumptions!$C$94:$M$94,Assumptions!$C$97:$M$97)))</f>
        <v>26647.85237</v>
      </c>
      <c r="BU5" s="50">
        <f t="array" ref="BU5">IF(BU$2=1,Assumptions!$H5/12,(SUMIF($D$2:$EE$2,BU$2-1,$D5:$EE5)/12)*(1+XLOOKUP(BU$2,Assumptions!$C$94:$M$94,Assumptions!$C$97:$M$97)))</f>
        <v>26647.85237</v>
      </c>
      <c r="BV5" s="50">
        <f t="array" ref="BV5">IF(BV$2=1,Assumptions!$H5/12,(SUMIF($D$2:$EE$2,BV$2-1,$D5:$EE5)/12)*(1+XLOOKUP(BV$2,Assumptions!$C$94:$M$94,Assumptions!$C$97:$M$97)))</f>
        <v>26647.85237</v>
      </c>
      <c r="BW5" s="50">
        <f t="array" ref="BW5">IF(BW$2=1,Assumptions!$H5/12,(SUMIF($D$2:$EE$2,BW$2-1,$D5:$EE5)/12)*(1+XLOOKUP(BW$2,Assumptions!$C$94:$M$94,Assumptions!$C$97:$M$97)))</f>
        <v>26647.85237</v>
      </c>
      <c r="BX5" s="50">
        <f t="array" ref="BX5">IF(BX$2=1,Assumptions!$H5/12,(SUMIF($D$2:$EE$2,BX$2-1,$D5:$EE5)/12)*(1+XLOOKUP(BX$2,Assumptions!$C$94:$M$94,Assumptions!$C$97:$M$97)))</f>
        <v>27447.28795</v>
      </c>
      <c r="BY5" s="50">
        <f t="array" ref="BY5">IF(BY$2=1,Assumptions!$H5/12,(SUMIF($D$2:$EE$2,BY$2-1,$D5:$EE5)/12)*(1+XLOOKUP(BY$2,Assumptions!$C$94:$M$94,Assumptions!$C$97:$M$97)))</f>
        <v>27447.28795</v>
      </c>
      <c r="BZ5" s="50">
        <f t="array" ref="BZ5">IF(BZ$2=1,Assumptions!$H5/12,(SUMIF($D$2:$EE$2,BZ$2-1,$D5:$EE5)/12)*(1+XLOOKUP(BZ$2,Assumptions!$C$94:$M$94,Assumptions!$C$97:$M$97)))</f>
        <v>27447.28795</v>
      </c>
      <c r="CA5" s="50">
        <f t="array" ref="CA5">IF(CA$2=1,Assumptions!$H5/12,(SUMIF($D$2:$EE$2,CA$2-1,$D5:$EE5)/12)*(1+XLOOKUP(CA$2,Assumptions!$C$94:$M$94,Assumptions!$C$97:$M$97)))</f>
        <v>27447.28795</v>
      </c>
      <c r="CB5" s="50">
        <f t="array" ref="CB5">IF(CB$2=1,Assumptions!$H5/12,(SUMIF($D$2:$EE$2,CB$2-1,$D5:$EE5)/12)*(1+XLOOKUP(CB$2,Assumptions!$C$94:$M$94,Assumptions!$C$97:$M$97)))</f>
        <v>27447.28795</v>
      </c>
      <c r="CC5" s="50">
        <f t="array" ref="CC5">IF(CC$2=1,Assumptions!$H5/12,(SUMIF($D$2:$EE$2,CC$2-1,$D5:$EE5)/12)*(1+XLOOKUP(CC$2,Assumptions!$C$94:$M$94,Assumptions!$C$97:$M$97)))</f>
        <v>27447.28795</v>
      </c>
      <c r="CD5" s="50">
        <f t="array" ref="CD5">IF(CD$2=1,Assumptions!$H5/12,(SUMIF($D$2:$EE$2,CD$2-1,$D5:$EE5)/12)*(1+XLOOKUP(CD$2,Assumptions!$C$94:$M$94,Assumptions!$C$97:$M$97)))</f>
        <v>27447.28795</v>
      </c>
      <c r="CE5" s="50">
        <f t="array" ref="CE5">IF(CE$2=1,Assumptions!$H5/12,(SUMIF($D$2:$EE$2,CE$2-1,$D5:$EE5)/12)*(1+XLOOKUP(CE$2,Assumptions!$C$94:$M$94,Assumptions!$C$97:$M$97)))</f>
        <v>27447.28795</v>
      </c>
      <c r="CF5" s="50">
        <f t="array" ref="CF5">IF(CF$2=1,Assumptions!$H5/12,(SUMIF($D$2:$EE$2,CF$2-1,$D5:$EE5)/12)*(1+XLOOKUP(CF$2,Assumptions!$C$94:$M$94,Assumptions!$C$97:$M$97)))</f>
        <v>27447.28795</v>
      </c>
      <c r="CG5" s="50">
        <f t="array" ref="CG5">IF(CG$2=1,Assumptions!$H5/12,(SUMIF($D$2:$EE$2,CG$2-1,$D5:$EE5)/12)*(1+XLOOKUP(CG$2,Assumptions!$C$94:$M$94,Assumptions!$C$97:$M$97)))</f>
        <v>27447.28795</v>
      </c>
      <c r="CH5" s="50">
        <f t="array" ref="CH5">IF(CH$2=1,Assumptions!$H5/12,(SUMIF($D$2:$EE$2,CH$2-1,$D5:$EE5)/12)*(1+XLOOKUP(CH$2,Assumptions!$C$94:$M$94,Assumptions!$C$97:$M$97)))</f>
        <v>27447.28795</v>
      </c>
      <c r="CI5" s="50">
        <f t="array" ref="CI5">IF(CI$2=1,Assumptions!$H5/12,(SUMIF($D$2:$EE$2,CI$2-1,$D5:$EE5)/12)*(1+XLOOKUP(CI$2,Assumptions!$C$94:$M$94,Assumptions!$C$97:$M$97)))</f>
        <v>27447.28795</v>
      </c>
      <c r="CJ5" s="50">
        <f t="array" ref="CJ5">IF(CJ$2=1,Assumptions!$H5/12,(SUMIF($D$2:$EE$2,CJ$2-1,$D5:$EE5)/12)*(1+XLOOKUP(CJ$2,Assumptions!$C$94:$M$94,Assumptions!$C$97:$M$97)))</f>
        <v>28270.70658</v>
      </c>
      <c r="CK5" s="50">
        <f t="array" ref="CK5">IF(CK$2=1,Assumptions!$H5/12,(SUMIF($D$2:$EE$2,CK$2-1,$D5:$EE5)/12)*(1+XLOOKUP(CK$2,Assumptions!$C$94:$M$94,Assumptions!$C$97:$M$97)))</f>
        <v>28270.70658</v>
      </c>
      <c r="CL5" s="50">
        <f t="array" ref="CL5">IF(CL$2=1,Assumptions!$H5/12,(SUMIF($D$2:$EE$2,CL$2-1,$D5:$EE5)/12)*(1+XLOOKUP(CL$2,Assumptions!$C$94:$M$94,Assumptions!$C$97:$M$97)))</f>
        <v>28270.70658</v>
      </c>
      <c r="CM5" s="50">
        <f t="array" ref="CM5">IF(CM$2=1,Assumptions!$H5/12,(SUMIF($D$2:$EE$2,CM$2-1,$D5:$EE5)/12)*(1+XLOOKUP(CM$2,Assumptions!$C$94:$M$94,Assumptions!$C$97:$M$97)))</f>
        <v>28270.70658</v>
      </c>
      <c r="CN5" s="50">
        <f t="array" ref="CN5">IF(CN$2=1,Assumptions!$H5/12,(SUMIF($D$2:$EE$2,CN$2-1,$D5:$EE5)/12)*(1+XLOOKUP(CN$2,Assumptions!$C$94:$M$94,Assumptions!$C$97:$M$97)))</f>
        <v>28270.70658</v>
      </c>
      <c r="CO5" s="50">
        <f t="array" ref="CO5">IF(CO$2=1,Assumptions!$H5/12,(SUMIF($D$2:$EE$2,CO$2-1,$D5:$EE5)/12)*(1+XLOOKUP(CO$2,Assumptions!$C$94:$M$94,Assumptions!$C$97:$M$97)))</f>
        <v>28270.70658</v>
      </c>
      <c r="CP5" s="50">
        <f t="array" ref="CP5">IF(CP$2=1,Assumptions!$H5/12,(SUMIF($D$2:$EE$2,CP$2-1,$D5:$EE5)/12)*(1+XLOOKUP(CP$2,Assumptions!$C$94:$M$94,Assumptions!$C$97:$M$97)))</f>
        <v>28270.70658</v>
      </c>
      <c r="CQ5" s="50">
        <f t="array" ref="CQ5">IF(CQ$2=1,Assumptions!$H5/12,(SUMIF($D$2:$EE$2,CQ$2-1,$D5:$EE5)/12)*(1+XLOOKUP(CQ$2,Assumptions!$C$94:$M$94,Assumptions!$C$97:$M$97)))</f>
        <v>28270.70658</v>
      </c>
      <c r="CR5" s="50">
        <f t="array" ref="CR5">IF(CR$2=1,Assumptions!$H5/12,(SUMIF($D$2:$EE$2,CR$2-1,$D5:$EE5)/12)*(1+XLOOKUP(CR$2,Assumptions!$C$94:$M$94,Assumptions!$C$97:$M$97)))</f>
        <v>28270.70658</v>
      </c>
      <c r="CS5" s="50">
        <f t="array" ref="CS5">IF(CS$2=1,Assumptions!$H5/12,(SUMIF($D$2:$EE$2,CS$2-1,$D5:$EE5)/12)*(1+XLOOKUP(CS$2,Assumptions!$C$94:$M$94,Assumptions!$C$97:$M$97)))</f>
        <v>28270.70658</v>
      </c>
      <c r="CT5" s="50">
        <f t="array" ref="CT5">IF(CT$2=1,Assumptions!$H5/12,(SUMIF($D$2:$EE$2,CT$2-1,$D5:$EE5)/12)*(1+XLOOKUP(CT$2,Assumptions!$C$94:$M$94,Assumptions!$C$97:$M$97)))</f>
        <v>28270.70658</v>
      </c>
      <c r="CU5" s="50">
        <f t="array" ref="CU5">IF(CU$2=1,Assumptions!$H5/12,(SUMIF($D$2:$EE$2,CU$2-1,$D5:$EE5)/12)*(1+XLOOKUP(CU$2,Assumptions!$C$94:$M$94,Assumptions!$C$97:$M$97)))</f>
        <v>28270.70658</v>
      </c>
      <c r="CV5" s="50">
        <f t="array" ref="CV5">IF(CV$2=1,Assumptions!$H5/12,(SUMIF($D$2:$EE$2,CV$2-1,$D5:$EE5)/12)*(1+XLOOKUP(CV$2,Assumptions!$C$94:$M$94,Assumptions!$C$97:$M$97)))</f>
        <v>29118.82778</v>
      </c>
      <c r="CW5" s="50">
        <f t="array" ref="CW5">IF(CW$2=1,Assumptions!$H5/12,(SUMIF($D$2:$EE$2,CW$2-1,$D5:$EE5)/12)*(1+XLOOKUP(CW$2,Assumptions!$C$94:$M$94,Assumptions!$C$97:$M$97)))</f>
        <v>29118.82778</v>
      </c>
      <c r="CX5" s="50">
        <f t="array" ref="CX5">IF(CX$2=1,Assumptions!$H5/12,(SUMIF($D$2:$EE$2,CX$2-1,$D5:$EE5)/12)*(1+XLOOKUP(CX$2,Assumptions!$C$94:$M$94,Assumptions!$C$97:$M$97)))</f>
        <v>29118.82778</v>
      </c>
      <c r="CY5" s="50">
        <f t="array" ref="CY5">IF(CY$2=1,Assumptions!$H5/12,(SUMIF($D$2:$EE$2,CY$2-1,$D5:$EE5)/12)*(1+XLOOKUP(CY$2,Assumptions!$C$94:$M$94,Assumptions!$C$97:$M$97)))</f>
        <v>29118.82778</v>
      </c>
      <c r="CZ5" s="50">
        <f t="array" ref="CZ5">IF(CZ$2=1,Assumptions!$H5/12,(SUMIF($D$2:$EE$2,CZ$2-1,$D5:$EE5)/12)*(1+XLOOKUP(CZ$2,Assumptions!$C$94:$M$94,Assumptions!$C$97:$M$97)))</f>
        <v>29118.82778</v>
      </c>
      <c r="DA5" s="50">
        <f t="array" ref="DA5">IF(DA$2=1,Assumptions!$H5/12,(SUMIF($D$2:$EE$2,DA$2-1,$D5:$EE5)/12)*(1+XLOOKUP(DA$2,Assumptions!$C$94:$M$94,Assumptions!$C$97:$M$97)))</f>
        <v>29118.82778</v>
      </c>
      <c r="DB5" s="50">
        <f t="array" ref="DB5">IF(DB$2=1,Assumptions!$H5/12,(SUMIF($D$2:$EE$2,DB$2-1,$D5:$EE5)/12)*(1+XLOOKUP(DB$2,Assumptions!$C$94:$M$94,Assumptions!$C$97:$M$97)))</f>
        <v>29118.82778</v>
      </c>
      <c r="DC5" s="50">
        <f t="array" ref="DC5">IF(DC$2=1,Assumptions!$H5/12,(SUMIF($D$2:$EE$2,DC$2-1,$D5:$EE5)/12)*(1+XLOOKUP(DC$2,Assumptions!$C$94:$M$94,Assumptions!$C$97:$M$97)))</f>
        <v>29118.82778</v>
      </c>
      <c r="DD5" s="50">
        <f t="array" ref="DD5">IF(DD$2=1,Assumptions!$H5/12,(SUMIF($D$2:$EE$2,DD$2-1,$D5:$EE5)/12)*(1+XLOOKUP(DD$2,Assumptions!$C$94:$M$94,Assumptions!$C$97:$M$97)))</f>
        <v>29118.82778</v>
      </c>
      <c r="DE5" s="50">
        <f t="array" ref="DE5">IF(DE$2=1,Assumptions!$H5/12,(SUMIF($D$2:$EE$2,DE$2-1,$D5:$EE5)/12)*(1+XLOOKUP(DE$2,Assumptions!$C$94:$M$94,Assumptions!$C$97:$M$97)))</f>
        <v>29118.82778</v>
      </c>
      <c r="DF5" s="50">
        <f t="array" ref="DF5">IF(DF$2=1,Assumptions!$H5/12,(SUMIF($D$2:$EE$2,DF$2-1,$D5:$EE5)/12)*(1+XLOOKUP(DF$2,Assumptions!$C$94:$M$94,Assumptions!$C$97:$M$97)))</f>
        <v>29118.82778</v>
      </c>
      <c r="DG5" s="50">
        <f t="array" ref="DG5">IF(DG$2=1,Assumptions!$H5/12,(SUMIF($D$2:$EE$2,DG$2-1,$D5:$EE5)/12)*(1+XLOOKUP(DG$2,Assumptions!$C$94:$M$94,Assumptions!$C$97:$M$97)))</f>
        <v>29118.82778</v>
      </c>
      <c r="DH5" s="50">
        <f t="array" ref="DH5">IF(DH$2=1,Assumptions!$H5/12,(SUMIF($D$2:$EE$2,DH$2-1,$D5:$EE5)/12)*(1+XLOOKUP(DH$2,Assumptions!$C$94:$M$94,Assumptions!$C$97:$M$97)))</f>
        <v>29992.39261</v>
      </c>
      <c r="DI5" s="50">
        <f t="array" ref="DI5">IF(DI$2=1,Assumptions!$H5/12,(SUMIF($D$2:$EE$2,DI$2-1,$D5:$EE5)/12)*(1+XLOOKUP(DI$2,Assumptions!$C$94:$M$94,Assumptions!$C$97:$M$97)))</f>
        <v>29992.39261</v>
      </c>
      <c r="DJ5" s="50">
        <f t="array" ref="DJ5">IF(DJ$2=1,Assumptions!$H5/12,(SUMIF($D$2:$EE$2,DJ$2-1,$D5:$EE5)/12)*(1+XLOOKUP(DJ$2,Assumptions!$C$94:$M$94,Assumptions!$C$97:$M$97)))</f>
        <v>29992.39261</v>
      </c>
      <c r="DK5" s="50">
        <f t="array" ref="DK5">IF(DK$2=1,Assumptions!$H5/12,(SUMIF($D$2:$EE$2,DK$2-1,$D5:$EE5)/12)*(1+XLOOKUP(DK$2,Assumptions!$C$94:$M$94,Assumptions!$C$97:$M$97)))</f>
        <v>29992.39261</v>
      </c>
      <c r="DL5" s="50">
        <f t="array" ref="DL5">IF(DL$2=1,Assumptions!$H5/12,(SUMIF($D$2:$EE$2,DL$2-1,$D5:$EE5)/12)*(1+XLOOKUP(DL$2,Assumptions!$C$94:$M$94,Assumptions!$C$97:$M$97)))</f>
        <v>29992.39261</v>
      </c>
      <c r="DM5" s="50">
        <f t="array" ref="DM5">IF(DM$2=1,Assumptions!$H5/12,(SUMIF($D$2:$EE$2,DM$2-1,$D5:$EE5)/12)*(1+XLOOKUP(DM$2,Assumptions!$C$94:$M$94,Assumptions!$C$97:$M$97)))</f>
        <v>29992.39261</v>
      </c>
      <c r="DN5" s="50">
        <f t="array" ref="DN5">IF(DN$2=1,Assumptions!$H5/12,(SUMIF($D$2:$EE$2,DN$2-1,$D5:$EE5)/12)*(1+XLOOKUP(DN$2,Assumptions!$C$94:$M$94,Assumptions!$C$97:$M$97)))</f>
        <v>29992.39261</v>
      </c>
      <c r="DO5" s="50">
        <f t="array" ref="DO5">IF(DO$2=1,Assumptions!$H5/12,(SUMIF($D$2:$EE$2,DO$2-1,$D5:$EE5)/12)*(1+XLOOKUP(DO$2,Assumptions!$C$94:$M$94,Assumptions!$C$97:$M$97)))</f>
        <v>29992.39261</v>
      </c>
      <c r="DP5" s="50">
        <f t="array" ref="DP5">IF(DP$2=1,Assumptions!$H5/12,(SUMIF($D$2:$EE$2,DP$2-1,$D5:$EE5)/12)*(1+XLOOKUP(DP$2,Assumptions!$C$94:$M$94,Assumptions!$C$97:$M$97)))</f>
        <v>29992.39261</v>
      </c>
      <c r="DQ5" s="50">
        <f t="array" ref="DQ5">IF(DQ$2=1,Assumptions!$H5/12,(SUMIF($D$2:$EE$2,DQ$2-1,$D5:$EE5)/12)*(1+XLOOKUP(DQ$2,Assumptions!$C$94:$M$94,Assumptions!$C$97:$M$97)))</f>
        <v>29992.39261</v>
      </c>
      <c r="DR5" s="50">
        <f t="array" ref="DR5">IF(DR$2=1,Assumptions!$H5/12,(SUMIF($D$2:$EE$2,DR$2-1,$D5:$EE5)/12)*(1+XLOOKUP(DR$2,Assumptions!$C$94:$M$94,Assumptions!$C$97:$M$97)))</f>
        <v>29992.39261</v>
      </c>
      <c r="DS5" s="50">
        <f t="array" ref="DS5">IF(DS$2=1,Assumptions!$H5/12,(SUMIF($D$2:$EE$2,DS$2-1,$D5:$EE5)/12)*(1+XLOOKUP(DS$2,Assumptions!$C$94:$M$94,Assumptions!$C$97:$M$97)))</f>
        <v>29992.39261</v>
      </c>
      <c r="DT5" s="50">
        <f t="array" ref="DT5">IF(DT$2=1,Assumptions!$H5/12,(SUMIF($D$2:$EE$2,DT$2-1,$D5:$EE5)/12)*(1+XLOOKUP(DT$2,Assumptions!$C$94:$M$94,Assumptions!$C$97:$M$97)))</f>
        <v>30892.16439</v>
      </c>
      <c r="DU5" s="50">
        <f t="array" ref="DU5">IF(DU$2=1,Assumptions!$H5/12,(SUMIF($D$2:$EE$2,DU$2-1,$D5:$EE5)/12)*(1+XLOOKUP(DU$2,Assumptions!$C$94:$M$94,Assumptions!$C$97:$M$97)))</f>
        <v>30892.16439</v>
      </c>
      <c r="DV5" s="50">
        <f t="array" ref="DV5">IF(DV$2=1,Assumptions!$H5/12,(SUMIF($D$2:$EE$2,DV$2-1,$D5:$EE5)/12)*(1+XLOOKUP(DV$2,Assumptions!$C$94:$M$94,Assumptions!$C$97:$M$97)))</f>
        <v>30892.16439</v>
      </c>
      <c r="DW5" s="50">
        <f t="array" ref="DW5">IF(DW$2=1,Assumptions!$H5/12,(SUMIF($D$2:$EE$2,DW$2-1,$D5:$EE5)/12)*(1+XLOOKUP(DW$2,Assumptions!$C$94:$M$94,Assumptions!$C$97:$M$97)))</f>
        <v>30892.16439</v>
      </c>
      <c r="DX5" s="50">
        <f t="array" ref="DX5">IF(DX$2=1,Assumptions!$H5/12,(SUMIF($D$2:$EE$2,DX$2-1,$D5:$EE5)/12)*(1+XLOOKUP(DX$2,Assumptions!$C$94:$M$94,Assumptions!$C$97:$M$97)))</f>
        <v>30892.16439</v>
      </c>
      <c r="DY5" s="50">
        <f t="array" ref="DY5">IF(DY$2=1,Assumptions!$H5/12,(SUMIF($D$2:$EE$2,DY$2-1,$D5:$EE5)/12)*(1+XLOOKUP(DY$2,Assumptions!$C$94:$M$94,Assumptions!$C$97:$M$97)))</f>
        <v>30892.16439</v>
      </c>
      <c r="DZ5" s="50">
        <f t="array" ref="DZ5">IF(DZ$2=1,Assumptions!$H5/12,(SUMIF($D$2:$EE$2,DZ$2-1,$D5:$EE5)/12)*(1+XLOOKUP(DZ$2,Assumptions!$C$94:$M$94,Assumptions!$C$97:$M$97)))</f>
        <v>30892.16439</v>
      </c>
      <c r="EA5" s="50">
        <f t="array" ref="EA5">IF(EA$2=1,Assumptions!$H5/12,(SUMIF($D$2:$EE$2,EA$2-1,$D5:$EE5)/12)*(1+XLOOKUP(EA$2,Assumptions!$C$94:$M$94,Assumptions!$C$97:$M$97)))</f>
        <v>30892.16439</v>
      </c>
      <c r="EB5" s="50">
        <f t="array" ref="EB5">IF(EB$2=1,Assumptions!$H5/12,(SUMIF($D$2:$EE$2,EB$2-1,$D5:$EE5)/12)*(1+XLOOKUP(EB$2,Assumptions!$C$94:$M$94,Assumptions!$C$97:$M$97)))</f>
        <v>30892.16439</v>
      </c>
      <c r="EC5" s="50">
        <f t="array" ref="EC5">IF(EC$2=1,Assumptions!$H5/12,(SUMIF($D$2:$EE$2,EC$2-1,$D5:$EE5)/12)*(1+XLOOKUP(EC$2,Assumptions!$C$94:$M$94,Assumptions!$C$97:$M$97)))</f>
        <v>30892.16439</v>
      </c>
      <c r="ED5" s="50">
        <f t="array" ref="ED5">IF(ED$2=1,Assumptions!$H5/12,(SUMIF($D$2:$EE$2,ED$2-1,$D5:$EE5)/12)*(1+XLOOKUP(ED$2,Assumptions!$C$94:$M$94,Assumptions!$C$97:$M$97)))</f>
        <v>30892.16439</v>
      </c>
      <c r="EE5" s="50">
        <f t="array" ref="EE5">IF(EE$2=1,Assumptions!$H5/12,(SUMIF($D$2:$EE$2,EE$2-1,$D5:$EE5)/12)*(1+XLOOKUP(EE$2,Assumptions!$C$94:$M$94,Assumptions!$C$97:$M$97)))</f>
        <v>30892.16439</v>
      </c>
    </row>
    <row r="6" ht="15.75" customHeight="1">
      <c r="A6" s="1"/>
      <c r="B6" s="1"/>
      <c r="C6" s="1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</row>
    <row r="7" ht="15.75" customHeight="1">
      <c r="A7" s="1"/>
      <c r="B7" s="1"/>
      <c r="C7" s="1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</row>
    <row r="8" ht="15.75" customHeight="1">
      <c r="A8" s="1"/>
      <c r="B8" s="1"/>
      <c r="C8" s="1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</row>
    <row r="9" ht="15.75" customHeight="1">
      <c r="A9" s="1"/>
      <c r="B9" s="1"/>
      <c r="C9" s="1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</row>
    <row r="10" ht="15.75" customHeight="1">
      <c r="A10" s="1"/>
      <c r="B10" s="1"/>
      <c r="C10" s="1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</row>
    <row r="11" ht="15.75" customHeight="1">
      <c r="A11" s="1"/>
      <c r="B11" s="1"/>
      <c r="C11" s="1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</row>
    <row r="12" ht="15.75" customHeight="1">
      <c r="A12" s="1"/>
      <c r="B12" s="21"/>
      <c r="C12" s="1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</row>
    <row r="13" ht="15.75" customHeight="1">
      <c r="A13" s="1"/>
      <c r="B13" s="100"/>
      <c r="C13" s="43" t="s">
        <v>201</v>
      </c>
      <c r="D13" s="200">
        <f t="shared" ref="D13:EE13" si="3">SUM(D5:D12)</f>
        <v>23669.4</v>
      </c>
      <c r="E13" s="200">
        <f t="shared" si="3"/>
        <v>23669.4</v>
      </c>
      <c r="F13" s="200">
        <f t="shared" si="3"/>
        <v>23669.4</v>
      </c>
      <c r="G13" s="200">
        <f t="shared" si="3"/>
        <v>23669.4</v>
      </c>
      <c r="H13" s="200">
        <f t="shared" si="3"/>
        <v>23669.4</v>
      </c>
      <c r="I13" s="200">
        <f t="shared" si="3"/>
        <v>23669.4</v>
      </c>
      <c r="J13" s="200">
        <f t="shared" si="3"/>
        <v>23669.4</v>
      </c>
      <c r="K13" s="200">
        <f t="shared" si="3"/>
        <v>23669.4</v>
      </c>
      <c r="L13" s="200">
        <f t="shared" si="3"/>
        <v>23669.4</v>
      </c>
      <c r="M13" s="200">
        <f t="shared" si="3"/>
        <v>23669.4</v>
      </c>
      <c r="N13" s="200">
        <f t="shared" si="3"/>
        <v>23669.4</v>
      </c>
      <c r="O13" s="200">
        <f t="shared" si="3"/>
        <v>23669.4</v>
      </c>
      <c r="P13" s="200">
        <f t="shared" si="3"/>
        <v>24142.788</v>
      </c>
      <c r="Q13" s="200">
        <f t="shared" si="3"/>
        <v>24142.788</v>
      </c>
      <c r="R13" s="200">
        <f t="shared" si="3"/>
        <v>24142.788</v>
      </c>
      <c r="S13" s="200">
        <f t="shared" si="3"/>
        <v>24142.788</v>
      </c>
      <c r="T13" s="200">
        <f t="shared" si="3"/>
        <v>24142.788</v>
      </c>
      <c r="U13" s="200">
        <f t="shared" si="3"/>
        <v>24142.788</v>
      </c>
      <c r="V13" s="200">
        <f t="shared" si="3"/>
        <v>24142.788</v>
      </c>
      <c r="W13" s="200">
        <f t="shared" si="3"/>
        <v>24142.788</v>
      </c>
      <c r="X13" s="200">
        <f t="shared" si="3"/>
        <v>24142.788</v>
      </c>
      <c r="Y13" s="200">
        <f t="shared" si="3"/>
        <v>24142.788</v>
      </c>
      <c r="Z13" s="200">
        <f t="shared" si="3"/>
        <v>24142.788</v>
      </c>
      <c r="AA13" s="200">
        <f t="shared" si="3"/>
        <v>24142.788</v>
      </c>
      <c r="AB13" s="200">
        <f t="shared" si="3"/>
        <v>24625.64376</v>
      </c>
      <c r="AC13" s="200">
        <f t="shared" si="3"/>
        <v>24625.64376</v>
      </c>
      <c r="AD13" s="200">
        <f t="shared" si="3"/>
        <v>24625.64376</v>
      </c>
      <c r="AE13" s="200">
        <f t="shared" si="3"/>
        <v>24625.64376</v>
      </c>
      <c r="AF13" s="200">
        <f t="shared" si="3"/>
        <v>24625.64376</v>
      </c>
      <c r="AG13" s="200">
        <f t="shared" si="3"/>
        <v>24625.64376</v>
      </c>
      <c r="AH13" s="200">
        <f t="shared" si="3"/>
        <v>24625.64376</v>
      </c>
      <c r="AI13" s="200">
        <f t="shared" si="3"/>
        <v>24625.64376</v>
      </c>
      <c r="AJ13" s="200">
        <f t="shared" si="3"/>
        <v>24625.64376</v>
      </c>
      <c r="AK13" s="200">
        <f t="shared" si="3"/>
        <v>24625.64376</v>
      </c>
      <c r="AL13" s="200">
        <f t="shared" si="3"/>
        <v>24625.64376</v>
      </c>
      <c r="AM13" s="200">
        <f t="shared" si="3"/>
        <v>24625.64376</v>
      </c>
      <c r="AN13" s="200">
        <f t="shared" si="3"/>
        <v>25118.15664</v>
      </c>
      <c r="AO13" s="200">
        <f t="shared" si="3"/>
        <v>25118.15664</v>
      </c>
      <c r="AP13" s="200">
        <f t="shared" si="3"/>
        <v>25118.15664</v>
      </c>
      <c r="AQ13" s="200">
        <f t="shared" si="3"/>
        <v>25118.15664</v>
      </c>
      <c r="AR13" s="200">
        <f t="shared" si="3"/>
        <v>25118.15664</v>
      </c>
      <c r="AS13" s="200">
        <f t="shared" si="3"/>
        <v>25118.15664</v>
      </c>
      <c r="AT13" s="200">
        <f t="shared" si="3"/>
        <v>25118.15664</v>
      </c>
      <c r="AU13" s="200">
        <f t="shared" si="3"/>
        <v>25118.15664</v>
      </c>
      <c r="AV13" s="200">
        <f t="shared" si="3"/>
        <v>25118.15664</v>
      </c>
      <c r="AW13" s="200">
        <f t="shared" si="3"/>
        <v>25118.15664</v>
      </c>
      <c r="AX13" s="200">
        <f t="shared" si="3"/>
        <v>25118.15664</v>
      </c>
      <c r="AY13" s="200">
        <f t="shared" si="3"/>
        <v>25118.15664</v>
      </c>
      <c r="AZ13" s="200">
        <f t="shared" si="3"/>
        <v>25871.70133</v>
      </c>
      <c r="BA13" s="200">
        <f t="shared" si="3"/>
        <v>25871.70133</v>
      </c>
      <c r="BB13" s="200">
        <f t="shared" si="3"/>
        <v>25871.70133</v>
      </c>
      <c r="BC13" s="200">
        <f t="shared" si="3"/>
        <v>25871.70133</v>
      </c>
      <c r="BD13" s="200">
        <f t="shared" si="3"/>
        <v>25871.70133</v>
      </c>
      <c r="BE13" s="200">
        <f t="shared" si="3"/>
        <v>25871.70133</v>
      </c>
      <c r="BF13" s="200">
        <f t="shared" si="3"/>
        <v>25871.70133</v>
      </c>
      <c r="BG13" s="200">
        <f t="shared" si="3"/>
        <v>25871.70133</v>
      </c>
      <c r="BH13" s="200">
        <f t="shared" si="3"/>
        <v>25871.70133</v>
      </c>
      <c r="BI13" s="200">
        <f t="shared" si="3"/>
        <v>25871.70133</v>
      </c>
      <c r="BJ13" s="200">
        <f t="shared" si="3"/>
        <v>25871.70133</v>
      </c>
      <c r="BK13" s="200">
        <f t="shared" si="3"/>
        <v>25871.70133</v>
      </c>
      <c r="BL13" s="200">
        <f t="shared" si="3"/>
        <v>26647.85237</v>
      </c>
      <c r="BM13" s="200">
        <f t="shared" si="3"/>
        <v>26647.85237</v>
      </c>
      <c r="BN13" s="200">
        <f t="shared" si="3"/>
        <v>26647.85237</v>
      </c>
      <c r="BO13" s="200">
        <f t="shared" si="3"/>
        <v>26647.85237</v>
      </c>
      <c r="BP13" s="200">
        <f t="shared" si="3"/>
        <v>26647.85237</v>
      </c>
      <c r="BQ13" s="200">
        <f t="shared" si="3"/>
        <v>26647.85237</v>
      </c>
      <c r="BR13" s="200">
        <f t="shared" si="3"/>
        <v>26647.85237</v>
      </c>
      <c r="BS13" s="200">
        <f t="shared" si="3"/>
        <v>26647.85237</v>
      </c>
      <c r="BT13" s="200">
        <f t="shared" si="3"/>
        <v>26647.85237</v>
      </c>
      <c r="BU13" s="200">
        <f t="shared" si="3"/>
        <v>26647.85237</v>
      </c>
      <c r="BV13" s="200">
        <f t="shared" si="3"/>
        <v>26647.85237</v>
      </c>
      <c r="BW13" s="200">
        <f t="shared" si="3"/>
        <v>26647.85237</v>
      </c>
      <c r="BX13" s="200">
        <f t="shared" si="3"/>
        <v>27447.28795</v>
      </c>
      <c r="BY13" s="200">
        <f t="shared" si="3"/>
        <v>27447.28795</v>
      </c>
      <c r="BZ13" s="200">
        <f t="shared" si="3"/>
        <v>27447.28795</v>
      </c>
      <c r="CA13" s="200">
        <f t="shared" si="3"/>
        <v>27447.28795</v>
      </c>
      <c r="CB13" s="200">
        <f t="shared" si="3"/>
        <v>27447.28795</v>
      </c>
      <c r="CC13" s="200">
        <f t="shared" si="3"/>
        <v>27447.28795</v>
      </c>
      <c r="CD13" s="200">
        <f t="shared" si="3"/>
        <v>27447.28795</v>
      </c>
      <c r="CE13" s="200">
        <f t="shared" si="3"/>
        <v>27447.28795</v>
      </c>
      <c r="CF13" s="200">
        <f t="shared" si="3"/>
        <v>27447.28795</v>
      </c>
      <c r="CG13" s="200">
        <f t="shared" si="3"/>
        <v>27447.28795</v>
      </c>
      <c r="CH13" s="200">
        <f t="shared" si="3"/>
        <v>27447.28795</v>
      </c>
      <c r="CI13" s="200">
        <f t="shared" si="3"/>
        <v>27447.28795</v>
      </c>
      <c r="CJ13" s="200">
        <f t="shared" si="3"/>
        <v>28270.70658</v>
      </c>
      <c r="CK13" s="200">
        <f t="shared" si="3"/>
        <v>28270.70658</v>
      </c>
      <c r="CL13" s="200">
        <f t="shared" si="3"/>
        <v>28270.70658</v>
      </c>
      <c r="CM13" s="200">
        <f t="shared" si="3"/>
        <v>28270.70658</v>
      </c>
      <c r="CN13" s="200">
        <f t="shared" si="3"/>
        <v>28270.70658</v>
      </c>
      <c r="CO13" s="200">
        <f t="shared" si="3"/>
        <v>28270.70658</v>
      </c>
      <c r="CP13" s="200">
        <f t="shared" si="3"/>
        <v>28270.70658</v>
      </c>
      <c r="CQ13" s="200">
        <f t="shared" si="3"/>
        <v>28270.70658</v>
      </c>
      <c r="CR13" s="200">
        <f t="shared" si="3"/>
        <v>28270.70658</v>
      </c>
      <c r="CS13" s="200">
        <f t="shared" si="3"/>
        <v>28270.70658</v>
      </c>
      <c r="CT13" s="200">
        <f t="shared" si="3"/>
        <v>28270.70658</v>
      </c>
      <c r="CU13" s="200">
        <f t="shared" si="3"/>
        <v>28270.70658</v>
      </c>
      <c r="CV13" s="200">
        <f t="shared" si="3"/>
        <v>29118.82778</v>
      </c>
      <c r="CW13" s="200">
        <f t="shared" si="3"/>
        <v>29118.82778</v>
      </c>
      <c r="CX13" s="200">
        <f t="shared" si="3"/>
        <v>29118.82778</v>
      </c>
      <c r="CY13" s="200">
        <f t="shared" si="3"/>
        <v>29118.82778</v>
      </c>
      <c r="CZ13" s="200">
        <f t="shared" si="3"/>
        <v>29118.82778</v>
      </c>
      <c r="DA13" s="200">
        <f t="shared" si="3"/>
        <v>29118.82778</v>
      </c>
      <c r="DB13" s="200">
        <f t="shared" si="3"/>
        <v>29118.82778</v>
      </c>
      <c r="DC13" s="200">
        <f t="shared" si="3"/>
        <v>29118.82778</v>
      </c>
      <c r="DD13" s="200">
        <f t="shared" si="3"/>
        <v>29118.82778</v>
      </c>
      <c r="DE13" s="200">
        <f t="shared" si="3"/>
        <v>29118.82778</v>
      </c>
      <c r="DF13" s="200">
        <f t="shared" si="3"/>
        <v>29118.82778</v>
      </c>
      <c r="DG13" s="200">
        <f t="shared" si="3"/>
        <v>29118.82778</v>
      </c>
      <c r="DH13" s="200">
        <f t="shared" si="3"/>
        <v>29992.39261</v>
      </c>
      <c r="DI13" s="200">
        <f t="shared" si="3"/>
        <v>29992.39261</v>
      </c>
      <c r="DJ13" s="200">
        <f t="shared" si="3"/>
        <v>29992.39261</v>
      </c>
      <c r="DK13" s="200">
        <f t="shared" si="3"/>
        <v>29992.39261</v>
      </c>
      <c r="DL13" s="200">
        <f t="shared" si="3"/>
        <v>29992.39261</v>
      </c>
      <c r="DM13" s="200">
        <f t="shared" si="3"/>
        <v>29992.39261</v>
      </c>
      <c r="DN13" s="200">
        <f t="shared" si="3"/>
        <v>29992.39261</v>
      </c>
      <c r="DO13" s="200">
        <f t="shared" si="3"/>
        <v>29992.39261</v>
      </c>
      <c r="DP13" s="200">
        <f t="shared" si="3"/>
        <v>29992.39261</v>
      </c>
      <c r="DQ13" s="200">
        <f t="shared" si="3"/>
        <v>29992.39261</v>
      </c>
      <c r="DR13" s="200">
        <f t="shared" si="3"/>
        <v>29992.39261</v>
      </c>
      <c r="DS13" s="200">
        <f t="shared" si="3"/>
        <v>29992.39261</v>
      </c>
      <c r="DT13" s="200">
        <f t="shared" si="3"/>
        <v>30892.16439</v>
      </c>
      <c r="DU13" s="200">
        <f t="shared" si="3"/>
        <v>30892.16439</v>
      </c>
      <c r="DV13" s="200">
        <f t="shared" si="3"/>
        <v>30892.16439</v>
      </c>
      <c r="DW13" s="200">
        <f t="shared" si="3"/>
        <v>30892.16439</v>
      </c>
      <c r="DX13" s="200">
        <f t="shared" si="3"/>
        <v>30892.16439</v>
      </c>
      <c r="DY13" s="200">
        <f t="shared" si="3"/>
        <v>30892.16439</v>
      </c>
      <c r="DZ13" s="200">
        <f t="shared" si="3"/>
        <v>30892.16439</v>
      </c>
      <c r="EA13" s="200">
        <f t="shared" si="3"/>
        <v>30892.16439</v>
      </c>
      <c r="EB13" s="200">
        <f t="shared" si="3"/>
        <v>30892.16439</v>
      </c>
      <c r="EC13" s="200">
        <f t="shared" si="3"/>
        <v>30892.16439</v>
      </c>
      <c r="ED13" s="200">
        <f t="shared" si="3"/>
        <v>30892.16439</v>
      </c>
      <c r="EE13" s="200">
        <f t="shared" si="3"/>
        <v>30892.16439</v>
      </c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</row>
    <row r="15" ht="15.75" customHeight="1">
      <c r="A15" s="1"/>
      <c r="B15" s="1"/>
      <c r="C15" s="1" t="str">
        <f>Assumptions!B14</f>
        <v>Vacancy</v>
      </c>
      <c r="D15" s="50">
        <f t="array" ref="D15">-D$13*IF(D$2=(Assumptions!$D$68+1),Assumptions!$D$67,XLOOKUP(D$2,Assumptions!$C$94:$M$94,Assumptions!$C$95:$M$95))</f>
        <v>-1183.47</v>
      </c>
      <c r="E15" s="50">
        <f t="array" ref="E15">-E$13*IF(E$2=(Assumptions!$D$68+1),Assumptions!$D$67,XLOOKUP(E$2,Assumptions!$C$94:$M$94,Assumptions!$C$95:$M$95))</f>
        <v>-1183.47</v>
      </c>
      <c r="F15" s="50">
        <f t="array" ref="F15">-F$13*IF(F$2=(Assumptions!$D$68+1),Assumptions!$D$67,XLOOKUP(F$2,Assumptions!$C$94:$M$94,Assumptions!$C$95:$M$95))</f>
        <v>-1183.47</v>
      </c>
      <c r="G15" s="50">
        <f t="array" ref="G15">-G$13*IF(G$2=(Assumptions!$D$68+1),Assumptions!$D$67,XLOOKUP(G$2,Assumptions!$C$94:$M$94,Assumptions!$C$95:$M$95))</f>
        <v>-1183.47</v>
      </c>
      <c r="H15" s="50">
        <f t="array" ref="H15">-H$13*IF(H$2=(Assumptions!$D$68+1),Assumptions!$D$67,XLOOKUP(H$2,Assumptions!$C$94:$M$94,Assumptions!$C$95:$M$95))</f>
        <v>-1183.47</v>
      </c>
      <c r="I15" s="50">
        <f t="array" ref="I15">-I$13*IF(I$2=(Assumptions!$D$68+1),Assumptions!$D$67,XLOOKUP(I$2,Assumptions!$C$94:$M$94,Assumptions!$C$95:$M$95))</f>
        <v>-1183.47</v>
      </c>
      <c r="J15" s="50">
        <f t="array" ref="J15">-J$13*IF(J$2=(Assumptions!$D$68+1),Assumptions!$D$67,XLOOKUP(J$2,Assumptions!$C$94:$M$94,Assumptions!$C$95:$M$95))</f>
        <v>-1183.47</v>
      </c>
      <c r="K15" s="50">
        <f t="array" ref="K15">-K$13*IF(K$2=(Assumptions!$D$68+1),Assumptions!$D$67,XLOOKUP(K$2,Assumptions!$C$94:$M$94,Assumptions!$C$95:$M$95))</f>
        <v>-1183.47</v>
      </c>
      <c r="L15" s="50">
        <f t="array" ref="L15">-L$13*IF(L$2=(Assumptions!$D$68+1),Assumptions!$D$67,XLOOKUP(L$2,Assumptions!$C$94:$M$94,Assumptions!$C$95:$M$95))</f>
        <v>-1183.47</v>
      </c>
      <c r="M15" s="50">
        <f t="array" ref="M15">-M$13*IF(M$2=(Assumptions!$D$68+1),Assumptions!$D$67,XLOOKUP(M$2,Assumptions!$C$94:$M$94,Assumptions!$C$95:$M$95))</f>
        <v>-1183.47</v>
      </c>
      <c r="N15" s="50">
        <f t="array" ref="N15">-N$13*IF(N$2=(Assumptions!$D$68+1),Assumptions!$D$67,XLOOKUP(N$2,Assumptions!$C$94:$M$94,Assumptions!$C$95:$M$95))</f>
        <v>-1183.47</v>
      </c>
      <c r="O15" s="50">
        <f t="array" ref="O15">-O$13*IF(O$2=(Assumptions!$D$68+1),Assumptions!$D$67,XLOOKUP(O$2,Assumptions!$C$94:$M$94,Assumptions!$C$95:$M$95))</f>
        <v>-1183.47</v>
      </c>
      <c r="P15" s="50">
        <f t="array" ref="P15">-P$13*IF(P$2=(Assumptions!$D$68+1),Assumptions!$D$67,XLOOKUP(P$2,Assumptions!$C$94:$M$94,Assumptions!$C$95:$M$95))</f>
        <v>-482.85576</v>
      </c>
      <c r="Q15" s="50">
        <f t="array" ref="Q15">-Q$13*IF(Q$2=(Assumptions!$D$68+1),Assumptions!$D$67,XLOOKUP(Q$2,Assumptions!$C$94:$M$94,Assumptions!$C$95:$M$95))</f>
        <v>-482.85576</v>
      </c>
      <c r="R15" s="50">
        <f t="array" ref="R15">-R$13*IF(R$2=(Assumptions!$D$68+1),Assumptions!$D$67,XLOOKUP(R$2,Assumptions!$C$94:$M$94,Assumptions!$C$95:$M$95))</f>
        <v>-482.85576</v>
      </c>
      <c r="S15" s="50">
        <f t="array" ref="S15">-S$13*IF(S$2=(Assumptions!$D$68+1),Assumptions!$D$67,XLOOKUP(S$2,Assumptions!$C$94:$M$94,Assumptions!$C$95:$M$95))</f>
        <v>-482.85576</v>
      </c>
      <c r="T15" s="50">
        <f t="array" ref="T15">-T$13*IF(T$2=(Assumptions!$D$68+1),Assumptions!$D$67,XLOOKUP(T$2,Assumptions!$C$94:$M$94,Assumptions!$C$95:$M$95))</f>
        <v>-482.85576</v>
      </c>
      <c r="U15" s="50">
        <f t="array" ref="U15">-U$13*IF(U$2=(Assumptions!$D$68+1),Assumptions!$D$67,XLOOKUP(U$2,Assumptions!$C$94:$M$94,Assumptions!$C$95:$M$95))</f>
        <v>-482.85576</v>
      </c>
      <c r="V15" s="50">
        <f t="array" ref="V15">-V$13*IF(V$2=(Assumptions!$D$68+1),Assumptions!$D$67,XLOOKUP(V$2,Assumptions!$C$94:$M$94,Assumptions!$C$95:$M$95))</f>
        <v>-482.85576</v>
      </c>
      <c r="W15" s="50">
        <f t="array" ref="W15">-W$13*IF(W$2=(Assumptions!$D$68+1),Assumptions!$D$67,XLOOKUP(W$2,Assumptions!$C$94:$M$94,Assumptions!$C$95:$M$95))</f>
        <v>-482.85576</v>
      </c>
      <c r="X15" s="50">
        <f t="array" ref="X15">-X$13*IF(X$2=(Assumptions!$D$68+1),Assumptions!$D$67,XLOOKUP(X$2,Assumptions!$C$94:$M$94,Assumptions!$C$95:$M$95))</f>
        <v>-482.85576</v>
      </c>
      <c r="Y15" s="50">
        <f t="array" ref="Y15">-Y$13*IF(Y$2=(Assumptions!$D$68+1),Assumptions!$D$67,XLOOKUP(Y$2,Assumptions!$C$94:$M$94,Assumptions!$C$95:$M$95))</f>
        <v>-482.85576</v>
      </c>
      <c r="Z15" s="50">
        <f t="array" ref="Z15">-Z$13*IF(Z$2=(Assumptions!$D$68+1),Assumptions!$D$67,XLOOKUP(Z$2,Assumptions!$C$94:$M$94,Assumptions!$C$95:$M$95))</f>
        <v>-482.85576</v>
      </c>
      <c r="AA15" s="50">
        <f t="array" ref="AA15">-AA$13*IF(AA$2=(Assumptions!$D$68+1),Assumptions!$D$67,XLOOKUP(AA$2,Assumptions!$C$94:$M$94,Assumptions!$C$95:$M$95))</f>
        <v>-482.85576</v>
      </c>
      <c r="AB15" s="50">
        <f t="array" ref="AB15">-AB$13*IF(AB$2=(Assumptions!$D$68+1),Assumptions!$D$67,XLOOKUP(AB$2,Assumptions!$C$94:$M$94,Assumptions!$C$95:$M$95))</f>
        <v>-492.5128752</v>
      </c>
      <c r="AC15" s="50">
        <f t="array" ref="AC15">-AC$13*IF(AC$2=(Assumptions!$D$68+1),Assumptions!$D$67,XLOOKUP(AC$2,Assumptions!$C$94:$M$94,Assumptions!$C$95:$M$95))</f>
        <v>-492.5128752</v>
      </c>
      <c r="AD15" s="50">
        <f t="array" ref="AD15">-AD$13*IF(AD$2=(Assumptions!$D$68+1),Assumptions!$D$67,XLOOKUP(AD$2,Assumptions!$C$94:$M$94,Assumptions!$C$95:$M$95))</f>
        <v>-492.5128752</v>
      </c>
      <c r="AE15" s="50">
        <f t="array" ref="AE15">-AE$13*IF(AE$2=(Assumptions!$D$68+1),Assumptions!$D$67,XLOOKUP(AE$2,Assumptions!$C$94:$M$94,Assumptions!$C$95:$M$95))</f>
        <v>-492.5128752</v>
      </c>
      <c r="AF15" s="50">
        <f t="array" ref="AF15">-AF$13*IF(AF$2=(Assumptions!$D$68+1),Assumptions!$D$67,XLOOKUP(AF$2,Assumptions!$C$94:$M$94,Assumptions!$C$95:$M$95))</f>
        <v>-492.5128752</v>
      </c>
      <c r="AG15" s="50">
        <f t="array" ref="AG15">-AG$13*IF(AG$2=(Assumptions!$D$68+1),Assumptions!$D$67,XLOOKUP(AG$2,Assumptions!$C$94:$M$94,Assumptions!$C$95:$M$95))</f>
        <v>-492.5128752</v>
      </c>
      <c r="AH15" s="50">
        <f t="array" ref="AH15">-AH$13*IF(AH$2=(Assumptions!$D$68+1),Assumptions!$D$67,XLOOKUP(AH$2,Assumptions!$C$94:$M$94,Assumptions!$C$95:$M$95))</f>
        <v>-492.5128752</v>
      </c>
      <c r="AI15" s="50">
        <f t="array" ref="AI15">-AI$13*IF(AI$2=(Assumptions!$D$68+1),Assumptions!$D$67,XLOOKUP(AI$2,Assumptions!$C$94:$M$94,Assumptions!$C$95:$M$95))</f>
        <v>-492.5128752</v>
      </c>
      <c r="AJ15" s="50">
        <f t="array" ref="AJ15">-AJ$13*IF(AJ$2=(Assumptions!$D$68+1),Assumptions!$D$67,XLOOKUP(AJ$2,Assumptions!$C$94:$M$94,Assumptions!$C$95:$M$95))</f>
        <v>-492.5128752</v>
      </c>
      <c r="AK15" s="50">
        <f t="array" ref="AK15">-AK$13*IF(AK$2=(Assumptions!$D$68+1),Assumptions!$D$67,XLOOKUP(AK$2,Assumptions!$C$94:$M$94,Assumptions!$C$95:$M$95))</f>
        <v>-492.5128752</v>
      </c>
      <c r="AL15" s="50">
        <f t="array" ref="AL15">-AL$13*IF(AL$2=(Assumptions!$D$68+1),Assumptions!$D$67,XLOOKUP(AL$2,Assumptions!$C$94:$M$94,Assumptions!$C$95:$M$95))</f>
        <v>-492.5128752</v>
      </c>
      <c r="AM15" s="50">
        <f t="array" ref="AM15">-AM$13*IF(AM$2=(Assumptions!$D$68+1),Assumptions!$D$67,XLOOKUP(AM$2,Assumptions!$C$94:$M$94,Assumptions!$C$95:$M$95))</f>
        <v>-492.5128752</v>
      </c>
      <c r="AN15" s="50">
        <f t="array" ref="AN15">-AN$13*IF(AN$2=(Assumptions!$D$68+1),Assumptions!$D$67,XLOOKUP(AN$2,Assumptions!$C$94:$M$94,Assumptions!$C$95:$M$95))</f>
        <v>-502.3631327</v>
      </c>
      <c r="AO15" s="50">
        <f t="array" ref="AO15">-AO$13*IF(AO$2=(Assumptions!$D$68+1),Assumptions!$D$67,XLOOKUP(AO$2,Assumptions!$C$94:$M$94,Assumptions!$C$95:$M$95))</f>
        <v>-502.3631327</v>
      </c>
      <c r="AP15" s="50">
        <f t="array" ref="AP15">-AP$13*IF(AP$2=(Assumptions!$D$68+1),Assumptions!$D$67,XLOOKUP(AP$2,Assumptions!$C$94:$M$94,Assumptions!$C$95:$M$95))</f>
        <v>-502.3631327</v>
      </c>
      <c r="AQ15" s="50">
        <f t="array" ref="AQ15">-AQ$13*IF(AQ$2=(Assumptions!$D$68+1),Assumptions!$D$67,XLOOKUP(AQ$2,Assumptions!$C$94:$M$94,Assumptions!$C$95:$M$95))</f>
        <v>-502.3631327</v>
      </c>
      <c r="AR15" s="50">
        <f t="array" ref="AR15">-AR$13*IF(AR$2=(Assumptions!$D$68+1),Assumptions!$D$67,XLOOKUP(AR$2,Assumptions!$C$94:$M$94,Assumptions!$C$95:$M$95))</f>
        <v>-502.3631327</v>
      </c>
      <c r="AS15" s="50">
        <f t="array" ref="AS15">-AS$13*IF(AS$2=(Assumptions!$D$68+1),Assumptions!$D$67,XLOOKUP(AS$2,Assumptions!$C$94:$M$94,Assumptions!$C$95:$M$95))</f>
        <v>-502.3631327</v>
      </c>
      <c r="AT15" s="50">
        <f t="array" ref="AT15">-AT$13*IF(AT$2=(Assumptions!$D$68+1),Assumptions!$D$67,XLOOKUP(AT$2,Assumptions!$C$94:$M$94,Assumptions!$C$95:$M$95))</f>
        <v>-502.3631327</v>
      </c>
      <c r="AU15" s="50">
        <f t="array" ref="AU15">-AU$13*IF(AU$2=(Assumptions!$D$68+1),Assumptions!$D$67,XLOOKUP(AU$2,Assumptions!$C$94:$M$94,Assumptions!$C$95:$M$95))</f>
        <v>-502.3631327</v>
      </c>
      <c r="AV15" s="50">
        <f t="array" ref="AV15">-AV$13*IF(AV$2=(Assumptions!$D$68+1),Assumptions!$D$67,XLOOKUP(AV$2,Assumptions!$C$94:$M$94,Assumptions!$C$95:$M$95))</f>
        <v>-502.3631327</v>
      </c>
      <c r="AW15" s="50">
        <f t="array" ref="AW15">-AW$13*IF(AW$2=(Assumptions!$D$68+1),Assumptions!$D$67,XLOOKUP(AW$2,Assumptions!$C$94:$M$94,Assumptions!$C$95:$M$95))</f>
        <v>-502.3631327</v>
      </c>
      <c r="AX15" s="50">
        <f t="array" ref="AX15">-AX$13*IF(AX$2=(Assumptions!$D$68+1),Assumptions!$D$67,XLOOKUP(AX$2,Assumptions!$C$94:$M$94,Assumptions!$C$95:$M$95))</f>
        <v>-502.3631327</v>
      </c>
      <c r="AY15" s="50">
        <f t="array" ref="AY15">-AY$13*IF(AY$2=(Assumptions!$D$68+1),Assumptions!$D$67,XLOOKUP(AY$2,Assumptions!$C$94:$M$94,Assumptions!$C$95:$M$95))</f>
        <v>-502.3631327</v>
      </c>
      <c r="AZ15" s="50">
        <f t="array" ref="AZ15">-AZ$13*IF(AZ$2=(Assumptions!$D$68+1),Assumptions!$D$67,XLOOKUP(AZ$2,Assumptions!$C$94:$M$94,Assumptions!$C$95:$M$95))</f>
        <v>-517.4340267</v>
      </c>
      <c r="BA15" s="50">
        <f t="array" ref="BA15">-BA$13*IF(BA$2=(Assumptions!$D$68+1),Assumptions!$D$67,XLOOKUP(BA$2,Assumptions!$C$94:$M$94,Assumptions!$C$95:$M$95))</f>
        <v>-517.4340267</v>
      </c>
      <c r="BB15" s="50">
        <f t="array" ref="BB15">-BB$13*IF(BB$2=(Assumptions!$D$68+1),Assumptions!$D$67,XLOOKUP(BB$2,Assumptions!$C$94:$M$94,Assumptions!$C$95:$M$95))</f>
        <v>-517.4340267</v>
      </c>
      <c r="BC15" s="50">
        <f t="array" ref="BC15">-BC$13*IF(BC$2=(Assumptions!$D$68+1),Assumptions!$D$67,XLOOKUP(BC$2,Assumptions!$C$94:$M$94,Assumptions!$C$95:$M$95))</f>
        <v>-517.4340267</v>
      </c>
      <c r="BD15" s="50">
        <f t="array" ref="BD15">-BD$13*IF(BD$2=(Assumptions!$D$68+1),Assumptions!$D$67,XLOOKUP(BD$2,Assumptions!$C$94:$M$94,Assumptions!$C$95:$M$95))</f>
        <v>-517.4340267</v>
      </c>
      <c r="BE15" s="50">
        <f t="array" ref="BE15">-BE$13*IF(BE$2=(Assumptions!$D$68+1),Assumptions!$D$67,XLOOKUP(BE$2,Assumptions!$C$94:$M$94,Assumptions!$C$95:$M$95))</f>
        <v>-517.4340267</v>
      </c>
      <c r="BF15" s="50">
        <f t="array" ref="BF15">-BF$13*IF(BF$2=(Assumptions!$D$68+1),Assumptions!$D$67,XLOOKUP(BF$2,Assumptions!$C$94:$M$94,Assumptions!$C$95:$M$95))</f>
        <v>-517.4340267</v>
      </c>
      <c r="BG15" s="50">
        <f t="array" ref="BG15">-BG$13*IF(BG$2=(Assumptions!$D$68+1),Assumptions!$D$67,XLOOKUP(BG$2,Assumptions!$C$94:$M$94,Assumptions!$C$95:$M$95))</f>
        <v>-517.4340267</v>
      </c>
      <c r="BH15" s="50">
        <f t="array" ref="BH15">-BH$13*IF(BH$2=(Assumptions!$D$68+1),Assumptions!$D$67,XLOOKUP(BH$2,Assumptions!$C$94:$M$94,Assumptions!$C$95:$M$95))</f>
        <v>-517.4340267</v>
      </c>
      <c r="BI15" s="50">
        <f t="array" ref="BI15">-BI$13*IF(BI$2=(Assumptions!$D$68+1),Assumptions!$D$67,XLOOKUP(BI$2,Assumptions!$C$94:$M$94,Assumptions!$C$95:$M$95))</f>
        <v>-517.4340267</v>
      </c>
      <c r="BJ15" s="50">
        <f t="array" ref="BJ15">-BJ$13*IF(BJ$2=(Assumptions!$D$68+1),Assumptions!$D$67,XLOOKUP(BJ$2,Assumptions!$C$94:$M$94,Assumptions!$C$95:$M$95))</f>
        <v>-517.4340267</v>
      </c>
      <c r="BK15" s="50">
        <f t="array" ref="BK15">-BK$13*IF(BK$2=(Assumptions!$D$68+1),Assumptions!$D$67,XLOOKUP(BK$2,Assumptions!$C$94:$M$94,Assumptions!$C$95:$M$95))</f>
        <v>-517.4340267</v>
      </c>
      <c r="BL15" s="50">
        <f t="array" ref="BL15">-BL$13*IF(BL$2=(Assumptions!$D$68+1),Assumptions!$D$67,XLOOKUP(BL$2,Assumptions!$C$94:$M$94,Assumptions!$C$95:$M$95))</f>
        <v>-532.9570475</v>
      </c>
      <c r="BM15" s="50">
        <f t="array" ref="BM15">-BM$13*IF(BM$2=(Assumptions!$D$68+1),Assumptions!$D$67,XLOOKUP(BM$2,Assumptions!$C$94:$M$94,Assumptions!$C$95:$M$95))</f>
        <v>-532.9570475</v>
      </c>
      <c r="BN15" s="50">
        <f t="array" ref="BN15">-BN$13*IF(BN$2=(Assumptions!$D$68+1),Assumptions!$D$67,XLOOKUP(BN$2,Assumptions!$C$94:$M$94,Assumptions!$C$95:$M$95))</f>
        <v>-532.9570475</v>
      </c>
      <c r="BO15" s="50">
        <f t="array" ref="BO15">-BO$13*IF(BO$2=(Assumptions!$D$68+1),Assumptions!$D$67,XLOOKUP(BO$2,Assumptions!$C$94:$M$94,Assumptions!$C$95:$M$95))</f>
        <v>-532.9570475</v>
      </c>
      <c r="BP15" s="50">
        <f t="array" ref="BP15">-BP$13*IF(BP$2=(Assumptions!$D$68+1),Assumptions!$D$67,XLOOKUP(BP$2,Assumptions!$C$94:$M$94,Assumptions!$C$95:$M$95))</f>
        <v>-532.9570475</v>
      </c>
      <c r="BQ15" s="50">
        <f t="array" ref="BQ15">-BQ$13*IF(BQ$2=(Assumptions!$D$68+1),Assumptions!$D$67,XLOOKUP(BQ$2,Assumptions!$C$94:$M$94,Assumptions!$C$95:$M$95))</f>
        <v>-532.9570475</v>
      </c>
      <c r="BR15" s="50">
        <f t="array" ref="BR15">-BR$13*IF(BR$2=(Assumptions!$D$68+1),Assumptions!$D$67,XLOOKUP(BR$2,Assumptions!$C$94:$M$94,Assumptions!$C$95:$M$95))</f>
        <v>-532.9570475</v>
      </c>
      <c r="BS15" s="50">
        <f t="array" ref="BS15">-BS$13*IF(BS$2=(Assumptions!$D$68+1),Assumptions!$D$67,XLOOKUP(BS$2,Assumptions!$C$94:$M$94,Assumptions!$C$95:$M$95))</f>
        <v>-532.9570475</v>
      </c>
      <c r="BT15" s="50">
        <f t="array" ref="BT15">-BT$13*IF(BT$2=(Assumptions!$D$68+1),Assumptions!$D$67,XLOOKUP(BT$2,Assumptions!$C$94:$M$94,Assumptions!$C$95:$M$95))</f>
        <v>-532.9570475</v>
      </c>
      <c r="BU15" s="50">
        <f t="array" ref="BU15">-BU$13*IF(BU$2=(Assumptions!$D$68+1),Assumptions!$D$67,XLOOKUP(BU$2,Assumptions!$C$94:$M$94,Assumptions!$C$95:$M$95))</f>
        <v>-532.9570475</v>
      </c>
      <c r="BV15" s="50">
        <f t="array" ref="BV15">-BV$13*IF(BV$2=(Assumptions!$D$68+1),Assumptions!$D$67,XLOOKUP(BV$2,Assumptions!$C$94:$M$94,Assumptions!$C$95:$M$95))</f>
        <v>-532.9570475</v>
      </c>
      <c r="BW15" s="50">
        <f t="array" ref="BW15">-BW$13*IF(BW$2=(Assumptions!$D$68+1),Assumptions!$D$67,XLOOKUP(BW$2,Assumptions!$C$94:$M$94,Assumptions!$C$95:$M$95))</f>
        <v>-532.9570475</v>
      </c>
      <c r="BX15" s="50">
        <f t="array" ref="BX15">-BX$13*IF(BX$2=(Assumptions!$D$68+1),Assumptions!$D$67,XLOOKUP(BX$2,Assumptions!$C$94:$M$94,Assumptions!$C$95:$M$95))</f>
        <v>-548.9457589</v>
      </c>
      <c r="BY15" s="50">
        <f t="array" ref="BY15">-BY$13*IF(BY$2=(Assumptions!$D$68+1),Assumptions!$D$67,XLOOKUP(BY$2,Assumptions!$C$94:$M$94,Assumptions!$C$95:$M$95))</f>
        <v>-548.9457589</v>
      </c>
      <c r="BZ15" s="50">
        <f t="array" ref="BZ15">-BZ$13*IF(BZ$2=(Assumptions!$D$68+1),Assumptions!$D$67,XLOOKUP(BZ$2,Assumptions!$C$94:$M$94,Assumptions!$C$95:$M$95))</f>
        <v>-548.9457589</v>
      </c>
      <c r="CA15" s="50">
        <f t="array" ref="CA15">-CA$13*IF(CA$2=(Assumptions!$D$68+1),Assumptions!$D$67,XLOOKUP(CA$2,Assumptions!$C$94:$M$94,Assumptions!$C$95:$M$95))</f>
        <v>-548.9457589</v>
      </c>
      <c r="CB15" s="50">
        <f t="array" ref="CB15">-CB$13*IF(CB$2=(Assumptions!$D$68+1),Assumptions!$D$67,XLOOKUP(CB$2,Assumptions!$C$94:$M$94,Assumptions!$C$95:$M$95))</f>
        <v>-548.9457589</v>
      </c>
      <c r="CC15" s="50">
        <f t="array" ref="CC15">-CC$13*IF(CC$2=(Assumptions!$D$68+1),Assumptions!$D$67,XLOOKUP(CC$2,Assumptions!$C$94:$M$94,Assumptions!$C$95:$M$95))</f>
        <v>-548.9457589</v>
      </c>
      <c r="CD15" s="50">
        <f t="array" ref="CD15">-CD$13*IF(CD$2=(Assumptions!$D$68+1),Assumptions!$D$67,XLOOKUP(CD$2,Assumptions!$C$94:$M$94,Assumptions!$C$95:$M$95))</f>
        <v>-548.9457589</v>
      </c>
      <c r="CE15" s="50">
        <f t="array" ref="CE15">-CE$13*IF(CE$2=(Assumptions!$D$68+1),Assumptions!$D$67,XLOOKUP(CE$2,Assumptions!$C$94:$M$94,Assumptions!$C$95:$M$95))</f>
        <v>-548.9457589</v>
      </c>
      <c r="CF15" s="50">
        <f t="array" ref="CF15">-CF$13*IF(CF$2=(Assumptions!$D$68+1),Assumptions!$D$67,XLOOKUP(CF$2,Assumptions!$C$94:$M$94,Assumptions!$C$95:$M$95))</f>
        <v>-548.9457589</v>
      </c>
      <c r="CG15" s="50">
        <f t="array" ref="CG15">-CG$13*IF(CG$2=(Assumptions!$D$68+1),Assumptions!$D$67,XLOOKUP(CG$2,Assumptions!$C$94:$M$94,Assumptions!$C$95:$M$95))</f>
        <v>-548.9457589</v>
      </c>
      <c r="CH15" s="50">
        <f t="array" ref="CH15">-CH$13*IF(CH$2=(Assumptions!$D$68+1),Assumptions!$D$67,XLOOKUP(CH$2,Assumptions!$C$94:$M$94,Assumptions!$C$95:$M$95))</f>
        <v>-548.9457589</v>
      </c>
      <c r="CI15" s="50">
        <f t="array" ref="CI15">-CI$13*IF(CI$2=(Assumptions!$D$68+1),Assumptions!$D$67,XLOOKUP(CI$2,Assumptions!$C$94:$M$94,Assumptions!$C$95:$M$95))</f>
        <v>-548.9457589</v>
      </c>
      <c r="CJ15" s="50">
        <f t="array" ref="CJ15">-CJ$13*IF(CJ$2=(Assumptions!$D$68+1),Assumptions!$D$67,XLOOKUP(CJ$2,Assumptions!$C$94:$M$94,Assumptions!$C$95:$M$95))</f>
        <v>-565.4141317</v>
      </c>
      <c r="CK15" s="50">
        <f t="array" ref="CK15">-CK$13*IF(CK$2=(Assumptions!$D$68+1),Assumptions!$D$67,XLOOKUP(CK$2,Assumptions!$C$94:$M$94,Assumptions!$C$95:$M$95))</f>
        <v>-565.4141317</v>
      </c>
      <c r="CL15" s="50">
        <f t="array" ref="CL15">-CL$13*IF(CL$2=(Assumptions!$D$68+1),Assumptions!$D$67,XLOOKUP(CL$2,Assumptions!$C$94:$M$94,Assumptions!$C$95:$M$95))</f>
        <v>-565.4141317</v>
      </c>
      <c r="CM15" s="50">
        <f t="array" ref="CM15">-CM$13*IF(CM$2=(Assumptions!$D$68+1),Assumptions!$D$67,XLOOKUP(CM$2,Assumptions!$C$94:$M$94,Assumptions!$C$95:$M$95))</f>
        <v>-565.4141317</v>
      </c>
      <c r="CN15" s="50">
        <f t="array" ref="CN15">-CN$13*IF(CN$2=(Assumptions!$D$68+1),Assumptions!$D$67,XLOOKUP(CN$2,Assumptions!$C$94:$M$94,Assumptions!$C$95:$M$95))</f>
        <v>-565.4141317</v>
      </c>
      <c r="CO15" s="50">
        <f t="array" ref="CO15">-CO$13*IF(CO$2=(Assumptions!$D$68+1),Assumptions!$D$67,XLOOKUP(CO$2,Assumptions!$C$94:$M$94,Assumptions!$C$95:$M$95))</f>
        <v>-565.4141317</v>
      </c>
      <c r="CP15" s="50">
        <f t="array" ref="CP15">-CP$13*IF(CP$2=(Assumptions!$D$68+1),Assumptions!$D$67,XLOOKUP(CP$2,Assumptions!$C$94:$M$94,Assumptions!$C$95:$M$95))</f>
        <v>-565.4141317</v>
      </c>
      <c r="CQ15" s="50">
        <f t="array" ref="CQ15">-CQ$13*IF(CQ$2=(Assumptions!$D$68+1),Assumptions!$D$67,XLOOKUP(CQ$2,Assumptions!$C$94:$M$94,Assumptions!$C$95:$M$95))</f>
        <v>-565.4141317</v>
      </c>
      <c r="CR15" s="50">
        <f t="array" ref="CR15">-CR$13*IF(CR$2=(Assumptions!$D$68+1),Assumptions!$D$67,XLOOKUP(CR$2,Assumptions!$C$94:$M$94,Assumptions!$C$95:$M$95))</f>
        <v>-565.4141317</v>
      </c>
      <c r="CS15" s="50">
        <f t="array" ref="CS15">-CS$13*IF(CS$2=(Assumptions!$D$68+1),Assumptions!$D$67,XLOOKUP(CS$2,Assumptions!$C$94:$M$94,Assumptions!$C$95:$M$95))</f>
        <v>-565.4141317</v>
      </c>
      <c r="CT15" s="50">
        <f t="array" ref="CT15">-CT$13*IF(CT$2=(Assumptions!$D$68+1),Assumptions!$D$67,XLOOKUP(CT$2,Assumptions!$C$94:$M$94,Assumptions!$C$95:$M$95))</f>
        <v>-565.4141317</v>
      </c>
      <c r="CU15" s="50">
        <f t="array" ref="CU15">-CU$13*IF(CU$2=(Assumptions!$D$68+1),Assumptions!$D$67,XLOOKUP(CU$2,Assumptions!$C$94:$M$94,Assumptions!$C$95:$M$95))</f>
        <v>-565.4141317</v>
      </c>
      <c r="CV15" s="50">
        <f t="array" ref="CV15">-CV$13*IF(CV$2=(Assumptions!$D$68+1),Assumptions!$D$67,XLOOKUP(CV$2,Assumptions!$C$94:$M$94,Assumptions!$C$95:$M$95))</f>
        <v>-582.3765556</v>
      </c>
      <c r="CW15" s="50">
        <f t="array" ref="CW15">-CW$13*IF(CW$2=(Assumptions!$D$68+1),Assumptions!$D$67,XLOOKUP(CW$2,Assumptions!$C$94:$M$94,Assumptions!$C$95:$M$95))</f>
        <v>-582.3765556</v>
      </c>
      <c r="CX15" s="50">
        <f t="array" ref="CX15">-CX$13*IF(CX$2=(Assumptions!$D$68+1),Assumptions!$D$67,XLOOKUP(CX$2,Assumptions!$C$94:$M$94,Assumptions!$C$95:$M$95))</f>
        <v>-582.3765556</v>
      </c>
      <c r="CY15" s="50">
        <f t="array" ref="CY15">-CY$13*IF(CY$2=(Assumptions!$D$68+1),Assumptions!$D$67,XLOOKUP(CY$2,Assumptions!$C$94:$M$94,Assumptions!$C$95:$M$95))</f>
        <v>-582.3765556</v>
      </c>
      <c r="CZ15" s="50">
        <f t="array" ref="CZ15">-CZ$13*IF(CZ$2=(Assumptions!$D$68+1),Assumptions!$D$67,XLOOKUP(CZ$2,Assumptions!$C$94:$M$94,Assumptions!$C$95:$M$95))</f>
        <v>-582.3765556</v>
      </c>
      <c r="DA15" s="50">
        <f t="array" ref="DA15">-DA$13*IF(DA$2=(Assumptions!$D$68+1),Assumptions!$D$67,XLOOKUP(DA$2,Assumptions!$C$94:$M$94,Assumptions!$C$95:$M$95))</f>
        <v>-582.3765556</v>
      </c>
      <c r="DB15" s="50">
        <f t="array" ref="DB15">-DB$13*IF(DB$2=(Assumptions!$D$68+1),Assumptions!$D$67,XLOOKUP(DB$2,Assumptions!$C$94:$M$94,Assumptions!$C$95:$M$95))</f>
        <v>-582.3765556</v>
      </c>
      <c r="DC15" s="50">
        <f t="array" ref="DC15">-DC$13*IF(DC$2=(Assumptions!$D$68+1),Assumptions!$D$67,XLOOKUP(DC$2,Assumptions!$C$94:$M$94,Assumptions!$C$95:$M$95))</f>
        <v>-582.3765556</v>
      </c>
      <c r="DD15" s="50">
        <f t="array" ref="DD15">-DD$13*IF(DD$2=(Assumptions!$D$68+1),Assumptions!$D$67,XLOOKUP(DD$2,Assumptions!$C$94:$M$94,Assumptions!$C$95:$M$95))</f>
        <v>-582.3765556</v>
      </c>
      <c r="DE15" s="50">
        <f t="array" ref="DE15">-DE$13*IF(DE$2=(Assumptions!$D$68+1),Assumptions!$D$67,XLOOKUP(DE$2,Assumptions!$C$94:$M$94,Assumptions!$C$95:$M$95))</f>
        <v>-582.3765556</v>
      </c>
      <c r="DF15" s="50">
        <f t="array" ref="DF15">-DF$13*IF(DF$2=(Assumptions!$D$68+1),Assumptions!$D$67,XLOOKUP(DF$2,Assumptions!$C$94:$M$94,Assumptions!$C$95:$M$95))</f>
        <v>-582.3765556</v>
      </c>
      <c r="DG15" s="50">
        <f t="array" ref="DG15">-DG$13*IF(DG$2=(Assumptions!$D$68+1),Assumptions!$D$67,XLOOKUP(DG$2,Assumptions!$C$94:$M$94,Assumptions!$C$95:$M$95))</f>
        <v>-582.3765556</v>
      </c>
      <c r="DH15" s="50">
        <f t="array" ref="DH15">-DH$13*IF(DH$2=(Assumptions!$D$68+1),Assumptions!$D$67,XLOOKUP(DH$2,Assumptions!$C$94:$M$94,Assumptions!$C$95:$M$95))</f>
        <v>-599.8478523</v>
      </c>
      <c r="DI15" s="50">
        <f t="array" ref="DI15">-DI$13*IF(DI$2=(Assumptions!$D$68+1),Assumptions!$D$67,XLOOKUP(DI$2,Assumptions!$C$94:$M$94,Assumptions!$C$95:$M$95))</f>
        <v>-599.8478523</v>
      </c>
      <c r="DJ15" s="50">
        <f t="array" ref="DJ15">-DJ$13*IF(DJ$2=(Assumptions!$D$68+1),Assumptions!$D$67,XLOOKUP(DJ$2,Assumptions!$C$94:$M$94,Assumptions!$C$95:$M$95))</f>
        <v>-599.8478523</v>
      </c>
      <c r="DK15" s="50">
        <f t="array" ref="DK15">-DK$13*IF(DK$2=(Assumptions!$D$68+1),Assumptions!$D$67,XLOOKUP(DK$2,Assumptions!$C$94:$M$94,Assumptions!$C$95:$M$95))</f>
        <v>-599.8478523</v>
      </c>
      <c r="DL15" s="50">
        <f t="array" ref="DL15">-DL$13*IF(DL$2=(Assumptions!$D$68+1),Assumptions!$D$67,XLOOKUP(DL$2,Assumptions!$C$94:$M$94,Assumptions!$C$95:$M$95))</f>
        <v>-599.8478523</v>
      </c>
      <c r="DM15" s="50">
        <f t="array" ref="DM15">-DM$13*IF(DM$2=(Assumptions!$D$68+1),Assumptions!$D$67,XLOOKUP(DM$2,Assumptions!$C$94:$M$94,Assumptions!$C$95:$M$95))</f>
        <v>-599.8478523</v>
      </c>
      <c r="DN15" s="50">
        <f t="array" ref="DN15">-DN$13*IF(DN$2=(Assumptions!$D$68+1),Assumptions!$D$67,XLOOKUP(DN$2,Assumptions!$C$94:$M$94,Assumptions!$C$95:$M$95))</f>
        <v>-599.8478523</v>
      </c>
      <c r="DO15" s="50">
        <f t="array" ref="DO15">-DO$13*IF(DO$2=(Assumptions!$D$68+1),Assumptions!$D$67,XLOOKUP(DO$2,Assumptions!$C$94:$M$94,Assumptions!$C$95:$M$95))</f>
        <v>-599.8478523</v>
      </c>
      <c r="DP15" s="50">
        <f t="array" ref="DP15">-DP$13*IF(DP$2=(Assumptions!$D$68+1),Assumptions!$D$67,XLOOKUP(DP$2,Assumptions!$C$94:$M$94,Assumptions!$C$95:$M$95))</f>
        <v>-599.8478523</v>
      </c>
      <c r="DQ15" s="50">
        <f t="array" ref="DQ15">-DQ$13*IF(DQ$2=(Assumptions!$D$68+1),Assumptions!$D$67,XLOOKUP(DQ$2,Assumptions!$C$94:$M$94,Assumptions!$C$95:$M$95))</f>
        <v>-599.8478523</v>
      </c>
      <c r="DR15" s="50">
        <f t="array" ref="DR15">-DR$13*IF(DR$2=(Assumptions!$D$68+1),Assumptions!$D$67,XLOOKUP(DR$2,Assumptions!$C$94:$M$94,Assumptions!$C$95:$M$95))</f>
        <v>-599.8478523</v>
      </c>
      <c r="DS15" s="50">
        <f t="array" ref="DS15">-DS$13*IF(DS$2=(Assumptions!$D$68+1),Assumptions!$D$67,XLOOKUP(DS$2,Assumptions!$C$94:$M$94,Assumptions!$C$95:$M$95))</f>
        <v>-599.8478523</v>
      </c>
      <c r="DT15" s="50">
        <f t="array" ref="DT15">-DT$13*IF(DT$2=(Assumptions!$D$68+1),Assumptions!$D$67,XLOOKUP(DT$2,Assumptions!$C$94:$M$94,Assumptions!$C$95:$M$95))</f>
        <v>-1544.60822</v>
      </c>
      <c r="DU15" s="50">
        <f t="array" ref="DU15">-DU$13*IF(DU$2=(Assumptions!$D$68+1),Assumptions!$D$67,XLOOKUP(DU$2,Assumptions!$C$94:$M$94,Assumptions!$C$95:$M$95))</f>
        <v>-1544.60822</v>
      </c>
      <c r="DV15" s="50">
        <f t="array" ref="DV15">-DV$13*IF(DV$2=(Assumptions!$D$68+1),Assumptions!$D$67,XLOOKUP(DV$2,Assumptions!$C$94:$M$94,Assumptions!$C$95:$M$95))</f>
        <v>-1544.60822</v>
      </c>
      <c r="DW15" s="50">
        <f t="array" ref="DW15">-DW$13*IF(DW$2=(Assumptions!$D$68+1),Assumptions!$D$67,XLOOKUP(DW$2,Assumptions!$C$94:$M$94,Assumptions!$C$95:$M$95))</f>
        <v>-1544.60822</v>
      </c>
      <c r="DX15" s="50">
        <f t="array" ref="DX15">-DX$13*IF(DX$2=(Assumptions!$D$68+1),Assumptions!$D$67,XLOOKUP(DX$2,Assumptions!$C$94:$M$94,Assumptions!$C$95:$M$95))</f>
        <v>-1544.60822</v>
      </c>
      <c r="DY15" s="50">
        <f t="array" ref="DY15">-DY$13*IF(DY$2=(Assumptions!$D$68+1),Assumptions!$D$67,XLOOKUP(DY$2,Assumptions!$C$94:$M$94,Assumptions!$C$95:$M$95))</f>
        <v>-1544.60822</v>
      </c>
      <c r="DZ15" s="50">
        <f t="array" ref="DZ15">-DZ$13*IF(DZ$2=(Assumptions!$D$68+1),Assumptions!$D$67,XLOOKUP(DZ$2,Assumptions!$C$94:$M$94,Assumptions!$C$95:$M$95))</f>
        <v>-1544.60822</v>
      </c>
      <c r="EA15" s="50">
        <f t="array" ref="EA15">-EA$13*IF(EA$2=(Assumptions!$D$68+1),Assumptions!$D$67,XLOOKUP(EA$2,Assumptions!$C$94:$M$94,Assumptions!$C$95:$M$95))</f>
        <v>-1544.60822</v>
      </c>
      <c r="EB15" s="50">
        <f t="array" ref="EB15">-EB$13*IF(EB$2=(Assumptions!$D$68+1),Assumptions!$D$67,XLOOKUP(EB$2,Assumptions!$C$94:$M$94,Assumptions!$C$95:$M$95))</f>
        <v>-1544.60822</v>
      </c>
      <c r="EC15" s="50">
        <f t="array" ref="EC15">-EC$13*IF(EC$2=(Assumptions!$D$68+1),Assumptions!$D$67,XLOOKUP(EC$2,Assumptions!$C$94:$M$94,Assumptions!$C$95:$M$95))</f>
        <v>-1544.60822</v>
      </c>
      <c r="ED15" s="50">
        <f t="array" ref="ED15">-ED$13*IF(ED$2=(Assumptions!$D$68+1),Assumptions!$D$67,XLOOKUP(ED$2,Assumptions!$C$94:$M$94,Assumptions!$C$95:$M$95))</f>
        <v>-1544.60822</v>
      </c>
      <c r="EE15" s="50">
        <f t="array" ref="EE15">-EE$13*IF(EE$2=(Assumptions!$D$68+1),Assumptions!$D$67,XLOOKUP(EE$2,Assumptions!$C$94:$M$94,Assumptions!$C$95:$M$95))</f>
        <v>-1544.60822</v>
      </c>
    </row>
    <row r="16" ht="15.75" customHeight="1">
      <c r="A16" s="1"/>
      <c r="B16" s="1"/>
      <c r="C16" s="1" t="str">
        <f>Assumptions!B15</f>
        <v>Bad Debt </v>
      </c>
      <c r="D16" s="50">
        <f>-D$13*Assumptions!$F15</f>
        <v>-236.694</v>
      </c>
      <c r="E16" s="50">
        <f>-E$13*Assumptions!$F15</f>
        <v>-236.694</v>
      </c>
      <c r="F16" s="50">
        <f>-F$13*Assumptions!$F15</f>
        <v>-236.694</v>
      </c>
      <c r="G16" s="50">
        <f>-G$13*Assumptions!$F15</f>
        <v>-236.694</v>
      </c>
      <c r="H16" s="50">
        <f>-H$13*Assumptions!$F15</f>
        <v>-236.694</v>
      </c>
      <c r="I16" s="50">
        <f>-I$13*Assumptions!$F15</f>
        <v>-236.694</v>
      </c>
      <c r="J16" s="50">
        <f>-J$13*Assumptions!$F15</f>
        <v>-236.694</v>
      </c>
      <c r="K16" s="50">
        <f>-K$13*Assumptions!$F15</f>
        <v>-236.694</v>
      </c>
      <c r="L16" s="50">
        <f>-L$13*Assumptions!$F15</f>
        <v>-236.694</v>
      </c>
      <c r="M16" s="50">
        <f>-M$13*Assumptions!$F15</f>
        <v>-236.694</v>
      </c>
      <c r="N16" s="50">
        <f>-N$13*Assumptions!$F15</f>
        <v>-236.694</v>
      </c>
      <c r="O16" s="50">
        <f>-O$13*Assumptions!$F15</f>
        <v>-236.694</v>
      </c>
      <c r="P16" s="50">
        <f>-P$13*Assumptions!$F15</f>
        <v>-241.42788</v>
      </c>
      <c r="Q16" s="50">
        <f>-Q$13*Assumptions!$F15</f>
        <v>-241.42788</v>
      </c>
      <c r="R16" s="50">
        <f>-R$13*Assumptions!$F15</f>
        <v>-241.42788</v>
      </c>
      <c r="S16" s="50">
        <f>-S$13*Assumptions!$F15</f>
        <v>-241.42788</v>
      </c>
      <c r="T16" s="50">
        <f>-T$13*Assumptions!$F15</f>
        <v>-241.42788</v>
      </c>
      <c r="U16" s="50">
        <f>-U$13*Assumptions!$F15</f>
        <v>-241.42788</v>
      </c>
      <c r="V16" s="50">
        <f>-V$13*Assumptions!$F15</f>
        <v>-241.42788</v>
      </c>
      <c r="W16" s="50">
        <f>-W$13*Assumptions!$F15</f>
        <v>-241.42788</v>
      </c>
      <c r="X16" s="50">
        <f>-X$13*Assumptions!$F15</f>
        <v>-241.42788</v>
      </c>
      <c r="Y16" s="50">
        <f>-Y$13*Assumptions!$F15</f>
        <v>-241.42788</v>
      </c>
      <c r="Z16" s="50">
        <f>-Z$13*Assumptions!$F15</f>
        <v>-241.42788</v>
      </c>
      <c r="AA16" s="50">
        <f>-AA$13*Assumptions!$F15</f>
        <v>-241.42788</v>
      </c>
      <c r="AB16" s="50">
        <f>-AB$13*Assumptions!$F15</f>
        <v>-246.2564376</v>
      </c>
      <c r="AC16" s="50">
        <f>-AC$13*Assumptions!$F15</f>
        <v>-246.2564376</v>
      </c>
      <c r="AD16" s="50">
        <f>-AD$13*Assumptions!$F15</f>
        <v>-246.2564376</v>
      </c>
      <c r="AE16" s="50">
        <f>-AE$13*Assumptions!$F15</f>
        <v>-246.2564376</v>
      </c>
      <c r="AF16" s="50">
        <f>-AF$13*Assumptions!$F15</f>
        <v>-246.2564376</v>
      </c>
      <c r="AG16" s="50">
        <f>-AG$13*Assumptions!$F15</f>
        <v>-246.2564376</v>
      </c>
      <c r="AH16" s="50">
        <f>-AH$13*Assumptions!$F15</f>
        <v>-246.2564376</v>
      </c>
      <c r="AI16" s="50">
        <f>-AI$13*Assumptions!$F15</f>
        <v>-246.2564376</v>
      </c>
      <c r="AJ16" s="50">
        <f>-AJ$13*Assumptions!$F15</f>
        <v>-246.2564376</v>
      </c>
      <c r="AK16" s="50">
        <f>-AK$13*Assumptions!$F15</f>
        <v>-246.2564376</v>
      </c>
      <c r="AL16" s="50">
        <f>-AL$13*Assumptions!$F15</f>
        <v>-246.2564376</v>
      </c>
      <c r="AM16" s="50">
        <f>-AM$13*Assumptions!$F15</f>
        <v>-246.2564376</v>
      </c>
      <c r="AN16" s="50">
        <f>-AN$13*Assumptions!$F15</f>
        <v>-251.1815664</v>
      </c>
      <c r="AO16" s="50">
        <f>-AO$13*Assumptions!$F15</f>
        <v>-251.1815664</v>
      </c>
      <c r="AP16" s="50">
        <f>-AP$13*Assumptions!$F15</f>
        <v>-251.1815664</v>
      </c>
      <c r="AQ16" s="50">
        <f>-AQ$13*Assumptions!$F15</f>
        <v>-251.1815664</v>
      </c>
      <c r="AR16" s="50">
        <f>-AR$13*Assumptions!$F15</f>
        <v>-251.1815664</v>
      </c>
      <c r="AS16" s="50">
        <f>-AS$13*Assumptions!$F15</f>
        <v>-251.1815664</v>
      </c>
      <c r="AT16" s="50">
        <f>-AT$13*Assumptions!$F15</f>
        <v>-251.1815664</v>
      </c>
      <c r="AU16" s="50">
        <f>-AU$13*Assumptions!$F15</f>
        <v>-251.1815664</v>
      </c>
      <c r="AV16" s="50">
        <f>-AV$13*Assumptions!$F15</f>
        <v>-251.1815664</v>
      </c>
      <c r="AW16" s="50">
        <f>-AW$13*Assumptions!$F15</f>
        <v>-251.1815664</v>
      </c>
      <c r="AX16" s="50">
        <f>-AX$13*Assumptions!$F15</f>
        <v>-251.1815664</v>
      </c>
      <c r="AY16" s="50">
        <f>-AY$13*Assumptions!$F15</f>
        <v>-251.1815664</v>
      </c>
      <c r="AZ16" s="50">
        <f>-AZ$13*Assumptions!$F15</f>
        <v>-258.7170133</v>
      </c>
      <c r="BA16" s="50">
        <f>-BA$13*Assumptions!$F15</f>
        <v>-258.7170133</v>
      </c>
      <c r="BB16" s="50">
        <f>-BB$13*Assumptions!$F15</f>
        <v>-258.7170133</v>
      </c>
      <c r="BC16" s="50">
        <f>-BC$13*Assumptions!$F15</f>
        <v>-258.7170133</v>
      </c>
      <c r="BD16" s="50">
        <f>-BD$13*Assumptions!$F15</f>
        <v>-258.7170133</v>
      </c>
      <c r="BE16" s="50">
        <f>-BE$13*Assumptions!$F15</f>
        <v>-258.7170133</v>
      </c>
      <c r="BF16" s="50">
        <f>-BF$13*Assumptions!$F15</f>
        <v>-258.7170133</v>
      </c>
      <c r="BG16" s="50">
        <f>-BG$13*Assumptions!$F15</f>
        <v>-258.7170133</v>
      </c>
      <c r="BH16" s="50">
        <f>-BH$13*Assumptions!$F15</f>
        <v>-258.7170133</v>
      </c>
      <c r="BI16" s="50">
        <f>-BI$13*Assumptions!$F15</f>
        <v>-258.7170133</v>
      </c>
      <c r="BJ16" s="50">
        <f>-BJ$13*Assumptions!$F15</f>
        <v>-258.7170133</v>
      </c>
      <c r="BK16" s="50">
        <f>-BK$13*Assumptions!$F15</f>
        <v>-258.7170133</v>
      </c>
      <c r="BL16" s="50">
        <f>-BL$13*Assumptions!$F15</f>
        <v>-266.4785237</v>
      </c>
      <c r="BM16" s="50">
        <f>-BM$13*Assumptions!$F15</f>
        <v>-266.4785237</v>
      </c>
      <c r="BN16" s="50">
        <f>-BN$13*Assumptions!$F15</f>
        <v>-266.4785237</v>
      </c>
      <c r="BO16" s="50">
        <f>-BO$13*Assumptions!$F15</f>
        <v>-266.4785237</v>
      </c>
      <c r="BP16" s="50">
        <f>-BP$13*Assumptions!$F15</f>
        <v>-266.4785237</v>
      </c>
      <c r="BQ16" s="50">
        <f>-BQ$13*Assumptions!$F15</f>
        <v>-266.4785237</v>
      </c>
      <c r="BR16" s="50">
        <f>-BR$13*Assumptions!$F15</f>
        <v>-266.4785237</v>
      </c>
      <c r="BS16" s="50">
        <f>-BS$13*Assumptions!$F15</f>
        <v>-266.4785237</v>
      </c>
      <c r="BT16" s="50">
        <f>-BT$13*Assumptions!$F15</f>
        <v>-266.4785237</v>
      </c>
      <c r="BU16" s="50">
        <f>-BU$13*Assumptions!$F15</f>
        <v>-266.4785237</v>
      </c>
      <c r="BV16" s="50">
        <f>-BV$13*Assumptions!$F15</f>
        <v>-266.4785237</v>
      </c>
      <c r="BW16" s="50">
        <f>-BW$13*Assumptions!$F15</f>
        <v>-266.4785237</v>
      </c>
      <c r="BX16" s="50">
        <f>-BX$13*Assumptions!$F15</f>
        <v>-274.4728795</v>
      </c>
      <c r="BY16" s="50">
        <f>-BY$13*Assumptions!$F15</f>
        <v>-274.4728795</v>
      </c>
      <c r="BZ16" s="50">
        <f>-BZ$13*Assumptions!$F15</f>
        <v>-274.4728795</v>
      </c>
      <c r="CA16" s="50">
        <f>-CA$13*Assumptions!$F15</f>
        <v>-274.4728795</v>
      </c>
      <c r="CB16" s="50">
        <f>-CB$13*Assumptions!$F15</f>
        <v>-274.4728795</v>
      </c>
      <c r="CC16" s="50">
        <f>-CC$13*Assumptions!$F15</f>
        <v>-274.4728795</v>
      </c>
      <c r="CD16" s="50">
        <f>-CD$13*Assumptions!$F15</f>
        <v>-274.4728795</v>
      </c>
      <c r="CE16" s="50">
        <f>-CE$13*Assumptions!$F15</f>
        <v>-274.4728795</v>
      </c>
      <c r="CF16" s="50">
        <f>-CF$13*Assumptions!$F15</f>
        <v>-274.4728795</v>
      </c>
      <c r="CG16" s="50">
        <f>-CG$13*Assumptions!$F15</f>
        <v>-274.4728795</v>
      </c>
      <c r="CH16" s="50">
        <f>-CH$13*Assumptions!$F15</f>
        <v>-274.4728795</v>
      </c>
      <c r="CI16" s="50">
        <f>-CI$13*Assumptions!$F15</f>
        <v>-274.4728795</v>
      </c>
      <c r="CJ16" s="50">
        <f>-CJ$13*Assumptions!$F15</f>
        <v>-282.7070658</v>
      </c>
      <c r="CK16" s="50">
        <f>-CK$13*Assumptions!$F15</f>
        <v>-282.7070658</v>
      </c>
      <c r="CL16" s="50">
        <f>-CL$13*Assumptions!$F15</f>
        <v>-282.7070658</v>
      </c>
      <c r="CM16" s="50">
        <f>-CM$13*Assumptions!$F15</f>
        <v>-282.7070658</v>
      </c>
      <c r="CN16" s="50">
        <f>-CN$13*Assumptions!$F15</f>
        <v>-282.7070658</v>
      </c>
      <c r="CO16" s="50">
        <f>-CO$13*Assumptions!$F15</f>
        <v>-282.7070658</v>
      </c>
      <c r="CP16" s="50">
        <f>-CP$13*Assumptions!$F15</f>
        <v>-282.7070658</v>
      </c>
      <c r="CQ16" s="50">
        <f>-CQ$13*Assumptions!$F15</f>
        <v>-282.7070658</v>
      </c>
      <c r="CR16" s="50">
        <f>-CR$13*Assumptions!$F15</f>
        <v>-282.7070658</v>
      </c>
      <c r="CS16" s="50">
        <f>-CS$13*Assumptions!$F15</f>
        <v>-282.7070658</v>
      </c>
      <c r="CT16" s="50">
        <f>-CT$13*Assumptions!$F15</f>
        <v>-282.7070658</v>
      </c>
      <c r="CU16" s="50">
        <f>-CU$13*Assumptions!$F15</f>
        <v>-282.7070658</v>
      </c>
      <c r="CV16" s="50">
        <f>-CV$13*Assumptions!$F15</f>
        <v>-291.1882778</v>
      </c>
      <c r="CW16" s="50">
        <f>-CW$13*Assumptions!$F15</f>
        <v>-291.1882778</v>
      </c>
      <c r="CX16" s="50">
        <f>-CX$13*Assumptions!$F15</f>
        <v>-291.1882778</v>
      </c>
      <c r="CY16" s="50">
        <f>-CY$13*Assumptions!$F15</f>
        <v>-291.1882778</v>
      </c>
      <c r="CZ16" s="50">
        <f>-CZ$13*Assumptions!$F15</f>
        <v>-291.1882778</v>
      </c>
      <c r="DA16" s="50">
        <f>-DA$13*Assumptions!$F15</f>
        <v>-291.1882778</v>
      </c>
      <c r="DB16" s="50">
        <f>-DB$13*Assumptions!$F15</f>
        <v>-291.1882778</v>
      </c>
      <c r="DC16" s="50">
        <f>-DC$13*Assumptions!$F15</f>
        <v>-291.1882778</v>
      </c>
      <c r="DD16" s="50">
        <f>-DD$13*Assumptions!$F15</f>
        <v>-291.1882778</v>
      </c>
      <c r="DE16" s="50">
        <f>-DE$13*Assumptions!$F15</f>
        <v>-291.1882778</v>
      </c>
      <c r="DF16" s="50">
        <f>-DF$13*Assumptions!$F15</f>
        <v>-291.1882778</v>
      </c>
      <c r="DG16" s="50">
        <f>-DG$13*Assumptions!$F15</f>
        <v>-291.1882778</v>
      </c>
      <c r="DH16" s="50">
        <f>-DH$13*Assumptions!$F15</f>
        <v>-299.9239261</v>
      </c>
      <c r="DI16" s="50">
        <f>-DI$13*Assumptions!$F15</f>
        <v>-299.9239261</v>
      </c>
      <c r="DJ16" s="50">
        <f>-DJ$13*Assumptions!$F15</f>
        <v>-299.9239261</v>
      </c>
      <c r="DK16" s="50">
        <f>-DK$13*Assumptions!$F15</f>
        <v>-299.9239261</v>
      </c>
      <c r="DL16" s="50">
        <f>-DL$13*Assumptions!$F15</f>
        <v>-299.9239261</v>
      </c>
      <c r="DM16" s="50">
        <f>-DM$13*Assumptions!$F15</f>
        <v>-299.9239261</v>
      </c>
      <c r="DN16" s="50">
        <f>-DN$13*Assumptions!$F15</f>
        <v>-299.9239261</v>
      </c>
      <c r="DO16" s="50">
        <f>-DO$13*Assumptions!$F15</f>
        <v>-299.9239261</v>
      </c>
      <c r="DP16" s="50">
        <f>-DP$13*Assumptions!$F15</f>
        <v>-299.9239261</v>
      </c>
      <c r="DQ16" s="50">
        <f>-DQ$13*Assumptions!$F15</f>
        <v>-299.9239261</v>
      </c>
      <c r="DR16" s="50">
        <f>-DR$13*Assumptions!$F15</f>
        <v>-299.9239261</v>
      </c>
      <c r="DS16" s="50">
        <f>-DS$13*Assumptions!$F15</f>
        <v>-299.9239261</v>
      </c>
      <c r="DT16" s="50">
        <f>-DT$13*Assumptions!$F15</f>
        <v>-308.9216439</v>
      </c>
      <c r="DU16" s="50">
        <f>-DU$13*Assumptions!$F15</f>
        <v>-308.9216439</v>
      </c>
      <c r="DV16" s="50">
        <f>-DV$13*Assumptions!$F15</f>
        <v>-308.9216439</v>
      </c>
      <c r="DW16" s="50">
        <f>-DW$13*Assumptions!$F15</f>
        <v>-308.9216439</v>
      </c>
      <c r="DX16" s="50">
        <f>-DX$13*Assumptions!$F15</f>
        <v>-308.9216439</v>
      </c>
      <c r="DY16" s="50">
        <f>-DY$13*Assumptions!$F15</f>
        <v>-308.9216439</v>
      </c>
      <c r="DZ16" s="50">
        <f>-DZ$13*Assumptions!$F15</f>
        <v>-308.9216439</v>
      </c>
      <c r="EA16" s="50">
        <f>-EA$13*Assumptions!$F15</f>
        <v>-308.9216439</v>
      </c>
      <c r="EB16" s="50">
        <f>-EB$13*Assumptions!$F15</f>
        <v>-308.9216439</v>
      </c>
      <c r="EC16" s="50">
        <f>-EC$13*Assumptions!$F15</f>
        <v>-308.9216439</v>
      </c>
      <c r="ED16" s="50">
        <f>-ED$13*Assumptions!$F15</f>
        <v>-308.9216439</v>
      </c>
      <c r="EE16" s="50">
        <f>-EE$13*Assumptions!$F15</f>
        <v>-308.9216439</v>
      </c>
    </row>
    <row r="17" ht="15.75" customHeight="1">
      <c r="A17" s="1"/>
      <c r="B17" s="1"/>
      <c r="C17" s="1" t="str">
        <f>Assumptions!B16</f>
        <v>Concession</v>
      </c>
      <c r="D17" s="50">
        <f>-D$13*Assumptions!$F16</f>
        <v>-236.694</v>
      </c>
      <c r="E17" s="50">
        <f>-E$13*Assumptions!$F16</f>
        <v>-236.694</v>
      </c>
      <c r="F17" s="50">
        <f>-F$13*Assumptions!$F16</f>
        <v>-236.694</v>
      </c>
      <c r="G17" s="50">
        <f>-G$13*Assumptions!$F16</f>
        <v>-236.694</v>
      </c>
      <c r="H17" s="50">
        <f>-H$13*Assumptions!$F16</f>
        <v>-236.694</v>
      </c>
      <c r="I17" s="50">
        <f>-I$13*Assumptions!$F16</f>
        <v>-236.694</v>
      </c>
      <c r="J17" s="50">
        <f>-J$13*Assumptions!$F16</f>
        <v>-236.694</v>
      </c>
      <c r="K17" s="50">
        <f>-K$13*Assumptions!$F16</f>
        <v>-236.694</v>
      </c>
      <c r="L17" s="50">
        <f>-L$13*Assumptions!$F16</f>
        <v>-236.694</v>
      </c>
      <c r="M17" s="50">
        <f>-M$13*Assumptions!$F16</f>
        <v>-236.694</v>
      </c>
      <c r="N17" s="50">
        <f>-N$13*Assumptions!$F16</f>
        <v>-236.694</v>
      </c>
      <c r="O17" s="50">
        <f>-O$13*Assumptions!$F16</f>
        <v>-236.694</v>
      </c>
      <c r="P17" s="50">
        <f>-P$13*Assumptions!$F16</f>
        <v>-241.42788</v>
      </c>
      <c r="Q17" s="50">
        <f>-Q$13*Assumptions!$F16</f>
        <v>-241.42788</v>
      </c>
      <c r="R17" s="50">
        <f>-R$13*Assumptions!$F16</f>
        <v>-241.42788</v>
      </c>
      <c r="S17" s="50">
        <f>-S$13*Assumptions!$F16</f>
        <v>-241.42788</v>
      </c>
      <c r="T17" s="50">
        <f>-T$13*Assumptions!$F16</f>
        <v>-241.42788</v>
      </c>
      <c r="U17" s="50">
        <f>-U$13*Assumptions!$F16</f>
        <v>-241.42788</v>
      </c>
      <c r="V17" s="50">
        <f>-V$13*Assumptions!$F16</f>
        <v>-241.42788</v>
      </c>
      <c r="W17" s="50">
        <f>-W$13*Assumptions!$F16</f>
        <v>-241.42788</v>
      </c>
      <c r="X17" s="50">
        <f>-X$13*Assumptions!$F16</f>
        <v>-241.42788</v>
      </c>
      <c r="Y17" s="50">
        <f>-Y$13*Assumptions!$F16</f>
        <v>-241.42788</v>
      </c>
      <c r="Z17" s="50">
        <f>-Z$13*Assumptions!$F16</f>
        <v>-241.42788</v>
      </c>
      <c r="AA17" s="50">
        <f>-AA$13*Assumptions!$F16</f>
        <v>-241.42788</v>
      </c>
      <c r="AB17" s="50">
        <f>-AB$13*Assumptions!$F16</f>
        <v>-246.2564376</v>
      </c>
      <c r="AC17" s="50">
        <f>-AC$13*Assumptions!$F16</f>
        <v>-246.2564376</v>
      </c>
      <c r="AD17" s="50">
        <f>-AD$13*Assumptions!$F16</f>
        <v>-246.2564376</v>
      </c>
      <c r="AE17" s="50">
        <f>-AE$13*Assumptions!$F16</f>
        <v>-246.2564376</v>
      </c>
      <c r="AF17" s="50">
        <f>-AF$13*Assumptions!$F16</f>
        <v>-246.2564376</v>
      </c>
      <c r="AG17" s="50">
        <f>-AG$13*Assumptions!$F16</f>
        <v>-246.2564376</v>
      </c>
      <c r="AH17" s="50">
        <f>-AH$13*Assumptions!$F16</f>
        <v>-246.2564376</v>
      </c>
      <c r="AI17" s="50">
        <f>-AI$13*Assumptions!$F16</f>
        <v>-246.2564376</v>
      </c>
      <c r="AJ17" s="50">
        <f>-AJ$13*Assumptions!$F16</f>
        <v>-246.2564376</v>
      </c>
      <c r="AK17" s="50">
        <f>-AK$13*Assumptions!$F16</f>
        <v>-246.2564376</v>
      </c>
      <c r="AL17" s="50">
        <f>-AL$13*Assumptions!$F16</f>
        <v>-246.2564376</v>
      </c>
      <c r="AM17" s="50">
        <f>-AM$13*Assumptions!$F16</f>
        <v>-246.2564376</v>
      </c>
      <c r="AN17" s="50">
        <f>-AN$13*Assumptions!$F16</f>
        <v>-251.1815664</v>
      </c>
      <c r="AO17" s="50">
        <f>-AO$13*Assumptions!$F16</f>
        <v>-251.1815664</v>
      </c>
      <c r="AP17" s="50">
        <f>-AP$13*Assumptions!$F16</f>
        <v>-251.1815664</v>
      </c>
      <c r="AQ17" s="50">
        <f>-AQ$13*Assumptions!$F16</f>
        <v>-251.1815664</v>
      </c>
      <c r="AR17" s="50">
        <f>-AR$13*Assumptions!$F16</f>
        <v>-251.1815664</v>
      </c>
      <c r="AS17" s="50">
        <f>-AS$13*Assumptions!$F16</f>
        <v>-251.1815664</v>
      </c>
      <c r="AT17" s="50">
        <f>-AT$13*Assumptions!$F16</f>
        <v>-251.1815664</v>
      </c>
      <c r="AU17" s="50">
        <f>-AU$13*Assumptions!$F16</f>
        <v>-251.1815664</v>
      </c>
      <c r="AV17" s="50">
        <f>-AV$13*Assumptions!$F16</f>
        <v>-251.1815664</v>
      </c>
      <c r="AW17" s="50">
        <f>-AW$13*Assumptions!$F16</f>
        <v>-251.1815664</v>
      </c>
      <c r="AX17" s="50">
        <f>-AX$13*Assumptions!$F16</f>
        <v>-251.1815664</v>
      </c>
      <c r="AY17" s="50">
        <f>-AY$13*Assumptions!$F16</f>
        <v>-251.1815664</v>
      </c>
      <c r="AZ17" s="50">
        <f>-AZ$13*Assumptions!$F16</f>
        <v>-258.7170133</v>
      </c>
      <c r="BA17" s="50">
        <f>-BA$13*Assumptions!$F16</f>
        <v>-258.7170133</v>
      </c>
      <c r="BB17" s="50">
        <f>-BB$13*Assumptions!$F16</f>
        <v>-258.7170133</v>
      </c>
      <c r="BC17" s="50">
        <f>-BC$13*Assumptions!$F16</f>
        <v>-258.7170133</v>
      </c>
      <c r="BD17" s="50">
        <f>-BD$13*Assumptions!$F16</f>
        <v>-258.7170133</v>
      </c>
      <c r="BE17" s="50">
        <f>-BE$13*Assumptions!$F16</f>
        <v>-258.7170133</v>
      </c>
      <c r="BF17" s="50">
        <f>-BF$13*Assumptions!$F16</f>
        <v>-258.7170133</v>
      </c>
      <c r="BG17" s="50">
        <f>-BG$13*Assumptions!$F16</f>
        <v>-258.7170133</v>
      </c>
      <c r="BH17" s="50">
        <f>-BH$13*Assumptions!$F16</f>
        <v>-258.7170133</v>
      </c>
      <c r="BI17" s="50">
        <f>-BI$13*Assumptions!$F16</f>
        <v>-258.7170133</v>
      </c>
      <c r="BJ17" s="50">
        <f>-BJ$13*Assumptions!$F16</f>
        <v>-258.7170133</v>
      </c>
      <c r="BK17" s="50">
        <f>-BK$13*Assumptions!$F16</f>
        <v>-258.7170133</v>
      </c>
      <c r="BL17" s="50">
        <f>-BL$13*Assumptions!$F16</f>
        <v>-266.4785237</v>
      </c>
      <c r="BM17" s="50">
        <f>-BM$13*Assumptions!$F16</f>
        <v>-266.4785237</v>
      </c>
      <c r="BN17" s="50">
        <f>-BN$13*Assumptions!$F16</f>
        <v>-266.4785237</v>
      </c>
      <c r="BO17" s="50">
        <f>-BO$13*Assumptions!$F16</f>
        <v>-266.4785237</v>
      </c>
      <c r="BP17" s="50">
        <f>-BP$13*Assumptions!$F16</f>
        <v>-266.4785237</v>
      </c>
      <c r="BQ17" s="50">
        <f>-BQ$13*Assumptions!$F16</f>
        <v>-266.4785237</v>
      </c>
      <c r="BR17" s="50">
        <f>-BR$13*Assumptions!$F16</f>
        <v>-266.4785237</v>
      </c>
      <c r="BS17" s="50">
        <f>-BS$13*Assumptions!$F16</f>
        <v>-266.4785237</v>
      </c>
      <c r="BT17" s="50">
        <f>-BT$13*Assumptions!$F16</f>
        <v>-266.4785237</v>
      </c>
      <c r="BU17" s="50">
        <f>-BU$13*Assumptions!$F16</f>
        <v>-266.4785237</v>
      </c>
      <c r="BV17" s="50">
        <f>-BV$13*Assumptions!$F16</f>
        <v>-266.4785237</v>
      </c>
      <c r="BW17" s="50">
        <f>-BW$13*Assumptions!$F16</f>
        <v>-266.4785237</v>
      </c>
      <c r="BX17" s="50">
        <f>-BX$13*Assumptions!$F16</f>
        <v>-274.4728795</v>
      </c>
      <c r="BY17" s="50">
        <f>-BY$13*Assumptions!$F16</f>
        <v>-274.4728795</v>
      </c>
      <c r="BZ17" s="50">
        <f>-BZ$13*Assumptions!$F16</f>
        <v>-274.4728795</v>
      </c>
      <c r="CA17" s="50">
        <f>-CA$13*Assumptions!$F16</f>
        <v>-274.4728795</v>
      </c>
      <c r="CB17" s="50">
        <f>-CB$13*Assumptions!$F16</f>
        <v>-274.4728795</v>
      </c>
      <c r="CC17" s="50">
        <f>-CC$13*Assumptions!$F16</f>
        <v>-274.4728795</v>
      </c>
      <c r="CD17" s="50">
        <f>-CD$13*Assumptions!$F16</f>
        <v>-274.4728795</v>
      </c>
      <c r="CE17" s="50">
        <f>-CE$13*Assumptions!$F16</f>
        <v>-274.4728795</v>
      </c>
      <c r="CF17" s="50">
        <f>-CF$13*Assumptions!$F16</f>
        <v>-274.4728795</v>
      </c>
      <c r="CG17" s="50">
        <f>-CG$13*Assumptions!$F16</f>
        <v>-274.4728795</v>
      </c>
      <c r="CH17" s="50">
        <f>-CH$13*Assumptions!$F16</f>
        <v>-274.4728795</v>
      </c>
      <c r="CI17" s="50">
        <f>-CI$13*Assumptions!$F16</f>
        <v>-274.4728795</v>
      </c>
      <c r="CJ17" s="50">
        <f>-CJ$13*Assumptions!$F16</f>
        <v>-282.7070658</v>
      </c>
      <c r="CK17" s="50">
        <f>-CK$13*Assumptions!$F16</f>
        <v>-282.7070658</v>
      </c>
      <c r="CL17" s="50">
        <f>-CL$13*Assumptions!$F16</f>
        <v>-282.7070658</v>
      </c>
      <c r="CM17" s="50">
        <f>-CM$13*Assumptions!$F16</f>
        <v>-282.7070658</v>
      </c>
      <c r="CN17" s="50">
        <f>-CN$13*Assumptions!$F16</f>
        <v>-282.7070658</v>
      </c>
      <c r="CO17" s="50">
        <f>-CO$13*Assumptions!$F16</f>
        <v>-282.7070658</v>
      </c>
      <c r="CP17" s="50">
        <f>-CP$13*Assumptions!$F16</f>
        <v>-282.7070658</v>
      </c>
      <c r="CQ17" s="50">
        <f>-CQ$13*Assumptions!$F16</f>
        <v>-282.7070658</v>
      </c>
      <c r="CR17" s="50">
        <f>-CR$13*Assumptions!$F16</f>
        <v>-282.7070658</v>
      </c>
      <c r="CS17" s="50">
        <f>-CS$13*Assumptions!$F16</f>
        <v>-282.7070658</v>
      </c>
      <c r="CT17" s="50">
        <f>-CT$13*Assumptions!$F16</f>
        <v>-282.7070658</v>
      </c>
      <c r="CU17" s="50">
        <f>-CU$13*Assumptions!$F16</f>
        <v>-282.7070658</v>
      </c>
      <c r="CV17" s="50">
        <f>-CV$13*Assumptions!$F16</f>
        <v>-291.1882778</v>
      </c>
      <c r="CW17" s="50">
        <f>-CW$13*Assumptions!$F16</f>
        <v>-291.1882778</v>
      </c>
      <c r="CX17" s="50">
        <f>-CX$13*Assumptions!$F16</f>
        <v>-291.1882778</v>
      </c>
      <c r="CY17" s="50">
        <f>-CY$13*Assumptions!$F16</f>
        <v>-291.1882778</v>
      </c>
      <c r="CZ17" s="50">
        <f>-CZ$13*Assumptions!$F16</f>
        <v>-291.1882778</v>
      </c>
      <c r="DA17" s="50">
        <f>-DA$13*Assumptions!$F16</f>
        <v>-291.1882778</v>
      </c>
      <c r="DB17" s="50">
        <f>-DB$13*Assumptions!$F16</f>
        <v>-291.1882778</v>
      </c>
      <c r="DC17" s="50">
        <f>-DC$13*Assumptions!$F16</f>
        <v>-291.1882778</v>
      </c>
      <c r="DD17" s="50">
        <f>-DD$13*Assumptions!$F16</f>
        <v>-291.1882778</v>
      </c>
      <c r="DE17" s="50">
        <f>-DE$13*Assumptions!$F16</f>
        <v>-291.1882778</v>
      </c>
      <c r="DF17" s="50">
        <f>-DF$13*Assumptions!$F16</f>
        <v>-291.1882778</v>
      </c>
      <c r="DG17" s="50">
        <f>-DG$13*Assumptions!$F16</f>
        <v>-291.1882778</v>
      </c>
      <c r="DH17" s="50">
        <f>-DH$13*Assumptions!$F16</f>
        <v>-299.9239261</v>
      </c>
      <c r="DI17" s="50">
        <f>-DI$13*Assumptions!$F16</f>
        <v>-299.9239261</v>
      </c>
      <c r="DJ17" s="50">
        <f>-DJ$13*Assumptions!$F16</f>
        <v>-299.9239261</v>
      </c>
      <c r="DK17" s="50">
        <f>-DK$13*Assumptions!$F16</f>
        <v>-299.9239261</v>
      </c>
      <c r="DL17" s="50">
        <f>-DL$13*Assumptions!$F16</f>
        <v>-299.9239261</v>
      </c>
      <c r="DM17" s="50">
        <f>-DM$13*Assumptions!$F16</f>
        <v>-299.9239261</v>
      </c>
      <c r="DN17" s="50">
        <f>-DN$13*Assumptions!$F16</f>
        <v>-299.9239261</v>
      </c>
      <c r="DO17" s="50">
        <f>-DO$13*Assumptions!$F16</f>
        <v>-299.9239261</v>
      </c>
      <c r="DP17" s="50">
        <f>-DP$13*Assumptions!$F16</f>
        <v>-299.9239261</v>
      </c>
      <c r="DQ17" s="50">
        <f>-DQ$13*Assumptions!$F16</f>
        <v>-299.9239261</v>
      </c>
      <c r="DR17" s="50">
        <f>-DR$13*Assumptions!$F16</f>
        <v>-299.9239261</v>
      </c>
      <c r="DS17" s="50">
        <f>-DS$13*Assumptions!$F16</f>
        <v>-299.9239261</v>
      </c>
      <c r="DT17" s="50">
        <f>-DT$13*Assumptions!$F16</f>
        <v>-308.9216439</v>
      </c>
      <c r="DU17" s="50">
        <f>-DU$13*Assumptions!$F16</f>
        <v>-308.9216439</v>
      </c>
      <c r="DV17" s="50">
        <f>-DV$13*Assumptions!$F16</f>
        <v>-308.9216439</v>
      </c>
      <c r="DW17" s="50">
        <f>-DW$13*Assumptions!$F16</f>
        <v>-308.9216439</v>
      </c>
      <c r="DX17" s="50">
        <f>-DX$13*Assumptions!$F16</f>
        <v>-308.9216439</v>
      </c>
      <c r="DY17" s="50">
        <f>-DY$13*Assumptions!$F16</f>
        <v>-308.9216439</v>
      </c>
      <c r="DZ17" s="50">
        <f>-DZ$13*Assumptions!$F16</f>
        <v>-308.9216439</v>
      </c>
      <c r="EA17" s="50">
        <f>-EA$13*Assumptions!$F16</f>
        <v>-308.9216439</v>
      </c>
      <c r="EB17" s="50">
        <f>-EB$13*Assumptions!$F16</f>
        <v>-308.9216439</v>
      </c>
      <c r="EC17" s="50">
        <f>-EC$13*Assumptions!$F16</f>
        <v>-308.9216439</v>
      </c>
      <c r="ED17" s="50">
        <f>-ED$13*Assumptions!$F16</f>
        <v>-308.9216439</v>
      </c>
      <c r="EE17" s="50">
        <f>-EE$13*Assumptions!$F16</f>
        <v>-308.9216439</v>
      </c>
    </row>
    <row r="18" ht="15.75" customHeight="1">
      <c r="A18" s="1"/>
      <c r="B18" s="6"/>
      <c r="C18" s="56" t="s">
        <v>67</v>
      </c>
      <c r="D18" s="194">
        <f t="shared" ref="D18:EE18" si="4">D13+D15+D16+D17</f>
        <v>22012.542</v>
      </c>
      <c r="E18" s="194">
        <f t="shared" si="4"/>
        <v>22012.542</v>
      </c>
      <c r="F18" s="194">
        <f t="shared" si="4"/>
        <v>22012.542</v>
      </c>
      <c r="G18" s="194">
        <f t="shared" si="4"/>
        <v>22012.542</v>
      </c>
      <c r="H18" s="194">
        <f t="shared" si="4"/>
        <v>22012.542</v>
      </c>
      <c r="I18" s="194">
        <f t="shared" si="4"/>
        <v>22012.542</v>
      </c>
      <c r="J18" s="194">
        <f t="shared" si="4"/>
        <v>22012.542</v>
      </c>
      <c r="K18" s="194">
        <f t="shared" si="4"/>
        <v>22012.542</v>
      </c>
      <c r="L18" s="194">
        <f t="shared" si="4"/>
        <v>22012.542</v>
      </c>
      <c r="M18" s="194">
        <f t="shared" si="4"/>
        <v>22012.542</v>
      </c>
      <c r="N18" s="194">
        <f t="shared" si="4"/>
        <v>22012.542</v>
      </c>
      <c r="O18" s="194">
        <f t="shared" si="4"/>
        <v>22012.542</v>
      </c>
      <c r="P18" s="194">
        <f t="shared" si="4"/>
        <v>23177.07648</v>
      </c>
      <c r="Q18" s="194">
        <f t="shared" si="4"/>
        <v>23177.07648</v>
      </c>
      <c r="R18" s="194">
        <f t="shared" si="4"/>
        <v>23177.07648</v>
      </c>
      <c r="S18" s="194">
        <f t="shared" si="4"/>
        <v>23177.07648</v>
      </c>
      <c r="T18" s="194">
        <f t="shared" si="4"/>
        <v>23177.07648</v>
      </c>
      <c r="U18" s="194">
        <f t="shared" si="4"/>
        <v>23177.07648</v>
      </c>
      <c r="V18" s="194">
        <f t="shared" si="4"/>
        <v>23177.07648</v>
      </c>
      <c r="W18" s="194">
        <f t="shared" si="4"/>
        <v>23177.07648</v>
      </c>
      <c r="X18" s="194">
        <f t="shared" si="4"/>
        <v>23177.07648</v>
      </c>
      <c r="Y18" s="194">
        <f t="shared" si="4"/>
        <v>23177.07648</v>
      </c>
      <c r="Z18" s="194">
        <f t="shared" si="4"/>
        <v>23177.07648</v>
      </c>
      <c r="AA18" s="194">
        <f t="shared" si="4"/>
        <v>23177.07648</v>
      </c>
      <c r="AB18" s="194">
        <f t="shared" si="4"/>
        <v>23640.61801</v>
      </c>
      <c r="AC18" s="194">
        <f t="shared" si="4"/>
        <v>23640.61801</v>
      </c>
      <c r="AD18" s="194">
        <f t="shared" si="4"/>
        <v>23640.61801</v>
      </c>
      <c r="AE18" s="194">
        <f t="shared" si="4"/>
        <v>23640.61801</v>
      </c>
      <c r="AF18" s="194">
        <f t="shared" si="4"/>
        <v>23640.61801</v>
      </c>
      <c r="AG18" s="194">
        <f t="shared" si="4"/>
        <v>23640.61801</v>
      </c>
      <c r="AH18" s="194">
        <f t="shared" si="4"/>
        <v>23640.61801</v>
      </c>
      <c r="AI18" s="194">
        <f t="shared" si="4"/>
        <v>23640.61801</v>
      </c>
      <c r="AJ18" s="194">
        <f t="shared" si="4"/>
        <v>23640.61801</v>
      </c>
      <c r="AK18" s="194">
        <f t="shared" si="4"/>
        <v>23640.61801</v>
      </c>
      <c r="AL18" s="194">
        <f t="shared" si="4"/>
        <v>23640.61801</v>
      </c>
      <c r="AM18" s="194">
        <f t="shared" si="4"/>
        <v>23640.61801</v>
      </c>
      <c r="AN18" s="194">
        <f t="shared" si="4"/>
        <v>24113.43037</v>
      </c>
      <c r="AO18" s="194">
        <f t="shared" si="4"/>
        <v>24113.43037</v>
      </c>
      <c r="AP18" s="194">
        <f t="shared" si="4"/>
        <v>24113.43037</v>
      </c>
      <c r="AQ18" s="194">
        <f t="shared" si="4"/>
        <v>24113.43037</v>
      </c>
      <c r="AR18" s="194">
        <f t="shared" si="4"/>
        <v>24113.43037</v>
      </c>
      <c r="AS18" s="194">
        <f t="shared" si="4"/>
        <v>24113.43037</v>
      </c>
      <c r="AT18" s="194">
        <f t="shared" si="4"/>
        <v>24113.43037</v>
      </c>
      <c r="AU18" s="194">
        <f t="shared" si="4"/>
        <v>24113.43037</v>
      </c>
      <c r="AV18" s="194">
        <f t="shared" si="4"/>
        <v>24113.43037</v>
      </c>
      <c r="AW18" s="194">
        <f t="shared" si="4"/>
        <v>24113.43037</v>
      </c>
      <c r="AX18" s="194">
        <f t="shared" si="4"/>
        <v>24113.43037</v>
      </c>
      <c r="AY18" s="194">
        <f t="shared" si="4"/>
        <v>24113.43037</v>
      </c>
      <c r="AZ18" s="194">
        <f t="shared" si="4"/>
        <v>24836.83328</v>
      </c>
      <c r="BA18" s="194">
        <f t="shared" si="4"/>
        <v>24836.83328</v>
      </c>
      <c r="BB18" s="194">
        <f t="shared" si="4"/>
        <v>24836.83328</v>
      </c>
      <c r="BC18" s="194">
        <f t="shared" si="4"/>
        <v>24836.83328</v>
      </c>
      <c r="BD18" s="194">
        <f t="shared" si="4"/>
        <v>24836.83328</v>
      </c>
      <c r="BE18" s="194">
        <f t="shared" si="4"/>
        <v>24836.83328</v>
      </c>
      <c r="BF18" s="194">
        <f t="shared" si="4"/>
        <v>24836.83328</v>
      </c>
      <c r="BG18" s="194">
        <f t="shared" si="4"/>
        <v>24836.83328</v>
      </c>
      <c r="BH18" s="194">
        <f t="shared" si="4"/>
        <v>24836.83328</v>
      </c>
      <c r="BI18" s="194">
        <f t="shared" si="4"/>
        <v>24836.83328</v>
      </c>
      <c r="BJ18" s="194">
        <f t="shared" si="4"/>
        <v>24836.83328</v>
      </c>
      <c r="BK18" s="194">
        <f t="shared" si="4"/>
        <v>24836.83328</v>
      </c>
      <c r="BL18" s="194">
        <f t="shared" si="4"/>
        <v>25581.93828</v>
      </c>
      <c r="BM18" s="194">
        <f t="shared" si="4"/>
        <v>25581.93828</v>
      </c>
      <c r="BN18" s="194">
        <f t="shared" si="4"/>
        <v>25581.93828</v>
      </c>
      <c r="BO18" s="194">
        <f t="shared" si="4"/>
        <v>25581.93828</v>
      </c>
      <c r="BP18" s="194">
        <f t="shared" si="4"/>
        <v>25581.93828</v>
      </c>
      <c r="BQ18" s="194">
        <f t="shared" si="4"/>
        <v>25581.93828</v>
      </c>
      <c r="BR18" s="194">
        <f t="shared" si="4"/>
        <v>25581.93828</v>
      </c>
      <c r="BS18" s="194">
        <f t="shared" si="4"/>
        <v>25581.93828</v>
      </c>
      <c r="BT18" s="194">
        <f t="shared" si="4"/>
        <v>25581.93828</v>
      </c>
      <c r="BU18" s="194">
        <f t="shared" si="4"/>
        <v>25581.93828</v>
      </c>
      <c r="BV18" s="194">
        <f t="shared" si="4"/>
        <v>25581.93828</v>
      </c>
      <c r="BW18" s="194">
        <f t="shared" si="4"/>
        <v>25581.93828</v>
      </c>
      <c r="BX18" s="194">
        <f t="shared" si="4"/>
        <v>26349.39643</v>
      </c>
      <c r="BY18" s="194">
        <f t="shared" si="4"/>
        <v>26349.39643</v>
      </c>
      <c r="BZ18" s="194">
        <f t="shared" si="4"/>
        <v>26349.39643</v>
      </c>
      <c r="CA18" s="194">
        <f t="shared" si="4"/>
        <v>26349.39643</v>
      </c>
      <c r="CB18" s="194">
        <f t="shared" si="4"/>
        <v>26349.39643</v>
      </c>
      <c r="CC18" s="194">
        <f t="shared" si="4"/>
        <v>26349.39643</v>
      </c>
      <c r="CD18" s="194">
        <f t="shared" si="4"/>
        <v>26349.39643</v>
      </c>
      <c r="CE18" s="194">
        <f t="shared" si="4"/>
        <v>26349.39643</v>
      </c>
      <c r="CF18" s="194">
        <f t="shared" si="4"/>
        <v>26349.39643</v>
      </c>
      <c r="CG18" s="194">
        <f t="shared" si="4"/>
        <v>26349.39643</v>
      </c>
      <c r="CH18" s="194">
        <f t="shared" si="4"/>
        <v>26349.39643</v>
      </c>
      <c r="CI18" s="194">
        <f t="shared" si="4"/>
        <v>26349.39643</v>
      </c>
      <c r="CJ18" s="194">
        <f t="shared" si="4"/>
        <v>27139.87832</v>
      </c>
      <c r="CK18" s="194">
        <f t="shared" si="4"/>
        <v>27139.87832</v>
      </c>
      <c r="CL18" s="194">
        <f t="shared" si="4"/>
        <v>27139.87832</v>
      </c>
      <c r="CM18" s="194">
        <f t="shared" si="4"/>
        <v>27139.87832</v>
      </c>
      <c r="CN18" s="194">
        <f t="shared" si="4"/>
        <v>27139.87832</v>
      </c>
      <c r="CO18" s="194">
        <f t="shared" si="4"/>
        <v>27139.87832</v>
      </c>
      <c r="CP18" s="194">
        <f t="shared" si="4"/>
        <v>27139.87832</v>
      </c>
      <c r="CQ18" s="194">
        <f t="shared" si="4"/>
        <v>27139.87832</v>
      </c>
      <c r="CR18" s="194">
        <f t="shared" si="4"/>
        <v>27139.87832</v>
      </c>
      <c r="CS18" s="194">
        <f t="shared" si="4"/>
        <v>27139.87832</v>
      </c>
      <c r="CT18" s="194">
        <f t="shared" si="4"/>
        <v>27139.87832</v>
      </c>
      <c r="CU18" s="194">
        <f t="shared" si="4"/>
        <v>27139.87832</v>
      </c>
      <c r="CV18" s="194">
        <f t="shared" si="4"/>
        <v>27954.07467</v>
      </c>
      <c r="CW18" s="194">
        <f t="shared" si="4"/>
        <v>27954.07467</v>
      </c>
      <c r="CX18" s="194">
        <f t="shared" si="4"/>
        <v>27954.07467</v>
      </c>
      <c r="CY18" s="194">
        <f t="shared" si="4"/>
        <v>27954.07467</v>
      </c>
      <c r="CZ18" s="194">
        <f t="shared" si="4"/>
        <v>27954.07467</v>
      </c>
      <c r="DA18" s="194">
        <f t="shared" si="4"/>
        <v>27954.07467</v>
      </c>
      <c r="DB18" s="194">
        <f t="shared" si="4"/>
        <v>27954.07467</v>
      </c>
      <c r="DC18" s="194">
        <f t="shared" si="4"/>
        <v>27954.07467</v>
      </c>
      <c r="DD18" s="194">
        <f t="shared" si="4"/>
        <v>27954.07467</v>
      </c>
      <c r="DE18" s="194">
        <f t="shared" si="4"/>
        <v>27954.07467</v>
      </c>
      <c r="DF18" s="194">
        <f t="shared" si="4"/>
        <v>27954.07467</v>
      </c>
      <c r="DG18" s="194">
        <f t="shared" si="4"/>
        <v>27954.07467</v>
      </c>
      <c r="DH18" s="194">
        <f t="shared" si="4"/>
        <v>28792.69691</v>
      </c>
      <c r="DI18" s="194">
        <f t="shared" si="4"/>
        <v>28792.69691</v>
      </c>
      <c r="DJ18" s="194">
        <f t="shared" si="4"/>
        <v>28792.69691</v>
      </c>
      <c r="DK18" s="194">
        <f t="shared" si="4"/>
        <v>28792.69691</v>
      </c>
      <c r="DL18" s="194">
        <f t="shared" si="4"/>
        <v>28792.69691</v>
      </c>
      <c r="DM18" s="194">
        <f t="shared" si="4"/>
        <v>28792.69691</v>
      </c>
      <c r="DN18" s="194">
        <f t="shared" si="4"/>
        <v>28792.69691</v>
      </c>
      <c r="DO18" s="194">
        <f t="shared" si="4"/>
        <v>28792.69691</v>
      </c>
      <c r="DP18" s="194">
        <f t="shared" si="4"/>
        <v>28792.69691</v>
      </c>
      <c r="DQ18" s="194">
        <f t="shared" si="4"/>
        <v>28792.69691</v>
      </c>
      <c r="DR18" s="194">
        <f t="shared" si="4"/>
        <v>28792.69691</v>
      </c>
      <c r="DS18" s="194">
        <f t="shared" si="4"/>
        <v>28792.69691</v>
      </c>
      <c r="DT18" s="194">
        <f t="shared" si="4"/>
        <v>28729.71289</v>
      </c>
      <c r="DU18" s="194">
        <f t="shared" si="4"/>
        <v>28729.71289</v>
      </c>
      <c r="DV18" s="194">
        <f t="shared" si="4"/>
        <v>28729.71289</v>
      </c>
      <c r="DW18" s="194">
        <f t="shared" si="4"/>
        <v>28729.71289</v>
      </c>
      <c r="DX18" s="194">
        <f t="shared" si="4"/>
        <v>28729.71289</v>
      </c>
      <c r="DY18" s="194">
        <f t="shared" si="4"/>
        <v>28729.71289</v>
      </c>
      <c r="DZ18" s="194">
        <f t="shared" si="4"/>
        <v>28729.71289</v>
      </c>
      <c r="EA18" s="194">
        <f t="shared" si="4"/>
        <v>28729.71289</v>
      </c>
      <c r="EB18" s="194">
        <f t="shared" si="4"/>
        <v>28729.71289</v>
      </c>
      <c r="EC18" s="194">
        <f t="shared" si="4"/>
        <v>28729.71289</v>
      </c>
      <c r="ED18" s="194">
        <f t="shared" si="4"/>
        <v>28729.71289</v>
      </c>
      <c r="EE18" s="194">
        <f t="shared" si="4"/>
        <v>28729.71289</v>
      </c>
    </row>
    <row r="19" ht="15.75" customHeight="1">
      <c r="A19" s="1"/>
      <c r="B19" s="1"/>
      <c r="C19" s="1" t="str">
        <f>Assumptions!B19</f>
        <v>Other Income (Parking)</v>
      </c>
      <c r="D19" s="50">
        <f t="array" ref="D19">IF(D$2=1,Assumptions!$H19/12,(SUMIF($D$2:$EE$2,D$2-1,$D19:$EE19)/12)*(1+XLOOKUP(D$2,Assumptions!$C$94:$M$94,Assumptions!$C$96:$M$96)))</f>
        <v>1710.400833</v>
      </c>
      <c r="E19" s="50">
        <f t="array" ref="E19">IF(E$2=1,Assumptions!$H19/12,(SUMIF($D$2:$EE$2,E$2-1,$D19:$EE19)/12)*(1+XLOOKUP(E$2,Assumptions!$C$94:$M$94,Assumptions!$C$96:$M$96)))</f>
        <v>1710.400833</v>
      </c>
      <c r="F19" s="50">
        <f t="array" ref="F19">IF(F$2=1,Assumptions!$H19/12,(SUMIF($D$2:$EE$2,F$2-1,$D19:$EE19)/12)*(1+XLOOKUP(F$2,Assumptions!$C$94:$M$94,Assumptions!$C$96:$M$96)))</f>
        <v>1710.400833</v>
      </c>
      <c r="G19" s="50">
        <f t="array" ref="G19">IF(G$2=1,Assumptions!$H19/12,(SUMIF($D$2:$EE$2,G$2-1,$D19:$EE19)/12)*(1+XLOOKUP(G$2,Assumptions!$C$94:$M$94,Assumptions!$C$96:$M$96)))</f>
        <v>1710.400833</v>
      </c>
      <c r="H19" s="50">
        <f t="array" ref="H19">IF(H$2=1,Assumptions!$H19/12,(SUMIF($D$2:$EE$2,H$2-1,$D19:$EE19)/12)*(1+XLOOKUP(H$2,Assumptions!$C$94:$M$94,Assumptions!$C$96:$M$96)))</f>
        <v>1710.400833</v>
      </c>
      <c r="I19" s="50">
        <f t="array" ref="I19">IF(I$2=1,Assumptions!$H19/12,(SUMIF($D$2:$EE$2,I$2-1,$D19:$EE19)/12)*(1+XLOOKUP(I$2,Assumptions!$C$94:$M$94,Assumptions!$C$96:$M$96)))</f>
        <v>1710.400833</v>
      </c>
      <c r="J19" s="50">
        <f t="array" ref="J19">IF(J$2=1,Assumptions!$H19/12,(SUMIF($D$2:$EE$2,J$2-1,$D19:$EE19)/12)*(1+XLOOKUP(J$2,Assumptions!$C$94:$M$94,Assumptions!$C$96:$M$96)))</f>
        <v>1710.400833</v>
      </c>
      <c r="K19" s="50">
        <f t="array" ref="K19">IF(K$2=1,Assumptions!$H19/12,(SUMIF($D$2:$EE$2,K$2-1,$D19:$EE19)/12)*(1+XLOOKUP(K$2,Assumptions!$C$94:$M$94,Assumptions!$C$96:$M$96)))</f>
        <v>1710.400833</v>
      </c>
      <c r="L19" s="50">
        <f t="array" ref="L19">IF(L$2=1,Assumptions!$H19/12,(SUMIF($D$2:$EE$2,L$2-1,$D19:$EE19)/12)*(1+XLOOKUP(L$2,Assumptions!$C$94:$M$94,Assumptions!$C$96:$M$96)))</f>
        <v>1710.400833</v>
      </c>
      <c r="M19" s="50">
        <f t="array" ref="M19">IF(M$2=1,Assumptions!$H19/12,(SUMIF($D$2:$EE$2,M$2-1,$D19:$EE19)/12)*(1+XLOOKUP(M$2,Assumptions!$C$94:$M$94,Assumptions!$C$96:$M$96)))</f>
        <v>1710.400833</v>
      </c>
      <c r="N19" s="50">
        <f t="array" ref="N19">IF(N$2=1,Assumptions!$H19/12,(SUMIF($D$2:$EE$2,N$2-1,$D19:$EE19)/12)*(1+XLOOKUP(N$2,Assumptions!$C$94:$M$94,Assumptions!$C$96:$M$96)))</f>
        <v>1710.400833</v>
      </c>
      <c r="O19" s="50">
        <f t="array" ref="O19">IF(O$2=1,Assumptions!$H19/12,(SUMIF($D$2:$EE$2,O$2-1,$D19:$EE19)/12)*(1+XLOOKUP(O$2,Assumptions!$C$94:$M$94,Assumptions!$C$96:$M$96)))</f>
        <v>1710.400833</v>
      </c>
      <c r="P19" s="50">
        <f t="array" ref="P19">IF(P$2=1,Assumptions!$H19/12,(SUMIF($D$2:$EE$2,P$2-1,$D19:$EE19)/12)*(1+XLOOKUP(P$2,Assumptions!$C$94:$M$94,Assumptions!$C$96:$M$96)))</f>
        <v>1761.712858</v>
      </c>
      <c r="Q19" s="50">
        <f t="array" ref="Q19">IF(Q$2=1,Assumptions!$H19/12,(SUMIF($D$2:$EE$2,Q$2-1,$D19:$EE19)/12)*(1+XLOOKUP(Q$2,Assumptions!$C$94:$M$94,Assumptions!$C$96:$M$96)))</f>
        <v>1761.712858</v>
      </c>
      <c r="R19" s="50">
        <f t="array" ref="R19">IF(R$2=1,Assumptions!$H19/12,(SUMIF($D$2:$EE$2,R$2-1,$D19:$EE19)/12)*(1+XLOOKUP(R$2,Assumptions!$C$94:$M$94,Assumptions!$C$96:$M$96)))</f>
        <v>1761.712858</v>
      </c>
      <c r="S19" s="50">
        <f t="array" ref="S19">IF(S$2=1,Assumptions!$H19/12,(SUMIF($D$2:$EE$2,S$2-1,$D19:$EE19)/12)*(1+XLOOKUP(S$2,Assumptions!$C$94:$M$94,Assumptions!$C$96:$M$96)))</f>
        <v>1761.712858</v>
      </c>
      <c r="T19" s="50">
        <f t="array" ref="T19">IF(T$2=1,Assumptions!$H19/12,(SUMIF($D$2:$EE$2,T$2-1,$D19:$EE19)/12)*(1+XLOOKUP(T$2,Assumptions!$C$94:$M$94,Assumptions!$C$96:$M$96)))</f>
        <v>1761.712858</v>
      </c>
      <c r="U19" s="50">
        <f t="array" ref="U19">IF(U$2=1,Assumptions!$H19/12,(SUMIF($D$2:$EE$2,U$2-1,$D19:$EE19)/12)*(1+XLOOKUP(U$2,Assumptions!$C$94:$M$94,Assumptions!$C$96:$M$96)))</f>
        <v>1761.712858</v>
      </c>
      <c r="V19" s="50">
        <f t="array" ref="V19">IF(V$2=1,Assumptions!$H19/12,(SUMIF($D$2:$EE$2,V$2-1,$D19:$EE19)/12)*(1+XLOOKUP(V$2,Assumptions!$C$94:$M$94,Assumptions!$C$96:$M$96)))</f>
        <v>1761.712858</v>
      </c>
      <c r="W19" s="50">
        <f t="array" ref="W19">IF(W$2=1,Assumptions!$H19/12,(SUMIF($D$2:$EE$2,W$2-1,$D19:$EE19)/12)*(1+XLOOKUP(W$2,Assumptions!$C$94:$M$94,Assumptions!$C$96:$M$96)))</f>
        <v>1761.712858</v>
      </c>
      <c r="X19" s="50">
        <f t="array" ref="X19">IF(X$2=1,Assumptions!$H19/12,(SUMIF($D$2:$EE$2,X$2-1,$D19:$EE19)/12)*(1+XLOOKUP(X$2,Assumptions!$C$94:$M$94,Assumptions!$C$96:$M$96)))</f>
        <v>1761.712858</v>
      </c>
      <c r="Y19" s="50">
        <f t="array" ref="Y19">IF(Y$2=1,Assumptions!$H19/12,(SUMIF($D$2:$EE$2,Y$2-1,$D19:$EE19)/12)*(1+XLOOKUP(Y$2,Assumptions!$C$94:$M$94,Assumptions!$C$96:$M$96)))</f>
        <v>1761.712858</v>
      </c>
      <c r="Z19" s="50">
        <f t="array" ref="Z19">IF(Z$2=1,Assumptions!$H19/12,(SUMIF($D$2:$EE$2,Z$2-1,$D19:$EE19)/12)*(1+XLOOKUP(Z$2,Assumptions!$C$94:$M$94,Assumptions!$C$96:$M$96)))</f>
        <v>1761.712858</v>
      </c>
      <c r="AA19" s="50">
        <f t="array" ref="AA19">IF(AA$2=1,Assumptions!$H19/12,(SUMIF($D$2:$EE$2,AA$2-1,$D19:$EE19)/12)*(1+XLOOKUP(AA$2,Assumptions!$C$94:$M$94,Assumptions!$C$96:$M$96)))</f>
        <v>1761.712858</v>
      </c>
      <c r="AB19" s="50">
        <f t="array" ref="AB19">IF(AB$2=1,Assumptions!$H19/12,(SUMIF($D$2:$EE$2,AB$2-1,$D19:$EE19)/12)*(1+XLOOKUP(AB$2,Assumptions!$C$94:$M$94,Assumptions!$C$96:$M$96)))</f>
        <v>1814.564244</v>
      </c>
      <c r="AC19" s="50">
        <f t="array" ref="AC19">IF(AC$2=1,Assumptions!$H19/12,(SUMIF($D$2:$EE$2,AC$2-1,$D19:$EE19)/12)*(1+XLOOKUP(AC$2,Assumptions!$C$94:$M$94,Assumptions!$C$96:$M$96)))</f>
        <v>1814.564244</v>
      </c>
      <c r="AD19" s="50">
        <f t="array" ref="AD19">IF(AD$2=1,Assumptions!$H19/12,(SUMIF($D$2:$EE$2,AD$2-1,$D19:$EE19)/12)*(1+XLOOKUP(AD$2,Assumptions!$C$94:$M$94,Assumptions!$C$96:$M$96)))</f>
        <v>1814.564244</v>
      </c>
      <c r="AE19" s="50">
        <f t="array" ref="AE19">IF(AE$2=1,Assumptions!$H19/12,(SUMIF($D$2:$EE$2,AE$2-1,$D19:$EE19)/12)*(1+XLOOKUP(AE$2,Assumptions!$C$94:$M$94,Assumptions!$C$96:$M$96)))</f>
        <v>1814.564244</v>
      </c>
      <c r="AF19" s="50">
        <f t="array" ref="AF19">IF(AF$2=1,Assumptions!$H19/12,(SUMIF($D$2:$EE$2,AF$2-1,$D19:$EE19)/12)*(1+XLOOKUP(AF$2,Assumptions!$C$94:$M$94,Assumptions!$C$96:$M$96)))</f>
        <v>1814.564244</v>
      </c>
      <c r="AG19" s="50">
        <f t="array" ref="AG19">IF(AG$2=1,Assumptions!$H19/12,(SUMIF($D$2:$EE$2,AG$2-1,$D19:$EE19)/12)*(1+XLOOKUP(AG$2,Assumptions!$C$94:$M$94,Assumptions!$C$96:$M$96)))</f>
        <v>1814.564244</v>
      </c>
      <c r="AH19" s="50">
        <f t="array" ref="AH19">IF(AH$2=1,Assumptions!$H19/12,(SUMIF($D$2:$EE$2,AH$2-1,$D19:$EE19)/12)*(1+XLOOKUP(AH$2,Assumptions!$C$94:$M$94,Assumptions!$C$96:$M$96)))</f>
        <v>1814.564244</v>
      </c>
      <c r="AI19" s="50">
        <f t="array" ref="AI19">IF(AI$2=1,Assumptions!$H19/12,(SUMIF($D$2:$EE$2,AI$2-1,$D19:$EE19)/12)*(1+XLOOKUP(AI$2,Assumptions!$C$94:$M$94,Assumptions!$C$96:$M$96)))</f>
        <v>1814.564244</v>
      </c>
      <c r="AJ19" s="50">
        <f t="array" ref="AJ19">IF(AJ$2=1,Assumptions!$H19/12,(SUMIF($D$2:$EE$2,AJ$2-1,$D19:$EE19)/12)*(1+XLOOKUP(AJ$2,Assumptions!$C$94:$M$94,Assumptions!$C$96:$M$96)))</f>
        <v>1814.564244</v>
      </c>
      <c r="AK19" s="50">
        <f t="array" ref="AK19">IF(AK$2=1,Assumptions!$H19/12,(SUMIF($D$2:$EE$2,AK$2-1,$D19:$EE19)/12)*(1+XLOOKUP(AK$2,Assumptions!$C$94:$M$94,Assumptions!$C$96:$M$96)))</f>
        <v>1814.564244</v>
      </c>
      <c r="AL19" s="50">
        <f t="array" ref="AL19">IF(AL$2=1,Assumptions!$H19/12,(SUMIF($D$2:$EE$2,AL$2-1,$D19:$EE19)/12)*(1+XLOOKUP(AL$2,Assumptions!$C$94:$M$94,Assumptions!$C$96:$M$96)))</f>
        <v>1814.564244</v>
      </c>
      <c r="AM19" s="50">
        <f t="array" ref="AM19">IF(AM$2=1,Assumptions!$H19/12,(SUMIF($D$2:$EE$2,AM$2-1,$D19:$EE19)/12)*(1+XLOOKUP(AM$2,Assumptions!$C$94:$M$94,Assumptions!$C$96:$M$96)))</f>
        <v>1814.564244</v>
      </c>
      <c r="AN19" s="50">
        <f t="array" ref="AN19">IF(AN$2=1,Assumptions!$H19/12,(SUMIF($D$2:$EE$2,AN$2-1,$D19:$EE19)/12)*(1+XLOOKUP(AN$2,Assumptions!$C$94:$M$94,Assumptions!$C$96:$M$96)))</f>
        <v>1869.001171</v>
      </c>
      <c r="AO19" s="50">
        <f t="array" ref="AO19">IF(AO$2=1,Assumptions!$H19/12,(SUMIF($D$2:$EE$2,AO$2-1,$D19:$EE19)/12)*(1+XLOOKUP(AO$2,Assumptions!$C$94:$M$94,Assumptions!$C$96:$M$96)))</f>
        <v>1869.001171</v>
      </c>
      <c r="AP19" s="50">
        <f t="array" ref="AP19">IF(AP$2=1,Assumptions!$H19/12,(SUMIF($D$2:$EE$2,AP$2-1,$D19:$EE19)/12)*(1+XLOOKUP(AP$2,Assumptions!$C$94:$M$94,Assumptions!$C$96:$M$96)))</f>
        <v>1869.001171</v>
      </c>
      <c r="AQ19" s="50">
        <f t="array" ref="AQ19">IF(AQ$2=1,Assumptions!$H19/12,(SUMIF($D$2:$EE$2,AQ$2-1,$D19:$EE19)/12)*(1+XLOOKUP(AQ$2,Assumptions!$C$94:$M$94,Assumptions!$C$96:$M$96)))</f>
        <v>1869.001171</v>
      </c>
      <c r="AR19" s="50">
        <f t="array" ref="AR19">IF(AR$2=1,Assumptions!$H19/12,(SUMIF($D$2:$EE$2,AR$2-1,$D19:$EE19)/12)*(1+XLOOKUP(AR$2,Assumptions!$C$94:$M$94,Assumptions!$C$96:$M$96)))</f>
        <v>1869.001171</v>
      </c>
      <c r="AS19" s="50">
        <f t="array" ref="AS19">IF(AS$2=1,Assumptions!$H19/12,(SUMIF($D$2:$EE$2,AS$2-1,$D19:$EE19)/12)*(1+XLOOKUP(AS$2,Assumptions!$C$94:$M$94,Assumptions!$C$96:$M$96)))</f>
        <v>1869.001171</v>
      </c>
      <c r="AT19" s="50">
        <f t="array" ref="AT19">IF(AT$2=1,Assumptions!$H19/12,(SUMIF($D$2:$EE$2,AT$2-1,$D19:$EE19)/12)*(1+XLOOKUP(AT$2,Assumptions!$C$94:$M$94,Assumptions!$C$96:$M$96)))</f>
        <v>1869.001171</v>
      </c>
      <c r="AU19" s="50">
        <f t="array" ref="AU19">IF(AU$2=1,Assumptions!$H19/12,(SUMIF($D$2:$EE$2,AU$2-1,$D19:$EE19)/12)*(1+XLOOKUP(AU$2,Assumptions!$C$94:$M$94,Assumptions!$C$96:$M$96)))</f>
        <v>1869.001171</v>
      </c>
      <c r="AV19" s="50">
        <f t="array" ref="AV19">IF(AV$2=1,Assumptions!$H19/12,(SUMIF($D$2:$EE$2,AV$2-1,$D19:$EE19)/12)*(1+XLOOKUP(AV$2,Assumptions!$C$94:$M$94,Assumptions!$C$96:$M$96)))</f>
        <v>1869.001171</v>
      </c>
      <c r="AW19" s="50">
        <f t="array" ref="AW19">IF(AW$2=1,Assumptions!$H19/12,(SUMIF($D$2:$EE$2,AW$2-1,$D19:$EE19)/12)*(1+XLOOKUP(AW$2,Assumptions!$C$94:$M$94,Assumptions!$C$96:$M$96)))</f>
        <v>1869.001171</v>
      </c>
      <c r="AX19" s="50">
        <f t="array" ref="AX19">IF(AX$2=1,Assumptions!$H19/12,(SUMIF($D$2:$EE$2,AX$2-1,$D19:$EE19)/12)*(1+XLOOKUP(AX$2,Assumptions!$C$94:$M$94,Assumptions!$C$96:$M$96)))</f>
        <v>1869.001171</v>
      </c>
      <c r="AY19" s="50">
        <f t="array" ref="AY19">IF(AY$2=1,Assumptions!$H19/12,(SUMIF($D$2:$EE$2,AY$2-1,$D19:$EE19)/12)*(1+XLOOKUP(AY$2,Assumptions!$C$94:$M$94,Assumptions!$C$96:$M$96)))</f>
        <v>1869.001171</v>
      </c>
      <c r="AZ19" s="50">
        <f t="array" ref="AZ19">IF(AZ$2=1,Assumptions!$H19/12,(SUMIF($D$2:$EE$2,AZ$2-1,$D19:$EE19)/12)*(1+XLOOKUP(AZ$2,Assumptions!$C$94:$M$94,Assumptions!$C$96:$M$96)))</f>
        <v>1925.071207</v>
      </c>
      <c r="BA19" s="50">
        <f t="array" ref="BA19">IF(BA$2=1,Assumptions!$H19/12,(SUMIF($D$2:$EE$2,BA$2-1,$D19:$EE19)/12)*(1+XLOOKUP(BA$2,Assumptions!$C$94:$M$94,Assumptions!$C$96:$M$96)))</f>
        <v>1925.071207</v>
      </c>
      <c r="BB19" s="50">
        <f t="array" ref="BB19">IF(BB$2=1,Assumptions!$H19/12,(SUMIF($D$2:$EE$2,BB$2-1,$D19:$EE19)/12)*(1+XLOOKUP(BB$2,Assumptions!$C$94:$M$94,Assumptions!$C$96:$M$96)))</f>
        <v>1925.071207</v>
      </c>
      <c r="BC19" s="50">
        <f t="array" ref="BC19">IF(BC$2=1,Assumptions!$H19/12,(SUMIF($D$2:$EE$2,BC$2-1,$D19:$EE19)/12)*(1+XLOOKUP(BC$2,Assumptions!$C$94:$M$94,Assumptions!$C$96:$M$96)))</f>
        <v>1925.071207</v>
      </c>
      <c r="BD19" s="50">
        <f t="array" ref="BD19">IF(BD$2=1,Assumptions!$H19/12,(SUMIF($D$2:$EE$2,BD$2-1,$D19:$EE19)/12)*(1+XLOOKUP(BD$2,Assumptions!$C$94:$M$94,Assumptions!$C$96:$M$96)))</f>
        <v>1925.071207</v>
      </c>
      <c r="BE19" s="50">
        <f t="array" ref="BE19">IF(BE$2=1,Assumptions!$H19/12,(SUMIF($D$2:$EE$2,BE$2-1,$D19:$EE19)/12)*(1+XLOOKUP(BE$2,Assumptions!$C$94:$M$94,Assumptions!$C$96:$M$96)))</f>
        <v>1925.071207</v>
      </c>
      <c r="BF19" s="50">
        <f t="array" ref="BF19">IF(BF$2=1,Assumptions!$H19/12,(SUMIF($D$2:$EE$2,BF$2-1,$D19:$EE19)/12)*(1+XLOOKUP(BF$2,Assumptions!$C$94:$M$94,Assumptions!$C$96:$M$96)))</f>
        <v>1925.071207</v>
      </c>
      <c r="BG19" s="50">
        <f t="array" ref="BG19">IF(BG$2=1,Assumptions!$H19/12,(SUMIF($D$2:$EE$2,BG$2-1,$D19:$EE19)/12)*(1+XLOOKUP(BG$2,Assumptions!$C$94:$M$94,Assumptions!$C$96:$M$96)))</f>
        <v>1925.071207</v>
      </c>
      <c r="BH19" s="50">
        <f t="array" ref="BH19">IF(BH$2=1,Assumptions!$H19/12,(SUMIF($D$2:$EE$2,BH$2-1,$D19:$EE19)/12)*(1+XLOOKUP(BH$2,Assumptions!$C$94:$M$94,Assumptions!$C$96:$M$96)))</f>
        <v>1925.071207</v>
      </c>
      <c r="BI19" s="50">
        <f t="array" ref="BI19">IF(BI$2=1,Assumptions!$H19/12,(SUMIF($D$2:$EE$2,BI$2-1,$D19:$EE19)/12)*(1+XLOOKUP(BI$2,Assumptions!$C$94:$M$94,Assumptions!$C$96:$M$96)))</f>
        <v>1925.071207</v>
      </c>
      <c r="BJ19" s="50">
        <f t="array" ref="BJ19">IF(BJ$2=1,Assumptions!$H19/12,(SUMIF($D$2:$EE$2,BJ$2-1,$D19:$EE19)/12)*(1+XLOOKUP(BJ$2,Assumptions!$C$94:$M$94,Assumptions!$C$96:$M$96)))</f>
        <v>1925.071207</v>
      </c>
      <c r="BK19" s="50">
        <f t="array" ref="BK19">IF(BK$2=1,Assumptions!$H19/12,(SUMIF($D$2:$EE$2,BK$2-1,$D19:$EE19)/12)*(1+XLOOKUP(BK$2,Assumptions!$C$94:$M$94,Assumptions!$C$96:$M$96)))</f>
        <v>1925.071207</v>
      </c>
      <c r="BL19" s="50">
        <f t="array" ref="BL19">IF(BL$2=1,Assumptions!$H19/12,(SUMIF($D$2:$EE$2,BL$2-1,$D19:$EE19)/12)*(1+XLOOKUP(BL$2,Assumptions!$C$94:$M$94,Assumptions!$C$96:$M$96)))</f>
        <v>1982.823343</v>
      </c>
      <c r="BM19" s="50">
        <f t="array" ref="BM19">IF(BM$2=1,Assumptions!$H19/12,(SUMIF($D$2:$EE$2,BM$2-1,$D19:$EE19)/12)*(1+XLOOKUP(BM$2,Assumptions!$C$94:$M$94,Assumptions!$C$96:$M$96)))</f>
        <v>1982.823343</v>
      </c>
      <c r="BN19" s="50">
        <f t="array" ref="BN19">IF(BN$2=1,Assumptions!$H19/12,(SUMIF($D$2:$EE$2,BN$2-1,$D19:$EE19)/12)*(1+XLOOKUP(BN$2,Assumptions!$C$94:$M$94,Assumptions!$C$96:$M$96)))</f>
        <v>1982.823343</v>
      </c>
      <c r="BO19" s="50">
        <f t="array" ref="BO19">IF(BO$2=1,Assumptions!$H19/12,(SUMIF($D$2:$EE$2,BO$2-1,$D19:$EE19)/12)*(1+XLOOKUP(BO$2,Assumptions!$C$94:$M$94,Assumptions!$C$96:$M$96)))</f>
        <v>1982.823343</v>
      </c>
      <c r="BP19" s="50">
        <f t="array" ref="BP19">IF(BP$2=1,Assumptions!$H19/12,(SUMIF($D$2:$EE$2,BP$2-1,$D19:$EE19)/12)*(1+XLOOKUP(BP$2,Assumptions!$C$94:$M$94,Assumptions!$C$96:$M$96)))</f>
        <v>1982.823343</v>
      </c>
      <c r="BQ19" s="50">
        <f t="array" ref="BQ19">IF(BQ$2=1,Assumptions!$H19/12,(SUMIF($D$2:$EE$2,BQ$2-1,$D19:$EE19)/12)*(1+XLOOKUP(BQ$2,Assumptions!$C$94:$M$94,Assumptions!$C$96:$M$96)))</f>
        <v>1982.823343</v>
      </c>
      <c r="BR19" s="50">
        <f t="array" ref="BR19">IF(BR$2=1,Assumptions!$H19/12,(SUMIF($D$2:$EE$2,BR$2-1,$D19:$EE19)/12)*(1+XLOOKUP(BR$2,Assumptions!$C$94:$M$94,Assumptions!$C$96:$M$96)))</f>
        <v>1982.823343</v>
      </c>
      <c r="BS19" s="50">
        <f t="array" ref="BS19">IF(BS$2=1,Assumptions!$H19/12,(SUMIF($D$2:$EE$2,BS$2-1,$D19:$EE19)/12)*(1+XLOOKUP(BS$2,Assumptions!$C$94:$M$94,Assumptions!$C$96:$M$96)))</f>
        <v>1982.823343</v>
      </c>
      <c r="BT19" s="50">
        <f t="array" ref="BT19">IF(BT$2=1,Assumptions!$H19/12,(SUMIF($D$2:$EE$2,BT$2-1,$D19:$EE19)/12)*(1+XLOOKUP(BT$2,Assumptions!$C$94:$M$94,Assumptions!$C$96:$M$96)))</f>
        <v>1982.823343</v>
      </c>
      <c r="BU19" s="50">
        <f t="array" ref="BU19">IF(BU$2=1,Assumptions!$H19/12,(SUMIF($D$2:$EE$2,BU$2-1,$D19:$EE19)/12)*(1+XLOOKUP(BU$2,Assumptions!$C$94:$M$94,Assumptions!$C$96:$M$96)))</f>
        <v>1982.823343</v>
      </c>
      <c r="BV19" s="50">
        <f t="array" ref="BV19">IF(BV$2=1,Assumptions!$H19/12,(SUMIF($D$2:$EE$2,BV$2-1,$D19:$EE19)/12)*(1+XLOOKUP(BV$2,Assumptions!$C$94:$M$94,Assumptions!$C$96:$M$96)))</f>
        <v>1982.823343</v>
      </c>
      <c r="BW19" s="50">
        <f t="array" ref="BW19">IF(BW$2=1,Assumptions!$H19/12,(SUMIF($D$2:$EE$2,BW$2-1,$D19:$EE19)/12)*(1+XLOOKUP(BW$2,Assumptions!$C$94:$M$94,Assumptions!$C$96:$M$96)))</f>
        <v>1982.823343</v>
      </c>
      <c r="BX19" s="50">
        <f t="array" ref="BX19">IF(BX$2=1,Assumptions!$H19/12,(SUMIF($D$2:$EE$2,BX$2-1,$D19:$EE19)/12)*(1+XLOOKUP(BX$2,Assumptions!$C$94:$M$94,Assumptions!$C$96:$M$96)))</f>
        <v>2042.308043</v>
      </c>
      <c r="BY19" s="50">
        <f t="array" ref="BY19">IF(BY$2=1,Assumptions!$H19/12,(SUMIF($D$2:$EE$2,BY$2-1,$D19:$EE19)/12)*(1+XLOOKUP(BY$2,Assumptions!$C$94:$M$94,Assumptions!$C$96:$M$96)))</f>
        <v>2042.308043</v>
      </c>
      <c r="BZ19" s="50">
        <f t="array" ref="BZ19">IF(BZ$2=1,Assumptions!$H19/12,(SUMIF($D$2:$EE$2,BZ$2-1,$D19:$EE19)/12)*(1+XLOOKUP(BZ$2,Assumptions!$C$94:$M$94,Assumptions!$C$96:$M$96)))</f>
        <v>2042.308043</v>
      </c>
      <c r="CA19" s="50">
        <f t="array" ref="CA19">IF(CA$2=1,Assumptions!$H19/12,(SUMIF($D$2:$EE$2,CA$2-1,$D19:$EE19)/12)*(1+XLOOKUP(CA$2,Assumptions!$C$94:$M$94,Assumptions!$C$96:$M$96)))</f>
        <v>2042.308043</v>
      </c>
      <c r="CB19" s="50">
        <f t="array" ref="CB19">IF(CB$2=1,Assumptions!$H19/12,(SUMIF($D$2:$EE$2,CB$2-1,$D19:$EE19)/12)*(1+XLOOKUP(CB$2,Assumptions!$C$94:$M$94,Assumptions!$C$96:$M$96)))</f>
        <v>2042.308043</v>
      </c>
      <c r="CC19" s="50">
        <f t="array" ref="CC19">IF(CC$2=1,Assumptions!$H19/12,(SUMIF($D$2:$EE$2,CC$2-1,$D19:$EE19)/12)*(1+XLOOKUP(CC$2,Assumptions!$C$94:$M$94,Assumptions!$C$96:$M$96)))</f>
        <v>2042.308043</v>
      </c>
      <c r="CD19" s="50">
        <f t="array" ref="CD19">IF(CD$2=1,Assumptions!$H19/12,(SUMIF($D$2:$EE$2,CD$2-1,$D19:$EE19)/12)*(1+XLOOKUP(CD$2,Assumptions!$C$94:$M$94,Assumptions!$C$96:$M$96)))</f>
        <v>2042.308043</v>
      </c>
      <c r="CE19" s="50">
        <f t="array" ref="CE19">IF(CE$2=1,Assumptions!$H19/12,(SUMIF($D$2:$EE$2,CE$2-1,$D19:$EE19)/12)*(1+XLOOKUP(CE$2,Assumptions!$C$94:$M$94,Assumptions!$C$96:$M$96)))</f>
        <v>2042.308043</v>
      </c>
      <c r="CF19" s="50">
        <f t="array" ref="CF19">IF(CF$2=1,Assumptions!$H19/12,(SUMIF($D$2:$EE$2,CF$2-1,$D19:$EE19)/12)*(1+XLOOKUP(CF$2,Assumptions!$C$94:$M$94,Assumptions!$C$96:$M$96)))</f>
        <v>2042.308043</v>
      </c>
      <c r="CG19" s="50">
        <f t="array" ref="CG19">IF(CG$2=1,Assumptions!$H19/12,(SUMIF($D$2:$EE$2,CG$2-1,$D19:$EE19)/12)*(1+XLOOKUP(CG$2,Assumptions!$C$94:$M$94,Assumptions!$C$96:$M$96)))</f>
        <v>2042.308043</v>
      </c>
      <c r="CH19" s="50">
        <f t="array" ref="CH19">IF(CH$2=1,Assumptions!$H19/12,(SUMIF($D$2:$EE$2,CH$2-1,$D19:$EE19)/12)*(1+XLOOKUP(CH$2,Assumptions!$C$94:$M$94,Assumptions!$C$96:$M$96)))</f>
        <v>2042.308043</v>
      </c>
      <c r="CI19" s="50">
        <f t="array" ref="CI19">IF(CI$2=1,Assumptions!$H19/12,(SUMIF($D$2:$EE$2,CI$2-1,$D19:$EE19)/12)*(1+XLOOKUP(CI$2,Assumptions!$C$94:$M$94,Assumptions!$C$96:$M$96)))</f>
        <v>2042.308043</v>
      </c>
      <c r="CJ19" s="50">
        <f t="array" ref="CJ19">IF(CJ$2=1,Assumptions!$H19/12,(SUMIF($D$2:$EE$2,CJ$2-1,$D19:$EE19)/12)*(1+XLOOKUP(CJ$2,Assumptions!$C$94:$M$94,Assumptions!$C$96:$M$96)))</f>
        <v>2103.577284</v>
      </c>
      <c r="CK19" s="50">
        <f t="array" ref="CK19">IF(CK$2=1,Assumptions!$H19/12,(SUMIF($D$2:$EE$2,CK$2-1,$D19:$EE19)/12)*(1+XLOOKUP(CK$2,Assumptions!$C$94:$M$94,Assumptions!$C$96:$M$96)))</f>
        <v>2103.577284</v>
      </c>
      <c r="CL19" s="50">
        <f t="array" ref="CL19">IF(CL$2=1,Assumptions!$H19/12,(SUMIF($D$2:$EE$2,CL$2-1,$D19:$EE19)/12)*(1+XLOOKUP(CL$2,Assumptions!$C$94:$M$94,Assumptions!$C$96:$M$96)))</f>
        <v>2103.577284</v>
      </c>
      <c r="CM19" s="50">
        <f t="array" ref="CM19">IF(CM$2=1,Assumptions!$H19/12,(SUMIF($D$2:$EE$2,CM$2-1,$D19:$EE19)/12)*(1+XLOOKUP(CM$2,Assumptions!$C$94:$M$94,Assumptions!$C$96:$M$96)))</f>
        <v>2103.577284</v>
      </c>
      <c r="CN19" s="50">
        <f t="array" ref="CN19">IF(CN$2=1,Assumptions!$H19/12,(SUMIF($D$2:$EE$2,CN$2-1,$D19:$EE19)/12)*(1+XLOOKUP(CN$2,Assumptions!$C$94:$M$94,Assumptions!$C$96:$M$96)))</f>
        <v>2103.577284</v>
      </c>
      <c r="CO19" s="50">
        <f t="array" ref="CO19">IF(CO$2=1,Assumptions!$H19/12,(SUMIF($D$2:$EE$2,CO$2-1,$D19:$EE19)/12)*(1+XLOOKUP(CO$2,Assumptions!$C$94:$M$94,Assumptions!$C$96:$M$96)))</f>
        <v>2103.577284</v>
      </c>
      <c r="CP19" s="50">
        <f t="array" ref="CP19">IF(CP$2=1,Assumptions!$H19/12,(SUMIF($D$2:$EE$2,CP$2-1,$D19:$EE19)/12)*(1+XLOOKUP(CP$2,Assumptions!$C$94:$M$94,Assumptions!$C$96:$M$96)))</f>
        <v>2103.577284</v>
      </c>
      <c r="CQ19" s="50">
        <f t="array" ref="CQ19">IF(CQ$2=1,Assumptions!$H19/12,(SUMIF($D$2:$EE$2,CQ$2-1,$D19:$EE19)/12)*(1+XLOOKUP(CQ$2,Assumptions!$C$94:$M$94,Assumptions!$C$96:$M$96)))</f>
        <v>2103.577284</v>
      </c>
      <c r="CR19" s="50">
        <f t="array" ref="CR19">IF(CR$2=1,Assumptions!$H19/12,(SUMIF($D$2:$EE$2,CR$2-1,$D19:$EE19)/12)*(1+XLOOKUP(CR$2,Assumptions!$C$94:$M$94,Assumptions!$C$96:$M$96)))</f>
        <v>2103.577284</v>
      </c>
      <c r="CS19" s="50">
        <f t="array" ref="CS19">IF(CS$2=1,Assumptions!$H19/12,(SUMIF($D$2:$EE$2,CS$2-1,$D19:$EE19)/12)*(1+XLOOKUP(CS$2,Assumptions!$C$94:$M$94,Assumptions!$C$96:$M$96)))</f>
        <v>2103.577284</v>
      </c>
      <c r="CT19" s="50">
        <f t="array" ref="CT19">IF(CT$2=1,Assumptions!$H19/12,(SUMIF($D$2:$EE$2,CT$2-1,$D19:$EE19)/12)*(1+XLOOKUP(CT$2,Assumptions!$C$94:$M$94,Assumptions!$C$96:$M$96)))</f>
        <v>2103.577284</v>
      </c>
      <c r="CU19" s="50">
        <f t="array" ref="CU19">IF(CU$2=1,Assumptions!$H19/12,(SUMIF($D$2:$EE$2,CU$2-1,$D19:$EE19)/12)*(1+XLOOKUP(CU$2,Assumptions!$C$94:$M$94,Assumptions!$C$96:$M$96)))</f>
        <v>2103.577284</v>
      </c>
      <c r="CV19" s="50">
        <f t="array" ref="CV19">IF(CV$2=1,Assumptions!$H19/12,(SUMIF($D$2:$EE$2,CV$2-1,$D19:$EE19)/12)*(1+XLOOKUP(CV$2,Assumptions!$C$94:$M$94,Assumptions!$C$96:$M$96)))</f>
        <v>2166.684603</v>
      </c>
      <c r="CW19" s="50">
        <f t="array" ref="CW19">IF(CW$2=1,Assumptions!$H19/12,(SUMIF($D$2:$EE$2,CW$2-1,$D19:$EE19)/12)*(1+XLOOKUP(CW$2,Assumptions!$C$94:$M$94,Assumptions!$C$96:$M$96)))</f>
        <v>2166.684603</v>
      </c>
      <c r="CX19" s="50">
        <f t="array" ref="CX19">IF(CX$2=1,Assumptions!$H19/12,(SUMIF($D$2:$EE$2,CX$2-1,$D19:$EE19)/12)*(1+XLOOKUP(CX$2,Assumptions!$C$94:$M$94,Assumptions!$C$96:$M$96)))</f>
        <v>2166.684603</v>
      </c>
      <c r="CY19" s="50">
        <f t="array" ref="CY19">IF(CY$2=1,Assumptions!$H19/12,(SUMIF($D$2:$EE$2,CY$2-1,$D19:$EE19)/12)*(1+XLOOKUP(CY$2,Assumptions!$C$94:$M$94,Assumptions!$C$96:$M$96)))</f>
        <v>2166.684603</v>
      </c>
      <c r="CZ19" s="50">
        <f t="array" ref="CZ19">IF(CZ$2=1,Assumptions!$H19/12,(SUMIF($D$2:$EE$2,CZ$2-1,$D19:$EE19)/12)*(1+XLOOKUP(CZ$2,Assumptions!$C$94:$M$94,Assumptions!$C$96:$M$96)))</f>
        <v>2166.684603</v>
      </c>
      <c r="DA19" s="50">
        <f t="array" ref="DA19">IF(DA$2=1,Assumptions!$H19/12,(SUMIF($D$2:$EE$2,DA$2-1,$D19:$EE19)/12)*(1+XLOOKUP(DA$2,Assumptions!$C$94:$M$94,Assumptions!$C$96:$M$96)))</f>
        <v>2166.684603</v>
      </c>
      <c r="DB19" s="50">
        <f t="array" ref="DB19">IF(DB$2=1,Assumptions!$H19/12,(SUMIF($D$2:$EE$2,DB$2-1,$D19:$EE19)/12)*(1+XLOOKUP(DB$2,Assumptions!$C$94:$M$94,Assumptions!$C$96:$M$96)))</f>
        <v>2166.684603</v>
      </c>
      <c r="DC19" s="50">
        <f t="array" ref="DC19">IF(DC$2=1,Assumptions!$H19/12,(SUMIF($D$2:$EE$2,DC$2-1,$D19:$EE19)/12)*(1+XLOOKUP(DC$2,Assumptions!$C$94:$M$94,Assumptions!$C$96:$M$96)))</f>
        <v>2166.684603</v>
      </c>
      <c r="DD19" s="50">
        <f t="array" ref="DD19">IF(DD$2=1,Assumptions!$H19/12,(SUMIF($D$2:$EE$2,DD$2-1,$D19:$EE19)/12)*(1+XLOOKUP(DD$2,Assumptions!$C$94:$M$94,Assumptions!$C$96:$M$96)))</f>
        <v>2166.684603</v>
      </c>
      <c r="DE19" s="50">
        <f t="array" ref="DE19">IF(DE$2=1,Assumptions!$H19/12,(SUMIF($D$2:$EE$2,DE$2-1,$D19:$EE19)/12)*(1+XLOOKUP(DE$2,Assumptions!$C$94:$M$94,Assumptions!$C$96:$M$96)))</f>
        <v>2166.684603</v>
      </c>
      <c r="DF19" s="50">
        <f t="array" ref="DF19">IF(DF$2=1,Assumptions!$H19/12,(SUMIF($D$2:$EE$2,DF$2-1,$D19:$EE19)/12)*(1+XLOOKUP(DF$2,Assumptions!$C$94:$M$94,Assumptions!$C$96:$M$96)))</f>
        <v>2166.684603</v>
      </c>
      <c r="DG19" s="50">
        <f t="array" ref="DG19">IF(DG$2=1,Assumptions!$H19/12,(SUMIF($D$2:$EE$2,DG$2-1,$D19:$EE19)/12)*(1+XLOOKUP(DG$2,Assumptions!$C$94:$M$94,Assumptions!$C$96:$M$96)))</f>
        <v>2166.684603</v>
      </c>
      <c r="DH19" s="50">
        <f t="array" ref="DH19">IF(DH$2=1,Assumptions!$H19/12,(SUMIF($D$2:$EE$2,DH$2-1,$D19:$EE19)/12)*(1+XLOOKUP(DH$2,Assumptions!$C$94:$M$94,Assumptions!$C$96:$M$96)))</f>
        <v>2231.685141</v>
      </c>
      <c r="DI19" s="50">
        <f t="array" ref="DI19">IF(DI$2=1,Assumptions!$H19/12,(SUMIF($D$2:$EE$2,DI$2-1,$D19:$EE19)/12)*(1+XLOOKUP(DI$2,Assumptions!$C$94:$M$94,Assumptions!$C$96:$M$96)))</f>
        <v>2231.685141</v>
      </c>
      <c r="DJ19" s="50">
        <f t="array" ref="DJ19">IF(DJ$2=1,Assumptions!$H19/12,(SUMIF($D$2:$EE$2,DJ$2-1,$D19:$EE19)/12)*(1+XLOOKUP(DJ$2,Assumptions!$C$94:$M$94,Assumptions!$C$96:$M$96)))</f>
        <v>2231.685141</v>
      </c>
      <c r="DK19" s="50">
        <f t="array" ref="DK19">IF(DK$2=1,Assumptions!$H19/12,(SUMIF($D$2:$EE$2,DK$2-1,$D19:$EE19)/12)*(1+XLOOKUP(DK$2,Assumptions!$C$94:$M$94,Assumptions!$C$96:$M$96)))</f>
        <v>2231.685141</v>
      </c>
      <c r="DL19" s="50">
        <f t="array" ref="DL19">IF(DL$2=1,Assumptions!$H19/12,(SUMIF($D$2:$EE$2,DL$2-1,$D19:$EE19)/12)*(1+XLOOKUP(DL$2,Assumptions!$C$94:$M$94,Assumptions!$C$96:$M$96)))</f>
        <v>2231.685141</v>
      </c>
      <c r="DM19" s="50">
        <f t="array" ref="DM19">IF(DM$2=1,Assumptions!$H19/12,(SUMIF($D$2:$EE$2,DM$2-1,$D19:$EE19)/12)*(1+XLOOKUP(DM$2,Assumptions!$C$94:$M$94,Assumptions!$C$96:$M$96)))</f>
        <v>2231.685141</v>
      </c>
      <c r="DN19" s="50">
        <f t="array" ref="DN19">IF(DN$2=1,Assumptions!$H19/12,(SUMIF($D$2:$EE$2,DN$2-1,$D19:$EE19)/12)*(1+XLOOKUP(DN$2,Assumptions!$C$94:$M$94,Assumptions!$C$96:$M$96)))</f>
        <v>2231.685141</v>
      </c>
      <c r="DO19" s="50">
        <f t="array" ref="DO19">IF(DO$2=1,Assumptions!$H19/12,(SUMIF($D$2:$EE$2,DO$2-1,$D19:$EE19)/12)*(1+XLOOKUP(DO$2,Assumptions!$C$94:$M$94,Assumptions!$C$96:$M$96)))</f>
        <v>2231.685141</v>
      </c>
      <c r="DP19" s="50">
        <f t="array" ref="DP19">IF(DP$2=1,Assumptions!$H19/12,(SUMIF($D$2:$EE$2,DP$2-1,$D19:$EE19)/12)*(1+XLOOKUP(DP$2,Assumptions!$C$94:$M$94,Assumptions!$C$96:$M$96)))</f>
        <v>2231.685141</v>
      </c>
      <c r="DQ19" s="50">
        <f t="array" ref="DQ19">IF(DQ$2=1,Assumptions!$H19/12,(SUMIF($D$2:$EE$2,DQ$2-1,$D19:$EE19)/12)*(1+XLOOKUP(DQ$2,Assumptions!$C$94:$M$94,Assumptions!$C$96:$M$96)))</f>
        <v>2231.685141</v>
      </c>
      <c r="DR19" s="50">
        <f t="array" ref="DR19">IF(DR$2=1,Assumptions!$H19/12,(SUMIF($D$2:$EE$2,DR$2-1,$D19:$EE19)/12)*(1+XLOOKUP(DR$2,Assumptions!$C$94:$M$94,Assumptions!$C$96:$M$96)))</f>
        <v>2231.685141</v>
      </c>
      <c r="DS19" s="50">
        <f t="array" ref="DS19">IF(DS$2=1,Assumptions!$H19/12,(SUMIF($D$2:$EE$2,DS$2-1,$D19:$EE19)/12)*(1+XLOOKUP(DS$2,Assumptions!$C$94:$M$94,Assumptions!$C$96:$M$96)))</f>
        <v>2231.685141</v>
      </c>
      <c r="DT19" s="50">
        <f t="array" ref="DT19">IF(DT$2=1,Assumptions!$H19/12,(SUMIF($D$2:$EE$2,DT$2-1,$D19:$EE19)/12)*(1+XLOOKUP(DT$2,Assumptions!$C$94:$M$94,Assumptions!$C$96:$M$96)))</f>
        <v>2298.635695</v>
      </c>
      <c r="DU19" s="50">
        <f t="array" ref="DU19">IF(DU$2=1,Assumptions!$H19/12,(SUMIF($D$2:$EE$2,DU$2-1,$D19:$EE19)/12)*(1+XLOOKUP(DU$2,Assumptions!$C$94:$M$94,Assumptions!$C$96:$M$96)))</f>
        <v>2298.635695</v>
      </c>
      <c r="DV19" s="50">
        <f t="array" ref="DV19">IF(DV$2=1,Assumptions!$H19/12,(SUMIF($D$2:$EE$2,DV$2-1,$D19:$EE19)/12)*(1+XLOOKUP(DV$2,Assumptions!$C$94:$M$94,Assumptions!$C$96:$M$96)))</f>
        <v>2298.635695</v>
      </c>
      <c r="DW19" s="50">
        <f t="array" ref="DW19">IF(DW$2=1,Assumptions!$H19/12,(SUMIF($D$2:$EE$2,DW$2-1,$D19:$EE19)/12)*(1+XLOOKUP(DW$2,Assumptions!$C$94:$M$94,Assumptions!$C$96:$M$96)))</f>
        <v>2298.635695</v>
      </c>
      <c r="DX19" s="50">
        <f t="array" ref="DX19">IF(DX$2=1,Assumptions!$H19/12,(SUMIF($D$2:$EE$2,DX$2-1,$D19:$EE19)/12)*(1+XLOOKUP(DX$2,Assumptions!$C$94:$M$94,Assumptions!$C$96:$M$96)))</f>
        <v>2298.635695</v>
      </c>
      <c r="DY19" s="50">
        <f t="array" ref="DY19">IF(DY$2=1,Assumptions!$H19/12,(SUMIF($D$2:$EE$2,DY$2-1,$D19:$EE19)/12)*(1+XLOOKUP(DY$2,Assumptions!$C$94:$M$94,Assumptions!$C$96:$M$96)))</f>
        <v>2298.635695</v>
      </c>
      <c r="DZ19" s="50">
        <f t="array" ref="DZ19">IF(DZ$2=1,Assumptions!$H19/12,(SUMIF($D$2:$EE$2,DZ$2-1,$D19:$EE19)/12)*(1+XLOOKUP(DZ$2,Assumptions!$C$94:$M$94,Assumptions!$C$96:$M$96)))</f>
        <v>2298.635695</v>
      </c>
      <c r="EA19" s="50">
        <f t="array" ref="EA19">IF(EA$2=1,Assumptions!$H19/12,(SUMIF($D$2:$EE$2,EA$2-1,$D19:$EE19)/12)*(1+XLOOKUP(EA$2,Assumptions!$C$94:$M$94,Assumptions!$C$96:$M$96)))</f>
        <v>2298.635695</v>
      </c>
      <c r="EB19" s="50">
        <f t="array" ref="EB19">IF(EB$2=1,Assumptions!$H19/12,(SUMIF($D$2:$EE$2,EB$2-1,$D19:$EE19)/12)*(1+XLOOKUP(EB$2,Assumptions!$C$94:$M$94,Assumptions!$C$96:$M$96)))</f>
        <v>2298.635695</v>
      </c>
      <c r="EC19" s="50">
        <f t="array" ref="EC19">IF(EC$2=1,Assumptions!$H19/12,(SUMIF($D$2:$EE$2,EC$2-1,$D19:$EE19)/12)*(1+XLOOKUP(EC$2,Assumptions!$C$94:$M$94,Assumptions!$C$96:$M$96)))</f>
        <v>2298.635695</v>
      </c>
      <c r="ED19" s="50">
        <f t="array" ref="ED19">IF(ED$2=1,Assumptions!$H19/12,(SUMIF($D$2:$EE$2,ED$2-1,$D19:$EE19)/12)*(1+XLOOKUP(ED$2,Assumptions!$C$94:$M$94,Assumptions!$C$96:$M$96)))</f>
        <v>2298.635695</v>
      </c>
      <c r="EE19" s="50">
        <f t="array" ref="EE19">IF(EE$2=1,Assumptions!$H19/12,(SUMIF($D$2:$EE$2,EE$2-1,$D19:$EE19)/12)*(1+XLOOKUP(EE$2,Assumptions!$C$94:$M$94,Assumptions!$C$96:$M$96)))</f>
        <v>2298.635695</v>
      </c>
    </row>
    <row r="20" ht="15.75" customHeight="1">
      <c r="A20" s="1"/>
      <c r="B20" s="1"/>
      <c r="C20" s="1" t="str">
        <f>Assumptions!B20</f>
        <v>Utility Reimburshment (Electricity, Water, Gas, Cable &amp; Internet)</v>
      </c>
      <c r="D20" s="50">
        <f>-D$27*(1+Assumptions!$E$21)*IF(D2&lt;Assumptions!$F$21,0,1)</f>
        <v>1771.506613</v>
      </c>
      <c r="E20" s="50">
        <f>-E$27*(1+Assumptions!$E$21)*IF(E2&lt;Assumptions!$F$21,0,1)</f>
        <v>1771.506613</v>
      </c>
      <c r="F20" s="50">
        <f>-F$27*(1+Assumptions!$E$21)*IF(F2&lt;Assumptions!$F$21,0,1)</f>
        <v>1771.506613</v>
      </c>
      <c r="G20" s="50">
        <f>-G$27*(1+Assumptions!$E$21)*IF(G2&lt;Assumptions!$F$21,0,1)</f>
        <v>1771.506613</v>
      </c>
      <c r="H20" s="50">
        <f>-H$27*(1+Assumptions!$E$21)*IF(H2&lt;Assumptions!$F$21,0,1)</f>
        <v>1771.506613</v>
      </c>
      <c r="I20" s="50">
        <f>-I$27*(1+Assumptions!$E$21)*IF(I2&lt;Assumptions!$F$21,0,1)</f>
        <v>1771.506613</v>
      </c>
      <c r="J20" s="50">
        <f>-J$27*(1+Assumptions!$E$21)*IF(J2&lt;Assumptions!$F$21,0,1)</f>
        <v>1771.506613</v>
      </c>
      <c r="K20" s="50">
        <f>-K$27*(1+Assumptions!$E$21)*IF(K2&lt;Assumptions!$F$21,0,1)</f>
        <v>1771.506613</v>
      </c>
      <c r="L20" s="50">
        <f>-L$27*(1+Assumptions!$E$21)*IF(L2&lt;Assumptions!$F$21,0,1)</f>
        <v>1771.506613</v>
      </c>
      <c r="M20" s="50">
        <f>-M$27*(1+Assumptions!$E$21)*IF(M2&lt;Assumptions!$F$21,0,1)</f>
        <v>1771.506613</v>
      </c>
      <c r="N20" s="50">
        <f>-N$27*(1+Assumptions!$E$21)*IF(N2&lt;Assumptions!$F$21,0,1)</f>
        <v>1771.506613</v>
      </c>
      <c r="O20" s="50">
        <f>-O$27*(1+Assumptions!$E$21)*IF(O2&lt;Assumptions!$F$21,0,1)</f>
        <v>1771.506613</v>
      </c>
      <c r="P20" s="50">
        <f>-P$27*(1+Assumptions!$E$21)*IF(P2&lt;Assumptions!$F$21,0,1)</f>
        <v>1824.651812</v>
      </c>
      <c r="Q20" s="50">
        <f>-Q$27*(1+Assumptions!$E$21)*IF(Q2&lt;Assumptions!$F$21,0,1)</f>
        <v>1824.651812</v>
      </c>
      <c r="R20" s="50">
        <f>-R$27*(1+Assumptions!$E$21)*IF(R2&lt;Assumptions!$F$21,0,1)</f>
        <v>1824.651812</v>
      </c>
      <c r="S20" s="50">
        <f>-S$27*(1+Assumptions!$E$21)*IF(S2&lt;Assumptions!$F$21,0,1)</f>
        <v>1824.651812</v>
      </c>
      <c r="T20" s="50">
        <f>-T$27*(1+Assumptions!$E$21)*IF(T2&lt;Assumptions!$F$21,0,1)</f>
        <v>1824.651812</v>
      </c>
      <c r="U20" s="50">
        <f>-U$27*(1+Assumptions!$E$21)*IF(U2&lt;Assumptions!$F$21,0,1)</f>
        <v>1824.651812</v>
      </c>
      <c r="V20" s="50">
        <f>-V$27*(1+Assumptions!$E$21)*IF(V2&lt;Assumptions!$F$21,0,1)</f>
        <v>1824.651812</v>
      </c>
      <c r="W20" s="50">
        <f>-W$27*(1+Assumptions!$E$21)*IF(W2&lt;Assumptions!$F$21,0,1)</f>
        <v>1824.651812</v>
      </c>
      <c r="X20" s="50">
        <f>-X$27*(1+Assumptions!$E$21)*IF(X2&lt;Assumptions!$F$21,0,1)</f>
        <v>1824.651812</v>
      </c>
      <c r="Y20" s="50">
        <f>-Y$27*(1+Assumptions!$E$21)*IF(Y2&lt;Assumptions!$F$21,0,1)</f>
        <v>1824.651812</v>
      </c>
      <c r="Z20" s="50">
        <f>-Z$27*(1+Assumptions!$E$21)*IF(Z2&lt;Assumptions!$F$21,0,1)</f>
        <v>1824.651812</v>
      </c>
      <c r="AA20" s="50">
        <f>-AA$27*(1+Assumptions!$E$21)*IF(AA2&lt;Assumptions!$F$21,0,1)</f>
        <v>1824.651812</v>
      </c>
      <c r="AB20" s="50">
        <f>-AB$27*(1+Assumptions!$E$21)*IF(AB2&lt;Assumptions!$F$21,0,1)</f>
        <v>1879.391366</v>
      </c>
      <c r="AC20" s="50">
        <f>-AC$27*(1+Assumptions!$E$21)*IF(AC2&lt;Assumptions!$F$21,0,1)</f>
        <v>1879.391366</v>
      </c>
      <c r="AD20" s="50">
        <f>-AD$27*(1+Assumptions!$E$21)*IF(AD2&lt;Assumptions!$F$21,0,1)</f>
        <v>1879.391366</v>
      </c>
      <c r="AE20" s="50">
        <f>-AE$27*(1+Assumptions!$E$21)*IF(AE2&lt;Assumptions!$F$21,0,1)</f>
        <v>1879.391366</v>
      </c>
      <c r="AF20" s="50">
        <f>-AF$27*(1+Assumptions!$E$21)*IF(AF2&lt;Assumptions!$F$21,0,1)</f>
        <v>1879.391366</v>
      </c>
      <c r="AG20" s="50">
        <f>-AG$27*(1+Assumptions!$E$21)*IF(AG2&lt;Assumptions!$F$21,0,1)</f>
        <v>1879.391366</v>
      </c>
      <c r="AH20" s="50">
        <f>-AH$27*(1+Assumptions!$E$21)*IF(AH2&lt;Assumptions!$F$21,0,1)</f>
        <v>1879.391366</v>
      </c>
      <c r="AI20" s="50">
        <f>-AI$27*(1+Assumptions!$E$21)*IF(AI2&lt;Assumptions!$F$21,0,1)</f>
        <v>1879.391366</v>
      </c>
      <c r="AJ20" s="50">
        <f>-AJ$27*(1+Assumptions!$E$21)*IF(AJ2&lt;Assumptions!$F$21,0,1)</f>
        <v>1879.391366</v>
      </c>
      <c r="AK20" s="50">
        <f>-AK$27*(1+Assumptions!$E$21)*IF(AK2&lt;Assumptions!$F$21,0,1)</f>
        <v>1879.391366</v>
      </c>
      <c r="AL20" s="50">
        <f>-AL$27*(1+Assumptions!$E$21)*IF(AL2&lt;Assumptions!$F$21,0,1)</f>
        <v>1879.391366</v>
      </c>
      <c r="AM20" s="50">
        <f>-AM$27*(1+Assumptions!$E$21)*IF(AM2&lt;Assumptions!$F$21,0,1)</f>
        <v>1879.391366</v>
      </c>
      <c r="AN20" s="50">
        <f>-AN$27*(1+Assumptions!$E$21)*IF(AN2&lt;Assumptions!$F$21,0,1)</f>
        <v>1935.773107</v>
      </c>
      <c r="AO20" s="50">
        <f>-AO$27*(1+Assumptions!$E$21)*IF(AO2&lt;Assumptions!$F$21,0,1)</f>
        <v>1935.773107</v>
      </c>
      <c r="AP20" s="50">
        <f>-AP$27*(1+Assumptions!$E$21)*IF(AP2&lt;Assumptions!$F$21,0,1)</f>
        <v>1935.773107</v>
      </c>
      <c r="AQ20" s="50">
        <f>-AQ$27*(1+Assumptions!$E$21)*IF(AQ2&lt;Assumptions!$F$21,0,1)</f>
        <v>1935.773107</v>
      </c>
      <c r="AR20" s="50">
        <f>-AR$27*(1+Assumptions!$E$21)*IF(AR2&lt;Assumptions!$F$21,0,1)</f>
        <v>1935.773107</v>
      </c>
      <c r="AS20" s="50">
        <f>-AS$27*(1+Assumptions!$E$21)*IF(AS2&lt;Assumptions!$F$21,0,1)</f>
        <v>1935.773107</v>
      </c>
      <c r="AT20" s="50">
        <f>-AT$27*(1+Assumptions!$E$21)*IF(AT2&lt;Assumptions!$F$21,0,1)</f>
        <v>1935.773107</v>
      </c>
      <c r="AU20" s="50">
        <f>-AU$27*(1+Assumptions!$E$21)*IF(AU2&lt;Assumptions!$F$21,0,1)</f>
        <v>1935.773107</v>
      </c>
      <c r="AV20" s="50">
        <f>-AV$27*(1+Assumptions!$E$21)*IF(AV2&lt;Assumptions!$F$21,0,1)</f>
        <v>1935.773107</v>
      </c>
      <c r="AW20" s="50">
        <f>-AW$27*(1+Assumptions!$E$21)*IF(AW2&lt;Assumptions!$F$21,0,1)</f>
        <v>1935.773107</v>
      </c>
      <c r="AX20" s="50">
        <f>-AX$27*(1+Assumptions!$E$21)*IF(AX2&lt;Assumptions!$F$21,0,1)</f>
        <v>1935.773107</v>
      </c>
      <c r="AY20" s="50">
        <f>-AY$27*(1+Assumptions!$E$21)*IF(AY2&lt;Assumptions!$F$21,0,1)</f>
        <v>1935.773107</v>
      </c>
      <c r="AZ20" s="50">
        <f>-AZ$27*(1+Assumptions!$E$21)*IF(AZ2&lt;Assumptions!$F$21,0,1)</f>
        <v>1993.8463</v>
      </c>
      <c r="BA20" s="50">
        <f>-BA$27*(1+Assumptions!$E$21)*IF(BA2&lt;Assumptions!$F$21,0,1)</f>
        <v>1993.8463</v>
      </c>
      <c r="BB20" s="50">
        <f>-BB$27*(1+Assumptions!$E$21)*IF(BB2&lt;Assumptions!$F$21,0,1)</f>
        <v>1993.8463</v>
      </c>
      <c r="BC20" s="50">
        <f>-BC$27*(1+Assumptions!$E$21)*IF(BC2&lt;Assumptions!$F$21,0,1)</f>
        <v>1993.8463</v>
      </c>
      <c r="BD20" s="50">
        <f>-BD$27*(1+Assumptions!$E$21)*IF(BD2&lt;Assumptions!$F$21,0,1)</f>
        <v>1993.8463</v>
      </c>
      <c r="BE20" s="50">
        <f>-BE$27*(1+Assumptions!$E$21)*IF(BE2&lt;Assumptions!$F$21,0,1)</f>
        <v>1993.8463</v>
      </c>
      <c r="BF20" s="50">
        <f>-BF$27*(1+Assumptions!$E$21)*IF(BF2&lt;Assumptions!$F$21,0,1)</f>
        <v>1993.8463</v>
      </c>
      <c r="BG20" s="50">
        <f>-BG$27*(1+Assumptions!$E$21)*IF(BG2&lt;Assumptions!$F$21,0,1)</f>
        <v>1993.8463</v>
      </c>
      <c r="BH20" s="50">
        <f>-BH$27*(1+Assumptions!$E$21)*IF(BH2&lt;Assumptions!$F$21,0,1)</f>
        <v>1993.8463</v>
      </c>
      <c r="BI20" s="50">
        <f>-BI$27*(1+Assumptions!$E$21)*IF(BI2&lt;Assumptions!$F$21,0,1)</f>
        <v>1993.8463</v>
      </c>
      <c r="BJ20" s="50">
        <f>-BJ$27*(1+Assumptions!$E$21)*IF(BJ2&lt;Assumptions!$F$21,0,1)</f>
        <v>1993.8463</v>
      </c>
      <c r="BK20" s="50">
        <f>-BK$27*(1+Assumptions!$E$21)*IF(BK2&lt;Assumptions!$F$21,0,1)</f>
        <v>1993.8463</v>
      </c>
      <c r="BL20" s="50">
        <f>-BL$27*(1+Assumptions!$E$21)*IF(BL2&lt;Assumptions!$F$21,0,1)</f>
        <v>2053.661689</v>
      </c>
      <c r="BM20" s="50">
        <f>-BM$27*(1+Assumptions!$E$21)*IF(BM2&lt;Assumptions!$F$21,0,1)</f>
        <v>2053.661689</v>
      </c>
      <c r="BN20" s="50">
        <f>-BN$27*(1+Assumptions!$E$21)*IF(BN2&lt;Assumptions!$F$21,0,1)</f>
        <v>2053.661689</v>
      </c>
      <c r="BO20" s="50">
        <f>-BO$27*(1+Assumptions!$E$21)*IF(BO2&lt;Assumptions!$F$21,0,1)</f>
        <v>2053.661689</v>
      </c>
      <c r="BP20" s="50">
        <f>-BP$27*(1+Assumptions!$E$21)*IF(BP2&lt;Assumptions!$F$21,0,1)</f>
        <v>2053.661689</v>
      </c>
      <c r="BQ20" s="50">
        <f>-BQ$27*(1+Assumptions!$E$21)*IF(BQ2&lt;Assumptions!$F$21,0,1)</f>
        <v>2053.661689</v>
      </c>
      <c r="BR20" s="50">
        <f>-BR$27*(1+Assumptions!$E$21)*IF(BR2&lt;Assumptions!$F$21,0,1)</f>
        <v>2053.661689</v>
      </c>
      <c r="BS20" s="50">
        <f>-BS$27*(1+Assumptions!$E$21)*IF(BS2&lt;Assumptions!$F$21,0,1)</f>
        <v>2053.661689</v>
      </c>
      <c r="BT20" s="50">
        <f>-BT$27*(1+Assumptions!$E$21)*IF(BT2&lt;Assumptions!$F$21,0,1)</f>
        <v>2053.661689</v>
      </c>
      <c r="BU20" s="50">
        <f>-BU$27*(1+Assumptions!$E$21)*IF(BU2&lt;Assumptions!$F$21,0,1)</f>
        <v>2053.661689</v>
      </c>
      <c r="BV20" s="50">
        <f>-BV$27*(1+Assumptions!$E$21)*IF(BV2&lt;Assumptions!$F$21,0,1)</f>
        <v>2053.661689</v>
      </c>
      <c r="BW20" s="50">
        <f>-BW$27*(1+Assumptions!$E$21)*IF(BW2&lt;Assumptions!$F$21,0,1)</f>
        <v>2053.661689</v>
      </c>
      <c r="BX20" s="50">
        <f>-BX$27*(1+Assumptions!$E$21)*IF(BX2&lt;Assumptions!$F$21,0,1)</f>
        <v>2115.27154</v>
      </c>
      <c r="BY20" s="50">
        <f>-BY$27*(1+Assumptions!$E$21)*IF(BY2&lt;Assumptions!$F$21,0,1)</f>
        <v>2115.27154</v>
      </c>
      <c r="BZ20" s="50">
        <f>-BZ$27*(1+Assumptions!$E$21)*IF(BZ2&lt;Assumptions!$F$21,0,1)</f>
        <v>2115.27154</v>
      </c>
      <c r="CA20" s="50">
        <f>-CA$27*(1+Assumptions!$E$21)*IF(CA2&lt;Assumptions!$F$21,0,1)</f>
        <v>2115.27154</v>
      </c>
      <c r="CB20" s="50">
        <f>-CB$27*(1+Assumptions!$E$21)*IF(CB2&lt;Assumptions!$F$21,0,1)</f>
        <v>2115.27154</v>
      </c>
      <c r="CC20" s="50">
        <f>-CC$27*(1+Assumptions!$E$21)*IF(CC2&lt;Assumptions!$F$21,0,1)</f>
        <v>2115.27154</v>
      </c>
      <c r="CD20" s="50">
        <f>-CD$27*(1+Assumptions!$E$21)*IF(CD2&lt;Assumptions!$F$21,0,1)</f>
        <v>2115.27154</v>
      </c>
      <c r="CE20" s="50">
        <f>-CE$27*(1+Assumptions!$E$21)*IF(CE2&lt;Assumptions!$F$21,0,1)</f>
        <v>2115.27154</v>
      </c>
      <c r="CF20" s="50">
        <f>-CF$27*(1+Assumptions!$E$21)*IF(CF2&lt;Assumptions!$F$21,0,1)</f>
        <v>2115.27154</v>
      </c>
      <c r="CG20" s="50">
        <f>-CG$27*(1+Assumptions!$E$21)*IF(CG2&lt;Assumptions!$F$21,0,1)</f>
        <v>2115.27154</v>
      </c>
      <c r="CH20" s="50">
        <f>-CH$27*(1+Assumptions!$E$21)*IF(CH2&lt;Assumptions!$F$21,0,1)</f>
        <v>2115.27154</v>
      </c>
      <c r="CI20" s="50">
        <f>-CI$27*(1+Assumptions!$E$21)*IF(CI2&lt;Assumptions!$F$21,0,1)</f>
        <v>2115.27154</v>
      </c>
      <c r="CJ20" s="50">
        <f>-CJ$27*(1+Assumptions!$E$21)*IF(CJ2&lt;Assumptions!$F$21,0,1)</f>
        <v>2178.729686</v>
      </c>
      <c r="CK20" s="50">
        <f>-CK$27*(1+Assumptions!$E$21)*IF(CK2&lt;Assumptions!$F$21,0,1)</f>
        <v>2178.729686</v>
      </c>
      <c r="CL20" s="50">
        <f>-CL$27*(1+Assumptions!$E$21)*IF(CL2&lt;Assumptions!$F$21,0,1)</f>
        <v>2178.729686</v>
      </c>
      <c r="CM20" s="50">
        <f>-CM$27*(1+Assumptions!$E$21)*IF(CM2&lt;Assumptions!$F$21,0,1)</f>
        <v>2178.729686</v>
      </c>
      <c r="CN20" s="50">
        <f>-CN$27*(1+Assumptions!$E$21)*IF(CN2&lt;Assumptions!$F$21,0,1)</f>
        <v>2178.729686</v>
      </c>
      <c r="CO20" s="50">
        <f>-CO$27*(1+Assumptions!$E$21)*IF(CO2&lt;Assumptions!$F$21,0,1)</f>
        <v>2178.729686</v>
      </c>
      <c r="CP20" s="50">
        <f>-CP$27*(1+Assumptions!$E$21)*IF(CP2&lt;Assumptions!$F$21,0,1)</f>
        <v>2178.729686</v>
      </c>
      <c r="CQ20" s="50">
        <f>-CQ$27*(1+Assumptions!$E$21)*IF(CQ2&lt;Assumptions!$F$21,0,1)</f>
        <v>2178.729686</v>
      </c>
      <c r="CR20" s="50">
        <f>-CR$27*(1+Assumptions!$E$21)*IF(CR2&lt;Assumptions!$F$21,0,1)</f>
        <v>2178.729686</v>
      </c>
      <c r="CS20" s="50">
        <f>-CS$27*(1+Assumptions!$E$21)*IF(CS2&lt;Assumptions!$F$21,0,1)</f>
        <v>2178.729686</v>
      </c>
      <c r="CT20" s="50">
        <f>-CT$27*(1+Assumptions!$E$21)*IF(CT2&lt;Assumptions!$F$21,0,1)</f>
        <v>2178.729686</v>
      </c>
      <c r="CU20" s="50">
        <f>-CU$27*(1+Assumptions!$E$21)*IF(CU2&lt;Assumptions!$F$21,0,1)</f>
        <v>2178.729686</v>
      </c>
      <c r="CV20" s="50">
        <f>-CV$27*(1+Assumptions!$E$21)*IF(CV2&lt;Assumptions!$F$21,0,1)</f>
        <v>2244.091577</v>
      </c>
      <c r="CW20" s="50">
        <f>-CW$27*(1+Assumptions!$E$21)*IF(CW2&lt;Assumptions!$F$21,0,1)</f>
        <v>2244.091577</v>
      </c>
      <c r="CX20" s="50">
        <f>-CX$27*(1+Assumptions!$E$21)*IF(CX2&lt;Assumptions!$F$21,0,1)</f>
        <v>2244.091577</v>
      </c>
      <c r="CY20" s="50">
        <f>-CY$27*(1+Assumptions!$E$21)*IF(CY2&lt;Assumptions!$F$21,0,1)</f>
        <v>2244.091577</v>
      </c>
      <c r="CZ20" s="50">
        <f>-CZ$27*(1+Assumptions!$E$21)*IF(CZ2&lt;Assumptions!$F$21,0,1)</f>
        <v>2244.091577</v>
      </c>
      <c r="DA20" s="50">
        <f>-DA$27*(1+Assumptions!$E$21)*IF(DA2&lt;Assumptions!$F$21,0,1)</f>
        <v>2244.091577</v>
      </c>
      <c r="DB20" s="50">
        <f>-DB$27*(1+Assumptions!$E$21)*IF(DB2&lt;Assumptions!$F$21,0,1)</f>
        <v>2244.091577</v>
      </c>
      <c r="DC20" s="50">
        <f>-DC$27*(1+Assumptions!$E$21)*IF(DC2&lt;Assumptions!$F$21,0,1)</f>
        <v>2244.091577</v>
      </c>
      <c r="DD20" s="50">
        <f>-DD$27*(1+Assumptions!$E$21)*IF(DD2&lt;Assumptions!$F$21,0,1)</f>
        <v>2244.091577</v>
      </c>
      <c r="DE20" s="50">
        <f>-DE$27*(1+Assumptions!$E$21)*IF(DE2&lt;Assumptions!$F$21,0,1)</f>
        <v>2244.091577</v>
      </c>
      <c r="DF20" s="50">
        <f>-DF$27*(1+Assumptions!$E$21)*IF(DF2&lt;Assumptions!$F$21,0,1)</f>
        <v>2244.091577</v>
      </c>
      <c r="DG20" s="50">
        <f>-DG$27*(1+Assumptions!$E$21)*IF(DG2&lt;Assumptions!$F$21,0,1)</f>
        <v>2244.091577</v>
      </c>
      <c r="DH20" s="50">
        <f>-DH$27*(1+Assumptions!$E$21)*IF(DH2&lt;Assumptions!$F$21,0,1)</f>
        <v>2311.414324</v>
      </c>
      <c r="DI20" s="50">
        <f>-DI$27*(1+Assumptions!$E$21)*IF(DI2&lt;Assumptions!$F$21,0,1)</f>
        <v>2311.414324</v>
      </c>
      <c r="DJ20" s="50">
        <f>-DJ$27*(1+Assumptions!$E$21)*IF(DJ2&lt;Assumptions!$F$21,0,1)</f>
        <v>2311.414324</v>
      </c>
      <c r="DK20" s="50">
        <f>-DK$27*(1+Assumptions!$E$21)*IF(DK2&lt;Assumptions!$F$21,0,1)</f>
        <v>2311.414324</v>
      </c>
      <c r="DL20" s="50">
        <f>-DL$27*(1+Assumptions!$E$21)*IF(DL2&lt;Assumptions!$F$21,0,1)</f>
        <v>2311.414324</v>
      </c>
      <c r="DM20" s="50">
        <f>-DM$27*(1+Assumptions!$E$21)*IF(DM2&lt;Assumptions!$F$21,0,1)</f>
        <v>2311.414324</v>
      </c>
      <c r="DN20" s="50">
        <f>-DN$27*(1+Assumptions!$E$21)*IF(DN2&lt;Assumptions!$F$21,0,1)</f>
        <v>2311.414324</v>
      </c>
      <c r="DO20" s="50">
        <f>-DO$27*(1+Assumptions!$E$21)*IF(DO2&lt;Assumptions!$F$21,0,1)</f>
        <v>2311.414324</v>
      </c>
      <c r="DP20" s="50">
        <f>-DP$27*(1+Assumptions!$E$21)*IF(DP2&lt;Assumptions!$F$21,0,1)</f>
        <v>2311.414324</v>
      </c>
      <c r="DQ20" s="50">
        <f>-DQ$27*(1+Assumptions!$E$21)*IF(DQ2&lt;Assumptions!$F$21,0,1)</f>
        <v>2311.414324</v>
      </c>
      <c r="DR20" s="50">
        <f>-DR$27*(1+Assumptions!$E$21)*IF(DR2&lt;Assumptions!$F$21,0,1)</f>
        <v>2311.414324</v>
      </c>
      <c r="DS20" s="50">
        <f>-DS$27*(1+Assumptions!$E$21)*IF(DS2&lt;Assumptions!$F$21,0,1)</f>
        <v>2311.414324</v>
      </c>
      <c r="DT20" s="50">
        <f>-DT$27*(1+Assumptions!$E$21)*IF(DT2&lt;Assumptions!$F$21,0,1)</f>
        <v>2380.756754</v>
      </c>
      <c r="DU20" s="50">
        <f>-DU$27*(1+Assumptions!$E$21)*IF(DU2&lt;Assumptions!$F$21,0,1)</f>
        <v>2380.756754</v>
      </c>
      <c r="DV20" s="50">
        <f>-DV$27*(1+Assumptions!$E$21)*IF(DV2&lt;Assumptions!$F$21,0,1)</f>
        <v>2380.756754</v>
      </c>
      <c r="DW20" s="50">
        <f>-DW$27*(1+Assumptions!$E$21)*IF(DW2&lt;Assumptions!$F$21,0,1)</f>
        <v>2380.756754</v>
      </c>
      <c r="DX20" s="50">
        <f>-DX$27*(1+Assumptions!$E$21)*IF(DX2&lt;Assumptions!$F$21,0,1)</f>
        <v>2380.756754</v>
      </c>
      <c r="DY20" s="50">
        <f>-DY$27*(1+Assumptions!$E$21)*IF(DY2&lt;Assumptions!$F$21,0,1)</f>
        <v>2380.756754</v>
      </c>
      <c r="DZ20" s="50">
        <f>-DZ$27*(1+Assumptions!$E$21)*IF(DZ2&lt;Assumptions!$F$21,0,1)</f>
        <v>2380.756754</v>
      </c>
      <c r="EA20" s="50">
        <f>-EA$27*(1+Assumptions!$E$21)*IF(EA2&lt;Assumptions!$F$21,0,1)</f>
        <v>2380.756754</v>
      </c>
      <c r="EB20" s="50">
        <f>-EB$27*(1+Assumptions!$E$21)*IF(EB2&lt;Assumptions!$F$21,0,1)</f>
        <v>2380.756754</v>
      </c>
      <c r="EC20" s="50">
        <f>-EC$27*(1+Assumptions!$E$21)*IF(EC2&lt;Assumptions!$F$21,0,1)</f>
        <v>2380.756754</v>
      </c>
      <c r="ED20" s="50">
        <f>-ED$27*(1+Assumptions!$E$21)*IF(ED2&lt;Assumptions!$F$21,0,1)</f>
        <v>2380.756754</v>
      </c>
      <c r="EE20" s="50">
        <f>-EE$27*(1+Assumptions!$E$21)*IF(EE2&lt;Assumptions!$F$21,0,1)</f>
        <v>2380.756754</v>
      </c>
    </row>
    <row r="21" ht="15.75" customHeight="1">
      <c r="A21" s="1"/>
      <c r="B21" s="43" t="s">
        <v>72</v>
      </c>
      <c r="C21" s="43"/>
      <c r="D21" s="200">
        <f t="shared" ref="D21:EE21" si="5">SUM(D18:D20)</f>
        <v>25494.44945</v>
      </c>
      <c r="E21" s="200">
        <f t="shared" si="5"/>
        <v>25494.44945</v>
      </c>
      <c r="F21" s="200">
        <f t="shared" si="5"/>
        <v>25494.44945</v>
      </c>
      <c r="G21" s="200">
        <f t="shared" si="5"/>
        <v>25494.44945</v>
      </c>
      <c r="H21" s="200">
        <f t="shared" si="5"/>
        <v>25494.44945</v>
      </c>
      <c r="I21" s="200">
        <f t="shared" si="5"/>
        <v>25494.44945</v>
      </c>
      <c r="J21" s="200">
        <f t="shared" si="5"/>
        <v>25494.44945</v>
      </c>
      <c r="K21" s="200">
        <f t="shared" si="5"/>
        <v>25494.44945</v>
      </c>
      <c r="L21" s="200">
        <f t="shared" si="5"/>
        <v>25494.44945</v>
      </c>
      <c r="M21" s="200">
        <f t="shared" si="5"/>
        <v>25494.44945</v>
      </c>
      <c r="N21" s="200">
        <f t="shared" si="5"/>
        <v>25494.44945</v>
      </c>
      <c r="O21" s="200">
        <f t="shared" si="5"/>
        <v>25494.44945</v>
      </c>
      <c r="P21" s="200">
        <f t="shared" si="5"/>
        <v>26763.44115</v>
      </c>
      <c r="Q21" s="200">
        <f t="shared" si="5"/>
        <v>26763.44115</v>
      </c>
      <c r="R21" s="200">
        <f t="shared" si="5"/>
        <v>26763.44115</v>
      </c>
      <c r="S21" s="200">
        <f t="shared" si="5"/>
        <v>26763.44115</v>
      </c>
      <c r="T21" s="200">
        <f t="shared" si="5"/>
        <v>26763.44115</v>
      </c>
      <c r="U21" s="200">
        <f t="shared" si="5"/>
        <v>26763.44115</v>
      </c>
      <c r="V21" s="200">
        <f t="shared" si="5"/>
        <v>26763.44115</v>
      </c>
      <c r="W21" s="200">
        <f t="shared" si="5"/>
        <v>26763.44115</v>
      </c>
      <c r="X21" s="200">
        <f t="shared" si="5"/>
        <v>26763.44115</v>
      </c>
      <c r="Y21" s="200">
        <f t="shared" si="5"/>
        <v>26763.44115</v>
      </c>
      <c r="Z21" s="200">
        <f t="shared" si="5"/>
        <v>26763.44115</v>
      </c>
      <c r="AA21" s="200">
        <f t="shared" si="5"/>
        <v>26763.44115</v>
      </c>
      <c r="AB21" s="200">
        <f t="shared" si="5"/>
        <v>27334.57362</v>
      </c>
      <c r="AC21" s="200">
        <f t="shared" si="5"/>
        <v>27334.57362</v>
      </c>
      <c r="AD21" s="200">
        <f t="shared" si="5"/>
        <v>27334.57362</v>
      </c>
      <c r="AE21" s="200">
        <f t="shared" si="5"/>
        <v>27334.57362</v>
      </c>
      <c r="AF21" s="200">
        <f t="shared" si="5"/>
        <v>27334.57362</v>
      </c>
      <c r="AG21" s="200">
        <f t="shared" si="5"/>
        <v>27334.57362</v>
      </c>
      <c r="AH21" s="200">
        <f t="shared" si="5"/>
        <v>27334.57362</v>
      </c>
      <c r="AI21" s="200">
        <f t="shared" si="5"/>
        <v>27334.57362</v>
      </c>
      <c r="AJ21" s="200">
        <f t="shared" si="5"/>
        <v>27334.57362</v>
      </c>
      <c r="AK21" s="200">
        <f t="shared" si="5"/>
        <v>27334.57362</v>
      </c>
      <c r="AL21" s="200">
        <f t="shared" si="5"/>
        <v>27334.57362</v>
      </c>
      <c r="AM21" s="200">
        <f t="shared" si="5"/>
        <v>27334.57362</v>
      </c>
      <c r="AN21" s="200">
        <f t="shared" si="5"/>
        <v>27918.20465</v>
      </c>
      <c r="AO21" s="200">
        <f t="shared" si="5"/>
        <v>27918.20465</v>
      </c>
      <c r="AP21" s="200">
        <f t="shared" si="5"/>
        <v>27918.20465</v>
      </c>
      <c r="AQ21" s="200">
        <f t="shared" si="5"/>
        <v>27918.20465</v>
      </c>
      <c r="AR21" s="200">
        <f t="shared" si="5"/>
        <v>27918.20465</v>
      </c>
      <c r="AS21" s="200">
        <f t="shared" si="5"/>
        <v>27918.20465</v>
      </c>
      <c r="AT21" s="200">
        <f t="shared" si="5"/>
        <v>27918.20465</v>
      </c>
      <c r="AU21" s="200">
        <f t="shared" si="5"/>
        <v>27918.20465</v>
      </c>
      <c r="AV21" s="200">
        <f t="shared" si="5"/>
        <v>27918.20465</v>
      </c>
      <c r="AW21" s="200">
        <f t="shared" si="5"/>
        <v>27918.20465</v>
      </c>
      <c r="AX21" s="200">
        <f t="shared" si="5"/>
        <v>27918.20465</v>
      </c>
      <c r="AY21" s="200">
        <f t="shared" si="5"/>
        <v>27918.20465</v>
      </c>
      <c r="AZ21" s="200">
        <f t="shared" si="5"/>
        <v>28755.75079</v>
      </c>
      <c r="BA21" s="200">
        <f t="shared" si="5"/>
        <v>28755.75079</v>
      </c>
      <c r="BB21" s="200">
        <f t="shared" si="5"/>
        <v>28755.75079</v>
      </c>
      <c r="BC21" s="200">
        <f t="shared" si="5"/>
        <v>28755.75079</v>
      </c>
      <c r="BD21" s="200">
        <f t="shared" si="5"/>
        <v>28755.75079</v>
      </c>
      <c r="BE21" s="200">
        <f t="shared" si="5"/>
        <v>28755.75079</v>
      </c>
      <c r="BF21" s="200">
        <f t="shared" si="5"/>
        <v>28755.75079</v>
      </c>
      <c r="BG21" s="200">
        <f t="shared" si="5"/>
        <v>28755.75079</v>
      </c>
      <c r="BH21" s="200">
        <f t="shared" si="5"/>
        <v>28755.75079</v>
      </c>
      <c r="BI21" s="200">
        <f t="shared" si="5"/>
        <v>28755.75079</v>
      </c>
      <c r="BJ21" s="200">
        <f t="shared" si="5"/>
        <v>28755.75079</v>
      </c>
      <c r="BK21" s="200">
        <f t="shared" si="5"/>
        <v>28755.75079</v>
      </c>
      <c r="BL21" s="200">
        <f t="shared" si="5"/>
        <v>29618.42331</v>
      </c>
      <c r="BM21" s="200">
        <f t="shared" si="5"/>
        <v>29618.42331</v>
      </c>
      <c r="BN21" s="200">
        <f t="shared" si="5"/>
        <v>29618.42331</v>
      </c>
      <c r="BO21" s="200">
        <f t="shared" si="5"/>
        <v>29618.42331</v>
      </c>
      <c r="BP21" s="200">
        <f t="shared" si="5"/>
        <v>29618.42331</v>
      </c>
      <c r="BQ21" s="200">
        <f t="shared" si="5"/>
        <v>29618.42331</v>
      </c>
      <c r="BR21" s="200">
        <f t="shared" si="5"/>
        <v>29618.42331</v>
      </c>
      <c r="BS21" s="200">
        <f t="shared" si="5"/>
        <v>29618.42331</v>
      </c>
      <c r="BT21" s="200">
        <f t="shared" si="5"/>
        <v>29618.42331</v>
      </c>
      <c r="BU21" s="200">
        <f t="shared" si="5"/>
        <v>29618.42331</v>
      </c>
      <c r="BV21" s="200">
        <f t="shared" si="5"/>
        <v>29618.42331</v>
      </c>
      <c r="BW21" s="200">
        <f t="shared" si="5"/>
        <v>29618.42331</v>
      </c>
      <c r="BX21" s="200">
        <f t="shared" si="5"/>
        <v>30506.97601</v>
      </c>
      <c r="BY21" s="200">
        <f t="shared" si="5"/>
        <v>30506.97601</v>
      </c>
      <c r="BZ21" s="200">
        <f t="shared" si="5"/>
        <v>30506.97601</v>
      </c>
      <c r="CA21" s="200">
        <f t="shared" si="5"/>
        <v>30506.97601</v>
      </c>
      <c r="CB21" s="200">
        <f t="shared" si="5"/>
        <v>30506.97601</v>
      </c>
      <c r="CC21" s="200">
        <f t="shared" si="5"/>
        <v>30506.97601</v>
      </c>
      <c r="CD21" s="200">
        <f t="shared" si="5"/>
        <v>30506.97601</v>
      </c>
      <c r="CE21" s="200">
        <f t="shared" si="5"/>
        <v>30506.97601</v>
      </c>
      <c r="CF21" s="200">
        <f t="shared" si="5"/>
        <v>30506.97601</v>
      </c>
      <c r="CG21" s="200">
        <f t="shared" si="5"/>
        <v>30506.97601</v>
      </c>
      <c r="CH21" s="200">
        <f t="shared" si="5"/>
        <v>30506.97601</v>
      </c>
      <c r="CI21" s="200">
        <f t="shared" si="5"/>
        <v>30506.97601</v>
      </c>
      <c r="CJ21" s="200">
        <f t="shared" si="5"/>
        <v>31422.18529</v>
      </c>
      <c r="CK21" s="200">
        <f t="shared" si="5"/>
        <v>31422.18529</v>
      </c>
      <c r="CL21" s="200">
        <f t="shared" si="5"/>
        <v>31422.18529</v>
      </c>
      <c r="CM21" s="200">
        <f t="shared" si="5"/>
        <v>31422.18529</v>
      </c>
      <c r="CN21" s="200">
        <f t="shared" si="5"/>
        <v>31422.18529</v>
      </c>
      <c r="CO21" s="200">
        <f t="shared" si="5"/>
        <v>31422.18529</v>
      </c>
      <c r="CP21" s="200">
        <f t="shared" si="5"/>
        <v>31422.18529</v>
      </c>
      <c r="CQ21" s="200">
        <f t="shared" si="5"/>
        <v>31422.18529</v>
      </c>
      <c r="CR21" s="200">
        <f t="shared" si="5"/>
        <v>31422.18529</v>
      </c>
      <c r="CS21" s="200">
        <f t="shared" si="5"/>
        <v>31422.18529</v>
      </c>
      <c r="CT21" s="200">
        <f t="shared" si="5"/>
        <v>31422.18529</v>
      </c>
      <c r="CU21" s="200">
        <f t="shared" si="5"/>
        <v>31422.18529</v>
      </c>
      <c r="CV21" s="200">
        <f t="shared" si="5"/>
        <v>32364.85085</v>
      </c>
      <c r="CW21" s="200">
        <f t="shared" si="5"/>
        <v>32364.85085</v>
      </c>
      <c r="CX21" s="200">
        <f t="shared" si="5"/>
        <v>32364.85085</v>
      </c>
      <c r="CY21" s="200">
        <f t="shared" si="5"/>
        <v>32364.85085</v>
      </c>
      <c r="CZ21" s="200">
        <f t="shared" si="5"/>
        <v>32364.85085</v>
      </c>
      <c r="DA21" s="200">
        <f t="shared" si="5"/>
        <v>32364.85085</v>
      </c>
      <c r="DB21" s="200">
        <f t="shared" si="5"/>
        <v>32364.85085</v>
      </c>
      <c r="DC21" s="200">
        <f t="shared" si="5"/>
        <v>32364.85085</v>
      </c>
      <c r="DD21" s="200">
        <f t="shared" si="5"/>
        <v>32364.85085</v>
      </c>
      <c r="DE21" s="200">
        <f t="shared" si="5"/>
        <v>32364.85085</v>
      </c>
      <c r="DF21" s="200">
        <f t="shared" si="5"/>
        <v>32364.85085</v>
      </c>
      <c r="DG21" s="200">
        <f t="shared" si="5"/>
        <v>32364.85085</v>
      </c>
      <c r="DH21" s="200">
        <f t="shared" si="5"/>
        <v>33335.79638</v>
      </c>
      <c r="DI21" s="200">
        <f t="shared" si="5"/>
        <v>33335.79638</v>
      </c>
      <c r="DJ21" s="200">
        <f t="shared" si="5"/>
        <v>33335.79638</v>
      </c>
      <c r="DK21" s="200">
        <f t="shared" si="5"/>
        <v>33335.79638</v>
      </c>
      <c r="DL21" s="200">
        <f t="shared" si="5"/>
        <v>33335.79638</v>
      </c>
      <c r="DM21" s="200">
        <f t="shared" si="5"/>
        <v>33335.79638</v>
      </c>
      <c r="DN21" s="200">
        <f t="shared" si="5"/>
        <v>33335.79638</v>
      </c>
      <c r="DO21" s="200">
        <f t="shared" si="5"/>
        <v>33335.79638</v>
      </c>
      <c r="DP21" s="200">
        <f t="shared" si="5"/>
        <v>33335.79638</v>
      </c>
      <c r="DQ21" s="200">
        <f t="shared" si="5"/>
        <v>33335.79638</v>
      </c>
      <c r="DR21" s="200">
        <f t="shared" si="5"/>
        <v>33335.79638</v>
      </c>
      <c r="DS21" s="200">
        <f t="shared" si="5"/>
        <v>33335.79638</v>
      </c>
      <c r="DT21" s="200">
        <f t="shared" si="5"/>
        <v>33409.10533</v>
      </c>
      <c r="DU21" s="200">
        <f t="shared" si="5"/>
        <v>33409.10533</v>
      </c>
      <c r="DV21" s="200">
        <f t="shared" si="5"/>
        <v>33409.10533</v>
      </c>
      <c r="DW21" s="200">
        <f t="shared" si="5"/>
        <v>33409.10533</v>
      </c>
      <c r="DX21" s="200">
        <f t="shared" si="5"/>
        <v>33409.10533</v>
      </c>
      <c r="DY21" s="200">
        <f t="shared" si="5"/>
        <v>33409.10533</v>
      </c>
      <c r="DZ21" s="200">
        <f t="shared" si="5"/>
        <v>33409.10533</v>
      </c>
      <c r="EA21" s="200">
        <f t="shared" si="5"/>
        <v>33409.10533</v>
      </c>
      <c r="EB21" s="200">
        <f t="shared" si="5"/>
        <v>33409.10533</v>
      </c>
      <c r="EC21" s="200">
        <f t="shared" si="5"/>
        <v>33409.10533</v>
      </c>
      <c r="ED21" s="200">
        <f t="shared" si="5"/>
        <v>33409.10533</v>
      </c>
      <c r="EE21" s="200">
        <f t="shared" si="5"/>
        <v>33409.10533</v>
      </c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</row>
    <row r="23" ht="15.75" customHeight="1">
      <c r="A23" s="1"/>
      <c r="B23" s="35" t="s">
        <v>73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7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</row>
    <row r="24" ht="15.75" customHeight="1">
      <c r="A24" s="1"/>
      <c r="B24" s="1"/>
      <c r="C24" s="1" t="str">
        <f>Assumptions!B25</f>
        <v>Maintenance - Non Recurring</v>
      </c>
      <c r="D24" s="50">
        <f>-Assumptions!$F$25*D$21</f>
        <v>-254.9444945</v>
      </c>
      <c r="E24" s="50">
        <f>-Assumptions!$F$25*E$21</f>
        <v>-254.9444945</v>
      </c>
      <c r="F24" s="50">
        <f>-Assumptions!$F$25*F$21</f>
        <v>-254.9444945</v>
      </c>
      <c r="G24" s="50">
        <f>-Assumptions!$F$25*G$21</f>
        <v>-254.9444945</v>
      </c>
      <c r="H24" s="50">
        <f>-Assumptions!$F$25*H$21</f>
        <v>-254.9444945</v>
      </c>
      <c r="I24" s="50">
        <f>-Assumptions!$F$25*I$21</f>
        <v>-254.9444945</v>
      </c>
      <c r="J24" s="50">
        <f>-Assumptions!$F$25*J$21</f>
        <v>-254.9444945</v>
      </c>
      <c r="K24" s="50">
        <f>-Assumptions!$F$25*K$21</f>
        <v>-254.9444945</v>
      </c>
      <c r="L24" s="50">
        <f>-Assumptions!$F$25*L$21</f>
        <v>-254.9444945</v>
      </c>
      <c r="M24" s="50">
        <f>-Assumptions!$F$25*M$21</f>
        <v>-254.9444945</v>
      </c>
      <c r="N24" s="50">
        <f>-Assumptions!$F$25*N$21</f>
        <v>-254.9444945</v>
      </c>
      <c r="O24" s="50">
        <f>-Assumptions!$F$25*O$21</f>
        <v>-254.9444945</v>
      </c>
      <c r="P24" s="50">
        <f>-Assumptions!$F$25*P$21</f>
        <v>-267.6344115</v>
      </c>
      <c r="Q24" s="50">
        <f>-Assumptions!$F$25*Q$21</f>
        <v>-267.6344115</v>
      </c>
      <c r="R24" s="50">
        <f>-Assumptions!$F$25*R$21</f>
        <v>-267.6344115</v>
      </c>
      <c r="S24" s="50">
        <f>-Assumptions!$F$25*S$21</f>
        <v>-267.6344115</v>
      </c>
      <c r="T24" s="50">
        <f>-Assumptions!$F$25*T$21</f>
        <v>-267.6344115</v>
      </c>
      <c r="U24" s="50">
        <f>-Assumptions!$F$25*U$21</f>
        <v>-267.6344115</v>
      </c>
      <c r="V24" s="50">
        <f>-Assumptions!$F$25*V$21</f>
        <v>-267.6344115</v>
      </c>
      <c r="W24" s="50">
        <f>-Assumptions!$F$25*W$21</f>
        <v>-267.6344115</v>
      </c>
      <c r="X24" s="50">
        <f>-Assumptions!$F$25*X$21</f>
        <v>-267.6344115</v>
      </c>
      <c r="Y24" s="50">
        <f>-Assumptions!$F$25*Y$21</f>
        <v>-267.6344115</v>
      </c>
      <c r="Z24" s="50">
        <f>-Assumptions!$F$25*Z$21</f>
        <v>-267.6344115</v>
      </c>
      <c r="AA24" s="50">
        <f>-Assumptions!$F$25*AA$21</f>
        <v>-267.6344115</v>
      </c>
      <c r="AB24" s="50">
        <f>-Assumptions!$F$25*AB$21</f>
        <v>-273.3457362</v>
      </c>
      <c r="AC24" s="50">
        <f>-Assumptions!$F$25*AC$21</f>
        <v>-273.3457362</v>
      </c>
      <c r="AD24" s="50">
        <f>-Assumptions!$F$25*AD$21</f>
        <v>-273.3457362</v>
      </c>
      <c r="AE24" s="50">
        <f>-Assumptions!$F$25*AE$21</f>
        <v>-273.3457362</v>
      </c>
      <c r="AF24" s="50">
        <f>-Assumptions!$F$25*AF$21</f>
        <v>-273.3457362</v>
      </c>
      <c r="AG24" s="50">
        <f>-Assumptions!$F$25*AG$21</f>
        <v>-273.3457362</v>
      </c>
      <c r="AH24" s="50">
        <f>-Assumptions!$F$25*AH$21</f>
        <v>-273.3457362</v>
      </c>
      <c r="AI24" s="50">
        <f>-Assumptions!$F$25*AI$21</f>
        <v>-273.3457362</v>
      </c>
      <c r="AJ24" s="50">
        <f>-Assumptions!$F$25*AJ$21</f>
        <v>-273.3457362</v>
      </c>
      <c r="AK24" s="50">
        <f>-Assumptions!$F$25*AK$21</f>
        <v>-273.3457362</v>
      </c>
      <c r="AL24" s="50">
        <f>-Assumptions!$F$25*AL$21</f>
        <v>-273.3457362</v>
      </c>
      <c r="AM24" s="50">
        <f>-Assumptions!$F$25*AM$21</f>
        <v>-273.3457362</v>
      </c>
      <c r="AN24" s="50">
        <f>-Assumptions!$F$25*AN$21</f>
        <v>-279.1820465</v>
      </c>
      <c r="AO24" s="50">
        <f>-Assumptions!$F$25*AO$21</f>
        <v>-279.1820465</v>
      </c>
      <c r="AP24" s="50">
        <f>-Assumptions!$F$25*AP$21</f>
        <v>-279.1820465</v>
      </c>
      <c r="AQ24" s="50">
        <f>-Assumptions!$F$25*AQ$21</f>
        <v>-279.1820465</v>
      </c>
      <c r="AR24" s="50">
        <f>-Assumptions!$F$25*AR$21</f>
        <v>-279.1820465</v>
      </c>
      <c r="AS24" s="50">
        <f>-Assumptions!$F$25*AS$21</f>
        <v>-279.1820465</v>
      </c>
      <c r="AT24" s="50">
        <f>-Assumptions!$F$25*AT$21</f>
        <v>-279.1820465</v>
      </c>
      <c r="AU24" s="50">
        <f>-Assumptions!$F$25*AU$21</f>
        <v>-279.1820465</v>
      </c>
      <c r="AV24" s="50">
        <f>-Assumptions!$F$25*AV$21</f>
        <v>-279.1820465</v>
      </c>
      <c r="AW24" s="50">
        <f>-Assumptions!$F$25*AW$21</f>
        <v>-279.1820465</v>
      </c>
      <c r="AX24" s="50">
        <f>-Assumptions!$F$25*AX$21</f>
        <v>-279.1820465</v>
      </c>
      <c r="AY24" s="50">
        <f>-Assumptions!$F$25*AY$21</f>
        <v>-279.1820465</v>
      </c>
      <c r="AZ24" s="50">
        <f>-Assumptions!$F$25*AZ$21</f>
        <v>-287.5575079</v>
      </c>
      <c r="BA24" s="50">
        <f>-Assumptions!$F$25*BA$21</f>
        <v>-287.5575079</v>
      </c>
      <c r="BB24" s="50">
        <f>-Assumptions!$F$25*BB$21</f>
        <v>-287.5575079</v>
      </c>
      <c r="BC24" s="50">
        <f>-Assumptions!$F$25*BC$21</f>
        <v>-287.5575079</v>
      </c>
      <c r="BD24" s="50">
        <f>-Assumptions!$F$25*BD$21</f>
        <v>-287.5575079</v>
      </c>
      <c r="BE24" s="50">
        <f>-Assumptions!$F$25*BE$21</f>
        <v>-287.5575079</v>
      </c>
      <c r="BF24" s="50">
        <f>-Assumptions!$F$25*BF$21</f>
        <v>-287.5575079</v>
      </c>
      <c r="BG24" s="50">
        <f>-Assumptions!$F$25*BG$21</f>
        <v>-287.5575079</v>
      </c>
      <c r="BH24" s="50">
        <f>-Assumptions!$F$25*BH$21</f>
        <v>-287.5575079</v>
      </c>
      <c r="BI24" s="50">
        <f>-Assumptions!$F$25*BI$21</f>
        <v>-287.5575079</v>
      </c>
      <c r="BJ24" s="50">
        <f>-Assumptions!$F$25*BJ$21</f>
        <v>-287.5575079</v>
      </c>
      <c r="BK24" s="50">
        <f>-Assumptions!$F$25*BK$21</f>
        <v>-287.5575079</v>
      </c>
      <c r="BL24" s="50">
        <f>-Assumptions!$F$25*BL$21</f>
        <v>-296.1842331</v>
      </c>
      <c r="BM24" s="50">
        <f>-Assumptions!$F$25*BM$21</f>
        <v>-296.1842331</v>
      </c>
      <c r="BN24" s="50">
        <f>-Assumptions!$F$25*BN$21</f>
        <v>-296.1842331</v>
      </c>
      <c r="BO24" s="50">
        <f>-Assumptions!$F$25*BO$21</f>
        <v>-296.1842331</v>
      </c>
      <c r="BP24" s="50">
        <f>-Assumptions!$F$25*BP$21</f>
        <v>-296.1842331</v>
      </c>
      <c r="BQ24" s="50">
        <f>-Assumptions!$F$25*BQ$21</f>
        <v>-296.1842331</v>
      </c>
      <c r="BR24" s="50">
        <f>-Assumptions!$F$25*BR$21</f>
        <v>-296.1842331</v>
      </c>
      <c r="BS24" s="50">
        <f>-Assumptions!$F$25*BS$21</f>
        <v>-296.1842331</v>
      </c>
      <c r="BT24" s="50">
        <f>-Assumptions!$F$25*BT$21</f>
        <v>-296.1842331</v>
      </c>
      <c r="BU24" s="50">
        <f>-Assumptions!$F$25*BU$21</f>
        <v>-296.1842331</v>
      </c>
      <c r="BV24" s="50">
        <f>-Assumptions!$F$25*BV$21</f>
        <v>-296.1842331</v>
      </c>
      <c r="BW24" s="50">
        <f>-Assumptions!$F$25*BW$21</f>
        <v>-296.1842331</v>
      </c>
      <c r="BX24" s="50">
        <f>-Assumptions!$F$25*BX$21</f>
        <v>-305.0697601</v>
      </c>
      <c r="BY24" s="50">
        <f>-Assumptions!$F$25*BY$21</f>
        <v>-305.0697601</v>
      </c>
      <c r="BZ24" s="50">
        <f>-Assumptions!$F$25*BZ$21</f>
        <v>-305.0697601</v>
      </c>
      <c r="CA24" s="50">
        <f>-Assumptions!$F$25*CA$21</f>
        <v>-305.0697601</v>
      </c>
      <c r="CB24" s="50">
        <f>-Assumptions!$F$25*CB$21</f>
        <v>-305.0697601</v>
      </c>
      <c r="CC24" s="50">
        <f>-Assumptions!$F$25*CC$21</f>
        <v>-305.0697601</v>
      </c>
      <c r="CD24" s="50">
        <f>-Assumptions!$F$25*CD$21</f>
        <v>-305.0697601</v>
      </c>
      <c r="CE24" s="50">
        <f>-Assumptions!$F$25*CE$21</f>
        <v>-305.0697601</v>
      </c>
      <c r="CF24" s="50">
        <f>-Assumptions!$F$25*CF$21</f>
        <v>-305.0697601</v>
      </c>
      <c r="CG24" s="50">
        <f>-Assumptions!$F$25*CG$21</f>
        <v>-305.0697601</v>
      </c>
      <c r="CH24" s="50">
        <f>-Assumptions!$F$25*CH$21</f>
        <v>-305.0697601</v>
      </c>
      <c r="CI24" s="50">
        <f>-Assumptions!$F$25*CI$21</f>
        <v>-305.0697601</v>
      </c>
      <c r="CJ24" s="50">
        <f>-Assumptions!$F$25*CJ$21</f>
        <v>-314.2218529</v>
      </c>
      <c r="CK24" s="50">
        <f>-Assumptions!$F$25*CK$21</f>
        <v>-314.2218529</v>
      </c>
      <c r="CL24" s="50">
        <f>-Assumptions!$F$25*CL$21</f>
        <v>-314.2218529</v>
      </c>
      <c r="CM24" s="50">
        <f>-Assumptions!$F$25*CM$21</f>
        <v>-314.2218529</v>
      </c>
      <c r="CN24" s="50">
        <f>-Assumptions!$F$25*CN$21</f>
        <v>-314.2218529</v>
      </c>
      <c r="CO24" s="50">
        <f>-Assumptions!$F$25*CO$21</f>
        <v>-314.2218529</v>
      </c>
      <c r="CP24" s="50">
        <f>-Assumptions!$F$25*CP$21</f>
        <v>-314.2218529</v>
      </c>
      <c r="CQ24" s="50">
        <f>-Assumptions!$F$25*CQ$21</f>
        <v>-314.2218529</v>
      </c>
      <c r="CR24" s="50">
        <f>-Assumptions!$F$25*CR$21</f>
        <v>-314.2218529</v>
      </c>
      <c r="CS24" s="50">
        <f>-Assumptions!$F$25*CS$21</f>
        <v>-314.2218529</v>
      </c>
      <c r="CT24" s="50">
        <f>-Assumptions!$F$25*CT$21</f>
        <v>-314.2218529</v>
      </c>
      <c r="CU24" s="50">
        <f>-Assumptions!$F$25*CU$21</f>
        <v>-314.2218529</v>
      </c>
      <c r="CV24" s="50">
        <f>-Assumptions!$F$25*CV$21</f>
        <v>-323.6485085</v>
      </c>
      <c r="CW24" s="50">
        <f>-Assumptions!$F$25*CW$21</f>
        <v>-323.6485085</v>
      </c>
      <c r="CX24" s="50">
        <f>-Assumptions!$F$25*CX$21</f>
        <v>-323.6485085</v>
      </c>
      <c r="CY24" s="50">
        <f>-Assumptions!$F$25*CY$21</f>
        <v>-323.6485085</v>
      </c>
      <c r="CZ24" s="50">
        <f>-Assumptions!$F$25*CZ$21</f>
        <v>-323.6485085</v>
      </c>
      <c r="DA24" s="50">
        <f>-Assumptions!$F$25*DA$21</f>
        <v>-323.6485085</v>
      </c>
      <c r="DB24" s="50">
        <f>-Assumptions!$F$25*DB$21</f>
        <v>-323.6485085</v>
      </c>
      <c r="DC24" s="50">
        <f>-Assumptions!$F$25*DC$21</f>
        <v>-323.6485085</v>
      </c>
      <c r="DD24" s="50">
        <f>-Assumptions!$F$25*DD$21</f>
        <v>-323.6485085</v>
      </c>
      <c r="DE24" s="50">
        <f>-Assumptions!$F$25*DE$21</f>
        <v>-323.6485085</v>
      </c>
      <c r="DF24" s="50">
        <f>-Assumptions!$F$25*DF$21</f>
        <v>-323.6485085</v>
      </c>
      <c r="DG24" s="50">
        <f>-Assumptions!$F$25*DG$21</f>
        <v>-323.6485085</v>
      </c>
      <c r="DH24" s="50">
        <f>-Assumptions!$F$25*DH$21</f>
        <v>-333.3579638</v>
      </c>
      <c r="DI24" s="50">
        <f>-Assumptions!$F$25*DI$21</f>
        <v>-333.3579638</v>
      </c>
      <c r="DJ24" s="50">
        <f>-Assumptions!$F$25*DJ$21</f>
        <v>-333.3579638</v>
      </c>
      <c r="DK24" s="50">
        <f>-Assumptions!$F$25*DK$21</f>
        <v>-333.3579638</v>
      </c>
      <c r="DL24" s="50">
        <f>-Assumptions!$F$25*DL$21</f>
        <v>-333.3579638</v>
      </c>
      <c r="DM24" s="50">
        <f>-Assumptions!$F$25*DM$21</f>
        <v>-333.3579638</v>
      </c>
      <c r="DN24" s="50">
        <f>-Assumptions!$F$25*DN$21</f>
        <v>-333.3579638</v>
      </c>
      <c r="DO24" s="50">
        <f>-Assumptions!$F$25*DO$21</f>
        <v>-333.3579638</v>
      </c>
      <c r="DP24" s="50">
        <f>-Assumptions!$F$25*DP$21</f>
        <v>-333.3579638</v>
      </c>
      <c r="DQ24" s="50">
        <f>-Assumptions!$F$25*DQ$21</f>
        <v>-333.3579638</v>
      </c>
      <c r="DR24" s="50">
        <f>-Assumptions!$F$25*DR$21</f>
        <v>-333.3579638</v>
      </c>
      <c r="DS24" s="50">
        <f>-Assumptions!$F$25*DS$21</f>
        <v>-333.3579638</v>
      </c>
      <c r="DT24" s="50">
        <f>-Assumptions!$F$25*DT$21</f>
        <v>-334.0910533</v>
      </c>
      <c r="DU24" s="50">
        <f>-Assumptions!$F$25*DU$21</f>
        <v>-334.0910533</v>
      </c>
      <c r="DV24" s="50">
        <f>-Assumptions!$F$25*DV$21</f>
        <v>-334.0910533</v>
      </c>
      <c r="DW24" s="50">
        <f>-Assumptions!$F$25*DW$21</f>
        <v>-334.0910533</v>
      </c>
      <c r="DX24" s="50">
        <f>-Assumptions!$F$25*DX$21</f>
        <v>-334.0910533</v>
      </c>
      <c r="DY24" s="50">
        <f>-Assumptions!$F$25*DY$21</f>
        <v>-334.0910533</v>
      </c>
      <c r="DZ24" s="50">
        <f>-Assumptions!$F$25*DZ$21</f>
        <v>-334.0910533</v>
      </c>
      <c r="EA24" s="50">
        <f>-Assumptions!$F$25*EA$21</f>
        <v>-334.0910533</v>
      </c>
      <c r="EB24" s="50">
        <f>-Assumptions!$F$25*EB$21</f>
        <v>-334.0910533</v>
      </c>
      <c r="EC24" s="50">
        <f>-Assumptions!$F$25*EC$21</f>
        <v>-334.0910533</v>
      </c>
      <c r="ED24" s="50">
        <f>-Assumptions!$F$25*ED$21</f>
        <v>-334.0910533</v>
      </c>
      <c r="EE24" s="50">
        <f>-Assumptions!$F$25*EE$21</f>
        <v>-334.0910533</v>
      </c>
    </row>
    <row r="25" ht="15.75" customHeight="1">
      <c r="A25" s="1"/>
      <c r="B25" s="1"/>
      <c r="C25" s="1" t="str">
        <f>Assumptions!B26</f>
        <v>Maintenance - Recurring</v>
      </c>
      <c r="D25" s="50">
        <f>-D$21*Assumptions!$F$26</f>
        <v>-1274.722472</v>
      </c>
      <c r="E25" s="50">
        <f>-E$21*Assumptions!$F$26</f>
        <v>-1274.722472</v>
      </c>
      <c r="F25" s="50">
        <f>-F$21*Assumptions!$F$26</f>
        <v>-1274.722472</v>
      </c>
      <c r="G25" s="50">
        <f>-G$21*Assumptions!$F$26</f>
        <v>-1274.722472</v>
      </c>
      <c r="H25" s="50">
        <f>-H$21*Assumptions!$F$26</f>
        <v>-1274.722472</v>
      </c>
      <c r="I25" s="50">
        <f>-I$21*Assumptions!$F$26</f>
        <v>-1274.722472</v>
      </c>
      <c r="J25" s="50">
        <f>-J$21*Assumptions!$F$26</f>
        <v>-1274.722472</v>
      </c>
      <c r="K25" s="50">
        <f>-K$21*Assumptions!$F$26</f>
        <v>-1274.722472</v>
      </c>
      <c r="L25" s="50">
        <f>-L$21*Assumptions!$F$26</f>
        <v>-1274.722472</v>
      </c>
      <c r="M25" s="50">
        <f>-M$21*Assumptions!$F$26</f>
        <v>-1274.722472</v>
      </c>
      <c r="N25" s="50">
        <f>-N$21*Assumptions!$F$26</f>
        <v>-1274.722472</v>
      </c>
      <c r="O25" s="50">
        <f>-O$21*Assumptions!$F$26</f>
        <v>-1274.722472</v>
      </c>
      <c r="P25" s="50">
        <f>-P$21*Assumptions!$F$26</f>
        <v>-1338.172058</v>
      </c>
      <c r="Q25" s="50">
        <f>-Q$21*Assumptions!$F$26</f>
        <v>-1338.172058</v>
      </c>
      <c r="R25" s="50">
        <f>-R$21*Assumptions!$F$26</f>
        <v>-1338.172058</v>
      </c>
      <c r="S25" s="50">
        <f>-S$21*Assumptions!$F$26</f>
        <v>-1338.172058</v>
      </c>
      <c r="T25" s="50">
        <f>-T$21*Assumptions!$F$26</f>
        <v>-1338.172058</v>
      </c>
      <c r="U25" s="50">
        <f>-U$21*Assumptions!$F$26</f>
        <v>-1338.172058</v>
      </c>
      <c r="V25" s="50">
        <f>-V$21*Assumptions!$F$26</f>
        <v>-1338.172058</v>
      </c>
      <c r="W25" s="50">
        <f>-W$21*Assumptions!$F$26</f>
        <v>-1338.172058</v>
      </c>
      <c r="X25" s="50">
        <f>-X$21*Assumptions!$F$26</f>
        <v>-1338.172058</v>
      </c>
      <c r="Y25" s="50">
        <f>-Y$21*Assumptions!$F$26</f>
        <v>-1338.172058</v>
      </c>
      <c r="Z25" s="50">
        <f>-Z$21*Assumptions!$F$26</f>
        <v>-1338.172058</v>
      </c>
      <c r="AA25" s="50">
        <f>-AA$21*Assumptions!$F$26</f>
        <v>-1338.172058</v>
      </c>
      <c r="AB25" s="50">
        <f>-AB$21*Assumptions!$F$26</f>
        <v>-1366.728681</v>
      </c>
      <c r="AC25" s="50">
        <f>-AC$21*Assumptions!$F$26</f>
        <v>-1366.728681</v>
      </c>
      <c r="AD25" s="50">
        <f>-AD$21*Assumptions!$F$26</f>
        <v>-1366.728681</v>
      </c>
      <c r="AE25" s="50">
        <f>-AE$21*Assumptions!$F$26</f>
        <v>-1366.728681</v>
      </c>
      <c r="AF25" s="50">
        <f>-AF$21*Assumptions!$F$26</f>
        <v>-1366.728681</v>
      </c>
      <c r="AG25" s="50">
        <f>-AG$21*Assumptions!$F$26</f>
        <v>-1366.728681</v>
      </c>
      <c r="AH25" s="50">
        <f>-AH$21*Assumptions!$F$26</f>
        <v>-1366.728681</v>
      </c>
      <c r="AI25" s="50">
        <f>-AI$21*Assumptions!$F$26</f>
        <v>-1366.728681</v>
      </c>
      <c r="AJ25" s="50">
        <f>-AJ$21*Assumptions!$F$26</f>
        <v>-1366.728681</v>
      </c>
      <c r="AK25" s="50">
        <f>-AK$21*Assumptions!$F$26</f>
        <v>-1366.728681</v>
      </c>
      <c r="AL25" s="50">
        <f>-AL$21*Assumptions!$F$26</f>
        <v>-1366.728681</v>
      </c>
      <c r="AM25" s="50">
        <f>-AM$21*Assumptions!$F$26</f>
        <v>-1366.728681</v>
      </c>
      <c r="AN25" s="50">
        <f>-AN$21*Assumptions!$F$26</f>
        <v>-1395.910232</v>
      </c>
      <c r="AO25" s="50">
        <f>-AO$21*Assumptions!$F$26</f>
        <v>-1395.910232</v>
      </c>
      <c r="AP25" s="50">
        <f>-AP$21*Assumptions!$F$26</f>
        <v>-1395.910232</v>
      </c>
      <c r="AQ25" s="50">
        <f>-AQ$21*Assumptions!$F$26</f>
        <v>-1395.910232</v>
      </c>
      <c r="AR25" s="50">
        <f>-AR$21*Assumptions!$F$26</f>
        <v>-1395.910232</v>
      </c>
      <c r="AS25" s="50">
        <f>-AS$21*Assumptions!$F$26</f>
        <v>-1395.910232</v>
      </c>
      <c r="AT25" s="50">
        <f>-AT$21*Assumptions!$F$26</f>
        <v>-1395.910232</v>
      </c>
      <c r="AU25" s="50">
        <f>-AU$21*Assumptions!$F$26</f>
        <v>-1395.910232</v>
      </c>
      <c r="AV25" s="50">
        <f>-AV$21*Assumptions!$F$26</f>
        <v>-1395.910232</v>
      </c>
      <c r="AW25" s="50">
        <f>-AW$21*Assumptions!$F$26</f>
        <v>-1395.910232</v>
      </c>
      <c r="AX25" s="50">
        <f>-AX$21*Assumptions!$F$26</f>
        <v>-1395.910232</v>
      </c>
      <c r="AY25" s="50">
        <f>-AY$21*Assumptions!$F$26</f>
        <v>-1395.910232</v>
      </c>
      <c r="AZ25" s="50">
        <f>-AZ$21*Assumptions!$F$26</f>
        <v>-1437.787539</v>
      </c>
      <c r="BA25" s="50">
        <f>-BA$21*Assumptions!$F$26</f>
        <v>-1437.787539</v>
      </c>
      <c r="BB25" s="50">
        <f>-BB$21*Assumptions!$F$26</f>
        <v>-1437.787539</v>
      </c>
      <c r="BC25" s="50">
        <f>-BC$21*Assumptions!$F$26</f>
        <v>-1437.787539</v>
      </c>
      <c r="BD25" s="50">
        <f>-BD$21*Assumptions!$F$26</f>
        <v>-1437.787539</v>
      </c>
      <c r="BE25" s="50">
        <f>-BE$21*Assumptions!$F$26</f>
        <v>-1437.787539</v>
      </c>
      <c r="BF25" s="50">
        <f>-BF$21*Assumptions!$F$26</f>
        <v>-1437.787539</v>
      </c>
      <c r="BG25" s="50">
        <f>-BG$21*Assumptions!$F$26</f>
        <v>-1437.787539</v>
      </c>
      <c r="BH25" s="50">
        <f>-BH$21*Assumptions!$F$26</f>
        <v>-1437.787539</v>
      </c>
      <c r="BI25" s="50">
        <f>-BI$21*Assumptions!$F$26</f>
        <v>-1437.787539</v>
      </c>
      <c r="BJ25" s="50">
        <f>-BJ$21*Assumptions!$F$26</f>
        <v>-1437.787539</v>
      </c>
      <c r="BK25" s="50">
        <f>-BK$21*Assumptions!$F$26</f>
        <v>-1437.787539</v>
      </c>
      <c r="BL25" s="50">
        <f>-BL$21*Assumptions!$F$26</f>
        <v>-1480.921166</v>
      </c>
      <c r="BM25" s="50">
        <f>-BM$21*Assumptions!$F$26</f>
        <v>-1480.921166</v>
      </c>
      <c r="BN25" s="50">
        <f>-BN$21*Assumptions!$F$26</f>
        <v>-1480.921166</v>
      </c>
      <c r="BO25" s="50">
        <f>-BO$21*Assumptions!$F$26</f>
        <v>-1480.921166</v>
      </c>
      <c r="BP25" s="50">
        <f>-BP$21*Assumptions!$F$26</f>
        <v>-1480.921166</v>
      </c>
      <c r="BQ25" s="50">
        <f>-BQ$21*Assumptions!$F$26</f>
        <v>-1480.921166</v>
      </c>
      <c r="BR25" s="50">
        <f>-BR$21*Assumptions!$F$26</f>
        <v>-1480.921166</v>
      </c>
      <c r="BS25" s="50">
        <f>-BS$21*Assumptions!$F$26</f>
        <v>-1480.921166</v>
      </c>
      <c r="BT25" s="50">
        <f>-BT$21*Assumptions!$F$26</f>
        <v>-1480.921166</v>
      </c>
      <c r="BU25" s="50">
        <f>-BU$21*Assumptions!$F$26</f>
        <v>-1480.921166</v>
      </c>
      <c r="BV25" s="50">
        <f>-BV$21*Assumptions!$F$26</f>
        <v>-1480.921166</v>
      </c>
      <c r="BW25" s="50">
        <f>-BW$21*Assumptions!$F$26</f>
        <v>-1480.921166</v>
      </c>
      <c r="BX25" s="50">
        <f>-BX$21*Assumptions!$F$26</f>
        <v>-1525.348801</v>
      </c>
      <c r="BY25" s="50">
        <f>-BY$21*Assumptions!$F$26</f>
        <v>-1525.348801</v>
      </c>
      <c r="BZ25" s="50">
        <f>-BZ$21*Assumptions!$F$26</f>
        <v>-1525.348801</v>
      </c>
      <c r="CA25" s="50">
        <f>-CA$21*Assumptions!$F$26</f>
        <v>-1525.348801</v>
      </c>
      <c r="CB25" s="50">
        <f>-CB$21*Assumptions!$F$26</f>
        <v>-1525.348801</v>
      </c>
      <c r="CC25" s="50">
        <f>-CC$21*Assumptions!$F$26</f>
        <v>-1525.348801</v>
      </c>
      <c r="CD25" s="50">
        <f>-CD$21*Assumptions!$F$26</f>
        <v>-1525.348801</v>
      </c>
      <c r="CE25" s="50">
        <f>-CE$21*Assumptions!$F$26</f>
        <v>-1525.348801</v>
      </c>
      <c r="CF25" s="50">
        <f>-CF$21*Assumptions!$F$26</f>
        <v>-1525.348801</v>
      </c>
      <c r="CG25" s="50">
        <f>-CG$21*Assumptions!$F$26</f>
        <v>-1525.348801</v>
      </c>
      <c r="CH25" s="50">
        <f>-CH$21*Assumptions!$F$26</f>
        <v>-1525.348801</v>
      </c>
      <c r="CI25" s="50">
        <f>-CI$21*Assumptions!$F$26</f>
        <v>-1525.348801</v>
      </c>
      <c r="CJ25" s="50">
        <f>-CJ$21*Assumptions!$F$26</f>
        <v>-1571.109265</v>
      </c>
      <c r="CK25" s="50">
        <f>-CK$21*Assumptions!$F$26</f>
        <v>-1571.109265</v>
      </c>
      <c r="CL25" s="50">
        <f>-CL$21*Assumptions!$F$26</f>
        <v>-1571.109265</v>
      </c>
      <c r="CM25" s="50">
        <f>-CM$21*Assumptions!$F$26</f>
        <v>-1571.109265</v>
      </c>
      <c r="CN25" s="50">
        <f>-CN$21*Assumptions!$F$26</f>
        <v>-1571.109265</v>
      </c>
      <c r="CO25" s="50">
        <f>-CO$21*Assumptions!$F$26</f>
        <v>-1571.109265</v>
      </c>
      <c r="CP25" s="50">
        <f>-CP$21*Assumptions!$F$26</f>
        <v>-1571.109265</v>
      </c>
      <c r="CQ25" s="50">
        <f>-CQ$21*Assumptions!$F$26</f>
        <v>-1571.109265</v>
      </c>
      <c r="CR25" s="50">
        <f>-CR$21*Assumptions!$F$26</f>
        <v>-1571.109265</v>
      </c>
      <c r="CS25" s="50">
        <f>-CS$21*Assumptions!$F$26</f>
        <v>-1571.109265</v>
      </c>
      <c r="CT25" s="50">
        <f>-CT$21*Assumptions!$F$26</f>
        <v>-1571.109265</v>
      </c>
      <c r="CU25" s="50">
        <f>-CU$21*Assumptions!$F$26</f>
        <v>-1571.109265</v>
      </c>
      <c r="CV25" s="50">
        <f>-CV$21*Assumptions!$F$26</f>
        <v>-1618.242542</v>
      </c>
      <c r="CW25" s="50">
        <f>-CW$21*Assumptions!$F$26</f>
        <v>-1618.242542</v>
      </c>
      <c r="CX25" s="50">
        <f>-CX$21*Assumptions!$F$26</f>
        <v>-1618.242542</v>
      </c>
      <c r="CY25" s="50">
        <f>-CY$21*Assumptions!$F$26</f>
        <v>-1618.242542</v>
      </c>
      <c r="CZ25" s="50">
        <f>-CZ$21*Assumptions!$F$26</f>
        <v>-1618.242542</v>
      </c>
      <c r="DA25" s="50">
        <f>-DA$21*Assumptions!$F$26</f>
        <v>-1618.242542</v>
      </c>
      <c r="DB25" s="50">
        <f>-DB$21*Assumptions!$F$26</f>
        <v>-1618.242542</v>
      </c>
      <c r="DC25" s="50">
        <f>-DC$21*Assumptions!$F$26</f>
        <v>-1618.242542</v>
      </c>
      <c r="DD25" s="50">
        <f>-DD$21*Assumptions!$F$26</f>
        <v>-1618.242542</v>
      </c>
      <c r="DE25" s="50">
        <f>-DE$21*Assumptions!$F$26</f>
        <v>-1618.242542</v>
      </c>
      <c r="DF25" s="50">
        <f>-DF$21*Assumptions!$F$26</f>
        <v>-1618.242542</v>
      </c>
      <c r="DG25" s="50">
        <f>-DG$21*Assumptions!$F$26</f>
        <v>-1618.242542</v>
      </c>
      <c r="DH25" s="50">
        <f>-DH$21*Assumptions!$F$26</f>
        <v>-1666.789819</v>
      </c>
      <c r="DI25" s="50">
        <f>-DI$21*Assumptions!$F$26</f>
        <v>-1666.789819</v>
      </c>
      <c r="DJ25" s="50">
        <f>-DJ$21*Assumptions!$F$26</f>
        <v>-1666.789819</v>
      </c>
      <c r="DK25" s="50">
        <f>-DK$21*Assumptions!$F$26</f>
        <v>-1666.789819</v>
      </c>
      <c r="DL25" s="50">
        <f>-DL$21*Assumptions!$F$26</f>
        <v>-1666.789819</v>
      </c>
      <c r="DM25" s="50">
        <f>-DM$21*Assumptions!$F$26</f>
        <v>-1666.789819</v>
      </c>
      <c r="DN25" s="50">
        <f>-DN$21*Assumptions!$F$26</f>
        <v>-1666.789819</v>
      </c>
      <c r="DO25" s="50">
        <f>-DO$21*Assumptions!$F$26</f>
        <v>-1666.789819</v>
      </c>
      <c r="DP25" s="50">
        <f>-DP$21*Assumptions!$F$26</f>
        <v>-1666.789819</v>
      </c>
      <c r="DQ25" s="50">
        <f>-DQ$21*Assumptions!$F$26</f>
        <v>-1666.789819</v>
      </c>
      <c r="DR25" s="50">
        <f>-DR$21*Assumptions!$F$26</f>
        <v>-1666.789819</v>
      </c>
      <c r="DS25" s="50">
        <f>-DS$21*Assumptions!$F$26</f>
        <v>-1666.789819</v>
      </c>
      <c r="DT25" s="50">
        <f>-DT$21*Assumptions!$F$26</f>
        <v>-1670.455267</v>
      </c>
      <c r="DU25" s="50">
        <f>-DU$21*Assumptions!$F$26</f>
        <v>-1670.455267</v>
      </c>
      <c r="DV25" s="50">
        <f>-DV$21*Assumptions!$F$26</f>
        <v>-1670.455267</v>
      </c>
      <c r="DW25" s="50">
        <f>-DW$21*Assumptions!$F$26</f>
        <v>-1670.455267</v>
      </c>
      <c r="DX25" s="50">
        <f>-DX$21*Assumptions!$F$26</f>
        <v>-1670.455267</v>
      </c>
      <c r="DY25" s="50">
        <f>-DY$21*Assumptions!$F$26</f>
        <v>-1670.455267</v>
      </c>
      <c r="DZ25" s="50">
        <f>-DZ$21*Assumptions!$F$26</f>
        <v>-1670.455267</v>
      </c>
      <c r="EA25" s="50">
        <f>-EA$21*Assumptions!$F$26</f>
        <v>-1670.455267</v>
      </c>
      <c r="EB25" s="50">
        <f>-EB$21*Assumptions!$F$26</f>
        <v>-1670.455267</v>
      </c>
      <c r="EC25" s="50">
        <f>-EC$21*Assumptions!$F$26</f>
        <v>-1670.455267</v>
      </c>
      <c r="ED25" s="50">
        <f>-ED$21*Assumptions!$F$26</f>
        <v>-1670.455267</v>
      </c>
      <c r="EE25" s="50">
        <f>-EE$21*Assumptions!$F$26</f>
        <v>-1670.455267</v>
      </c>
    </row>
    <row r="26" ht="15.75" customHeight="1">
      <c r="A26" s="1"/>
      <c r="B26" s="1"/>
      <c r="C26" s="1" t="str">
        <f>Assumptions!B27</f>
        <v>Study &amp; Fitness Center Expense</v>
      </c>
      <c r="D26" s="50">
        <f t="array" ref="D26">-(IF(D$2=1,Assumptions!$H27/12,-(SUMIF($D$2:$EE$2,D$2-1,$D26:$EE26)/12)*(1+XLOOKUP(D$2,Assumptions!$C$94:$M$94,Assumptions!$C$98:$M$98))))</f>
        <v>-291.5758333</v>
      </c>
      <c r="E26" s="50">
        <f t="array" ref="E26">-(IF(E$2=1,Assumptions!$H27/12,-(SUMIF($D$2:$EE$2,E$2-1,$D26:$EE26)/12)*(1+XLOOKUP(E$2,Assumptions!$C$94:$M$94,Assumptions!$C$98:$M$98))))</f>
        <v>-291.5758333</v>
      </c>
      <c r="F26" s="50">
        <f t="array" ref="F26">-(IF(F$2=1,Assumptions!$H27/12,-(SUMIF($D$2:$EE$2,F$2-1,$D26:$EE26)/12)*(1+XLOOKUP(F$2,Assumptions!$C$94:$M$94,Assumptions!$C$98:$M$98))))</f>
        <v>-291.5758333</v>
      </c>
      <c r="G26" s="50">
        <f t="array" ref="G26">-(IF(G$2=1,Assumptions!$H27/12,-(SUMIF($D$2:$EE$2,G$2-1,$D26:$EE26)/12)*(1+XLOOKUP(G$2,Assumptions!$C$94:$M$94,Assumptions!$C$98:$M$98))))</f>
        <v>-291.5758333</v>
      </c>
      <c r="H26" s="50">
        <f t="array" ref="H26">-(IF(H$2=1,Assumptions!$H27/12,-(SUMIF($D$2:$EE$2,H$2-1,$D26:$EE26)/12)*(1+XLOOKUP(H$2,Assumptions!$C$94:$M$94,Assumptions!$C$98:$M$98))))</f>
        <v>-291.5758333</v>
      </c>
      <c r="I26" s="50">
        <f t="array" ref="I26">-(IF(I$2=1,Assumptions!$H27/12,-(SUMIF($D$2:$EE$2,I$2-1,$D26:$EE26)/12)*(1+XLOOKUP(I$2,Assumptions!$C$94:$M$94,Assumptions!$C$98:$M$98))))</f>
        <v>-291.5758333</v>
      </c>
      <c r="J26" s="50">
        <f t="array" ref="J26">-(IF(J$2=1,Assumptions!$H27/12,-(SUMIF($D$2:$EE$2,J$2-1,$D26:$EE26)/12)*(1+XLOOKUP(J$2,Assumptions!$C$94:$M$94,Assumptions!$C$98:$M$98))))</f>
        <v>-291.5758333</v>
      </c>
      <c r="K26" s="50">
        <f t="array" ref="K26">-(IF(K$2=1,Assumptions!$H27/12,-(SUMIF($D$2:$EE$2,K$2-1,$D26:$EE26)/12)*(1+XLOOKUP(K$2,Assumptions!$C$94:$M$94,Assumptions!$C$98:$M$98))))</f>
        <v>-291.5758333</v>
      </c>
      <c r="L26" s="50">
        <f t="array" ref="L26">-(IF(L$2=1,Assumptions!$H27/12,-(SUMIF($D$2:$EE$2,L$2-1,$D26:$EE26)/12)*(1+XLOOKUP(L$2,Assumptions!$C$94:$M$94,Assumptions!$C$98:$M$98))))</f>
        <v>-291.5758333</v>
      </c>
      <c r="M26" s="50">
        <f t="array" ref="M26">-(IF(M$2=1,Assumptions!$H27/12,-(SUMIF($D$2:$EE$2,M$2-1,$D26:$EE26)/12)*(1+XLOOKUP(M$2,Assumptions!$C$94:$M$94,Assumptions!$C$98:$M$98))))</f>
        <v>-291.5758333</v>
      </c>
      <c r="N26" s="50">
        <f t="array" ref="N26">-(IF(N$2=1,Assumptions!$H27/12,-(SUMIF($D$2:$EE$2,N$2-1,$D26:$EE26)/12)*(1+XLOOKUP(N$2,Assumptions!$C$94:$M$94,Assumptions!$C$98:$M$98))))</f>
        <v>-291.5758333</v>
      </c>
      <c r="O26" s="50">
        <f t="array" ref="O26">-(IF(O$2=1,Assumptions!$H27/12,-(SUMIF($D$2:$EE$2,O$2-1,$D26:$EE26)/12)*(1+XLOOKUP(O$2,Assumptions!$C$94:$M$94,Assumptions!$C$98:$M$98))))</f>
        <v>-291.5758333</v>
      </c>
      <c r="P26" s="50">
        <f t="array" ref="P26">-(IF(P$2=1,Assumptions!$H27/12,-(SUMIF($D$2:$EE$2,P$2-1,$D26:$EE26)/12)*(1+XLOOKUP(P$2,Assumptions!$C$94:$M$94,Assumptions!$C$98:$M$98))))</f>
        <v>-300.3231083</v>
      </c>
      <c r="Q26" s="50">
        <f t="array" ref="Q26">-(IF(Q$2=1,Assumptions!$H27/12,-(SUMIF($D$2:$EE$2,Q$2-1,$D26:$EE26)/12)*(1+XLOOKUP(Q$2,Assumptions!$C$94:$M$94,Assumptions!$C$98:$M$98))))</f>
        <v>-300.3231083</v>
      </c>
      <c r="R26" s="50">
        <f t="array" ref="R26">-(IF(R$2=1,Assumptions!$H27/12,-(SUMIF($D$2:$EE$2,R$2-1,$D26:$EE26)/12)*(1+XLOOKUP(R$2,Assumptions!$C$94:$M$94,Assumptions!$C$98:$M$98))))</f>
        <v>-300.3231083</v>
      </c>
      <c r="S26" s="50">
        <f t="array" ref="S26">-(IF(S$2=1,Assumptions!$H27/12,-(SUMIF($D$2:$EE$2,S$2-1,$D26:$EE26)/12)*(1+XLOOKUP(S$2,Assumptions!$C$94:$M$94,Assumptions!$C$98:$M$98))))</f>
        <v>-300.3231083</v>
      </c>
      <c r="T26" s="50">
        <f t="array" ref="T26">-(IF(T$2=1,Assumptions!$H27/12,-(SUMIF($D$2:$EE$2,T$2-1,$D26:$EE26)/12)*(1+XLOOKUP(T$2,Assumptions!$C$94:$M$94,Assumptions!$C$98:$M$98))))</f>
        <v>-300.3231083</v>
      </c>
      <c r="U26" s="50">
        <f t="array" ref="U26">-(IF(U$2=1,Assumptions!$H27/12,-(SUMIF($D$2:$EE$2,U$2-1,$D26:$EE26)/12)*(1+XLOOKUP(U$2,Assumptions!$C$94:$M$94,Assumptions!$C$98:$M$98))))</f>
        <v>-300.3231083</v>
      </c>
      <c r="V26" s="50">
        <f t="array" ref="V26">-(IF(V$2=1,Assumptions!$H27/12,-(SUMIF($D$2:$EE$2,V$2-1,$D26:$EE26)/12)*(1+XLOOKUP(V$2,Assumptions!$C$94:$M$94,Assumptions!$C$98:$M$98))))</f>
        <v>-300.3231083</v>
      </c>
      <c r="W26" s="50">
        <f t="array" ref="W26">-(IF(W$2=1,Assumptions!$H27/12,-(SUMIF($D$2:$EE$2,W$2-1,$D26:$EE26)/12)*(1+XLOOKUP(W$2,Assumptions!$C$94:$M$94,Assumptions!$C$98:$M$98))))</f>
        <v>-300.3231083</v>
      </c>
      <c r="X26" s="50">
        <f t="array" ref="X26">-(IF(X$2=1,Assumptions!$H27/12,-(SUMIF($D$2:$EE$2,X$2-1,$D26:$EE26)/12)*(1+XLOOKUP(X$2,Assumptions!$C$94:$M$94,Assumptions!$C$98:$M$98))))</f>
        <v>-300.3231083</v>
      </c>
      <c r="Y26" s="50">
        <f t="array" ref="Y26">-(IF(Y$2=1,Assumptions!$H27/12,-(SUMIF($D$2:$EE$2,Y$2-1,$D26:$EE26)/12)*(1+XLOOKUP(Y$2,Assumptions!$C$94:$M$94,Assumptions!$C$98:$M$98))))</f>
        <v>-300.3231083</v>
      </c>
      <c r="Z26" s="50">
        <f t="array" ref="Z26">-(IF(Z$2=1,Assumptions!$H27/12,-(SUMIF($D$2:$EE$2,Z$2-1,$D26:$EE26)/12)*(1+XLOOKUP(Z$2,Assumptions!$C$94:$M$94,Assumptions!$C$98:$M$98))))</f>
        <v>-300.3231083</v>
      </c>
      <c r="AA26" s="50">
        <f t="array" ref="AA26">-(IF(AA$2=1,Assumptions!$H27/12,-(SUMIF($D$2:$EE$2,AA$2-1,$D26:$EE26)/12)*(1+XLOOKUP(AA$2,Assumptions!$C$94:$M$94,Assumptions!$C$98:$M$98))))</f>
        <v>-300.3231083</v>
      </c>
      <c r="AB26" s="50">
        <f t="array" ref="AB26">-(IF(AB$2=1,Assumptions!$H27/12,-(SUMIF($D$2:$EE$2,AB$2-1,$D26:$EE26)/12)*(1+XLOOKUP(AB$2,Assumptions!$C$94:$M$94,Assumptions!$C$98:$M$98))))</f>
        <v>-309.3328016</v>
      </c>
      <c r="AC26" s="50">
        <f t="array" ref="AC26">-(IF(AC$2=1,Assumptions!$H27/12,-(SUMIF($D$2:$EE$2,AC$2-1,$D26:$EE26)/12)*(1+XLOOKUP(AC$2,Assumptions!$C$94:$M$94,Assumptions!$C$98:$M$98))))</f>
        <v>-309.3328016</v>
      </c>
      <c r="AD26" s="50">
        <f t="array" ref="AD26">-(IF(AD$2=1,Assumptions!$H27/12,-(SUMIF($D$2:$EE$2,AD$2-1,$D26:$EE26)/12)*(1+XLOOKUP(AD$2,Assumptions!$C$94:$M$94,Assumptions!$C$98:$M$98))))</f>
        <v>-309.3328016</v>
      </c>
      <c r="AE26" s="50">
        <f t="array" ref="AE26">-(IF(AE$2=1,Assumptions!$H27/12,-(SUMIF($D$2:$EE$2,AE$2-1,$D26:$EE26)/12)*(1+XLOOKUP(AE$2,Assumptions!$C$94:$M$94,Assumptions!$C$98:$M$98))))</f>
        <v>-309.3328016</v>
      </c>
      <c r="AF26" s="50">
        <f t="array" ref="AF26">-(IF(AF$2=1,Assumptions!$H27/12,-(SUMIF($D$2:$EE$2,AF$2-1,$D26:$EE26)/12)*(1+XLOOKUP(AF$2,Assumptions!$C$94:$M$94,Assumptions!$C$98:$M$98))))</f>
        <v>-309.3328016</v>
      </c>
      <c r="AG26" s="50">
        <f t="array" ref="AG26">-(IF(AG$2=1,Assumptions!$H27/12,-(SUMIF($D$2:$EE$2,AG$2-1,$D26:$EE26)/12)*(1+XLOOKUP(AG$2,Assumptions!$C$94:$M$94,Assumptions!$C$98:$M$98))))</f>
        <v>-309.3328016</v>
      </c>
      <c r="AH26" s="50">
        <f t="array" ref="AH26">-(IF(AH$2=1,Assumptions!$H27/12,-(SUMIF($D$2:$EE$2,AH$2-1,$D26:$EE26)/12)*(1+XLOOKUP(AH$2,Assumptions!$C$94:$M$94,Assumptions!$C$98:$M$98))))</f>
        <v>-309.3328016</v>
      </c>
      <c r="AI26" s="50">
        <f t="array" ref="AI26">-(IF(AI$2=1,Assumptions!$H27/12,-(SUMIF($D$2:$EE$2,AI$2-1,$D26:$EE26)/12)*(1+XLOOKUP(AI$2,Assumptions!$C$94:$M$94,Assumptions!$C$98:$M$98))))</f>
        <v>-309.3328016</v>
      </c>
      <c r="AJ26" s="50">
        <f t="array" ref="AJ26">-(IF(AJ$2=1,Assumptions!$H27/12,-(SUMIF($D$2:$EE$2,AJ$2-1,$D26:$EE26)/12)*(1+XLOOKUP(AJ$2,Assumptions!$C$94:$M$94,Assumptions!$C$98:$M$98))))</f>
        <v>-309.3328016</v>
      </c>
      <c r="AK26" s="50">
        <f t="array" ref="AK26">-(IF(AK$2=1,Assumptions!$H27/12,-(SUMIF($D$2:$EE$2,AK$2-1,$D26:$EE26)/12)*(1+XLOOKUP(AK$2,Assumptions!$C$94:$M$94,Assumptions!$C$98:$M$98))))</f>
        <v>-309.3328016</v>
      </c>
      <c r="AL26" s="50">
        <f t="array" ref="AL26">-(IF(AL$2=1,Assumptions!$H27/12,-(SUMIF($D$2:$EE$2,AL$2-1,$D26:$EE26)/12)*(1+XLOOKUP(AL$2,Assumptions!$C$94:$M$94,Assumptions!$C$98:$M$98))))</f>
        <v>-309.3328016</v>
      </c>
      <c r="AM26" s="50">
        <f t="array" ref="AM26">-(IF(AM$2=1,Assumptions!$H27/12,-(SUMIF($D$2:$EE$2,AM$2-1,$D26:$EE26)/12)*(1+XLOOKUP(AM$2,Assumptions!$C$94:$M$94,Assumptions!$C$98:$M$98))))</f>
        <v>-309.3328016</v>
      </c>
      <c r="AN26" s="50">
        <f t="array" ref="AN26">-(IF(AN$2=1,Assumptions!$H27/12,-(SUMIF($D$2:$EE$2,AN$2-1,$D26:$EE26)/12)*(1+XLOOKUP(AN$2,Assumptions!$C$94:$M$94,Assumptions!$C$98:$M$98))))</f>
        <v>-318.6127856</v>
      </c>
      <c r="AO26" s="50">
        <f t="array" ref="AO26">-(IF(AO$2=1,Assumptions!$H27/12,-(SUMIF($D$2:$EE$2,AO$2-1,$D26:$EE26)/12)*(1+XLOOKUP(AO$2,Assumptions!$C$94:$M$94,Assumptions!$C$98:$M$98))))</f>
        <v>-318.6127856</v>
      </c>
      <c r="AP26" s="50">
        <f t="array" ref="AP26">-(IF(AP$2=1,Assumptions!$H27/12,-(SUMIF($D$2:$EE$2,AP$2-1,$D26:$EE26)/12)*(1+XLOOKUP(AP$2,Assumptions!$C$94:$M$94,Assumptions!$C$98:$M$98))))</f>
        <v>-318.6127856</v>
      </c>
      <c r="AQ26" s="50">
        <f t="array" ref="AQ26">-(IF(AQ$2=1,Assumptions!$H27/12,-(SUMIF($D$2:$EE$2,AQ$2-1,$D26:$EE26)/12)*(1+XLOOKUP(AQ$2,Assumptions!$C$94:$M$94,Assumptions!$C$98:$M$98))))</f>
        <v>-318.6127856</v>
      </c>
      <c r="AR26" s="50">
        <f t="array" ref="AR26">-(IF(AR$2=1,Assumptions!$H27/12,-(SUMIF($D$2:$EE$2,AR$2-1,$D26:$EE26)/12)*(1+XLOOKUP(AR$2,Assumptions!$C$94:$M$94,Assumptions!$C$98:$M$98))))</f>
        <v>-318.6127856</v>
      </c>
      <c r="AS26" s="50">
        <f t="array" ref="AS26">-(IF(AS$2=1,Assumptions!$H27/12,-(SUMIF($D$2:$EE$2,AS$2-1,$D26:$EE26)/12)*(1+XLOOKUP(AS$2,Assumptions!$C$94:$M$94,Assumptions!$C$98:$M$98))))</f>
        <v>-318.6127856</v>
      </c>
      <c r="AT26" s="50">
        <f t="array" ref="AT26">-(IF(AT$2=1,Assumptions!$H27/12,-(SUMIF($D$2:$EE$2,AT$2-1,$D26:$EE26)/12)*(1+XLOOKUP(AT$2,Assumptions!$C$94:$M$94,Assumptions!$C$98:$M$98))))</f>
        <v>-318.6127856</v>
      </c>
      <c r="AU26" s="50">
        <f t="array" ref="AU26">-(IF(AU$2=1,Assumptions!$H27/12,-(SUMIF($D$2:$EE$2,AU$2-1,$D26:$EE26)/12)*(1+XLOOKUP(AU$2,Assumptions!$C$94:$M$94,Assumptions!$C$98:$M$98))))</f>
        <v>-318.6127856</v>
      </c>
      <c r="AV26" s="50">
        <f t="array" ref="AV26">-(IF(AV$2=1,Assumptions!$H27/12,-(SUMIF($D$2:$EE$2,AV$2-1,$D26:$EE26)/12)*(1+XLOOKUP(AV$2,Assumptions!$C$94:$M$94,Assumptions!$C$98:$M$98))))</f>
        <v>-318.6127856</v>
      </c>
      <c r="AW26" s="50">
        <f t="array" ref="AW26">-(IF(AW$2=1,Assumptions!$H27/12,-(SUMIF($D$2:$EE$2,AW$2-1,$D26:$EE26)/12)*(1+XLOOKUP(AW$2,Assumptions!$C$94:$M$94,Assumptions!$C$98:$M$98))))</f>
        <v>-318.6127856</v>
      </c>
      <c r="AX26" s="50">
        <f t="array" ref="AX26">-(IF(AX$2=1,Assumptions!$H27/12,-(SUMIF($D$2:$EE$2,AX$2-1,$D26:$EE26)/12)*(1+XLOOKUP(AX$2,Assumptions!$C$94:$M$94,Assumptions!$C$98:$M$98))))</f>
        <v>-318.6127856</v>
      </c>
      <c r="AY26" s="50">
        <f t="array" ref="AY26">-(IF(AY$2=1,Assumptions!$H27/12,-(SUMIF($D$2:$EE$2,AY$2-1,$D26:$EE26)/12)*(1+XLOOKUP(AY$2,Assumptions!$C$94:$M$94,Assumptions!$C$98:$M$98))))</f>
        <v>-318.6127856</v>
      </c>
      <c r="AZ26" s="50">
        <f t="array" ref="AZ26">-(IF(AZ$2=1,Assumptions!$H27/12,-(SUMIF($D$2:$EE$2,AZ$2-1,$D26:$EE26)/12)*(1+XLOOKUP(AZ$2,Assumptions!$C$94:$M$94,Assumptions!$C$98:$M$98))))</f>
        <v>-328.1711692</v>
      </c>
      <c r="BA26" s="50">
        <f t="array" ref="BA26">-(IF(BA$2=1,Assumptions!$H27/12,-(SUMIF($D$2:$EE$2,BA$2-1,$D26:$EE26)/12)*(1+XLOOKUP(BA$2,Assumptions!$C$94:$M$94,Assumptions!$C$98:$M$98))))</f>
        <v>-328.1711692</v>
      </c>
      <c r="BB26" s="50">
        <f t="array" ref="BB26">-(IF(BB$2=1,Assumptions!$H27/12,-(SUMIF($D$2:$EE$2,BB$2-1,$D26:$EE26)/12)*(1+XLOOKUP(BB$2,Assumptions!$C$94:$M$94,Assumptions!$C$98:$M$98))))</f>
        <v>-328.1711692</v>
      </c>
      <c r="BC26" s="50">
        <f t="array" ref="BC26">-(IF(BC$2=1,Assumptions!$H27/12,-(SUMIF($D$2:$EE$2,BC$2-1,$D26:$EE26)/12)*(1+XLOOKUP(BC$2,Assumptions!$C$94:$M$94,Assumptions!$C$98:$M$98))))</f>
        <v>-328.1711692</v>
      </c>
      <c r="BD26" s="50">
        <f t="array" ref="BD26">-(IF(BD$2=1,Assumptions!$H27/12,-(SUMIF($D$2:$EE$2,BD$2-1,$D26:$EE26)/12)*(1+XLOOKUP(BD$2,Assumptions!$C$94:$M$94,Assumptions!$C$98:$M$98))))</f>
        <v>-328.1711692</v>
      </c>
      <c r="BE26" s="50">
        <f t="array" ref="BE26">-(IF(BE$2=1,Assumptions!$H27/12,-(SUMIF($D$2:$EE$2,BE$2-1,$D26:$EE26)/12)*(1+XLOOKUP(BE$2,Assumptions!$C$94:$M$94,Assumptions!$C$98:$M$98))))</f>
        <v>-328.1711692</v>
      </c>
      <c r="BF26" s="50">
        <f t="array" ref="BF26">-(IF(BF$2=1,Assumptions!$H27/12,-(SUMIF($D$2:$EE$2,BF$2-1,$D26:$EE26)/12)*(1+XLOOKUP(BF$2,Assumptions!$C$94:$M$94,Assumptions!$C$98:$M$98))))</f>
        <v>-328.1711692</v>
      </c>
      <c r="BG26" s="50">
        <f t="array" ref="BG26">-(IF(BG$2=1,Assumptions!$H27/12,-(SUMIF($D$2:$EE$2,BG$2-1,$D26:$EE26)/12)*(1+XLOOKUP(BG$2,Assumptions!$C$94:$M$94,Assumptions!$C$98:$M$98))))</f>
        <v>-328.1711692</v>
      </c>
      <c r="BH26" s="50">
        <f t="array" ref="BH26">-(IF(BH$2=1,Assumptions!$H27/12,-(SUMIF($D$2:$EE$2,BH$2-1,$D26:$EE26)/12)*(1+XLOOKUP(BH$2,Assumptions!$C$94:$M$94,Assumptions!$C$98:$M$98))))</f>
        <v>-328.1711692</v>
      </c>
      <c r="BI26" s="50">
        <f t="array" ref="BI26">-(IF(BI$2=1,Assumptions!$H27/12,-(SUMIF($D$2:$EE$2,BI$2-1,$D26:$EE26)/12)*(1+XLOOKUP(BI$2,Assumptions!$C$94:$M$94,Assumptions!$C$98:$M$98))))</f>
        <v>-328.1711692</v>
      </c>
      <c r="BJ26" s="50">
        <f t="array" ref="BJ26">-(IF(BJ$2=1,Assumptions!$H27/12,-(SUMIF($D$2:$EE$2,BJ$2-1,$D26:$EE26)/12)*(1+XLOOKUP(BJ$2,Assumptions!$C$94:$M$94,Assumptions!$C$98:$M$98))))</f>
        <v>-328.1711692</v>
      </c>
      <c r="BK26" s="50">
        <f t="array" ref="BK26">-(IF(BK$2=1,Assumptions!$H27/12,-(SUMIF($D$2:$EE$2,BK$2-1,$D26:$EE26)/12)*(1+XLOOKUP(BK$2,Assumptions!$C$94:$M$94,Assumptions!$C$98:$M$98))))</f>
        <v>-328.1711692</v>
      </c>
      <c r="BL26" s="50">
        <f t="array" ref="BL26">-(IF(BL$2=1,Assumptions!$H27/12,-(SUMIF($D$2:$EE$2,BL$2-1,$D26:$EE26)/12)*(1+XLOOKUP(BL$2,Assumptions!$C$94:$M$94,Assumptions!$C$98:$M$98))))</f>
        <v>-338.0163043</v>
      </c>
      <c r="BM26" s="50">
        <f t="array" ref="BM26">-(IF(BM$2=1,Assumptions!$H27/12,-(SUMIF($D$2:$EE$2,BM$2-1,$D26:$EE26)/12)*(1+XLOOKUP(BM$2,Assumptions!$C$94:$M$94,Assumptions!$C$98:$M$98))))</f>
        <v>-338.0163043</v>
      </c>
      <c r="BN26" s="50">
        <f t="array" ref="BN26">-(IF(BN$2=1,Assumptions!$H27/12,-(SUMIF($D$2:$EE$2,BN$2-1,$D26:$EE26)/12)*(1+XLOOKUP(BN$2,Assumptions!$C$94:$M$94,Assumptions!$C$98:$M$98))))</f>
        <v>-338.0163043</v>
      </c>
      <c r="BO26" s="50">
        <f t="array" ref="BO26">-(IF(BO$2=1,Assumptions!$H27/12,-(SUMIF($D$2:$EE$2,BO$2-1,$D26:$EE26)/12)*(1+XLOOKUP(BO$2,Assumptions!$C$94:$M$94,Assumptions!$C$98:$M$98))))</f>
        <v>-338.0163043</v>
      </c>
      <c r="BP26" s="50">
        <f t="array" ref="BP26">-(IF(BP$2=1,Assumptions!$H27/12,-(SUMIF($D$2:$EE$2,BP$2-1,$D26:$EE26)/12)*(1+XLOOKUP(BP$2,Assumptions!$C$94:$M$94,Assumptions!$C$98:$M$98))))</f>
        <v>-338.0163043</v>
      </c>
      <c r="BQ26" s="50">
        <f t="array" ref="BQ26">-(IF(BQ$2=1,Assumptions!$H27/12,-(SUMIF($D$2:$EE$2,BQ$2-1,$D26:$EE26)/12)*(1+XLOOKUP(BQ$2,Assumptions!$C$94:$M$94,Assumptions!$C$98:$M$98))))</f>
        <v>-338.0163043</v>
      </c>
      <c r="BR26" s="50">
        <f t="array" ref="BR26">-(IF(BR$2=1,Assumptions!$H27/12,-(SUMIF($D$2:$EE$2,BR$2-1,$D26:$EE26)/12)*(1+XLOOKUP(BR$2,Assumptions!$C$94:$M$94,Assumptions!$C$98:$M$98))))</f>
        <v>-338.0163043</v>
      </c>
      <c r="BS26" s="50">
        <f t="array" ref="BS26">-(IF(BS$2=1,Assumptions!$H27/12,-(SUMIF($D$2:$EE$2,BS$2-1,$D26:$EE26)/12)*(1+XLOOKUP(BS$2,Assumptions!$C$94:$M$94,Assumptions!$C$98:$M$98))))</f>
        <v>-338.0163043</v>
      </c>
      <c r="BT26" s="50">
        <f t="array" ref="BT26">-(IF(BT$2=1,Assumptions!$H27/12,-(SUMIF($D$2:$EE$2,BT$2-1,$D26:$EE26)/12)*(1+XLOOKUP(BT$2,Assumptions!$C$94:$M$94,Assumptions!$C$98:$M$98))))</f>
        <v>-338.0163043</v>
      </c>
      <c r="BU26" s="50">
        <f t="array" ref="BU26">-(IF(BU$2=1,Assumptions!$H27/12,-(SUMIF($D$2:$EE$2,BU$2-1,$D26:$EE26)/12)*(1+XLOOKUP(BU$2,Assumptions!$C$94:$M$94,Assumptions!$C$98:$M$98))))</f>
        <v>-338.0163043</v>
      </c>
      <c r="BV26" s="50">
        <f t="array" ref="BV26">-(IF(BV$2=1,Assumptions!$H27/12,-(SUMIF($D$2:$EE$2,BV$2-1,$D26:$EE26)/12)*(1+XLOOKUP(BV$2,Assumptions!$C$94:$M$94,Assumptions!$C$98:$M$98))))</f>
        <v>-338.0163043</v>
      </c>
      <c r="BW26" s="50">
        <f t="array" ref="BW26">-(IF(BW$2=1,Assumptions!$H27/12,-(SUMIF($D$2:$EE$2,BW$2-1,$D26:$EE26)/12)*(1+XLOOKUP(BW$2,Assumptions!$C$94:$M$94,Assumptions!$C$98:$M$98))))</f>
        <v>-338.0163043</v>
      </c>
      <c r="BX26" s="50">
        <f t="array" ref="BX26">-(IF(BX$2=1,Assumptions!$H27/12,-(SUMIF($D$2:$EE$2,BX$2-1,$D26:$EE26)/12)*(1+XLOOKUP(BX$2,Assumptions!$C$94:$M$94,Assumptions!$C$98:$M$98))))</f>
        <v>-348.1567934</v>
      </c>
      <c r="BY26" s="50">
        <f t="array" ref="BY26">-(IF(BY$2=1,Assumptions!$H27/12,-(SUMIF($D$2:$EE$2,BY$2-1,$D26:$EE26)/12)*(1+XLOOKUP(BY$2,Assumptions!$C$94:$M$94,Assumptions!$C$98:$M$98))))</f>
        <v>-348.1567934</v>
      </c>
      <c r="BZ26" s="50">
        <f t="array" ref="BZ26">-(IF(BZ$2=1,Assumptions!$H27/12,-(SUMIF($D$2:$EE$2,BZ$2-1,$D26:$EE26)/12)*(1+XLOOKUP(BZ$2,Assumptions!$C$94:$M$94,Assumptions!$C$98:$M$98))))</f>
        <v>-348.1567934</v>
      </c>
      <c r="CA26" s="50">
        <f t="array" ref="CA26">-(IF(CA$2=1,Assumptions!$H27/12,-(SUMIF($D$2:$EE$2,CA$2-1,$D26:$EE26)/12)*(1+XLOOKUP(CA$2,Assumptions!$C$94:$M$94,Assumptions!$C$98:$M$98))))</f>
        <v>-348.1567934</v>
      </c>
      <c r="CB26" s="50">
        <f t="array" ref="CB26">-(IF(CB$2=1,Assumptions!$H27/12,-(SUMIF($D$2:$EE$2,CB$2-1,$D26:$EE26)/12)*(1+XLOOKUP(CB$2,Assumptions!$C$94:$M$94,Assumptions!$C$98:$M$98))))</f>
        <v>-348.1567934</v>
      </c>
      <c r="CC26" s="50">
        <f t="array" ref="CC26">-(IF(CC$2=1,Assumptions!$H27/12,-(SUMIF($D$2:$EE$2,CC$2-1,$D26:$EE26)/12)*(1+XLOOKUP(CC$2,Assumptions!$C$94:$M$94,Assumptions!$C$98:$M$98))))</f>
        <v>-348.1567934</v>
      </c>
      <c r="CD26" s="50">
        <f t="array" ref="CD26">-(IF(CD$2=1,Assumptions!$H27/12,-(SUMIF($D$2:$EE$2,CD$2-1,$D26:$EE26)/12)*(1+XLOOKUP(CD$2,Assumptions!$C$94:$M$94,Assumptions!$C$98:$M$98))))</f>
        <v>-348.1567934</v>
      </c>
      <c r="CE26" s="50">
        <f t="array" ref="CE26">-(IF(CE$2=1,Assumptions!$H27/12,-(SUMIF($D$2:$EE$2,CE$2-1,$D26:$EE26)/12)*(1+XLOOKUP(CE$2,Assumptions!$C$94:$M$94,Assumptions!$C$98:$M$98))))</f>
        <v>-348.1567934</v>
      </c>
      <c r="CF26" s="50">
        <f t="array" ref="CF26">-(IF(CF$2=1,Assumptions!$H27/12,-(SUMIF($D$2:$EE$2,CF$2-1,$D26:$EE26)/12)*(1+XLOOKUP(CF$2,Assumptions!$C$94:$M$94,Assumptions!$C$98:$M$98))))</f>
        <v>-348.1567934</v>
      </c>
      <c r="CG26" s="50">
        <f t="array" ref="CG26">-(IF(CG$2=1,Assumptions!$H27/12,-(SUMIF($D$2:$EE$2,CG$2-1,$D26:$EE26)/12)*(1+XLOOKUP(CG$2,Assumptions!$C$94:$M$94,Assumptions!$C$98:$M$98))))</f>
        <v>-348.1567934</v>
      </c>
      <c r="CH26" s="50">
        <f t="array" ref="CH26">-(IF(CH$2=1,Assumptions!$H27/12,-(SUMIF($D$2:$EE$2,CH$2-1,$D26:$EE26)/12)*(1+XLOOKUP(CH$2,Assumptions!$C$94:$M$94,Assumptions!$C$98:$M$98))))</f>
        <v>-348.1567934</v>
      </c>
      <c r="CI26" s="50">
        <f t="array" ref="CI26">-(IF(CI$2=1,Assumptions!$H27/12,-(SUMIF($D$2:$EE$2,CI$2-1,$D26:$EE26)/12)*(1+XLOOKUP(CI$2,Assumptions!$C$94:$M$94,Assumptions!$C$98:$M$98))))</f>
        <v>-348.1567934</v>
      </c>
      <c r="CJ26" s="50">
        <f t="array" ref="CJ26">-(IF(CJ$2=1,Assumptions!$H27/12,-(SUMIF($D$2:$EE$2,CJ$2-1,$D26:$EE26)/12)*(1+XLOOKUP(CJ$2,Assumptions!$C$94:$M$94,Assumptions!$C$98:$M$98))))</f>
        <v>-358.6014972</v>
      </c>
      <c r="CK26" s="50">
        <f t="array" ref="CK26">-(IF(CK$2=1,Assumptions!$H27/12,-(SUMIF($D$2:$EE$2,CK$2-1,$D26:$EE26)/12)*(1+XLOOKUP(CK$2,Assumptions!$C$94:$M$94,Assumptions!$C$98:$M$98))))</f>
        <v>-358.6014972</v>
      </c>
      <c r="CL26" s="50">
        <f t="array" ref="CL26">-(IF(CL$2=1,Assumptions!$H27/12,-(SUMIF($D$2:$EE$2,CL$2-1,$D26:$EE26)/12)*(1+XLOOKUP(CL$2,Assumptions!$C$94:$M$94,Assumptions!$C$98:$M$98))))</f>
        <v>-358.6014972</v>
      </c>
      <c r="CM26" s="50">
        <f t="array" ref="CM26">-(IF(CM$2=1,Assumptions!$H27/12,-(SUMIF($D$2:$EE$2,CM$2-1,$D26:$EE26)/12)*(1+XLOOKUP(CM$2,Assumptions!$C$94:$M$94,Assumptions!$C$98:$M$98))))</f>
        <v>-358.6014972</v>
      </c>
      <c r="CN26" s="50">
        <f t="array" ref="CN26">-(IF(CN$2=1,Assumptions!$H27/12,-(SUMIF($D$2:$EE$2,CN$2-1,$D26:$EE26)/12)*(1+XLOOKUP(CN$2,Assumptions!$C$94:$M$94,Assumptions!$C$98:$M$98))))</f>
        <v>-358.6014972</v>
      </c>
      <c r="CO26" s="50">
        <f t="array" ref="CO26">-(IF(CO$2=1,Assumptions!$H27/12,-(SUMIF($D$2:$EE$2,CO$2-1,$D26:$EE26)/12)*(1+XLOOKUP(CO$2,Assumptions!$C$94:$M$94,Assumptions!$C$98:$M$98))))</f>
        <v>-358.6014972</v>
      </c>
      <c r="CP26" s="50">
        <f t="array" ref="CP26">-(IF(CP$2=1,Assumptions!$H27/12,-(SUMIF($D$2:$EE$2,CP$2-1,$D26:$EE26)/12)*(1+XLOOKUP(CP$2,Assumptions!$C$94:$M$94,Assumptions!$C$98:$M$98))))</f>
        <v>-358.6014972</v>
      </c>
      <c r="CQ26" s="50">
        <f t="array" ref="CQ26">-(IF(CQ$2=1,Assumptions!$H27/12,-(SUMIF($D$2:$EE$2,CQ$2-1,$D26:$EE26)/12)*(1+XLOOKUP(CQ$2,Assumptions!$C$94:$M$94,Assumptions!$C$98:$M$98))))</f>
        <v>-358.6014972</v>
      </c>
      <c r="CR26" s="50">
        <f t="array" ref="CR26">-(IF(CR$2=1,Assumptions!$H27/12,-(SUMIF($D$2:$EE$2,CR$2-1,$D26:$EE26)/12)*(1+XLOOKUP(CR$2,Assumptions!$C$94:$M$94,Assumptions!$C$98:$M$98))))</f>
        <v>-358.6014972</v>
      </c>
      <c r="CS26" s="50">
        <f t="array" ref="CS26">-(IF(CS$2=1,Assumptions!$H27/12,-(SUMIF($D$2:$EE$2,CS$2-1,$D26:$EE26)/12)*(1+XLOOKUP(CS$2,Assumptions!$C$94:$M$94,Assumptions!$C$98:$M$98))))</f>
        <v>-358.6014972</v>
      </c>
      <c r="CT26" s="50">
        <f t="array" ref="CT26">-(IF(CT$2=1,Assumptions!$H27/12,-(SUMIF($D$2:$EE$2,CT$2-1,$D26:$EE26)/12)*(1+XLOOKUP(CT$2,Assumptions!$C$94:$M$94,Assumptions!$C$98:$M$98))))</f>
        <v>-358.6014972</v>
      </c>
      <c r="CU26" s="50">
        <f t="array" ref="CU26">-(IF(CU$2=1,Assumptions!$H27/12,-(SUMIF($D$2:$EE$2,CU$2-1,$D26:$EE26)/12)*(1+XLOOKUP(CU$2,Assumptions!$C$94:$M$94,Assumptions!$C$98:$M$98))))</f>
        <v>-358.6014972</v>
      </c>
      <c r="CV26" s="50">
        <f t="array" ref="CV26">-(IF(CV$2=1,Assumptions!$H27/12,-(SUMIF($D$2:$EE$2,CV$2-1,$D26:$EE26)/12)*(1+XLOOKUP(CV$2,Assumptions!$C$94:$M$94,Assumptions!$C$98:$M$98))))</f>
        <v>-369.3595421</v>
      </c>
      <c r="CW26" s="50">
        <f t="array" ref="CW26">-(IF(CW$2=1,Assumptions!$H27/12,-(SUMIF($D$2:$EE$2,CW$2-1,$D26:$EE26)/12)*(1+XLOOKUP(CW$2,Assumptions!$C$94:$M$94,Assumptions!$C$98:$M$98))))</f>
        <v>-369.3595421</v>
      </c>
      <c r="CX26" s="50">
        <f t="array" ref="CX26">-(IF(CX$2=1,Assumptions!$H27/12,-(SUMIF($D$2:$EE$2,CX$2-1,$D26:$EE26)/12)*(1+XLOOKUP(CX$2,Assumptions!$C$94:$M$94,Assumptions!$C$98:$M$98))))</f>
        <v>-369.3595421</v>
      </c>
      <c r="CY26" s="50">
        <f t="array" ref="CY26">-(IF(CY$2=1,Assumptions!$H27/12,-(SUMIF($D$2:$EE$2,CY$2-1,$D26:$EE26)/12)*(1+XLOOKUP(CY$2,Assumptions!$C$94:$M$94,Assumptions!$C$98:$M$98))))</f>
        <v>-369.3595421</v>
      </c>
      <c r="CZ26" s="50">
        <f t="array" ref="CZ26">-(IF(CZ$2=1,Assumptions!$H27/12,-(SUMIF($D$2:$EE$2,CZ$2-1,$D26:$EE26)/12)*(1+XLOOKUP(CZ$2,Assumptions!$C$94:$M$94,Assumptions!$C$98:$M$98))))</f>
        <v>-369.3595421</v>
      </c>
      <c r="DA26" s="50">
        <f t="array" ref="DA26">-(IF(DA$2=1,Assumptions!$H27/12,-(SUMIF($D$2:$EE$2,DA$2-1,$D26:$EE26)/12)*(1+XLOOKUP(DA$2,Assumptions!$C$94:$M$94,Assumptions!$C$98:$M$98))))</f>
        <v>-369.3595421</v>
      </c>
      <c r="DB26" s="50">
        <f t="array" ref="DB26">-(IF(DB$2=1,Assumptions!$H27/12,-(SUMIF($D$2:$EE$2,DB$2-1,$D26:$EE26)/12)*(1+XLOOKUP(DB$2,Assumptions!$C$94:$M$94,Assumptions!$C$98:$M$98))))</f>
        <v>-369.3595421</v>
      </c>
      <c r="DC26" s="50">
        <f t="array" ref="DC26">-(IF(DC$2=1,Assumptions!$H27/12,-(SUMIF($D$2:$EE$2,DC$2-1,$D26:$EE26)/12)*(1+XLOOKUP(DC$2,Assumptions!$C$94:$M$94,Assumptions!$C$98:$M$98))))</f>
        <v>-369.3595421</v>
      </c>
      <c r="DD26" s="50">
        <f t="array" ref="DD26">-(IF(DD$2=1,Assumptions!$H27/12,-(SUMIF($D$2:$EE$2,DD$2-1,$D26:$EE26)/12)*(1+XLOOKUP(DD$2,Assumptions!$C$94:$M$94,Assumptions!$C$98:$M$98))))</f>
        <v>-369.3595421</v>
      </c>
      <c r="DE26" s="50">
        <f t="array" ref="DE26">-(IF(DE$2=1,Assumptions!$H27/12,-(SUMIF($D$2:$EE$2,DE$2-1,$D26:$EE26)/12)*(1+XLOOKUP(DE$2,Assumptions!$C$94:$M$94,Assumptions!$C$98:$M$98))))</f>
        <v>-369.3595421</v>
      </c>
      <c r="DF26" s="50">
        <f t="array" ref="DF26">-(IF(DF$2=1,Assumptions!$H27/12,-(SUMIF($D$2:$EE$2,DF$2-1,$D26:$EE26)/12)*(1+XLOOKUP(DF$2,Assumptions!$C$94:$M$94,Assumptions!$C$98:$M$98))))</f>
        <v>-369.3595421</v>
      </c>
      <c r="DG26" s="50">
        <f t="array" ref="DG26">-(IF(DG$2=1,Assumptions!$H27/12,-(SUMIF($D$2:$EE$2,DG$2-1,$D26:$EE26)/12)*(1+XLOOKUP(DG$2,Assumptions!$C$94:$M$94,Assumptions!$C$98:$M$98))))</f>
        <v>-369.3595421</v>
      </c>
      <c r="DH26" s="50">
        <f t="array" ref="DH26">-(IF(DH$2=1,Assumptions!$H27/12,-(SUMIF($D$2:$EE$2,DH$2-1,$D26:$EE26)/12)*(1+XLOOKUP(DH$2,Assumptions!$C$94:$M$94,Assumptions!$C$98:$M$98))))</f>
        <v>-380.4403284</v>
      </c>
      <c r="DI26" s="50">
        <f t="array" ref="DI26">-(IF(DI$2=1,Assumptions!$H27/12,-(SUMIF($D$2:$EE$2,DI$2-1,$D26:$EE26)/12)*(1+XLOOKUP(DI$2,Assumptions!$C$94:$M$94,Assumptions!$C$98:$M$98))))</f>
        <v>-380.4403284</v>
      </c>
      <c r="DJ26" s="50">
        <f t="array" ref="DJ26">-(IF(DJ$2=1,Assumptions!$H27/12,-(SUMIF($D$2:$EE$2,DJ$2-1,$D26:$EE26)/12)*(1+XLOOKUP(DJ$2,Assumptions!$C$94:$M$94,Assumptions!$C$98:$M$98))))</f>
        <v>-380.4403284</v>
      </c>
      <c r="DK26" s="50">
        <f t="array" ref="DK26">-(IF(DK$2=1,Assumptions!$H27/12,-(SUMIF($D$2:$EE$2,DK$2-1,$D26:$EE26)/12)*(1+XLOOKUP(DK$2,Assumptions!$C$94:$M$94,Assumptions!$C$98:$M$98))))</f>
        <v>-380.4403284</v>
      </c>
      <c r="DL26" s="50">
        <f t="array" ref="DL26">-(IF(DL$2=1,Assumptions!$H27/12,-(SUMIF($D$2:$EE$2,DL$2-1,$D26:$EE26)/12)*(1+XLOOKUP(DL$2,Assumptions!$C$94:$M$94,Assumptions!$C$98:$M$98))))</f>
        <v>-380.4403284</v>
      </c>
      <c r="DM26" s="50">
        <f t="array" ref="DM26">-(IF(DM$2=1,Assumptions!$H27/12,-(SUMIF($D$2:$EE$2,DM$2-1,$D26:$EE26)/12)*(1+XLOOKUP(DM$2,Assumptions!$C$94:$M$94,Assumptions!$C$98:$M$98))))</f>
        <v>-380.4403284</v>
      </c>
      <c r="DN26" s="50">
        <f t="array" ref="DN26">-(IF(DN$2=1,Assumptions!$H27/12,-(SUMIF($D$2:$EE$2,DN$2-1,$D26:$EE26)/12)*(1+XLOOKUP(DN$2,Assumptions!$C$94:$M$94,Assumptions!$C$98:$M$98))))</f>
        <v>-380.4403284</v>
      </c>
      <c r="DO26" s="50">
        <f t="array" ref="DO26">-(IF(DO$2=1,Assumptions!$H27/12,-(SUMIF($D$2:$EE$2,DO$2-1,$D26:$EE26)/12)*(1+XLOOKUP(DO$2,Assumptions!$C$94:$M$94,Assumptions!$C$98:$M$98))))</f>
        <v>-380.4403284</v>
      </c>
      <c r="DP26" s="50">
        <f t="array" ref="DP26">-(IF(DP$2=1,Assumptions!$H27/12,-(SUMIF($D$2:$EE$2,DP$2-1,$D26:$EE26)/12)*(1+XLOOKUP(DP$2,Assumptions!$C$94:$M$94,Assumptions!$C$98:$M$98))))</f>
        <v>-380.4403284</v>
      </c>
      <c r="DQ26" s="50">
        <f t="array" ref="DQ26">-(IF(DQ$2=1,Assumptions!$H27/12,-(SUMIF($D$2:$EE$2,DQ$2-1,$D26:$EE26)/12)*(1+XLOOKUP(DQ$2,Assumptions!$C$94:$M$94,Assumptions!$C$98:$M$98))))</f>
        <v>-380.4403284</v>
      </c>
      <c r="DR26" s="50">
        <f t="array" ref="DR26">-(IF(DR$2=1,Assumptions!$H27/12,-(SUMIF($D$2:$EE$2,DR$2-1,$D26:$EE26)/12)*(1+XLOOKUP(DR$2,Assumptions!$C$94:$M$94,Assumptions!$C$98:$M$98))))</f>
        <v>-380.4403284</v>
      </c>
      <c r="DS26" s="50">
        <f t="array" ref="DS26">-(IF(DS$2=1,Assumptions!$H27/12,-(SUMIF($D$2:$EE$2,DS$2-1,$D26:$EE26)/12)*(1+XLOOKUP(DS$2,Assumptions!$C$94:$M$94,Assumptions!$C$98:$M$98))))</f>
        <v>-380.4403284</v>
      </c>
      <c r="DT26" s="50">
        <f t="array" ref="DT26">-(IF(DT$2=1,Assumptions!$H27/12,-(SUMIF($D$2:$EE$2,DT$2-1,$D26:$EE26)/12)*(1+XLOOKUP(DT$2,Assumptions!$C$94:$M$94,Assumptions!$C$98:$M$98))))</f>
        <v>-391.8535382</v>
      </c>
      <c r="DU26" s="50">
        <f t="array" ref="DU26">-(IF(DU$2=1,Assumptions!$H27/12,-(SUMIF($D$2:$EE$2,DU$2-1,$D26:$EE26)/12)*(1+XLOOKUP(DU$2,Assumptions!$C$94:$M$94,Assumptions!$C$98:$M$98))))</f>
        <v>-391.8535382</v>
      </c>
      <c r="DV26" s="50">
        <f t="array" ref="DV26">-(IF(DV$2=1,Assumptions!$H27/12,-(SUMIF($D$2:$EE$2,DV$2-1,$D26:$EE26)/12)*(1+XLOOKUP(DV$2,Assumptions!$C$94:$M$94,Assumptions!$C$98:$M$98))))</f>
        <v>-391.8535382</v>
      </c>
      <c r="DW26" s="50">
        <f t="array" ref="DW26">-(IF(DW$2=1,Assumptions!$H27/12,-(SUMIF($D$2:$EE$2,DW$2-1,$D26:$EE26)/12)*(1+XLOOKUP(DW$2,Assumptions!$C$94:$M$94,Assumptions!$C$98:$M$98))))</f>
        <v>-391.8535382</v>
      </c>
      <c r="DX26" s="50">
        <f t="array" ref="DX26">-(IF(DX$2=1,Assumptions!$H27/12,-(SUMIF($D$2:$EE$2,DX$2-1,$D26:$EE26)/12)*(1+XLOOKUP(DX$2,Assumptions!$C$94:$M$94,Assumptions!$C$98:$M$98))))</f>
        <v>-391.8535382</v>
      </c>
      <c r="DY26" s="50">
        <f t="array" ref="DY26">-(IF(DY$2=1,Assumptions!$H27/12,-(SUMIF($D$2:$EE$2,DY$2-1,$D26:$EE26)/12)*(1+XLOOKUP(DY$2,Assumptions!$C$94:$M$94,Assumptions!$C$98:$M$98))))</f>
        <v>-391.8535382</v>
      </c>
      <c r="DZ26" s="50">
        <f t="array" ref="DZ26">-(IF(DZ$2=1,Assumptions!$H27/12,-(SUMIF($D$2:$EE$2,DZ$2-1,$D26:$EE26)/12)*(1+XLOOKUP(DZ$2,Assumptions!$C$94:$M$94,Assumptions!$C$98:$M$98))))</f>
        <v>-391.8535382</v>
      </c>
      <c r="EA26" s="50">
        <f t="array" ref="EA26">-(IF(EA$2=1,Assumptions!$H27/12,-(SUMIF($D$2:$EE$2,EA$2-1,$D26:$EE26)/12)*(1+XLOOKUP(EA$2,Assumptions!$C$94:$M$94,Assumptions!$C$98:$M$98))))</f>
        <v>-391.8535382</v>
      </c>
      <c r="EB26" s="50">
        <f t="array" ref="EB26">-(IF(EB$2=1,Assumptions!$H27/12,-(SUMIF($D$2:$EE$2,EB$2-1,$D26:$EE26)/12)*(1+XLOOKUP(EB$2,Assumptions!$C$94:$M$94,Assumptions!$C$98:$M$98))))</f>
        <v>-391.8535382</v>
      </c>
      <c r="EC26" s="50">
        <f t="array" ref="EC26">-(IF(EC$2=1,Assumptions!$H27/12,-(SUMIF($D$2:$EE$2,EC$2-1,$D26:$EE26)/12)*(1+XLOOKUP(EC$2,Assumptions!$C$94:$M$94,Assumptions!$C$98:$M$98))))</f>
        <v>-391.8535382</v>
      </c>
      <c r="ED26" s="50">
        <f t="array" ref="ED26">-(IF(ED$2=1,Assumptions!$H27/12,-(SUMIF($D$2:$EE$2,ED$2-1,$D26:$EE26)/12)*(1+XLOOKUP(ED$2,Assumptions!$C$94:$M$94,Assumptions!$C$98:$M$98))))</f>
        <v>-391.8535382</v>
      </c>
      <c r="EE26" s="50">
        <f t="array" ref="EE26">-(IF(EE$2=1,Assumptions!$H27/12,-(SUMIF($D$2:$EE$2,EE$2-1,$D26:$EE26)/12)*(1+XLOOKUP(EE$2,Assumptions!$C$94:$M$94,Assumptions!$C$98:$M$98))))</f>
        <v>-391.8535382</v>
      </c>
    </row>
    <row r="27" ht="15.75" customHeight="1">
      <c r="A27" s="1"/>
      <c r="B27" s="1"/>
      <c r="C27" s="1" t="str">
        <f>Assumptions!B28</f>
        <v>Utilities (Electricity, Water, Gas, Cable &amp; Internet)</v>
      </c>
      <c r="D27" s="50">
        <f t="array" ref="D27">-(IF(D$2=1,Assumptions!$H28/12,-(SUMIF($D$2:$EE$2,D$2-1,$D27:$EE27)/12)*(1+XLOOKUP(D$2,Assumptions!$C$94:$M$94,Assumptions!$C$98:$M$98))))</f>
        <v>-1540.440533</v>
      </c>
      <c r="E27" s="50">
        <f t="array" ref="E27">-(IF(E$2=1,Assumptions!$H28/12,-(SUMIF($D$2:$EE$2,E$2-1,$D27:$EE27)/12)*(1+XLOOKUP(E$2,Assumptions!$C$94:$M$94,Assumptions!$C$98:$M$98))))</f>
        <v>-1540.440533</v>
      </c>
      <c r="F27" s="50">
        <f t="array" ref="F27">-(IF(F$2=1,Assumptions!$H28/12,-(SUMIF($D$2:$EE$2,F$2-1,$D27:$EE27)/12)*(1+XLOOKUP(F$2,Assumptions!$C$94:$M$94,Assumptions!$C$98:$M$98))))</f>
        <v>-1540.440533</v>
      </c>
      <c r="G27" s="50">
        <f t="array" ref="G27">-(IF(G$2=1,Assumptions!$H28/12,-(SUMIF($D$2:$EE$2,G$2-1,$D27:$EE27)/12)*(1+XLOOKUP(G$2,Assumptions!$C$94:$M$94,Assumptions!$C$98:$M$98))))</f>
        <v>-1540.440533</v>
      </c>
      <c r="H27" s="50">
        <f t="array" ref="H27">-(IF(H$2=1,Assumptions!$H28/12,-(SUMIF($D$2:$EE$2,H$2-1,$D27:$EE27)/12)*(1+XLOOKUP(H$2,Assumptions!$C$94:$M$94,Assumptions!$C$98:$M$98))))</f>
        <v>-1540.440533</v>
      </c>
      <c r="I27" s="50">
        <f t="array" ref="I27">-(IF(I$2=1,Assumptions!$H28/12,-(SUMIF($D$2:$EE$2,I$2-1,$D27:$EE27)/12)*(1+XLOOKUP(I$2,Assumptions!$C$94:$M$94,Assumptions!$C$98:$M$98))))</f>
        <v>-1540.440533</v>
      </c>
      <c r="J27" s="50">
        <f t="array" ref="J27">-(IF(J$2=1,Assumptions!$H28/12,-(SUMIF($D$2:$EE$2,J$2-1,$D27:$EE27)/12)*(1+XLOOKUP(J$2,Assumptions!$C$94:$M$94,Assumptions!$C$98:$M$98))))</f>
        <v>-1540.440533</v>
      </c>
      <c r="K27" s="50">
        <f t="array" ref="K27">-(IF(K$2=1,Assumptions!$H28/12,-(SUMIF($D$2:$EE$2,K$2-1,$D27:$EE27)/12)*(1+XLOOKUP(K$2,Assumptions!$C$94:$M$94,Assumptions!$C$98:$M$98))))</f>
        <v>-1540.440533</v>
      </c>
      <c r="L27" s="50">
        <f t="array" ref="L27">-(IF(L$2=1,Assumptions!$H28/12,-(SUMIF($D$2:$EE$2,L$2-1,$D27:$EE27)/12)*(1+XLOOKUP(L$2,Assumptions!$C$94:$M$94,Assumptions!$C$98:$M$98))))</f>
        <v>-1540.440533</v>
      </c>
      <c r="M27" s="50">
        <f t="array" ref="M27">-(IF(M$2=1,Assumptions!$H28/12,-(SUMIF($D$2:$EE$2,M$2-1,$D27:$EE27)/12)*(1+XLOOKUP(M$2,Assumptions!$C$94:$M$94,Assumptions!$C$98:$M$98))))</f>
        <v>-1540.440533</v>
      </c>
      <c r="N27" s="50">
        <f t="array" ref="N27">-(IF(N$2=1,Assumptions!$H28/12,-(SUMIF($D$2:$EE$2,N$2-1,$D27:$EE27)/12)*(1+XLOOKUP(N$2,Assumptions!$C$94:$M$94,Assumptions!$C$98:$M$98))))</f>
        <v>-1540.440533</v>
      </c>
      <c r="O27" s="50">
        <f t="array" ref="O27">-(IF(O$2=1,Assumptions!$H28/12,-(SUMIF($D$2:$EE$2,O$2-1,$D27:$EE27)/12)*(1+XLOOKUP(O$2,Assumptions!$C$94:$M$94,Assumptions!$C$98:$M$98))))</f>
        <v>-1540.440533</v>
      </c>
      <c r="P27" s="50">
        <f t="array" ref="P27">-(IF(P$2=1,Assumptions!$H28/12,-(SUMIF($D$2:$EE$2,P$2-1,$D27:$EE27)/12)*(1+XLOOKUP(P$2,Assumptions!$C$94:$M$94,Assumptions!$C$98:$M$98))))</f>
        <v>-1586.653749</v>
      </c>
      <c r="Q27" s="50">
        <f t="array" ref="Q27">-(IF(Q$2=1,Assumptions!$H28/12,-(SUMIF($D$2:$EE$2,Q$2-1,$D27:$EE27)/12)*(1+XLOOKUP(Q$2,Assumptions!$C$94:$M$94,Assumptions!$C$98:$M$98))))</f>
        <v>-1586.653749</v>
      </c>
      <c r="R27" s="50">
        <f t="array" ref="R27">-(IF(R$2=1,Assumptions!$H28/12,-(SUMIF($D$2:$EE$2,R$2-1,$D27:$EE27)/12)*(1+XLOOKUP(R$2,Assumptions!$C$94:$M$94,Assumptions!$C$98:$M$98))))</f>
        <v>-1586.653749</v>
      </c>
      <c r="S27" s="50">
        <f t="array" ref="S27">-(IF(S$2=1,Assumptions!$H28/12,-(SUMIF($D$2:$EE$2,S$2-1,$D27:$EE27)/12)*(1+XLOOKUP(S$2,Assumptions!$C$94:$M$94,Assumptions!$C$98:$M$98))))</f>
        <v>-1586.653749</v>
      </c>
      <c r="T27" s="50">
        <f t="array" ref="T27">-(IF(T$2=1,Assumptions!$H28/12,-(SUMIF($D$2:$EE$2,T$2-1,$D27:$EE27)/12)*(1+XLOOKUP(T$2,Assumptions!$C$94:$M$94,Assumptions!$C$98:$M$98))))</f>
        <v>-1586.653749</v>
      </c>
      <c r="U27" s="50">
        <f t="array" ref="U27">-(IF(U$2=1,Assumptions!$H28/12,-(SUMIF($D$2:$EE$2,U$2-1,$D27:$EE27)/12)*(1+XLOOKUP(U$2,Assumptions!$C$94:$M$94,Assumptions!$C$98:$M$98))))</f>
        <v>-1586.653749</v>
      </c>
      <c r="V27" s="50">
        <f t="array" ref="V27">-(IF(V$2=1,Assumptions!$H28/12,-(SUMIF($D$2:$EE$2,V$2-1,$D27:$EE27)/12)*(1+XLOOKUP(V$2,Assumptions!$C$94:$M$94,Assumptions!$C$98:$M$98))))</f>
        <v>-1586.653749</v>
      </c>
      <c r="W27" s="50">
        <f t="array" ref="W27">-(IF(W$2=1,Assumptions!$H28/12,-(SUMIF($D$2:$EE$2,W$2-1,$D27:$EE27)/12)*(1+XLOOKUP(W$2,Assumptions!$C$94:$M$94,Assumptions!$C$98:$M$98))))</f>
        <v>-1586.653749</v>
      </c>
      <c r="X27" s="50">
        <f t="array" ref="X27">-(IF(X$2=1,Assumptions!$H28/12,-(SUMIF($D$2:$EE$2,X$2-1,$D27:$EE27)/12)*(1+XLOOKUP(X$2,Assumptions!$C$94:$M$94,Assumptions!$C$98:$M$98))))</f>
        <v>-1586.653749</v>
      </c>
      <c r="Y27" s="50">
        <f t="array" ref="Y27">-(IF(Y$2=1,Assumptions!$H28/12,-(SUMIF($D$2:$EE$2,Y$2-1,$D27:$EE27)/12)*(1+XLOOKUP(Y$2,Assumptions!$C$94:$M$94,Assumptions!$C$98:$M$98))))</f>
        <v>-1586.653749</v>
      </c>
      <c r="Z27" s="50">
        <f t="array" ref="Z27">-(IF(Z$2=1,Assumptions!$H28/12,-(SUMIF($D$2:$EE$2,Z$2-1,$D27:$EE27)/12)*(1+XLOOKUP(Z$2,Assumptions!$C$94:$M$94,Assumptions!$C$98:$M$98))))</f>
        <v>-1586.653749</v>
      </c>
      <c r="AA27" s="50">
        <f t="array" ref="AA27">-(IF(AA$2=1,Assumptions!$H28/12,-(SUMIF($D$2:$EE$2,AA$2-1,$D27:$EE27)/12)*(1+XLOOKUP(AA$2,Assumptions!$C$94:$M$94,Assumptions!$C$98:$M$98))))</f>
        <v>-1586.653749</v>
      </c>
      <c r="AB27" s="50">
        <f t="array" ref="AB27">-(IF(AB$2=1,Assumptions!$H28/12,-(SUMIF($D$2:$EE$2,AB$2-1,$D27:$EE27)/12)*(1+XLOOKUP(AB$2,Assumptions!$C$94:$M$94,Assumptions!$C$98:$M$98))))</f>
        <v>-1634.253362</v>
      </c>
      <c r="AC27" s="50">
        <f t="array" ref="AC27">-(IF(AC$2=1,Assumptions!$H28/12,-(SUMIF($D$2:$EE$2,AC$2-1,$D27:$EE27)/12)*(1+XLOOKUP(AC$2,Assumptions!$C$94:$M$94,Assumptions!$C$98:$M$98))))</f>
        <v>-1634.253362</v>
      </c>
      <c r="AD27" s="50">
        <f t="array" ref="AD27">-(IF(AD$2=1,Assumptions!$H28/12,-(SUMIF($D$2:$EE$2,AD$2-1,$D27:$EE27)/12)*(1+XLOOKUP(AD$2,Assumptions!$C$94:$M$94,Assumptions!$C$98:$M$98))))</f>
        <v>-1634.253362</v>
      </c>
      <c r="AE27" s="50">
        <f t="array" ref="AE27">-(IF(AE$2=1,Assumptions!$H28/12,-(SUMIF($D$2:$EE$2,AE$2-1,$D27:$EE27)/12)*(1+XLOOKUP(AE$2,Assumptions!$C$94:$M$94,Assumptions!$C$98:$M$98))))</f>
        <v>-1634.253362</v>
      </c>
      <c r="AF27" s="50">
        <f t="array" ref="AF27">-(IF(AF$2=1,Assumptions!$H28/12,-(SUMIF($D$2:$EE$2,AF$2-1,$D27:$EE27)/12)*(1+XLOOKUP(AF$2,Assumptions!$C$94:$M$94,Assumptions!$C$98:$M$98))))</f>
        <v>-1634.253362</v>
      </c>
      <c r="AG27" s="50">
        <f t="array" ref="AG27">-(IF(AG$2=1,Assumptions!$H28/12,-(SUMIF($D$2:$EE$2,AG$2-1,$D27:$EE27)/12)*(1+XLOOKUP(AG$2,Assumptions!$C$94:$M$94,Assumptions!$C$98:$M$98))))</f>
        <v>-1634.253362</v>
      </c>
      <c r="AH27" s="50">
        <f t="array" ref="AH27">-(IF(AH$2=1,Assumptions!$H28/12,-(SUMIF($D$2:$EE$2,AH$2-1,$D27:$EE27)/12)*(1+XLOOKUP(AH$2,Assumptions!$C$94:$M$94,Assumptions!$C$98:$M$98))))</f>
        <v>-1634.253362</v>
      </c>
      <c r="AI27" s="50">
        <f t="array" ref="AI27">-(IF(AI$2=1,Assumptions!$H28/12,-(SUMIF($D$2:$EE$2,AI$2-1,$D27:$EE27)/12)*(1+XLOOKUP(AI$2,Assumptions!$C$94:$M$94,Assumptions!$C$98:$M$98))))</f>
        <v>-1634.253362</v>
      </c>
      <c r="AJ27" s="50">
        <f t="array" ref="AJ27">-(IF(AJ$2=1,Assumptions!$H28/12,-(SUMIF($D$2:$EE$2,AJ$2-1,$D27:$EE27)/12)*(1+XLOOKUP(AJ$2,Assumptions!$C$94:$M$94,Assumptions!$C$98:$M$98))))</f>
        <v>-1634.253362</v>
      </c>
      <c r="AK27" s="50">
        <f t="array" ref="AK27">-(IF(AK$2=1,Assumptions!$H28/12,-(SUMIF($D$2:$EE$2,AK$2-1,$D27:$EE27)/12)*(1+XLOOKUP(AK$2,Assumptions!$C$94:$M$94,Assumptions!$C$98:$M$98))))</f>
        <v>-1634.253362</v>
      </c>
      <c r="AL27" s="50">
        <f t="array" ref="AL27">-(IF(AL$2=1,Assumptions!$H28/12,-(SUMIF($D$2:$EE$2,AL$2-1,$D27:$EE27)/12)*(1+XLOOKUP(AL$2,Assumptions!$C$94:$M$94,Assumptions!$C$98:$M$98))))</f>
        <v>-1634.253362</v>
      </c>
      <c r="AM27" s="50">
        <f t="array" ref="AM27">-(IF(AM$2=1,Assumptions!$H28/12,-(SUMIF($D$2:$EE$2,AM$2-1,$D27:$EE27)/12)*(1+XLOOKUP(AM$2,Assumptions!$C$94:$M$94,Assumptions!$C$98:$M$98))))</f>
        <v>-1634.253362</v>
      </c>
      <c r="AN27" s="50">
        <f t="array" ref="AN27">-(IF(AN$2=1,Assumptions!$H28/12,-(SUMIF($D$2:$EE$2,AN$2-1,$D27:$EE27)/12)*(1+XLOOKUP(AN$2,Assumptions!$C$94:$M$94,Assumptions!$C$98:$M$98))))</f>
        <v>-1683.280963</v>
      </c>
      <c r="AO27" s="50">
        <f t="array" ref="AO27">-(IF(AO$2=1,Assumptions!$H28/12,-(SUMIF($D$2:$EE$2,AO$2-1,$D27:$EE27)/12)*(1+XLOOKUP(AO$2,Assumptions!$C$94:$M$94,Assumptions!$C$98:$M$98))))</f>
        <v>-1683.280963</v>
      </c>
      <c r="AP27" s="50">
        <f t="array" ref="AP27">-(IF(AP$2=1,Assumptions!$H28/12,-(SUMIF($D$2:$EE$2,AP$2-1,$D27:$EE27)/12)*(1+XLOOKUP(AP$2,Assumptions!$C$94:$M$94,Assumptions!$C$98:$M$98))))</f>
        <v>-1683.280963</v>
      </c>
      <c r="AQ27" s="50">
        <f t="array" ref="AQ27">-(IF(AQ$2=1,Assumptions!$H28/12,-(SUMIF($D$2:$EE$2,AQ$2-1,$D27:$EE27)/12)*(1+XLOOKUP(AQ$2,Assumptions!$C$94:$M$94,Assumptions!$C$98:$M$98))))</f>
        <v>-1683.280963</v>
      </c>
      <c r="AR27" s="50">
        <f t="array" ref="AR27">-(IF(AR$2=1,Assumptions!$H28/12,-(SUMIF($D$2:$EE$2,AR$2-1,$D27:$EE27)/12)*(1+XLOOKUP(AR$2,Assumptions!$C$94:$M$94,Assumptions!$C$98:$M$98))))</f>
        <v>-1683.280963</v>
      </c>
      <c r="AS27" s="50">
        <f t="array" ref="AS27">-(IF(AS$2=1,Assumptions!$H28/12,-(SUMIF($D$2:$EE$2,AS$2-1,$D27:$EE27)/12)*(1+XLOOKUP(AS$2,Assumptions!$C$94:$M$94,Assumptions!$C$98:$M$98))))</f>
        <v>-1683.280963</v>
      </c>
      <c r="AT27" s="50">
        <f t="array" ref="AT27">-(IF(AT$2=1,Assumptions!$H28/12,-(SUMIF($D$2:$EE$2,AT$2-1,$D27:$EE27)/12)*(1+XLOOKUP(AT$2,Assumptions!$C$94:$M$94,Assumptions!$C$98:$M$98))))</f>
        <v>-1683.280963</v>
      </c>
      <c r="AU27" s="50">
        <f t="array" ref="AU27">-(IF(AU$2=1,Assumptions!$H28/12,-(SUMIF($D$2:$EE$2,AU$2-1,$D27:$EE27)/12)*(1+XLOOKUP(AU$2,Assumptions!$C$94:$M$94,Assumptions!$C$98:$M$98))))</f>
        <v>-1683.280963</v>
      </c>
      <c r="AV27" s="50">
        <f t="array" ref="AV27">-(IF(AV$2=1,Assumptions!$H28/12,-(SUMIF($D$2:$EE$2,AV$2-1,$D27:$EE27)/12)*(1+XLOOKUP(AV$2,Assumptions!$C$94:$M$94,Assumptions!$C$98:$M$98))))</f>
        <v>-1683.280963</v>
      </c>
      <c r="AW27" s="50">
        <f t="array" ref="AW27">-(IF(AW$2=1,Assumptions!$H28/12,-(SUMIF($D$2:$EE$2,AW$2-1,$D27:$EE27)/12)*(1+XLOOKUP(AW$2,Assumptions!$C$94:$M$94,Assumptions!$C$98:$M$98))))</f>
        <v>-1683.280963</v>
      </c>
      <c r="AX27" s="50">
        <f t="array" ref="AX27">-(IF(AX$2=1,Assumptions!$H28/12,-(SUMIF($D$2:$EE$2,AX$2-1,$D27:$EE27)/12)*(1+XLOOKUP(AX$2,Assumptions!$C$94:$M$94,Assumptions!$C$98:$M$98))))</f>
        <v>-1683.280963</v>
      </c>
      <c r="AY27" s="50">
        <f t="array" ref="AY27">-(IF(AY$2=1,Assumptions!$H28/12,-(SUMIF($D$2:$EE$2,AY$2-1,$D27:$EE27)/12)*(1+XLOOKUP(AY$2,Assumptions!$C$94:$M$94,Assumptions!$C$98:$M$98))))</f>
        <v>-1683.280963</v>
      </c>
      <c r="AZ27" s="50">
        <f t="array" ref="AZ27">-(IF(AZ$2=1,Assumptions!$H28/12,-(SUMIF($D$2:$EE$2,AZ$2-1,$D27:$EE27)/12)*(1+XLOOKUP(AZ$2,Assumptions!$C$94:$M$94,Assumptions!$C$98:$M$98))))</f>
        <v>-1733.779392</v>
      </c>
      <c r="BA27" s="50">
        <f t="array" ref="BA27">-(IF(BA$2=1,Assumptions!$H28/12,-(SUMIF($D$2:$EE$2,BA$2-1,$D27:$EE27)/12)*(1+XLOOKUP(BA$2,Assumptions!$C$94:$M$94,Assumptions!$C$98:$M$98))))</f>
        <v>-1733.779392</v>
      </c>
      <c r="BB27" s="50">
        <f t="array" ref="BB27">-(IF(BB$2=1,Assumptions!$H28/12,-(SUMIF($D$2:$EE$2,BB$2-1,$D27:$EE27)/12)*(1+XLOOKUP(BB$2,Assumptions!$C$94:$M$94,Assumptions!$C$98:$M$98))))</f>
        <v>-1733.779392</v>
      </c>
      <c r="BC27" s="50">
        <f t="array" ref="BC27">-(IF(BC$2=1,Assumptions!$H28/12,-(SUMIF($D$2:$EE$2,BC$2-1,$D27:$EE27)/12)*(1+XLOOKUP(BC$2,Assumptions!$C$94:$M$94,Assumptions!$C$98:$M$98))))</f>
        <v>-1733.779392</v>
      </c>
      <c r="BD27" s="50">
        <f t="array" ref="BD27">-(IF(BD$2=1,Assumptions!$H28/12,-(SUMIF($D$2:$EE$2,BD$2-1,$D27:$EE27)/12)*(1+XLOOKUP(BD$2,Assumptions!$C$94:$M$94,Assumptions!$C$98:$M$98))))</f>
        <v>-1733.779392</v>
      </c>
      <c r="BE27" s="50">
        <f t="array" ref="BE27">-(IF(BE$2=1,Assumptions!$H28/12,-(SUMIF($D$2:$EE$2,BE$2-1,$D27:$EE27)/12)*(1+XLOOKUP(BE$2,Assumptions!$C$94:$M$94,Assumptions!$C$98:$M$98))))</f>
        <v>-1733.779392</v>
      </c>
      <c r="BF27" s="50">
        <f t="array" ref="BF27">-(IF(BF$2=1,Assumptions!$H28/12,-(SUMIF($D$2:$EE$2,BF$2-1,$D27:$EE27)/12)*(1+XLOOKUP(BF$2,Assumptions!$C$94:$M$94,Assumptions!$C$98:$M$98))))</f>
        <v>-1733.779392</v>
      </c>
      <c r="BG27" s="50">
        <f t="array" ref="BG27">-(IF(BG$2=1,Assumptions!$H28/12,-(SUMIF($D$2:$EE$2,BG$2-1,$D27:$EE27)/12)*(1+XLOOKUP(BG$2,Assumptions!$C$94:$M$94,Assumptions!$C$98:$M$98))))</f>
        <v>-1733.779392</v>
      </c>
      <c r="BH27" s="50">
        <f t="array" ref="BH27">-(IF(BH$2=1,Assumptions!$H28/12,-(SUMIF($D$2:$EE$2,BH$2-1,$D27:$EE27)/12)*(1+XLOOKUP(BH$2,Assumptions!$C$94:$M$94,Assumptions!$C$98:$M$98))))</f>
        <v>-1733.779392</v>
      </c>
      <c r="BI27" s="50">
        <f t="array" ref="BI27">-(IF(BI$2=1,Assumptions!$H28/12,-(SUMIF($D$2:$EE$2,BI$2-1,$D27:$EE27)/12)*(1+XLOOKUP(BI$2,Assumptions!$C$94:$M$94,Assumptions!$C$98:$M$98))))</f>
        <v>-1733.779392</v>
      </c>
      <c r="BJ27" s="50">
        <f t="array" ref="BJ27">-(IF(BJ$2=1,Assumptions!$H28/12,-(SUMIF($D$2:$EE$2,BJ$2-1,$D27:$EE27)/12)*(1+XLOOKUP(BJ$2,Assumptions!$C$94:$M$94,Assumptions!$C$98:$M$98))))</f>
        <v>-1733.779392</v>
      </c>
      <c r="BK27" s="50">
        <f t="array" ref="BK27">-(IF(BK$2=1,Assumptions!$H28/12,-(SUMIF($D$2:$EE$2,BK$2-1,$D27:$EE27)/12)*(1+XLOOKUP(BK$2,Assumptions!$C$94:$M$94,Assumptions!$C$98:$M$98))))</f>
        <v>-1733.779392</v>
      </c>
      <c r="BL27" s="50">
        <f t="array" ref="BL27">-(IF(BL$2=1,Assumptions!$H28/12,-(SUMIF($D$2:$EE$2,BL$2-1,$D27:$EE27)/12)*(1+XLOOKUP(BL$2,Assumptions!$C$94:$M$94,Assumptions!$C$98:$M$98))))</f>
        <v>-1785.792773</v>
      </c>
      <c r="BM27" s="50">
        <f t="array" ref="BM27">-(IF(BM$2=1,Assumptions!$H28/12,-(SUMIF($D$2:$EE$2,BM$2-1,$D27:$EE27)/12)*(1+XLOOKUP(BM$2,Assumptions!$C$94:$M$94,Assumptions!$C$98:$M$98))))</f>
        <v>-1785.792773</v>
      </c>
      <c r="BN27" s="50">
        <f t="array" ref="BN27">-(IF(BN$2=1,Assumptions!$H28/12,-(SUMIF($D$2:$EE$2,BN$2-1,$D27:$EE27)/12)*(1+XLOOKUP(BN$2,Assumptions!$C$94:$M$94,Assumptions!$C$98:$M$98))))</f>
        <v>-1785.792773</v>
      </c>
      <c r="BO27" s="50">
        <f t="array" ref="BO27">-(IF(BO$2=1,Assumptions!$H28/12,-(SUMIF($D$2:$EE$2,BO$2-1,$D27:$EE27)/12)*(1+XLOOKUP(BO$2,Assumptions!$C$94:$M$94,Assumptions!$C$98:$M$98))))</f>
        <v>-1785.792773</v>
      </c>
      <c r="BP27" s="50">
        <f t="array" ref="BP27">-(IF(BP$2=1,Assumptions!$H28/12,-(SUMIF($D$2:$EE$2,BP$2-1,$D27:$EE27)/12)*(1+XLOOKUP(BP$2,Assumptions!$C$94:$M$94,Assumptions!$C$98:$M$98))))</f>
        <v>-1785.792773</v>
      </c>
      <c r="BQ27" s="50">
        <f t="array" ref="BQ27">-(IF(BQ$2=1,Assumptions!$H28/12,-(SUMIF($D$2:$EE$2,BQ$2-1,$D27:$EE27)/12)*(1+XLOOKUP(BQ$2,Assumptions!$C$94:$M$94,Assumptions!$C$98:$M$98))))</f>
        <v>-1785.792773</v>
      </c>
      <c r="BR27" s="50">
        <f t="array" ref="BR27">-(IF(BR$2=1,Assumptions!$H28/12,-(SUMIF($D$2:$EE$2,BR$2-1,$D27:$EE27)/12)*(1+XLOOKUP(BR$2,Assumptions!$C$94:$M$94,Assumptions!$C$98:$M$98))))</f>
        <v>-1785.792773</v>
      </c>
      <c r="BS27" s="50">
        <f t="array" ref="BS27">-(IF(BS$2=1,Assumptions!$H28/12,-(SUMIF($D$2:$EE$2,BS$2-1,$D27:$EE27)/12)*(1+XLOOKUP(BS$2,Assumptions!$C$94:$M$94,Assumptions!$C$98:$M$98))))</f>
        <v>-1785.792773</v>
      </c>
      <c r="BT27" s="50">
        <f t="array" ref="BT27">-(IF(BT$2=1,Assumptions!$H28/12,-(SUMIF($D$2:$EE$2,BT$2-1,$D27:$EE27)/12)*(1+XLOOKUP(BT$2,Assumptions!$C$94:$M$94,Assumptions!$C$98:$M$98))))</f>
        <v>-1785.792773</v>
      </c>
      <c r="BU27" s="50">
        <f t="array" ref="BU27">-(IF(BU$2=1,Assumptions!$H28/12,-(SUMIF($D$2:$EE$2,BU$2-1,$D27:$EE27)/12)*(1+XLOOKUP(BU$2,Assumptions!$C$94:$M$94,Assumptions!$C$98:$M$98))))</f>
        <v>-1785.792773</v>
      </c>
      <c r="BV27" s="50">
        <f t="array" ref="BV27">-(IF(BV$2=1,Assumptions!$H28/12,-(SUMIF($D$2:$EE$2,BV$2-1,$D27:$EE27)/12)*(1+XLOOKUP(BV$2,Assumptions!$C$94:$M$94,Assumptions!$C$98:$M$98))))</f>
        <v>-1785.792773</v>
      </c>
      <c r="BW27" s="50">
        <f t="array" ref="BW27">-(IF(BW$2=1,Assumptions!$H28/12,-(SUMIF($D$2:$EE$2,BW$2-1,$D27:$EE27)/12)*(1+XLOOKUP(BW$2,Assumptions!$C$94:$M$94,Assumptions!$C$98:$M$98))))</f>
        <v>-1785.792773</v>
      </c>
      <c r="BX27" s="50">
        <f t="array" ref="BX27">-(IF(BX$2=1,Assumptions!$H28/12,-(SUMIF($D$2:$EE$2,BX$2-1,$D27:$EE27)/12)*(1+XLOOKUP(BX$2,Assumptions!$C$94:$M$94,Assumptions!$C$98:$M$98))))</f>
        <v>-1839.366556</v>
      </c>
      <c r="BY27" s="50">
        <f t="array" ref="BY27">-(IF(BY$2=1,Assumptions!$H28/12,-(SUMIF($D$2:$EE$2,BY$2-1,$D27:$EE27)/12)*(1+XLOOKUP(BY$2,Assumptions!$C$94:$M$94,Assumptions!$C$98:$M$98))))</f>
        <v>-1839.366556</v>
      </c>
      <c r="BZ27" s="50">
        <f t="array" ref="BZ27">-(IF(BZ$2=1,Assumptions!$H28/12,-(SUMIF($D$2:$EE$2,BZ$2-1,$D27:$EE27)/12)*(1+XLOOKUP(BZ$2,Assumptions!$C$94:$M$94,Assumptions!$C$98:$M$98))))</f>
        <v>-1839.366556</v>
      </c>
      <c r="CA27" s="50">
        <f t="array" ref="CA27">-(IF(CA$2=1,Assumptions!$H28/12,-(SUMIF($D$2:$EE$2,CA$2-1,$D27:$EE27)/12)*(1+XLOOKUP(CA$2,Assumptions!$C$94:$M$94,Assumptions!$C$98:$M$98))))</f>
        <v>-1839.366556</v>
      </c>
      <c r="CB27" s="50">
        <f t="array" ref="CB27">-(IF(CB$2=1,Assumptions!$H28/12,-(SUMIF($D$2:$EE$2,CB$2-1,$D27:$EE27)/12)*(1+XLOOKUP(CB$2,Assumptions!$C$94:$M$94,Assumptions!$C$98:$M$98))))</f>
        <v>-1839.366556</v>
      </c>
      <c r="CC27" s="50">
        <f t="array" ref="CC27">-(IF(CC$2=1,Assumptions!$H28/12,-(SUMIF($D$2:$EE$2,CC$2-1,$D27:$EE27)/12)*(1+XLOOKUP(CC$2,Assumptions!$C$94:$M$94,Assumptions!$C$98:$M$98))))</f>
        <v>-1839.366556</v>
      </c>
      <c r="CD27" s="50">
        <f t="array" ref="CD27">-(IF(CD$2=1,Assumptions!$H28/12,-(SUMIF($D$2:$EE$2,CD$2-1,$D27:$EE27)/12)*(1+XLOOKUP(CD$2,Assumptions!$C$94:$M$94,Assumptions!$C$98:$M$98))))</f>
        <v>-1839.366556</v>
      </c>
      <c r="CE27" s="50">
        <f t="array" ref="CE27">-(IF(CE$2=1,Assumptions!$H28/12,-(SUMIF($D$2:$EE$2,CE$2-1,$D27:$EE27)/12)*(1+XLOOKUP(CE$2,Assumptions!$C$94:$M$94,Assumptions!$C$98:$M$98))))</f>
        <v>-1839.366556</v>
      </c>
      <c r="CF27" s="50">
        <f t="array" ref="CF27">-(IF(CF$2=1,Assumptions!$H28/12,-(SUMIF($D$2:$EE$2,CF$2-1,$D27:$EE27)/12)*(1+XLOOKUP(CF$2,Assumptions!$C$94:$M$94,Assumptions!$C$98:$M$98))))</f>
        <v>-1839.366556</v>
      </c>
      <c r="CG27" s="50">
        <f t="array" ref="CG27">-(IF(CG$2=1,Assumptions!$H28/12,-(SUMIF($D$2:$EE$2,CG$2-1,$D27:$EE27)/12)*(1+XLOOKUP(CG$2,Assumptions!$C$94:$M$94,Assumptions!$C$98:$M$98))))</f>
        <v>-1839.366556</v>
      </c>
      <c r="CH27" s="50">
        <f t="array" ref="CH27">-(IF(CH$2=1,Assumptions!$H28/12,-(SUMIF($D$2:$EE$2,CH$2-1,$D27:$EE27)/12)*(1+XLOOKUP(CH$2,Assumptions!$C$94:$M$94,Assumptions!$C$98:$M$98))))</f>
        <v>-1839.366556</v>
      </c>
      <c r="CI27" s="50">
        <f t="array" ref="CI27">-(IF(CI$2=1,Assumptions!$H28/12,-(SUMIF($D$2:$EE$2,CI$2-1,$D27:$EE27)/12)*(1+XLOOKUP(CI$2,Assumptions!$C$94:$M$94,Assumptions!$C$98:$M$98))))</f>
        <v>-1839.366556</v>
      </c>
      <c r="CJ27" s="50">
        <f t="array" ref="CJ27">-(IF(CJ$2=1,Assumptions!$H28/12,-(SUMIF($D$2:$EE$2,CJ$2-1,$D27:$EE27)/12)*(1+XLOOKUP(CJ$2,Assumptions!$C$94:$M$94,Assumptions!$C$98:$M$98))))</f>
        <v>-1894.547553</v>
      </c>
      <c r="CK27" s="50">
        <f t="array" ref="CK27">-(IF(CK$2=1,Assumptions!$H28/12,-(SUMIF($D$2:$EE$2,CK$2-1,$D27:$EE27)/12)*(1+XLOOKUP(CK$2,Assumptions!$C$94:$M$94,Assumptions!$C$98:$M$98))))</f>
        <v>-1894.547553</v>
      </c>
      <c r="CL27" s="50">
        <f t="array" ref="CL27">-(IF(CL$2=1,Assumptions!$H28/12,-(SUMIF($D$2:$EE$2,CL$2-1,$D27:$EE27)/12)*(1+XLOOKUP(CL$2,Assumptions!$C$94:$M$94,Assumptions!$C$98:$M$98))))</f>
        <v>-1894.547553</v>
      </c>
      <c r="CM27" s="50">
        <f t="array" ref="CM27">-(IF(CM$2=1,Assumptions!$H28/12,-(SUMIF($D$2:$EE$2,CM$2-1,$D27:$EE27)/12)*(1+XLOOKUP(CM$2,Assumptions!$C$94:$M$94,Assumptions!$C$98:$M$98))))</f>
        <v>-1894.547553</v>
      </c>
      <c r="CN27" s="50">
        <f t="array" ref="CN27">-(IF(CN$2=1,Assumptions!$H28/12,-(SUMIF($D$2:$EE$2,CN$2-1,$D27:$EE27)/12)*(1+XLOOKUP(CN$2,Assumptions!$C$94:$M$94,Assumptions!$C$98:$M$98))))</f>
        <v>-1894.547553</v>
      </c>
      <c r="CO27" s="50">
        <f t="array" ref="CO27">-(IF(CO$2=1,Assumptions!$H28/12,-(SUMIF($D$2:$EE$2,CO$2-1,$D27:$EE27)/12)*(1+XLOOKUP(CO$2,Assumptions!$C$94:$M$94,Assumptions!$C$98:$M$98))))</f>
        <v>-1894.547553</v>
      </c>
      <c r="CP27" s="50">
        <f t="array" ref="CP27">-(IF(CP$2=1,Assumptions!$H28/12,-(SUMIF($D$2:$EE$2,CP$2-1,$D27:$EE27)/12)*(1+XLOOKUP(CP$2,Assumptions!$C$94:$M$94,Assumptions!$C$98:$M$98))))</f>
        <v>-1894.547553</v>
      </c>
      <c r="CQ27" s="50">
        <f t="array" ref="CQ27">-(IF(CQ$2=1,Assumptions!$H28/12,-(SUMIF($D$2:$EE$2,CQ$2-1,$D27:$EE27)/12)*(1+XLOOKUP(CQ$2,Assumptions!$C$94:$M$94,Assumptions!$C$98:$M$98))))</f>
        <v>-1894.547553</v>
      </c>
      <c r="CR27" s="50">
        <f t="array" ref="CR27">-(IF(CR$2=1,Assumptions!$H28/12,-(SUMIF($D$2:$EE$2,CR$2-1,$D27:$EE27)/12)*(1+XLOOKUP(CR$2,Assumptions!$C$94:$M$94,Assumptions!$C$98:$M$98))))</f>
        <v>-1894.547553</v>
      </c>
      <c r="CS27" s="50">
        <f t="array" ref="CS27">-(IF(CS$2=1,Assumptions!$H28/12,-(SUMIF($D$2:$EE$2,CS$2-1,$D27:$EE27)/12)*(1+XLOOKUP(CS$2,Assumptions!$C$94:$M$94,Assumptions!$C$98:$M$98))))</f>
        <v>-1894.547553</v>
      </c>
      <c r="CT27" s="50">
        <f t="array" ref="CT27">-(IF(CT$2=1,Assumptions!$H28/12,-(SUMIF($D$2:$EE$2,CT$2-1,$D27:$EE27)/12)*(1+XLOOKUP(CT$2,Assumptions!$C$94:$M$94,Assumptions!$C$98:$M$98))))</f>
        <v>-1894.547553</v>
      </c>
      <c r="CU27" s="50">
        <f t="array" ref="CU27">-(IF(CU$2=1,Assumptions!$H28/12,-(SUMIF($D$2:$EE$2,CU$2-1,$D27:$EE27)/12)*(1+XLOOKUP(CU$2,Assumptions!$C$94:$M$94,Assumptions!$C$98:$M$98))))</f>
        <v>-1894.547553</v>
      </c>
      <c r="CV27" s="50">
        <f t="array" ref="CV27">-(IF(CV$2=1,Assumptions!$H28/12,-(SUMIF($D$2:$EE$2,CV$2-1,$D27:$EE27)/12)*(1+XLOOKUP(CV$2,Assumptions!$C$94:$M$94,Assumptions!$C$98:$M$98))))</f>
        <v>-1951.38398</v>
      </c>
      <c r="CW27" s="50">
        <f t="array" ref="CW27">-(IF(CW$2=1,Assumptions!$H28/12,-(SUMIF($D$2:$EE$2,CW$2-1,$D27:$EE27)/12)*(1+XLOOKUP(CW$2,Assumptions!$C$94:$M$94,Assumptions!$C$98:$M$98))))</f>
        <v>-1951.38398</v>
      </c>
      <c r="CX27" s="50">
        <f t="array" ref="CX27">-(IF(CX$2=1,Assumptions!$H28/12,-(SUMIF($D$2:$EE$2,CX$2-1,$D27:$EE27)/12)*(1+XLOOKUP(CX$2,Assumptions!$C$94:$M$94,Assumptions!$C$98:$M$98))))</f>
        <v>-1951.38398</v>
      </c>
      <c r="CY27" s="50">
        <f t="array" ref="CY27">-(IF(CY$2=1,Assumptions!$H28/12,-(SUMIF($D$2:$EE$2,CY$2-1,$D27:$EE27)/12)*(1+XLOOKUP(CY$2,Assumptions!$C$94:$M$94,Assumptions!$C$98:$M$98))))</f>
        <v>-1951.38398</v>
      </c>
      <c r="CZ27" s="50">
        <f t="array" ref="CZ27">-(IF(CZ$2=1,Assumptions!$H28/12,-(SUMIF($D$2:$EE$2,CZ$2-1,$D27:$EE27)/12)*(1+XLOOKUP(CZ$2,Assumptions!$C$94:$M$94,Assumptions!$C$98:$M$98))))</f>
        <v>-1951.38398</v>
      </c>
      <c r="DA27" s="50">
        <f t="array" ref="DA27">-(IF(DA$2=1,Assumptions!$H28/12,-(SUMIF($D$2:$EE$2,DA$2-1,$D27:$EE27)/12)*(1+XLOOKUP(DA$2,Assumptions!$C$94:$M$94,Assumptions!$C$98:$M$98))))</f>
        <v>-1951.38398</v>
      </c>
      <c r="DB27" s="50">
        <f t="array" ref="DB27">-(IF(DB$2=1,Assumptions!$H28/12,-(SUMIF($D$2:$EE$2,DB$2-1,$D27:$EE27)/12)*(1+XLOOKUP(DB$2,Assumptions!$C$94:$M$94,Assumptions!$C$98:$M$98))))</f>
        <v>-1951.38398</v>
      </c>
      <c r="DC27" s="50">
        <f t="array" ref="DC27">-(IF(DC$2=1,Assumptions!$H28/12,-(SUMIF($D$2:$EE$2,DC$2-1,$D27:$EE27)/12)*(1+XLOOKUP(DC$2,Assumptions!$C$94:$M$94,Assumptions!$C$98:$M$98))))</f>
        <v>-1951.38398</v>
      </c>
      <c r="DD27" s="50">
        <f t="array" ref="DD27">-(IF(DD$2=1,Assumptions!$H28/12,-(SUMIF($D$2:$EE$2,DD$2-1,$D27:$EE27)/12)*(1+XLOOKUP(DD$2,Assumptions!$C$94:$M$94,Assumptions!$C$98:$M$98))))</f>
        <v>-1951.38398</v>
      </c>
      <c r="DE27" s="50">
        <f t="array" ref="DE27">-(IF(DE$2=1,Assumptions!$H28/12,-(SUMIF($D$2:$EE$2,DE$2-1,$D27:$EE27)/12)*(1+XLOOKUP(DE$2,Assumptions!$C$94:$M$94,Assumptions!$C$98:$M$98))))</f>
        <v>-1951.38398</v>
      </c>
      <c r="DF27" s="50">
        <f t="array" ref="DF27">-(IF(DF$2=1,Assumptions!$H28/12,-(SUMIF($D$2:$EE$2,DF$2-1,$D27:$EE27)/12)*(1+XLOOKUP(DF$2,Assumptions!$C$94:$M$94,Assumptions!$C$98:$M$98))))</f>
        <v>-1951.38398</v>
      </c>
      <c r="DG27" s="50">
        <f t="array" ref="DG27">-(IF(DG$2=1,Assumptions!$H28/12,-(SUMIF($D$2:$EE$2,DG$2-1,$D27:$EE27)/12)*(1+XLOOKUP(DG$2,Assumptions!$C$94:$M$94,Assumptions!$C$98:$M$98))))</f>
        <v>-1951.38398</v>
      </c>
      <c r="DH27" s="50">
        <f t="array" ref="DH27">-(IF(DH$2=1,Assumptions!$H28/12,-(SUMIF($D$2:$EE$2,DH$2-1,$D27:$EE27)/12)*(1+XLOOKUP(DH$2,Assumptions!$C$94:$M$94,Assumptions!$C$98:$M$98))))</f>
        <v>-2009.925499</v>
      </c>
      <c r="DI27" s="50">
        <f t="array" ref="DI27">-(IF(DI$2=1,Assumptions!$H28/12,-(SUMIF($D$2:$EE$2,DI$2-1,$D27:$EE27)/12)*(1+XLOOKUP(DI$2,Assumptions!$C$94:$M$94,Assumptions!$C$98:$M$98))))</f>
        <v>-2009.925499</v>
      </c>
      <c r="DJ27" s="50">
        <f t="array" ref="DJ27">-(IF(DJ$2=1,Assumptions!$H28/12,-(SUMIF($D$2:$EE$2,DJ$2-1,$D27:$EE27)/12)*(1+XLOOKUP(DJ$2,Assumptions!$C$94:$M$94,Assumptions!$C$98:$M$98))))</f>
        <v>-2009.925499</v>
      </c>
      <c r="DK27" s="50">
        <f t="array" ref="DK27">-(IF(DK$2=1,Assumptions!$H28/12,-(SUMIF($D$2:$EE$2,DK$2-1,$D27:$EE27)/12)*(1+XLOOKUP(DK$2,Assumptions!$C$94:$M$94,Assumptions!$C$98:$M$98))))</f>
        <v>-2009.925499</v>
      </c>
      <c r="DL27" s="50">
        <f t="array" ref="DL27">-(IF(DL$2=1,Assumptions!$H28/12,-(SUMIF($D$2:$EE$2,DL$2-1,$D27:$EE27)/12)*(1+XLOOKUP(DL$2,Assumptions!$C$94:$M$94,Assumptions!$C$98:$M$98))))</f>
        <v>-2009.925499</v>
      </c>
      <c r="DM27" s="50">
        <f t="array" ref="DM27">-(IF(DM$2=1,Assumptions!$H28/12,-(SUMIF($D$2:$EE$2,DM$2-1,$D27:$EE27)/12)*(1+XLOOKUP(DM$2,Assumptions!$C$94:$M$94,Assumptions!$C$98:$M$98))))</f>
        <v>-2009.925499</v>
      </c>
      <c r="DN27" s="50">
        <f t="array" ref="DN27">-(IF(DN$2=1,Assumptions!$H28/12,-(SUMIF($D$2:$EE$2,DN$2-1,$D27:$EE27)/12)*(1+XLOOKUP(DN$2,Assumptions!$C$94:$M$94,Assumptions!$C$98:$M$98))))</f>
        <v>-2009.925499</v>
      </c>
      <c r="DO27" s="50">
        <f t="array" ref="DO27">-(IF(DO$2=1,Assumptions!$H28/12,-(SUMIF($D$2:$EE$2,DO$2-1,$D27:$EE27)/12)*(1+XLOOKUP(DO$2,Assumptions!$C$94:$M$94,Assumptions!$C$98:$M$98))))</f>
        <v>-2009.925499</v>
      </c>
      <c r="DP27" s="50">
        <f t="array" ref="DP27">-(IF(DP$2=1,Assumptions!$H28/12,-(SUMIF($D$2:$EE$2,DP$2-1,$D27:$EE27)/12)*(1+XLOOKUP(DP$2,Assumptions!$C$94:$M$94,Assumptions!$C$98:$M$98))))</f>
        <v>-2009.925499</v>
      </c>
      <c r="DQ27" s="50">
        <f t="array" ref="DQ27">-(IF(DQ$2=1,Assumptions!$H28/12,-(SUMIF($D$2:$EE$2,DQ$2-1,$D27:$EE27)/12)*(1+XLOOKUP(DQ$2,Assumptions!$C$94:$M$94,Assumptions!$C$98:$M$98))))</f>
        <v>-2009.925499</v>
      </c>
      <c r="DR27" s="50">
        <f t="array" ref="DR27">-(IF(DR$2=1,Assumptions!$H28/12,-(SUMIF($D$2:$EE$2,DR$2-1,$D27:$EE27)/12)*(1+XLOOKUP(DR$2,Assumptions!$C$94:$M$94,Assumptions!$C$98:$M$98))))</f>
        <v>-2009.925499</v>
      </c>
      <c r="DS27" s="50">
        <f t="array" ref="DS27">-(IF(DS$2=1,Assumptions!$H28/12,-(SUMIF($D$2:$EE$2,DS$2-1,$D27:$EE27)/12)*(1+XLOOKUP(DS$2,Assumptions!$C$94:$M$94,Assumptions!$C$98:$M$98))))</f>
        <v>-2009.925499</v>
      </c>
      <c r="DT27" s="50">
        <f t="array" ref="DT27">-(IF(DT$2=1,Assumptions!$H28/12,-(SUMIF($D$2:$EE$2,DT$2-1,$D27:$EE27)/12)*(1+XLOOKUP(DT$2,Assumptions!$C$94:$M$94,Assumptions!$C$98:$M$98))))</f>
        <v>-2070.223264</v>
      </c>
      <c r="DU27" s="50">
        <f t="array" ref="DU27">-(IF(DU$2=1,Assumptions!$H28/12,-(SUMIF($D$2:$EE$2,DU$2-1,$D27:$EE27)/12)*(1+XLOOKUP(DU$2,Assumptions!$C$94:$M$94,Assumptions!$C$98:$M$98))))</f>
        <v>-2070.223264</v>
      </c>
      <c r="DV27" s="50">
        <f t="array" ref="DV27">-(IF(DV$2=1,Assumptions!$H28/12,-(SUMIF($D$2:$EE$2,DV$2-1,$D27:$EE27)/12)*(1+XLOOKUP(DV$2,Assumptions!$C$94:$M$94,Assumptions!$C$98:$M$98))))</f>
        <v>-2070.223264</v>
      </c>
      <c r="DW27" s="50">
        <f t="array" ref="DW27">-(IF(DW$2=1,Assumptions!$H28/12,-(SUMIF($D$2:$EE$2,DW$2-1,$D27:$EE27)/12)*(1+XLOOKUP(DW$2,Assumptions!$C$94:$M$94,Assumptions!$C$98:$M$98))))</f>
        <v>-2070.223264</v>
      </c>
      <c r="DX27" s="50">
        <f t="array" ref="DX27">-(IF(DX$2=1,Assumptions!$H28/12,-(SUMIF($D$2:$EE$2,DX$2-1,$D27:$EE27)/12)*(1+XLOOKUP(DX$2,Assumptions!$C$94:$M$94,Assumptions!$C$98:$M$98))))</f>
        <v>-2070.223264</v>
      </c>
      <c r="DY27" s="50">
        <f t="array" ref="DY27">-(IF(DY$2=1,Assumptions!$H28/12,-(SUMIF($D$2:$EE$2,DY$2-1,$D27:$EE27)/12)*(1+XLOOKUP(DY$2,Assumptions!$C$94:$M$94,Assumptions!$C$98:$M$98))))</f>
        <v>-2070.223264</v>
      </c>
      <c r="DZ27" s="50">
        <f t="array" ref="DZ27">-(IF(DZ$2=1,Assumptions!$H28/12,-(SUMIF($D$2:$EE$2,DZ$2-1,$D27:$EE27)/12)*(1+XLOOKUP(DZ$2,Assumptions!$C$94:$M$94,Assumptions!$C$98:$M$98))))</f>
        <v>-2070.223264</v>
      </c>
      <c r="EA27" s="50">
        <f t="array" ref="EA27">-(IF(EA$2=1,Assumptions!$H28/12,-(SUMIF($D$2:$EE$2,EA$2-1,$D27:$EE27)/12)*(1+XLOOKUP(EA$2,Assumptions!$C$94:$M$94,Assumptions!$C$98:$M$98))))</f>
        <v>-2070.223264</v>
      </c>
      <c r="EB27" s="50">
        <f t="array" ref="EB27">-(IF(EB$2=1,Assumptions!$H28/12,-(SUMIF($D$2:$EE$2,EB$2-1,$D27:$EE27)/12)*(1+XLOOKUP(EB$2,Assumptions!$C$94:$M$94,Assumptions!$C$98:$M$98))))</f>
        <v>-2070.223264</v>
      </c>
      <c r="EC27" s="50">
        <f t="array" ref="EC27">-(IF(EC$2=1,Assumptions!$H28/12,-(SUMIF($D$2:$EE$2,EC$2-1,$D27:$EE27)/12)*(1+XLOOKUP(EC$2,Assumptions!$C$94:$M$94,Assumptions!$C$98:$M$98))))</f>
        <v>-2070.223264</v>
      </c>
      <c r="ED27" s="50">
        <f t="array" ref="ED27">-(IF(ED$2=1,Assumptions!$H28/12,-(SUMIF($D$2:$EE$2,ED$2-1,$D27:$EE27)/12)*(1+XLOOKUP(ED$2,Assumptions!$C$94:$M$94,Assumptions!$C$98:$M$98))))</f>
        <v>-2070.223264</v>
      </c>
      <c r="EE27" s="50">
        <f t="array" ref="EE27">-(IF(EE$2=1,Assumptions!$H28/12,-(SUMIF($D$2:$EE$2,EE$2-1,$D27:$EE27)/12)*(1+XLOOKUP(EE$2,Assumptions!$C$94:$M$94,Assumptions!$C$98:$M$98))))</f>
        <v>-2070.223264</v>
      </c>
    </row>
    <row r="28" ht="15.75" customHeight="1">
      <c r="A28" s="1"/>
      <c r="B28" s="1"/>
      <c r="C28" s="1" t="str">
        <f>Assumptions!B29</f>
        <v>Other Utilities</v>
      </c>
      <c r="D28" s="50">
        <f t="array" ref="D28">-(IF(D$2=1,Assumptions!$H29/12,-(SUMIF($D$2:$EE$2,D$2-1,$D28:$EE28)/12)*(1+XLOOKUP(D$2,Assumptions!$C$94:$M$94,Assumptions!$C$98:$M$98))))</f>
        <v>-309.7278667</v>
      </c>
      <c r="E28" s="50">
        <f t="array" ref="E28">-(IF(E$2=1,Assumptions!$H29/12,-(SUMIF($D$2:$EE$2,E$2-1,$D28:$EE28)/12)*(1+XLOOKUP(E$2,Assumptions!$C$94:$M$94,Assumptions!$C$98:$M$98))))</f>
        <v>-309.7278667</v>
      </c>
      <c r="F28" s="50">
        <f t="array" ref="F28">-(IF(F$2=1,Assumptions!$H29/12,-(SUMIF($D$2:$EE$2,F$2-1,$D28:$EE28)/12)*(1+XLOOKUP(F$2,Assumptions!$C$94:$M$94,Assumptions!$C$98:$M$98))))</f>
        <v>-309.7278667</v>
      </c>
      <c r="G28" s="50">
        <f t="array" ref="G28">-(IF(G$2=1,Assumptions!$H29/12,-(SUMIF($D$2:$EE$2,G$2-1,$D28:$EE28)/12)*(1+XLOOKUP(G$2,Assumptions!$C$94:$M$94,Assumptions!$C$98:$M$98))))</f>
        <v>-309.7278667</v>
      </c>
      <c r="H28" s="50">
        <f t="array" ref="H28">-(IF(H$2=1,Assumptions!$H29/12,-(SUMIF($D$2:$EE$2,H$2-1,$D28:$EE28)/12)*(1+XLOOKUP(H$2,Assumptions!$C$94:$M$94,Assumptions!$C$98:$M$98))))</f>
        <v>-309.7278667</v>
      </c>
      <c r="I28" s="50">
        <f t="array" ref="I28">-(IF(I$2=1,Assumptions!$H29/12,-(SUMIF($D$2:$EE$2,I$2-1,$D28:$EE28)/12)*(1+XLOOKUP(I$2,Assumptions!$C$94:$M$94,Assumptions!$C$98:$M$98))))</f>
        <v>-309.7278667</v>
      </c>
      <c r="J28" s="50">
        <f t="array" ref="J28">-(IF(J$2=1,Assumptions!$H29/12,-(SUMIF($D$2:$EE$2,J$2-1,$D28:$EE28)/12)*(1+XLOOKUP(J$2,Assumptions!$C$94:$M$94,Assumptions!$C$98:$M$98))))</f>
        <v>-309.7278667</v>
      </c>
      <c r="K28" s="50">
        <f t="array" ref="K28">-(IF(K$2=1,Assumptions!$H29/12,-(SUMIF($D$2:$EE$2,K$2-1,$D28:$EE28)/12)*(1+XLOOKUP(K$2,Assumptions!$C$94:$M$94,Assumptions!$C$98:$M$98))))</f>
        <v>-309.7278667</v>
      </c>
      <c r="L28" s="50">
        <f t="array" ref="L28">-(IF(L$2=1,Assumptions!$H29/12,-(SUMIF($D$2:$EE$2,L$2-1,$D28:$EE28)/12)*(1+XLOOKUP(L$2,Assumptions!$C$94:$M$94,Assumptions!$C$98:$M$98))))</f>
        <v>-309.7278667</v>
      </c>
      <c r="M28" s="50">
        <f t="array" ref="M28">-(IF(M$2=1,Assumptions!$H29/12,-(SUMIF($D$2:$EE$2,M$2-1,$D28:$EE28)/12)*(1+XLOOKUP(M$2,Assumptions!$C$94:$M$94,Assumptions!$C$98:$M$98))))</f>
        <v>-309.7278667</v>
      </c>
      <c r="N28" s="50">
        <f t="array" ref="N28">-(IF(N$2=1,Assumptions!$H29/12,-(SUMIF($D$2:$EE$2,N$2-1,$D28:$EE28)/12)*(1+XLOOKUP(N$2,Assumptions!$C$94:$M$94,Assumptions!$C$98:$M$98))))</f>
        <v>-309.7278667</v>
      </c>
      <c r="O28" s="50">
        <f t="array" ref="O28">-(IF(O$2=1,Assumptions!$H29/12,-(SUMIF($D$2:$EE$2,O$2-1,$D28:$EE28)/12)*(1+XLOOKUP(O$2,Assumptions!$C$94:$M$94,Assumptions!$C$98:$M$98))))</f>
        <v>-309.7278667</v>
      </c>
      <c r="P28" s="50">
        <f t="array" ref="P28">-(IF(P$2=1,Assumptions!$H29/12,-(SUMIF($D$2:$EE$2,P$2-1,$D28:$EE28)/12)*(1+XLOOKUP(P$2,Assumptions!$C$94:$M$94,Assumptions!$C$98:$M$98))))</f>
        <v>-319.0197027</v>
      </c>
      <c r="Q28" s="50">
        <f t="array" ref="Q28">-(IF(Q$2=1,Assumptions!$H29/12,-(SUMIF($D$2:$EE$2,Q$2-1,$D28:$EE28)/12)*(1+XLOOKUP(Q$2,Assumptions!$C$94:$M$94,Assumptions!$C$98:$M$98))))</f>
        <v>-319.0197027</v>
      </c>
      <c r="R28" s="50">
        <f t="array" ref="R28">-(IF(R$2=1,Assumptions!$H29/12,-(SUMIF($D$2:$EE$2,R$2-1,$D28:$EE28)/12)*(1+XLOOKUP(R$2,Assumptions!$C$94:$M$94,Assumptions!$C$98:$M$98))))</f>
        <v>-319.0197027</v>
      </c>
      <c r="S28" s="50">
        <f t="array" ref="S28">-(IF(S$2=1,Assumptions!$H29/12,-(SUMIF($D$2:$EE$2,S$2-1,$D28:$EE28)/12)*(1+XLOOKUP(S$2,Assumptions!$C$94:$M$94,Assumptions!$C$98:$M$98))))</f>
        <v>-319.0197027</v>
      </c>
      <c r="T28" s="50">
        <f t="array" ref="T28">-(IF(T$2=1,Assumptions!$H29/12,-(SUMIF($D$2:$EE$2,T$2-1,$D28:$EE28)/12)*(1+XLOOKUP(T$2,Assumptions!$C$94:$M$94,Assumptions!$C$98:$M$98))))</f>
        <v>-319.0197027</v>
      </c>
      <c r="U28" s="50">
        <f t="array" ref="U28">-(IF(U$2=1,Assumptions!$H29/12,-(SUMIF($D$2:$EE$2,U$2-1,$D28:$EE28)/12)*(1+XLOOKUP(U$2,Assumptions!$C$94:$M$94,Assumptions!$C$98:$M$98))))</f>
        <v>-319.0197027</v>
      </c>
      <c r="V28" s="50">
        <f t="array" ref="V28">-(IF(V$2=1,Assumptions!$H29/12,-(SUMIF($D$2:$EE$2,V$2-1,$D28:$EE28)/12)*(1+XLOOKUP(V$2,Assumptions!$C$94:$M$94,Assumptions!$C$98:$M$98))))</f>
        <v>-319.0197027</v>
      </c>
      <c r="W28" s="50">
        <f t="array" ref="W28">-(IF(W$2=1,Assumptions!$H29/12,-(SUMIF($D$2:$EE$2,W$2-1,$D28:$EE28)/12)*(1+XLOOKUP(W$2,Assumptions!$C$94:$M$94,Assumptions!$C$98:$M$98))))</f>
        <v>-319.0197027</v>
      </c>
      <c r="X28" s="50">
        <f t="array" ref="X28">-(IF(X$2=1,Assumptions!$H29/12,-(SUMIF($D$2:$EE$2,X$2-1,$D28:$EE28)/12)*(1+XLOOKUP(X$2,Assumptions!$C$94:$M$94,Assumptions!$C$98:$M$98))))</f>
        <v>-319.0197027</v>
      </c>
      <c r="Y28" s="50">
        <f t="array" ref="Y28">-(IF(Y$2=1,Assumptions!$H29/12,-(SUMIF($D$2:$EE$2,Y$2-1,$D28:$EE28)/12)*(1+XLOOKUP(Y$2,Assumptions!$C$94:$M$94,Assumptions!$C$98:$M$98))))</f>
        <v>-319.0197027</v>
      </c>
      <c r="Z28" s="50">
        <f t="array" ref="Z28">-(IF(Z$2=1,Assumptions!$H29/12,-(SUMIF($D$2:$EE$2,Z$2-1,$D28:$EE28)/12)*(1+XLOOKUP(Z$2,Assumptions!$C$94:$M$94,Assumptions!$C$98:$M$98))))</f>
        <v>-319.0197027</v>
      </c>
      <c r="AA28" s="50">
        <f t="array" ref="AA28">-(IF(AA$2=1,Assumptions!$H29/12,-(SUMIF($D$2:$EE$2,AA$2-1,$D28:$EE28)/12)*(1+XLOOKUP(AA$2,Assumptions!$C$94:$M$94,Assumptions!$C$98:$M$98))))</f>
        <v>-319.0197027</v>
      </c>
      <c r="AB28" s="50">
        <f t="array" ref="AB28">-(IF(AB$2=1,Assumptions!$H29/12,-(SUMIF($D$2:$EE$2,AB$2-1,$D28:$EE28)/12)*(1+XLOOKUP(AB$2,Assumptions!$C$94:$M$94,Assumptions!$C$98:$M$98))))</f>
        <v>-328.5902937</v>
      </c>
      <c r="AC28" s="50">
        <f t="array" ref="AC28">-(IF(AC$2=1,Assumptions!$H29/12,-(SUMIF($D$2:$EE$2,AC$2-1,$D28:$EE28)/12)*(1+XLOOKUP(AC$2,Assumptions!$C$94:$M$94,Assumptions!$C$98:$M$98))))</f>
        <v>-328.5902937</v>
      </c>
      <c r="AD28" s="50">
        <f t="array" ref="AD28">-(IF(AD$2=1,Assumptions!$H29/12,-(SUMIF($D$2:$EE$2,AD$2-1,$D28:$EE28)/12)*(1+XLOOKUP(AD$2,Assumptions!$C$94:$M$94,Assumptions!$C$98:$M$98))))</f>
        <v>-328.5902937</v>
      </c>
      <c r="AE28" s="50">
        <f t="array" ref="AE28">-(IF(AE$2=1,Assumptions!$H29/12,-(SUMIF($D$2:$EE$2,AE$2-1,$D28:$EE28)/12)*(1+XLOOKUP(AE$2,Assumptions!$C$94:$M$94,Assumptions!$C$98:$M$98))))</f>
        <v>-328.5902937</v>
      </c>
      <c r="AF28" s="50">
        <f t="array" ref="AF28">-(IF(AF$2=1,Assumptions!$H29/12,-(SUMIF($D$2:$EE$2,AF$2-1,$D28:$EE28)/12)*(1+XLOOKUP(AF$2,Assumptions!$C$94:$M$94,Assumptions!$C$98:$M$98))))</f>
        <v>-328.5902937</v>
      </c>
      <c r="AG28" s="50">
        <f t="array" ref="AG28">-(IF(AG$2=1,Assumptions!$H29/12,-(SUMIF($D$2:$EE$2,AG$2-1,$D28:$EE28)/12)*(1+XLOOKUP(AG$2,Assumptions!$C$94:$M$94,Assumptions!$C$98:$M$98))))</f>
        <v>-328.5902937</v>
      </c>
      <c r="AH28" s="50">
        <f t="array" ref="AH28">-(IF(AH$2=1,Assumptions!$H29/12,-(SUMIF($D$2:$EE$2,AH$2-1,$D28:$EE28)/12)*(1+XLOOKUP(AH$2,Assumptions!$C$94:$M$94,Assumptions!$C$98:$M$98))))</f>
        <v>-328.5902937</v>
      </c>
      <c r="AI28" s="50">
        <f t="array" ref="AI28">-(IF(AI$2=1,Assumptions!$H29/12,-(SUMIF($D$2:$EE$2,AI$2-1,$D28:$EE28)/12)*(1+XLOOKUP(AI$2,Assumptions!$C$94:$M$94,Assumptions!$C$98:$M$98))))</f>
        <v>-328.5902937</v>
      </c>
      <c r="AJ28" s="50">
        <f t="array" ref="AJ28">-(IF(AJ$2=1,Assumptions!$H29/12,-(SUMIF($D$2:$EE$2,AJ$2-1,$D28:$EE28)/12)*(1+XLOOKUP(AJ$2,Assumptions!$C$94:$M$94,Assumptions!$C$98:$M$98))))</f>
        <v>-328.5902937</v>
      </c>
      <c r="AK28" s="50">
        <f t="array" ref="AK28">-(IF(AK$2=1,Assumptions!$H29/12,-(SUMIF($D$2:$EE$2,AK$2-1,$D28:$EE28)/12)*(1+XLOOKUP(AK$2,Assumptions!$C$94:$M$94,Assumptions!$C$98:$M$98))))</f>
        <v>-328.5902937</v>
      </c>
      <c r="AL28" s="50">
        <f t="array" ref="AL28">-(IF(AL$2=1,Assumptions!$H29/12,-(SUMIF($D$2:$EE$2,AL$2-1,$D28:$EE28)/12)*(1+XLOOKUP(AL$2,Assumptions!$C$94:$M$94,Assumptions!$C$98:$M$98))))</f>
        <v>-328.5902937</v>
      </c>
      <c r="AM28" s="50">
        <f t="array" ref="AM28">-(IF(AM$2=1,Assumptions!$H29/12,-(SUMIF($D$2:$EE$2,AM$2-1,$D28:$EE28)/12)*(1+XLOOKUP(AM$2,Assumptions!$C$94:$M$94,Assumptions!$C$98:$M$98))))</f>
        <v>-328.5902937</v>
      </c>
      <c r="AN28" s="50">
        <f t="array" ref="AN28">-(IF(AN$2=1,Assumptions!$H29/12,-(SUMIF($D$2:$EE$2,AN$2-1,$D28:$EE28)/12)*(1+XLOOKUP(AN$2,Assumptions!$C$94:$M$94,Assumptions!$C$98:$M$98))))</f>
        <v>-338.4480026</v>
      </c>
      <c r="AO28" s="50">
        <f t="array" ref="AO28">-(IF(AO$2=1,Assumptions!$H29/12,-(SUMIF($D$2:$EE$2,AO$2-1,$D28:$EE28)/12)*(1+XLOOKUP(AO$2,Assumptions!$C$94:$M$94,Assumptions!$C$98:$M$98))))</f>
        <v>-338.4480026</v>
      </c>
      <c r="AP28" s="50">
        <f t="array" ref="AP28">-(IF(AP$2=1,Assumptions!$H29/12,-(SUMIF($D$2:$EE$2,AP$2-1,$D28:$EE28)/12)*(1+XLOOKUP(AP$2,Assumptions!$C$94:$M$94,Assumptions!$C$98:$M$98))))</f>
        <v>-338.4480026</v>
      </c>
      <c r="AQ28" s="50">
        <f t="array" ref="AQ28">-(IF(AQ$2=1,Assumptions!$H29/12,-(SUMIF($D$2:$EE$2,AQ$2-1,$D28:$EE28)/12)*(1+XLOOKUP(AQ$2,Assumptions!$C$94:$M$94,Assumptions!$C$98:$M$98))))</f>
        <v>-338.4480026</v>
      </c>
      <c r="AR28" s="50">
        <f t="array" ref="AR28">-(IF(AR$2=1,Assumptions!$H29/12,-(SUMIF($D$2:$EE$2,AR$2-1,$D28:$EE28)/12)*(1+XLOOKUP(AR$2,Assumptions!$C$94:$M$94,Assumptions!$C$98:$M$98))))</f>
        <v>-338.4480026</v>
      </c>
      <c r="AS28" s="50">
        <f t="array" ref="AS28">-(IF(AS$2=1,Assumptions!$H29/12,-(SUMIF($D$2:$EE$2,AS$2-1,$D28:$EE28)/12)*(1+XLOOKUP(AS$2,Assumptions!$C$94:$M$94,Assumptions!$C$98:$M$98))))</f>
        <v>-338.4480026</v>
      </c>
      <c r="AT28" s="50">
        <f t="array" ref="AT28">-(IF(AT$2=1,Assumptions!$H29/12,-(SUMIF($D$2:$EE$2,AT$2-1,$D28:$EE28)/12)*(1+XLOOKUP(AT$2,Assumptions!$C$94:$M$94,Assumptions!$C$98:$M$98))))</f>
        <v>-338.4480026</v>
      </c>
      <c r="AU28" s="50">
        <f t="array" ref="AU28">-(IF(AU$2=1,Assumptions!$H29/12,-(SUMIF($D$2:$EE$2,AU$2-1,$D28:$EE28)/12)*(1+XLOOKUP(AU$2,Assumptions!$C$94:$M$94,Assumptions!$C$98:$M$98))))</f>
        <v>-338.4480026</v>
      </c>
      <c r="AV28" s="50">
        <f t="array" ref="AV28">-(IF(AV$2=1,Assumptions!$H29/12,-(SUMIF($D$2:$EE$2,AV$2-1,$D28:$EE28)/12)*(1+XLOOKUP(AV$2,Assumptions!$C$94:$M$94,Assumptions!$C$98:$M$98))))</f>
        <v>-338.4480026</v>
      </c>
      <c r="AW28" s="50">
        <f t="array" ref="AW28">-(IF(AW$2=1,Assumptions!$H29/12,-(SUMIF($D$2:$EE$2,AW$2-1,$D28:$EE28)/12)*(1+XLOOKUP(AW$2,Assumptions!$C$94:$M$94,Assumptions!$C$98:$M$98))))</f>
        <v>-338.4480026</v>
      </c>
      <c r="AX28" s="50">
        <f t="array" ref="AX28">-(IF(AX$2=1,Assumptions!$H29/12,-(SUMIF($D$2:$EE$2,AX$2-1,$D28:$EE28)/12)*(1+XLOOKUP(AX$2,Assumptions!$C$94:$M$94,Assumptions!$C$98:$M$98))))</f>
        <v>-338.4480026</v>
      </c>
      <c r="AY28" s="50">
        <f t="array" ref="AY28">-(IF(AY$2=1,Assumptions!$H29/12,-(SUMIF($D$2:$EE$2,AY$2-1,$D28:$EE28)/12)*(1+XLOOKUP(AY$2,Assumptions!$C$94:$M$94,Assumptions!$C$98:$M$98))))</f>
        <v>-338.4480026</v>
      </c>
      <c r="AZ28" s="50">
        <f t="array" ref="AZ28">-(IF(AZ$2=1,Assumptions!$H29/12,-(SUMIF($D$2:$EE$2,AZ$2-1,$D28:$EE28)/12)*(1+XLOOKUP(AZ$2,Assumptions!$C$94:$M$94,Assumptions!$C$98:$M$98))))</f>
        <v>-348.6014426</v>
      </c>
      <c r="BA28" s="50">
        <f t="array" ref="BA28">-(IF(BA$2=1,Assumptions!$H29/12,-(SUMIF($D$2:$EE$2,BA$2-1,$D28:$EE28)/12)*(1+XLOOKUP(BA$2,Assumptions!$C$94:$M$94,Assumptions!$C$98:$M$98))))</f>
        <v>-348.6014426</v>
      </c>
      <c r="BB28" s="50">
        <f t="array" ref="BB28">-(IF(BB$2=1,Assumptions!$H29/12,-(SUMIF($D$2:$EE$2,BB$2-1,$D28:$EE28)/12)*(1+XLOOKUP(BB$2,Assumptions!$C$94:$M$94,Assumptions!$C$98:$M$98))))</f>
        <v>-348.6014426</v>
      </c>
      <c r="BC28" s="50">
        <f t="array" ref="BC28">-(IF(BC$2=1,Assumptions!$H29/12,-(SUMIF($D$2:$EE$2,BC$2-1,$D28:$EE28)/12)*(1+XLOOKUP(BC$2,Assumptions!$C$94:$M$94,Assumptions!$C$98:$M$98))))</f>
        <v>-348.6014426</v>
      </c>
      <c r="BD28" s="50">
        <f t="array" ref="BD28">-(IF(BD$2=1,Assumptions!$H29/12,-(SUMIF($D$2:$EE$2,BD$2-1,$D28:$EE28)/12)*(1+XLOOKUP(BD$2,Assumptions!$C$94:$M$94,Assumptions!$C$98:$M$98))))</f>
        <v>-348.6014426</v>
      </c>
      <c r="BE28" s="50">
        <f t="array" ref="BE28">-(IF(BE$2=1,Assumptions!$H29/12,-(SUMIF($D$2:$EE$2,BE$2-1,$D28:$EE28)/12)*(1+XLOOKUP(BE$2,Assumptions!$C$94:$M$94,Assumptions!$C$98:$M$98))))</f>
        <v>-348.6014426</v>
      </c>
      <c r="BF28" s="50">
        <f t="array" ref="BF28">-(IF(BF$2=1,Assumptions!$H29/12,-(SUMIF($D$2:$EE$2,BF$2-1,$D28:$EE28)/12)*(1+XLOOKUP(BF$2,Assumptions!$C$94:$M$94,Assumptions!$C$98:$M$98))))</f>
        <v>-348.6014426</v>
      </c>
      <c r="BG28" s="50">
        <f t="array" ref="BG28">-(IF(BG$2=1,Assumptions!$H29/12,-(SUMIF($D$2:$EE$2,BG$2-1,$D28:$EE28)/12)*(1+XLOOKUP(BG$2,Assumptions!$C$94:$M$94,Assumptions!$C$98:$M$98))))</f>
        <v>-348.6014426</v>
      </c>
      <c r="BH28" s="50">
        <f t="array" ref="BH28">-(IF(BH$2=1,Assumptions!$H29/12,-(SUMIF($D$2:$EE$2,BH$2-1,$D28:$EE28)/12)*(1+XLOOKUP(BH$2,Assumptions!$C$94:$M$94,Assumptions!$C$98:$M$98))))</f>
        <v>-348.6014426</v>
      </c>
      <c r="BI28" s="50">
        <f t="array" ref="BI28">-(IF(BI$2=1,Assumptions!$H29/12,-(SUMIF($D$2:$EE$2,BI$2-1,$D28:$EE28)/12)*(1+XLOOKUP(BI$2,Assumptions!$C$94:$M$94,Assumptions!$C$98:$M$98))))</f>
        <v>-348.6014426</v>
      </c>
      <c r="BJ28" s="50">
        <f t="array" ref="BJ28">-(IF(BJ$2=1,Assumptions!$H29/12,-(SUMIF($D$2:$EE$2,BJ$2-1,$D28:$EE28)/12)*(1+XLOOKUP(BJ$2,Assumptions!$C$94:$M$94,Assumptions!$C$98:$M$98))))</f>
        <v>-348.6014426</v>
      </c>
      <c r="BK28" s="50">
        <f t="array" ref="BK28">-(IF(BK$2=1,Assumptions!$H29/12,-(SUMIF($D$2:$EE$2,BK$2-1,$D28:$EE28)/12)*(1+XLOOKUP(BK$2,Assumptions!$C$94:$M$94,Assumptions!$C$98:$M$98))))</f>
        <v>-348.6014426</v>
      </c>
      <c r="BL28" s="50">
        <f t="array" ref="BL28">-(IF(BL$2=1,Assumptions!$H29/12,-(SUMIF($D$2:$EE$2,BL$2-1,$D28:$EE28)/12)*(1+XLOOKUP(BL$2,Assumptions!$C$94:$M$94,Assumptions!$C$98:$M$98))))</f>
        <v>-359.0594859</v>
      </c>
      <c r="BM28" s="50">
        <f t="array" ref="BM28">-(IF(BM$2=1,Assumptions!$H29/12,-(SUMIF($D$2:$EE$2,BM$2-1,$D28:$EE28)/12)*(1+XLOOKUP(BM$2,Assumptions!$C$94:$M$94,Assumptions!$C$98:$M$98))))</f>
        <v>-359.0594859</v>
      </c>
      <c r="BN28" s="50">
        <f t="array" ref="BN28">-(IF(BN$2=1,Assumptions!$H29/12,-(SUMIF($D$2:$EE$2,BN$2-1,$D28:$EE28)/12)*(1+XLOOKUP(BN$2,Assumptions!$C$94:$M$94,Assumptions!$C$98:$M$98))))</f>
        <v>-359.0594859</v>
      </c>
      <c r="BO28" s="50">
        <f t="array" ref="BO28">-(IF(BO$2=1,Assumptions!$H29/12,-(SUMIF($D$2:$EE$2,BO$2-1,$D28:$EE28)/12)*(1+XLOOKUP(BO$2,Assumptions!$C$94:$M$94,Assumptions!$C$98:$M$98))))</f>
        <v>-359.0594859</v>
      </c>
      <c r="BP28" s="50">
        <f t="array" ref="BP28">-(IF(BP$2=1,Assumptions!$H29/12,-(SUMIF($D$2:$EE$2,BP$2-1,$D28:$EE28)/12)*(1+XLOOKUP(BP$2,Assumptions!$C$94:$M$94,Assumptions!$C$98:$M$98))))</f>
        <v>-359.0594859</v>
      </c>
      <c r="BQ28" s="50">
        <f t="array" ref="BQ28">-(IF(BQ$2=1,Assumptions!$H29/12,-(SUMIF($D$2:$EE$2,BQ$2-1,$D28:$EE28)/12)*(1+XLOOKUP(BQ$2,Assumptions!$C$94:$M$94,Assumptions!$C$98:$M$98))))</f>
        <v>-359.0594859</v>
      </c>
      <c r="BR28" s="50">
        <f t="array" ref="BR28">-(IF(BR$2=1,Assumptions!$H29/12,-(SUMIF($D$2:$EE$2,BR$2-1,$D28:$EE28)/12)*(1+XLOOKUP(BR$2,Assumptions!$C$94:$M$94,Assumptions!$C$98:$M$98))))</f>
        <v>-359.0594859</v>
      </c>
      <c r="BS28" s="50">
        <f t="array" ref="BS28">-(IF(BS$2=1,Assumptions!$H29/12,-(SUMIF($D$2:$EE$2,BS$2-1,$D28:$EE28)/12)*(1+XLOOKUP(BS$2,Assumptions!$C$94:$M$94,Assumptions!$C$98:$M$98))))</f>
        <v>-359.0594859</v>
      </c>
      <c r="BT28" s="50">
        <f t="array" ref="BT28">-(IF(BT$2=1,Assumptions!$H29/12,-(SUMIF($D$2:$EE$2,BT$2-1,$D28:$EE28)/12)*(1+XLOOKUP(BT$2,Assumptions!$C$94:$M$94,Assumptions!$C$98:$M$98))))</f>
        <v>-359.0594859</v>
      </c>
      <c r="BU28" s="50">
        <f t="array" ref="BU28">-(IF(BU$2=1,Assumptions!$H29/12,-(SUMIF($D$2:$EE$2,BU$2-1,$D28:$EE28)/12)*(1+XLOOKUP(BU$2,Assumptions!$C$94:$M$94,Assumptions!$C$98:$M$98))))</f>
        <v>-359.0594859</v>
      </c>
      <c r="BV28" s="50">
        <f t="array" ref="BV28">-(IF(BV$2=1,Assumptions!$H29/12,-(SUMIF($D$2:$EE$2,BV$2-1,$D28:$EE28)/12)*(1+XLOOKUP(BV$2,Assumptions!$C$94:$M$94,Assumptions!$C$98:$M$98))))</f>
        <v>-359.0594859</v>
      </c>
      <c r="BW28" s="50">
        <f t="array" ref="BW28">-(IF(BW$2=1,Assumptions!$H29/12,-(SUMIF($D$2:$EE$2,BW$2-1,$D28:$EE28)/12)*(1+XLOOKUP(BW$2,Assumptions!$C$94:$M$94,Assumptions!$C$98:$M$98))))</f>
        <v>-359.0594859</v>
      </c>
      <c r="BX28" s="50">
        <f t="array" ref="BX28">-(IF(BX$2=1,Assumptions!$H29/12,-(SUMIF($D$2:$EE$2,BX$2-1,$D28:$EE28)/12)*(1+XLOOKUP(BX$2,Assumptions!$C$94:$M$94,Assumptions!$C$98:$M$98))))</f>
        <v>-369.8312705</v>
      </c>
      <c r="BY28" s="50">
        <f t="array" ref="BY28">-(IF(BY$2=1,Assumptions!$H29/12,-(SUMIF($D$2:$EE$2,BY$2-1,$D28:$EE28)/12)*(1+XLOOKUP(BY$2,Assumptions!$C$94:$M$94,Assumptions!$C$98:$M$98))))</f>
        <v>-369.8312705</v>
      </c>
      <c r="BZ28" s="50">
        <f t="array" ref="BZ28">-(IF(BZ$2=1,Assumptions!$H29/12,-(SUMIF($D$2:$EE$2,BZ$2-1,$D28:$EE28)/12)*(1+XLOOKUP(BZ$2,Assumptions!$C$94:$M$94,Assumptions!$C$98:$M$98))))</f>
        <v>-369.8312705</v>
      </c>
      <c r="CA28" s="50">
        <f t="array" ref="CA28">-(IF(CA$2=1,Assumptions!$H29/12,-(SUMIF($D$2:$EE$2,CA$2-1,$D28:$EE28)/12)*(1+XLOOKUP(CA$2,Assumptions!$C$94:$M$94,Assumptions!$C$98:$M$98))))</f>
        <v>-369.8312705</v>
      </c>
      <c r="CB28" s="50">
        <f t="array" ref="CB28">-(IF(CB$2=1,Assumptions!$H29/12,-(SUMIF($D$2:$EE$2,CB$2-1,$D28:$EE28)/12)*(1+XLOOKUP(CB$2,Assumptions!$C$94:$M$94,Assumptions!$C$98:$M$98))))</f>
        <v>-369.8312705</v>
      </c>
      <c r="CC28" s="50">
        <f t="array" ref="CC28">-(IF(CC$2=1,Assumptions!$H29/12,-(SUMIF($D$2:$EE$2,CC$2-1,$D28:$EE28)/12)*(1+XLOOKUP(CC$2,Assumptions!$C$94:$M$94,Assumptions!$C$98:$M$98))))</f>
        <v>-369.8312705</v>
      </c>
      <c r="CD28" s="50">
        <f t="array" ref="CD28">-(IF(CD$2=1,Assumptions!$H29/12,-(SUMIF($D$2:$EE$2,CD$2-1,$D28:$EE28)/12)*(1+XLOOKUP(CD$2,Assumptions!$C$94:$M$94,Assumptions!$C$98:$M$98))))</f>
        <v>-369.8312705</v>
      </c>
      <c r="CE28" s="50">
        <f t="array" ref="CE28">-(IF(CE$2=1,Assumptions!$H29/12,-(SUMIF($D$2:$EE$2,CE$2-1,$D28:$EE28)/12)*(1+XLOOKUP(CE$2,Assumptions!$C$94:$M$94,Assumptions!$C$98:$M$98))))</f>
        <v>-369.8312705</v>
      </c>
      <c r="CF28" s="50">
        <f t="array" ref="CF28">-(IF(CF$2=1,Assumptions!$H29/12,-(SUMIF($D$2:$EE$2,CF$2-1,$D28:$EE28)/12)*(1+XLOOKUP(CF$2,Assumptions!$C$94:$M$94,Assumptions!$C$98:$M$98))))</f>
        <v>-369.8312705</v>
      </c>
      <c r="CG28" s="50">
        <f t="array" ref="CG28">-(IF(CG$2=1,Assumptions!$H29/12,-(SUMIF($D$2:$EE$2,CG$2-1,$D28:$EE28)/12)*(1+XLOOKUP(CG$2,Assumptions!$C$94:$M$94,Assumptions!$C$98:$M$98))))</f>
        <v>-369.8312705</v>
      </c>
      <c r="CH28" s="50">
        <f t="array" ref="CH28">-(IF(CH$2=1,Assumptions!$H29/12,-(SUMIF($D$2:$EE$2,CH$2-1,$D28:$EE28)/12)*(1+XLOOKUP(CH$2,Assumptions!$C$94:$M$94,Assumptions!$C$98:$M$98))))</f>
        <v>-369.8312705</v>
      </c>
      <c r="CI28" s="50">
        <f t="array" ref="CI28">-(IF(CI$2=1,Assumptions!$H29/12,-(SUMIF($D$2:$EE$2,CI$2-1,$D28:$EE28)/12)*(1+XLOOKUP(CI$2,Assumptions!$C$94:$M$94,Assumptions!$C$98:$M$98))))</f>
        <v>-369.8312705</v>
      </c>
      <c r="CJ28" s="50">
        <f t="array" ref="CJ28">-(IF(CJ$2=1,Assumptions!$H29/12,-(SUMIF($D$2:$EE$2,CJ$2-1,$D28:$EE28)/12)*(1+XLOOKUP(CJ$2,Assumptions!$C$94:$M$94,Assumptions!$C$98:$M$98))))</f>
        <v>-380.9262086</v>
      </c>
      <c r="CK28" s="50">
        <f t="array" ref="CK28">-(IF(CK$2=1,Assumptions!$H29/12,-(SUMIF($D$2:$EE$2,CK$2-1,$D28:$EE28)/12)*(1+XLOOKUP(CK$2,Assumptions!$C$94:$M$94,Assumptions!$C$98:$M$98))))</f>
        <v>-380.9262086</v>
      </c>
      <c r="CL28" s="50">
        <f t="array" ref="CL28">-(IF(CL$2=1,Assumptions!$H29/12,-(SUMIF($D$2:$EE$2,CL$2-1,$D28:$EE28)/12)*(1+XLOOKUP(CL$2,Assumptions!$C$94:$M$94,Assumptions!$C$98:$M$98))))</f>
        <v>-380.9262086</v>
      </c>
      <c r="CM28" s="50">
        <f t="array" ref="CM28">-(IF(CM$2=1,Assumptions!$H29/12,-(SUMIF($D$2:$EE$2,CM$2-1,$D28:$EE28)/12)*(1+XLOOKUP(CM$2,Assumptions!$C$94:$M$94,Assumptions!$C$98:$M$98))))</f>
        <v>-380.9262086</v>
      </c>
      <c r="CN28" s="50">
        <f t="array" ref="CN28">-(IF(CN$2=1,Assumptions!$H29/12,-(SUMIF($D$2:$EE$2,CN$2-1,$D28:$EE28)/12)*(1+XLOOKUP(CN$2,Assumptions!$C$94:$M$94,Assumptions!$C$98:$M$98))))</f>
        <v>-380.9262086</v>
      </c>
      <c r="CO28" s="50">
        <f t="array" ref="CO28">-(IF(CO$2=1,Assumptions!$H29/12,-(SUMIF($D$2:$EE$2,CO$2-1,$D28:$EE28)/12)*(1+XLOOKUP(CO$2,Assumptions!$C$94:$M$94,Assumptions!$C$98:$M$98))))</f>
        <v>-380.9262086</v>
      </c>
      <c r="CP28" s="50">
        <f t="array" ref="CP28">-(IF(CP$2=1,Assumptions!$H29/12,-(SUMIF($D$2:$EE$2,CP$2-1,$D28:$EE28)/12)*(1+XLOOKUP(CP$2,Assumptions!$C$94:$M$94,Assumptions!$C$98:$M$98))))</f>
        <v>-380.9262086</v>
      </c>
      <c r="CQ28" s="50">
        <f t="array" ref="CQ28">-(IF(CQ$2=1,Assumptions!$H29/12,-(SUMIF($D$2:$EE$2,CQ$2-1,$D28:$EE28)/12)*(1+XLOOKUP(CQ$2,Assumptions!$C$94:$M$94,Assumptions!$C$98:$M$98))))</f>
        <v>-380.9262086</v>
      </c>
      <c r="CR28" s="50">
        <f t="array" ref="CR28">-(IF(CR$2=1,Assumptions!$H29/12,-(SUMIF($D$2:$EE$2,CR$2-1,$D28:$EE28)/12)*(1+XLOOKUP(CR$2,Assumptions!$C$94:$M$94,Assumptions!$C$98:$M$98))))</f>
        <v>-380.9262086</v>
      </c>
      <c r="CS28" s="50">
        <f t="array" ref="CS28">-(IF(CS$2=1,Assumptions!$H29/12,-(SUMIF($D$2:$EE$2,CS$2-1,$D28:$EE28)/12)*(1+XLOOKUP(CS$2,Assumptions!$C$94:$M$94,Assumptions!$C$98:$M$98))))</f>
        <v>-380.9262086</v>
      </c>
      <c r="CT28" s="50">
        <f t="array" ref="CT28">-(IF(CT$2=1,Assumptions!$H29/12,-(SUMIF($D$2:$EE$2,CT$2-1,$D28:$EE28)/12)*(1+XLOOKUP(CT$2,Assumptions!$C$94:$M$94,Assumptions!$C$98:$M$98))))</f>
        <v>-380.9262086</v>
      </c>
      <c r="CU28" s="50">
        <f t="array" ref="CU28">-(IF(CU$2=1,Assumptions!$H29/12,-(SUMIF($D$2:$EE$2,CU$2-1,$D28:$EE28)/12)*(1+XLOOKUP(CU$2,Assumptions!$C$94:$M$94,Assumptions!$C$98:$M$98))))</f>
        <v>-380.9262086</v>
      </c>
      <c r="CV28" s="50">
        <f t="array" ref="CV28">-(IF(CV$2=1,Assumptions!$H29/12,-(SUMIF($D$2:$EE$2,CV$2-1,$D28:$EE28)/12)*(1+XLOOKUP(CV$2,Assumptions!$C$94:$M$94,Assumptions!$C$98:$M$98))))</f>
        <v>-392.3539949</v>
      </c>
      <c r="CW28" s="50">
        <f t="array" ref="CW28">-(IF(CW$2=1,Assumptions!$H29/12,-(SUMIF($D$2:$EE$2,CW$2-1,$D28:$EE28)/12)*(1+XLOOKUP(CW$2,Assumptions!$C$94:$M$94,Assumptions!$C$98:$M$98))))</f>
        <v>-392.3539949</v>
      </c>
      <c r="CX28" s="50">
        <f t="array" ref="CX28">-(IF(CX$2=1,Assumptions!$H29/12,-(SUMIF($D$2:$EE$2,CX$2-1,$D28:$EE28)/12)*(1+XLOOKUP(CX$2,Assumptions!$C$94:$M$94,Assumptions!$C$98:$M$98))))</f>
        <v>-392.3539949</v>
      </c>
      <c r="CY28" s="50">
        <f t="array" ref="CY28">-(IF(CY$2=1,Assumptions!$H29/12,-(SUMIF($D$2:$EE$2,CY$2-1,$D28:$EE28)/12)*(1+XLOOKUP(CY$2,Assumptions!$C$94:$M$94,Assumptions!$C$98:$M$98))))</f>
        <v>-392.3539949</v>
      </c>
      <c r="CZ28" s="50">
        <f t="array" ref="CZ28">-(IF(CZ$2=1,Assumptions!$H29/12,-(SUMIF($D$2:$EE$2,CZ$2-1,$D28:$EE28)/12)*(1+XLOOKUP(CZ$2,Assumptions!$C$94:$M$94,Assumptions!$C$98:$M$98))))</f>
        <v>-392.3539949</v>
      </c>
      <c r="DA28" s="50">
        <f t="array" ref="DA28">-(IF(DA$2=1,Assumptions!$H29/12,-(SUMIF($D$2:$EE$2,DA$2-1,$D28:$EE28)/12)*(1+XLOOKUP(DA$2,Assumptions!$C$94:$M$94,Assumptions!$C$98:$M$98))))</f>
        <v>-392.3539949</v>
      </c>
      <c r="DB28" s="50">
        <f t="array" ref="DB28">-(IF(DB$2=1,Assumptions!$H29/12,-(SUMIF($D$2:$EE$2,DB$2-1,$D28:$EE28)/12)*(1+XLOOKUP(DB$2,Assumptions!$C$94:$M$94,Assumptions!$C$98:$M$98))))</f>
        <v>-392.3539949</v>
      </c>
      <c r="DC28" s="50">
        <f t="array" ref="DC28">-(IF(DC$2=1,Assumptions!$H29/12,-(SUMIF($D$2:$EE$2,DC$2-1,$D28:$EE28)/12)*(1+XLOOKUP(DC$2,Assumptions!$C$94:$M$94,Assumptions!$C$98:$M$98))))</f>
        <v>-392.3539949</v>
      </c>
      <c r="DD28" s="50">
        <f t="array" ref="DD28">-(IF(DD$2=1,Assumptions!$H29/12,-(SUMIF($D$2:$EE$2,DD$2-1,$D28:$EE28)/12)*(1+XLOOKUP(DD$2,Assumptions!$C$94:$M$94,Assumptions!$C$98:$M$98))))</f>
        <v>-392.3539949</v>
      </c>
      <c r="DE28" s="50">
        <f t="array" ref="DE28">-(IF(DE$2=1,Assumptions!$H29/12,-(SUMIF($D$2:$EE$2,DE$2-1,$D28:$EE28)/12)*(1+XLOOKUP(DE$2,Assumptions!$C$94:$M$94,Assumptions!$C$98:$M$98))))</f>
        <v>-392.3539949</v>
      </c>
      <c r="DF28" s="50">
        <f t="array" ref="DF28">-(IF(DF$2=1,Assumptions!$H29/12,-(SUMIF($D$2:$EE$2,DF$2-1,$D28:$EE28)/12)*(1+XLOOKUP(DF$2,Assumptions!$C$94:$M$94,Assumptions!$C$98:$M$98))))</f>
        <v>-392.3539949</v>
      </c>
      <c r="DG28" s="50">
        <f t="array" ref="DG28">-(IF(DG$2=1,Assumptions!$H29/12,-(SUMIF($D$2:$EE$2,DG$2-1,$D28:$EE28)/12)*(1+XLOOKUP(DG$2,Assumptions!$C$94:$M$94,Assumptions!$C$98:$M$98))))</f>
        <v>-392.3539949</v>
      </c>
      <c r="DH28" s="50">
        <f t="array" ref="DH28">-(IF(DH$2=1,Assumptions!$H29/12,-(SUMIF($D$2:$EE$2,DH$2-1,$D28:$EE28)/12)*(1+XLOOKUP(DH$2,Assumptions!$C$94:$M$94,Assumptions!$C$98:$M$98))))</f>
        <v>-404.1246147</v>
      </c>
      <c r="DI28" s="50">
        <f t="array" ref="DI28">-(IF(DI$2=1,Assumptions!$H29/12,-(SUMIF($D$2:$EE$2,DI$2-1,$D28:$EE28)/12)*(1+XLOOKUP(DI$2,Assumptions!$C$94:$M$94,Assumptions!$C$98:$M$98))))</f>
        <v>-404.1246147</v>
      </c>
      <c r="DJ28" s="50">
        <f t="array" ref="DJ28">-(IF(DJ$2=1,Assumptions!$H29/12,-(SUMIF($D$2:$EE$2,DJ$2-1,$D28:$EE28)/12)*(1+XLOOKUP(DJ$2,Assumptions!$C$94:$M$94,Assumptions!$C$98:$M$98))))</f>
        <v>-404.1246147</v>
      </c>
      <c r="DK28" s="50">
        <f t="array" ref="DK28">-(IF(DK$2=1,Assumptions!$H29/12,-(SUMIF($D$2:$EE$2,DK$2-1,$D28:$EE28)/12)*(1+XLOOKUP(DK$2,Assumptions!$C$94:$M$94,Assumptions!$C$98:$M$98))))</f>
        <v>-404.1246147</v>
      </c>
      <c r="DL28" s="50">
        <f t="array" ref="DL28">-(IF(DL$2=1,Assumptions!$H29/12,-(SUMIF($D$2:$EE$2,DL$2-1,$D28:$EE28)/12)*(1+XLOOKUP(DL$2,Assumptions!$C$94:$M$94,Assumptions!$C$98:$M$98))))</f>
        <v>-404.1246147</v>
      </c>
      <c r="DM28" s="50">
        <f t="array" ref="DM28">-(IF(DM$2=1,Assumptions!$H29/12,-(SUMIF($D$2:$EE$2,DM$2-1,$D28:$EE28)/12)*(1+XLOOKUP(DM$2,Assumptions!$C$94:$M$94,Assumptions!$C$98:$M$98))))</f>
        <v>-404.1246147</v>
      </c>
      <c r="DN28" s="50">
        <f t="array" ref="DN28">-(IF(DN$2=1,Assumptions!$H29/12,-(SUMIF($D$2:$EE$2,DN$2-1,$D28:$EE28)/12)*(1+XLOOKUP(DN$2,Assumptions!$C$94:$M$94,Assumptions!$C$98:$M$98))))</f>
        <v>-404.1246147</v>
      </c>
      <c r="DO28" s="50">
        <f t="array" ref="DO28">-(IF(DO$2=1,Assumptions!$H29/12,-(SUMIF($D$2:$EE$2,DO$2-1,$D28:$EE28)/12)*(1+XLOOKUP(DO$2,Assumptions!$C$94:$M$94,Assumptions!$C$98:$M$98))))</f>
        <v>-404.1246147</v>
      </c>
      <c r="DP28" s="50">
        <f t="array" ref="DP28">-(IF(DP$2=1,Assumptions!$H29/12,-(SUMIF($D$2:$EE$2,DP$2-1,$D28:$EE28)/12)*(1+XLOOKUP(DP$2,Assumptions!$C$94:$M$94,Assumptions!$C$98:$M$98))))</f>
        <v>-404.1246147</v>
      </c>
      <c r="DQ28" s="50">
        <f t="array" ref="DQ28">-(IF(DQ$2=1,Assumptions!$H29/12,-(SUMIF($D$2:$EE$2,DQ$2-1,$D28:$EE28)/12)*(1+XLOOKUP(DQ$2,Assumptions!$C$94:$M$94,Assumptions!$C$98:$M$98))))</f>
        <v>-404.1246147</v>
      </c>
      <c r="DR28" s="50">
        <f t="array" ref="DR28">-(IF(DR$2=1,Assumptions!$H29/12,-(SUMIF($D$2:$EE$2,DR$2-1,$D28:$EE28)/12)*(1+XLOOKUP(DR$2,Assumptions!$C$94:$M$94,Assumptions!$C$98:$M$98))))</f>
        <v>-404.1246147</v>
      </c>
      <c r="DS28" s="50">
        <f t="array" ref="DS28">-(IF(DS$2=1,Assumptions!$H29/12,-(SUMIF($D$2:$EE$2,DS$2-1,$D28:$EE28)/12)*(1+XLOOKUP(DS$2,Assumptions!$C$94:$M$94,Assumptions!$C$98:$M$98))))</f>
        <v>-404.1246147</v>
      </c>
      <c r="DT28" s="50">
        <f t="array" ref="DT28">-(IF(DT$2=1,Assumptions!$H29/12,-(SUMIF($D$2:$EE$2,DT$2-1,$D28:$EE28)/12)*(1+XLOOKUP(DT$2,Assumptions!$C$94:$M$94,Assumptions!$C$98:$M$98))))</f>
        <v>-416.2483532</v>
      </c>
      <c r="DU28" s="50">
        <f t="array" ref="DU28">-(IF(DU$2=1,Assumptions!$H29/12,-(SUMIF($D$2:$EE$2,DU$2-1,$D28:$EE28)/12)*(1+XLOOKUP(DU$2,Assumptions!$C$94:$M$94,Assumptions!$C$98:$M$98))))</f>
        <v>-416.2483532</v>
      </c>
      <c r="DV28" s="50">
        <f t="array" ref="DV28">-(IF(DV$2=1,Assumptions!$H29/12,-(SUMIF($D$2:$EE$2,DV$2-1,$D28:$EE28)/12)*(1+XLOOKUP(DV$2,Assumptions!$C$94:$M$94,Assumptions!$C$98:$M$98))))</f>
        <v>-416.2483532</v>
      </c>
      <c r="DW28" s="50">
        <f t="array" ref="DW28">-(IF(DW$2=1,Assumptions!$H29/12,-(SUMIF($D$2:$EE$2,DW$2-1,$D28:$EE28)/12)*(1+XLOOKUP(DW$2,Assumptions!$C$94:$M$94,Assumptions!$C$98:$M$98))))</f>
        <v>-416.2483532</v>
      </c>
      <c r="DX28" s="50">
        <f t="array" ref="DX28">-(IF(DX$2=1,Assumptions!$H29/12,-(SUMIF($D$2:$EE$2,DX$2-1,$D28:$EE28)/12)*(1+XLOOKUP(DX$2,Assumptions!$C$94:$M$94,Assumptions!$C$98:$M$98))))</f>
        <v>-416.2483532</v>
      </c>
      <c r="DY28" s="50">
        <f t="array" ref="DY28">-(IF(DY$2=1,Assumptions!$H29/12,-(SUMIF($D$2:$EE$2,DY$2-1,$D28:$EE28)/12)*(1+XLOOKUP(DY$2,Assumptions!$C$94:$M$94,Assumptions!$C$98:$M$98))))</f>
        <v>-416.2483532</v>
      </c>
      <c r="DZ28" s="50">
        <f t="array" ref="DZ28">-(IF(DZ$2=1,Assumptions!$H29/12,-(SUMIF($D$2:$EE$2,DZ$2-1,$D28:$EE28)/12)*(1+XLOOKUP(DZ$2,Assumptions!$C$94:$M$94,Assumptions!$C$98:$M$98))))</f>
        <v>-416.2483532</v>
      </c>
      <c r="EA28" s="50">
        <f t="array" ref="EA28">-(IF(EA$2=1,Assumptions!$H29/12,-(SUMIF($D$2:$EE$2,EA$2-1,$D28:$EE28)/12)*(1+XLOOKUP(EA$2,Assumptions!$C$94:$M$94,Assumptions!$C$98:$M$98))))</f>
        <v>-416.2483532</v>
      </c>
      <c r="EB28" s="50">
        <f t="array" ref="EB28">-(IF(EB$2=1,Assumptions!$H29/12,-(SUMIF($D$2:$EE$2,EB$2-1,$D28:$EE28)/12)*(1+XLOOKUP(EB$2,Assumptions!$C$94:$M$94,Assumptions!$C$98:$M$98))))</f>
        <v>-416.2483532</v>
      </c>
      <c r="EC28" s="50">
        <f t="array" ref="EC28">-(IF(EC$2=1,Assumptions!$H29/12,-(SUMIF($D$2:$EE$2,EC$2-1,$D28:$EE28)/12)*(1+XLOOKUP(EC$2,Assumptions!$C$94:$M$94,Assumptions!$C$98:$M$98))))</f>
        <v>-416.2483532</v>
      </c>
      <c r="ED28" s="50">
        <f t="array" ref="ED28">-(IF(ED$2=1,Assumptions!$H29/12,-(SUMIF($D$2:$EE$2,ED$2-1,$D28:$EE28)/12)*(1+XLOOKUP(ED$2,Assumptions!$C$94:$M$94,Assumptions!$C$98:$M$98))))</f>
        <v>-416.2483532</v>
      </c>
      <c r="EE28" s="50">
        <f t="array" ref="EE28">-(IF(EE$2=1,Assumptions!$H29/12,-(SUMIF($D$2:$EE$2,EE$2-1,$D28:$EE28)/12)*(1+XLOOKUP(EE$2,Assumptions!$C$94:$M$94,Assumptions!$C$98:$M$98))))</f>
        <v>-416.2483532</v>
      </c>
    </row>
    <row r="29" ht="15.75" customHeight="1">
      <c r="A29" s="1"/>
      <c r="B29" s="1"/>
      <c r="C29" s="1" t="str">
        <f>Assumptions!B30</f>
        <v>Management Fee</v>
      </c>
      <c r="D29" s="50">
        <f>-D$18*Assumptions!$F$30</f>
        <v>-660.37626</v>
      </c>
      <c r="E29" s="50">
        <f>-E$18*Assumptions!$F$30</f>
        <v>-660.37626</v>
      </c>
      <c r="F29" s="50">
        <f>-F$18*Assumptions!$F$30</f>
        <v>-660.37626</v>
      </c>
      <c r="G29" s="50">
        <f>-G$18*Assumptions!$F$30</f>
        <v>-660.37626</v>
      </c>
      <c r="H29" s="50">
        <f>-H$18*Assumptions!$F$30</f>
        <v>-660.37626</v>
      </c>
      <c r="I29" s="50">
        <f>-I$18*Assumptions!$F$30</f>
        <v>-660.37626</v>
      </c>
      <c r="J29" s="50">
        <f>-J$18*Assumptions!$F$30</f>
        <v>-660.37626</v>
      </c>
      <c r="K29" s="50">
        <f>-K$18*Assumptions!$F$30</f>
        <v>-660.37626</v>
      </c>
      <c r="L29" s="50">
        <f>-L$18*Assumptions!$F$30</f>
        <v>-660.37626</v>
      </c>
      <c r="M29" s="50">
        <f>-M$18*Assumptions!$F$30</f>
        <v>-660.37626</v>
      </c>
      <c r="N29" s="50">
        <f>-N$18*Assumptions!$F$30</f>
        <v>-660.37626</v>
      </c>
      <c r="O29" s="50">
        <f>-O$18*Assumptions!$F$30</f>
        <v>-660.37626</v>
      </c>
      <c r="P29" s="50">
        <f>-P$18*Assumptions!$F$30</f>
        <v>-695.3122944</v>
      </c>
      <c r="Q29" s="50">
        <f>-Q$18*Assumptions!$F$30</f>
        <v>-695.3122944</v>
      </c>
      <c r="R29" s="50">
        <f>-R$18*Assumptions!$F$30</f>
        <v>-695.3122944</v>
      </c>
      <c r="S29" s="50">
        <f>-S$18*Assumptions!$F$30</f>
        <v>-695.3122944</v>
      </c>
      <c r="T29" s="50">
        <f>-T$18*Assumptions!$F$30</f>
        <v>-695.3122944</v>
      </c>
      <c r="U29" s="50">
        <f>-U$18*Assumptions!$F$30</f>
        <v>-695.3122944</v>
      </c>
      <c r="V29" s="50">
        <f>-V$18*Assumptions!$F$30</f>
        <v>-695.3122944</v>
      </c>
      <c r="W29" s="50">
        <f>-W$18*Assumptions!$F$30</f>
        <v>-695.3122944</v>
      </c>
      <c r="X29" s="50">
        <f>-X$18*Assumptions!$F$30</f>
        <v>-695.3122944</v>
      </c>
      <c r="Y29" s="50">
        <f>-Y$18*Assumptions!$F$30</f>
        <v>-695.3122944</v>
      </c>
      <c r="Z29" s="50">
        <f>-Z$18*Assumptions!$F$30</f>
        <v>-695.3122944</v>
      </c>
      <c r="AA29" s="50">
        <f>-AA$18*Assumptions!$F$30</f>
        <v>-695.3122944</v>
      </c>
      <c r="AB29" s="50">
        <f>-AB$18*Assumptions!$F$30</f>
        <v>-709.2185403</v>
      </c>
      <c r="AC29" s="50">
        <f>-AC$18*Assumptions!$F$30</f>
        <v>-709.2185403</v>
      </c>
      <c r="AD29" s="50">
        <f>-AD$18*Assumptions!$F$30</f>
        <v>-709.2185403</v>
      </c>
      <c r="AE29" s="50">
        <f>-AE$18*Assumptions!$F$30</f>
        <v>-709.2185403</v>
      </c>
      <c r="AF29" s="50">
        <f>-AF$18*Assumptions!$F$30</f>
        <v>-709.2185403</v>
      </c>
      <c r="AG29" s="50">
        <f>-AG$18*Assumptions!$F$30</f>
        <v>-709.2185403</v>
      </c>
      <c r="AH29" s="50">
        <f>-AH$18*Assumptions!$F$30</f>
        <v>-709.2185403</v>
      </c>
      <c r="AI29" s="50">
        <f>-AI$18*Assumptions!$F$30</f>
        <v>-709.2185403</v>
      </c>
      <c r="AJ29" s="50">
        <f>-AJ$18*Assumptions!$F$30</f>
        <v>-709.2185403</v>
      </c>
      <c r="AK29" s="50">
        <f>-AK$18*Assumptions!$F$30</f>
        <v>-709.2185403</v>
      </c>
      <c r="AL29" s="50">
        <f>-AL$18*Assumptions!$F$30</f>
        <v>-709.2185403</v>
      </c>
      <c r="AM29" s="50">
        <f>-AM$18*Assumptions!$F$30</f>
        <v>-709.2185403</v>
      </c>
      <c r="AN29" s="50">
        <f>-AN$18*Assumptions!$F$30</f>
        <v>-723.4029111</v>
      </c>
      <c r="AO29" s="50">
        <f>-AO$18*Assumptions!$F$30</f>
        <v>-723.4029111</v>
      </c>
      <c r="AP29" s="50">
        <f>-AP$18*Assumptions!$F$30</f>
        <v>-723.4029111</v>
      </c>
      <c r="AQ29" s="50">
        <f>-AQ$18*Assumptions!$F$30</f>
        <v>-723.4029111</v>
      </c>
      <c r="AR29" s="50">
        <f>-AR$18*Assumptions!$F$30</f>
        <v>-723.4029111</v>
      </c>
      <c r="AS29" s="50">
        <f>-AS$18*Assumptions!$F$30</f>
        <v>-723.4029111</v>
      </c>
      <c r="AT29" s="50">
        <f>-AT$18*Assumptions!$F$30</f>
        <v>-723.4029111</v>
      </c>
      <c r="AU29" s="50">
        <f>-AU$18*Assumptions!$F$30</f>
        <v>-723.4029111</v>
      </c>
      <c r="AV29" s="50">
        <f>-AV$18*Assumptions!$F$30</f>
        <v>-723.4029111</v>
      </c>
      <c r="AW29" s="50">
        <f>-AW$18*Assumptions!$F$30</f>
        <v>-723.4029111</v>
      </c>
      <c r="AX29" s="50">
        <f>-AX$18*Assumptions!$F$30</f>
        <v>-723.4029111</v>
      </c>
      <c r="AY29" s="50">
        <f>-AY$18*Assumptions!$F$30</f>
        <v>-723.4029111</v>
      </c>
      <c r="AZ29" s="50">
        <f>-AZ$18*Assumptions!$F$30</f>
        <v>-745.1049984</v>
      </c>
      <c r="BA29" s="50">
        <f>-BA$18*Assumptions!$F$30</f>
        <v>-745.1049984</v>
      </c>
      <c r="BB29" s="50">
        <f>-BB$18*Assumptions!$F$30</f>
        <v>-745.1049984</v>
      </c>
      <c r="BC29" s="50">
        <f>-BC$18*Assumptions!$F$30</f>
        <v>-745.1049984</v>
      </c>
      <c r="BD29" s="50">
        <f>-BD$18*Assumptions!$F$30</f>
        <v>-745.1049984</v>
      </c>
      <c r="BE29" s="50">
        <f>-BE$18*Assumptions!$F$30</f>
        <v>-745.1049984</v>
      </c>
      <c r="BF29" s="50">
        <f>-BF$18*Assumptions!$F$30</f>
        <v>-745.1049984</v>
      </c>
      <c r="BG29" s="50">
        <f>-BG$18*Assumptions!$F$30</f>
        <v>-745.1049984</v>
      </c>
      <c r="BH29" s="50">
        <f>-BH$18*Assumptions!$F$30</f>
        <v>-745.1049984</v>
      </c>
      <c r="BI29" s="50">
        <f>-BI$18*Assumptions!$F$30</f>
        <v>-745.1049984</v>
      </c>
      <c r="BJ29" s="50">
        <f>-BJ$18*Assumptions!$F$30</f>
        <v>-745.1049984</v>
      </c>
      <c r="BK29" s="50">
        <f>-BK$18*Assumptions!$F$30</f>
        <v>-745.1049984</v>
      </c>
      <c r="BL29" s="50">
        <f>-BL$18*Assumptions!$F$30</f>
        <v>-767.4581484</v>
      </c>
      <c r="BM29" s="50">
        <f>-BM$18*Assumptions!$F$30</f>
        <v>-767.4581484</v>
      </c>
      <c r="BN29" s="50">
        <f>-BN$18*Assumptions!$F$30</f>
        <v>-767.4581484</v>
      </c>
      <c r="BO29" s="50">
        <f>-BO$18*Assumptions!$F$30</f>
        <v>-767.4581484</v>
      </c>
      <c r="BP29" s="50">
        <f>-BP$18*Assumptions!$F$30</f>
        <v>-767.4581484</v>
      </c>
      <c r="BQ29" s="50">
        <f>-BQ$18*Assumptions!$F$30</f>
        <v>-767.4581484</v>
      </c>
      <c r="BR29" s="50">
        <f>-BR$18*Assumptions!$F$30</f>
        <v>-767.4581484</v>
      </c>
      <c r="BS29" s="50">
        <f>-BS$18*Assumptions!$F$30</f>
        <v>-767.4581484</v>
      </c>
      <c r="BT29" s="50">
        <f>-BT$18*Assumptions!$F$30</f>
        <v>-767.4581484</v>
      </c>
      <c r="BU29" s="50">
        <f>-BU$18*Assumptions!$F$30</f>
        <v>-767.4581484</v>
      </c>
      <c r="BV29" s="50">
        <f>-BV$18*Assumptions!$F$30</f>
        <v>-767.4581484</v>
      </c>
      <c r="BW29" s="50">
        <f>-BW$18*Assumptions!$F$30</f>
        <v>-767.4581484</v>
      </c>
      <c r="BX29" s="50">
        <f>-BX$18*Assumptions!$F$30</f>
        <v>-790.4818928</v>
      </c>
      <c r="BY29" s="50">
        <f>-BY$18*Assumptions!$F$30</f>
        <v>-790.4818928</v>
      </c>
      <c r="BZ29" s="50">
        <f>-BZ$18*Assumptions!$F$30</f>
        <v>-790.4818928</v>
      </c>
      <c r="CA29" s="50">
        <f>-CA$18*Assumptions!$F$30</f>
        <v>-790.4818928</v>
      </c>
      <c r="CB29" s="50">
        <f>-CB$18*Assumptions!$F$30</f>
        <v>-790.4818928</v>
      </c>
      <c r="CC29" s="50">
        <f>-CC$18*Assumptions!$F$30</f>
        <v>-790.4818928</v>
      </c>
      <c r="CD29" s="50">
        <f>-CD$18*Assumptions!$F$30</f>
        <v>-790.4818928</v>
      </c>
      <c r="CE29" s="50">
        <f>-CE$18*Assumptions!$F$30</f>
        <v>-790.4818928</v>
      </c>
      <c r="CF29" s="50">
        <f>-CF$18*Assumptions!$F$30</f>
        <v>-790.4818928</v>
      </c>
      <c r="CG29" s="50">
        <f>-CG$18*Assumptions!$F$30</f>
        <v>-790.4818928</v>
      </c>
      <c r="CH29" s="50">
        <f>-CH$18*Assumptions!$F$30</f>
        <v>-790.4818928</v>
      </c>
      <c r="CI29" s="50">
        <f>-CI$18*Assumptions!$F$30</f>
        <v>-790.4818928</v>
      </c>
      <c r="CJ29" s="50">
        <f>-CJ$18*Assumptions!$F$30</f>
        <v>-814.1963496</v>
      </c>
      <c r="CK29" s="50">
        <f>-CK$18*Assumptions!$F$30</f>
        <v>-814.1963496</v>
      </c>
      <c r="CL29" s="50">
        <f>-CL$18*Assumptions!$F$30</f>
        <v>-814.1963496</v>
      </c>
      <c r="CM29" s="50">
        <f>-CM$18*Assumptions!$F$30</f>
        <v>-814.1963496</v>
      </c>
      <c r="CN29" s="50">
        <f>-CN$18*Assumptions!$F$30</f>
        <v>-814.1963496</v>
      </c>
      <c r="CO29" s="50">
        <f>-CO$18*Assumptions!$F$30</f>
        <v>-814.1963496</v>
      </c>
      <c r="CP29" s="50">
        <f>-CP$18*Assumptions!$F$30</f>
        <v>-814.1963496</v>
      </c>
      <c r="CQ29" s="50">
        <f>-CQ$18*Assumptions!$F$30</f>
        <v>-814.1963496</v>
      </c>
      <c r="CR29" s="50">
        <f>-CR$18*Assumptions!$F$30</f>
        <v>-814.1963496</v>
      </c>
      <c r="CS29" s="50">
        <f>-CS$18*Assumptions!$F$30</f>
        <v>-814.1963496</v>
      </c>
      <c r="CT29" s="50">
        <f>-CT$18*Assumptions!$F$30</f>
        <v>-814.1963496</v>
      </c>
      <c r="CU29" s="50">
        <f>-CU$18*Assumptions!$F$30</f>
        <v>-814.1963496</v>
      </c>
      <c r="CV29" s="50">
        <f>-CV$18*Assumptions!$F$30</f>
        <v>-838.6222401</v>
      </c>
      <c r="CW29" s="50">
        <f>-CW$18*Assumptions!$F$30</f>
        <v>-838.6222401</v>
      </c>
      <c r="CX29" s="50">
        <f>-CX$18*Assumptions!$F$30</f>
        <v>-838.6222401</v>
      </c>
      <c r="CY29" s="50">
        <f>-CY$18*Assumptions!$F$30</f>
        <v>-838.6222401</v>
      </c>
      <c r="CZ29" s="50">
        <f>-CZ$18*Assumptions!$F$30</f>
        <v>-838.6222401</v>
      </c>
      <c r="DA29" s="50">
        <f>-DA$18*Assumptions!$F$30</f>
        <v>-838.6222401</v>
      </c>
      <c r="DB29" s="50">
        <f>-DB$18*Assumptions!$F$30</f>
        <v>-838.6222401</v>
      </c>
      <c r="DC29" s="50">
        <f>-DC$18*Assumptions!$F$30</f>
        <v>-838.6222401</v>
      </c>
      <c r="DD29" s="50">
        <f>-DD$18*Assumptions!$F$30</f>
        <v>-838.6222401</v>
      </c>
      <c r="DE29" s="50">
        <f>-DE$18*Assumptions!$F$30</f>
        <v>-838.6222401</v>
      </c>
      <c r="DF29" s="50">
        <f>-DF$18*Assumptions!$F$30</f>
        <v>-838.6222401</v>
      </c>
      <c r="DG29" s="50">
        <f>-DG$18*Assumptions!$F$30</f>
        <v>-838.6222401</v>
      </c>
      <c r="DH29" s="50">
        <f>-DH$18*Assumptions!$F$30</f>
        <v>-863.7809073</v>
      </c>
      <c r="DI29" s="50">
        <f>-DI$18*Assumptions!$F$30</f>
        <v>-863.7809073</v>
      </c>
      <c r="DJ29" s="50">
        <f>-DJ$18*Assumptions!$F$30</f>
        <v>-863.7809073</v>
      </c>
      <c r="DK29" s="50">
        <f>-DK$18*Assumptions!$F$30</f>
        <v>-863.7809073</v>
      </c>
      <c r="DL29" s="50">
        <f>-DL$18*Assumptions!$F$30</f>
        <v>-863.7809073</v>
      </c>
      <c r="DM29" s="50">
        <f>-DM$18*Assumptions!$F$30</f>
        <v>-863.7809073</v>
      </c>
      <c r="DN29" s="50">
        <f>-DN$18*Assumptions!$F$30</f>
        <v>-863.7809073</v>
      </c>
      <c r="DO29" s="50">
        <f>-DO$18*Assumptions!$F$30</f>
        <v>-863.7809073</v>
      </c>
      <c r="DP29" s="50">
        <f>-DP$18*Assumptions!$F$30</f>
        <v>-863.7809073</v>
      </c>
      <c r="DQ29" s="50">
        <f>-DQ$18*Assumptions!$F$30</f>
        <v>-863.7809073</v>
      </c>
      <c r="DR29" s="50">
        <f>-DR$18*Assumptions!$F$30</f>
        <v>-863.7809073</v>
      </c>
      <c r="DS29" s="50">
        <f>-DS$18*Assumptions!$F$30</f>
        <v>-863.7809073</v>
      </c>
      <c r="DT29" s="50">
        <f>-DT$18*Assumptions!$F$30</f>
        <v>-861.8913866</v>
      </c>
      <c r="DU29" s="50">
        <f>-DU$18*Assumptions!$F$30</f>
        <v>-861.8913866</v>
      </c>
      <c r="DV29" s="50">
        <f>-DV$18*Assumptions!$F$30</f>
        <v>-861.8913866</v>
      </c>
      <c r="DW29" s="50">
        <f>-DW$18*Assumptions!$F$30</f>
        <v>-861.8913866</v>
      </c>
      <c r="DX29" s="50">
        <f>-DX$18*Assumptions!$F$30</f>
        <v>-861.8913866</v>
      </c>
      <c r="DY29" s="50">
        <f>-DY$18*Assumptions!$F$30</f>
        <v>-861.8913866</v>
      </c>
      <c r="DZ29" s="50">
        <f>-DZ$18*Assumptions!$F$30</f>
        <v>-861.8913866</v>
      </c>
      <c r="EA29" s="50">
        <f>-EA$18*Assumptions!$F$30</f>
        <v>-861.8913866</v>
      </c>
      <c r="EB29" s="50">
        <f>-EB$18*Assumptions!$F$30</f>
        <v>-861.8913866</v>
      </c>
      <c r="EC29" s="50">
        <f>-EC$18*Assumptions!$F$30</f>
        <v>-861.8913866</v>
      </c>
      <c r="ED29" s="50">
        <f>-ED$18*Assumptions!$F$30</f>
        <v>-861.8913866</v>
      </c>
      <c r="EE29" s="50">
        <f>-EE$18*Assumptions!$F$30</f>
        <v>-861.8913866</v>
      </c>
    </row>
    <row r="30" ht="15.75" customHeight="1">
      <c r="A30" s="1"/>
      <c r="B30" s="1"/>
      <c r="C30" s="1" t="str">
        <f>Assumptions!B31</f>
        <v>Hauling</v>
      </c>
      <c r="D30" s="50">
        <f t="array" ref="D30">-(IF(D$2=1,Assumptions!$H31/12,-(SUMIF($D$2:$EE$2,D$2-1,$D30:$EE30)/12)*(1+XLOOKUP(D$2,Assumptions!$C$94:$M$94,Assumptions!$C$98:$M$98))))</f>
        <v>-79.90053333</v>
      </c>
      <c r="E30" s="50">
        <f t="array" ref="E30">-(IF(E$2=1,Assumptions!$H31/12,-(SUMIF($D$2:$EE$2,E$2-1,$D30:$EE30)/12)*(1+XLOOKUP(E$2,Assumptions!$C$94:$M$94,Assumptions!$C$98:$M$98))))</f>
        <v>-79.90053333</v>
      </c>
      <c r="F30" s="50">
        <f t="array" ref="F30">-(IF(F$2=1,Assumptions!$H31/12,-(SUMIF($D$2:$EE$2,F$2-1,$D30:$EE30)/12)*(1+XLOOKUP(F$2,Assumptions!$C$94:$M$94,Assumptions!$C$98:$M$98))))</f>
        <v>-79.90053333</v>
      </c>
      <c r="G30" s="50">
        <f t="array" ref="G30">-(IF(G$2=1,Assumptions!$H31/12,-(SUMIF($D$2:$EE$2,G$2-1,$D30:$EE30)/12)*(1+XLOOKUP(G$2,Assumptions!$C$94:$M$94,Assumptions!$C$98:$M$98))))</f>
        <v>-79.90053333</v>
      </c>
      <c r="H30" s="50">
        <f t="array" ref="H30">-(IF(H$2=1,Assumptions!$H31/12,-(SUMIF($D$2:$EE$2,H$2-1,$D30:$EE30)/12)*(1+XLOOKUP(H$2,Assumptions!$C$94:$M$94,Assumptions!$C$98:$M$98))))</f>
        <v>-79.90053333</v>
      </c>
      <c r="I30" s="50">
        <f t="array" ref="I30">-(IF(I$2=1,Assumptions!$H31/12,-(SUMIF($D$2:$EE$2,I$2-1,$D30:$EE30)/12)*(1+XLOOKUP(I$2,Assumptions!$C$94:$M$94,Assumptions!$C$98:$M$98))))</f>
        <v>-79.90053333</v>
      </c>
      <c r="J30" s="50">
        <f t="array" ref="J30">-(IF(J$2=1,Assumptions!$H31/12,-(SUMIF($D$2:$EE$2,J$2-1,$D30:$EE30)/12)*(1+XLOOKUP(J$2,Assumptions!$C$94:$M$94,Assumptions!$C$98:$M$98))))</f>
        <v>-79.90053333</v>
      </c>
      <c r="K30" s="50">
        <f t="array" ref="K30">-(IF(K$2=1,Assumptions!$H31/12,-(SUMIF($D$2:$EE$2,K$2-1,$D30:$EE30)/12)*(1+XLOOKUP(K$2,Assumptions!$C$94:$M$94,Assumptions!$C$98:$M$98))))</f>
        <v>-79.90053333</v>
      </c>
      <c r="L30" s="50">
        <f t="array" ref="L30">-(IF(L$2=1,Assumptions!$H31/12,-(SUMIF($D$2:$EE$2,L$2-1,$D30:$EE30)/12)*(1+XLOOKUP(L$2,Assumptions!$C$94:$M$94,Assumptions!$C$98:$M$98))))</f>
        <v>-79.90053333</v>
      </c>
      <c r="M30" s="50">
        <f t="array" ref="M30">-(IF(M$2=1,Assumptions!$H31/12,-(SUMIF($D$2:$EE$2,M$2-1,$D30:$EE30)/12)*(1+XLOOKUP(M$2,Assumptions!$C$94:$M$94,Assumptions!$C$98:$M$98))))</f>
        <v>-79.90053333</v>
      </c>
      <c r="N30" s="50">
        <f t="array" ref="N30">-(IF(N$2=1,Assumptions!$H31/12,-(SUMIF($D$2:$EE$2,N$2-1,$D30:$EE30)/12)*(1+XLOOKUP(N$2,Assumptions!$C$94:$M$94,Assumptions!$C$98:$M$98))))</f>
        <v>-79.90053333</v>
      </c>
      <c r="O30" s="50">
        <f t="array" ref="O30">-(IF(O$2=1,Assumptions!$H31/12,-(SUMIF($D$2:$EE$2,O$2-1,$D30:$EE30)/12)*(1+XLOOKUP(O$2,Assumptions!$C$94:$M$94,Assumptions!$C$98:$M$98))))</f>
        <v>-79.90053333</v>
      </c>
      <c r="P30" s="50">
        <f t="array" ref="P30">-(IF(P$2=1,Assumptions!$H31/12,-(SUMIF($D$2:$EE$2,P$2-1,$D30:$EE30)/12)*(1+XLOOKUP(P$2,Assumptions!$C$94:$M$94,Assumptions!$C$98:$M$98))))</f>
        <v>-82.29754933</v>
      </c>
      <c r="Q30" s="50">
        <f t="array" ref="Q30">-(IF(Q$2=1,Assumptions!$H31/12,-(SUMIF($D$2:$EE$2,Q$2-1,$D30:$EE30)/12)*(1+XLOOKUP(Q$2,Assumptions!$C$94:$M$94,Assumptions!$C$98:$M$98))))</f>
        <v>-82.29754933</v>
      </c>
      <c r="R30" s="50">
        <f t="array" ref="R30">-(IF(R$2=1,Assumptions!$H31/12,-(SUMIF($D$2:$EE$2,R$2-1,$D30:$EE30)/12)*(1+XLOOKUP(R$2,Assumptions!$C$94:$M$94,Assumptions!$C$98:$M$98))))</f>
        <v>-82.29754933</v>
      </c>
      <c r="S30" s="50">
        <f t="array" ref="S30">-(IF(S$2=1,Assumptions!$H31/12,-(SUMIF($D$2:$EE$2,S$2-1,$D30:$EE30)/12)*(1+XLOOKUP(S$2,Assumptions!$C$94:$M$94,Assumptions!$C$98:$M$98))))</f>
        <v>-82.29754933</v>
      </c>
      <c r="T30" s="50">
        <f t="array" ref="T30">-(IF(T$2=1,Assumptions!$H31/12,-(SUMIF($D$2:$EE$2,T$2-1,$D30:$EE30)/12)*(1+XLOOKUP(T$2,Assumptions!$C$94:$M$94,Assumptions!$C$98:$M$98))))</f>
        <v>-82.29754933</v>
      </c>
      <c r="U30" s="50">
        <f t="array" ref="U30">-(IF(U$2=1,Assumptions!$H31/12,-(SUMIF($D$2:$EE$2,U$2-1,$D30:$EE30)/12)*(1+XLOOKUP(U$2,Assumptions!$C$94:$M$94,Assumptions!$C$98:$M$98))))</f>
        <v>-82.29754933</v>
      </c>
      <c r="V30" s="50">
        <f t="array" ref="V30">-(IF(V$2=1,Assumptions!$H31/12,-(SUMIF($D$2:$EE$2,V$2-1,$D30:$EE30)/12)*(1+XLOOKUP(V$2,Assumptions!$C$94:$M$94,Assumptions!$C$98:$M$98))))</f>
        <v>-82.29754933</v>
      </c>
      <c r="W30" s="50">
        <f t="array" ref="W30">-(IF(W$2=1,Assumptions!$H31/12,-(SUMIF($D$2:$EE$2,W$2-1,$D30:$EE30)/12)*(1+XLOOKUP(W$2,Assumptions!$C$94:$M$94,Assumptions!$C$98:$M$98))))</f>
        <v>-82.29754933</v>
      </c>
      <c r="X30" s="50">
        <f t="array" ref="X30">-(IF(X$2=1,Assumptions!$H31/12,-(SUMIF($D$2:$EE$2,X$2-1,$D30:$EE30)/12)*(1+XLOOKUP(X$2,Assumptions!$C$94:$M$94,Assumptions!$C$98:$M$98))))</f>
        <v>-82.29754933</v>
      </c>
      <c r="Y30" s="50">
        <f t="array" ref="Y30">-(IF(Y$2=1,Assumptions!$H31/12,-(SUMIF($D$2:$EE$2,Y$2-1,$D30:$EE30)/12)*(1+XLOOKUP(Y$2,Assumptions!$C$94:$M$94,Assumptions!$C$98:$M$98))))</f>
        <v>-82.29754933</v>
      </c>
      <c r="Z30" s="50">
        <f t="array" ref="Z30">-(IF(Z$2=1,Assumptions!$H31/12,-(SUMIF($D$2:$EE$2,Z$2-1,$D30:$EE30)/12)*(1+XLOOKUP(Z$2,Assumptions!$C$94:$M$94,Assumptions!$C$98:$M$98))))</f>
        <v>-82.29754933</v>
      </c>
      <c r="AA30" s="50">
        <f t="array" ref="AA30">-(IF(AA$2=1,Assumptions!$H31/12,-(SUMIF($D$2:$EE$2,AA$2-1,$D30:$EE30)/12)*(1+XLOOKUP(AA$2,Assumptions!$C$94:$M$94,Assumptions!$C$98:$M$98))))</f>
        <v>-82.29754933</v>
      </c>
      <c r="AB30" s="50">
        <f t="array" ref="AB30">-(IF(AB$2=1,Assumptions!$H31/12,-(SUMIF($D$2:$EE$2,AB$2-1,$D30:$EE30)/12)*(1+XLOOKUP(AB$2,Assumptions!$C$94:$M$94,Assumptions!$C$98:$M$98))))</f>
        <v>-84.76647581</v>
      </c>
      <c r="AC30" s="50">
        <f t="array" ref="AC30">-(IF(AC$2=1,Assumptions!$H31/12,-(SUMIF($D$2:$EE$2,AC$2-1,$D30:$EE30)/12)*(1+XLOOKUP(AC$2,Assumptions!$C$94:$M$94,Assumptions!$C$98:$M$98))))</f>
        <v>-84.76647581</v>
      </c>
      <c r="AD30" s="50">
        <f t="array" ref="AD30">-(IF(AD$2=1,Assumptions!$H31/12,-(SUMIF($D$2:$EE$2,AD$2-1,$D30:$EE30)/12)*(1+XLOOKUP(AD$2,Assumptions!$C$94:$M$94,Assumptions!$C$98:$M$98))))</f>
        <v>-84.76647581</v>
      </c>
      <c r="AE30" s="50">
        <f t="array" ref="AE30">-(IF(AE$2=1,Assumptions!$H31/12,-(SUMIF($D$2:$EE$2,AE$2-1,$D30:$EE30)/12)*(1+XLOOKUP(AE$2,Assumptions!$C$94:$M$94,Assumptions!$C$98:$M$98))))</f>
        <v>-84.76647581</v>
      </c>
      <c r="AF30" s="50">
        <f t="array" ref="AF30">-(IF(AF$2=1,Assumptions!$H31/12,-(SUMIF($D$2:$EE$2,AF$2-1,$D30:$EE30)/12)*(1+XLOOKUP(AF$2,Assumptions!$C$94:$M$94,Assumptions!$C$98:$M$98))))</f>
        <v>-84.76647581</v>
      </c>
      <c r="AG30" s="50">
        <f t="array" ref="AG30">-(IF(AG$2=1,Assumptions!$H31/12,-(SUMIF($D$2:$EE$2,AG$2-1,$D30:$EE30)/12)*(1+XLOOKUP(AG$2,Assumptions!$C$94:$M$94,Assumptions!$C$98:$M$98))))</f>
        <v>-84.76647581</v>
      </c>
      <c r="AH30" s="50">
        <f t="array" ref="AH30">-(IF(AH$2=1,Assumptions!$H31/12,-(SUMIF($D$2:$EE$2,AH$2-1,$D30:$EE30)/12)*(1+XLOOKUP(AH$2,Assumptions!$C$94:$M$94,Assumptions!$C$98:$M$98))))</f>
        <v>-84.76647581</v>
      </c>
      <c r="AI30" s="50">
        <f t="array" ref="AI30">-(IF(AI$2=1,Assumptions!$H31/12,-(SUMIF($D$2:$EE$2,AI$2-1,$D30:$EE30)/12)*(1+XLOOKUP(AI$2,Assumptions!$C$94:$M$94,Assumptions!$C$98:$M$98))))</f>
        <v>-84.76647581</v>
      </c>
      <c r="AJ30" s="50">
        <f t="array" ref="AJ30">-(IF(AJ$2=1,Assumptions!$H31/12,-(SUMIF($D$2:$EE$2,AJ$2-1,$D30:$EE30)/12)*(1+XLOOKUP(AJ$2,Assumptions!$C$94:$M$94,Assumptions!$C$98:$M$98))))</f>
        <v>-84.76647581</v>
      </c>
      <c r="AK30" s="50">
        <f t="array" ref="AK30">-(IF(AK$2=1,Assumptions!$H31/12,-(SUMIF($D$2:$EE$2,AK$2-1,$D30:$EE30)/12)*(1+XLOOKUP(AK$2,Assumptions!$C$94:$M$94,Assumptions!$C$98:$M$98))))</f>
        <v>-84.76647581</v>
      </c>
      <c r="AL30" s="50">
        <f t="array" ref="AL30">-(IF(AL$2=1,Assumptions!$H31/12,-(SUMIF($D$2:$EE$2,AL$2-1,$D30:$EE30)/12)*(1+XLOOKUP(AL$2,Assumptions!$C$94:$M$94,Assumptions!$C$98:$M$98))))</f>
        <v>-84.76647581</v>
      </c>
      <c r="AM30" s="50">
        <f t="array" ref="AM30">-(IF(AM$2=1,Assumptions!$H31/12,-(SUMIF($D$2:$EE$2,AM$2-1,$D30:$EE30)/12)*(1+XLOOKUP(AM$2,Assumptions!$C$94:$M$94,Assumptions!$C$98:$M$98))))</f>
        <v>-84.76647581</v>
      </c>
      <c r="AN30" s="50">
        <f t="array" ref="AN30">-(IF(AN$2=1,Assumptions!$H31/12,-(SUMIF($D$2:$EE$2,AN$2-1,$D30:$EE30)/12)*(1+XLOOKUP(AN$2,Assumptions!$C$94:$M$94,Assumptions!$C$98:$M$98))))</f>
        <v>-87.30947009</v>
      </c>
      <c r="AO30" s="50">
        <f t="array" ref="AO30">-(IF(AO$2=1,Assumptions!$H31/12,-(SUMIF($D$2:$EE$2,AO$2-1,$D30:$EE30)/12)*(1+XLOOKUP(AO$2,Assumptions!$C$94:$M$94,Assumptions!$C$98:$M$98))))</f>
        <v>-87.30947009</v>
      </c>
      <c r="AP30" s="50">
        <f t="array" ref="AP30">-(IF(AP$2=1,Assumptions!$H31/12,-(SUMIF($D$2:$EE$2,AP$2-1,$D30:$EE30)/12)*(1+XLOOKUP(AP$2,Assumptions!$C$94:$M$94,Assumptions!$C$98:$M$98))))</f>
        <v>-87.30947009</v>
      </c>
      <c r="AQ30" s="50">
        <f t="array" ref="AQ30">-(IF(AQ$2=1,Assumptions!$H31/12,-(SUMIF($D$2:$EE$2,AQ$2-1,$D30:$EE30)/12)*(1+XLOOKUP(AQ$2,Assumptions!$C$94:$M$94,Assumptions!$C$98:$M$98))))</f>
        <v>-87.30947009</v>
      </c>
      <c r="AR30" s="50">
        <f t="array" ref="AR30">-(IF(AR$2=1,Assumptions!$H31/12,-(SUMIF($D$2:$EE$2,AR$2-1,$D30:$EE30)/12)*(1+XLOOKUP(AR$2,Assumptions!$C$94:$M$94,Assumptions!$C$98:$M$98))))</f>
        <v>-87.30947009</v>
      </c>
      <c r="AS30" s="50">
        <f t="array" ref="AS30">-(IF(AS$2=1,Assumptions!$H31/12,-(SUMIF($D$2:$EE$2,AS$2-1,$D30:$EE30)/12)*(1+XLOOKUP(AS$2,Assumptions!$C$94:$M$94,Assumptions!$C$98:$M$98))))</f>
        <v>-87.30947009</v>
      </c>
      <c r="AT30" s="50">
        <f t="array" ref="AT30">-(IF(AT$2=1,Assumptions!$H31/12,-(SUMIF($D$2:$EE$2,AT$2-1,$D30:$EE30)/12)*(1+XLOOKUP(AT$2,Assumptions!$C$94:$M$94,Assumptions!$C$98:$M$98))))</f>
        <v>-87.30947009</v>
      </c>
      <c r="AU30" s="50">
        <f t="array" ref="AU30">-(IF(AU$2=1,Assumptions!$H31/12,-(SUMIF($D$2:$EE$2,AU$2-1,$D30:$EE30)/12)*(1+XLOOKUP(AU$2,Assumptions!$C$94:$M$94,Assumptions!$C$98:$M$98))))</f>
        <v>-87.30947009</v>
      </c>
      <c r="AV30" s="50">
        <f t="array" ref="AV30">-(IF(AV$2=1,Assumptions!$H31/12,-(SUMIF($D$2:$EE$2,AV$2-1,$D30:$EE30)/12)*(1+XLOOKUP(AV$2,Assumptions!$C$94:$M$94,Assumptions!$C$98:$M$98))))</f>
        <v>-87.30947009</v>
      </c>
      <c r="AW30" s="50">
        <f t="array" ref="AW30">-(IF(AW$2=1,Assumptions!$H31/12,-(SUMIF($D$2:$EE$2,AW$2-1,$D30:$EE30)/12)*(1+XLOOKUP(AW$2,Assumptions!$C$94:$M$94,Assumptions!$C$98:$M$98))))</f>
        <v>-87.30947009</v>
      </c>
      <c r="AX30" s="50">
        <f t="array" ref="AX30">-(IF(AX$2=1,Assumptions!$H31/12,-(SUMIF($D$2:$EE$2,AX$2-1,$D30:$EE30)/12)*(1+XLOOKUP(AX$2,Assumptions!$C$94:$M$94,Assumptions!$C$98:$M$98))))</f>
        <v>-87.30947009</v>
      </c>
      <c r="AY30" s="50">
        <f t="array" ref="AY30">-(IF(AY$2=1,Assumptions!$H31/12,-(SUMIF($D$2:$EE$2,AY$2-1,$D30:$EE30)/12)*(1+XLOOKUP(AY$2,Assumptions!$C$94:$M$94,Assumptions!$C$98:$M$98))))</f>
        <v>-87.30947009</v>
      </c>
      <c r="AZ30" s="50">
        <f t="array" ref="AZ30">-(IF(AZ$2=1,Assumptions!$H31/12,-(SUMIF($D$2:$EE$2,AZ$2-1,$D30:$EE30)/12)*(1+XLOOKUP(AZ$2,Assumptions!$C$94:$M$94,Assumptions!$C$98:$M$98))))</f>
        <v>-89.92875419</v>
      </c>
      <c r="BA30" s="50">
        <f t="array" ref="BA30">-(IF(BA$2=1,Assumptions!$H31/12,-(SUMIF($D$2:$EE$2,BA$2-1,$D30:$EE30)/12)*(1+XLOOKUP(BA$2,Assumptions!$C$94:$M$94,Assumptions!$C$98:$M$98))))</f>
        <v>-89.92875419</v>
      </c>
      <c r="BB30" s="50">
        <f t="array" ref="BB30">-(IF(BB$2=1,Assumptions!$H31/12,-(SUMIF($D$2:$EE$2,BB$2-1,$D30:$EE30)/12)*(1+XLOOKUP(BB$2,Assumptions!$C$94:$M$94,Assumptions!$C$98:$M$98))))</f>
        <v>-89.92875419</v>
      </c>
      <c r="BC30" s="50">
        <f t="array" ref="BC30">-(IF(BC$2=1,Assumptions!$H31/12,-(SUMIF($D$2:$EE$2,BC$2-1,$D30:$EE30)/12)*(1+XLOOKUP(BC$2,Assumptions!$C$94:$M$94,Assumptions!$C$98:$M$98))))</f>
        <v>-89.92875419</v>
      </c>
      <c r="BD30" s="50">
        <f t="array" ref="BD30">-(IF(BD$2=1,Assumptions!$H31/12,-(SUMIF($D$2:$EE$2,BD$2-1,$D30:$EE30)/12)*(1+XLOOKUP(BD$2,Assumptions!$C$94:$M$94,Assumptions!$C$98:$M$98))))</f>
        <v>-89.92875419</v>
      </c>
      <c r="BE30" s="50">
        <f t="array" ref="BE30">-(IF(BE$2=1,Assumptions!$H31/12,-(SUMIF($D$2:$EE$2,BE$2-1,$D30:$EE30)/12)*(1+XLOOKUP(BE$2,Assumptions!$C$94:$M$94,Assumptions!$C$98:$M$98))))</f>
        <v>-89.92875419</v>
      </c>
      <c r="BF30" s="50">
        <f t="array" ref="BF30">-(IF(BF$2=1,Assumptions!$H31/12,-(SUMIF($D$2:$EE$2,BF$2-1,$D30:$EE30)/12)*(1+XLOOKUP(BF$2,Assumptions!$C$94:$M$94,Assumptions!$C$98:$M$98))))</f>
        <v>-89.92875419</v>
      </c>
      <c r="BG30" s="50">
        <f t="array" ref="BG30">-(IF(BG$2=1,Assumptions!$H31/12,-(SUMIF($D$2:$EE$2,BG$2-1,$D30:$EE30)/12)*(1+XLOOKUP(BG$2,Assumptions!$C$94:$M$94,Assumptions!$C$98:$M$98))))</f>
        <v>-89.92875419</v>
      </c>
      <c r="BH30" s="50">
        <f t="array" ref="BH30">-(IF(BH$2=1,Assumptions!$H31/12,-(SUMIF($D$2:$EE$2,BH$2-1,$D30:$EE30)/12)*(1+XLOOKUP(BH$2,Assumptions!$C$94:$M$94,Assumptions!$C$98:$M$98))))</f>
        <v>-89.92875419</v>
      </c>
      <c r="BI30" s="50">
        <f t="array" ref="BI30">-(IF(BI$2=1,Assumptions!$H31/12,-(SUMIF($D$2:$EE$2,BI$2-1,$D30:$EE30)/12)*(1+XLOOKUP(BI$2,Assumptions!$C$94:$M$94,Assumptions!$C$98:$M$98))))</f>
        <v>-89.92875419</v>
      </c>
      <c r="BJ30" s="50">
        <f t="array" ref="BJ30">-(IF(BJ$2=1,Assumptions!$H31/12,-(SUMIF($D$2:$EE$2,BJ$2-1,$D30:$EE30)/12)*(1+XLOOKUP(BJ$2,Assumptions!$C$94:$M$94,Assumptions!$C$98:$M$98))))</f>
        <v>-89.92875419</v>
      </c>
      <c r="BK30" s="50">
        <f t="array" ref="BK30">-(IF(BK$2=1,Assumptions!$H31/12,-(SUMIF($D$2:$EE$2,BK$2-1,$D30:$EE30)/12)*(1+XLOOKUP(BK$2,Assumptions!$C$94:$M$94,Assumptions!$C$98:$M$98))))</f>
        <v>-89.92875419</v>
      </c>
      <c r="BL30" s="50">
        <f t="array" ref="BL30">-(IF(BL$2=1,Assumptions!$H31/12,-(SUMIF($D$2:$EE$2,BL$2-1,$D30:$EE30)/12)*(1+XLOOKUP(BL$2,Assumptions!$C$94:$M$94,Assumptions!$C$98:$M$98))))</f>
        <v>-92.62661682</v>
      </c>
      <c r="BM30" s="50">
        <f t="array" ref="BM30">-(IF(BM$2=1,Assumptions!$H31/12,-(SUMIF($D$2:$EE$2,BM$2-1,$D30:$EE30)/12)*(1+XLOOKUP(BM$2,Assumptions!$C$94:$M$94,Assumptions!$C$98:$M$98))))</f>
        <v>-92.62661682</v>
      </c>
      <c r="BN30" s="50">
        <f t="array" ref="BN30">-(IF(BN$2=1,Assumptions!$H31/12,-(SUMIF($D$2:$EE$2,BN$2-1,$D30:$EE30)/12)*(1+XLOOKUP(BN$2,Assumptions!$C$94:$M$94,Assumptions!$C$98:$M$98))))</f>
        <v>-92.62661682</v>
      </c>
      <c r="BO30" s="50">
        <f t="array" ref="BO30">-(IF(BO$2=1,Assumptions!$H31/12,-(SUMIF($D$2:$EE$2,BO$2-1,$D30:$EE30)/12)*(1+XLOOKUP(BO$2,Assumptions!$C$94:$M$94,Assumptions!$C$98:$M$98))))</f>
        <v>-92.62661682</v>
      </c>
      <c r="BP30" s="50">
        <f t="array" ref="BP30">-(IF(BP$2=1,Assumptions!$H31/12,-(SUMIF($D$2:$EE$2,BP$2-1,$D30:$EE30)/12)*(1+XLOOKUP(BP$2,Assumptions!$C$94:$M$94,Assumptions!$C$98:$M$98))))</f>
        <v>-92.62661682</v>
      </c>
      <c r="BQ30" s="50">
        <f t="array" ref="BQ30">-(IF(BQ$2=1,Assumptions!$H31/12,-(SUMIF($D$2:$EE$2,BQ$2-1,$D30:$EE30)/12)*(1+XLOOKUP(BQ$2,Assumptions!$C$94:$M$94,Assumptions!$C$98:$M$98))))</f>
        <v>-92.62661682</v>
      </c>
      <c r="BR30" s="50">
        <f t="array" ref="BR30">-(IF(BR$2=1,Assumptions!$H31/12,-(SUMIF($D$2:$EE$2,BR$2-1,$D30:$EE30)/12)*(1+XLOOKUP(BR$2,Assumptions!$C$94:$M$94,Assumptions!$C$98:$M$98))))</f>
        <v>-92.62661682</v>
      </c>
      <c r="BS30" s="50">
        <f t="array" ref="BS30">-(IF(BS$2=1,Assumptions!$H31/12,-(SUMIF($D$2:$EE$2,BS$2-1,$D30:$EE30)/12)*(1+XLOOKUP(BS$2,Assumptions!$C$94:$M$94,Assumptions!$C$98:$M$98))))</f>
        <v>-92.62661682</v>
      </c>
      <c r="BT30" s="50">
        <f t="array" ref="BT30">-(IF(BT$2=1,Assumptions!$H31/12,-(SUMIF($D$2:$EE$2,BT$2-1,$D30:$EE30)/12)*(1+XLOOKUP(BT$2,Assumptions!$C$94:$M$94,Assumptions!$C$98:$M$98))))</f>
        <v>-92.62661682</v>
      </c>
      <c r="BU30" s="50">
        <f t="array" ref="BU30">-(IF(BU$2=1,Assumptions!$H31/12,-(SUMIF($D$2:$EE$2,BU$2-1,$D30:$EE30)/12)*(1+XLOOKUP(BU$2,Assumptions!$C$94:$M$94,Assumptions!$C$98:$M$98))))</f>
        <v>-92.62661682</v>
      </c>
      <c r="BV30" s="50">
        <f t="array" ref="BV30">-(IF(BV$2=1,Assumptions!$H31/12,-(SUMIF($D$2:$EE$2,BV$2-1,$D30:$EE30)/12)*(1+XLOOKUP(BV$2,Assumptions!$C$94:$M$94,Assumptions!$C$98:$M$98))))</f>
        <v>-92.62661682</v>
      </c>
      <c r="BW30" s="50">
        <f t="array" ref="BW30">-(IF(BW$2=1,Assumptions!$H31/12,-(SUMIF($D$2:$EE$2,BW$2-1,$D30:$EE30)/12)*(1+XLOOKUP(BW$2,Assumptions!$C$94:$M$94,Assumptions!$C$98:$M$98))))</f>
        <v>-92.62661682</v>
      </c>
      <c r="BX30" s="50">
        <f t="array" ref="BX30">-(IF(BX$2=1,Assumptions!$H31/12,-(SUMIF($D$2:$EE$2,BX$2-1,$D30:$EE30)/12)*(1+XLOOKUP(BX$2,Assumptions!$C$94:$M$94,Assumptions!$C$98:$M$98))))</f>
        <v>-95.40541532</v>
      </c>
      <c r="BY30" s="50">
        <f t="array" ref="BY30">-(IF(BY$2=1,Assumptions!$H31/12,-(SUMIF($D$2:$EE$2,BY$2-1,$D30:$EE30)/12)*(1+XLOOKUP(BY$2,Assumptions!$C$94:$M$94,Assumptions!$C$98:$M$98))))</f>
        <v>-95.40541532</v>
      </c>
      <c r="BZ30" s="50">
        <f t="array" ref="BZ30">-(IF(BZ$2=1,Assumptions!$H31/12,-(SUMIF($D$2:$EE$2,BZ$2-1,$D30:$EE30)/12)*(1+XLOOKUP(BZ$2,Assumptions!$C$94:$M$94,Assumptions!$C$98:$M$98))))</f>
        <v>-95.40541532</v>
      </c>
      <c r="CA30" s="50">
        <f t="array" ref="CA30">-(IF(CA$2=1,Assumptions!$H31/12,-(SUMIF($D$2:$EE$2,CA$2-1,$D30:$EE30)/12)*(1+XLOOKUP(CA$2,Assumptions!$C$94:$M$94,Assumptions!$C$98:$M$98))))</f>
        <v>-95.40541532</v>
      </c>
      <c r="CB30" s="50">
        <f t="array" ref="CB30">-(IF(CB$2=1,Assumptions!$H31/12,-(SUMIF($D$2:$EE$2,CB$2-1,$D30:$EE30)/12)*(1+XLOOKUP(CB$2,Assumptions!$C$94:$M$94,Assumptions!$C$98:$M$98))))</f>
        <v>-95.40541532</v>
      </c>
      <c r="CC30" s="50">
        <f t="array" ref="CC30">-(IF(CC$2=1,Assumptions!$H31/12,-(SUMIF($D$2:$EE$2,CC$2-1,$D30:$EE30)/12)*(1+XLOOKUP(CC$2,Assumptions!$C$94:$M$94,Assumptions!$C$98:$M$98))))</f>
        <v>-95.40541532</v>
      </c>
      <c r="CD30" s="50">
        <f t="array" ref="CD30">-(IF(CD$2=1,Assumptions!$H31/12,-(SUMIF($D$2:$EE$2,CD$2-1,$D30:$EE30)/12)*(1+XLOOKUP(CD$2,Assumptions!$C$94:$M$94,Assumptions!$C$98:$M$98))))</f>
        <v>-95.40541532</v>
      </c>
      <c r="CE30" s="50">
        <f t="array" ref="CE30">-(IF(CE$2=1,Assumptions!$H31/12,-(SUMIF($D$2:$EE$2,CE$2-1,$D30:$EE30)/12)*(1+XLOOKUP(CE$2,Assumptions!$C$94:$M$94,Assumptions!$C$98:$M$98))))</f>
        <v>-95.40541532</v>
      </c>
      <c r="CF30" s="50">
        <f t="array" ref="CF30">-(IF(CF$2=1,Assumptions!$H31/12,-(SUMIF($D$2:$EE$2,CF$2-1,$D30:$EE30)/12)*(1+XLOOKUP(CF$2,Assumptions!$C$94:$M$94,Assumptions!$C$98:$M$98))))</f>
        <v>-95.40541532</v>
      </c>
      <c r="CG30" s="50">
        <f t="array" ref="CG30">-(IF(CG$2=1,Assumptions!$H31/12,-(SUMIF($D$2:$EE$2,CG$2-1,$D30:$EE30)/12)*(1+XLOOKUP(CG$2,Assumptions!$C$94:$M$94,Assumptions!$C$98:$M$98))))</f>
        <v>-95.40541532</v>
      </c>
      <c r="CH30" s="50">
        <f t="array" ref="CH30">-(IF(CH$2=1,Assumptions!$H31/12,-(SUMIF($D$2:$EE$2,CH$2-1,$D30:$EE30)/12)*(1+XLOOKUP(CH$2,Assumptions!$C$94:$M$94,Assumptions!$C$98:$M$98))))</f>
        <v>-95.40541532</v>
      </c>
      <c r="CI30" s="50">
        <f t="array" ref="CI30">-(IF(CI$2=1,Assumptions!$H31/12,-(SUMIF($D$2:$EE$2,CI$2-1,$D30:$EE30)/12)*(1+XLOOKUP(CI$2,Assumptions!$C$94:$M$94,Assumptions!$C$98:$M$98))))</f>
        <v>-95.40541532</v>
      </c>
      <c r="CJ30" s="50">
        <f t="array" ref="CJ30">-(IF(CJ$2=1,Assumptions!$H31/12,-(SUMIF($D$2:$EE$2,CJ$2-1,$D30:$EE30)/12)*(1+XLOOKUP(CJ$2,Assumptions!$C$94:$M$94,Assumptions!$C$98:$M$98))))</f>
        <v>-98.26757778</v>
      </c>
      <c r="CK30" s="50">
        <f t="array" ref="CK30">-(IF(CK$2=1,Assumptions!$H31/12,-(SUMIF($D$2:$EE$2,CK$2-1,$D30:$EE30)/12)*(1+XLOOKUP(CK$2,Assumptions!$C$94:$M$94,Assumptions!$C$98:$M$98))))</f>
        <v>-98.26757778</v>
      </c>
      <c r="CL30" s="50">
        <f t="array" ref="CL30">-(IF(CL$2=1,Assumptions!$H31/12,-(SUMIF($D$2:$EE$2,CL$2-1,$D30:$EE30)/12)*(1+XLOOKUP(CL$2,Assumptions!$C$94:$M$94,Assumptions!$C$98:$M$98))))</f>
        <v>-98.26757778</v>
      </c>
      <c r="CM30" s="50">
        <f t="array" ref="CM30">-(IF(CM$2=1,Assumptions!$H31/12,-(SUMIF($D$2:$EE$2,CM$2-1,$D30:$EE30)/12)*(1+XLOOKUP(CM$2,Assumptions!$C$94:$M$94,Assumptions!$C$98:$M$98))))</f>
        <v>-98.26757778</v>
      </c>
      <c r="CN30" s="50">
        <f t="array" ref="CN30">-(IF(CN$2=1,Assumptions!$H31/12,-(SUMIF($D$2:$EE$2,CN$2-1,$D30:$EE30)/12)*(1+XLOOKUP(CN$2,Assumptions!$C$94:$M$94,Assumptions!$C$98:$M$98))))</f>
        <v>-98.26757778</v>
      </c>
      <c r="CO30" s="50">
        <f t="array" ref="CO30">-(IF(CO$2=1,Assumptions!$H31/12,-(SUMIF($D$2:$EE$2,CO$2-1,$D30:$EE30)/12)*(1+XLOOKUP(CO$2,Assumptions!$C$94:$M$94,Assumptions!$C$98:$M$98))))</f>
        <v>-98.26757778</v>
      </c>
      <c r="CP30" s="50">
        <f t="array" ref="CP30">-(IF(CP$2=1,Assumptions!$H31/12,-(SUMIF($D$2:$EE$2,CP$2-1,$D30:$EE30)/12)*(1+XLOOKUP(CP$2,Assumptions!$C$94:$M$94,Assumptions!$C$98:$M$98))))</f>
        <v>-98.26757778</v>
      </c>
      <c r="CQ30" s="50">
        <f t="array" ref="CQ30">-(IF(CQ$2=1,Assumptions!$H31/12,-(SUMIF($D$2:$EE$2,CQ$2-1,$D30:$EE30)/12)*(1+XLOOKUP(CQ$2,Assumptions!$C$94:$M$94,Assumptions!$C$98:$M$98))))</f>
        <v>-98.26757778</v>
      </c>
      <c r="CR30" s="50">
        <f t="array" ref="CR30">-(IF(CR$2=1,Assumptions!$H31/12,-(SUMIF($D$2:$EE$2,CR$2-1,$D30:$EE30)/12)*(1+XLOOKUP(CR$2,Assumptions!$C$94:$M$94,Assumptions!$C$98:$M$98))))</f>
        <v>-98.26757778</v>
      </c>
      <c r="CS30" s="50">
        <f t="array" ref="CS30">-(IF(CS$2=1,Assumptions!$H31/12,-(SUMIF($D$2:$EE$2,CS$2-1,$D30:$EE30)/12)*(1+XLOOKUP(CS$2,Assumptions!$C$94:$M$94,Assumptions!$C$98:$M$98))))</f>
        <v>-98.26757778</v>
      </c>
      <c r="CT30" s="50">
        <f t="array" ref="CT30">-(IF(CT$2=1,Assumptions!$H31/12,-(SUMIF($D$2:$EE$2,CT$2-1,$D30:$EE30)/12)*(1+XLOOKUP(CT$2,Assumptions!$C$94:$M$94,Assumptions!$C$98:$M$98))))</f>
        <v>-98.26757778</v>
      </c>
      <c r="CU30" s="50">
        <f t="array" ref="CU30">-(IF(CU$2=1,Assumptions!$H31/12,-(SUMIF($D$2:$EE$2,CU$2-1,$D30:$EE30)/12)*(1+XLOOKUP(CU$2,Assumptions!$C$94:$M$94,Assumptions!$C$98:$M$98))))</f>
        <v>-98.26757778</v>
      </c>
      <c r="CV30" s="50">
        <f t="array" ref="CV30">-(IF(CV$2=1,Assumptions!$H31/12,-(SUMIF($D$2:$EE$2,CV$2-1,$D30:$EE30)/12)*(1+XLOOKUP(CV$2,Assumptions!$C$94:$M$94,Assumptions!$C$98:$M$98))))</f>
        <v>-101.2156051</v>
      </c>
      <c r="CW30" s="50">
        <f t="array" ref="CW30">-(IF(CW$2=1,Assumptions!$H31/12,-(SUMIF($D$2:$EE$2,CW$2-1,$D30:$EE30)/12)*(1+XLOOKUP(CW$2,Assumptions!$C$94:$M$94,Assumptions!$C$98:$M$98))))</f>
        <v>-101.2156051</v>
      </c>
      <c r="CX30" s="50">
        <f t="array" ref="CX30">-(IF(CX$2=1,Assumptions!$H31/12,-(SUMIF($D$2:$EE$2,CX$2-1,$D30:$EE30)/12)*(1+XLOOKUP(CX$2,Assumptions!$C$94:$M$94,Assumptions!$C$98:$M$98))))</f>
        <v>-101.2156051</v>
      </c>
      <c r="CY30" s="50">
        <f t="array" ref="CY30">-(IF(CY$2=1,Assumptions!$H31/12,-(SUMIF($D$2:$EE$2,CY$2-1,$D30:$EE30)/12)*(1+XLOOKUP(CY$2,Assumptions!$C$94:$M$94,Assumptions!$C$98:$M$98))))</f>
        <v>-101.2156051</v>
      </c>
      <c r="CZ30" s="50">
        <f t="array" ref="CZ30">-(IF(CZ$2=1,Assumptions!$H31/12,-(SUMIF($D$2:$EE$2,CZ$2-1,$D30:$EE30)/12)*(1+XLOOKUP(CZ$2,Assumptions!$C$94:$M$94,Assumptions!$C$98:$M$98))))</f>
        <v>-101.2156051</v>
      </c>
      <c r="DA30" s="50">
        <f t="array" ref="DA30">-(IF(DA$2=1,Assumptions!$H31/12,-(SUMIF($D$2:$EE$2,DA$2-1,$D30:$EE30)/12)*(1+XLOOKUP(DA$2,Assumptions!$C$94:$M$94,Assumptions!$C$98:$M$98))))</f>
        <v>-101.2156051</v>
      </c>
      <c r="DB30" s="50">
        <f t="array" ref="DB30">-(IF(DB$2=1,Assumptions!$H31/12,-(SUMIF($D$2:$EE$2,DB$2-1,$D30:$EE30)/12)*(1+XLOOKUP(DB$2,Assumptions!$C$94:$M$94,Assumptions!$C$98:$M$98))))</f>
        <v>-101.2156051</v>
      </c>
      <c r="DC30" s="50">
        <f t="array" ref="DC30">-(IF(DC$2=1,Assumptions!$H31/12,-(SUMIF($D$2:$EE$2,DC$2-1,$D30:$EE30)/12)*(1+XLOOKUP(DC$2,Assumptions!$C$94:$M$94,Assumptions!$C$98:$M$98))))</f>
        <v>-101.2156051</v>
      </c>
      <c r="DD30" s="50">
        <f t="array" ref="DD30">-(IF(DD$2=1,Assumptions!$H31/12,-(SUMIF($D$2:$EE$2,DD$2-1,$D30:$EE30)/12)*(1+XLOOKUP(DD$2,Assumptions!$C$94:$M$94,Assumptions!$C$98:$M$98))))</f>
        <v>-101.2156051</v>
      </c>
      <c r="DE30" s="50">
        <f t="array" ref="DE30">-(IF(DE$2=1,Assumptions!$H31/12,-(SUMIF($D$2:$EE$2,DE$2-1,$D30:$EE30)/12)*(1+XLOOKUP(DE$2,Assumptions!$C$94:$M$94,Assumptions!$C$98:$M$98))))</f>
        <v>-101.2156051</v>
      </c>
      <c r="DF30" s="50">
        <f t="array" ref="DF30">-(IF(DF$2=1,Assumptions!$H31/12,-(SUMIF($D$2:$EE$2,DF$2-1,$D30:$EE30)/12)*(1+XLOOKUP(DF$2,Assumptions!$C$94:$M$94,Assumptions!$C$98:$M$98))))</f>
        <v>-101.2156051</v>
      </c>
      <c r="DG30" s="50">
        <f t="array" ref="DG30">-(IF(DG$2=1,Assumptions!$H31/12,-(SUMIF($D$2:$EE$2,DG$2-1,$D30:$EE30)/12)*(1+XLOOKUP(DG$2,Assumptions!$C$94:$M$94,Assumptions!$C$98:$M$98))))</f>
        <v>-101.2156051</v>
      </c>
      <c r="DH30" s="50">
        <f t="array" ref="DH30">-(IF(DH$2=1,Assumptions!$H31/12,-(SUMIF($D$2:$EE$2,DH$2-1,$D30:$EE30)/12)*(1+XLOOKUP(DH$2,Assumptions!$C$94:$M$94,Assumptions!$C$98:$M$98))))</f>
        <v>-104.2520733</v>
      </c>
      <c r="DI30" s="50">
        <f t="array" ref="DI30">-(IF(DI$2=1,Assumptions!$H31/12,-(SUMIF($D$2:$EE$2,DI$2-1,$D30:$EE30)/12)*(1+XLOOKUP(DI$2,Assumptions!$C$94:$M$94,Assumptions!$C$98:$M$98))))</f>
        <v>-104.2520733</v>
      </c>
      <c r="DJ30" s="50">
        <f t="array" ref="DJ30">-(IF(DJ$2=1,Assumptions!$H31/12,-(SUMIF($D$2:$EE$2,DJ$2-1,$D30:$EE30)/12)*(1+XLOOKUP(DJ$2,Assumptions!$C$94:$M$94,Assumptions!$C$98:$M$98))))</f>
        <v>-104.2520733</v>
      </c>
      <c r="DK30" s="50">
        <f t="array" ref="DK30">-(IF(DK$2=1,Assumptions!$H31/12,-(SUMIF($D$2:$EE$2,DK$2-1,$D30:$EE30)/12)*(1+XLOOKUP(DK$2,Assumptions!$C$94:$M$94,Assumptions!$C$98:$M$98))))</f>
        <v>-104.2520733</v>
      </c>
      <c r="DL30" s="50">
        <f t="array" ref="DL30">-(IF(DL$2=1,Assumptions!$H31/12,-(SUMIF($D$2:$EE$2,DL$2-1,$D30:$EE30)/12)*(1+XLOOKUP(DL$2,Assumptions!$C$94:$M$94,Assumptions!$C$98:$M$98))))</f>
        <v>-104.2520733</v>
      </c>
      <c r="DM30" s="50">
        <f t="array" ref="DM30">-(IF(DM$2=1,Assumptions!$H31/12,-(SUMIF($D$2:$EE$2,DM$2-1,$D30:$EE30)/12)*(1+XLOOKUP(DM$2,Assumptions!$C$94:$M$94,Assumptions!$C$98:$M$98))))</f>
        <v>-104.2520733</v>
      </c>
      <c r="DN30" s="50">
        <f t="array" ref="DN30">-(IF(DN$2=1,Assumptions!$H31/12,-(SUMIF($D$2:$EE$2,DN$2-1,$D30:$EE30)/12)*(1+XLOOKUP(DN$2,Assumptions!$C$94:$M$94,Assumptions!$C$98:$M$98))))</f>
        <v>-104.2520733</v>
      </c>
      <c r="DO30" s="50">
        <f t="array" ref="DO30">-(IF(DO$2=1,Assumptions!$H31/12,-(SUMIF($D$2:$EE$2,DO$2-1,$D30:$EE30)/12)*(1+XLOOKUP(DO$2,Assumptions!$C$94:$M$94,Assumptions!$C$98:$M$98))))</f>
        <v>-104.2520733</v>
      </c>
      <c r="DP30" s="50">
        <f t="array" ref="DP30">-(IF(DP$2=1,Assumptions!$H31/12,-(SUMIF($D$2:$EE$2,DP$2-1,$D30:$EE30)/12)*(1+XLOOKUP(DP$2,Assumptions!$C$94:$M$94,Assumptions!$C$98:$M$98))))</f>
        <v>-104.2520733</v>
      </c>
      <c r="DQ30" s="50">
        <f t="array" ref="DQ30">-(IF(DQ$2=1,Assumptions!$H31/12,-(SUMIF($D$2:$EE$2,DQ$2-1,$D30:$EE30)/12)*(1+XLOOKUP(DQ$2,Assumptions!$C$94:$M$94,Assumptions!$C$98:$M$98))))</f>
        <v>-104.2520733</v>
      </c>
      <c r="DR30" s="50">
        <f t="array" ref="DR30">-(IF(DR$2=1,Assumptions!$H31/12,-(SUMIF($D$2:$EE$2,DR$2-1,$D30:$EE30)/12)*(1+XLOOKUP(DR$2,Assumptions!$C$94:$M$94,Assumptions!$C$98:$M$98))))</f>
        <v>-104.2520733</v>
      </c>
      <c r="DS30" s="50">
        <f t="array" ref="DS30">-(IF(DS$2=1,Assumptions!$H31/12,-(SUMIF($D$2:$EE$2,DS$2-1,$D30:$EE30)/12)*(1+XLOOKUP(DS$2,Assumptions!$C$94:$M$94,Assumptions!$C$98:$M$98))))</f>
        <v>-104.2520733</v>
      </c>
      <c r="DT30" s="50">
        <f t="array" ref="DT30">-(IF(DT$2=1,Assumptions!$H31/12,-(SUMIF($D$2:$EE$2,DT$2-1,$D30:$EE30)/12)*(1+XLOOKUP(DT$2,Assumptions!$C$94:$M$94,Assumptions!$C$98:$M$98))))</f>
        <v>-107.3796355</v>
      </c>
      <c r="DU30" s="50">
        <f t="array" ref="DU30">-(IF(DU$2=1,Assumptions!$H31/12,-(SUMIF($D$2:$EE$2,DU$2-1,$D30:$EE30)/12)*(1+XLOOKUP(DU$2,Assumptions!$C$94:$M$94,Assumptions!$C$98:$M$98))))</f>
        <v>-107.3796355</v>
      </c>
      <c r="DV30" s="50">
        <f t="array" ref="DV30">-(IF(DV$2=1,Assumptions!$H31/12,-(SUMIF($D$2:$EE$2,DV$2-1,$D30:$EE30)/12)*(1+XLOOKUP(DV$2,Assumptions!$C$94:$M$94,Assumptions!$C$98:$M$98))))</f>
        <v>-107.3796355</v>
      </c>
      <c r="DW30" s="50">
        <f t="array" ref="DW30">-(IF(DW$2=1,Assumptions!$H31/12,-(SUMIF($D$2:$EE$2,DW$2-1,$D30:$EE30)/12)*(1+XLOOKUP(DW$2,Assumptions!$C$94:$M$94,Assumptions!$C$98:$M$98))))</f>
        <v>-107.3796355</v>
      </c>
      <c r="DX30" s="50">
        <f t="array" ref="DX30">-(IF(DX$2=1,Assumptions!$H31/12,-(SUMIF($D$2:$EE$2,DX$2-1,$D30:$EE30)/12)*(1+XLOOKUP(DX$2,Assumptions!$C$94:$M$94,Assumptions!$C$98:$M$98))))</f>
        <v>-107.3796355</v>
      </c>
      <c r="DY30" s="50">
        <f t="array" ref="DY30">-(IF(DY$2=1,Assumptions!$H31/12,-(SUMIF($D$2:$EE$2,DY$2-1,$D30:$EE30)/12)*(1+XLOOKUP(DY$2,Assumptions!$C$94:$M$94,Assumptions!$C$98:$M$98))))</f>
        <v>-107.3796355</v>
      </c>
      <c r="DZ30" s="50">
        <f t="array" ref="DZ30">-(IF(DZ$2=1,Assumptions!$H31/12,-(SUMIF($D$2:$EE$2,DZ$2-1,$D30:$EE30)/12)*(1+XLOOKUP(DZ$2,Assumptions!$C$94:$M$94,Assumptions!$C$98:$M$98))))</f>
        <v>-107.3796355</v>
      </c>
      <c r="EA30" s="50">
        <f t="array" ref="EA30">-(IF(EA$2=1,Assumptions!$H31/12,-(SUMIF($D$2:$EE$2,EA$2-1,$D30:$EE30)/12)*(1+XLOOKUP(EA$2,Assumptions!$C$94:$M$94,Assumptions!$C$98:$M$98))))</f>
        <v>-107.3796355</v>
      </c>
      <c r="EB30" s="50">
        <f t="array" ref="EB30">-(IF(EB$2=1,Assumptions!$H31/12,-(SUMIF($D$2:$EE$2,EB$2-1,$D30:$EE30)/12)*(1+XLOOKUP(EB$2,Assumptions!$C$94:$M$94,Assumptions!$C$98:$M$98))))</f>
        <v>-107.3796355</v>
      </c>
      <c r="EC30" s="50">
        <f t="array" ref="EC30">-(IF(EC$2=1,Assumptions!$H31/12,-(SUMIF($D$2:$EE$2,EC$2-1,$D30:$EE30)/12)*(1+XLOOKUP(EC$2,Assumptions!$C$94:$M$94,Assumptions!$C$98:$M$98))))</f>
        <v>-107.3796355</v>
      </c>
      <c r="ED30" s="50">
        <f t="array" ref="ED30">-(IF(ED$2=1,Assumptions!$H31/12,-(SUMIF($D$2:$EE$2,ED$2-1,$D30:$EE30)/12)*(1+XLOOKUP(ED$2,Assumptions!$C$94:$M$94,Assumptions!$C$98:$M$98))))</f>
        <v>-107.3796355</v>
      </c>
      <c r="EE30" s="50">
        <f t="array" ref="EE30">-(IF(EE$2=1,Assumptions!$H31/12,-(SUMIF($D$2:$EE$2,EE$2-1,$D30:$EE30)/12)*(1+XLOOKUP(EE$2,Assumptions!$C$94:$M$94,Assumptions!$C$98:$M$98))))</f>
        <v>-107.3796355</v>
      </c>
    </row>
    <row r="31" ht="15.75" customHeight="1">
      <c r="A31" s="1"/>
      <c r="B31" s="1"/>
      <c r="C31" s="1" t="str">
        <f>Assumptions!B32</f>
        <v>Pest Control</v>
      </c>
      <c r="D31" s="50">
        <f t="array" ref="D31">-(IF(D$2=1,Assumptions!$H32/12,-(SUMIF($D$2:$EE$2,D$2-1,$D31:$EE31)/12)*(1+XLOOKUP(D$2,Assumptions!$C$94:$M$94,Assumptions!$C$98:$M$98))))</f>
        <v>-51.451075</v>
      </c>
      <c r="E31" s="50">
        <f t="array" ref="E31">-(IF(E$2=1,Assumptions!$H32/12,-(SUMIF($D$2:$EE$2,E$2-1,$D31:$EE31)/12)*(1+XLOOKUP(E$2,Assumptions!$C$94:$M$94,Assumptions!$C$98:$M$98))))</f>
        <v>-51.451075</v>
      </c>
      <c r="F31" s="50">
        <f t="array" ref="F31">-(IF(F$2=1,Assumptions!$H32/12,-(SUMIF($D$2:$EE$2,F$2-1,$D31:$EE31)/12)*(1+XLOOKUP(F$2,Assumptions!$C$94:$M$94,Assumptions!$C$98:$M$98))))</f>
        <v>-51.451075</v>
      </c>
      <c r="G31" s="50">
        <f t="array" ref="G31">-(IF(G$2=1,Assumptions!$H32/12,-(SUMIF($D$2:$EE$2,G$2-1,$D31:$EE31)/12)*(1+XLOOKUP(G$2,Assumptions!$C$94:$M$94,Assumptions!$C$98:$M$98))))</f>
        <v>-51.451075</v>
      </c>
      <c r="H31" s="50">
        <f t="array" ref="H31">-(IF(H$2=1,Assumptions!$H32/12,-(SUMIF($D$2:$EE$2,H$2-1,$D31:$EE31)/12)*(1+XLOOKUP(H$2,Assumptions!$C$94:$M$94,Assumptions!$C$98:$M$98))))</f>
        <v>-51.451075</v>
      </c>
      <c r="I31" s="50">
        <f t="array" ref="I31">-(IF(I$2=1,Assumptions!$H32/12,-(SUMIF($D$2:$EE$2,I$2-1,$D31:$EE31)/12)*(1+XLOOKUP(I$2,Assumptions!$C$94:$M$94,Assumptions!$C$98:$M$98))))</f>
        <v>-51.451075</v>
      </c>
      <c r="J31" s="50">
        <f t="array" ref="J31">-(IF(J$2=1,Assumptions!$H32/12,-(SUMIF($D$2:$EE$2,J$2-1,$D31:$EE31)/12)*(1+XLOOKUP(J$2,Assumptions!$C$94:$M$94,Assumptions!$C$98:$M$98))))</f>
        <v>-51.451075</v>
      </c>
      <c r="K31" s="50">
        <f t="array" ref="K31">-(IF(K$2=1,Assumptions!$H32/12,-(SUMIF($D$2:$EE$2,K$2-1,$D31:$EE31)/12)*(1+XLOOKUP(K$2,Assumptions!$C$94:$M$94,Assumptions!$C$98:$M$98))))</f>
        <v>-51.451075</v>
      </c>
      <c r="L31" s="50">
        <f t="array" ref="L31">-(IF(L$2=1,Assumptions!$H32/12,-(SUMIF($D$2:$EE$2,L$2-1,$D31:$EE31)/12)*(1+XLOOKUP(L$2,Assumptions!$C$94:$M$94,Assumptions!$C$98:$M$98))))</f>
        <v>-51.451075</v>
      </c>
      <c r="M31" s="50">
        <f t="array" ref="M31">-(IF(M$2=1,Assumptions!$H32/12,-(SUMIF($D$2:$EE$2,M$2-1,$D31:$EE31)/12)*(1+XLOOKUP(M$2,Assumptions!$C$94:$M$94,Assumptions!$C$98:$M$98))))</f>
        <v>-51.451075</v>
      </c>
      <c r="N31" s="50">
        <f t="array" ref="N31">-(IF(N$2=1,Assumptions!$H32/12,-(SUMIF($D$2:$EE$2,N$2-1,$D31:$EE31)/12)*(1+XLOOKUP(N$2,Assumptions!$C$94:$M$94,Assumptions!$C$98:$M$98))))</f>
        <v>-51.451075</v>
      </c>
      <c r="O31" s="50">
        <f t="array" ref="O31">-(IF(O$2=1,Assumptions!$H32/12,-(SUMIF($D$2:$EE$2,O$2-1,$D31:$EE31)/12)*(1+XLOOKUP(O$2,Assumptions!$C$94:$M$94,Assumptions!$C$98:$M$98))))</f>
        <v>-51.451075</v>
      </c>
      <c r="P31" s="50">
        <f t="array" ref="P31">-(IF(P$2=1,Assumptions!$H32/12,-(SUMIF($D$2:$EE$2,P$2-1,$D31:$EE31)/12)*(1+XLOOKUP(P$2,Assumptions!$C$94:$M$94,Assumptions!$C$98:$M$98))))</f>
        <v>-52.99460725</v>
      </c>
      <c r="Q31" s="50">
        <f t="array" ref="Q31">-(IF(Q$2=1,Assumptions!$H32/12,-(SUMIF($D$2:$EE$2,Q$2-1,$D31:$EE31)/12)*(1+XLOOKUP(Q$2,Assumptions!$C$94:$M$94,Assumptions!$C$98:$M$98))))</f>
        <v>-52.99460725</v>
      </c>
      <c r="R31" s="50">
        <f t="array" ref="R31">-(IF(R$2=1,Assumptions!$H32/12,-(SUMIF($D$2:$EE$2,R$2-1,$D31:$EE31)/12)*(1+XLOOKUP(R$2,Assumptions!$C$94:$M$94,Assumptions!$C$98:$M$98))))</f>
        <v>-52.99460725</v>
      </c>
      <c r="S31" s="50">
        <f t="array" ref="S31">-(IF(S$2=1,Assumptions!$H32/12,-(SUMIF($D$2:$EE$2,S$2-1,$D31:$EE31)/12)*(1+XLOOKUP(S$2,Assumptions!$C$94:$M$94,Assumptions!$C$98:$M$98))))</f>
        <v>-52.99460725</v>
      </c>
      <c r="T31" s="50">
        <f t="array" ref="T31">-(IF(T$2=1,Assumptions!$H32/12,-(SUMIF($D$2:$EE$2,T$2-1,$D31:$EE31)/12)*(1+XLOOKUP(T$2,Assumptions!$C$94:$M$94,Assumptions!$C$98:$M$98))))</f>
        <v>-52.99460725</v>
      </c>
      <c r="U31" s="50">
        <f t="array" ref="U31">-(IF(U$2=1,Assumptions!$H32/12,-(SUMIF($D$2:$EE$2,U$2-1,$D31:$EE31)/12)*(1+XLOOKUP(U$2,Assumptions!$C$94:$M$94,Assumptions!$C$98:$M$98))))</f>
        <v>-52.99460725</v>
      </c>
      <c r="V31" s="50">
        <f t="array" ref="V31">-(IF(V$2=1,Assumptions!$H32/12,-(SUMIF($D$2:$EE$2,V$2-1,$D31:$EE31)/12)*(1+XLOOKUP(V$2,Assumptions!$C$94:$M$94,Assumptions!$C$98:$M$98))))</f>
        <v>-52.99460725</v>
      </c>
      <c r="W31" s="50">
        <f t="array" ref="W31">-(IF(W$2=1,Assumptions!$H32/12,-(SUMIF($D$2:$EE$2,W$2-1,$D31:$EE31)/12)*(1+XLOOKUP(W$2,Assumptions!$C$94:$M$94,Assumptions!$C$98:$M$98))))</f>
        <v>-52.99460725</v>
      </c>
      <c r="X31" s="50">
        <f t="array" ref="X31">-(IF(X$2=1,Assumptions!$H32/12,-(SUMIF($D$2:$EE$2,X$2-1,$D31:$EE31)/12)*(1+XLOOKUP(X$2,Assumptions!$C$94:$M$94,Assumptions!$C$98:$M$98))))</f>
        <v>-52.99460725</v>
      </c>
      <c r="Y31" s="50">
        <f t="array" ref="Y31">-(IF(Y$2=1,Assumptions!$H32/12,-(SUMIF($D$2:$EE$2,Y$2-1,$D31:$EE31)/12)*(1+XLOOKUP(Y$2,Assumptions!$C$94:$M$94,Assumptions!$C$98:$M$98))))</f>
        <v>-52.99460725</v>
      </c>
      <c r="Z31" s="50">
        <f t="array" ref="Z31">-(IF(Z$2=1,Assumptions!$H32/12,-(SUMIF($D$2:$EE$2,Z$2-1,$D31:$EE31)/12)*(1+XLOOKUP(Z$2,Assumptions!$C$94:$M$94,Assumptions!$C$98:$M$98))))</f>
        <v>-52.99460725</v>
      </c>
      <c r="AA31" s="50">
        <f t="array" ref="AA31">-(IF(AA$2=1,Assumptions!$H32/12,-(SUMIF($D$2:$EE$2,AA$2-1,$D31:$EE31)/12)*(1+XLOOKUP(AA$2,Assumptions!$C$94:$M$94,Assumptions!$C$98:$M$98))))</f>
        <v>-52.99460725</v>
      </c>
      <c r="AB31" s="50">
        <f t="array" ref="AB31">-(IF(AB$2=1,Assumptions!$H32/12,-(SUMIF($D$2:$EE$2,AB$2-1,$D31:$EE31)/12)*(1+XLOOKUP(AB$2,Assumptions!$C$94:$M$94,Assumptions!$C$98:$M$98))))</f>
        <v>-54.58444547</v>
      </c>
      <c r="AC31" s="50">
        <f t="array" ref="AC31">-(IF(AC$2=1,Assumptions!$H32/12,-(SUMIF($D$2:$EE$2,AC$2-1,$D31:$EE31)/12)*(1+XLOOKUP(AC$2,Assumptions!$C$94:$M$94,Assumptions!$C$98:$M$98))))</f>
        <v>-54.58444547</v>
      </c>
      <c r="AD31" s="50">
        <f t="array" ref="AD31">-(IF(AD$2=1,Assumptions!$H32/12,-(SUMIF($D$2:$EE$2,AD$2-1,$D31:$EE31)/12)*(1+XLOOKUP(AD$2,Assumptions!$C$94:$M$94,Assumptions!$C$98:$M$98))))</f>
        <v>-54.58444547</v>
      </c>
      <c r="AE31" s="50">
        <f t="array" ref="AE31">-(IF(AE$2=1,Assumptions!$H32/12,-(SUMIF($D$2:$EE$2,AE$2-1,$D31:$EE31)/12)*(1+XLOOKUP(AE$2,Assumptions!$C$94:$M$94,Assumptions!$C$98:$M$98))))</f>
        <v>-54.58444547</v>
      </c>
      <c r="AF31" s="50">
        <f t="array" ref="AF31">-(IF(AF$2=1,Assumptions!$H32/12,-(SUMIF($D$2:$EE$2,AF$2-1,$D31:$EE31)/12)*(1+XLOOKUP(AF$2,Assumptions!$C$94:$M$94,Assumptions!$C$98:$M$98))))</f>
        <v>-54.58444547</v>
      </c>
      <c r="AG31" s="50">
        <f t="array" ref="AG31">-(IF(AG$2=1,Assumptions!$H32/12,-(SUMIF($D$2:$EE$2,AG$2-1,$D31:$EE31)/12)*(1+XLOOKUP(AG$2,Assumptions!$C$94:$M$94,Assumptions!$C$98:$M$98))))</f>
        <v>-54.58444547</v>
      </c>
      <c r="AH31" s="50">
        <f t="array" ref="AH31">-(IF(AH$2=1,Assumptions!$H32/12,-(SUMIF($D$2:$EE$2,AH$2-1,$D31:$EE31)/12)*(1+XLOOKUP(AH$2,Assumptions!$C$94:$M$94,Assumptions!$C$98:$M$98))))</f>
        <v>-54.58444547</v>
      </c>
      <c r="AI31" s="50">
        <f t="array" ref="AI31">-(IF(AI$2=1,Assumptions!$H32/12,-(SUMIF($D$2:$EE$2,AI$2-1,$D31:$EE31)/12)*(1+XLOOKUP(AI$2,Assumptions!$C$94:$M$94,Assumptions!$C$98:$M$98))))</f>
        <v>-54.58444547</v>
      </c>
      <c r="AJ31" s="50">
        <f t="array" ref="AJ31">-(IF(AJ$2=1,Assumptions!$H32/12,-(SUMIF($D$2:$EE$2,AJ$2-1,$D31:$EE31)/12)*(1+XLOOKUP(AJ$2,Assumptions!$C$94:$M$94,Assumptions!$C$98:$M$98))))</f>
        <v>-54.58444547</v>
      </c>
      <c r="AK31" s="50">
        <f t="array" ref="AK31">-(IF(AK$2=1,Assumptions!$H32/12,-(SUMIF($D$2:$EE$2,AK$2-1,$D31:$EE31)/12)*(1+XLOOKUP(AK$2,Assumptions!$C$94:$M$94,Assumptions!$C$98:$M$98))))</f>
        <v>-54.58444547</v>
      </c>
      <c r="AL31" s="50">
        <f t="array" ref="AL31">-(IF(AL$2=1,Assumptions!$H32/12,-(SUMIF($D$2:$EE$2,AL$2-1,$D31:$EE31)/12)*(1+XLOOKUP(AL$2,Assumptions!$C$94:$M$94,Assumptions!$C$98:$M$98))))</f>
        <v>-54.58444547</v>
      </c>
      <c r="AM31" s="50">
        <f t="array" ref="AM31">-(IF(AM$2=1,Assumptions!$H32/12,-(SUMIF($D$2:$EE$2,AM$2-1,$D31:$EE31)/12)*(1+XLOOKUP(AM$2,Assumptions!$C$94:$M$94,Assumptions!$C$98:$M$98))))</f>
        <v>-54.58444547</v>
      </c>
      <c r="AN31" s="50">
        <f t="array" ref="AN31">-(IF(AN$2=1,Assumptions!$H32/12,-(SUMIF($D$2:$EE$2,AN$2-1,$D31:$EE31)/12)*(1+XLOOKUP(AN$2,Assumptions!$C$94:$M$94,Assumptions!$C$98:$M$98))))</f>
        <v>-56.22197883</v>
      </c>
      <c r="AO31" s="50">
        <f t="array" ref="AO31">-(IF(AO$2=1,Assumptions!$H32/12,-(SUMIF($D$2:$EE$2,AO$2-1,$D31:$EE31)/12)*(1+XLOOKUP(AO$2,Assumptions!$C$94:$M$94,Assumptions!$C$98:$M$98))))</f>
        <v>-56.22197883</v>
      </c>
      <c r="AP31" s="50">
        <f t="array" ref="AP31">-(IF(AP$2=1,Assumptions!$H32/12,-(SUMIF($D$2:$EE$2,AP$2-1,$D31:$EE31)/12)*(1+XLOOKUP(AP$2,Assumptions!$C$94:$M$94,Assumptions!$C$98:$M$98))))</f>
        <v>-56.22197883</v>
      </c>
      <c r="AQ31" s="50">
        <f t="array" ref="AQ31">-(IF(AQ$2=1,Assumptions!$H32/12,-(SUMIF($D$2:$EE$2,AQ$2-1,$D31:$EE31)/12)*(1+XLOOKUP(AQ$2,Assumptions!$C$94:$M$94,Assumptions!$C$98:$M$98))))</f>
        <v>-56.22197883</v>
      </c>
      <c r="AR31" s="50">
        <f t="array" ref="AR31">-(IF(AR$2=1,Assumptions!$H32/12,-(SUMIF($D$2:$EE$2,AR$2-1,$D31:$EE31)/12)*(1+XLOOKUP(AR$2,Assumptions!$C$94:$M$94,Assumptions!$C$98:$M$98))))</f>
        <v>-56.22197883</v>
      </c>
      <c r="AS31" s="50">
        <f t="array" ref="AS31">-(IF(AS$2=1,Assumptions!$H32/12,-(SUMIF($D$2:$EE$2,AS$2-1,$D31:$EE31)/12)*(1+XLOOKUP(AS$2,Assumptions!$C$94:$M$94,Assumptions!$C$98:$M$98))))</f>
        <v>-56.22197883</v>
      </c>
      <c r="AT31" s="50">
        <f t="array" ref="AT31">-(IF(AT$2=1,Assumptions!$H32/12,-(SUMIF($D$2:$EE$2,AT$2-1,$D31:$EE31)/12)*(1+XLOOKUP(AT$2,Assumptions!$C$94:$M$94,Assumptions!$C$98:$M$98))))</f>
        <v>-56.22197883</v>
      </c>
      <c r="AU31" s="50">
        <f t="array" ref="AU31">-(IF(AU$2=1,Assumptions!$H32/12,-(SUMIF($D$2:$EE$2,AU$2-1,$D31:$EE31)/12)*(1+XLOOKUP(AU$2,Assumptions!$C$94:$M$94,Assumptions!$C$98:$M$98))))</f>
        <v>-56.22197883</v>
      </c>
      <c r="AV31" s="50">
        <f t="array" ref="AV31">-(IF(AV$2=1,Assumptions!$H32/12,-(SUMIF($D$2:$EE$2,AV$2-1,$D31:$EE31)/12)*(1+XLOOKUP(AV$2,Assumptions!$C$94:$M$94,Assumptions!$C$98:$M$98))))</f>
        <v>-56.22197883</v>
      </c>
      <c r="AW31" s="50">
        <f t="array" ref="AW31">-(IF(AW$2=1,Assumptions!$H32/12,-(SUMIF($D$2:$EE$2,AW$2-1,$D31:$EE31)/12)*(1+XLOOKUP(AW$2,Assumptions!$C$94:$M$94,Assumptions!$C$98:$M$98))))</f>
        <v>-56.22197883</v>
      </c>
      <c r="AX31" s="50">
        <f t="array" ref="AX31">-(IF(AX$2=1,Assumptions!$H32/12,-(SUMIF($D$2:$EE$2,AX$2-1,$D31:$EE31)/12)*(1+XLOOKUP(AX$2,Assumptions!$C$94:$M$94,Assumptions!$C$98:$M$98))))</f>
        <v>-56.22197883</v>
      </c>
      <c r="AY31" s="50">
        <f t="array" ref="AY31">-(IF(AY$2=1,Assumptions!$H32/12,-(SUMIF($D$2:$EE$2,AY$2-1,$D31:$EE31)/12)*(1+XLOOKUP(AY$2,Assumptions!$C$94:$M$94,Assumptions!$C$98:$M$98))))</f>
        <v>-56.22197883</v>
      </c>
      <c r="AZ31" s="50">
        <f t="array" ref="AZ31">-(IF(AZ$2=1,Assumptions!$H32/12,-(SUMIF($D$2:$EE$2,AZ$2-1,$D31:$EE31)/12)*(1+XLOOKUP(AZ$2,Assumptions!$C$94:$M$94,Assumptions!$C$98:$M$98))))</f>
        <v>-57.9086382</v>
      </c>
      <c r="BA31" s="50">
        <f t="array" ref="BA31">-(IF(BA$2=1,Assumptions!$H32/12,-(SUMIF($D$2:$EE$2,BA$2-1,$D31:$EE31)/12)*(1+XLOOKUP(BA$2,Assumptions!$C$94:$M$94,Assumptions!$C$98:$M$98))))</f>
        <v>-57.9086382</v>
      </c>
      <c r="BB31" s="50">
        <f t="array" ref="BB31">-(IF(BB$2=1,Assumptions!$H32/12,-(SUMIF($D$2:$EE$2,BB$2-1,$D31:$EE31)/12)*(1+XLOOKUP(BB$2,Assumptions!$C$94:$M$94,Assumptions!$C$98:$M$98))))</f>
        <v>-57.9086382</v>
      </c>
      <c r="BC31" s="50">
        <f t="array" ref="BC31">-(IF(BC$2=1,Assumptions!$H32/12,-(SUMIF($D$2:$EE$2,BC$2-1,$D31:$EE31)/12)*(1+XLOOKUP(BC$2,Assumptions!$C$94:$M$94,Assumptions!$C$98:$M$98))))</f>
        <v>-57.9086382</v>
      </c>
      <c r="BD31" s="50">
        <f t="array" ref="BD31">-(IF(BD$2=1,Assumptions!$H32/12,-(SUMIF($D$2:$EE$2,BD$2-1,$D31:$EE31)/12)*(1+XLOOKUP(BD$2,Assumptions!$C$94:$M$94,Assumptions!$C$98:$M$98))))</f>
        <v>-57.9086382</v>
      </c>
      <c r="BE31" s="50">
        <f t="array" ref="BE31">-(IF(BE$2=1,Assumptions!$H32/12,-(SUMIF($D$2:$EE$2,BE$2-1,$D31:$EE31)/12)*(1+XLOOKUP(BE$2,Assumptions!$C$94:$M$94,Assumptions!$C$98:$M$98))))</f>
        <v>-57.9086382</v>
      </c>
      <c r="BF31" s="50">
        <f t="array" ref="BF31">-(IF(BF$2=1,Assumptions!$H32/12,-(SUMIF($D$2:$EE$2,BF$2-1,$D31:$EE31)/12)*(1+XLOOKUP(BF$2,Assumptions!$C$94:$M$94,Assumptions!$C$98:$M$98))))</f>
        <v>-57.9086382</v>
      </c>
      <c r="BG31" s="50">
        <f t="array" ref="BG31">-(IF(BG$2=1,Assumptions!$H32/12,-(SUMIF($D$2:$EE$2,BG$2-1,$D31:$EE31)/12)*(1+XLOOKUP(BG$2,Assumptions!$C$94:$M$94,Assumptions!$C$98:$M$98))))</f>
        <v>-57.9086382</v>
      </c>
      <c r="BH31" s="50">
        <f t="array" ref="BH31">-(IF(BH$2=1,Assumptions!$H32/12,-(SUMIF($D$2:$EE$2,BH$2-1,$D31:$EE31)/12)*(1+XLOOKUP(BH$2,Assumptions!$C$94:$M$94,Assumptions!$C$98:$M$98))))</f>
        <v>-57.9086382</v>
      </c>
      <c r="BI31" s="50">
        <f t="array" ref="BI31">-(IF(BI$2=1,Assumptions!$H32/12,-(SUMIF($D$2:$EE$2,BI$2-1,$D31:$EE31)/12)*(1+XLOOKUP(BI$2,Assumptions!$C$94:$M$94,Assumptions!$C$98:$M$98))))</f>
        <v>-57.9086382</v>
      </c>
      <c r="BJ31" s="50">
        <f t="array" ref="BJ31">-(IF(BJ$2=1,Assumptions!$H32/12,-(SUMIF($D$2:$EE$2,BJ$2-1,$D31:$EE31)/12)*(1+XLOOKUP(BJ$2,Assumptions!$C$94:$M$94,Assumptions!$C$98:$M$98))))</f>
        <v>-57.9086382</v>
      </c>
      <c r="BK31" s="50">
        <f t="array" ref="BK31">-(IF(BK$2=1,Assumptions!$H32/12,-(SUMIF($D$2:$EE$2,BK$2-1,$D31:$EE31)/12)*(1+XLOOKUP(BK$2,Assumptions!$C$94:$M$94,Assumptions!$C$98:$M$98))))</f>
        <v>-57.9086382</v>
      </c>
      <c r="BL31" s="50">
        <f t="array" ref="BL31">-(IF(BL$2=1,Assumptions!$H32/12,-(SUMIF($D$2:$EE$2,BL$2-1,$D31:$EE31)/12)*(1+XLOOKUP(BL$2,Assumptions!$C$94:$M$94,Assumptions!$C$98:$M$98))))</f>
        <v>-59.64589734</v>
      </c>
      <c r="BM31" s="50">
        <f t="array" ref="BM31">-(IF(BM$2=1,Assumptions!$H32/12,-(SUMIF($D$2:$EE$2,BM$2-1,$D31:$EE31)/12)*(1+XLOOKUP(BM$2,Assumptions!$C$94:$M$94,Assumptions!$C$98:$M$98))))</f>
        <v>-59.64589734</v>
      </c>
      <c r="BN31" s="50">
        <f t="array" ref="BN31">-(IF(BN$2=1,Assumptions!$H32/12,-(SUMIF($D$2:$EE$2,BN$2-1,$D31:$EE31)/12)*(1+XLOOKUP(BN$2,Assumptions!$C$94:$M$94,Assumptions!$C$98:$M$98))))</f>
        <v>-59.64589734</v>
      </c>
      <c r="BO31" s="50">
        <f t="array" ref="BO31">-(IF(BO$2=1,Assumptions!$H32/12,-(SUMIF($D$2:$EE$2,BO$2-1,$D31:$EE31)/12)*(1+XLOOKUP(BO$2,Assumptions!$C$94:$M$94,Assumptions!$C$98:$M$98))))</f>
        <v>-59.64589734</v>
      </c>
      <c r="BP31" s="50">
        <f t="array" ref="BP31">-(IF(BP$2=1,Assumptions!$H32/12,-(SUMIF($D$2:$EE$2,BP$2-1,$D31:$EE31)/12)*(1+XLOOKUP(BP$2,Assumptions!$C$94:$M$94,Assumptions!$C$98:$M$98))))</f>
        <v>-59.64589734</v>
      </c>
      <c r="BQ31" s="50">
        <f t="array" ref="BQ31">-(IF(BQ$2=1,Assumptions!$H32/12,-(SUMIF($D$2:$EE$2,BQ$2-1,$D31:$EE31)/12)*(1+XLOOKUP(BQ$2,Assumptions!$C$94:$M$94,Assumptions!$C$98:$M$98))))</f>
        <v>-59.64589734</v>
      </c>
      <c r="BR31" s="50">
        <f t="array" ref="BR31">-(IF(BR$2=1,Assumptions!$H32/12,-(SUMIF($D$2:$EE$2,BR$2-1,$D31:$EE31)/12)*(1+XLOOKUP(BR$2,Assumptions!$C$94:$M$94,Assumptions!$C$98:$M$98))))</f>
        <v>-59.64589734</v>
      </c>
      <c r="BS31" s="50">
        <f t="array" ref="BS31">-(IF(BS$2=1,Assumptions!$H32/12,-(SUMIF($D$2:$EE$2,BS$2-1,$D31:$EE31)/12)*(1+XLOOKUP(BS$2,Assumptions!$C$94:$M$94,Assumptions!$C$98:$M$98))))</f>
        <v>-59.64589734</v>
      </c>
      <c r="BT31" s="50">
        <f t="array" ref="BT31">-(IF(BT$2=1,Assumptions!$H32/12,-(SUMIF($D$2:$EE$2,BT$2-1,$D31:$EE31)/12)*(1+XLOOKUP(BT$2,Assumptions!$C$94:$M$94,Assumptions!$C$98:$M$98))))</f>
        <v>-59.64589734</v>
      </c>
      <c r="BU31" s="50">
        <f t="array" ref="BU31">-(IF(BU$2=1,Assumptions!$H32/12,-(SUMIF($D$2:$EE$2,BU$2-1,$D31:$EE31)/12)*(1+XLOOKUP(BU$2,Assumptions!$C$94:$M$94,Assumptions!$C$98:$M$98))))</f>
        <v>-59.64589734</v>
      </c>
      <c r="BV31" s="50">
        <f t="array" ref="BV31">-(IF(BV$2=1,Assumptions!$H32/12,-(SUMIF($D$2:$EE$2,BV$2-1,$D31:$EE31)/12)*(1+XLOOKUP(BV$2,Assumptions!$C$94:$M$94,Assumptions!$C$98:$M$98))))</f>
        <v>-59.64589734</v>
      </c>
      <c r="BW31" s="50">
        <f t="array" ref="BW31">-(IF(BW$2=1,Assumptions!$H32/12,-(SUMIF($D$2:$EE$2,BW$2-1,$D31:$EE31)/12)*(1+XLOOKUP(BW$2,Assumptions!$C$94:$M$94,Assumptions!$C$98:$M$98))))</f>
        <v>-59.64589734</v>
      </c>
      <c r="BX31" s="50">
        <f t="array" ref="BX31">-(IF(BX$2=1,Assumptions!$H32/12,-(SUMIF($D$2:$EE$2,BX$2-1,$D31:$EE31)/12)*(1+XLOOKUP(BX$2,Assumptions!$C$94:$M$94,Assumptions!$C$98:$M$98))))</f>
        <v>-61.43527426</v>
      </c>
      <c r="BY31" s="50">
        <f t="array" ref="BY31">-(IF(BY$2=1,Assumptions!$H32/12,-(SUMIF($D$2:$EE$2,BY$2-1,$D31:$EE31)/12)*(1+XLOOKUP(BY$2,Assumptions!$C$94:$M$94,Assumptions!$C$98:$M$98))))</f>
        <v>-61.43527426</v>
      </c>
      <c r="BZ31" s="50">
        <f t="array" ref="BZ31">-(IF(BZ$2=1,Assumptions!$H32/12,-(SUMIF($D$2:$EE$2,BZ$2-1,$D31:$EE31)/12)*(1+XLOOKUP(BZ$2,Assumptions!$C$94:$M$94,Assumptions!$C$98:$M$98))))</f>
        <v>-61.43527426</v>
      </c>
      <c r="CA31" s="50">
        <f t="array" ref="CA31">-(IF(CA$2=1,Assumptions!$H32/12,-(SUMIF($D$2:$EE$2,CA$2-1,$D31:$EE31)/12)*(1+XLOOKUP(CA$2,Assumptions!$C$94:$M$94,Assumptions!$C$98:$M$98))))</f>
        <v>-61.43527426</v>
      </c>
      <c r="CB31" s="50">
        <f t="array" ref="CB31">-(IF(CB$2=1,Assumptions!$H32/12,-(SUMIF($D$2:$EE$2,CB$2-1,$D31:$EE31)/12)*(1+XLOOKUP(CB$2,Assumptions!$C$94:$M$94,Assumptions!$C$98:$M$98))))</f>
        <v>-61.43527426</v>
      </c>
      <c r="CC31" s="50">
        <f t="array" ref="CC31">-(IF(CC$2=1,Assumptions!$H32/12,-(SUMIF($D$2:$EE$2,CC$2-1,$D31:$EE31)/12)*(1+XLOOKUP(CC$2,Assumptions!$C$94:$M$94,Assumptions!$C$98:$M$98))))</f>
        <v>-61.43527426</v>
      </c>
      <c r="CD31" s="50">
        <f t="array" ref="CD31">-(IF(CD$2=1,Assumptions!$H32/12,-(SUMIF($D$2:$EE$2,CD$2-1,$D31:$EE31)/12)*(1+XLOOKUP(CD$2,Assumptions!$C$94:$M$94,Assumptions!$C$98:$M$98))))</f>
        <v>-61.43527426</v>
      </c>
      <c r="CE31" s="50">
        <f t="array" ref="CE31">-(IF(CE$2=1,Assumptions!$H32/12,-(SUMIF($D$2:$EE$2,CE$2-1,$D31:$EE31)/12)*(1+XLOOKUP(CE$2,Assumptions!$C$94:$M$94,Assumptions!$C$98:$M$98))))</f>
        <v>-61.43527426</v>
      </c>
      <c r="CF31" s="50">
        <f t="array" ref="CF31">-(IF(CF$2=1,Assumptions!$H32/12,-(SUMIF($D$2:$EE$2,CF$2-1,$D31:$EE31)/12)*(1+XLOOKUP(CF$2,Assumptions!$C$94:$M$94,Assumptions!$C$98:$M$98))))</f>
        <v>-61.43527426</v>
      </c>
      <c r="CG31" s="50">
        <f t="array" ref="CG31">-(IF(CG$2=1,Assumptions!$H32/12,-(SUMIF($D$2:$EE$2,CG$2-1,$D31:$EE31)/12)*(1+XLOOKUP(CG$2,Assumptions!$C$94:$M$94,Assumptions!$C$98:$M$98))))</f>
        <v>-61.43527426</v>
      </c>
      <c r="CH31" s="50">
        <f t="array" ref="CH31">-(IF(CH$2=1,Assumptions!$H32/12,-(SUMIF($D$2:$EE$2,CH$2-1,$D31:$EE31)/12)*(1+XLOOKUP(CH$2,Assumptions!$C$94:$M$94,Assumptions!$C$98:$M$98))))</f>
        <v>-61.43527426</v>
      </c>
      <c r="CI31" s="50">
        <f t="array" ref="CI31">-(IF(CI$2=1,Assumptions!$H32/12,-(SUMIF($D$2:$EE$2,CI$2-1,$D31:$EE31)/12)*(1+XLOOKUP(CI$2,Assumptions!$C$94:$M$94,Assumptions!$C$98:$M$98))))</f>
        <v>-61.43527426</v>
      </c>
      <c r="CJ31" s="50">
        <f t="array" ref="CJ31">-(IF(CJ$2=1,Assumptions!$H32/12,-(SUMIF($D$2:$EE$2,CJ$2-1,$D31:$EE31)/12)*(1+XLOOKUP(CJ$2,Assumptions!$C$94:$M$94,Assumptions!$C$98:$M$98))))</f>
        <v>-63.27833249</v>
      </c>
      <c r="CK31" s="50">
        <f t="array" ref="CK31">-(IF(CK$2=1,Assumptions!$H32/12,-(SUMIF($D$2:$EE$2,CK$2-1,$D31:$EE31)/12)*(1+XLOOKUP(CK$2,Assumptions!$C$94:$M$94,Assumptions!$C$98:$M$98))))</f>
        <v>-63.27833249</v>
      </c>
      <c r="CL31" s="50">
        <f t="array" ref="CL31">-(IF(CL$2=1,Assumptions!$H32/12,-(SUMIF($D$2:$EE$2,CL$2-1,$D31:$EE31)/12)*(1+XLOOKUP(CL$2,Assumptions!$C$94:$M$94,Assumptions!$C$98:$M$98))))</f>
        <v>-63.27833249</v>
      </c>
      <c r="CM31" s="50">
        <f t="array" ref="CM31">-(IF(CM$2=1,Assumptions!$H32/12,-(SUMIF($D$2:$EE$2,CM$2-1,$D31:$EE31)/12)*(1+XLOOKUP(CM$2,Assumptions!$C$94:$M$94,Assumptions!$C$98:$M$98))))</f>
        <v>-63.27833249</v>
      </c>
      <c r="CN31" s="50">
        <f t="array" ref="CN31">-(IF(CN$2=1,Assumptions!$H32/12,-(SUMIF($D$2:$EE$2,CN$2-1,$D31:$EE31)/12)*(1+XLOOKUP(CN$2,Assumptions!$C$94:$M$94,Assumptions!$C$98:$M$98))))</f>
        <v>-63.27833249</v>
      </c>
      <c r="CO31" s="50">
        <f t="array" ref="CO31">-(IF(CO$2=1,Assumptions!$H32/12,-(SUMIF($D$2:$EE$2,CO$2-1,$D31:$EE31)/12)*(1+XLOOKUP(CO$2,Assumptions!$C$94:$M$94,Assumptions!$C$98:$M$98))))</f>
        <v>-63.27833249</v>
      </c>
      <c r="CP31" s="50">
        <f t="array" ref="CP31">-(IF(CP$2=1,Assumptions!$H32/12,-(SUMIF($D$2:$EE$2,CP$2-1,$D31:$EE31)/12)*(1+XLOOKUP(CP$2,Assumptions!$C$94:$M$94,Assumptions!$C$98:$M$98))))</f>
        <v>-63.27833249</v>
      </c>
      <c r="CQ31" s="50">
        <f t="array" ref="CQ31">-(IF(CQ$2=1,Assumptions!$H32/12,-(SUMIF($D$2:$EE$2,CQ$2-1,$D31:$EE31)/12)*(1+XLOOKUP(CQ$2,Assumptions!$C$94:$M$94,Assumptions!$C$98:$M$98))))</f>
        <v>-63.27833249</v>
      </c>
      <c r="CR31" s="50">
        <f t="array" ref="CR31">-(IF(CR$2=1,Assumptions!$H32/12,-(SUMIF($D$2:$EE$2,CR$2-1,$D31:$EE31)/12)*(1+XLOOKUP(CR$2,Assumptions!$C$94:$M$94,Assumptions!$C$98:$M$98))))</f>
        <v>-63.27833249</v>
      </c>
      <c r="CS31" s="50">
        <f t="array" ref="CS31">-(IF(CS$2=1,Assumptions!$H32/12,-(SUMIF($D$2:$EE$2,CS$2-1,$D31:$EE31)/12)*(1+XLOOKUP(CS$2,Assumptions!$C$94:$M$94,Assumptions!$C$98:$M$98))))</f>
        <v>-63.27833249</v>
      </c>
      <c r="CT31" s="50">
        <f t="array" ref="CT31">-(IF(CT$2=1,Assumptions!$H32/12,-(SUMIF($D$2:$EE$2,CT$2-1,$D31:$EE31)/12)*(1+XLOOKUP(CT$2,Assumptions!$C$94:$M$94,Assumptions!$C$98:$M$98))))</f>
        <v>-63.27833249</v>
      </c>
      <c r="CU31" s="50">
        <f t="array" ref="CU31">-(IF(CU$2=1,Assumptions!$H32/12,-(SUMIF($D$2:$EE$2,CU$2-1,$D31:$EE31)/12)*(1+XLOOKUP(CU$2,Assumptions!$C$94:$M$94,Assumptions!$C$98:$M$98))))</f>
        <v>-63.27833249</v>
      </c>
      <c r="CV31" s="50">
        <f t="array" ref="CV31">-(IF(CV$2=1,Assumptions!$H32/12,-(SUMIF($D$2:$EE$2,CV$2-1,$D31:$EE31)/12)*(1+XLOOKUP(CV$2,Assumptions!$C$94:$M$94,Assumptions!$C$98:$M$98))))</f>
        <v>-65.17668247</v>
      </c>
      <c r="CW31" s="50">
        <f t="array" ref="CW31">-(IF(CW$2=1,Assumptions!$H32/12,-(SUMIF($D$2:$EE$2,CW$2-1,$D31:$EE31)/12)*(1+XLOOKUP(CW$2,Assumptions!$C$94:$M$94,Assumptions!$C$98:$M$98))))</f>
        <v>-65.17668247</v>
      </c>
      <c r="CX31" s="50">
        <f t="array" ref="CX31">-(IF(CX$2=1,Assumptions!$H32/12,-(SUMIF($D$2:$EE$2,CX$2-1,$D31:$EE31)/12)*(1+XLOOKUP(CX$2,Assumptions!$C$94:$M$94,Assumptions!$C$98:$M$98))))</f>
        <v>-65.17668247</v>
      </c>
      <c r="CY31" s="50">
        <f t="array" ref="CY31">-(IF(CY$2=1,Assumptions!$H32/12,-(SUMIF($D$2:$EE$2,CY$2-1,$D31:$EE31)/12)*(1+XLOOKUP(CY$2,Assumptions!$C$94:$M$94,Assumptions!$C$98:$M$98))))</f>
        <v>-65.17668247</v>
      </c>
      <c r="CZ31" s="50">
        <f t="array" ref="CZ31">-(IF(CZ$2=1,Assumptions!$H32/12,-(SUMIF($D$2:$EE$2,CZ$2-1,$D31:$EE31)/12)*(1+XLOOKUP(CZ$2,Assumptions!$C$94:$M$94,Assumptions!$C$98:$M$98))))</f>
        <v>-65.17668247</v>
      </c>
      <c r="DA31" s="50">
        <f t="array" ref="DA31">-(IF(DA$2=1,Assumptions!$H32/12,-(SUMIF($D$2:$EE$2,DA$2-1,$D31:$EE31)/12)*(1+XLOOKUP(DA$2,Assumptions!$C$94:$M$94,Assumptions!$C$98:$M$98))))</f>
        <v>-65.17668247</v>
      </c>
      <c r="DB31" s="50">
        <f t="array" ref="DB31">-(IF(DB$2=1,Assumptions!$H32/12,-(SUMIF($D$2:$EE$2,DB$2-1,$D31:$EE31)/12)*(1+XLOOKUP(DB$2,Assumptions!$C$94:$M$94,Assumptions!$C$98:$M$98))))</f>
        <v>-65.17668247</v>
      </c>
      <c r="DC31" s="50">
        <f t="array" ref="DC31">-(IF(DC$2=1,Assumptions!$H32/12,-(SUMIF($D$2:$EE$2,DC$2-1,$D31:$EE31)/12)*(1+XLOOKUP(DC$2,Assumptions!$C$94:$M$94,Assumptions!$C$98:$M$98))))</f>
        <v>-65.17668247</v>
      </c>
      <c r="DD31" s="50">
        <f t="array" ref="DD31">-(IF(DD$2=1,Assumptions!$H32/12,-(SUMIF($D$2:$EE$2,DD$2-1,$D31:$EE31)/12)*(1+XLOOKUP(DD$2,Assumptions!$C$94:$M$94,Assumptions!$C$98:$M$98))))</f>
        <v>-65.17668247</v>
      </c>
      <c r="DE31" s="50">
        <f t="array" ref="DE31">-(IF(DE$2=1,Assumptions!$H32/12,-(SUMIF($D$2:$EE$2,DE$2-1,$D31:$EE31)/12)*(1+XLOOKUP(DE$2,Assumptions!$C$94:$M$94,Assumptions!$C$98:$M$98))))</f>
        <v>-65.17668247</v>
      </c>
      <c r="DF31" s="50">
        <f t="array" ref="DF31">-(IF(DF$2=1,Assumptions!$H32/12,-(SUMIF($D$2:$EE$2,DF$2-1,$D31:$EE31)/12)*(1+XLOOKUP(DF$2,Assumptions!$C$94:$M$94,Assumptions!$C$98:$M$98))))</f>
        <v>-65.17668247</v>
      </c>
      <c r="DG31" s="50">
        <f t="array" ref="DG31">-(IF(DG$2=1,Assumptions!$H32/12,-(SUMIF($D$2:$EE$2,DG$2-1,$D31:$EE31)/12)*(1+XLOOKUP(DG$2,Assumptions!$C$94:$M$94,Assumptions!$C$98:$M$98))))</f>
        <v>-65.17668247</v>
      </c>
      <c r="DH31" s="50">
        <f t="array" ref="DH31">-(IF(DH$2=1,Assumptions!$H32/12,-(SUMIF($D$2:$EE$2,DH$2-1,$D31:$EE31)/12)*(1+XLOOKUP(DH$2,Assumptions!$C$94:$M$94,Assumptions!$C$98:$M$98))))</f>
        <v>-67.13198294</v>
      </c>
      <c r="DI31" s="50">
        <f t="array" ref="DI31">-(IF(DI$2=1,Assumptions!$H32/12,-(SUMIF($D$2:$EE$2,DI$2-1,$D31:$EE31)/12)*(1+XLOOKUP(DI$2,Assumptions!$C$94:$M$94,Assumptions!$C$98:$M$98))))</f>
        <v>-67.13198294</v>
      </c>
      <c r="DJ31" s="50">
        <f t="array" ref="DJ31">-(IF(DJ$2=1,Assumptions!$H32/12,-(SUMIF($D$2:$EE$2,DJ$2-1,$D31:$EE31)/12)*(1+XLOOKUP(DJ$2,Assumptions!$C$94:$M$94,Assumptions!$C$98:$M$98))))</f>
        <v>-67.13198294</v>
      </c>
      <c r="DK31" s="50">
        <f t="array" ref="DK31">-(IF(DK$2=1,Assumptions!$H32/12,-(SUMIF($D$2:$EE$2,DK$2-1,$D31:$EE31)/12)*(1+XLOOKUP(DK$2,Assumptions!$C$94:$M$94,Assumptions!$C$98:$M$98))))</f>
        <v>-67.13198294</v>
      </c>
      <c r="DL31" s="50">
        <f t="array" ref="DL31">-(IF(DL$2=1,Assumptions!$H32/12,-(SUMIF($D$2:$EE$2,DL$2-1,$D31:$EE31)/12)*(1+XLOOKUP(DL$2,Assumptions!$C$94:$M$94,Assumptions!$C$98:$M$98))))</f>
        <v>-67.13198294</v>
      </c>
      <c r="DM31" s="50">
        <f t="array" ref="DM31">-(IF(DM$2=1,Assumptions!$H32/12,-(SUMIF($D$2:$EE$2,DM$2-1,$D31:$EE31)/12)*(1+XLOOKUP(DM$2,Assumptions!$C$94:$M$94,Assumptions!$C$98:$M$98))))</f>
        <v>-67.13198294</v>
      </c>
      <c r="DN31" s="50">
        <f t="array" ref="DN31">-(IF(DN$2=1,Assumptions!$H32/12,-(SUMIF($D$2:$EE$2,DN$2-1,$D31:$EE31)/12)*(1+XLOOKUP(DN$2,Assumptions!$C$94:$M$94,Assumptions!$C$98:$M$98))))</f>
        <v>-67.13198294</v>
      </c>
      <c r="DO31" s="50">
        <f t="array" ref="DO31">-(IF(DO$2=1,Assumptions!$H32/12,-(SUMIF($D$2:$EE$2,DO$2-1,$D31:$EE31)/12)*(1+XLOOKUP(DO$2,Assumptions!$C$94:$M$94,Assumptions!$C$98:$M$98))))</f>
        <v>-67.13198294</v>
      </c>
      <c r="DP31" s="50">
        <f t="array" ref="DP31">-(IF(DP$2=1,Assumptions!$H32/12,-(SUMIF($D$2:$EE$2,DP$2-1,$D31:$EE31)/12)*(1+XLOOKUP(DP$2,Assumptions!$C$94:$M$94,Assumptions!$C$98:$M$98))))</f>
        <v>-67.13198294</v>
      </c>
      <c r="DQ31" s="50">
        <f t="array" ref="DQ31">-(IF(DQ$2=1,Assumptions!$H32/12,-(SUMIF($D$2:$EE$2,DQ$2-1,$D31:$EE31)/12)*(1+XLOOKUP(DQ$2,Assumptions!$C$94:$M$94,Assumptions!$C$98:$M$98))))</f>
        <v>-67.13198294</v>
      </c>
      <c r="DR31" s="50">
        <f t="array" ref="DR31">-(IF(DR$2=1,Assumptions!$H32/12,-(SUMIF($D$2:$EE$2,DR$2-1,$D31:$EE31)/12)*(1+XLOOKUP(DR$2,Assumptions!$C$94:$M$94,Assumptions!$C$98:$M$98))))</f>
        <v>-67.13198294</v>
      </c>
      <c r="DS31" s="50">
        <f t="array" ref="DS31">-(IF(DS$2=1,Assumptions!$H32/12,-(SUMIF($D$2:$EE$2,DS$2-1,$D31:$EE31)/12)*(1+XLOOKUP(DS$2,Assumptions!$C$94:$M$94,Assumptions!$C$98:$M$98))))</f>
        <v>-67.13198294</v>
      </c>
      <c r="DT31" s="50">
        <f t="array" ref="DT31">-(IF(DT$2=1,Assumptions!$H32/12,-(SUMIF($D$2:$EE$2,DT$2-1,$D31:$EE31)/12)*(1+XLOOKUP(DT$2,Assumptions!$C$94:$M$94,Assumptions!$C$98:$M$98))))</f>
        <v>-69.14594243</v>
      </c>
      <c r="DU31" s="50">
        <f t="array" ref="DU31">-(IF(DU$2=1,Assumptions!$H32/12,-(SUMIF($D$2:$EE$2,DU$2-1,$D31:$EE31)/12)*(1+XLOOKUP(DU$2,Assumptions!$C$94:$M$94,Assumptions!$C$98:$M$98))))</f>
        <v>-69.14594243</v>
      </c>
      <c r="DV31" s="50">
        <f t="array" ref="DV31">-(IF(DV$2=1,Assumptions!$H32/12,-(SUMIF($D$2:$EE$2,DV$2-1,$D31:$EE31)/12)*(1+XLOOKUP(DV$2,Assumptions!$C$94:$M$94,Assumptions!$C$98:$M$98))))</f>
        <v>-69.14594243</v>
      </c>
      <c r="DW31" s="50">
        <f t="array" ref="DW31">-(IF(DW$2=1,Assumptions!$H32/12,-(SUMIF($D$2:$EE$2,DW$2-1,$D31:$EE31)/12)*(1+XLOOKUP(DW$2,Assumptions!$C$94:$M$94,Assumptions!$C$98:$M$98))))</f>
        <v>-69.14594243</v>
      </c>
      <c r="DX31" s="50">
        <f t="array" ref="DX31">-(IF(DX$2=1,Assumptions!$H32/12,-(SUMIF($D$2:$EE$2,DX$2-1,$D31:$EE31)/12)*(1+XLOOKUP(DX$2,Assumptions!$C$94:$M$94,Assumptions!$C$98:$M$98))))</f>
        <v>-69.14594243</v>
      </c>
      <c r="DY31" s="50">
        <f t="array" ref="DY31">-(IF(DY$2=1,Assumptions!$H32/12,-(SUMIF($D$2:$EE$2,DY$2-1,$D31:$EE31)/12)*(1+XLOOKUP(DY$2,Assumptions!$C$94:$M$94,Assumptions!$C$98:$M$98))))</f>
        <v>-69.14594243</v>
      </c>
      <c r="DZ31" s="50">
        <f t="array" ref="DZ31">-(IF(DZ$2=1,Assumptions!$H32/12,-(SUMIF($D$2:$EE$2,DZ$2-1,$D31:$EE31)/12)*(1+XLOOKUP(DZ$2,Assumptions!$C$94:$M$94,Assumptions!$C$98:$M$98))))</f>
        <v>-69.14594243</v>
      </c>
      <c r="EA31" s="50">
        <f t="array" ref="EA31">-(IF(EA$2=1,Assumptions!$H32/12,-(SUMIF($D$2:$EE$2,EA$2-1,$D31:$EE31)/12)*(1+XLOOKUP(EA$2,Assumptions!$C$94:$M$94,Assumptions!$C$98:$M$98))))</f>
        <v>-69.14594243</v>
      </c>
      <c r="EB31" s="50">
        <f t="array" ref="EB31">-(IF(EB$2=1,Assumptions!$H32/12,-(SUMIF($D$2:$EE$2,EB$2-1,$D31:$EE31)/12)*(1+XLOOKUP(EB$2,Assumptions!$C$94:$M$94,Assumptions!$C$98:$M$98))))</f>
        <v>-69.14594243</v>
      </c>
      <c r="EC31" s="50">
        <f t="array" ref="EC31">-(IF(EC$2=1,Assumptions!$H32/12,-(SUMIF($D$2:$EE$2,EC$2-1,$D31:$EE31)/12)*(1+XLOOKUP(EC$2,Assumptions!$C$94:$M$94,Assumptions!$C$98:$M$98))))</f>
        <v>-69.14594243</v>
      </c>
      <c r="ED31" s="50">
        <f t="array" ref="ED31">-(IF(ED$2=1,Assumptions!$H32/12,-(SUMIF($D$2:$EE$2,ED$2-1,$D31:$EE31)/12)*(1+XLOOKUP(ED$2,Assumptions!$C$94:$M$94,Assumptions!$C$98:$M$98))))</f>
        <v>-69.14594243</v>
      </c>
      <c r="EE31" s="50">
        <f t="array" ref="EE31">-(IF(EE$2=1,Assumptions!$H32/12,-(SUMIF($D$2:$EE$2,EE$2-1,$D31:$EE31)/12)*(1+XLOOKUP(EE$2,Assumptions!$C$94:$M$94,Assumptions!$C$98:$M$98))))</f>
        <v>-69.14594243</v>
      </c>
    </row>
    <row r="32" ht="15.75" customHeight="1">
      <c r="A32" s="1"/>
      <c r="B32" s="1"/>
      <c r="C32" s="1" t="str">
        <f>Assumptions!B33</f>
        <v>Alarm Services</v>
      </c>
      <c r="D32" s="50">
        <f t="array" ref="D32">-(IF(D$2=1,Assumptions!$H33/12,-(SUMIF($D$2:$EE$2,D$2-1,$D32:$EE32)/12)*(1+XLOOKUP(D$2,Assumptions!$C$94:$M$94,Assumptions!$C$98:$M$98))))</f>
        <v>-28.57563333</v>
      </c>
      <c r="E32" s="50">
        <f t="array" ref="E32">-(IF(E$2=1,Assumptions!$H33/12,-(SUMIF($D$2:$EE$2,E$2-1,$D32:$EE32)/12)*(1+XLOOKUP(E$2,Assumptions!$C$94:$M$94,Assumptions!$C$98:$M$98))))</f>
        <v>-28.57563333</v>
      </c>
      <c r="F32" s="50">
        <f t="array" ref="F32">-(IF(F$2=1,Assumptions!$H33/12,-(SUMIF($D$2:$EE$2,F$2-1,$D32:$EE32)/12)*(1+XLOOKUP(F$2,Assumptions!$C$94:$M$94,Assumptions!$C$98:$M$98))))</f>
        <v>-28.57563333</v>
      </c>
      <c r="G32" s="50">
        <f t="array" ref="G32">-(IF(G$2=1,Assumptions!$H33/12,-(SUMIF($D$2:$EE$2,G$2-1,$D32:$EE32)/12)*(1+XLOOKUP(G$2,Assumptions!$C$94:$M$94,Assumptions!$C$98:$M$98))))</f>
        <v>-28.57563333</v>
      </c>
      <c r="H32" s="50">
        <f t="array" ref="H32">-(IF(H$2=1,Assumptions!$H33/12,-(SUMIF($D$2:$EE$2,H$2-1,$D32:$EE32)/12)*(1+XLOOKUP(H$2,Assumptions!$C$94:$M$94,Assumptions!$C$98:$M$98))))</f>
        <v>-28.57563333</v>
      </c>
      <c r="I32" s="50">
        <f t="array" ref="I32">-(IF(I$2=1,Assumptions!$H33/12,-(SUMIF($D$2:$EE$2,I$2-1,$D32:$EE32)/12)*(1+XLOOKUP(I$2,Assumptions!$C$94:$M$94,Assumptions!$C$98:$M$98))))</f>
        <v>-28.57563333</v>
      </c>
      <c r="J32" s="50">
        <f t="array" ref="J32">-(IF(J$2=1,Assumptions!$H33/12,-(SUMIF($D$2:$EE$2,J$2-1,$D32:$EE32)/12)*(1+XLOOKUP(J$2,Assumptions!$C$94:$M$94,Assumptions!$C$98:$M$98))))</f>
        <v>-28.57563333</v>
      </c>
      <c r="K32" s="50">
        <f t="array" ref="K32">-(IF(K$2=1,Assumptions!$H33/12,-(SUMIF($D$2:$EE$2,K$2-1,$D32:$EE32)/12)*(1+XLOOKUP(K$2,Assumptions!$C$94:$M$94,Assumptions!$C$98:$M$98))))</f>
        <v>-28.57563333</v>
      </c>
      <c r="L32" s="50">
        <f t="array" ref="L32">-(IF(L$2=1,Assumptions!$H33/12,-(SUMIF($D$2:$EE$2,L$2-1,$D32:$EE32)/12)*(1+XLOOKUP(L$2,Assumptions!$C$94:$M$94,Assumptions!$C$98:$M$98))))</f>
        <v>-28.57563333</v>
      </c>
      <c r="M32" s="50">
        <f t="array" ref="M32">-(IF(M$2=1,Assumptions!$H33/12,-(SUMIF($D$2:$EE$2,M$2-1,$D32:$EE32)/12)*(1+XLOOKUP(M$2,Assumptions!$C$94:$M$94,Assumptions!$C$98:$M$98))))</f>
        <v>-28.57563333</v>
      </c>
      <c r="N32" s="50">
        <f t="array" ref="N32">-(IF(N$2=1,Assumptions!$H33/12,-(SUMIF($D$2:$EE$2,N$2-1,$D32:$EE32)/12)*(1+XLOOKUP(N$2,Assumptions!$C$94:$M$94,Assumptions!$C$98:$M$98))))</f>
        <v>-28.57563333</v>
      </c>
      <c r="O32" s="50">
        <f t="array" ref="O32">-(IF(O$2=1,Assumptions!$H33/12,-(SUMIF($D$2:$EE$2,O$2-1,$D32:$EE32)/12)*(1+XLOOKUP(O$2,Assumptions!$C$94:$M$94,Assumptions!$C$98:$M$98))))</f>
        <v>-28.57563333</v>
      </c>
      <c r="P32" s="50">
        <f t="array" ref="P32">-(IF(P$2=1,Assumptions!$H33/12,-(SUMIF($D$2:$EE$2,P$2-1,$D32:$EE32)/12)*(1+XLOOKUP(P$2,Assumptions!$C$94:$M$94,Assumptions!$C$98:$M$98))))</f>
        <v>-29.43290233</v>
      </c>
      <c r="Q32" s="50">
        <f t="array" ref="Q32">-(IF(Q$2=1,Assumptions!$H33/12,-(SUMIF($D$2:$EE$2,Q$2-1,$D32:$EE32)/12)*(1+XLOOKUP(Q$2,Assumptions!$C$94:$M$94,Assumptions!$C$98:$M$98))))</f>
        <v>-29.43290233</v>
      </c>
      <c r="R32" s="50">
        <f t="array" ref="R32">-(IF(R$2=1,Assumptions!$H33/12,-(SUMIF($D$2:$EE$2,R$2-1,$D32:$EE32)/12)*(1+XLOOKUP(R$2,Assumptions!$C$94:$M$94,Assumptions!$C$98:$M$98))))</f>
        <v>-29.43290233</v>
      </c>
      <c r="S32" s="50">
        <f t="array" ref="S32">-(IF(S$2=1,Assumptions!$H33/12,-(SUMIF($D$2:$EE$2,S$2-1,$D32:$EE32)/12)*(1+XLOOKUP(S$2,Assumptions!$C$94:$M$94,Assumptions!$C$98:$M$98))))</f>
        <v>-29.43290233</v>
      </c>
      <c r="T32" s="50">
        <f t="array" ref="T32">-(IF(T$2=1,Assumptions!$H33/12,-(SUMIF($D$2:$EE$2,T$2-1,$D32:$EE32)/12)*(1+XLOOKUP(T$2,Assumptions!$C$94:$M$94,Assumptions!$C$98:$M$98))))</f>
        <v>-29.43290233</v>
      </c>
      <c r="U32" s="50">
        <f t="array" ref="U32">-(IF(U$2=1,Assumptions!$H33/12,-(SUMIF($D$2:$EE$2,U$2-1,$D32:$EE32)/12)*(1+XLOOKUP(U$2,Assumptions!$C$94:$M$94,Assumptions!$C$98:$M$98))))</f>
        <v>-29.43290233</v>
      </c>
      <c r="V32" s="50">
        <f t="array" ref="V32">-(IF(V$2=1,Assumptions!$H33/12,-(SUMIF($D$2:$EE$2,V$2-1,$D32:$EE32)/12)*(1+XLOOKUP(V$2,Assumptions!$C$94:$M$94,Assumptions!$C$98:$M$98))))</f>
        <v>-29.43290233</v>
      </c>
      <c r="W32" s="50">
        <f t="array" ref="W32">-(IF(W$2=1,Assumptions!$H33/12,-(SUMIF($D$2:$EE$2,W$2-1,$D32:$EE32)/12)*(1+XLOOKUP(W$2,Assumptions!$C$94:$M$94,Assumptions!$C$98:$M$98))))</f>
        <v>-29.43290233</v>
      </c>
      <c r="X32" s="50">
        <f t="array" ref="X32">-(IF(X$2=1,Assumptions!$H33/12,-(SUMIF($D$2:$EE$2,X$2-1,$D32:$EE32)/12)*(1+XLOOKUP(X$2,Assumptions!$C$94:$M$94,Assumptions!$C$98:$M$98))))</f>
        <v>-29.43290233</v>
      </c>
      <c r="Y32" s="50">
        <f t="array" ref="Y32">-(IF(Y$2=1,Assumptions!$H33/12,-(SUMIF($D$2:$EE$2,Y$2-1,$D32:$EE32)/12)*(1+XLOOKUP(Y$2,Assumptions!$C$94:$M$94,Assumptions!$C$98:$M$98))))</f>
        <v>-29.43290233</v>
      </c>
      <c r="Z32" s="50">
        <f t="array" ref="Z32">-(IF(Z$2=1,Assumptions!$H33/12,-(SUMIF($D$2:$EE$2,Z$2-1,$D32:$EE32)/12)*(1+XLOOKUP(Z$2,Assumptions!$C$94:$M$94,Assumptions!$C$98:$M$98))))</f>
        <v>-29.43290233</v>
      </c>
      <c r="AA32" s="50">
        <f t="array" ref="AA32">-(IF(AA$2=1,Assumptions!$H33/12,-(SUMIF($D$2:$EE$2,AA$2-1,$D32:$EE32)/12)*(1+XLOOKUP(AA$2,Assumptions!$C$94:$M$94,Assumptions!$C$98:$M$98))))</f>
        <v>-29.43290233</v>
      </c>
      <c r="AB32" s="50">
        <f t="array" ref="AB32">-(IF(AB$2=1,Assumptions!$H33/12,-(SUMIF($D$2:$EE$2,AB$2-1,$D32:$EE32)/12)*(1+XLOOKUP(AB$2,Assumptions!$C$94:$M$94,Assumptions!$C$98:$M$98))))</f>
        <v>-30.3158894</v>
      </c>
      <c r="AC32" s="50">
        <f t="array" ref="AC32">-(IF(AC$2=1,Assumptions!$H33/12,-(SUMIF($D$2:$EE$2,AC$2-1,$D32:$EE32)/12)*(1+XLOOKUP(AC$2,Assumptions!$C$94:$M$94,Assumptions!$C$98:$M$98))))</f>
        <v>-30.3158894</v>
      </c>
      <c r="AD32" s="50">
        <f t="array" ref="AD32">-(IF(AD$2=1,Assumptions!$H33/12,-(SUMIF($D$2:$EE$2,AD$2-1,$D32:$EE32)/12)*(1+XLOOKUP(AD$2,Assumptions!$C$94:$M$94,Assumptions!$C$98:$M$98))))</f>
        <v>-30.3158894</v>
      </c>
      <c r="AE32" s="50">
        <f t="array" ref="AE32">-(IF(AE$2=1,Assumptions!$H33/12,-(SUMIF($D$2:$EE$2,AE$2-1,$D32:$EE32)/12)*(1+XLOOKUP(AE$2,Assumptions!$C$94:$M$94,Assumptions!$C$98:$M$98))))</f>
        <v>-30.3158894</v>
      </c>
      <c r="AF32" s="50">
        <f t="array" ref="AF32">-(IF(AF$2=1,Assumptions!$H33/12,-(SUMIF($D$2:$EE$2,AF$2-1,$D32:$EE32)/12)*(1+XLOOKUP(AF$2,Assumptions!$C$94:$M$94,Assumptions!$C$98:$M$98))))</f>
        <v>-30.3158894</v>
      </c>
      <c r="AG32" s="50">
        <f t="array" ref="AG32">-(IF(AG$2=1,Assumptions!$H33/12,-(SUMIF($D$2:$EE$2,AG$2-1,$D32:$EE32)/12)*(1+XLOOKUP(AG$2,Assumptions!$C$94:$M$94,Assumptions!$C$98:$M$98))))</f>
        <v>-30.3158894</v>
      </c>
      <c r="AH32" s="50">
        <f t="array" ref="AH32">-(IF(AH$2=1,Assumptions!$H33/12,-(SUMIF($D$2:$EE$2,AH$2-1,$D32:$EE32)/12)*(1+XLOOKUP(AH$2,Assumptions!$C$94:$M$94,Assumptions!$C$98:$M$98))))</f>
        <v>-30.3158894</v>
      </c>
      <c r="AI32" s="50">
        <f t="array" ref="AI32">-(IF(AI$2=1,Assumptions!$H33/12,-(SUMIF($D$2:$EE$2,AI$2-1,$D32:$EE32)/12)*(1+XLOOKUP(AI$2,Assumptions!$C$94:$M$94,Assumptions!$C$98:$M$98))))</f>
        <v>-30.3158894</v>
      </c>
      <c r="AJ32" s="50">
        <f t="array" ref="AJ32">-(IF(AJ$2=1,Assumptions!$H33/12,-(SUMIF($D$2:$EE$2,AJ$2-1,$D32:$EE32)/12)*(1+XLOOKUP(AJ$2,Assumptions!$C$94:$M$94,Assumptions!$C$98:$M$98))))</f>
        <v>-30.3158894</v>
      </c>
      <c r="AK32" s="50">
        <f t="array" ref="AK32">-(IF(AK$2=1,Assumptions!$H33/12,-(SUMIF($D$2:$EE$2,AK$2-1,$D32:$EE32)/12)*(1+XLOOKUP(AK$2,Assumptions!$C$94:$M$94,Assumptions!$C$98:$M$98))))</f>
        <v>-30.3158894</v>
      </c>
      <c r="AL32" s="50">
        <f t="array" ref="AL32">-(IF(AL$2=1,Assumptions!$H33/12,-(SUMIF($D$2:$EE$2,AL$2-1,$D32:$EE32)/12)*(1+XLOOKUP(AL$2,Assumptions!$C$94:$M$94,Assumptions!$C$98:$M$98))))</f>
        <v>-30.3158894</v>
      </c>
      <c r="AM32" s="50">
        <f t="array" ref="AM32">-(IF(AM$2=1,Assumptions!$H33/12,-(SUMIF($D$2:$EE$2,AM$2-1,$D32:$EE32)/12)*(1+XLOOKUP(AM$2,Assumptions!$C$94:$M$94,Assumptions!$C$98:$M$98))))</f>
        <v>-30.3158894</v>
      </c>
      <c r="AN32" s="50">
        <f t="array" ref="AN32">-(IF(AN$2=1,Assumptions!$H33/12,-(SUMIF($D$2:$EE$2,AN$2-1,$D32:$EE32)/12)*(1+XLOOKUP(AN$2,Assumptions!$C$94:$M$94,Assumptions!$C$98:$M$98))))</f>
        <v>-31.22536609</v>
      </c>
      <c r="AO32" s="50">
        <f t="array" ref="AO32">-(IF(AO$2=1,Assumptions!$H33/12,-(SUMIF($D$2:$EE$2,AO$2-1,$D32:$EE32)/12)*(1+XLOOKUP(AO$2,Assumptions!$C$94:$M$94,Assumptions!$C$98:$M$98))))</f>
        <v>-31.22536609</v>
      </c>
      <c r="AP32" s="50">
        <f t="array" ref="AP32">-(IF(AP$2=1,Assumptions!$H33/12,-(SUMIF($D$2:$EE$2,AP$2-1,$D32:$EE32)/12)*(1+XLOOKUP(AP$2,Assumptions!$C$94:$M$94,Assumptions!$C$98:$M$98))))</f>
        <v>-31.22536609</v>
      </c>
      <c r="AQ32" s="50">
        <f t="array" ref="AQ32">-(IF(AQ$2=1,Assumptions!$H33/12,-(SUMIF($D$2:$EE$2,AQ$2-1,$D32:$EE32)/12)*(1+XLOOKUP(AQ$2,Assumptions!$C$94:$M$94,Assumptions!$C$98:$M$98))))</f>
        <v>-31.22536609</v>
      </c>
      <c r="AR32" s="50">
        <f t="array" ref="AR32">-(IF(AR$2=1,Assumptions!$H33/12,-(SUMIF($D$2:$EE$2,AR$2-1,$D32:$EE32)/12)*(1+XLOOKUP(AR$2,Assumptions!$C$94:$M$94,Assumptions!$C$98:$M$98))))</f>
        <v>-31.22536609</v>
      </c>
      <c r="AS32" s="50">
        <f t="array" ref="AS32">-(IF(AS$2=1,Assumptions!$H33/12,-(SUMIF($D$2:$EE$2,AS$2-1,$D32:$EE32)/12)*(1+XLOOKUP(AS$2,Assumptions!$C$94:$M$94,Assumptions!$C$98:$M$98))))</f>
        <v>-31.22536609</v>
      </c>
      <c r="AT32" s="50">
        <f t="array" ref="AT32">-(IF(AT$2=1,Assumptions!$H33/12,-(SUMIF($D$2:$EE$2,AT$2-1,$D32:$EE32)/12)*(1+XLOOKUP(AT$2,Assumptions!$C$94:$M$94,Assumptions!$C$98:$M$98))))</f>
        <v>-31.22536609</v>
      </c>
      <c r="AU32" s="50">
        <f t="array" ref="AU32">-(IF(AU$2=1,Assumptions!$H33/12,-(SUMIF($D$2:$EE$2,AU$2-1,$D32:$EE32)/12)*(1+XLOOKUP(AU$2,Assumptions!$C$94:$M$94,Assumptions!$C$98:$M$98))))</f>
        <v>-31.22536609</v>
      </c>
      <c r="AV32" s="50">
        <f t="array" ref="AV32">-(IF(AV$2=1,Assumptions!$H33/12,-(SUMIF($D$2:$EE$2,AV$2-1,$D32:$EE32)/12)*(1+XLOOKUP(AV$2,Assumptions!$C$94:$M$94,Assumptions!$C$98:$M$98))))</f>
        <v>-31.22536609</v>
      </c>
      <c r="AW32" s="50">
        <f t="array" ref="AW32">-(IF(AW$2=1,Assumptions!$H33/12,-(SUMIF($D$2:$EE$2,AW$2-1,$D32:$EE32)/12)*(1+XLOOKUP(AW$2,Assumptions!$C$94:$M$94,Assumptions!$C$98:$M$98))))</f>
        <v>-31.22536609</v>
      </c>
      <c r="AX32" s="50">
        <f t="array" ref="AX32">-(IF(AX$2=1,Assumptions!$H33/12,-(SUMIF($D$2:$EE$2,AX$2-1,$D32:$EE32)/12)*(1+XLOOKUP(AX$2,Assumptions!$C$94:$M$94,Assumptions!$C$98:$M$98))))</f>
        <v>-31.22536609</v>
      </c>
      <c r="AY32" s="50">
        <f t="array" ref="AY32">-(IF(AY$2=1,Assumptions!$H33/12,-(SUMIF($D$2:$EE$2,AY$2-1,$D32:$EE32)/12)*(1+XLOOKUP(AY$2,Assumptions!$C$94:$M$94,Assumptions!$C$98:$M$98))))</f>
        <v>-31.22536609</v>
      </c>
      <c r="AZ32" s="50">
        <f t="array" ref="AZ32">-(IF(AZ$2=1,Assumptions!$H33/12,-(SUMIF($D$2:$EE$2,AZ$2-1,$D32:$EE32)/12)*(1+XLOOKUP(AZ$2,Assumptions!$C$94:$M$94,Assumptions!$C$98:$M$98))))</f>
        <v>-32.16212707</v>
      </c>
      <c r="BA32" s="50">
        <f t="array" ref="BA32">-(IF(BA$2=1,Assumptions!$H33/12,-(SUMIF($D$2:$EE$2,BA$2-1,$D32:$EE32)/12)*(1+XLOOKUP(BA$2,Assumptions!$C$94:$M$94,Assumptions!$C$98:$M$98))))</f>
        <v>-32.16212707</v>
      </c>
      <c r="BB32" s="50">
        <f t="array" ref="BB32">-(IF(BB$2=1,Assumptions!$H33/12,-(SUMIF($D$2:$EE$2,BB$2-1,$D32:$EE32)/12)*(1+XLOOKUP(BB$2,Assumptions!$C$94:$M$94,Assumptions!$C$98:$M$98))))</f>
        <v>-32.16212707</v>
      </c>
      <c r="BC32" s="50">
        <f t="array" ref="BC32">-(IF(BC$2=1,Assumptions!$H33/12,-(SUMIF($D$2:$EE$2,BC$2-1,$D32:$EE32)/12)*(1+XLOOKUP(BC$2,Assumptions!$C$94:$M$94,Assumptions!$C$98:$M$98))))</f>
        <v>-32.16212707</v>
      </c>
      <c r="BD32" s="50">
        <f t="array" ref="BD32">-(IF(BD$2=1,Assumptions!$H33/12,-(SUMIF($D$2:$EE$2,BD$2-1,$D32:$EE32)/12)*(1+XLOOKUP(BD$2,Assumptions!$C$94:$M$94,Assumptions!$C$98:$M$98))))</f>
        <v>-32.16212707</v>
      </c>
      <c r="BE32" s="50">
        <f t="array" ref="BE32">-(IF(BE$2=1,Assumptions!$H33/12,-(SUMIF($D$2:$EE$2,BE$2-1,$D32:$EE32)/12)*(1+XLOOKUP(BE$2,Assumptions!$C$94:$M$94,Assumptions!$C$98:$M$98))))</f>
        <v>-32.16212707</v>
      </c>
      <c r="BF32" s="50">
        <f t="array" ref="BF32">-(IF(BF$2=1,Assumptions!$H33/12,-(SUMIF($D$2:$EE$2,BF$2-1,$D32:$EE32)/12)*(1+XLOOKUP(BF$2,Assumptions!$C$94:$M$94,Assumptions!$C$98:$M$98))))</f>
        <v>-32.16212707</v>
      </c>
      <c r="BG32" s="50">
        <f t="array" ref="BG32">-(IF(BG$2=1,Assumptions!$H33/12,-(SUMIF($D$2:$EE$2,BG$2-1,$D32:$EE32)/12)*(1+XLOOKUP(BG$2,Assumptions!$C$94:$M$94,Assumptions!$C$98:$M$98))))</f>
        <v>-32.16212707</v>
      </c>
      <c r="BH32" s="50">
        <f t="array" ref="BH32">-(IF(BH$2=1,Assumptions!$H33/12,-(SUMIF($D$2:$EE$2,BH$2-1,$D32:$EE32)/12)*(1+XLOOKUP(BH$2,Assumptions!$C$94:$M$94,Assumptions!$C$98:$M$98))))</f>
        <v>-32.16212707</v>
      </c>
      <c r="BI32" s="50">
        <f t="array" ref="BI32">-(IF(BI$2=1,Assumptions!$H33/12,-(SUMIF($D$2:$EE$2,BI$2-1,$D32:$EE32)/12)*(1+XLOOKUP(BI$2,Assumptions!$C$94:$M$94,Assumptions!$C$98:$M$98))))</f>
        <v>-32.16212707</v>
      </c>
      <c r="BJ32" s="50">
        <f t="array" ref="BJ32">-(IF(BJ$2=1,Assumptions!$H33/12,-(SUMIF($D$2:$EE$2,BJ$2-1,$D32:$EE32)/12)*(1+XLOOKUP(BJ$2,Assumptions!$C$94:$M$94,Assumptions!$C$98:$M$98))))</f>
        <v>-32.16212707</v>
      </c>
      <c r="BK32" s="50">
        <f t="array" ref="BK32">-(IF(BK$2=1,Assumptions!$H33/12,-(SUMIF($D$2:$EE$2,BK$2-1,$D32:$EE32)/12)*(1+XLOOKUP(BK$2,Assumptions!$C$94:$M$94,Assumptions!$C$98:$M$98))))</f>
        <v>-32.16212707</v>
      </c>
      <c r="BL32" s="50">
        <f t="array" ref="BL32">-(IF(BL$2=1,Assumptions!$H33/12,-(SUMIF($D$2:$EE$2,BL$2-1,$D32:$EE32)/12)*(1+XLOOKUP(BL$2,Assumptions!$C$94:$M$94,Assumptions!$C$98:$M$98))))</f>
        <v>-33.12699088</v>
      </c>
      <c r="BM32" s="50">
        <f t="array" ref="BM32">-(IF(BM$2=1,Assumptions!$H33/12,-(SUMIF($D$2:$EE$2,BM$2-1,$D32:$EE32)/12)*(1+XLOOKUP(BM$2,Assumptions!$C$94:$M$94,Assumptions!$C$98:$M$98))))</f>
        <v>-33.12699088</v>
      </c>
      <c r="BN32" s="50">
        <f t="array" ref="BN32">-(IF(BN$2=1,Assumptions!$H33/12,-(SUMIF($D$2:$EE$2,BN$2-1,$D32:$EE32)/12)*(1+XLOOKUP(BN$2,Assumptions!$C$94:$M$94,Assumptions!$C$98:$M$98))))</f>
        <v>-33.12699088</v>
      </c>
      <c r="BO32" s="50">
        <f t="array" ref="BO32">-(IF(BO$2=1,Assumptions!$H33/12,-(SUMIF($D$2:$EE$2,BO$2-1,$D32:$EE32)/12)*(1+XLOOKUP(BO$2,Assumptions!$C$94:$M$94,Assumptions!$C$98:$M$98))))</f>
        <v>-33.12699088</v>
      </c>
      <c r="BP32" s="50">
        <f t="array" ref="BP32">-(IF(BP$2=1,Assumptions!$H33/12,-(SUMIF($D$2:$EE$2,BP$2-1,$D32:$EE32)/12)*(1+XLOOKUP(BP$2,Assumptions!$C$94:$M$94,Assumptions!$C$98:$M$98))))</f>
        <v>-33.12699088</v>
      </c>
      <c r="BQ32" s="50">
        <f t="array" ref="BQ32">-(IF(BQ$2=1,Assumptions!$H33/12,-(SUMIF($D$2:$EE$2,BQ$2-1,$D32:$EE32)/12)*(1+XLOOKUP(BQ$2,Assumptions!$C$94:$M$94,Assumptions!$C$98:$M$98))))</f>
        <v>-33.12699088</v>
      </c>
      <c r="BR32" s="50">
        <f t="array" ref="BR32">-(IF(BR$2=1,Assumptions!$H33/12,-(SUMIF($D$2:$EE$2,BR$2-1,$D32:$EE32)/12)*(1+XLOOKUP(BR$2,Assumptions!$C$94:$M$94,Assumptions!$C$98:$M$98))))</f>
        <v>-33.12699088</v>
      </c>
      <c r="BS32" s="50">
        <f t="array" ref="BS32">-(IF(BS$2=1,Assumptions!$H33/12,-(SUMIF($D$2:$EE$2,BS$2-1,$D32:$EE32)/12)*(1+XLOOKUP(BS$2,Assumptions!$C$94:$M$94,Assumptions!$C$98:$M$98))))</f>
        <v>-33.12699088</v>
      </c>
      <c r="BT32" s="50">
        <f t="array" ref="BT32">-(IF(BT$2=1,Assumptions!$H33/12,-(SUMIF($D$2:$EE$2,BT$2-1,$D32:$EE32)/12)*(1+XLOOKUP(BT$2,Assumptions!$C$94:$M$94,Assumptions!$C$98:$M$98))))</f>
        <v>-33.12699088</v>
      </c>
      <c r="BU32" s="50">
        <f t="array" ref="BU32">-(IF(BU$2=1,Assumptions!$H33/12,-(SUMIF($D$2:$EE$2,BU$2-1,$D32:$EE32)/12)*(1+XLOOKUP(BU$2,Assumptions!$C$94:$M$94,Assumptions!$C$98:$M$98))))</f>
        <v>-33.12699088</v>
      </c>
      <c r="BV32" s="50">
        <f t="array" ref="BV32">-(IF(BV$2=1,Assumptions!$H33/12,-(SUMIF($D$2:$EE$2,BV$2-1,$D32:$EE32)/12)*(1+XLOOKUP(BV$2,Assumptions!$C$94:$M$94,Assumptions!$C$98:$M$98))))</f>
        <v>-33.12699088</v>
      </c>
      <c r="BW32" s="50">
        <f t="array" ref="BW32">-(IF(BW$2=1,Assumptions!$H33/12,-(SUMIF($D$2:$EE$2,BW$2-1,$D32:$EE32)/12)*(1+XLOOKUP(BW$2,Assumptions!$C$94:$M$94,Assumptions!$C$98:$M$98))))</f>
        <v>-33.12699088</v>
      </c>
      <c r="BX32" s="50">
        <f t="array" ref="BX32">-(IF(BX$2=1,Assumptions!$H33/12,-(SUMIF($D$2:$EE$2,BX$2-1,$D32:$EE32)/12)*(1+XLOOKUP(BX$2,Assumptions!$C$94:$M$94,Assumptions!$C$98:$M$98))))</f>
        <v>-34.12080061</v>
      </c>
      <c r="BY32" s="50">
        <f t="array" ref="BY32">-(IF(BY$2=1,Assumptions!$H33/12,-(SUMIF($D$2:$EE$2,BY$2-1,$D32:$EE32)/12)*(1+XLOOKUP(BY$2,Assumptions!$C$94:$M$94,Assumptions!$C$98:$M$98))))</f>
        <v>-34.12080061</v>
      </c>
      <c r="BZ32" s="50">
        <f t="array" ref="BZ32">-(IF(BZ$2=1,Assumptions!$H33/12,-(SUMIF($D$2:$EE$2,BZ$2-1,$D32:$EE32)/12)*(1+XLOOKUP(BZ$2,Assumptions!$C$94:$M$94,Assumptions!$C$98:$M$98))))</f>
        <v>-34.12080061</v>
      </c>
      <c r="CA32" s="50">
        <f t="array" ref="CA32">-(IF(CA$2=1,Assumptions!$H33/12,-(SUMIF($D$2:$EE$2,CA$2-1,$D32:$EE32)/12)*(1+XLOOKUP(CA$2,Assumptions!$C$94:$M$94,Assumptions!$C$98:$M$98))))</f>
        <v>-34.12080061</v>
      </c>
      <c r="CB32" s="50">
        <f t="array" ref="CB32">-(IF(CB$2=1,Assumptions!$H33/12,-(SUMIF($D$2:$EE$2,CB$2-1,$D32:$EE32)/12)*(1+XLOOKUP(CB$2,Assumptions!$C$94:$M$94,Assumptions!$C$98:$M$98))))</f>
        <v>-34.12080061</v>
      </c>
      <c r="CC32" s="50">
        <f t="array" ref="CC32">-(IF(CC$2=1,Assumptions!$H33/12,-(SUMIF($D$2:$EE$2,CC$2-1,$D32:$EE32)/12)*(1+XLOOKUP(CC$2,Assumptions!$C$94:$M$94,Assumptions!$C$98:$M$98))))</f>
        <v>-34.12080061</v>
      </c>
      <c r="CD32" s="50">
        <f t="array" ref="CD32">-(IF(CD$2=1,Assumptions!$H33/12,-(SUMIF($D$2:$EE$2,CD$2-1,$D32:$EE32)/12)*(1+XLOOKUP(CD$2,Assumptions!$C$94:$M$94,Assumptions!$C$98:$M$98))))</f>
        <v>-34.12080061</v>
      </c>
      <c r="CE32" s="50">
        <f t="array" ref="CE32">-(IF(CE$2=1,Assumptions!$H33/12,-(SUMIF($D$2:$EE$2,CE$2-1,$D32:$EE32)/12)*(1+XLOOKUP(CE$2,Assumptions!$C$94:$M$94,Assumptions!$C$98:$M$98))))</f>
        <v>-34.12080061</v>
      </c>
      <c r="CF32" s="50">
        <f t="array" ref="CF32">-(IF(CF$2=1,Assumptions!$H33/12,-(SUMIF($D$2:$EE$2,CF$2-1,$D32:$EE32)/12)*(1+XLOOKUP(CF$2,Assumptions!$C$94:$M$94,Assumptions!$C$98:$M$98))))</f>
        <v>-34.12080061</v>
      </c>
      <c r="CG32" s="50">
        <f t="array" ref="CG32">-(IF(CG$2=1,Assumptions!$H33/12,-(SUMIF($D$2:$EE$2,CG$2-1,$D32:$EE32)/12)*(1+XLOOKUP(CG$2,Assumptions!$C$94:$M$94,Assumptions!$C$98:$M$98))))</f>
        <v>-34.12080061</v>
      </c>
      <c r="CH32" s="50">
        <f t="array" ref="CH32">-(IF(CH$2=1,Assumptions!$H33/12,-(SUMIF($D$2:$EE$2,CH$2-1,$D32:$EE32)/12)*(1+XLOOKUP(CH$2,Assumptions!$C$94:$M$94,Assumptions!$C$98:$M$98))))</f>
        <v>-34.12080061</v>
      </c>
      <c r="CI32" s="50">
        <f t="array" ref="CI32">-(IF(CI$2=1,Assumptions!$H33/12,-(SUMIF($D$2:$EE$2,CI$2-1,$D32:$EE32)/12)*(1+XLOOKUP(CI$2,Assumptions!$C$94:$M$94,Assumptions!$C$98:$M$98))))</f>
        <v>-34.12080061</v>
      </c>
      <c r="CJ32" s="50">
        <f t="array" ref="CJ32">-(IF(CJ$2=1,Assumptions!$H33/12,-(SUMIF($D$2:$EE$2,CJ$2-1,$D32:$EE32)/12)*(1+XLOOKUP(CJ$2,Assumptions!$C$94:$M$94,Assumptions!$C$98:$M$98))))</f>
        <v>-35.14442462</v>
      </c>
      <c r="CK32" s="50">
        <f t="array" ref="CK32">-(IF(CK$2=1,Assumptions!$H33/12,-(SUMIF($D$2:$EE$2,CK$2-1,$D32:$EE32)/12)*(1+XLOOKUP(CK$2,Assumptions!$C$94:$M$94,Assumptions!$C$98:$M$98))))</f>
        <v>-35.14442462</v>
      </c>
      <c r="CL32" s="50">
        <f t="array" ref="CL32">-(IF(CL$2=1,Assumptions!$H33/12,-(SUMIF($D$2:$EE$2,CL$2-1,$D32:$EE32)/12)*(1+XLOOKUP(CL$2,Assumptions!$C$94:$M$94,Assumptions!$C$98:$M$98))))</f>
        <v>-35.14442462</v>
      </c>
      <c r="CM32" s="50">
        <f t="array" ref="CM32">-(IF(CM$2=1,Assumptions!$H33/12,-(SUMIF($D$2:$EE$2,CM$2-1,$D32:$EE32)/12)*(1+XLOOKUP(CM$2,Assumptions!$C$94:$M$94,Assumptions!$C$98:$M$98))))</f>
        <v>-35.14442462</v>
      </c>
      <c r="CN32" s="50">
        <f t="array" ref="CN32">-(IF(CN$2=1,Assumptions!$H33/12,-(SUMIF($D$2:$EE$2,CN$2-1,$D32:$EE32)/12)*(1+XLOOKUP(CN$2,Assumptions!$C$94:$M$94,Assumptions!$C$98:$M$98))))</f>
        <v>-35.14442462</v>
      </c>
      <c r="CO32" s="50">
        <f t="array" ref="CO32">-(IF(CO$2=1,Assumptions!$H33/12,-(SUMIF($D$2:$EE$2,CO$2-1,$D32:$EE32)/12)*(1+XLOOKUP(CO$2,Assumptions!$C$94:$M$94,Assumptions!$C$98:$M$98))))</f>
        <v>-35.14442462</v>
      </c>
      <c r="CP32" s="50">
        <f t="array" ref="CP32">-(IF(CP$2=1,Assumptions!$H33/12,-(SUMIF($D$2:$EE$2,CP$2-1,$D32:$EE32)/12)*(1+XLOOKUP(CP$2,Assumptions!$C$94:$M$94,Assumptions!$C$98:$M$98))))</f>
        <v>-35.14442462</v>
      </c>
      <c r="CQ32" s="50">
        <f t="array" ref="CQ32">-(IF(CQ$2=1,Assumptions!$H33/12,-(SUMIF($D$2:$EE$2,CQ$2-1,$D32:$EE32)/12)*(1+XLOOKUP(CQ$2,Assumptions!$C$94:$M$94,Assumptions!$C$98:$M$98))))</f>
        <v>-35.14442462</v>
      </c>
      <c r="CR32" s="50">
        <f t="array" ref="CR32">-(IF(CR$2=1,Assumptions!$H33/12,-(SUMIF($D$2:$EE$2,CR$2-1,$D32:$EE32)/12)*(1+XLOOKUP(CR$2,Assumptions!$C$94:$M$94,Assumptions!$C$98:$M$98))))</f>
        <v>-35.14442462</v>
      </c>
      <c r="CS32" s="50">
        <f t="array" ref="CS32">-(IF(CS$2=1,Assumptions!$H33/12,-(SUMIF($D$2:$EE$2,CS$2-1,$D32:$EE32)/12)*(1+XLOOKUP(CS$2,Assumptions!$C$94:$M$94,Assumptions!$C$98:$M$98))))</f>
        <v>-35.14442462</v>
      </c>
      <c r="CT32" s="50">
        <f t="array" ref="CT32">-(IF(CT$2=1,Assumptions!$H33/12,-(SUMIF($D$2:$EE$2,CT$2-1,$D32:$EE32)/12)*(1+XLOOKUP(CT$2,Assumptions!$C$94:$M$94,Assumptions!$C$98:$M$98))))</f>
        <v>-35.14442462</v>
      </c>
      <c r="CU32" s="50">
        <f t="array" ref="CU32">-(IF(CU$2=1,Assumptions!$H33/12,-(SUMIF($D$2:$EE$2,CU$2-1,$D32:$EE32)/12)*(1+XLOOKUP(CU$2,Assumptions!$C$94:$M$94,Assumptions!$C$98:$M$98))))</f>
        <v>-35.14442462</v>
      </c>
      <c r="CV32" s="50">
        <f t="array" ref="CV32">-(IF(CV$2=1,Assumptions!$H33/12,-(SUMIF($D$2:$EE$2,CV$2-1,$D32:$EE32)/12)*(1+XLOOKUP(CV$2,Assumptions!$C$94:$M$94,Assumptions!$C$98:$M$98))))</f>
        <v>-36.19875736</v>
      </c>
      <c r="CW32" s="50">
        <f t="array" ref="CW32">-(IF(CW$2=1,Assumptions!$H33/12,-(SUMIF($D$2:$EE$2,CW$2-1,$D32:$EE32)/12)*(1+XLOOKUP(CW$2,Assumptions!$C$94:$M$94,Assumptions!$C$98:$M$98))))</f>
        <v>-36.19875736</v>
      </c>
      <c r="CX32" s="50">
        <f t="array" ref="CX32">-(IF(CX$2=1,Assumptions!$H33/12,-(SUMIF($D$2:$EE$2,CX$2-1,$D32:$EE32)/12)*(1+XLOOKUP(CX$2,Assumptions!$C$94:$M$94,Assumptions!$C$98:$M$98))))</f>
        <v>-36.19875736</v>
      </c>
      <c r="CY32" s="50">
        <f t="array" ref="CY32">-(IF(CY$2=1,Assumptions!$H33/12,-(SUMIF($D$2:$EE$2,CY$2-1,$D32:$EE32)/12)*(1+XLOOKUP(CY$2,Assumptions!$C$94:$M$94,Assumptions!$C$98:$M$98))))</f>
        <v>-36.19875736</v>
      </c>
      <c r="CZ32" s="50">
        <f t="array" ref="CZ32">-(IF(CZ$2=1,Assumptions!$H33/12,-(SUMIF($D$2:$EE$2,CZ$2-1,$D32:$EE32)/12)*(1+XLOOKUP(CZ$2,Assumptions!$C$94:$M$94,Assumptions!$C$98:$M$98))))</f>
        <v>-36.19875736</v>
      </c>
      <c r="DA32" s="50">
        <f t="array" ref="DA32">-(IF(DA$2=1,Assumptions!$H33/12,-(SUMIF($D$2:$EE$2,DA$2-1,$D32:$EE32)/12)*(1+XLOOKUP(DA$2,Assumptions!$C$94:$M$94,Assumptions!$C$98:$M$98))))</f>
        <v>-36.19875736</v>
      </c>
      <c r="DB32" s="50">
        <f t="array" ref="DB32">-(IF(DB$2=1,Assumptions!$H33/12,-(SUMIF($D$2:$EE$2,DB$2-1,$D32:$EE32)/12)*(1+XLOOKUP(DB$2,Assumptions!$C$94:$M$94,Assumptions!$C$98:$M$98))))</f>
        <v>-36.19875736</v>
      </c>
      <c r="DC32" s="50">
        <f t="array" ref="DC32">-(IF(DC$2=1,Assumptions!$H33/12,-(SUMIF($D$2:$EE$2,DC$2-1,$D32:$EE32)/12)*(1+XLOOKUP(DC$2,Assumptions!$C$94:$M$94,Assumptions!$C$98:$M$98))))</f>
        <v>-36.19875736</v>
      </c>
      <c r="DD32" s="50">
        <f t="array" ref="DD32">-(IF(DD$2=1,Assumptions!$H33/12,-(SUMIF($D$2:$EE$2,DD$2-1,$D32:$EE32)/12)*(1+XLOOKUP(DD$2,Assumptions!$C$94:$M$94,Assumptions!$C$98:$M$98))))</f>
        <v>-36.19875736</v>
      </c>
      <c r="DE32" s="50">
        <f t="array" ref="DE32">-(IF(DE$2=1,Assumptions!$H33/12,-(SUMIF($D$2:$EE$2,DE$2-1,$D32:$EE32)/12)*(1+XLOOKUP(DE$2,Assumptions!$C$94:$M$94,Assumptions!$C$98:$M$98))))</f>
        <v>-36.19875736</v>
      </c>
      <c r="DF32" s="50">
        <f t="array" ref="DF32">-(IF(DF$2=1,Assumptions!$H33/12,-(SUMIF($D$2:$EE$2,DF$2-1,$D32:$EE32)/12)*(1+XLOOKUP(DF$2,Assumptions!$C$94:$M$94,Assumptions!$C$98:$M$98))))</f>
        <v>-36.19875736</v>
      </c>
      <c r="DG32" s="50">
        <f t="array" ref="DG32">-(IF(DG$2=1,Assumptions!$H33/12,-(SUMIF($D$2:$EE$2,DG$2-1,$D32:$EE32)/12)*(1+XLOOKUP(DG$2,Assumptions!$C$94:$M$94,Assumptions!$C$98:$M$98))))</f>
        <v>-36.19875736</v>
      </c>
      <c r="DH32" s="50">
        <f t="array" ref="DH32">-(IF(DH$2=1,Assumptions!$H33/12,-(SUMIF($D$2:$EE$2,DH$2-1,$D32:$EE32)/12)*(1+XLOOKUP(DH$2,Assumptions!$C$94:$M$94,Assumptions!$C$98:$M$98))))</f>
        <v>-37.28472008</v>
      </c>
      <c r="DI32" s="50">
        <f t="array" ref="DI32">-(IF(DI$2=1,Assumptions!$H33/12,-(SUMIF($D$2:$EE$2,DI$2-1,$D32:$EE32)/12)*(1+XLOOKUP(DI$2,Assumptions!$C$94:$M$94,Assumptions!$C$98:$M$98))))</f>
        <v>-37.28472008</v>
      </c>
      <c r="DJ32" s="50">
        <f t="array" ref="DJ32">-(IF(DJ$2=1,Assumptions!$H33/12,-(SUMIF($D$2:$EE$2,DJ$2-1,$D32:$EE32)/12)*(1+XLOOKUP(DJ$2,Assumptions!$C$94:$M$94,Assumptions!$C$98:$M$98))))</f>
        <v>-37.28472008</v>
      </c>
      <c r="DK32" s="50">
        <f t="array" ref="DK32">-(IF(DK$2=1,Assumptions!$H33/12,-(SUMIF($D$2:$EE$2,DK$2-1,$D32:$EE32)/12)*(1+XLOOKUP(DK$2,Assumptions!$C$94:$M$94,Assumptions!$C$98:$M$98))))</f>
        <v>-37.28472008</v>
      </c>
      <c r="DL32" s="50">
        <f t="array" ref="DL32">-(IF(DL$2=1,Assumptions!$H33/12,-(SUMIF($D$2:$EE$2,DL$2-1,$D32:$EE32)/12)*(1+XLOOKUP(DL$2,Assumptions!$C$94:$M$94,Assumptions!$C$98:$M$98))))</f>
        <v>-37.28472008</v>
      </c>
      <c r="DM32" s="50">
        <f t="array" ref="DM32">-(IF(DM$2=1,Assumptions!$H33/12,-(SUMIF($D$2:$EE$2,DM$2-1,$D32:$EE32)/12)*(1+XLOOKUP(DM$2,Assumptions!$C$94:$M$94,Assumptions!$C$98:$M$98))))</f>
        <v>-37.28472008</v>
      </c>
      <c r="DN32" s="50">
        <f t="array" ref="DN32">-(IF(DN$2=1,Assumptions!$H33/12,-(SUMIF($D$2:$EE$2,DN$2-1,$D32:$EE32)/12)*(1+XLOOKUP(DN$2,Assumptions!$C$94:$M$94,Assumptions!$C$98:$M$98))))</f>
        <v>-37.28472008</v>
      </c>
      <c r="DO32" s="50">
        <f t="array" ref="DO32">-(IF(DO$2=1,Assumptions!$H33/12,-(SUMIF($D$2:$EE$2,DO$2-1,$D32:$EE32)/12)*(1+XLOOKUP(DO$2,Assumptions!$C$94:$M$94,Assumptions!$C$98:$M$98))))</f>
        <v>-37.28472008</v>
      </c>
      <c r="DP32" s="50">
        <f t="array" ref="DP32">-(IF(DP$2=1,Assumptions!$H33/12,-(SUMIF($D$2:$EE$2,DP$2-1,$D32:$EE32)/12)*(1+XLOOKUP(DP$2,Assumptions!$C$94:$M$94,Assumptions!$C$98:$M$98))))</f>
        <v>-37.28472008</v>
      </c>
      <c r="DQ32" s="50">
        <f t="array" ref="DQ32">-(IF(DQ$2=1,Assumptions!$H33/12,-(SUMIF($D$2:$EE$2,DQ$2-1,$D32:$EE32)/12)*(1+XLOOKUP(DQ$2,Assumptions!$C$94:$M$94,Assumptions!$C$98:$M$98))))</f>
        <v>-37.28472008</v>
      </c>
      <c r="DR32" s="50">
        <f t="array" ref="DR32">-(IF(DR$2=1,Assumptions!$H33/12,-(SUMIF($D$2:$EE$2,DR$2-1,$D32:$EE32)/12)*(1+XLOOKUP(DR$2,Assumptions!$C$94:$M$94,Assumptions!$C$98:$M$98))))</f>
        <v>-37.28472008</v>
      </c>
      <c r="DS32" s="50">
        <f t="array" ref="DS32">-(IF(DS$2=1,Assumptions!$H33/12,-(SUMIF($D$2:$EE$2,DS$2-1,$D32:$EE32)/12)*(1+XLOOKUP(DS$2,Assumptions!$C$94:$M$94,Assumptions!$C$98:$M$98))))</f>
        <v>-37.28472008</v>
      </c>
      <c r="DT32" s="50">
        <f t="array" ref="DT32">-(IF(DT$2=1,Assumptions!$H33/12,-(SUMIF($D$2:$EE$2,DT$2-1,$D32:$EE32)/12)*(1+XLOOKUP(DT$2,Assumptions!$C$94:$M$94,Assumptions!$C$98:$M$98))))</f>
        <v>-38.40326169</v>
      </c>
      <c r="DU32" s="50">
        <f t="array" ref="DU32">-(IF(DU$2=1,Assumptions!$H33/12,-(SUMIF($D$2:$EE$2,DU$2-1,$D32:$EE32)/12)*(1+XLOOKUP(DU$2,Assumptions!$C$94:$M$94,Assumptions!$C$98:$M$98))))</f>
        <v>-38.40326169</v>
      </c>
      <c r="DV32" s="50">
        <f t="array" ref="DV32">-(IF(DV$2=1,Assumptions!$H33/12,-(SUMIF($D$2:$EE$2,DV$2-1,$D32:$EE32)/12)*(1+XLOOKUP(DV$2,Assumptions!$C$94:$M$94,Assumptions!$C$98:$M$98))))</f>
        <v>-38.40326169</v>
      </c>
      <c r="DW32" s="50">
        <f t="array" ref="DW32">-(IF(DW$2=1,Assumptions!$H33/12,-(SUMIF($D$2:$EE$2,DW$2-1,$D32:$EE32)/12)*(1+XLOOKUP(DW$2,Assumptions!$C$94:$M$94,Assumptions!$C$98:$M$98))))</f>
        <v>-38.40326169</v>
      </c>
      <c r="DX32" s="50">
        <f t="array" ref="DX32">-(IF(DX$2=1,Assumptions!$H33/12,-(SUMIF($D$2:$EE$2,DX$2-1,$D32:$EE32)/12)*(1+XLOOKUP(DX$2,Assumptions!$C$94:$M$94,Assumptions!$C$98:$M$98))))</f>
        <v>-38.40326169</v>
      </c>
      <c r="DY32" s="50">
        <f t="array" ref="DY32">-(IF(DY$2=1,Assumptions!$H33/12,-(SUMIF($D$2:$EE$2,DY$2-1,$D32:$EE32)/12)*(1+XLOOKUP(DY$2,Assumptions!$C$94:$M$94,Assumptions!$C$98:$M$98))))</f>
        <v>-38.40326169</v>
      </c>
      <c r="DZ32" s="50">
        <f t="array" ref="DZ32">-(IF(DZ$2=1,Assumptions!$H33/12,-(SUMIF($D$2:$EE$2,DZ$2-1,$D32:$EE32)/12)*(1+XLOOKUP(DZ$2,Assumptions!$C$94:$M$94,Assumptions!$C$98:$M$98))))</f>
        <v>-38.40326169</v>
      </c>
      <c r="EA32" s="50">
        <f t="array" ref="EA32">-(IF(EA$2=1,Assumptions!$H33/12,-(SUMIF($D$2:$EE$2,EA$2-1,$D32:$EE32)/12)*(1+XLOOKUP(EA$2,Assumptions!$C$94:$M$94,Assumptions!$C$98:$M$98))))</f>
        <v>-38.40326169</v>
      </c>
      <c r="EB32" s="50">
        <f t="array" ref="EB32">-(IF(EB$2=1,Assumptions!$H33/12,-(SUMIF($D$2:$EE$2,EB$2-1,$D32:$EE32)/12)*(1+XLOOKUP(EB$2,Assumptions!$C$94:$M$94,Assumptions!$C$98:$M$98))))</f>
        <v>-38.40326169</v>
      </c>
      <c r="EC32" s="50">
        <f t="array" ref="EC32">-(IF(EC$2=1,Assumptions!$H33/12,-(SUMIF($D$2:$EE$2,EC$2-1,$D32:$EE32)/12)*(1+XLOOKUP(EC$2,Assumptions!$C$94:$M$94,Assumptions!$C$98:$M$98))))</f>
        <v>-38.40326169</v>
      </c>
      <c r="ED32" s="50">
        <f t="array" ref="ED32">-(IF(ED$2=1,Assumptions!$H33/12,-(SUMIF($D$2:$EE$2,ED$2-1,$D32:$EE32)/12)*(1+XLOOKUP(ED$2,Assumptions!$C$94:$M$94,Assumptions!$C$98:$M$98))))</f>
        <v>-38.40326169</v>
      </c>
      <c r="EE32" s="50">
        <f t="array" ref="EE32">-(IF(EE$2=1,Assumptions!$H33/12,-(SUMIF($D$2:$EE$2,EE$2-1,$D32:$EE32)/12)*(1+XLOOKUP(EE$2,Assumptions!$C$94:$M$94,Assumptions!$C$98:$M$98))))</f>
        <v>-38.40326169</v>
      </c>
    </row>
    <row r="33" ht="15.75" customHeight="1">
      <c r="A33" s="1"/>
      <c r="B33" s="1"/>
      <c r="C33" s="1" t="str">
        <f>Assumptions!B34</f>
        <v>Tax</v>
      </c>
      <c r="D33" s="50">
        <f t="array" ref="D33">-(IF(D$2=1,Assumptions!$H34/12,-(SUMIF($D$2:$EE$2,D$2-1,$D33:$EE33)/12)*(1+XLOOKUP(D$2,Assumptions!$C$94:$M$94,Assumptions!$C$98:$M$98))))</f>
        <v>-3244.049167</v>
      </c>
      <c r="E33" s="50">
        <f t="array" ref="E33">-(IF(E$2=1,Assumptions!$H34/12,-(SUMIF($D$2:$EE$2,E$2-1,$D33:$EE33)/12)*(1+XLOOKUP(E$2,Assumptions!$C$94:$M$94,Assumptions!$C$98:$M$98))))</f>
        <v>-3244.049167</v>
      </c>
      <c r="F33" s="50">
        <f t="array" ref="F33">-(IF(F$2=1,Assumptions!$H34/12,-(SUMIF($D$2:$EE$2,F$2-1,$D33:$EE33)/12)*(1+XLOOKUP(F$2,Assumptions!$C$94:$M$94,Assumptions!$C$98:$M$98))))</f>
        <v>-3244.049167</v>
      </c>
      <c r="G33" s="50">
        <f t="array" ref="G33">-(IF(G$2=1,Assumptions!$H34/12,-(SUMIF($D$2:$EE$2,G$2-1,$D33:$EE33)/12)*(1+XLOOKUP(G$2,Assumptions!$C$94:$M$94,Assumptions!$C$98:$M$98))))</f>
        <v>-3244.049167</v>
      </c>
      <c r="H33" s="50">
        <f t="array" ref="H33">-(IF(H$2=1,Assumptions!$H34/12,-(SUMIF($D$2:$EE$2,H$2-1,$D33:$EE33)/12)*(1+XLOOKUP(H$2,Assumptions!$C$94:$M$94,Assumptions!$C$98:$M$98))))</f>
        <v>-3244.049167</v>
      </c>
      <c r="I33" s="50">
        <f t="array" ref="I33">-(IF(I$2=1,Assumptions!$H34/12,-(SUMIF($D$2:$EE$2,I$2-1,$D33:$EE33)/12)*(1+XLOOKUP(I$2,Assumptions!$C$94:$M$94,Assumptions!$C$98:$M$98))))</f>
        <v>-3244.049167</v>
      </c>
      <c r="J33" s="50">
        <f t="array" ref="J33">-(IF(J$2=1,Assumptions!$H34/12,-(SUMIF($D$2:$EE$2,J$2-1,$D33:$EE33)/12)*(1+XLOOKUP(J$2,Assumptions!$C$94:$M$94,Assumptions!$C$98:$M$98))))</f>
        <v>-3244.049167</v>
      </c>
      <c r="K33" s="50">
        <f t="array" ref="K33">-(IF(K$2=1,Assumptions!$H34/12,-(SUMIF($D$2:$EE$2,K$2-1,$D33:$EE33)/12)*(1+XLOOKUP(K$2,Assumptions!$C$94:$M$94,Assumptions!$C$98:$M$98))))</f>
        <v>-3244.049167</v>
      </c>
      <c r="L33" s="50">
        <f t="array" ref="L33">-(IF(L$2=1,Assumptions!$H34/12,-(SUMIF($D$2:$EE$2,L$2-1,$D33:$EE33)/12)*(1+XLOOKUP(L$2,Assumptions!$C$94:$M$94,Assumptions!$C$98:$M$98))))</f>
        <v>-3244.049167</v>
      </c>
      <c r="M33" s="50">
        <f t="array" ref="M33">-(IF(M$2=1,Assumptions!$H34/12,-(SUMIF($D$2:$EE$2,M$2-1,$D33:$EE33)/12)*(1+XLOOKUP(M$2,Assumptions!$C$94:$M$94,Assumptions!$C$98:$M$98))))</f>
        <v>-3244.049167</v>
      </c>
      <c r="N33" s="50">
        <f t="array" ref="N33">-(IF(N$2=1,Assumptions!$H34/12,-(SUMIF($D$2:$EE$2,N$2-1,$D33:$EE33)/12)*(1+XLOOKUP(N$2,Assumptions!$C$94:$M$94,Assumptions!$C$98:$M$98))))</f>
        <v>-3244.049167</v>
      </c>
      <c r="O33" s="50">
        <f t="array" ref="O33">-(IF(O$2=1,Assumptions!$H34/12,-(SUMIF($D$2:$EE$2,O$2-1,$D33:$EE33)/12)*(1+XLOOKUP(O$2,Assumptions!$C$94:$M$94,Assumptions!$C$98:$M$98))))</f>
        <v>-3244.049167</v>
      </c>
      <c r="P33" s="50">
        <f t="array" ref="P33">-(IF(P$2=1,Assumptions!$H34/12,-(SUMIF($D$2:$EE$2,P$2-1,$D33:$EE33)/12)*(1+XLOOKUP(P$2,Assumptions!$C$94:$M$94,Assumptions!$C$98:$M$98))))</f>
        <v>-3341.370642</v>
      </c>
      <c r="Q33" s="50">
        <f t="array" ref="Q33">-(IF(Q$2=1,Assumptions!$H34/12,-(SUMIF($D$2:$EE$2,Q$2-1,$D33:$EE33)/12)*(1+XLOOKUP(Q$2,Assumptions!$C$94:$M$94,Assumptions!$C$98:$M$98))))</f>
        <v>-3341.370642</v>
      </c>
      <c r="R33" s="50">
        <f t="array" ref="R33">-(IF(R$2=1,Assumptions!$H34/12,-(SUMIF($D$2:$EE$2,R$2-1,$D33:$EE33)/12)*(1+XLOOKUP(R$2,Assumptions!$C$94:$M$94,Assumptions!$C$98:$M$98))))</f>
        <v>-3341.370642</v>
      </c>
      <c r="S33" s="50">
        <f t="array" ref="S33">-(IF(S$2=1,Assumptions!$H34/12,-(SUMIF($D$2:$EE$2,S$2-1,$D33:$EE33)/12)*(1+XLOOKUP(S$2,Assumptions!$C$94:$M$94,Assumptions!$C$98:$M$98))))</f>
        <v>-3341.370642</v>
      </c>
      <c r="T33" s="50">
        <f t="array" ref="T33">-(IF(T$2=1,Assumptions!$H34/12,-(SUMIF($D$2:$EE$2,T$2-1,$D33:$EE33)/12)*(1+XLOOKUP(T$2,Assumptions!$C$94:$M$94,Assumptions!$C$98:$M$98))))</f>
        <v>-3341.370642</v>
      </c>
      <c r="U33" s="50">
        <f t="array" ref="U33">-(IF(U$2=1,Assumptions!$H34/12,-(SUMIF($D$2:$EE$2,U$2-1,$D33:$EE33)/12)*(1+XLOOKUP(U$2,Assumptions!$C$94:$M$94,Assumptions!$C$98:$M$98))))</f>
        <v>-3341.370642</v>
      </c>
      <c r="V33" s="50">
        <f t="array" ref="V33">-(IF(V$2=1,Assumptions!$H34/12,-(SUMIF($D$2:$EE$2,V$2-1,$D33:$EE33)/12)*(1+XLOOKUP(V$2,Assumptions!$C$94:$M$94,Assumptions!$C$98:$M$98))))</f>
        <v>-3341.370642</v>
      </c>
      <c r="W33" s="50">
        <f t="array" ref="W33">-(IF(W$2=1,Assumptions!$H34/12,-(SUMIF($D$2:$EE$2,W$2-1,$D33:$EE33)/12)*(1+XLOOKUP(W$2,Assumptions!$C$94:$M$94,Assumptions!$C$98:$M$98))))</f>
        <v>-3341.370642</v>
      </c>
      <c r="X33" s="50">
        <f t="array" ref="X33">-(IF(X$2=1,Assumptions!$H34/12,-(SUMIF($D$2:$EE$2,X$2-1,$D33:$EE33)/12)*(1+XLOOKUP(X$2,Assumptions!$C$94:$M$94,Assumptions!$C$98:$M$98))))</f>
        <v>-3341.370642</v>
      </c>
      <c r="Y33" s="50">
        <f t="array" ref="Y33">-(IF(Y$2=1,Assumptions!$H34/12,-(SUMIF($D$2:$EE$2,Y$2-1,$D33:$EE33)/12)*(1+XLOOKUP(Y$2,Assumptions!$C$94:$M$94,Assumptions!$C$98:$M$98))))</f>
        <v>-3341.370642</v>
      </c>
      <c r="Z33" s="50">
        <f t="array" ref="Z33">-(IF(Z$2=1,Assumptions!$H34/12,-(SUMIF($D$2:$EE$2,Z$2-1,$D33:$EE33)/12)*(1+XLOOKUP(Z$2,Assumptions!$C$94:$M$94,Assumptions!$C$98:$M$98))))</f>
        <v>-3341.370642</v>
      </c>
      <c r="AA33" s="50">
        <f t="array" ref="AA33">-(IF(AA$2=1,Assumptions!$H34/12,-(SUMIF($D$2:$EE$2,AA$2-1,$D33:$EE33)/12)*(1+XLOOKUP(AA$2,Assumptions!$C$94:$M$94,Assumptions!$C$98:$M$98))))</f>
        <v>-3341.370642</v>
      </c>
      <c r="AB33" s="50">
        <f t="array" ref="AB33">-(IF(AB$2=1,Assumptions!$H34/12,-(SUMIF($D$2:$EE$2,AB$2-1,$D33:$EE33)/12)*(1+XLOOKUP(AB$2,Assumptions!$C$94:$M$94,Assumptions!$C$98:$M$98))))</f>
        <v>-3441.611761</v>
      </c>
      <c r="AC33" s="50">
        <f t="array" ref="AC33">-(IF(AC$2=1,Assumptions!$H34/12,-(SUMIF($D$2:$EE$2,AC$2-1,$D33:$EE33)/12)*(1+XLOOKUP(AC$2,Assumptions!$C$94:$M$94,Assumptions!$C$98:$M$98))))</f>
        <v>-3441.611761</v>
      </c>
      <c r="AD33" s="50">
        <f t="array" ref="AD33">-(IF(AD$2=1,Assumptions!$H34/12,-(SUMIF($D$2:$EE$2,AD$2-1,$D33:$EE33)/12)*(1+XLOOKUP(AD$2,Assumptions!$C$94:$M$94,Assumptions!$C$98:$M$98))))</f>
        <v>-3441.611761</v>
      </c>
      <c r="AE33" s="50">
        <f t="array" ref="AE33">-(IF(AE$2=1,Assumptions!$H34/12,-(SUMIF($D$2:$EE$2,AE$2-1,$D33:$EE33)/12)*(1+XLOOKUP(AE$2,Assumptions!$C$94:$M$94,Assumptions!$C$98:$M$98))))</f>
        <v>-3441.611761</v>
      </c>
      <c r="AF33" s="50">
        <f t="array" ref="AF33">-(IF(AF$2=1,Assumptions!$H34/12,-(SUMIF($D$2:$EE$2,AF$2-1,$D33:$EE33)/12)*(1+XLOOKUP(AF$2,Assumptions!$C$94:$M$94,Assumptions!$C$98:$M$98))))</f>
        <v>-3441.611761</v>
      </c>
      <c r="AG33" s="50">
        <f t="array" ref="AG33">-(IF(AG$2=1,Assumptions!$H34/12,-(SUMIF($D$2:$EE$2,AG$2-1,$D33:$EE33)/12)*(1+XLOOKUP(AG$2,Assumptions!$C$94:$M$94,Assumptions!$C$98:$M$98))))</f>
        <v>-3441.611761</v>
      </c>
      <c r="AH33" s="50">
        <f t="array" ref="AH33">-(IF(AH$2=1,Assumptions!$H34/12,-(SUMIF($D$2:$EE$2,AH$2-1,$D33:$EE33)/12)*(1+XLOOKUP(AH$2,Assumptions!$C$94:$M$94,Assumptions!$C$98:$M$98))))</f>
        <v>-3441.611761</v>
      </c>
      <c r="AI33" s="50">
        <f t="array" ref="AI33">-(IF(AI$2=1,Assumptions!$H34/12,-(SUMIF($D$2:$EE$2,AI$2-1,$D33:$EE33)/12)*(1+XLOOKUP(AI$2,Assumptions!$C$94:$M$94,Assumptions!$C$98:$M$98))))</f>
        <v>-3441.611761</v>
      </c>
      <c r="AJ33" s="50">
        <f t="array" ref="AJ33">-(IF(AJ$2=1,Assumptions!$H34/12,-(SUMIF($D$2:$EE$2,AJ$2-1,$D33:$EE33)/12)*(1+XLOOKUP(AJ$2,Assumptions!$C$94:$M$94,Assumptions!$C$98:$M$98))))</f>
        <v>-3441.611761</v>
      </c>
      <c r="AK33" s="50">
        <f t="array" ref="AK33">-(IF(AK$2=1,Assumptions!$H34/12,-(SUMIF($D$2:$EE$2,AK$2-1,$D33:$EE33)/12)*(1+XLOOKUP(AK$2,Assumptions!$C$94:$M$94,Assumptions!$C$98:$M$98))))</f>
        <v>-3441.611761</v>
      </c>
      <c r="AL33" s="50">
        <f t="array" ref="AL33">-(IF(AL$2=1,Assumptions!$H34/12,-(SUMIF($D$2:$EE$2,AL$2-1,$D33:$EE33)/12)*(1+XLOOKUP(AL$2,Assumptions!$C$94:$M$94,Assumptions!$C$98:$M$98))))</f>
        <v>-3441.611761</v>
      </c>
      <c r="AM33" s="50">
        <f t="array" ref="AM33">-(IF(AM$2=1,Assumptions!$H34/12,-(SUMIF($D$2:$EE$2,AM$2-1,$D33:$EE33)/12)*(1+XLOOKUP(AM$2,Assumptions!$C$94:$M$94,Assumptions!$C$98:$M$98))))</f>
        <v>-3441.611761</v>
      </c>
      <c r="AN33" s="50">
        <f t="array" ref="AN33">-(IF(AN$2=1,Assumptions!$H34/12,-(SUMIF($D$2:$EE$2,AN$2-1,$D33:$EE33)/12)*(1+XLOOKUP(AN$2,Assumptions!$C$94:$M$94,Assumptions!$C$98:$M$98))))</f>
        <v>-3544.860114</v>
      </c>
      <c r="AO33" s="50">
        <f t="array" ref="AO33">-(IF(AO$2=1,Assumptions!$H34/12,-(SUMIF($D$2:$EE$2,AO$2-1,$D33:$EE33)/12)*(1+XLOOKUP(AO$2,Assumptions!$C$94:$M$94,Assumptions!$C$98:$M$98))))</f>
        <v>-3544.860114</v>
      </c>
      <c r="AP33" s="50">
        <f t="array" ref="AP33">-(IF(AP$2=1,Assumptions!$H34/12,-(SUMIF($D$2:$EE$2,AP$2-1,$D33:$EE33)/12)*(1+XLOOKUP(AP$2,Assumptions!$C$94:$M$94,Assumptions!$C$98:$M$98))))</f>
        <v>-3544.860114</v>
      </c>
      <c r="AQ33" s="50">
        <f t="array" ref="AQ33">-(IF(AQ$2=1,Assumptions!$H34/12,-(SUMIF($D$2:$EE$2,AQ$2-1,$D33:$EE33)/12)*(1+XLOOKUP(AQ$2,Assumptions!$C$94:$M$94,Assumptions!$C$98:$M$98))))</f>
        <v>-3544.860114</v>
      </c>
      <c r="AR33" s="50">
        <f t="array" ref="AR33">-(IF(AR$2=1,Assumptions!$H34/12,-(SUMIF($D$2:$EE$2,AR$2-1,$D33:$EE33)/12)*(1+XLOOKUP(AR$2,Assumptions!$C$94:$M$94,Assumptions!$C$98:$M$98))))</f>
        <v>-3544.860114</v>
      </c>
      <c r="AS33" s="50">
        <f t="array" ref="AS33">-(IF(AS$2=1,Assumptions!$H34/12,-(SUMIF($D$2:$EE$2,AS$2-1,$D33:$EE33)/12)*(1+XLOOKUP(AS$2,Assumptions!$C$94:$M$94,Assumptions!$C$98:$M$98))))</f>
        <v>-3544.860114</v>
      </c>
      <c r="AT33" s="50">
        <f t="array" ref="AT33">-(IF(AT$2=1,Assumptions!$H34/12,-(SUMIF($D$2:$EE$2,AT$2-1,$D33:$EE33)/12)*(1+XLOOKUP(AT$2,Assumptions!$C$94:$M$94,Assumptions!$C$98:$M$98))))</f>
        <v>-3544.860114</v>
      </c>
      <c r="AU33" s="50">
        <f t="array" ref="AU33">-(IF(AU$2=1,Assumptions!$H34/12,-(SUMIF($D$2:$EE$2,AU$2-1,$D33:$EE33)/12)*(1+XLOOKUP(AU$2,Assumptions!$C$94:$M$94,Assumptions!$C$98:$M$98))))</f>
        <v>-3544.860114</v>
      </c>
      <c r="AV33" s="50">
        <f t="array" ref="AV33">-(IF(AV$2=1,Assumptions!$H34/12,-(SUMIF($D$2:$EE$2,AV$2-1,$D33:$EE33)/12)*(1+XLOOKUP(AV$2,Assumptions!$C$94:$M$94,Assumptions!$C$98:$M$98))))</f>
        <v>-3544.860114</v>
      </c>
      <c r="AW33" s="50">
        <f t="array" ref="AW33">-(IF(AW$2=1,Assumptions!$H34/12,-(SUMIF($D$2:$EE$2,AW$2-1,$D33:$EE33)/12)*(1+XLOOKUP(AW$2,Assumptions!$C$94:$M$94,Assumptions!$C$98:$M$98))))</f>
        <v>-3544.860114</v>
      </c>
      <c r="AX33" s="50">
        <f t="array" ref="AX33">-(IF(AX$2=1,Assumptions!$H34/12,-(SUMIF($D$2:$EE$2,AX$2-1,$D33:$EE33)/12)*(1+XLOOKUP(AX$2,Assumptions!$C$94:$M$94,Assumptions!$C$98:$M$98))))</f>
        <v>-3544.860114</v>
      </c>
      <c r="AY33" s="50">
        <f t="array" ref="AY33">-(IF(AY$2=1,Assumptions!$H34/12,-(SUMIF($D$2:$EE$2,AY$2-1,$D33:$EE33)/12)*(1+XLOOKUP(AY$2,Assumptions!$C$94:$M$94,Assumptions!$C$98:$M$98))))</f>
        <v>-3544.860114</v>
      </c>
      <c r="AZ33" s="50">
        <f t="array" ref="AZ33">-(IF(AZ$2=1,Assumptions!$H34/12,-(SUMIF($D$2:$EE$2,AZ$2-1,$D33:$EE33)/12)*(1+XLOOKUP(AZ$2,Assumptions!$C$94:$M$94,Assumptions!$C$98:$M$98))))</f>
        <v>-3651.205917</v>
      </c>
      <c r="BA33" s="50">
        <f t="array" ref="BA33">-(IF(BA$2=1,Assumptions!$H34/12,-(SUMIF($D$2:$EE$2,BA$2-1,$D33:$EE33)/12)*(1+XLOOKUP(BA$2,Assumptions!$C$94:$M$94,Assumptions!$C$98:$M$98))))</f>
        <v>-3651.205917</v>
      </c>
      <c r="BB33" s="50">
        <f t="array" ref="BB33">-(IF(BB$2=1,Assumptions!$H34/12,-(SUMIF($D$2:$EE$2,BB$2-1,$D33:$EE33)/12)*(1+XLOOKUP(BB$2,Assumptions!$C$94:$M$94,Assumptions!$C$98:$M$98))))</f>
        <v>-3651.205917</v>
      </c>
      <c r="BC33" s="50">
        <f t="array" ref="BC33">-(IF(BC$2=1,Assumptions!$H34/12,-(SUMIF($D$2:$EE$2,BC$2-1,$D33:$EE33)/12)*(1+XLOOKUP(BC$2,Assumptions!$C$94:$M$94,Assumptions!$C$98:$M$98))))</f>
        <v>-3651.205917</v>
      </c>
      <c r="BD33" s="50">
        <f t="array" ref="BD33">-(IF(BD$2=1,Assumptions!$H34/12,-(SUMIF($D$2:$EE$2,BD$2-1,$D33:$EE33)/12)*(1+XLOOKUP(BD$2,Assumptions!$C$94:$M$94,Assumptions!$C$98:$M$98))))</f>
        <v>-3651.205917</v>
      </c>
      <c r="BE33" s="50">
        <f t="array" ref="BE33">-(IF(BE$2=1,Assumptions!$H34/12,-(SUMIF($D$2:$EE$2,BE$2-1,$D33:$EE33)/12)*(1+XLOOKUP(BE$2,Assumptions!$C$94:$M$94,Assumptions!$C$98:$M$98))))</f>
        <v>-3651.205917</v>
      </c>
      <c r="BF33" s="50">
        <f t="array" ref="BF33">-(IF(BF$2=1,Assumptions!$H34/12,-(SUMIF($D$2:$EE$2,BF$2-1,$D33:$EE33)/12)*(1+XLOOKUP(BF$2,Assumptions!$C$94:$M$94,Assumptions!$C$98:$M$98))))</f>
        <v>-3651.205917</v>
      </c>
      <c r="BG33" s="50">
        <f t="array" ref="BG33">-(IF(BG$2=1,Assumptions!$H34/12,-(SUMIF($D$2:$EE$2,BG$2-1,$D33:$EE33)/12)*(1+XLOOKUP(BG$2,Assumptions!$C$94:$M$94,Assumptions!$C$98:$M$98))))</f>
        <v>-3651.205917</v>
      </c>
      <c r="BH33" s="50">
        <f t="array" ref="BH33">-(IF(BH$2=1,Assumptions!$H34/12,-(SUMIF($D$2:$EE$2,BH$2-1,$D33:$EE33)/12)*(1+XLOOKUP(BH$2,Assumptions!$C$94:$M$94,Assumptions!$C$98:$M$98))))</f>
        <v>-3651.205917</v>
      </c>
      <c r="BI33" s="50">
        <f t="array" ref="BI33">-(IF(BI$2=1,Assumptions!$H34/12,-(SUMIF($D$2:$EE$2,BI$2-1,$D33:$EE33)/12)*(1+XLOOKUP(BI$2,Assumptions!$C$94:$M$94,Assumptions!$C$98:$M$98))))</f>
        <v>-3651.205917</v>
      </c>
      <c r="BJ33" s="50">
        <f t="array" ref="BJ33">-(IF(BJ$2=1,Assumptions!$H34/12,-(SUMIF($D$2:$EE$2,BJ$2-1,$D33:$EE33)/12)*(1+XLOOKUP(BJ$2,Assumptions!$C$94:$M$94,Assumptions!$C$98:$M$98))))</f>
        <v>-3651.205917</v>
      </c>
      <c r="BK33" s="50">
        <f t="array" ref="BK33">-(IF(BK$2=1,Assumptions!$H34/12,-(SUMIF($D$2:$EE$2,BK$2-1,$D33:$EE33)/12)*(1+XLOOKUP(BK$2,Assumptions!$C$94:$M$94,Assumptions!$C$98:$M$98))))</f>
        <v>-3651.205917</v>
      </c>
      <c r="BL33" s="50">
        <f t="array" ref="BL33">-(IF(BL$2=1,Assumptions!$H34/12,-(SUMIF($D$2:$EE$2,BL$2-1,$D33:$EE33)/12)*(1+XLOOKUP(BL$2,Assumptions!$C$94:$M$94,Assumptions!$C$98:$M$98))))</f>
        <v>-3760.742095</v>
      </c>
      <c r="BM33" s="50">
        <f t="array" ref="BM33">-(IF(BM$2=1,Assumptions!$H34/12,-(SUMIF($D$2:$EE$2,BM$2-1,$D33:$EE33)/12)*(1+XLOOKUP(BM$2,Assumptions!$C$94:$M$94,Assumptions!$C$98:$M$98))))</f>
        <v>-3760.742095</v>
      </c>
      <c r="BN33" s="50">
        <f t="array" ref="BN33">-(IF(BN$2=1,Assumptions!$H34/12,-(SUMIF($D$2:$EE$2,BN$2-1,$D33:$EE33)/12)*(1+XLOOKUP(BN$2,Assumptions!$C$94:$M$94,Assumptions!$C$98:$M$98))))</f>
        <v>-3760.742095</v>
      </c>
      <c r="BO33" s="50">
        <f t="array" ref="BO33">-(IF(BO$2=1,Assumptions!$H34/12,-(SUMIF($D$2:$EE$2,BO$2-1,$D33:$EE33)/12)*(1+XLOOKUP(BO$2,Assumptions!$C$94:$M$94,Assumptions!$C$98:$M$98))))</f>
        <v>-3760.742095</v>
      </c>
      <c r="BP33" s="50">
        <f t="array" ref="BP33">-(IF(BP$2=1,Assumptions!$H34/12,-(SUMIF($D$2:$EE$2,BP$2-1,$D33:$EE33)/12)*(1+XLOOKUP(BP$2,Assumptions!$C$94:$M$94,Assumptions!$C$98:$M$98))))</f>
        <v>-3760.742095</v>
      </c>
      <c r="BQ33" s="50">
        <f t="array" ref="BQ33">-(IF(BQ$2=1,Assumptions!$H34/12,-(SUMIF($D$2:$EE$2,BQ$2-1,$D33:$EE33)/12)*(1+XLOOKUP(BQ$2,Assumptions!$C$94:$M$94,Assumptions!$C$98:$M$98))))</f>
        <v>-3760.742095</v>
      </c>
      <c r="BR33" s="50">
        <f t="array" ref="BR33">-(IF(BR$2=1,Assumptions!$H34/12,-(SUMIF($D$2:$EE$2,BR$2-1,$D33:$EE33)/12)*(1+XLOOKUP(BR$2,Assumptions!$C$94:$M$94,Assumptions!$C$98:$M$98))))</f>
        <v>-3760.742095</v>
      </c>
      <c r="BS33" s="50">
        <f t="array" ref="BS33">-(IF(BS$2=1,Assumptions!$H34/12,-(SUMIF($D$2:$EE$2,BS$2-1,$D33:$EE33)/12)*(1+XLOOKUP(BS$2,Assumptions!$C$94:$M$94,Assumptions!$C$98:$M$98))))</f>
        <v>-3760.742095</v>
      </c>
      <c r="BT33" s="50">
        <f t="array" ref="BT33">-(IF(BT$2=1,Assumptions!$H34/12,-(SUMIF($D$2:$EE$2,BT$2-1,$D33:$EE33)/12)*(1+XLOOKUP(BT$2,Assumptions!$C$94:$M$94,Assumptions!$C$98:$M$98))))</f>
        <v>-3760.742095</v>
      </c>
      <c r="BU33" s="50">
        <f t="array" ref="BU33">-(IF(BU$2=1,Assumptions!$H34/12,-(SUMIF($D$2:$EE$2,BU$2-1,$D33:$EE33)/12)*(1+XLOOKUP(BU$2,Assumptions!$C$94:$M$94,Assumptions!$C$98:$M$98))))</f>
        <v>-3760.742095</v>
      </c>
      <c r="BV33" s="50">
        <f t="array" ref="BV33">-(IF(BV$2=1,Assumptions!$H34/12,-(SUMIF($D$2:$EE$2,BV$2-1,$D33:$EE33)/12)*(1+XLOOKUP(BV$2,Assumptions!$C$94:$M$94,Assumptions!$C$98:$M$98))))</f>
        <v>-3760.742095</v>
      </c>
      <c r="BW33" s="50">
        <f t="array" ref="BW33">-(IF(BW$2=1,Assumptions!$H34/12,-(SUMIF($D$2:$EE$2,BW$2-1,$D33:$EE33)/12)*(1+XLOOKUP(BW$2,Assumptions!$C$94:$M$94,Assumptions!$C$98:$M$98))))</f>
        <v>-3760.742095</v>
      </c>
      <c r="BX33" s="50">
        <f t="array" ref="BX33">-(IF(BX$2=1,Assumptions!$H34/12,-(SUMIF($D$2:$EE$2,BX$2-1,$D33:$EE33)/12)*(1+XLOOKUP(BX$2,Assumptions!$C$94:$M$94,Assumptions!$C$98:$M$98))))</f>
        <v>-3873.564358</v>
      </c>
      <c r="BY33" s="50">
        <f t="array" ref="BY33">-(IF(BY$2=1,Assumptions!$H34/12,-(SUMIF($D$2:$EE$2,BY$2-1,$D33:$EE33)/12)*(1+XLOOKUP(BY$2,Assumptions!$C$94:$M$94,Assumptions!$C$98:$M$98))))</f>
        <v>-3873.564358</v>
      </c>
      <c r="BZ33" s="50">
        <f t="array" ref="BZ33">-(IF(BZ$2=1,Assumptions!$H34/12,-(SUMIF($D$2:$EE$2,BZ$2-1,$D33:$EE33)/12)*(1+XLOOKUP(BZ$2,Assumptions!$C$94:$M$94,Assumptions!$C$98:$M$98))))</f>
        <v>-3873.564358</v>
      </c>
      <c r="CA33" s="50">
        <f t="array" ref="CA33">-(IF(CA$2=1,Assumptions!$H34/12,-(SUMIF($D$2:$EE$2,CA$2-1,$D33:$EE33)/12)*(1+XLOOKUP(CA$2,Assumptions!$C$94:$M$94,Assumptions!$C$98:$M$98))))</f>
        <v>-3873.564358</v>
      </c>
      <c r="CB33" s="50">
        <f t="array" ref="CB33">-(IF(CB$2=1,Assumptions!$H34/12,-(SUMIF($D$2:$EE$2,CB$2-1,$D33:$EE33)/12)*(1+XLOOKUP(CB$2,Assumptions!$C$94:$M$94,Assumptions!$C$98:$M$98))))</f>
        <v>-3873.564358</v>
      </c>
      <c r="CC33" s="50">
        <f t="array" ref="CC33">-(IF(CC$2=1,Assumptions!$H34/12,-(SUMIF($D$2:$EE$2,CC$2-1,$D33:$EE33)/12)*(1+XLOOKUP(CC$2,Assumptions!$C$94:$M$94,Assumptions!$C$98:$M$98))))</f>
        <v>-3873.564358</v>
      </c>
      <c r="CD33" s="50">
        <f t="array" ref="CD33">-(IF(CD$2=1,Assumptions!$H34/12,-(SUMIF($D$2:$EE$2,CD$2-1,$D33:$EE33)/12)*(1+XLOOKUP(CD$2,Assumptions!$C$94:$M$94,Assumptions!$C$98:$M$98))))</f>
        <v>-3873.564358</v>
      </c>
      <c r="CE33" s="50">
        <f t="array" ref="CE33">-(IF(CE$2=1,Assumptions!$H34/12,-(SUMIF($D$2:$EE$2,CE$2-1,$D33:$EE33)/12)*(1+XLOOKUP(CE$2,Assumptions!$C$94:$M$94,Assumptions!$C$98:$M$98))))</f>
        <v>-3873.564358</v>
      </c>
      <c r="CF33" s="50">
        <f t="array" ref="CF33">-(IF(CF$2=1,Assumptions!$H34/12,-(SUMIF($D$2:$EE$2,CF$2-1,$D33:$EE33)/12)*(1+XLOOKUP(CF$2,Assumptions!$C$94:$M$94,Assumptions!$C$98:$M$98))))</f>
        <v>-3873.564358</v>
      </c>
      <c r="CG33" s="50">
        <f t="array" ref="CG33">-(IF(CG$2=1,Assumptions!$H34/12,-(SUMIF($D$2:$EE$2,CG$2-1,$D33:$EE33)/12)*(1+XLOOKUP(CG$2,Assumptions!$C$94:$M$94,Assumptions!$C$98:$M$98))))</f>
        <v>-3873.564358</v>
      </c>
      <c r="CH33" s="50">
        <f t="array" ref="CH33">-(IF(CH$2=1,Assumptions!$H34/12,-(SUMIF($D$2:$EE$2,CH$2-1,$D33:$EE33)/12)*(1+XLOOKUP(CH$2,Assumptions!$C$94:$M$94,Assumptions!$C$98:$M$98))))</f>
        <v>-3873.564358</v>
      </c>
      <c r="CI33" s="50">
        <f t="array" ref="CI33">-(IF(CI$2=1,Assumptions!$H34/12,-(SUMIF($D$2:$EE$2,CI$2-1,$D33:$EE33)/12)*(1+XLOOKUP(CI$2,Assumptions!$C$94:$M$94,Assumptions!$C$98:$M$98))))</f>
        <v>-3873.564358</v>
      </c>
      <c r="CJ33" s="50">
        <f t="array" ref="CJ33">-(IF(CJ$2=1,Assumptions!$H34/12,-(SUMIF($D$2:$EE$2,CJ$2-1,$D33:$EE33)/12)*(1+XLOOKUP(CJ$2,Assumptions!$C$94:$M$94,Assumptions!$C$98:$M$98))))</f>
        <v>-3989.771288</v>
      </c>
      <c r="CK33" s="50">
        <f t="array" ref="CK33">-(IF(CK$2=1,Assumptions!$H34/12,-(SUMIF($D$2:$EE$2,CK$2-1,$D33:$EE33)/12)*(1+XLOOKUP(CK$2,Assumptions!$C$94:$M$94,Assumptions!$C$98:$M$98))))</f>
        <v>-3989.771288</v>
      </c>
      <c r="CL33" s="50">
        <f t="array" ref="CL33">-(IF(CL$2=1,Assumptions!$H34/12,-(SUMIF($D$2:$EE$2,CL$2-1,$D33:$EE33)/12)*(1+XLOOKUP(CL$2,Assumptions!$C$94:$M$94,Assumptions!$C$98:$M$98))))</f>
        <v>-3989.771288</v>
      </c>
      <c r="CM33" s="50">
        <f t="array" ref="CM33">-(IF(CM$2=1,Assumptions!$H34/12,-(SUMIF($D$2:$EE$2,CM$2-1,$D33:$EE33)/12)*(1+XLOOKUP(CM$2,Assumptions!$C$94:$M$94,Assumptions!$C$98:$M$98))))</f>
        <v>-3989.771288</v>
      </c>
      <c r="CN33" s="50">
        <f t="array" ref="CN33">-(IF(CN$2=1,Assumptions!$H34/12,-(SUMIF($D$2:$EE$2,CN$2-1,$D33:$EE33)/12)*(1+XLOOKUP(CN$2,Assumptions!$C$94:$M$94,Assumptions!$C$98:$M$98))))</f>
        <v>-3989.771288</v>
      </c>
      <c r="CO33" s="50">
        <f t="array" ref="CO33">-(IF(CO$2=1,Assumptions!$H34/12,-(SUMIF($D$2:$EE$2,CO$2-1,$D33:$EE33)/12)*(1+XLOOKUP(CO$2,Assumptions!$C$94:$M$94,Assumptions!$C$98:$M$98))))</f>
        <v>-3989.771288</v>
      </c>
      <c r="CP33" s="50">
        <f t="array" ref="CP33">-(IF(CP$2=1,Assumptions!$H34/12,-(SUMIF($D$2:$EE$2,CP$2-1,$D33:$EE33)/12)*(1+XLOOKUP(CP$2,Assumptions!$C$94:$M$94,Assumptions!$C$98:$M$98))))</f>
        <v>-3989.771288</v>
      </c>
      <c r="CQ33" s="50">
        <f t="array" ref="CQ33">-(IF(CQ$2=1,Assumptions!$H34/12,-(SUMIF($D$2:$EE$2,CQ$2-1,$D33:$EE33)/12)*(1+XLOOKUP(CQ$2,Assumptions!$C$94:$M$94,Assumptions!$C$98:$M$98))))</f>
        <v>-3989.771288</v>
      </c>
      <c r="CR33" s="50">
        <f t="array" ref="CR33">-(IF(CR$2=1,Assumptions!$H34/12,-(SUMIF($D$2:$EE$2,CR$2-1,$D33:$EE33)/12)*(1+XLOOKUP(CR$2,Assumptions!$C$94:$M$94,Assumptions!$C$98:$M$98))))</f>
        <v>-3989.771288</v>
      </c>
      <c r="CS33" s="50">
        <f t="array" ref="CS33">-(IF(CS$2=1,Assumptions!$H34/12,-(SUMIF($D$2:$EE$2,CS$2-1,$D33:$EE33)/12)*(1+XLOOKUP(CS$2,Assumptions!$C$94:$M$94,Assumptions!$C$98:$M$98))))</f>
        <v>-3989.771288</v>
      </c>
      <c r="CT33" s="50">
        <f t="array" ref="CT33">-(IF(CT$2=1,Assumptions!$H34/12,-(SUMIF($D$2:$EE$2,CT$2-1,$D33:$EE33)/12)*(1+XLOOKUP(CT$2,Assumptions!$C$94:$M$94,Assumptions!$C$98:$M$98))))</f>
        <v>-3989.771288</v>
      </c>
      <c r="CU33" s="50">
        <f t="array" ref="CU33">-(IF(CU$2=1,Assumptions!$H34/12,-(SUMIF($D$2:$EE$2,CU$2-1,$D33:$EE33)/12)*(1+XLOOKUP(CU$2,Assumptions!$C$94:$M$94,Assumptions!$C$98:$M$98))))</f>
        <v>-3989.771288</v>
      </c>
      <c r="CV33" s="50">
        <f t="array" ref="CV33">-(IF(CV$2=1,Assumptions!$H34/12,-(SUMIF($D$2:$EE$2,CV$2-1,$D33:$EE33)/12)*(1+XLOOKUP(CV$2,Assumptions!$C$94:$M$94,Assumptions!$C$98:$M$98))))</f>
        <v>-4109.464427</v>
      </c>
      <c r="CW33" s="50">
        <f t="array" ref="CW33">-(IF(CW$2=1,Assumptions!$H34/12,-(SUMIF($D$2:$EE$2,CW$2-1,$D33:$EE33)/12)*(1+XLOOKUP(CW$2,Assumptions!$C$94:$M$94,Assumptions!$C$98:$M$98))))</f>
        <v>-4109.464427</v>
      </c>
      <c r="CX33" s="50">
        <f t="array" ref="CX33">-(IF(CX$2=1,Assumptions!$H34/12,-(SUMIF($D$2:$EE$2,CX$2-1,$D33:$EE33)/12)*(1+XLOOKUP(CX$2,Assumptions!$C$94:$M$94,Assumptions!$C$98:$M$98))))</f>
        <v>-4109.464427</v>
      </c>
      <c r="CY33" s="50">
        <f t="array" ref="CY33">-(IF(CY$2=1,Assumptions!$H34/12,-(SUMIF($D$2:$EE$2,CY$2-1,$D33:$EE33)/12)*(1+XLOOKUP(CY$2,Assumptions!$C$94:$M$94,Assumptions!$C$98:$M$98))))</f>
        <v>-4109.464427</v>
      </c>
      <c r="CZ33" s="50">
        <f t="array" ref="CZ33">-(IF(CZ$2=1,Assumptions!$H34/12,-(SUMIF($D$2:$EE$2,CZ$2-1,$D33:$EE33)/12)*(1+XLOOKUP(CZ$2,Assumptions!$C$94:$M$94,Assumptions!$C$98:$M$98))))</f>
        <v>-4109.464427</v>
      </c>
      <c r="DA33" s="50">
        <f t="array" ref="DA33">-(IF(DA$2=1,Assumptions!$H34/12,-(SUMIF($D$2:$EE$2,DA$2-1,$D33:$EE33)/12)*(1+XLOOKUP(DA$2,Assumptions!$C$94:$M$94,Assumptions!$C$98:$M$98))))</f>
        <v>-4109.464427</v>
      </c>
      <c r="DB33" s="50">
        <f t="array" ref="DB33">-(IF(DB$2=1,Assumptions!$H34/12,-(SUMIF($D$2:$EE$2,DB$2-1,$D33:$EE33)/12)*(1+XLOOKUP(DB$2,Assumptions!$C$94:$M$94,Assumptions!$C$98:$M$98))))</f>
        <v>-4109.464427</v>
      </c>
      <c r="DC33" s="50">
        <f t="array" ref="DC33">-(IF(DC$2=1,Assumptions!$H34/12,-(SUMIF($D$2:$EE$2,DC$2-1,$D33:$EE33)/12)*(1+XLOOKUP(DC$2,Assumptions!$C$94:$M$94,Assumptions!$C$98:$M$98))))</f>
        <v>-4109.464427</v>
      </c>
      <c r="DD33" s="50">
        <f t="array" ref="DD33">-(IF(DD$2=1,Assumptions!$H34/12,-(SUMIF($D$2:$EE$2,DD$2-1,$D33:$EE33)/12)*(1+XLOOKUP(DD$2,Assumptions!$C$94:$M$94,Assumptions!$C$98:$M$98))))</f>
        <v>-4109.464427</v>
      </c>
      <c r="DE33" s="50">
        <f t="array" ref="DE33">-(IF(DE$2=1,Assumptions!$H34/12,-(SUMIF($D$2:$EE$2,DE$2-1,$D33:$EE33)/12)*(1+XLOOKUP(DE$2,Assumptions!$C$94:$M$94,Assumptions!$C$98:$M$98))))</f>
        <v>-4109.464427</v>
      </c>
      <c r="DF33" s="50">
        <f t="array" ref="DF33">-(IF(DF$2=1,Assumptions!$H34/12,-(SUMIF($D$2:$EE$2,DF$2-1,$D33:$EE33)/12)*(1+XLOOKUP(DF$2,Assumptions!$C$94:$M$94,Assumptions!$C$98:$M$98))))</f>
        <v>-4109.464427</v>
      </c>
      <c r="DG33" s="50">
        <f t="array" ref="DG33">-(IF(DG$2=1,Assumptions!$H34/12,-(SUMIF($D$2:$EE$2,DG$2-1,$D33:$EE33)/12)*(1+XLOOKUP(DG$2,Assumptions!$C$94:$M$94,Assumptions!$C$98:$M$98))))</f>
        <v>-4109.464427</v>
      </c>
      <c r="DH33" s="50">
        <f t="array" ref="DH33">-(IF(DH$2=1,Assumptions!$H34/12,-(SUMIF($D$2:$EE$2,DH$2-1,$D33:$EE33)/12)*(1+XLOOKUP(DH$2,Assumptions!$C$94:$M$94,Assumptions!$C$98:$M$98))))</f>
        <v>-4232.74836</v>
      </c>
      <c r="DI33" s="50">
        <f t="array" ref="DI33">-(IF(DI$2=1,Assumptions!$H34/12,-(SUMIF($D$2:$EE$2,DI$2-1,$D33:$EE33)/12)*(1+XLOOKUP(DI$2,Assumptions!$C$94:$M$94,Assumptions!$C$98:$M$98))))</f>
        <v>-4232.74836</v>
      </c>
      <c r="DJ33" s="50">
        <f t="array" ref="DJ33">-(IF(DJ$2=1,Assumptions!$H34/12,-(SUMIF($D$2:$EE$2,DJ$2-1,$D33:$EE33)/12)*(1+XLOOKUP(DJ$2,Assumptions!$C$94:$M$94,Assumptions!$C$98:$M$98))))</f>
        <v>-4232.74836</v>
      </c>
      <c r="DK33" s="50">
        <f t="array" ref="DK33">-(IF(DK$2=1,Assumptions!$H34/12,-(SUMIF($D$2:$EE$2,DK$2-1,$D33:$EE33)/12)*(1+XLOOKUP(DK$2,Assumptions!$C$94:$M$94,Assumptions!$C$98:$M$98))))</f>
        <v>-4232.74836</v>
      </c>
      <c r="DL33" s="50">
        <f t="array" ref="DL33">-(IF(DL$2=1,Assumptions!$H34/12,-(SUMIF($D$2:$EE$2,DL$2-1,$D33:$EE33)/12)*(1+XLOOKUP(DL$2,Assumptions!$C$94:$M$94,Assumptions!$C$98:$M$98))))</f>
        <v>-4232.74836</v>
      </c>
      <c r="DM33" s="50">
        <f t="array" ref="DM33">-(IF(DM$2=1,Assumptions!$H34/12,-(SUMIF($D$2:$EE$2,DM$2-1,$D33:$EE33)/12)*(1+XLOOKUP(DM$2,Assumptions!$C$94:$M$94,Assumptions!$C$98:$M$98))))</f>
        <v>-4232.74836</v>
      </c>
      <c r="DN33" s="50">
        <f t="array" ref="DN33">-(IF(DN$2=1,Assumptions!$H34/12,-(SUMIF($D$2:$EE$2,DN$2-1,$D33:$EE33)/12)*(1+XLOOKUP(DN$2,Assumptions!$C$94:$M$94,Assumptions!$C$98:$M$98))))</f>
        <v>-4232.74836</v>
      </c>
      <c r="DO33" s="50">
        <f t="array" ref="DO33">-(IF(DO$2=1,Assumptions!$H34/12,-(SUMIF($D$2:$EE$2,DO$2-1,$D33:$EE33)/12)*(1+XLOOKUP(DO$2,Assumptions!$C$94:$M$94,Assumptions!$C$98:$M$98))))</f>
        <v>-4232.74836</v>
      </c>
      <c r="DP33" s="50">
        <f t="array" ref="DP33">-(IF(DP$2=1,Assumptions!$H34/12,-(SUMIF($D$2:$EE$2,DP$2-1,$D33:$EE33)/12)*(1+XLOOKUP(DP$2,Assumptions!$C$94:$M$94,Assumptions!$C$98:$M$98))))</f>
        <v>-4232.74836</v>
      </c>
      <c r="DQ33" s="50">
        <f t="array" ref="DQ33">-(IF(DQ$2=1,Assumptions!$H34/12,-(SUMIF($D$2:$EE$2,DQ$2-1,$D33:$EE33)/12)*(1+XLOOKUP(DQ$2,Assumptions!$C$94:$M$94,Assumptions!$C$98:$M$98))))</f>
        <v>-4232.74836</v>
      </c>
      <c r="DR33" s="50">
        <f t="array" ref="DR33">-(IF(DR$2=1,Assumptions!$H34/12,-(SUMIF($D$2:$EE$2,DR$2-1,$D33:$EE33)/12)*(1+XLOOKUP(DR$2,Assumptions!$C$94:$M$94,Assumptions!$C$98:$M$98))))</f>
        <v>-4232.74836</v>
      </c>
      <c r="DS33" s="50">
        <f t="array" ref="DS33">-(IF(DS$2=1,Assumptions!$H34/12,-(SUMIF($D$2:$EE$2,DS$2-1,$D33:$EE33)/12)*(1+XLOOKUP(DS$2,Assumptions!$C$94:$M$94,Assumptions!$C$98:$M$98))))</f>
        <v>-4232.74836</v>
      </c>
      <c r="DT33" s="50">
        <f t="array" ref="DT33">-(IF(DT$2=1,Assumptions!$H34/12,-(SUMIF($D$2:$EE$2,DT$2-1,$D33:$EE33)/12)*(1+XLOOKUP(DT$2,Assumptions!$C$94:$M$94,Assumptions!$C$98:$M$98))))</f>
        <v>-4359.73081</v>
      </c>
      <c r="DU33" s="50">
        <f t="array" ref="DU33">-(IF(DU$2=1,Assumptions!$H34/12,-(SUMIF($D$2:$EE$2,DU$2-1,$D33:$EE33)/12)*(1+XLOOKUP(DU$2,Assumptions!$C$94:$M$94,Assumptions!$C$98:$M$98))))</f>
        <v>-4359.73081</v>
      </c>
      <c r="DV33" s="50">
        <f t="array" ref="DV33">-(IF(DV$2=1,Assumptions!$H34/12,-(SUMIF($D$2:$EE$2,DV$2-1,$D33:$EE33)/12)*(1+XLOOKUP(DV$2,Assumptions!$C$94:$M$94,Assumptions!$C$98:$M$98))))</f>
        <v>-4359.73081</v>
      </c>
      <c r="DW33" s="50">
        <f t="array" ref="DW33">-(IF(DW$2=1,Assumptions!$H34/12,-(SUMIF($D$2:$EE$2,DW$2-1,$D33:$EE33)/12)*(1+XLOOKUP(DW$2,Assumptions!$C$94:$M$94,Assumptions!$C$98:$M$98))))</f>
        <v>-4359.73081</v>
      </c>
      <c r="DX33" s="50">
        <f t="array" ref="DX33">-(IF(DX$2=1,Assumptions!$H34/12,-(SUMIF($D$2:$EE$2,DX$2-1,$D33:$EE33)/12)*(1+XLOOKUP(DX$2,Assumptions!$C$94:$M$94,Assumptions!$C$98:$M$98))))</f>
        <v>-4359.73081</v>
      </c>
      <c r="DY33" s="50">
        <f t="array" ref="DY33">-(IF(DY$2=1,Assumptions!$H34/12,-(SUMIF($D$2:$EE$2,DY$2-1,$D33:$EE33)/12)*(1+XLOOKUP(DY$2,Assumptions!$C$94:$M$94,Assumptions!$C$98:$M$98))))</f>
        <v>-4359.73081</v>
      </c>
      <c r="DZ33" s="50">
        <f t="array" ref="DZ33">-(IF(DZ$2=1,Assumptions!$H34/12,-(SUMIF($D$2:$EE$2,DZ$2-1,$D33:$EE33)/12)*(1+XLOOKUP(DZ$2,Assumptions!$C$94:$M$94,Assumptions!$C$98:$M$98))))</f>
        <v>-4359.73081</v>
      </c>
      <c r="EA33" s="50">
        <f t="array" ref="EA33">-(IF(EA$2=1,Assumptions!$H34/12,-(SUMIF($D$2:$EE$2,EA$2-1,$D33:$EE33)/12)*(1+XLOOKUP(EA$2,Assumptions!$C$94:$M$94,Assumptions!$C$98:$M$98))))</f>
        <v>-4359.73081</v>
      </c>
      <c r="EB33" s="50">
        <f t="array" ref="EB33">-(IF(EB$2=1,Assumptions!$H34/12,-(SUMIF($D$2:$EE$2,EB$2-1,$D33:$EE33)/12)*(1+XLOOKUP(EB$2,Assumptions!$C$94:$M$94,Assumptions!$C$98:$M$98))))</f>
        <v>-4359.73081</v>
      </c>
      <c r="EC33" s="50">
        <f t="array" ref="EC33">-(IF(EC$2=1,Assumptions!$H34/12,-(SUMIF($D$2:$EE$2,EC$2-1,$D33:$EE33)/12)*(1+XLOOKUP(EC$2,Assumptions!$C$94:$M$94,Assumptions!$C$98:$M$98))))</f>
        <v>-4359.73081</v>
      </c>
      <c r="ED33" s="50">
        <f t="array" ref="ED33">-(IF(ED$2=1,Assumptions!$H34/12,-(SUMIF($D$2:$EE$2,ED$2-1,$D33:$EE33)/12)*(1+XLOOKUP(ED$2,Assumptions!$C$94:$M$94,Assumptions!$C$98:$M$98))))</f>
        <v>-4359.73081</v>
      </c>
      <c r="EE33" s="50">
        <f t="array" ref="EE33">-(IF(EE$2=1,Assumptions!$H34/12,-(SUMIF($D$2:$EE$2,EE$2-1,$D33:$EE33)/12)*(1+XLOOKUP(EE$2,Assumptions!$C$94:$M$94,Assumptions!$C$98:$M$98))))</f>
        <v>-4359.73081</v>
      </c>
    </row>
    <row r="34" ht="15.75" customHeight="1">
      <c r="A34" s="1"/>
      <c r="B34" s="1"/>
      <c r="C34" s="1" t="str">
        <f>Assumptions!B35</f>
        <v>Insurance</v>
      </c>
      <c r="D34" s="50">
        <f t="array" ref="D34">-(IF(D$2=1,Assumptions!$H35/12,-(SUMIF($D$2:$EE$2,D$2-1,$D34:$EE34)/12)*(1+XLOOKUP(D$2,Assumptions!$C$94:$M$94,Assumptions!$C$98:$M$98))))</f>
        <v>-413.3913583</v>
      </c>
      <c r="E34" s="50">
        <f t="array" ref="E34">-(IF(E$2=1,Assumptions!$H35/12,-(SUMIF($D$2:$EE$2,E$2-1,$D34:$EE34)/12)*(1+XLOOKUP(E$2,Assumptions!$C$94:$M$94,Assumptions!$C$98:$M$98))))</f>
        <v>-413.3913583</v>
      </c>
      <c r="F34" s="50">
        <f t="array" ref="F34">-(IF(F$2=1,Assumptions!$H35/12,-(SUMIF($D$2:$EE$2,F$2-1,$D34:$EE34)/12)*(1+XLOOKUP(F$2,Assumptions!$C$94:$M$94,Assumptions!$C$98:$M$98))))</f>
        <v>-413.3913583</v>
      </c>
      <c r="G34" s="50">
        <f t="array" ref="G34">-(IF(G$2=1,Assumptions!$H35/12,-(SUMIF($D$2:$EE$2,G$2-1,$D34:$EE34)/12)*(1+XLOOKUP(G$2,Assumptions!$C$94:$M$94,Assumptions!$C$98:$M$98))))</f>
        <v>-413.3913583</v>
      </c>
      <c r="H34" s="50">
        <f t="array" ref="H34">-(IF(H$2=1,Assumptions!$H35/12,-(SUMIF($D$2:$EE$2,H$2-1,$D34:$EE34)/12)*(1+XLOOKUP(H$2,Assumptions!$C$94:$M$94,Assumptions!$C$98:$M$98))))</f>
        <v>-413.3913583</v>
      </c>
      <c r="I34" s="50">
        <f t="array" ref="I34">-(IF(I$2=1,Assumptions!$H35/12,-(SUMIF($D$2:$EE$2,I$2-1,$D34:$EE34)/12)*(1+XLOOKUP(I$2,Assumptions!$C$94:$M$94,Assumptions!$C$98:$M$98))))</f>
        <v>-413.3913583</v>
      </c>
      <c r="J34" s="50">
        <f t="array" ref="J34">-(IF(J$2=1,Assumptions!$H35/12,-(SUMIF($D$2:$EE$2,J$2-1,$D34:$EE34)/12)*(1+XLOOKUP(J$2,Assumptions!$C$94:$M$94,Assumptions!$C$98:$M$98))))</f>
        <v>-413.3913583</v>
      </c>
      <c r="K34" s="50">
        <f t="array" ref="K34">-(IF(K$2=1,Assumptions!$H35/12,-(SUMIF($D$2:$EE$2,K$2-1,$D34:$EE34)/12)*(1+XLOOKUP(K$2,Assumptions!$C$94:$M$94,Assumptions!$C$98:$M$98))))</f>
        <v>-413.3913583</v>
      </c>
      <c r="L34" s="50">
        <f t="array" ref="L34">-(IF(L$2=1,Assumptions!$H35/12,-(SUMIF($D$2:$EE$2,L$2-1,$D34:$EE34)/12)*(1+XLOOKUP(L$2,Assumptions!$C$94:$M$94,Assumptions!$C$98:$M$98))))</f>
        <v>-413.3913583</v>
      </c>
      <c r="M34" s="50">
        <f t="array" ref="M34">-(IF(M$2=1,Assumptions!$H35/12,-(SUMIF($D$2:$EE$2,M$2-1,$D34:$EE34)/12)*(1+XLOOKUP(M$2,Assumptions!$C$94:$M$94,Assumptions!$C$98:$M$98))))</f>
        <v>-413.3913583</v>
      </c>
      <c r="N34" s="50">
        <f t="array" ref="N34">-(IF(N$2=1,Assumptions!$H35/12,-(SUMIF($D$2:$EE$2,N$2-1,$D34:$EE34)/12)*(1+XLOOKUP(N$2,Assumptions!$C$94:$M$94,Assumptions!$C$98:$M$98))))</f>
        <v>-413.3913583</v>
      </c>
      <c r="O34" s="50">
        <f t="array" ref="O34">-(IF(O$2=1,Assumptions!$H35/12,-(SUMIF($D$2:$EE$2,O$2-1,$D34:$EE34)/12)*(1+XLOOKUP(O$2,Assumptions!$C$94:$M$94,Assumptions!$C$98:$M$98))))</f>
        <v>-413.3913583</v>
      </c>
      <c r="P34" s="50">
        <f t="array" ref="P34">-(IF(P$2=1,Assumptions!$H35/12,-(SUMIF($D$2:$EE$2,P$2-1,$D34:$EE34)/12)*(1+XLOOKUP(P$2,Assumptions!$C$94:$M$94,Assumptions!$C$98:$M$98))))</f>
        <v>-425.7930991</v>
      </c>
      <c r="Q34" s="50">
        <f t="array" ref="Q34">-(IF(Q$2=1,Assumptions!$H35/12,-(SUMIF($D$2:$EE$2,Q$2-1,$D34:$EE34)/12)*(1+XLOOKUP(Q$2,Assumptions!$C$94:$M$94,Assumptions!$C$98:$M$98))))</f>
        <v>-425.7930991</v>
      </c>
      <c r="R34" s="50">
        <f t="array" ref="R34">-(IF(R$2=1,Assumptions!$H35/12,-(SUMIF($D$2:$EE$2,R$2-1,$D34:$EE34)/12)*(1+XLOOKUP(R$2,Assumptions!$C$94:$M$94,Assumptions!$C$98:$M$98))))</f>
        <v>-425.7930991</v>
      </c>
      <c r="S34" s="50">
        <f t="array" ref="S34">-(IF(S$2=1,Assumptions!$H35/12,-(SUMIF($D$2:$EE$2,S$2-1,$D34:$EE34)/12)*(1+XLOOKUP(S$2,Assumptions!$C$94:$M$94,Assumptions!$C$98:$M$98))))</f>
        <v>-425.7930991</v>
      </c>
      <c r="T34" s="50">
        <f t="array" ref="T34">-(IF(T$2=1,Assumptions!$H35/12,-(SUMIF($D$2:$EE$2,T$2-1,$D34:$EE34)/12)*(1+XLOOKUP(T$2,Assumptions!$C$94:$M$94,Assumptions!$C$98:$M$98))))</f>
        <v>-425.7930991</v>
      </c>
      <c r="U34" s="50">
        <f t="array" ref="U34">-(IF(U$2=1,Assumptions!$H35/12,-(SUMIF($D$2:$EE$2,U$2-1,$D34:$EE34)/12)*(1+XLOOKUP(U$2,Assumptions!$C$94:$M$94,Assumptions!$C$98:$M$98))))</f>
        <v>-425.7930991</v>
      </c>
      <c r="V34" s="50">
        <f t="array" ref="V34">-(IF(V$2=1,Assumptions!$H35/12,-(SUMIF($D$2:$EE$2,V$2-1,$D34:$EE34)/12)*(1+XLOOKUP(V$2,Assumptions!$C$94:$M$94,Assumptions!$C$98:$M$98))))</f>
        <v>-425.7930991</v>
      </c>
      <c r="W34" s="50">
        <f t="array" ref="W34">-(IF(W$2=1,Assumptions!$H35/12,-(SUMIF($D$2:$EE$2,W$2-1,$D34:$EE34)/12)*(1+XLOOKUP(W$2,Assumptions!$C$94:$M$94,Assumptions!$C$98:$M$98))))</f>
        <v>-425.7930991</v>
      </c>
      <c r="X34" s="50">
        <f t="array" ref="X34">-(IF(X$2=1,Assumptions!$H35/12,-(SUMIF($D$2:$EE$2,X$2-1,$D34:$EE34)/12)*(1+XLOOKUP(X$2,Assumptions!$C$94:$M$94,Assumptions!$C$98:$M$98))))</f>
        <v>-425.7930991</v>
      </c>
      <c r="Y34" s="50">
        <f t="array" ref="Y34">-(IF(Y$2=1,Assumptions!$H35/12,-(SUMIF($D$2:$EE$2,Y$2-1,$D34:$EE34)/12)*(1+XLOOKUP(Y$2,Assumptions!$C$94:$M$94,Assumptions!$C$98:$M$98))))</f>
        <v>-425.7930991</v>
      </c>
      <c r="Z34" s="50">
        <f t="array" ref="Z34">-(IF(Z$2=1,Assumptions!$H35/12,-(SUMIF($D$2:$EE$2,Z$2-1,$D34:$EE34)/12)*(1+XLOOKUP(Z$2,Assumptions!$C$94:$M$94,Assumptions!$C$98:$M$98))))</f>
        <v>-425.7930991</v>
      </c>
      <c r="AA34" s="50">
        <f t="array" ref="AA34">-(IF(AA$2=1,Assumptions!$H35/12,-(SUMIF($D$2:$EE$2,AA$2-1,$D34:$EE34)/12)*(1+XLOOKUP(AA$2,Assumptions!$C$94:$M$94,Assumptions!$C$98:$M$98))))</f>
        <v>-425.7930991</v>
      </c>
      <c r="AB34" s="50">
        <f t="array" ref="AB34">-(IF(AB$2=1,Assumptions!$H35/12,-(SUMIF($D$2:$EE$2,AB$2-1,$D34:$EE34)/12)*(1+XLOOKUP(AB$2,Assumptions!$C$94:$M$94,Assumptions!$C$98:$M$98))))</f>
        <v>-438.5668921</v>
      </c>
      <c r="AC34" s="50">
        <f t="array" ref="AC34">-(IF(AC$2=1,Assumptions!$H35/12,-(SUMIF($D$2:$EE$2,AC$2-1,$D34:$EE34)/12)*(1+XLOOKUP(AC$2,Assumptions!$C$94:$M$94,Assumptions!$C$98:$M$98))))</f>
        <v>-438.5668921</v>
      </c>
      <c r="AD34" s="50">
        <f t="array" ref="AD34">-(IF(AD$2=1,Assumptions!$H35/12,-(SUMIF($D$2:$EE$2,AD$2-1,$D34:$EE34)/12)*(1+XLOOKUP(AD$2,Assumptions!$C$94:$M$94,Assumptions!$C$98:$M$98))))</f>
        <v>-438.5668921</v>
      </c>
      <c r="AE34" s="50">
        <f t="array" ref="AE34">-(IF(AE$2=1,Assumptions!$H35/12,-(SUMIF($D$2:$EE$2,AE$2-1,$D34:$EE34)/12)*(1+XLOOKUP(AE$2,Assumptions!$C$94:$M$94,Assumptions!$C$98:$M$98))))</f>
        <v>-438.5668921</v>
      </c>
      <c r="AF34" s="50">
        <f t="array" ref="AF34">-(IF(AF$2=1,Assumptions!$H35/12,-(SUMIF($D$2:$EE$2,AF$2-1,$D34:$EE34)/12)*(1+XLOOKUP(AF$2,Assumptions!$C$94:$M$94,Assumptions!$C$98:$M$98))))</f>
        <v>-438.5668921</v>
      </c>
      <c r="AG34" s="50">
        <f t="array" ref="AG34">-(IF(AG$2=1,Assumptions!$H35/12,-(SUMIF($D$2:$EE$2,AG$2-1,$D34:$EE34)/12)*(1+XLOOKUP(AG$2,Assumptions!$C$94:$M$94,Assumptions!$C$98:$M$98))))</f>
        <v>-438.5668921</v>
      </c>
      <c r="AH34" s="50">
        <f t="array" ref="AH34">-(IF(AH$2=1,Assumptions!$H35/12,-(SUMIF($D$2:$EE$2,AH$2-1,$D34:$EE34)/12)*(1+XLOOKUP(AH$2,Assumptions!$C$94:$M$94,Assumptions!$C$98:$M$98))))</f>
        <v>-438.5668921</v>
      </c>
      <c r="AI34" s="50">
        <f t="array" ref="AI34">-(IF(AI$2=1,Assumptions!$H35/12,-(SUMIF($D$2:$EE$2,AI$2-1,$D34:$EE34)/12)*(1+XLOOKUP(AI$2,Assumptions!$C$94:$M$94,Assumptions!$C$98:$M$98))))</f>
        <v>-438.5668921</v>
      </c>
      <c r="AJ34" s="50">
        <f t="array" ref="AJ34">-(IF(AJ$2=1,Assumptions!$H35/12,-(SUMIF($D$2:$EE$2,AJ$2-1,$D34:$EE34)/12)*(1+XLOOKUP(AJ$2,Assumptions!$C$94:$M$94,Assumptions!$C$98:$M$98))))</f>
        <v>-438.5668921</v>
      </c>
      <c r="AK34" s="50">
        <f t="array" ref="AK34">-(IF(AK$2=1,Assumptions!$H35/12,-(SUMIF($D$2:$EE$2,AK$2-1,$D34:$EE34)/12)*(1+XLOOKUP(AK$2,Assumptions!$C$94:$M$94,Assumptions!$C$98:$M$98))))</f>
        <v>-438.5668921</v>
      </c>
      <c r="AL34" s="50">
        <f t="array" ref="AL34">-(IF(AL$2=1,Assumptions!$H35/12,-(SUMIF($D$2:$EE$2,AL$2-1,$D34:$EE34)/12)*(1+XLOOKUP(AL$2,Assumptions!$C$94:$M$94,Assumptions!$C$98:$M$98))))</f>
        <v>-438.5668921</v>
      </c>
      <c r="AM34" s="50">
        <f t="array" ref="AM34">-(IF(AM$2=1,Assumptions!$H35/12,-(SUMIF($D$2:$EE$2,AM$2-1,$D34:$EE34)/12)*(1+XLOOKUP(AM$2,Assumptions!$C$94:$M$94,Assumptions!$C$98:$M$98))))</f>
        <v>-438.5668921</v>
      </c>
      <c r="AN34" s="50">
        <f t="array" ref="AN34">-(IF(AN$2=1,Assumptions!$H35/12,-(SUMIF($D$2:$EE$2,AN$2-1,$D34:$EE34)/12)*(1+XLOOKUP(AN$2,Assumptions!$C$94:$M$94,Assumptions!$C$98:$M$98))))</f>
        <v>-451.7238988</v>
      </c>
      <c r="AO34" s="50">
        <f t="array" ref="AO34">-(IF(AO$2=1,Assumptions!$H35/12,-(SUMIF($D$2:$EE$2,AO$2-1,$D34:$EE34)/12)*(1+XLOOKUP(AO$2,Assumptions!$C$94:$M$94,Assumptions!$C$98:$M$98))))</f>
        <v>-451.7238988</v>
      </c>
      <c r="AP34" s="50">
        <f t="array" ref="AP34">-(IF(AP$2=1,Assumptions!$H35/12,-(SUMIF($D$2:$EE$2,AP$2-1,$D34:$EE34)/12)*(1+XLOOKUP(AP$2,Assumptions!$C$94:$M$94,Assumptions!$C$98:$M$98))))</f>
        <v>-451.7238988</v>
      </c>
      <c r="AQ34" s="50">
        <f t="array" ref="AQ34">-(IF(AQ$2=1,Assumptions!$H35/12,-(SUMIF($D$2:$EE$2,AQ$2-1,$D34:$EE34)/12)*(1+XLOOKUP(AQ$2,Assumptions!$C$94:$M$94,Assumptions!$C$98:$M$98))))</f>
        <v>-451.7238988</v>
      </c>
      <c r="AR34" s="50">
        <f t="array" ref="AR34">-(IF(AR$2=1,Assumptions!$H35/12,-(SUMIF($D$2:$EE$2,AR$2-1,$D34:$EE34)/12)*(1+XLOOKUP(AR$2,Assumptions!$C$94:$M$94,Assumptions!$C$98:$M$98))))</f>
        <v>-451.7238988</v>
      </c>
      <c r="AS34" s="50">
        <f t="array" ref="AS34">-(IF(AS$2=1,Assumptions!$H35/12,-(SUMIF($D$2:$EE$2,AS$2-1,$D34:$EE34)/12)*(1+XLOOKUP(AS$2,Assumptions!$C$94:$M$94,Assumptions!$C$98:$M$98))))</f>
        <v>-451.7238988</v>
      </c>
      <c r="AT34" s="50">
        <f t="array" ref="AT34">-(IF(AT$2=1,Assumptions!$H35/12,-(SUMIF($D$2:$EE$2,AT$2-1,$D34:$EE34)/12)*(1+XLOOKUP(AT$2,Assumptions!$C$94:$M$94,Assumptions!$C$98:$M$98))))</f>
        <v>-451.7238988</v>
      </c>
      <c r="AU34" s="50">
        <f t="array" ref="AU34">-(IF(AU$2=1,Assumptions!$H35/12,-(SUMIF($D$2:$EE$2,AU$2-1,$D34:$EE34)/12)*(1+XLOOKUP(AU$2,Assumptions!$C$94:$M$94,Assumptions!$C$98:$M$98))))</f>
        <v>-451.7238988</v>
      </c>
      <c r="AV34" s="50">
        <f t="array" ref="AV34">-(IF(AV$2=1,Assumptions!$H35/12,-(SUMIF($D$2:$EE$2,AV$2-1,$D34:$EE34)/12)*(1+XLOOKUP(AV$2,Assumptions!$C$94:$M$94,Assumptions!$C$98:$M$98))))</f>
        <v>-451.7238988</v>
      </c>
      <c r="AW34" s="50">
        <f t="array" ref="AW34">-(IF(AW$2=1,Assumptions!$H35/12,-(SUMIF($D$2:$EE$2,AW$2-1,$D34:$EE34)/12)*(1+XLOOKUP(AW$2,Assumptions!$C$94:$M$94,Assumptions!$C$98:$M$98))))</f>
        <v>-451.7238988</v>
      </c>
      <c r="AX34" s="50">
        <f t="array" ref="AX34">-(IF(AX$2=1,Assumptions!$H35/12,-(SUMIF($D$2:$EE$2,AX$2-1,$D34:$EE34)/12)*(1+XLOOKUP(AX$2,Assumptions!$C$94:$M$94,Assumptions!$C$98:$M$98))))</f>
        <v>-451.7238988</v>
      </c>
      <c r="AY34" s="50">
        <f t="array" ref="AY34">-(IF(AY$2=1,Assumptions!$H35/12,-(SUMIF($D$2:$EE$2,AY$2-1,$D34:$EE34)/12)*(1+XLOOKUP(AY$2,Assumptions!$C$94:$M$94,Assumptions!$C$98:$M$98))))</f>
        <v>-451.7238988</v>
      </c>
      <c r="AZ34" s="50">
        <f t="array" ref="AZ34">-(IF(AZ$2=1,Assumptions!$H35/12,-(SUMIF($D$2:$EE$2,AZ$2-1,$D34:$EE34)/12)*(1+XLOOKUP(AZ$2,Assumptions!$C$94:$M$94,Assumptions!$C$98:$M$98))))</f>
        <v>-465.2756158</v>
      </c>
      <c r="BA34" s="50">
        <f t="array" ref="BA34">-(IF(BA$2=1,Assumptions!$H35/12,-(SUMIF($D$2:$EE$2,BA$2-1,$D34:$EE34)/12)*(1+XLOOKUP(BA$2,Assumptions!$C$94:$M$94,Assumptions!$C$98:$M$98))))</f>
        <v>-465.2756158</v>
      </c>
      <c r="BB34" s="50">
        <f t="array" ref="BB34">-(IF(BB$2=1,Assumptions!$H35/12,-(SUMIF($D$2:$EE$2,BB$2-1,$D34:$EE34)/12)*(1+XLOOKUP(BB$2,Assumptions!$C$94:$M$94,Assumptions!$C$98:$M$98))))</f>
        <v>-465.2756158</v>
      </c>
      <c r="BC34" s="50">
        <f t="array" ref="BC34">-(IF(BC$2=1,Assumptions!$H35/12,-(SUMIF($D$2:$EE$2,BC$2-1,$D34:$EE34)/12)*(1+XLOOKUP(BC$2,Assumptions!$C$94:$M$94,Assumptions!$C$98:$M$98))))</f>
        <v>-465.2756158</v>
      </c>
      <c r="BD34" s="50">
        <f t="array" ref="BD34">-(IF(BD$2=1,Assumptions!$H35/12,-(SUMIF($D$2:$EE$2,BD$2-1,$D34:$EE34)/12)*(1+XLOOKUP(BD$2,Assumptions!$C$94:$M$94,Assumptions!$C$98:$M$98))))</f>
        <v>-465.2756158</v>
      </c>
      <c r="BE34" s="50">
        <f t="array" ref="BE34">-(IF(BE$2=1,Assumptions!$H35/12,-(SUMIF($D$2:$EE$2,BE$2-1,$D34:$EE34)/12)*(1+XLOOKUP(BE$2,Assumptions!$C$94:$M$94,Assumptions!$C$98:$M$98))))</f>
        <v>-465.2756158</v>
      </c>
      <c r="BF34" s="50">
        <f t="array" ref="BF34">-(IF(BF$2=1,Assumptions!$H35/12,-(SUMIF($D$2:$EE$2,BF$2-1,$D34:$EE34)/12)*(1+XLOOKUP(BF$2,Assumptions!$C$94:$M$94,Assumptions!$C$98:$M$98))))</f>
        <v>-465.2756158</v>
      </c>
      <c r="BG34" s="50">
        <f t="array" ref="BG34">-(IF(BG$2=1,Assumptions!$H35/12,-(SUMIF($D$2:$EE$2,BG$2-1,$D34:$EE34)/12)*(1+XLOOKUP(BG$2,Assumptions!$C$94:$M$94,Assumptions!$C$98:$M$98))))</f>
        <v>-465.2756158</v>
      </c>
      <c r="BH34" s="50">
        <f t="array" ref="BH34">-(IF(BH$2=1,Assumptions!$H35/12,-(SUMIF($D$2:$EE$2,BH$2-1,$D34:$EE34)/12)*(1+XLOOKUP(BH$2,Assumptions!$C$94:$M$94,Assumptions!$C$98:$M$98))))</f>
        <v>-465.2756158</v>
      </c>
      <c r="BI34" s="50">
        <f t="array" ref="BI34">-(IF(BI$2=1,Assumptions!$H35/12,-(SUMIF($D$2:$EE$2,BI$2-1,$D34:$EE34)/12)*(1+XLOOKUP(BI$2,Assumptions!$C$94:$M$94,Assumptions!$C$98:$M$98))))</f>
        <v>-465.2756158</v>
      </c>
      <c r="BJ34" s="50">
        <f t="array" ref="BJ34">-(IF(BJ$2=1,Assumptions!$H35/12,-(SUMIF($D$2:$EE$2,BJ$2-1,$D34:$EE34)/12)*(1+XLOOKUP(BJ$2,Assumptions!$C$94:$M$94,Assumptions!$C$98:$M$98))))</f>
        <v>-465.2756158</v>
      </c>
      <c r="BK34" s="50">
        <f t="array" ref="BK34">-(IF(BK$2=1,Assumptions!$H35/12,-(SUMIF($D$2:$EE$2,BK$2-1,$D34:$EE34)/12)*(1+XLOOKUP(BK$2,Assumptions!$C$94:$M$94,Assumptions!$C$98:$M$98))))</f>
        <v>-465.2756158</v>
      </c>
      <c r="BL34" s="50">
        <f t="array" ref="BL34">-(IF(BL$2=1,Assumptions!$H35/12,-(SUMIF($D$2:$EE$2,BL$2-1,$D34:$EE34)/12)*(1+XLOOKUP(BL$2,Assumptions!$C$94:$M$94,Assumptions!$C$98:$M$98))))</f>
        <v>-479.2338843</v>
      </c>
      <c r="BM34" s="50">
        <f t="array" ref="BM34">-(IF(BM$2=1,Assumptions!$H35/12,-(SUMIF($D$2:$EE$2,BM$2-1,$D34:$EE34)/12)*(1+XLOOKUP(BM$2,Assumptions!$C$94:$M$94,Assumptions!$C$98:$M$98))))</f>
        <v>-479.2338843</v>
      </c>
      <c r="BN34" s="50">
        <f t="array" ref="BN34">-(IF(BN$2=1,Assumptions!$H35/12,-(SUMIF($D$2:$EE$2,BN$2-1,$D34:$EE34)/12)*(1+XLOOKUP(BN$2,Assumptions!$C$94:$M$94,Assumptions!$C$98:$M$98))))</f>
        <v>-479.2338843</v>
      </c>
      <c r="BO34" s="50">
        <f t="array" ref="BO34">-(IF(BO$2=1,Assumptions!$H35/12,-(SUMIF($D$2:$EE$2,BO$2-1,$D34:$EE34)/12)*(1+XLOOKUP(BO$2,Assumptions!$C$94:$M$94,Assumptions!$C$98:$M$98))))</f>
        <v>-479.2338843</v>
      </c>
      <c r="BP34" s="50">
        <f t="array" ref="BP34">-(IF(BP$2=1,Assumptions!$H35/12,-(SUMIF($D$2:$EE$2,BP$2-1,$D34:$EE34)/12)*(1+XLOOKUP(BP$2,Assumptions!$C$94:$M$94,Assumptions!$C$98:$M$98))))</f>
        <v>-479.2338843</v>
      </c>
      <c r="BQ34" s="50">
        <f t="array" ref="BQ34">-(IF(BQ$2=1,Assumptions!$H35/12,-(SUMIF($D$2:$EE$2,BQ$2-1,$D34:$EE34)/12)*(1+XLOOKUP(BQ$2,Assumptions!$C$94:$M$94,Assumptions!$C$98:$M$98))))</f>
        <v>-479.2338843</v>
      </c>
      <c r="BR34" s="50">
        <f t="array" ref="BR34">-(IF(BR$2=1,Assumptions!$H35/12,-(SUMIF($D$2:$EE$2,BR$2-1,$D34:$EE34)/12)*(1+XLOOKUP(BR$2,Assumptions!$C$94:$M$94,Assumptions!$C$98:$M$98))))</f>
        <v>-479.2338843</v>
      </c>
      <c r="BS34" s="50">
        <f t="array" ref="BS34">-(IF(BS$2=1,Assumptions!$H35/12,-(SUMIF($D$2:$EE$2,BS$2-1,$D34:$EE34)/12)*(1+XLOOKUP(BS$2,Assumptions!$C$94:$M$94,Assumptions!$C$98:$M$98))))</f>
        <v>-479.2338843</v>
      </c>
      <c r="BT34" s="50">
        <f t="array" ref="BT34">-(IF(BT$2=1,Assumptions!$H35/12,-(SUMIF($D$2:$EE$2,BT$2-1,$D34:$EE34)/12)*(1+XLOOKUP(BT$2,Assumptions!$C$94:$M$94,Assumptions!$C$98:$M$98))))</f>
        <v>-479.2338843</v>
      </c>
      <c r="BU34" s="50">
        <f t="array" ref="BU34">-(IF(BU$2=1,Assumptions!$H35/12,-(SUMIF($D$2:$EE$2,BU$2-1,$D34:$EE34)/12)*(1+XLOOKUP(BU$2,Assumptions!$C$94:$M$94,Assumptions!$C$98:$M$98))))</f>
        <v>-479.2338843</v>
      </c>
      <c r="BV34" s="50">
        <f t="array" ref="BV34">-(IF(BV$2=1,Assumptions!$H35/12,-(SUMIF($D$2:$EE$2,BV$2-1,$D34:$EE34)/12)*(1+XLOOKUP(BV$2,Assumptions!$C$94:$M$94,Assumptions!$C$98:$M$98))))</f>
        <v>-479.2338843</v>
      </c>
      <c r="BW34" s="50">
        <f t="array" ref="BW34">-(IF(BW$2=1,Assumptions!$H35/12,-(SUMIF($D$2:$EE$2,BW$2-1,$D34:$EE34)/12)*(1+XLOOKUP(BW$2,Assumptions!$C$94:$M$94,Assumptions!$C$98:$M$98))))</f>
        <v>-479.2338843</v>
      </c>
      <c r="BX34" s="50">
        <f t="array" ref="BX34">-(IF(BX$2=1,Assumptions!$H35/12,-(SUMIF($D$2:$EE$2,BX$2-1,$D34:$EE34)/12)*(1+XLOOKUP(BX$2,Assumptions!$C$94:$M$94,Assumptions!$C$98:$M$98))))</f>
        <v>-493.6109008</v>
      </c>
      <c r="BY34" s="50">
        <f t="array" ref="BY34">-(IF(BY$2=1,Assumptions!$H35/12,-(SUMIF($D$2:$EE$2,BY$2-1,$D34:$EE34)/12)*(1+XLOOKUP(BY$2,Assumptions!$C$94:$M$94,Assumptions!$C$98:$M$98))))</f>
        <v>-493.6109008</v>
      </c>
      <c r="BZ34" s="50">
        <f t="array" ref="BZ34">-(IF(BZ$2=1,Assumptions!$H35/12,-(SUMIF($D$2:$EE$2,BZ$2-1,$D34:$EE34)/12)*(1+XLOOKUP(BZ$2,Assumptions!$C$94:$M$94,Assumptions!$C$98:$M$98))))</f>
        <v>-493.6109008</v>
      </c>
      <c r="CA34" s="50">
        <f t="array" ref="CA34">-(IF(CA$2=1,Assumptions!$H35/12,-(SUMIF($D$2:$EE$2,CA$2-1,$D34:$EE34)/12)*(1+XLOOKUP(CA$2,Assumptions!$C$94:$M$94,Assumptions!$C$98:$M$98))))</f>
        <v>-493.6109008</v>
      </c>
      <c r="CB34" s="50">
        <f t="array" ref="CB34">-(IF(CB$2=1,Assumptions!$H35/12,-(SUMIF($D$2:$EE$2,CB$2-1,$D34:$EE34)/12)*(1+XLOOKUP(CB$2,Assumptions!$C$94:$M$94,Assumptions!$C$98:$M$98))))</f>
        <v>-493.6109008</v>
      </c>
      <c r="CC34" s="50">
        <f t="array" ref="CC34">-(IF(CC$2=1,Assumptions!$H35/12,-(SUMIF($D$2:$EE$2,CC$2-1,$D34:$EE34)/12)*(1+XLOOKUP(CC$2,Assumptions!$C$94:$M$94,Assumptions!$C$98:$M$98))))</f>
        <v>-493.6109008</v>
      </c>
      <c r="CD34" s="50">
        <f t="array" ref="CD34">-(IF(CD$2=1,Assumptions!$H35/12,-(SUMIF($D$2:$EE$2,CD$2-1,$D34:$EE34)/12)*(1+XLOOKUP(CD$2,Assumptions!$C$94:$M$94,Assumptions!$C$98:$M$98))))</f>
        <v>-493.6109008</v>
      </c>
      <c r="CE34" s="50">
        <f t="array" ref="CE34">-(IF(CE$2=1,Assumptions!$H35/12,-(SUMIF($D$2:$EE$2,CE$2-1,$D34:$EE34)/12)*(1+XLOOKUP(CE$2,Assumptions!$C$94:$M$94,Assumptions!$C$98:$M$98))))</f>
        <v>-493.6109008</v>
      </c>
      <c r="CF34" s="50">
        <f t="array" ref="CF34">-(IF(CF$2=1,Assumptions!$H35/12,-(SUMIF($D$2:$EE$2,CF$2-1,$D34:$EE34)/12)*(1+XLOOKUP(CF$2,Assumptions!$C$94:$M$94,Assumptions!$C$98:$M$98))))</f>
        <v>-493.6109008</v>
      </c>
      <c r="CG34" s="50">
        <f t="array" ref="CG34">-(IF(CG$2=1,Assumptions!$H35/12,-(SUMIF($D$2:$EE$2,CG$2-1,$D34:$EE34)/12)*(1+XLOOKUP(CG$2,Assumptions!$C$94:$M$94,Assumptions!$C$98:$M$98))))</f>
        <v>-493.6109008</v>
      </c>
      <c r="CH34" s="50">
        <f t="array" ref="CH34">-(IF(CH$2=1,Assumptions!$H35/12,-(SUMIF($D$2:$EE$2,CH$2-1,$D34:$EE34)/12)*(1+XLOOKUP(CH$2,Assumptions!$C$94:$M$94,Assumptions!$C$98:$M$98))))</f>
        <v>-493.6109008</v>
      </c>
      <c r="CI34" s="50">
        <f t="array" ref="CI34">-(IF(CI$2=1,Assumptions!$H35/12,-(SUMIF($D$2:$EE$2,CI$2-1,$D34:$EE34)/12)*(1+XLOOKUP(CI$2,Assumptions!$C$94:$M$94,Assumptions!$C$98:$M$98))))</f>
        <v>-493.6109008</v>
      </c>
      <c r="CJ34" s="50">
        <f t="array" ref="CJ34">-(IF(CJ$2=1,Assumptions!$H35/12,-(SUMIF($D$2:$EE$2,CJ$2-1,$D34:$EE34)/12)*(1+XLOOKUP(CJ$2,Assumptions!$C$94:$M$94,Assumptions!$C$98:$M$98))))</f>
        <v>-508.4192278</v>
      </c>
      <c r="CK34" s="50">
        <f t="array" ref="CK34">-(IF(CK$2=1,Assumptions!$H35/12,-(SUMIF($D$2:$EE$2,CK$2-1,$D34:$EE34)/12)*(1+XLOOKUP(CK$2,Assumptions!$C$94:$M$94,Assumptions!$C$98:$M$98))))</f>
        <v>-508.4192278</v>
      </c>
      <c r="CL34" s="50">
        <f t="array" ref="CL34">-(IF(CL$2=1,Assumptions!$H35/12,-(SUMIF($D$2:$EE$2,CL$2-1,$D34:$EE34)/12)*(1+XLOOKUP(CL$2,Assumptions!$C$94:$M$94,Assumptions!$C$98:$M$98))))</f>
        <v>-508.4192278</v>
      </c>
      <c r="CM34" s="50">
        <f t="array" ref="CM34">-(IF(CM$2=1,Assumptions!$H35/12,-(SUMIF($D$2:$EE$2,CM$2-1,$D34:$EE34)/12)*(1+XLOOKUP(CM$2,Assumptions!$C$94:$M$94,Assumptions!$C$98:$M$98))))</f>
        <v>-508.4192278</v>
      </c>
      <c r="CN34" s="50">
        <f t="array" ref="CN34">-(IF(CN$2=1,Assumptions!$H35/12,-(SUMIF($D$2:$EE$2,CN$2-1,$D34:$EE34)/12)*(1+XLOOKUP(CN$2,Assumptions!$C$94:$M$94,Assumptions!$C$98:$M$98))))</f>
        <v>-508.4192278</v>
      </c>
      <c r="CO34" s="50">
        <f t="array" ref="CO34">-(IF(CO$2=1,Assumptions!$H35/12,-(SUMIF($D$2:$EE$2,CO$2-1,$D34:$EE34)/12)*(1+XLOOKUP(CO$2,Assumptions!$C$94:$M$94,Assumptions!$C$98:$M$98))))</f>
        <v>-508.4192278</v>
      </c>
      <c r="CP34" s="50">
        <f t="array" ref="CP34">-(IF(CP$2=1,Assumptions!$H35/12,-(SUMIF($D$2:$EE$2,CP$2-1,$D34:$EE34)/12)*(1+XLOOKUP(CP$2,Assumptions!$C$94:$M$94,Assumptions!$C$98:$M$98))))</f>
        <v>-508.4192278</v>
      </c>
      <c r="CQ34" s="50">
        <f t="array" ref="CQ34">-(IF(CQ$2=1,Assumptions!$H35/12,-(SUMIF($D$2:$EE$2,CQ$2-1,$D34:$EE34)/12)*(1+XLOOKUP(CQ$2,Assumptions!$C$94:$M$94,Assumptions!$C$98:$M$98))))</f>
        <v>-508.4192278</v>
      </c>
      <c r="CR34" s="50">
        <f t="array" ref="CR34">-(IF(CR$2=1,Assumptions!$H35/12,-(SUMIF($D$2:$EE$2,CR$2-1,$D34:$EE34)/12)*(1+XLOOKUP(CR$2,Assumptions!$C$94:$M$94,Assumptions!$C$98:$M$98))))</f>
        <v>-508.4192278</v>
      </c>
      <c r="CS34" s="50">
        <f t="array" ref="CS34">-(IF(CS$2=1,Assumptions!$H35/12,-(SUMIF($D$2:$EE$2,CS$2-1,$D34:$EE34)/12)*(1+XLOOKUP(CS$2,Assumptions!$C$94:$M$94,Assumptions!$C$98:$M$98))))</f>
        <v>-508.4192278</v>
      </c>
      <c r="CT34" s="50">
        <f t="array" ref="CT34">-(IF(CT$2=1,Assumptions!$H35/12,-(SUMIF($D$2:$EE$2,CT$2-1,$D34:$EE34)/12)*(1+XLOOKUP(CT$2,Assumptions!$C$94:$M$94,Assumptions!$C$98:$M$98))))</f>
        <v>-508.4192278</v>
      </c>
      <c r="CU34" s="50">
        <f t="array" ref="CU34">-(IF(CU$2=1,Assumptions!$H35/12,-(SUMIF($D$2:$EE$2,CU$2-1,$D34:$EE34)/12)*(1+XLOOKUP(CU$2,Assumptions!$C$94:$M$94,Assumptions!$C$98:$M$98))))</f>
        <v>-508.4192278</v>
      </c>
      <c r="CV34" s="50">
        <f t="array" ref="CV34">-(IF(CV$2=1,Assumptions!$H35/12,-(SUMIF($D$2:$EE$2,CV$2-1,$D34:$EE34)/12)*(1+XLOOKUP(CV$2,Assumptions!$C$94:$M$94,Assumptions!$C$98:$M$98))))</f>
        <v>-523.6718046</v>
      </c>
      <c r="CW34" s="50">
        <f t="array" ref="CW34">-(IF(CW$2=1,Assumptions!$H35/12,-(SUMIF($D$2:$EE$2,CW$2-1,$D34:$EE34)/12)*(1+XLOOKUP(CW$2,Assumptions!$C$94:$M$94,Assumptions!$C$98:$M$98))))</f>
        <v>-523.6718046</v>
      </c>
      <c r="CX34" s="50">
        <f t="array" ref="CX34">-(IF(CX$2=1,Assumptions!$H35/12,-(SUMIF($D$2:$EE$2,CX$2-1,$D34:$EE34)/12)*(1+XLOOKUP(CX$2,Assumptions!$C$94:$M$94,Assumptions!$C$98:$M$98))))</f>
        <v>-523.6718046</v>
      </c>
      <c r="CY34" s="50">
        <f t="array" ref="CY34">-(IF(CY$2=1,Assumptions!$H35/12,-(SUMIF($D$2:$EE$2,CY$2-1,$D34:$EE34)/12)*(1+XLOOKUP(CY$2,Assumptions!$C$94:$M$94,Assumptions!$C$98:$M$98))))</f>
        <v>-523.6718046</v>
      </c>
      <c r="CZ34" s="50">
        <f t="array" ref="CZ34">-(IF(CZ$2=1,Assumptions!$H35/12,-(SUMIF($D$2:$EE$2,CZ$2-1,$D34:$EE34)/12)*(1+XLOOKUP(CZ$2,Assumptions!$C$94:$M$94,Assumptions!$C$98:$M$98))))</f>
        <v>-523.6718046</v>
      </c>
      <c r="DA34" s="50">
        <f t="array" ref="DA34">-(IF(DA$2=1,Assumptions!$H35/12,-(SUMIF($D$2:$EE$2,DA$2-1,$D34:$EE34)/12)*(1+XLOOKUP(DA$2,Assumptions!$C$94:$M$94,Assumptions!$C$98:$M$98))))</f>
        <v>-523.6718046</v>
      </c>
      <c r="DB34" s="50">
        <f t="array" ref="DB34">-(IF(DB$2=1,Assumptions!$H35/12,-(SUMIF($D$2:$EE$2,DB$2-1,$D34:$EE34)/12)*(1+XLOOKUP(DB$2,Assumptions!$C$94:$M$94,Assumptions!$C$98:$M$98))))</f>
        <v>-523.6718046</v>
      </c>
      <c r="DC34" s="50">
        <f t="array" ref="DC34">-(IF(DC$2=1,Assumptions!$H35/12,-(SUMIF($D$2:$EE$2,DC$2-1,$D34:$EE34)/12)*(1+XLOOKUP(DC$2,Assumptions!$C$94:$M$94,Assumptions!$C$98:$M$98))))</f>
        <v>-523.6718046</v>
      </c>
      <c r="DD34" s="50">
        <f t="array" ref="DD34">-(IF(DD$2=1,Assumptions!$H35/12,-(SUMIF($D$2:$EE$2,DD$2-1,$D34:$EE34)/12)*(1+XLOOKUP(DD$2,Assumptions!$C$94:$M$94,Assumptions!$C$98:$M$98))))</f>
        <v>-523.6718046</v>
      </c>
      <c r="DE34" s="50">
        <f t="array" ref="DE34">-(IF(DE$2=1,Assumptions!$H35/12,-(SUMIF($D$2:$EE$2,DE$2-1,$D34:$EE34)/12)*(1+XLOOKUP(DE$2,Assumptions!$C$94:$M$94,Assumptions!$C$98:$M$98))))</f>
        <v>-523.6718046</v>
      </c>
      <c r="DF34" s="50">
        <f t="array" ref="DF34">-(IF(DF$2=1,Assumptions!$H35/12,-(SUMIF($D$2:$EE$2,DF$2-1,$D34:$EE34)/12)*(1+XLOOKUP(DF$2,Assumptions!$C$94:$M$94,Assumptions!$C$98:$M$98))))</f>
        <v>-523.6718046</v>
      </c>
      <c r="DG34" s="50">
        <f t="array" ref="DG34">-(IF(DG$2=1,Assumptions!$H35/12,-(SUMIF($D$2:$EE$2,DG$2-1,$D34:$EE34)/12)*(1+XLOOKUP(DG$2,Assumptions!$C$94:$M$94,Assumptions!$C$98:$M$98))))</f>
        <v>-523.6718046</v>
      </c>
      <c r="DH34" s="50">
        <f t="array" ref="DH34">-(IF(DH$2=1,Assumptions!$H35/12,-(SUMIF($D$2:$EE$2,DH$2-1,$D34:$EE34)/12)*(1+XLOOKUP(DH$2,Assumptions!$C$94:$M$94,Assumptions!$C$98:$M$98))))</f>
        <v>-539.3819588</v>
      </c>
      <c r="DI34" s="50">
        <f t="array" ref="DI34">-(IF(DI$2=1,Assumptions!$H35/12,-(SUMIF($D$2:$EE$2,DI$2-1,$D34:$EE34)/12)*(1+XLOOKUP(DI$2,Assumptions!$C$94:$M$94,Assumptions!$C$98:$M$98))))</f>
        <v>-539.3819588</v>
      </c>
      <c r="DJ34" s="50">
        <f t="array" ref="DJ34">-(IF(DJ$2=1,Assumptions!$H35/12,-(SUMIF($D$2:$EE$2,DJ$2-1,$D34:$EE34)/12)*(1+XLOOKUP(DJ$2,Assumptions!$C$94:$M$94,Assumptions!$C$98:$M$98))))</f>
        <v>-539.3819588</v>
      </c>
      <c r="DK34" s="50">
        <f t="array" ref="DK34">-(IF(DK$2=1,Assumptions!$H35/12,-(SUMIF($D$2:$EE$2,DK$2-1,$D34:$EE34)/12)*(1+XLOOKUP(DK$2,Assumptions!$C$94:$M$94,Assumptions!$C$98:$M$98))))</f>
        <v>-539.3819588</v>
      </c>
      <c r="DL34" s="50">
        <f t="array" ref="DL34">-(IF(DL$2=1,Assumptions!$H35/12,-(SUMIF($D$2:$EE$2,DL$2-1,$D34:$EE34)/12)*(1+XLOOKUP(DL$2,Assumptions!$C$94:$M$94,Assumptions!$C$98:$M$98))))</f>
        <v>-539.3819588</v>
      </c>
      <c r="DM34" s="50">
        <f t="array" ref="DM34">-(IF(DM$2=1,Assumptions!$H35/12,-(SUMIF($D$2:$EE$2,DM$2-1,$D34:$EE34)/12)*(1+XLOOKUP(DM$2,Assumptions!$C$94:$M$94,Assumptions!$C$98:$M$98))))</f>
        <v>-539.3819588</v>
      </c>
      <c r="DN34" s="50">
        <f t="array" ref="DN34">-(IF(DN$2=1,Assumptions!$H35/12,-(SUMIF($D$2:$EE$2,DN$2-1,$D34:$EE34)/12)*(1+XLOOKUP(DN$2,Assumptions!$C$94:$M$94,Assumptions!$C$98:$M$98))))</f>
        <v>-539.3819588</v>
      </c>
      <c r="DO34" s="50">
        <f t="array" ref="DO34">-(IF(DO$2=1,Assumptions!$H35/12,-(SUMIF($D$2:$EE$2,DO$2-1,$D34:$EE34)/12)*(1+XLOOKUP(DO$2,Assumptions!$C$94:$M$94,Assumptions!$C$98:$M$98))))</f>
        <v>-539.3819588</v>
      </c>
      <c r="DP34" s="50">
        <f t="array" ref="DP34">-(IF(DP$2=1,Assumptions!$H35/12,-(SUMIF($D$2:$EE$2,DP$2-1,$D34:$EE34)/12)*(1+XLOOKUP(DP$2,Assumptions!$C$94:$M$94,Assumptions!$C$98:$M$98))))</f>
        <v>-539.3819588</v>
      </c>
      <c r="DQ34" s="50">
        <f t="array" ref="DQ34">-(IF(DQ$2=1,Assumptions!$H35/12,-(SUMIF($D$2:$EE$2,DQ$2-1,$D34:$EE34)/12)*(1+XLOOKUP(DQ$2,Assumptions!$C$94:$M$94,Assumptions!$C$98:$M$98))))</f>
        <v>-539.3819588</v>
      </c>
      <c r="DR34" s="50">
        <f t="array" ref="DR34">-(IF(DR$2=1,Assumptions!$H35/12,-(SUMIF($D$2:$EE$2,DR$2-1,$D34:$EE34)/12)*(1+XLOOKUP(DR$2,Assumptions!$C$94:$M$94,Assumptions!$C$98:$M$98))))</f>
        <v>-539.3819588</v>
      </c>
      <c r="DS34" s="50">
        <f t="array" ref="DS34">-(IF(DS$2=1,Assumptions!$H35/12,-(SUMIF($D$2:$EE$2,DS$2-1,$D34:$EE34)/12)*(1+XLOOKUP(DS$2,Assumptions!$C$94:$M$94,Assumptions!$C$98:$M$98))))</f>
        <v>-539.3819588</v>
      </c>
      <c r="DT34" s="50">
        <f t="array" ref="DT34">-(IF(DT$2=1,Assumptions!$H35/12,-(SUMIF($D$2:$EE$2,DT$2-1,$D34:$EE34)/12)*(1+XLOOKUP(DT$2,Assumptions!$C$94:$M$94,Assumptions!$C$98:$M$98))))</f>
        <v>-555.5634175</v>
      </c>
      <c r="DU34" s="50">
        <f t="array" ref="DU34">-(IF(DU$2=1,Assumptions!$H35/12,-(SUMIF($D$2:$EE$2,DU$2-1,$D34:$EE34)/12)*(1+XLOOKUP(DU$2,Assumptions!$C$94:$M$94,Assumptions!$C$98:$M$98))))</f>
        <v>-555.5634175</v>
      </c>
      <c r="DV34" s="50">
        <f t="array" ref="DV34">-(IF(DV$2=1,Assumptions!$H35/12,-(SUMIF($D$2:$EE$2,DV$2-1,$D34:$EE34)/12)*(1+XLOOKUP(DV$2,Assumptions!$C$94:$M$94,Assumptions!$C$98:$M$98))))</f>
        <v>-555.5634175</v>
      </c>
      <c r="DW34" s="50">
        <f t="array" ref="DW34">-(IF(DW$2=1,Assumptions!$H35/12,-(SUMIF($D$2:$EE$2,DW$2-1,$D34:$EE34)/12)*(1+XLOOKUP(DW$2,Assumptions!$C$94:$M$94,Assumptions!$C$98:$M$98))))</f>
        <v>-555.5634175</v>
      </c>
      <c r="DX34" s="50">
        <f t="array" ref="DX34">-(IF(DX$2=1,Assumptions!$H35/12,-(SUMIF($D$2:$EE$2,DX$2-1,$D34:$EE34)/12)*(1+XLOOKUP(DX$2,Assumptions!$C$94:$M$94,Assumptions!$C$98:$M$98))))</f>
        <v>-555.5634175</v>
      </c>
      <c r="DY34" s="50">
        <f t="array" ref="DY34">-(IF(DY$2=1,Assumptions!$H35/12,-(SUMIF($D$2:$EE$2,DY$2-1,$D34:$EE34)/12)*(1+XLOOKUP(DY$2,Assumptions!$C$94:$M$94,Assumptions!$C$98:$M$98))))</f>
        <v>-555.5634175</v>
      </c>
      <c r="DZ34" s="50">
        <f t="array" ref="DZ34">-(IF(DZ$2=1,Assumptions!$H35/12,-(SUMIF($D$2:$EE$2,DZ$2-1,$D34:$EE34)/12)*(1+XLOOKUP(DZ$2,Assumptions!$C$94:$M$94,Assumptions!$C$98:$M$98))))</f>
        <v>-555.5634175</v>
      </c>
      <c r="EA34" s="50">
        <f t="array" ref="EA34">-(IF(EA$2=1,Assumptions!$H35/12,-(SUMIF($D$2:$EE$2,EA$2-1,$D34:$EE34)/12)*(1+XLOOKUP(EA$2,Assumptions!$C$94:$M$94,Assumptions!$C$98:$M$98))))</f>
        <v>-555.5634175</v>
      </c>
      <c r="EB34" s="50">
        <f t="array" ref="EB34">-(IF(EB$2=1,Assumptions!$H35/12,-(SUMIF($D$2:$EE$2,EB$2-1,$D34:$EE34)/12)*(1+XLOOKUP(EB$2,Assumptions!$C$94:$M$94,Assumptions!$C$98:$M$98))))</f>
        <v>-555.5634175</v>
      </c>
      <c r="EC34" s="50">
        <f t="array" ref="EC34">-(IF(EC$2=1,Assumptions!$H35/12,-(SUMIF($D$2:$EE$2,EC$2-1,$D34:$EE34)/12)*(1+XLOOKUP(EC$2,Assumptions!$C$94:$M$94,Assumptions!$C$98:$M$98))))</f>
        <v>-555.5634175</v>
      </c>
      <c r="ED34" s="50">
        <f t="array" ref="ED34">-(IF(ED$2=1,Assumptions!$H35/12,-(SUMIF($D$2:$EE$2,ED$2-1,$D34:$EE34)/12)*(1+XLOOKUP(ED$2,Assumptions!$C$94:$M$94,Assumptions!$C$98:$M$98))))</f>
        <v>-555.5634175</v>
      </c>
      <c r="EE34" s="50">
        <f t="array" ref="EE34">-(IF(EE$2=1,Assumptions!$H35/12,-(SUMIF($D$2:$EE$2,EE$2-1,$D34:$EE34)/12)*(1+XLOOKUP(EE$2,Assumptions!$C$94:$M$94,Assumptions!$C$98:$M$98))))</f>
        <v>-555.5634175</v>
      </c>
    </row>
    <row r="35" ht="15.75" customHeight="1">
      <c r="A35" s="1"/>
      <c r="B35" s="1"/>
      <c r="C35" s="1" t="str">
        <f>Assumptions!B36</f>
        <v>Other Expenses (Show fee, Technology fee, Permits, Marketing)</v>
      </c>
      <c r="D35" s="50">
        <f t="array" ref="D35">-(IF(D$2=1,Assumptions!$H36/12,-(SUMIF($D$2:$EE$2,D$2-1,$D35:$EE35)/12)*(1+XLOOKUP(D$2,Assumptions!$C$94:$M$94,Assumptions!$C$98:$M$98))))</f>
        <v>-548.475</v>
      </c>
      <c r="E35" s="50">
        <f t="array" ref="E35">-(IF(E$2=1,Assumptions!$H36/12,-(SUMIF($D$2:$EE$2,E$2-1,$D35:$EE35)/12)*(1+XLOOKUP(E$2,Assumptions!$C$94:$M$94,Assumptions!$C$98:$M$98))))</f>
        <v>-548.475</v>
      </c>
      <c r="F35" s="50">
        <f t="array" ref="F35">-(IF(F$2=1,Assumptions!$H36/12,-(SUMIF($D$2:$EE$2,F$2-1,$D35:$EE35)/12)*(1+XLOOKUP(F$2,Assumptions!$C$94:$M$94,Assumptions!$C$98:$M$98))))</f>
        <v>-548.475</v>
      </c>
      <c r="G35" s="50">
        <f t="array" ref="G35">-(IF(G$2=1,Assumptions!$H36/12,-(SUMIF($D$2:$EE$2,G$2-1,$D35:$EE35)/12)*(1+XLOOKUP(G$2,Assumptions!$C$94:$M$94,Assumptions!$C$98:$M$98))))</f>
        <v>-548.475</v>
      </c>
      <c r="H35" s="50">
        <f t="array" ref="H35">-(IF(H$2=1,Assumptions!$H36/12,-(SUMIF($D$2:$EE$2,H$2-1,$D35:$EE35)/12)*(1+XLOOKUP(H$2,Assumptions!$C$94:$M$94,Assumptions!$C$98:$M$98))))</f>
        <v>-548.475</v>
      </c>
      <c r="I35" s="50">
        <f t="array" ref="I35">-(IF(I$2=1,Assumptions!$H36/12,-(SUMIF($D$2:$EE$2,I$2-1,$D35:$EE35)/12)*(1+XLOOKUP(I$2,Assumptions!$C$94:$M$94,Assumptions!$C$98:$M$98))))</f>
        <v>-548.475</v>
      </c>
      <c r="J35" s="50">
        <f t="array" ref="J35">-(IF(J$2=1,Assumptions!$H36/12,-(SUMIF($D$2:$EE$2,J$2-1,$D35:$EE35)/12)*(1+XLOOKUP(J$2,Assumptions!$C$94:$M$94,Assumptions!$C$98:$M$98))))</f>
        <v>-548.475</v>
      </c>
      <c r="K35" s="50">
        <f t="array" ref="K35">-(IF(K$2=1,Assumptions!$H36/12,-(SUMIF($D$2:$EE$2,K$2-1,$D35:$EE35)/12)*(1+XLOOKUP(K$2,Assumptions!$C$94:$M$94,Assumptions!$C$98:$M$98))))</f>
        <v>-548.475</v>
      </c>
      <c r="L35" s="50">
        <f t="array" ref="L35">-(IF(L$2=1,Assumptions!$H36/12,-(SUMIF($D$2:$EE$2,L$2-1,$D35:$EE35)/12)*(1+XLOOKUP(L$2,Assumptions!$C$94:$M$94,Assumptions!$C$98:$M$98))))</f>
        <v>-548.475</v>
      </c>
      <c r="M35" s="50">
        <f t="array" ref="M35">-(IF(M$2=1,Assumptions!$H36/12,-(SUMIF($D$2:$EE$2,M$2-1,$D35:$EE35)/12)*(1+XLOOKUP(M$2,Assumptions!$C$94:$M$94,Assumptions!$C$98:$M$98))))</f>
        <v>-548.475</v>
      </c>
      <c r="N35" s="50">
        <f t="array" ref="N35">-(IF(N$2=1,Assumptions!$H36/12,-(SUMIF($D$2:$EE$2,N$2-1,$D35:$EE35)/12)*(1+XLOOKUP(N$2,Assumptions!$C$94:$M$94,Assumptions!$C$98:$M$98))))</f>
        <v>-548.475</v>
      </c>
      <c r="O35" s="50">
        <f t="array" ref="O35">-(IF(O$2=1,Assumptions!$H36/12,-(SUMIF($D$2:$EE$2,O$2-1,$D35:$EE35)/12)*(1+XLOOKUP(O$2,Assumptions!$C$94:$M$94,Assumptions!$C$98:$M$98))))</f>
        <v>-548.475</v>
      </c>
      <c r="P35" s="50">
        <f t="array" ref="P35">-(IF(P$2=1,Assumptions!$H36/12,-(SUMIF($D$2:$EE$2,P$2-1,$D35:$EE35)/12)*(1+XLOOKUP(P$2,Assumptions!$C$94:$M$94,Assumptions!$C$98:$M$98))))</f>
        <v>-564.92925</v>
      </c>
      <c r="Q35" s="50">
        <f t="array" ref="Q35">-(IF(Q$2=1,Assumptions!$H36/12,-(SUMIF($D$2:$EE$2,Q$2-1,$D35:$EE35)/12)*(1+XLOOKUP(Q$2,Assumptions!$C$94:$M$94,Assumptions!$C$98:$M$98))))</f>
        <v>-564.92925</v>
      </c>
      <c r="R35" s="50">
        <f t="array" ref="R35">-(IF(R$2=1,Assumptions!$H36/12,-(SUMIF($D$2:$EE$2,R$2-1,$D35:$EE35)/12)*(1+XLOOKUP(R$2,Assumptions!$C$94:$M$94,Assumptions!$C$98:$M$98))))</f>
        <v>-564.92925</v>
      </c>
      <c r="S35" s="50">
        <f t="array" ref="S35">-(IF(S$2=1,Assumptions!$H36/12,-(SUMIF($D$2:$EE$2,S$2-1,$D35:$EE35)/12)*(1+XLOOKUP(S$2,Assumptions!$C$94:$M$94,Assumptions!$C$98:$M$98))))</f>
        <v>-564.92925</v>
      </c>
      <c r="T35" s="50">
        <f t="array" ref="T35">-(IF(T$2=1,Assumptions!$H36/12,-(SUMIF($D$2:$EE$2,T$2-1,$D35:$EE35)/12)*(1+XLOOKUP(T$2,Assumptions!$C$94:$M$94,Assumptions!$C$98:$M$98))))</f>
        <v>-564.92925</v>
      </c>
      <c r="U35" s="50">
        <f t="array" ref="U35">-(IF(U$2=1,Assumptions!$H36/12,-(SUMIF($D$2:$EE$2,U$2-1,$D35:$EE35)/12)*(1+XLOOKUP(U$2,Assumptions!$C$94:$M$94,Assumptions!$C$98:$M$98))))</f>
        <v>-564.92925</v>
      </c>
      <c r="V35" s="50">
        <f t="array" ref="V35">-(IF(V$2=1,Assumptions!$H36/12,-(SUMIF($D$2:$EE$2,V$2-1,$D35:$EE35)/12)*(1+XLOOKUP(V$2,Assumptions!$C$94:$M$94,Assumptions!$C$98:$M$98))))</f>
        <v>-564.92925</v>
      </c>
      <c r="W35" s="50">
        <f t="array" ref="W35">-(IF(W$2=1,Assumptions!$H36/12,-(SUMIF($D$2:$EE$2,W$2-1,$D35:$EE35)/12)*(1+XLOOKUP(W$2,Assumptions!$C$94:$M$94,Assumptions!$C$98:$M$98))))</f>
        <v>-564.92925</v>
      </c>
      <c r="X35" s="50">
        <f t="array" ref="X35">-(IF(X$2=1,Assumptions!$H36/12,-(SUMIF($D$2:$EE$2,X$2-1,$D35:$EE35)/12)*(1+XLOOKUP(X$2,Assumptions!$C$94:$M$94,Assumptions!$C$98:$M$98))))</f>
        <v>-564.92925</v>
      </c>
      <c r="Y35" s="50">
        <f t="array" ref="Y35">-(IF(Y$2=1,Assumptions!$H36/12,-(SUMIF($D$2:$EE$2,Y$2-1,$D35:$EE35)/12)*(1+XLOOKUP(Y$2,Assumptions!$C$94:$M$94,Assumptions!$C$98:$M$98))))</f>
        <v>-564.92925</v>
      </c>
      <c r="Z35" s="50">
        <f t="array" ref="Z35">-(IF(Z$2=1,Assumptions!$H36/12,-(SUMIF($D$2:$EE$2,Z$2-1,$D35:$EE35)/12)*(1+XLOOKUP(Z$2,Assumptions!$C$94:$M$94,Assumptions!$C$98:$M$98))))</f>
        <v>-564.92925</v>
      </c>
      <c r="AA35" s="50">
        <f t="array" ref="AA35">-(IF(AA$2=1,Assumptions!$H36/12,-(SUMIF($D$2:$EE$2,AA$2-1,$D35:$EE35)/12)*(1+XLOOKUP(AA$2,Assumptions!$C$94:$M$94,Assumptions!$C$98:$M$98))))</f>
        <v>-564.92925</v>
      </c>
      <c r="AB35" s="50">
        <f t="array" ref="AB35">-(IF(AB$2=1,Assumptions!$H36/12,-(SUMIF($D$2:$EE$2,AB$2-1,$D35:$EE35)/12)*(1+XLOOKUP(AB$2,Assumptions!$C$94:$M$94,Assumptions!$C$98:$M$98))))</f>
        <v>-581.8771275</v>
      </c>
      <c r="AC35" s="50">
        <f t="array" ref="AC35">-(IF(AC$2=1,Assumptions!$H36/12,-(SUMIF($D$2:$EE$2,AC$2-1,$D35:$EE35)/12)*(1+XLOOKUP(AC$2,Assumptions!$C$94:$M$94,Assumptions!$C$98:$M$98))))</f>
        <v>-581.8771275</v>
      </c>
      <c r="AD35" s="50">
        <f t="array" ref="AD35">-(IF(AD$2=1,Assumptions!$H36/12,-(SUMIF($D$2:$EE$2,AD$2-1,$D35:$EE35)/12)*(1+XLOOKUP(AD$2,Assumptions!$C$94:$M$94,Assumptions!$C$98:$M$98))))</f>
        <v>-581.8771275</v>
      </c>
      <c r="AE35" s="50">
        <f t="array" ref="AE35">-(IF(AE$2=1,Assumptions!$H36/12,-(SUMIF($D$2:$EE$2,AE$2-1,$D35:$EE35)/12)*(1+XLOOKUP(AE$2,Assumptions!$C$94:$M$94,Assumptions!$C$98:$M$98))))</f>
        <v>-581.8771275</v>
      </c>
      <c r="AF35" s="50">
        <f t="array" ref="AF35">-(IF(AF$2=1,Assumptions!$H36/12,-(SUMIF($D$2:$EE$2,AF$2-1,$D35:$EE35)/12)*(1+XLOOKUP(AF$2,Assumptions!$C$94:$M$94,Assumptions!$C$98:$M$98))))</f>
        <v>-581.8771275</v>
      </c>
      <c r="AG35" s="50">
        <f t="array" ref="AG35">-(IF(AG$2=1,Assumptions!$H36/12,-(SUMIF($D$2:$EE$2,AG$2-1,$D35:$EE35)/12)*(1+XLOOKUP(AG$2,Assumptions!$C$94:$M$94,Assumptions!$C$98:$M$98))))</f>
        <v>-581.8771275</v>
      </c>
      <c r="AH35" s="50">
        <f t="array" ref="AH35">-(IF(AH$2=1,Assumptions!$H36/12,-(SUMIF($D$2:$EE$2,AH$2-1,$D35:$EE35)/12)*(1+XLOOKUP(AH$2,Assumptions!$C$94:$M$94,Assumptions!$C$98:$M$98))))</f>
        <v>-581.8771275</v>
      </c>
      <c r="AI35" s="50">
        <f t="array" ref="AI35">-(IF(AI$2=1,Assumptions!$H36/12,-(SUMIF($D$2:$EE$2,AI$2-1,$D35:$EE35)/12)*(1+XLOOKUP(AI$2,Assumptions!$C$94:$M$94,Assumptions!$C$98:$M$98))))</f>
        <v>-581.8771275</v>
      </c>
      <c r="AJ35" s="50">
        <f t="array" ref="AJ35">-(IF(AJ$2=1,Assumptions!$H36/12,-(SUMIF($D$2:$EE$2,AJ$2-1,$D35:$EE35)/12)*(1+XLOOKUP(AJ$2,Assumptions!$C$94:$M$94,Assumptions!$C$98:$M$98))))</f>
        <v>-581.8771275</v>
      </c>
      <c r="AK35" s="50">
        <f t="array" ref="AK35">-(IF(AK$2=1,Assumptions!$H36/12,-(SUMIF($D$2:$EE$2,AK$2-1,$D35:$EE35)/12)*(1+XLOOKUP(AK$2,Assumptions!$C$94:$M$94,Assumptions!$C$98:$M$98))))</f>
        <v>-581.8771275</v>
      </c>
      <c r="AL35" s="50">
        <f t="array" ref="AL35">-(IF(AL$2=1,Assumptions!$H36/12,-(SUMIF($D$2:$EE$2,AL$2-1,$D35:$EE35)/12)*(1+XLOOKUP(AL$2,Assumptions!$C$94:$M$94,Assumptions!$C$98:$M$98))))</f>
        <v>-581.8771275</v>
      </c>
      <c r="AM35" s="50">
        <f t="array" ref="AM35">-(IF(AM$2=1,Assumptions!$H36/12,-(SUMIF($D$2:$EE$2,AM$2-1,$D35:$EE35)/12)*(1+XLOOKUP(AM$2,Assumptions!$C$94:$M$94,Assumptions!$C$98:$M$98))))</f>
        <v>-581.8771275</v>
      </c>
      <c r="AN35" s="50">
        <f t="array" ref="AN35">-(IF(AN$2=1,Assumptions!$H36/12,-(SUMIF($D$2:$EE$2,AN$2-1,$D35:$EE35)/12)*(1+XLOOKUP(AN$2,Assumptions!$C$94:$M$94,Assumptions!$C$98:$M$98))))</f>
        <v>-599.3334413</v>
      </c>
      <c r="AO35" s="50">
        <f t="array" ref="AO35">-(IF(AO$2=1,Assumptions!$H36/12,-(SUMIF($D$2:$EE$2,AO$2-1,$D35:$EE35)/12)*(1+XLOOKUP(AO$2,Assumptions!$C$94:$M$94,Assumptions!$C$98:$M$98))))</f>
        <v>-599.3334413</v>
      </c>
      <c r="AP35" s="50">
        <f t="array" ref="AP35">-(IF(AP$2=1,Assumptions!$H36/12,-(SUMIF($D$2:$EE$2,AP$2-1,$D35:$EE35)/12)*(1+XLOOKUP(AP$2,Assumptions!$C$94:$M$94,Assumptions!$C$98:$M$98))))</f>
        <v>-599.3334413</v>
      </c>
      <c r="AQ35" s="50">
        <f t="array" ref="AQ35">-(IF(AQ$2=1,Assumptions!$H36/12,-(SUMIF($D$2:$EE$2,AQ$2-1,$D35:$EE35)/12)*(1+XLOOKUP(AQ$2,Assumptions!$C$94:$M$94,Assumptions!$C$98:$M$98))))</f>
        <v>-599.3334413</v>
      </c>
      <c r="AR35" s="50">
        <f t="array" ref="AR35">-(IF(AR$2=1,Assumptions!$H36/12,-(SUMIF($D$2:$EE$2,AR$2-1,$D35:$EE35)/12)*(1+XLOOKUP(AR$2,Assumptions!$C$94:$M$94,Assumptions!$C$98:$M$98))))</f>
        <v>-599.3334413</v>
      </c>
      <c r="AS35" s="50">
        <f t="array" ref="AS35">-(IF(AS$2=1,Assumptions!$H36/12,-(SUMIF($D$2:$EE$2,AS$2-1,$D35:$EE35)/12)*(1+XLOOKUP(AS$2,Assumptions!$C$94:$M$94,Assumptions!$C$98:$M$98))))</f>
        <v>-599.3334413</v>
      </c>
      <c r="AT35" s="50">
        <f t="array" ref="AT35">-(IF(AT$2=1,Assumptions!$H36/12,-(SUMIF($D$2:$EE$2,AT$2-1,$D35:$EE35)/12)*(1+XLOOKUP(AT$2,Assumptions!$C$94:$M$94,Assumptions!$C$98:$M$98))))</f>
        <v>-599.3334413</v>
      </c>
      <c r="AU35" s="50">
        <f t="array" ref="AU35">-(IF(AU$2=1,Assumptions!$H36/12,-(SUMIF($D$2:$EE$2,AU$2-1,$D35:$EE35)/12)*(1+XLOOKUP(AU$2,Assumptions!$C$94:$M$94,Assumptions!$C$98:$M$98))))</f>
        <v>-599.3334413</v>
      </c>
      <c r="AV35" s="50">
        <f t="array" ref="AV35">-(IF(AV$2=1,Assumptions!$H36/12,-(SUMIF($D$2:$EE$2,AV$2-1,$D35:$EE35)/12)*(1+XLOOKUP(AV$2,Assumptions!$C$94:$M$94,Assumptions!$C$98:$M$98))))</f>
        <v>-599.3334413</v>
      </c>
      <c r="AW35" s="50">
        <f t="array" ref="AW35">-(IF(AW$2=1,Assumptions!$H36/12,-(SUMIF($D$2:$EE$2,AW$2-1,$D35:$EE35)/12)*(1+XLOOKUP(AW$2,Assumptions!$C$94:$M$94,Assumptions!$C$98:$M$98))))</f>
        <v>-599.3334413</v>
      </c>
      <c r="AX35" s="50">
        <f t="array" ref="AX35">-(IF(AX$2=1,Assumptions!$H36/12,-(SUMIF($D$2:$EE$2,AX$2-1,$D35:$EE35)/12)*(1+XLOOKUP(AX$2,Assumptions!$C$94:$M$94,Assumptions!$C$98:$M$98))))</f>
        <v>-599.3334413</v>
      </c>
      <c r="AY35" s="50">
        <f t="array" ref="AY35">-(IF(AY$2=1,Assumptions!$H36/12,-(SUMIF($D$2:$EE$2,AY$2-1,$D35:$EE35)/12)*(1+XLOOKUP(AY$2,Assumptions!$C$94:$M$94,Assumptions!$C$98:$M$98))))</f>
        <v>-599.3334413</v>
      </c>
      <c r="AZ35" s="50">
        <f t="array" ref="AZ35">-(IF(AZ$2=1,Assumptions!$H36/12,-(SUMIF($D$2:$EE$2,AZ$2-1,$D35:$EE35)/12)*(1+XLOOKUP(AZ$2,Assumptions!$C$94:$M$94,Assumptions!$C$98:$M$98))))</f>
        <v>-617.3134446</v>
      </c>
      <c r="BA35" s="50">
        <f t="array" ref="BA35">-(IF(BA$2=1,Assumptions!$H36/12,-(SUMIF($D$2:$EE$2,BA$2-1,$D35:$EE35)/12)*(1+XLOOKUP(BA$2,Assumptions!$C$94:$M$94,Assumptions!$C$98:$M$98))))</f>
        <v>-617.3134446</v>
      </c>
      <c r="BB35" s="50">
        <f t="array" ref="BB35">-(IF(BB$2=1,Assumptions!$H36/12,-(SUMIF($D$2:$EE$2,BB$2-1,$D35:$EE35)/12)*(1+XLOOKUP(BB$2,Assumptions!$C$94:$M$94,Assumptions!$C$98:$M$98))))</f>
        <v>-617.3134446</v>
      </c>
      <c r="BC35" s="50">
        <f t="array" ref="BC35">-(IF(BC$2=1,Assumptions!$H36/12,-(SUMIF($D$2:$EE$2,BC$2-1,$D35:$EE35)/12)*(1+XLOOKUP(BC$2,Assumptions!$C$94:$M$94,Assumptions!$C$98:$M$98))))</f>
        <v>-617.3134446</v>
      </c>
      <c r="BD35" s="50">
        <f t="array" ref="BD35">-(IF(BD$2=1,Assumptions!$H36/12,-(SUMIF($D$2:$EE$2,BD$2-1,$D35:$EE35)/12)*(1+XLOOKUP(BD$2,Assumptions!$C$94:$M$94,Assumptions!$C$98:$M$98))))</f>
        <v>-617.3134446</v>
      </c>
      <c r="BE35" s="50">
        <f t="array" ref="BE35">-(IF(BE$2=1,Assumptions!$H36/12,-(SUMIF($D$2:$EE$2,BE$2-1,$D35:$EE35)/12)*(1+XLOOKUP(BE$2,Assumptions!$C$94:$M$94,Assumptions!$C$98:$M$98))))</f>
        <v>-617.3134446</v>
      </c>
      <c r="BF35" s="50">
        <f t="array" ref="BF35">-(IF(BF$2=1,Assumptions!$H36/12,-(SUMIF($D$2:$EE$2,BF$2-1,$D35:$EE35)/12)*(1+XLOOKUP(BF$2,Assumptions!$C$94:$M$94,Assumptions!$C$98:$M$98))))</f>
        <v>-617.3134446</v>
      </c>
      <c r="BG35" s="50">
        <f t="array" ref="BG35">-(IF(BG$2=1,Assumptions!$H36/12,-(SUMIF($D$2:$EE$2,BG$2-1,$D35:$EE35)/12)*(1+XLOOKUP(BG$2,Assumptions!$C$94:$M$94,Assumptions!$C$98:$M$98))))</f>
        <v>-617.3134446</v>
      </c>
      <c r="BH35" s="50">
        <f t="array" ref="BH35">-(IF(BH$2=1,Assumptions!$H36/12,-(SUMIF($D$2:$EE$2,BH$2-1,$D35:$EE35)/12)*(1+XLOOKUP(BH$2,Assumptions!$C$94:$M$94,Assumptions!$C$98:$M$98))))</f>
        <v>-617.3134446</v>
      </c>
      <c r="BI35" s="50">
        <f t="array" ref="BI35">-(IF(BI$2=1,Assumptions!$H36/12,-(SUMIF($D$2:$EE$2,BI$2-1,$D35:$EE35)/12)*(1+XLOOKUP(BI$2,Assumptions!$C$94:$M$94,Assumptions!$C$98:$M$98))))</f>
        <v>-617.3134446</v>
      </c>
      <c r="BJ35" s="50">
        <f t="array" ref="BJ35">-(IF(BJ$2=1,Assumptions!$H36/12,-(SUMIF($D$2:$EE$2,BJ$2-1,$D35:$EE35)/12)*(1+XLOOKUP(BJ$2,Assumptions!$C$94:$M$94,Assumptions!$C$98:$M$98))))</f>
        <v>-617.3134446</v>
      </c>
      <c r="BK35" s="50">
        <f t="array" ref="BK35">-(IF(BK$2=1,Assumptions!$H36/12,-(SUMIF($D$2:$EE$2,BK$2-1,$D35:$EE35)/12)*(1+XLOOKUP(BK$2,Assumptions!$C$94:$M$94,Assumptions!$C$98:$M$98))))</f>
        <v>-617.3134446</v>
      </c>
      <c r="BL35" s="50">
        <f t="array" ref="BL35">-(IF(BL$2=1,Assumptions!$H36/12,-(SUMIF($D$2:$EE$2,BL$2-1,$D35:$EE35)/12)*(1+XLOOKUP(BL$2,Assumptions!$C$94:$M$94,Assumptions!$C$98:$M$98))))</f>
        <v>-635.8328479</v>
      </c>
      <c r="BM35" s="50">
        <f t="array" ref="BM35">-(IF(BM$2=1,Assumptions!$H36/12,-(SUMIF($D$2:$EE$2,BM$2-1,$D35:$EE35)/12)*(1+XLOOKUP(BM$2,Assumptions!$C$94:$M$94,Assumptions!$C$98:$M$98))))</f>
        <v>-635.8328479</v>
      </c>
      <c r="BN35" s="50">
        <f t="array" ref="BN35">-(IF(BN$2=1,Assumptions!$H36/12,-(SUMIF($D$2:$EE$2,BN$2-1,$D35:$EE35)/12)*(1+XLOOKUP(BN$2,Assumptions!$C$94:$M$94,Assumptions!$C$98:$M$98))))</f>
        <v>-635.8328479</v>
      </c>
      <c r="BO35" s="50">
        <f t="array" ref="BO35">-(IF(BO$2=1,Assumptions!$H36/12,-(SUMIF($D$2:$EE$2,BO$2-1,$D35:$EE35)/12)*(1+XLOOKUP(BO$2,Assumptions!$C$94:$M$94,Assumptions!$C$98:$M$98))))</f>
        <v>-635.8328479</v>
      </c>
      <c r="BP35" s="50">
        <f t="array" ref="BP35">-(IF(BP$2=1,Assumptions!$H36/12,-(SUMIF($D$2:$EE$2,BP$2-1,$D35:$EE35)/12)*(1+XLOOKUP(BP$2,Assumptions!$C$94:$M$94,Assumptions!$C$98:$M$98))))</f>
        <v>-635.8328479</v>
      </c>
      <c r="BQ35" s="50">
        <f t="array" ref="BQ35">-(IF(BQ$2=1,Assumptions!$H36/12,-(SUMIF($D$2:$EE$2,BQ$2-1,$D35:$EE35)/12)*(1+XLOOKUP(BQ$2,Assumptions!$C$94:$M$94,Assumptions!$C$98:$M$98))))</f>
        <v>-635.8328479</v>
      </c>
      <c r="BR35" s="50">
        <f t="array" ref="BR35">-(IF(BR$2=1,Assumptions!$H36/12,-(SUMIF($D$2:$EE$2,BR$2-1,$D35:$EE35)/12)*(1+XLOOKUP(BR$2,Assumptions!$C$94:$M$94,Assumptions!$C$98:$M$98))))</f>
        <v>-635.8328479</v>
      </c>
      <c r="BS35" s="50">
        <f t="array" ref="BS35">-(IF(BS$2=1,Assumptions!$H36/12,-(SUMIF($D$2:$EE$2,BS$2-1,$D35:$EE35)/12)*(1+XLOOKUP(BS$2,Assumptions!$C$94:$M$94,Assumptions!$C$98:$M$98))))</f>
        <v>-635.8328479</v>
      </c>
      <c r="BT35" s="50">
        <f t="array" ref="BT35">-(IF(BT$2=1,Assumptions!$H36/12,-(SUMIF($D$2:$EE$2,BT$2-1,$D35:$EE35)/12)*(1+XLOOKUP(BT$2,Assumptions!$C$94:$M$94,Assumptions!$C$98:$M$98))))</f>
        <v>-635.8328479</v>
      </c>
      <c r="BU35" s="50">
        <f t="array" ref="BU35">-(IF(BU$2=1,Assumptions!$H36/12,-(SUMIF($D$2:$EE$2,BU$2-1,$D35:$EE35)/12)*(1+XLOOKUP(BU$2,Assumptions!$C$94:$M$94,Assumptions!$C$98:$M$98))))</f>
        <v>-635.8328479</v>
      </c>
      <c r="BV35" s="50">
        <f t="array" ref="BV35">-(IF(BV$2=1,Assumptions!$H36/12,-(SUMIF($D$2:$EE$2,BV$2-1,$D35:$EE35)/12)*(1+XLOOKUP(BV$2,Assumptions!$C$94:$M$94,Assumptions!$C$98:$M$98))))</f>
        <v>-635.8328479</v>
      </c>
      <c r="BW35" s="50">
        <f t="array" ref="BW35">-(IF(BW$2=1,Assumptions!$H36/12,-(SUMIF($D$2:$EE$2,BW$2-1,$D35:$EE35)/12)*(1+XLOOKUP(BW$2,Assumptions!$C$94:$M$94,Assumptions!$C$98:$M$98))))</f>
        <v>-635.8328479</v>
      </c>
      <c r="BX35" s="50">
        <f t="array" ref="BX35">-(IF(BX$2=1,Assumptions!$H36/12,-(SUMIF($D$2:$EE$2,BX$2-1,$D35:$EE35)/12)*(1+XLOOKUP(BX$2,Assumptions!$C$94:$M$94,Assumptions!$C$98:$M$98))))</f>
        <v>-654.9078333</v>
      </c>
      <c r="BY35" s="50">
        <f t="array" ref="BY35">-(IF(BY$2=1,Assumptions!$H36/12,-(SUMIF($D$2:$EE$2,BY$2-1,$D35:$EE35)/12)*(1+XLOOKUP(BY$2,Assumptions!$C$94:$M$94,Assumptions!$C$98:$M$98))))</f>
        <v>-654.9078333</v>
      </c>
      <c r="BZ35" s="50">
        <f t="array" ref="BZ35">-(IF(BZ$2=1,Assumptions!$H36/12,-(SUMIF($D$2:$EE$2,BZ$2-1,$D35:$EE35)/12)*(1+XLOOKUP(BZ$2,Assumptions!$C$94:$M$94,Assumptions!$C$98:$M$98))))</f>
        <v>-654.9078333</v>
      </c>
      <c r="CA35" s="50">
        <f t="array" ref="CA35">-(IF(CA$2=1,Assumptions!$H36/12,-(SUMIF($D$2:$EE$2,CA$2-1,$D35:$EE35)/12)*(1+XLOOKUP(CA$2,Assumptions!$C$94:$M$94,Assumptions!$C$98:$M$98))))</f>
        <v>-654.9078333</v>
      </c>
      <c r="CB35" s="50">
        <f t="array" ref="CB35">-(IF(CB$2=1,Assumptions!$H36/12,-(SUMIF($D$2:$EE$2,CB$2-1,$D35:$EE35)/12)*(1+XLOOKUP(CB$2,Assumptions!$C$94:$M$94,Assumptions!$C$98:$M$98))))</f>
        <v>-654.9078333</v>
      </c>
      <c r="CC35" s="50">
        <f t="array" ref="CC35">-(IF(CC$2=1,Assumptions!$H36/12,-(SUMIF($D$2:$EE$2,CC$2-1,$D35:$EE35)/12)*(1+XLOOKUP(CC$2,Assumptions!$C$94:$M$94,Assumptions!$C$98:$M$98))))</f>
        <v>-654.9078333</v>
      </c>
      <c r="CD35" s="50">
        <f t="array" ref="CD35">-(IF(CD$2=1,Assumptions!$H36/12,-(SUMIF($D$2:$EE$2,CD$2-1,$D35:$EE35)/12)*(1+XLOOKUP(CD$2,Assumptions!$C$94:$M$94,Assumptions!$C$98:$M$98))))</f>
        <v>-654.9078333</v>
      </c>
      <c r="CE35" s="50">
        <f t="array" ref="CE35">-(IF(CE$2=1,Assumptions!$H36/12,-(SUMIF($D$2:$EE$2,CE$2-1,$D35:$EE35)/12)*(1+XLOOKUP(CE$2,Assumptions!$C$94:$M$94,Assumptions!$C$98:$M$98))))</f>
        <v>-654.9078333</v>
      </c>
      <c r="CF35" s="50">
        <f t="array" ref="CF35">-(IF(CF$2=1,Assumptions!$H36/12,-(SUMIF($D$2:$EE$2,CF$2-1,$D35:$EE35)/12)*(1+XLOOKUP(CF$2,Assumptions!$C$94:$M$94,Assumptions!$C$98:$M$98))))</f>
        <v>-654.9078333</v>
      </c>
      <c r="CG35" s="50">
        <f t="array" ref="CG35">-(IF(CG$2=1,Assumptions!$H36/12,-(SUMIF($D$2:$EE$2,CG$2-1,$D35:$EE35)/12)*(1+XLOOKUP(CG$2,Assumptions!$C$94:$M$94,Assumptions!$C$98:$M$98))))</f>
        <v>-654.9078333</v>
      </c>
      <c r="CH35" s="50">
        <f t="array" ref="CH35">-(IF(CH$2=1,Assumptions!$H36/12,-(SUMIF($D$2:$EE$2,CH$2-1,$D35:$EE35)/12)*(1+XLOOKUP(CH$2,Assumptions!$C$94:$M$94,Assumptions!$C$98:$M$98))))</f>
        <v>-654.9078333</v>
      </c>
      <c r="CI35" s="50">
        <f t="array" ref="CI35">-(IF(CI$2=1,Assumptions!$H36/12,-(SUMIF($D$2:$EE$2,CI$2-1,$D35:$EE35)/12)*(1+XLOOKUP(CI$2,Assumptions!$C$94:$M$94,Assumptions!$C$98:$M$98))))</f>
        <v>-654.9078333</v>
      </c>
      <c r="CJ35" s="50">
        <f t="array" ref="CJ35">-(IF(CJ$2=1,Assumptions!$H36/12,-(SUMIF($D$2:$EE$2,CJ$2-1,$D35:$EE35)/12)*(1+XLOOKUP(CJ$2,Assumptions!$C$94:$M$94,Assumptions!$C$98:$M$98))))</f>
        <v>-674.5550683</v>
      </c>
      <c r="CK35" s="50">
        <f t="array" ref="CK35">-(IF(CK$2=1,Assumptions!$H36/12,-(SUMIF($D$2:$EE$2,CK$2-1,$D35:$EE35)/12)*(1+XLOOKUP(CK$2,Assumptions!$C$94:$M$94,Assumptions!$C$98:$M$98))))</f>
        <v>-674.5550683</v>
      </c>
      <c r="CL35" s="50">
        <f t="array" ref="CL35">-(IF(CL$2=1,Assumptions!$H36/12,-(SUMIF($D$2:$EE$2,CL$2-1,$D35:$EE35)/12)*(1+XLOOKUP(CL$2,Assumptions!$C$94:$M$94,Assumptions!$C$98:$M$98))))</f>
        <v>-674.5550683</v>
      </c>
      <c r="CM35" s="50">
        <f t="array" ref="CM35">-(IF(CM$2=1,Assumptions!$H36/12,-(SUMIF($D$2:$EE$2,CM$2-1,$D35:$EE35)/12)*(1+XLOOKUP(CM$2,Assumptions!$C$94:$M$94,Assumptions!$C$98:$M$98))))</f>
        <v>-674.5550683</v>
      </c>
      <c r="CN35" s="50">
        <f t="array" ref="CN35">-(IF(CN$2=1,Assumptions!$H36/12,-(SUMIF($D$2:$EE$2,CN$2-1,$D35:$EE35)/12)*(1+XLOOKUP(CN$2,Assumptions!$C$94:$M$94,Assumptions!$C$98:$M$98))))</f>
        <v>-674.5550683</v>
      </c>
      <c r="CO35" s="50">
        <f t="array" ref="CO35">-(IF(CO$2=1,Assumptions!$H36/12,-(SUMIF($D$2:$EE$2,CO$2-1,$D35:$EE35)/12)*(1+XLOOKUP(CO$2,Assumptions!$C$94:$M$94,Assumptions!$C$98:$M$98))))</f>
        <v>-674.5550683</v>
      </c>
      <c r="CP35" s="50">
        <f t="array" ref="CP35">-(IF(CP$2=1,Assumptions!$H36/12,-(SUMIF($D$2:$EE$2,CP$2-1,$D35:$EE35)/12)*(1+XLOOKUP(CP$2,Assumptions!$C$94:$M$94,Assumptions!$C$98:$M$98))))</f>
        <v>-674.5550683</v>
      </c>
      <c r="CQ35" s="50">
        <f t="array" ref="CQ35">-(IF(CQ$2=1,Assumptions!$H36/12,-(SUMIF($D$2:$EE$2,CQ$2-1,$D35:$EE35)/12)*(1+XLOOKUP(CQ$2,Assumptions!$C$94:$M$94,Assumptions!$C$98:$M$98))))</f>
        <v>-674.5550683</v>
      </c>
      <c r="CR35" s="50">
        <f t="array" ref="CR35">-(IF(CR$2=1,Assumptions!$H36/12,-(SUMIF($D$2:$EE$2,CR$2-1,$D35:$EE35)/12)*(1+XLOOKUP(CR$2,Assumptions!$C$94:$M$94,Assumptions!$C$98:$M$98))))</f>
        <v>-674.5550683</v>
      </c>
      <c r="CS35" s="50">
        <f t="array" ref="CS35">-(IF(CS$2=1,Assumptions!$H36/12,-(SUMIF($D$2:$EE$2,CS$2-1,$D35:$EE35)/12)*(1+XLOOKUP(CS$2,Assumptions!$C$94:$M$94,Assumptions!$C$98:$M$98))))</f>
        <v>-674.5550683</v>
      </c>
      <c r="CT35" s="50">
        <f t="array" ref="CT35">-(IF(CT$2=1,Assumptions!$H36/12,-(SUMIF($D$2:$EE$2,CT$2-1,$D35:$EE35)/12)*(1+XLOOKUP(CT$2,Assumptions!$C$94:$M$94,Assumptions!$C$98:$M$98))))</f>
        <v>-674.5550683</v>
      </c>
      <c r="CU35" s="50">
        <f t="array" ref="CU35">-(IF(CU$2=1,Assumptions!$H36/12,-(SUMIF($D$2:$EE$2,CU$2-1,$D35:$EE35)/12)*(1+XLOOKUP(CU$2,Assumptions!$C$94:$M$94,Assumptions!$C$98:$M$98))))</f>
        <v>-674.5550683</v>
      </c>
      <c r="CV35" s="50">
        <f t="array" ref="CV35">-(IF(CV$2=1,Assumptions!$H36/12,-(SUMIF($D$2:$EE$2,CV$2-1,$D35:$EE35)/12)*(1+XLOOKUP(CV$2,Assumptions!$C$94:$M$94,Assumptions!$C$98:$M$98))))</f>
        <v>-694.7917204</v>
      </c>
      <c r="CW35" s="50">
        <f t="array" ref="CW35">-(IF(CW$2=1,Assumptions!$H36/12,-(SUMIF($D$2:$EE$2,CW$2-1,$D35:$EE35)/12)*(1+XLOOKUP(CW$2,Assumptions!$C$94:$M$94,Assumptions!$C$98:$M$98))))</f>
        <v>-694.7917204</v>
      </c>
      <c r="CX35" s="50">
        <f t="array" ref="CX35">-(IF(CX$2=1,Assumptions!$H36/12,-(SUMIF($D$2:$EE$2,CX$2-1,$D35:$EE35)/12)*(1+XLOOKUP(CX$2,Assumptions!$C$94:$M$94,Assumptions!$C$98:$M$98))))</f>
        <v>-694.7917204</v>
      </c>
      <c r="CY35" s="50">
        <f t="array" ref="CY35">-(IF(CY$2=1,Assumptions!$H36/12,-(SUMIF($D$2:$EE$2,CY$2-1,$D35:$EE35)/12)*(1+XLOOKUP(CY$2,Assumptions!$C$94:$M$94,Assumptions!$C$98:$M$98))))</f>
        <v>-694.7917204</v>
      </c>
      <c r="CZ35" s="50">
        <f t="array" ref="CZ35">-(IF(CZ$2=1,Assumptions!$H36/12,-(SUMIF($D$2:$EE$2,CZ$2-1,$D35:$EE35)/12)*(1+XLOOKUP(CZ$2,Assumptions!$C$94:$M$94,Assumptions!$C$98:$M$98))))</f>
        <v>-694.7917204</v>
      </c>
      <c r="DA35" s="50">
        <f t="array" ref="DA35">-(IF(DA$2=1,Assumptions!$H36/12,-(SUMIF($D$2:$EE$2,DA$2-1,$D35:$EE35)/12)*(1+XLOOKUP(DA$2,Assumptions!$C$94:$M$94,Assumptions!$C$98:$M$98))))</f>
        <v>-694.7917204</v>
      </c>
      <c r="DB35" s="50">
        <f t="array" ref="DB35">-(IF(DB$2=1,Assumptions!$H36/12,-(SUMIF($D$2:$EE$2,DB$2-1,$D35:$EE35)/12)*(1+XLOOKUP(DB$2,Assumptions!$C$94:$M$94,Assumptions!$C$98:$M$98))))</f>
        <v>-694.7917204</v>
      </c>
      <c r="DC35" s="50">
        <f t="array" ref="DC35">-(IF(DC$2=1,Assumptions!$H36/12,-(SUMIF($D$2:$EE$2,DC$2-1,$D35:$EE35)/12)*(1+XLOOKUP(DC$2,Assumptions!$C$94:$M$94,Assumptions!$C$98:$M$98))))</f>
        <v>-694.7917204</v>
      </c>
      <c r="DD35" s="50">
        <f t="array" ref="DD35">-(IF(DD$2=1,Assumptions!$H36/12,-(SUMIF($D$2:$EE$2,DD$2-1,$D35:$EE35)/12)*(1+XLOOKUP(DD$2,Assumptions!$C$94:$M$94,Assumptions!$C$98:$M$98))))</f>
        <v>-694.7917204</v>
      </c>
      <c r="DE35" s="50">
        <f t="array" ref="DE35">-(IF(DE$2=1,Assumptions!$H36/12,-(SUMIF($D$2:$EE$2,DE$2-1,$D35:$EE35)/12)*(1+XLOOKUP(DE$2,Assumptions!$C$94:$M$94,Assumptions!$C$98:$M$98))))</f>
        <v>-694.7917204</v>
      </c>
      <c r="DF35" s="50">
        <f t="array" ref="DF35">-(IF(DF$2=1,Assumptions!$H36/12,-(SUMIF($D$2:$EE$2,DF$2-1,$D35:$EE35)/12)*(1+XLOOKUP(DF$2,Assumptions!$C$94:$M$94,Assumptions!$C$98:$M$98))))</f>
        <v>-694.7917204</v>
      </c>
      <c r="DG35" s="50">
        <f t="array" ref="DG35">-(IF(DG$2=1,Assumptions!$H36/12,-(SUMIF($D$2:$EE$2,DG$2-1,$D35:$EE35)/12)*(1+XLOOKUP(DG$2,Assumptions!$C$94:$M$94,Assumptions!$C$98:$M$98))))</f>
        <v>-694.7917204</v>
      </c>
      <c r="DH35" s="50">
        <f t="array" ref="DH35">-(IF(DH$2=1,Assumptions!$H36/12,-(SUMIF($D$2:$EE$2,DH$2-1,$D35:$EE35)/12)*(1+XLOOKUP(DH$2,Assumptions!$C$94:$M$94,Assumptions!$C$98:$M$98))))</f>
        <v>-715.635472</v>
      </c>
      <c r="DI35" s="50">
        <f t="array" ref="DI35">-(IF(DI$2=1,Assumptions!$H36/12,-(SUMIF($D$2:$EE$2,DI$2-1,$D35:$EE35)/12)*(1+XLOOKUP(DI$2,Assumptions!$C$94:$M$94,Assumptions!$C$98:$M$98))))</f>
        <v>-715.635472</v>
      </c>
      <c r="DJ35" s="50">
        <f t="array" ref="DJ35">-(IF(DJ$2=1,Assumptions!$H36/12,-(SUMIF($D$2:$EE$2,DJ$2-1,$D35:$EE35)/12)*(1+XLOOKUP(DJ$2,Assumptions!$C$94:$M$94,Assumptions!$C$98:$M$98))))</f>
        <v>-715.635472</v>
      </c>
      <c r="DK35" s="50">
        <f t="array" ref="DK35">-(IF(DK$2=1,Assumptions!$H36/12,-(SUMIF($D$2:$EE$2,DK$2-1,$D35:$EE35)/12)*(1+XLOOKUP(DK$2,Assumptions!$C$94:$M$94,Assumptions!$C$98:$M$98))))</f>
        <v>-715.635472</v>
      </c>
      <c r="DL35" s="50">
        <f t="array" ref="DL35">-(IF(DL$2=1,Assumptions!$H36/12,-(SUMIF($D$2:$EE$2,DL$2-1,$D35:$EE35)/12)*(1+XLOOKUP(DL$2,Assumptions!$C$94:$M$94,Assumptions!$C$98:$M$98))))</f>
        <v>-715.635472</v>
      </c>
      <c r="DM35" s="50">
        <f t="array" ref="DM35">-(IF(DM$2=1,Assumptions!$H36/12,-(SUMIF($D$2:$EE$2,DM$2-1,$D35:$EE35)/12)*(1+XLOOKUP(DM$2,Assumptions!$C$94:$M$94,Assumptions!$C$98:$M$98))))</f>
        <v>-715.635472</v>
      </c>
      <c r="DN35" s="50">
        <f t="array" ref="DN35">-(IF(DN$2=1,Assumptions!$H36/12,-(SUMIF($D$2:$EE$2,DN$2-1,$D35:$EE35)/12)*(1+XLOOKUP(DN$2,Assumptions!$C$94:$M$94,Assumptions!$C$98:$M$98))))</f>
        <v>-715.635472</v>
      </c>
      <c r="DO35" s="50">
        <f t="array" ref="DO35">-(IF(DO$2=1,Assumptions!$H36/12,-(SUMIF($D$2:$EE$2,DO$2-1,$D35:$EE35)/12)*(1+XLOOKUP(DO$2,Assumptions!$C$94:$M$94,Assumptions!$C$98:$M$98))))</f>
        <v>-715.635472</v>
      </c>
      <c r="DP35" s="50">
        <f t="array" ref="DP35">-(IF(DP$2=1,Assumptions!$H36/12,-(SUMIF($D$2:$EE$2,DP$2-1,$D35:$EE35)/12)*(1+XLOOKUP(DP$2,Assumptions!$C$94:$M$94,Assumptions!$C$98:$M$98))))</f>
        <v>-715.635472</v>
      </c>
      <c r="DQ35" s="50">
        <f t="array" ref="DQ35">-(IF(DQ$2=1,Assumptions!$H36/12,-(SUMIF($D$2:$EE$2,DQ$2-1,$D35:$EE35)/12)*(1+XLOOKUP(DQ$2,Assumptions!$C$94:$M$94,Assumptions!$C$98:$M$98))))</f>
        <v>-715.635472</v>
      </c>
      <c r="DR35" s="50">
        <f t="array" ref="DR35">-(IF(DR$2=1,Assumptions!$H36/12,-(SUMIF($D$2:$EE$2,DR$2-1,$D35:$EE35)/12)*(1+XLOOKUP(DR$2,Assumptions!$C$94:$M$94,Assumptions!$C$98:$M$98))))</f>
        <v>-715.635472</v>
      </c>
      <c r="DS35" s="50">
        <f t="array" ref="DS35">-(IF(DS$2=1,Assumptions!$H36/12,-(SUMIF($D$2:$EE$2,DS$2-1,$D35:$EE35)/12)*(1+XLOOKUP(DS$2,Assumptions!$C$94:$M$94,Assumptions!$C$98:$M$98))))</f>
        <v>-715.635472</v>
      </c>
      <c r="DT35" s="50">
        <f t="array" ref="DT35">-(IF(DT$2=1,Assumptions!$H36/12,-(SUMIF($D$2:$EE$2,DT$2-1,$D35:$EE35)/12)*(1+XLOOKUP(DT$2,Assumptions!$C$94:$M$94,Assumptions!$C$98:$M$98))))</f>
        <v>-737.1045362</v>
      </c>
      <c r="DU35" s="50">
        <f t="array" ref="DU35">-(IF(DU$2=1,Assumptions!$H36/12,-(SUMIF($D$2:$EE$2,DU$2-1,$D35:$EE35)/12)*(1+XLOOKUP(DU$2,Assumptions!$C$94:$M$94,Assumptions!$C$98:$M$98))))</f>
        <v>-737.1045362</v>
      </c>
      <c r="DV35" s="50">
        <f t="array" ref="DV35">-(IF(DV$2=1,Assumptions!$H36/12,-(SUMIF($D$2:$EE$2,DV$2-1,$D35:$EE35)/12)*(1+XLOOKUP(DV$2,Assumptions!$C$94:$M$94,Assumptions!$C$98:$M$98))))</f>
        <v>-737.1045362</v>
      </c>
      <c r="DW35" s="50">
        <f t="array" ref="DW35">-(IF(DW$2=1,Assumptions!$H36/12,-(SUMIF($D$2:$EE$2,DW$2-1,$D35:$EE35)/12)*(1+XLOOKUP(DW$2,Assumptions!$C$94:$M$94,Assumptions!$C$98:$M$98))))</f>
        <v>-737.1045362</v>
      </c>
      <c r="DX35" s="50">
        <f t="array" ref="DX35">-(IF(DX$2=1,Assumptions!$H36/12,-(SUMIF($D$2:$EE$2,DX$2-1,$D35:$EE35)/12)*(1+XLOOKUP(DX$2,Assumptions!$C$94:$M$94,Assumptions!$C$98:$M$98))))</f>
        <v>-737.1045362</v>
      </c>
      <c r="DY35" s="50">
        <f t="array" ref="DY35">-(IF(DY$2=1,Assumptions!$H36/12,-(SUMIF($D$2:$EE$2,DY$2-1,$D35:$EE35)/12)*(1+XLOOKUP(DY$2,Assumptions!$C$94:$M$94,Assumptions!$C$98:$M$98))))</f>
        <v>-737.1045362</v>
      </c>
      <c r="DZ35" s="50">
        <f t="array" ref="DZ35">-(IF(DZ$2=1,Assumptions!$H36/12,-(SUMIF($D$2:$EE$2,DZ$2-1,$D35:$EE35)/12)*(1+XLOOKUP(DZ$2,Assumptions!$C$94:$M$94,Assumptions!$C$98:$M$98))))</f>
        <v>-737.1045362</v>
      </c>
      <c r="EA35" s="50">
        <f t="array" ref="EA35">-(IF(EA$2=1,Assumptions!$H36/12,-(SUMIF($D$2:$EE$2,EA$2-1,$D35:$EE35)/12)*(1+XLOOKUP(EA$2,Assumptions!$C$94:$M$94,Assumptions!$C$98:$M$98))))</f>
        <v>-737.1045362</v>
      </c>
      <c r="EB35" s="50">
        <f t="array" ref="EB35">-(IF(EB$2=1,Assumptions!$H36/12,-(SUMIF($D$2:$EE$2,EB$2-1,$D35:$EE35)/12)*(1+XLOOKUP(EB$2,Assumptions!$C$94:$M$94,Assumptions!$C$98:$M$98))))</f>
        <v>-737.1045362</v>
      </c>
      <c r="EC35" s="50">
        <f t="array" ref="EC35">-(IF(EC$2=1,Assumptions!$H36/12,-(SUMIF($D$2:$EE$2,EC$2-1,$D35:$EE35)/12)*(1+XLOOKUP(EC$2,Assumptions!$C$94:$M$94,Assumptions!$C$98:$M$98))))</f>
        <v>-737.1045362</v>
      </c>
      <c r="ED35" s="50">
        <f t="array" ref="ED35">-(IF(ED$2=1,Assumptions!$H36/12,-(SUMIF($D$2:$EE$2,ED$2-1,$D35:$EE35)/12)*(1+XLOOKUP(ED$2,Assumptions!$C$94:$M$94,Assumptions!$C$98:$M$98))))</f>
        <v>-737.1045362</v>
      </c>
      <c r="EE35" s="50">
        <f t="array" ref="EE35">-(IF(EE$2=1,Assumptions!$H36/12,-(SUMIF($D$2:$EE$2,EE$2-1,$D35:$EE35)/12)*(1+XLOOKUP(EE$2,Assumptions!$C$94:$M$94,Assumptions!$C$98:$M$98))))</f>
        <v>-737.1045362</v>
      </c>
    </row>
    <row r="36" ht="15.75" customHeight="1">
      <c r="A36" s="1"/>
      <c r="B36" s="82"/>
      <c r="C36" s="43" t="str">
        <f>Assumptions!B37</f>
        <v>Total Operating Expenses</v>
      </c>
      <c r="D36" s="196">
        <f t="shared" ref="D36:EE36" si="6">SUM(D24:D35)</f>
        <v>-8697.630227</v>
      </c>
      <c r="E36" s="196">
        <f t="shared" si="6"/>
        <v>-8697.630227</v>
      </c>
      <c r="F36" s="196">
        <f t="shared" si="6"/>
        <v>-8697.630227</v>
      </c>
      <c r="G36" s="196">
        <f t="shared" si="6"/>
        <v>-8697.630227</v>
      </c>
      <c r="H36" s="196">
        <f t="shared" si="6"/>
        <v>-8697.630227</v>
      </c>
      <c r="I36" s="196">
        <f t="shared" si="6"/>
        <v>-8697.630227</v>
      </c>
      <c r="J36" s="196">
        <f t="shared" si="6"/>
        <v>-8697.630227</v>
      </c>
      <c r="K36" s="196">
        <f t="shared" si="6"/>
        <v>-8697.630227</v>
      </c>
      <c r="L36" s="196">
        <f t="shared" si="6"/>
        <v>-8697.630227</v>
      </c>
      <c r="M36" s="196">
        <f t="shared" si="6"/>
        <v>-8697.630227</v>
      </c>
      <c r="N36" s="196">
        <f t="shared" si="6"/>
        <v>-8697.630227</v>
      </c>
      <c r="O36" s="196">
        <f t="shared" si="6"/>
        <v>-8697.630227</v>
      </c>
      <c r="P36" s="196">
        <f t="shared" si="6"/>
        <v>-9003.933373</v>
      </c>
      <c r="Q36" s="196">
        <f t="shared" si="6"/>
        <v>-9003.933373</v>
      </c>
      <c r="R36" s="196">
        <f t="shared" si="6"/>
        <v>-9003.933373</v>
      </c>
      <c r="S36" s="196">
        <f t="shared" si="6"/>
        <v>-9003.933373</v>
      </c>
      <c r="T36" s="196">
        <f t="shared" si="6"/>
        <v>-9003.933373</v>
      </c>
      <c r="U36" s="196">
        <f t="shared" si="6"/>
        <v>-9003.933373</v>
      </c>
      <c r="V36" s="196">
        <f t="shared" si="6"/>
        <v>-9003.933373</v>
      </c>
      <c r="W36" s="196">
        <f t="shared" si="6"/>
        <v>-9003.933373</v>
      </c>
      <c r="X36" s="196">
        <f t="shared" si="6"/>
        <v>-9003.933373</v>
      </c>
      <c r="Y36" s="196">
        <f t="shared" si="6"/>
        <v>-9003.933373</v>
      </c>
      <c r="Z36" s="196">
        <f t="shared" si="6"/>
        <v>-9003.933373</v>
      </c>
      <c r="AA36" s="196">
        <f t="shared" si="6"/>
        <v>-9003.933373</v>
      </c>
      <c r="AB36" s="196">
        <f t="shared" si="6"/>
        <v>-9253.192006</v>
      </c>
      <c r="AC36" s="196">
        <f t="shared" si="6"/>
        <v>-9253.192006</v>
      </c>
      <c r="AD36" s="196">
        <f t="shared" si="6"/>
        <v>-9253.192006</v>
      </c>
      <c r="AE36" s="196">
        <f t="shared" si="6"/>
        <v>-9253.192006</v>
      </c>
      <c r="AF36" s="196">
        <f t="shared" si="6"/>
        <v>-9253.192006</v>
      </c>
      <c r="AG36" s="196">
        <f t="shared" si="6"/>
        <v>-9253.192006</v>
      </c>
      <c r="AH36" s="196">
        <f t="shared" si="6"/>
        <v>-9253.192006</v>
      </c>
      <c r="AI36" s="196">
        <f t="shared" si="6"/>
        <v>-9253.192006</v>
      </c>
      <c r="AJ36" s="196">
        <f t="shared" si="6"/>
        <v>-9253.192006</v>
      </c>
      <c r="AK36" s="196">
        <f t="shared" si="6"/>
        <v>-9253.192006</v>
      </c>
      <c r="AL36" s="196">
        <f t="shared" si="6"/>
        <v>-9253.192006</v>
      </c>
      <c r="AM36" s="196">
        <f t="shared" si="6"/>
        <v>-9253.192006</v>
      </c>
      <c r="AN36" s="196">
        <f t="shared" si="6"/>
        <v>-9509.51121</v>
      </c>
      <c r="AO36" s="196">
        <f t="shared" si="6"/>
        <v>-9509.51121</v>
      </c>
      <c r="AP36" s="196">
        <f t="shared" si="6"/>
        <v>-9509.51121</v>
      </c>
      <c r="AQ36" s="196">
        <f t="shared" si="6"/>
        <v>-9509.51121</v>
      </c>
      <c r="AR36" s="196">
        <f t="shared" si="6"/>
        <v>-9509.51121</v>
      </c>
      <c r="AS36" s="196">
        <f t="shared" si="6"/>
        <v>-9509.51121</v>
      </c>
      <c r="AT36" s="196">
        <f t="shared" si="6"/>
        <v>-9509.51121</v>
      </c>
      <c r="AU36" s="196">
        <f t="shared" si="6"/>
        <v>-9509.51121</v>
      </c>
      <c r="AV36" s="196">
        <f t="shared" si="6"/>
        <v>-9509.51121</v>
      </c>
      <c r="AW36" s="196">
        <f t="shared" si="6"/>
        <v>-9509.51121</v>
      </c>
      <c r="AX36" s="196">
        <f t="shared" si="6"/>
        <v>-9509.51121</v>
      </c>
      <c r="AY36" s="196">
        <f t="shared" si="6"/>
        <v>-9509.51121</v>
      </c>
      <c r="AZ36" s="196">
        <f t="shared" si="6"/>
        <v>-9794.796546</v>
      </c>
      <c r="BA36" s="196">
        <f t="shared" si="6"/>
        <v>-9794.796546</v>
      </c>
      <c r="BB36" s="196">
        <f t="shared" si="6"/>
        <v>-9794.796546</v>
      </c>
      <c r="BC36" s="196">
        <f t="shared" si="6"/>
        <v>-9794.796546</v>
      </c>
      <c r="BD36" s="196">
        <f t="shared" si="6"/>
        <v>-9794.796546</v>
      </c>
      <c r="BE36" s="196">
        <f t="shared" si="6"/>
        <v>-9794.796546</v>
      </c>
      <c r="BF36" s="196">
        <f t="shared" si="6"/>
        <v>-9794.796546</v>
      </c>
      <c r="BG36" s="196">
        <f t="shared" si="6"/>
        <v>-9794.796546</v>
      </c>
      <c r="BH36" s="196">
        <f t="shared" si="6"/>
        <v>-9794.796546</v>
      </c>
      <c r="BI36" s="196">
        <f t="shared" si="6"/>
        <v>-9794.796546</v>
      </c>
      <c r="BJ36" s="196">
        <f t="shared" si="6"/>
        <v>-9794.796546</v>
      </c>
      <c r="BK36" s="196">
        <f t="shared" si="6"/>
        <v>-9794.796546</v>
      </c>
      <c r="BL36" s="196">
        <f t="shared" si="6"/>
        <v>-10088.64044</v>
      </c>
      <c r="BM36" s="196">
        <f t="shared" si="6"/>
        <v>-10088.64044</v>
      </c>
      <c r="BN36" s="196">
        <f t="shared" si="6"/>
        <v>-10088.64044</v>
      </c>
      <c r="BO36" s="196">
        <f t="shared" si="6"/>
        <v>-10088.64044</v>
      </c>
      <c r="BP36" s="196">
        <f t="shared" si="6"/>
        <v>-10088.64044</v>
      </c>
      <c r="BQ36" s="196">
        <f t="shared" si="6"/>
        <v>-10088.64044</v>
      </c>
      <c r="BR36" s="196">
        <f t="shared" si="6"/>
        <v>-10088.64044</v>
      </c>
      <c r="BS36" s="196">
        <f t="shared" si="6"/>
        <v>-10088.64044</v>
      </c>
      <c r="BT36" s="196">
        <f t="shared" si="6"/>
        <v>-10088.64044</v>
      </c>
      <c r="BU36" s="196">
        <f t="shared" si="6"/>
        <v>-10088.64044</v>
      </c>
      <c r="BV36" s="196">
        <f t="shared" si="6"/>
        <v>-10088.64044</v>
      </c>
      <c r="BW36" s="196">
        <f t="shared" si="6"/>
        <v>-10088.64044</v>
      </c>
      <c r="BX36" s="196">
        <f t="shared" si="6"/>
        <v>-10391.29966</v>
      </c>
      <c r="BY36" s="196">
        <f t="shared" si="6"/>
        <v>-10391.29966</v>
      </c>
      <c r="BZ36" s="196">
        <f t="shared" si="6"/>
        <v>-10391.29966</v>
      </c>
      <c r="CA36" s="196">
        <f t="shared" si="6"/>
        <v>-10391.29966</v>
      </c>
      <c r="CB36" s="196">
        <f t="shared" si="6"/>
        <v>-10391.29966</v>
      </c>
      <c r="CC36" s="196">
        <f t="shared" si="6"/>
        <v>-10391.29966</v>
      </c>
      <c r="CD36" s="196">
        <f t="shared" si="6"/>
        <v>-10391.29966</v>
      </c>
      <c r="CE36" s="196">
        <f t="shared" si="6"/>
        <v>-10391.29966</v>
      </c>
      <c r="CF36" s="196">
        <f t="shared" si="6"/>
        <v>-10391.29966</v>
      </c>
      <c r="CG36" s="196">
        <f t="shared" si="6"/>
        <v>-10391.29966</v>
      </c>
      <c r="CH36" s="196">
        <f t="shared" si="6"/>
        <v>-10391.29966</v>
      </c>
      <c r="CI36" s="196">
        <f t="shared" si="6"/>
        <v>-10391.29966</v>
      </c>
      <c r="CJ36" s="196">
        <f t="shared" si="6"/>
        <v>-10703.03865</v>
      </c>
      <c r="CK36" s="196">
        <f t="shared" si="6"/>
        <v>-10703.03865</v>
      </c>
      <c r="CL36" s="196">
        <f t="shared" si="6"/>
        <v>-10703.03865</v>
      </c>
      <c r="CM36" s="196">
        <f t="shared" si="6"/>
        <v>-10703.03865</v>
      </c>
      <c r="CN36" s="196">
        <f t="shared" si="6"/>
        <v>-10703.03865</v>
      </c>
      <c r="CO36" s="196">
        <f t="shared" si="6"/>
        <v>-10703.03865</v>
      </c>
      <c r="CP36" s="196">
        <f t="shared" si="6"/>
        <v>-10703.03865</v>
      </c>
      <c r="CQ36" s="196">
        <f t="shared" si="6"/>
        <v>-10703.03865</v>
      </c>
      <c r="CR36" s="196">
        <f t="shared" si="6"/>
        <v>-10703.03865</v>
      </c>
      <c r="CS36" s="196">
        <f t="shared" si="6"/>
        <v>-10703.03865</v>
      </c>
      <c r="CT36" s="196">
        <f t="shared" si="6"/>
        <v>-10703.03865</v>
      </c>
      <c r="CU36" s="196">
        <f t="shared" si="6"/>
        <v>-10703.03865</v>
      </c>
      <c r="CV36" s="196">
        <f t="shared" si="6"/>
        <v>-11024.1298</v>
      </c>
      <c r="CW36" s="196">
        <f t="shared" si="6"/>
        <v>-11024.1298</v>
      </c>
      <c r="CX36" s="196">
        <f t="shared" si="6"/>
        <v>-11024.1298</v>
      </c>
      <c r="CY36" s="196">
        <f t="shared" si="6"/>
        <v>-11024.1298</v>
      </c>
      <c r="CZ36" s="196">
        <f t="shared" si="6"/>
        <v>-11024.1298</v>
      </c>
      <c r="DA36" s="196">
        <f t="shared" si="6"/>
        <v>-11024.1298</v>
      </c>
      <c r="DB36" s="196">
        <f t="shared" si="6"/>
        <v>-11024.1298</v>
      </c>
      <c r="DC36" s="196">
        <f t="shared" si="6"/>
        <v>-11024.1298</v>
      </c>
      <c r="DD36" s="196">
        <f t="shared" si="6"/>
        <v>-11024.1298</v>
      </c>
      <c r="DE36" s="196">
        <f t="shared" si="6"/>
        <v>-11024.1298</v>
      </c>
      <c r="DF36" s="196">
        <f t="shared" si="6"/>
        <v>-11024.1298</v>
      </c>
      <c r="DG36" s="196">
        <f t="shared" si="6"/>
        <v>-11024.1298</v>
      </c>
      <c r="DH36" s="196">
        <f t="shared" si="6"/>
        <v>-11354.8537</v>
      </c>
      <c r="DI36" s="196">
        <f t="shared" si="6"/>
        <v>-11354.8537</v>
      </c>
      <c r="DJ36" s="196">
        <f t="shared" si="6"/>
        <v>-11354.8537</v>
      </c>
      <c r="DK36" s="196">
        <f t="shared" si="6"/>
        <v>-11354.8537</v>
      </c>
      <c r="DL36" s="196">
        <f t="shared" si="6"/>
        <v>-11354.8537</v>
      </c>
      <c r="DM36" s="196">
        <f t="shared" si="6"/>
        <v>-11354.8537</v>
      </c>
      <c r="DN36" s="196">
        <f t="shared" si="6"/>
        <v>-11354.8537</v>
      </c>
      <c r="DO36" s="196">
        <f t="shared" si="6"/>
        <v>-11354.8537</v>
      </c>
      <c r="DP36" s="196">
        <f t="shared" si="6"/>
        <v>-11354.8537</v>
      </c>
      <c r="DQ36" s="196">
        <f t="shared" si="6"/>
        <v>-11354.8537</v>
      </c>
      <c r="DR36" s="196">
        <f t="shared" si="6"/>
        <v>-11354.8537</v>
      </c>
      <c r="DS36" s="196">
        <f t="shared" si="6"/>
        <v>-11354.8537</v>
      </c>
      <c r="DT36" s="196">
        <f t="shared" si="6"/>
        <v>-11612.09047</v>
      </c>
      <c r="DU36" s="196">
        <f t="shared" si="6"/>
        <v>-11612.09047</v>
      </c>
      <c r="DV36" s="196">
        <f t="shared" si="6"/>
        <v>-11612.09047</v>
      </c>
      <c r="DW36" s="196">
        <f t="shared" si="6"/>
        <v>-11612.09047</v>
      </c>
      <c r="DX36" s="196">
        <f t="shared" si="6"/>
        <v>-11612.09047</v>
      </c>
      <c r="DY36" s="196">
        <f t="shared" si="6"/>
        <v>-11612.09047</v>
      </c>
      <c r="DZ36" s="196">
        <f t="shared" si="6"/>
        <v>-11612.09047</v>
      </c>
      <c r="EA36" s="196">
        <f t="shared" si="6"/>
        <v>-11612.09047</v>
      </c>
      <c r="EB36" s="196">
        <f t="shared" si="6"/>
        <v>-11612.09047</v>
      </c>
      <c r="EC36" s="196">
        <f t="shared" si="6"/>
        <v>-11612.09047</v>
      </c>
      <c r="ED36" s="196">
        <f t="shared" si="6"/>
        <v>-11612.09047</v>
      </c>
      <c r="EE36" s="196">
        <f t="shared" si="6"/>
        <v>-11612.09047</v>
      </c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</row>
    <row r="38" ht="15.75" customHeight="1">
      <c r="A38" s="1"/>
      <c r="B38" s="43"/>
      <c r="C38" s="43" t="str">
        <f>Assumptions!B39</f>
        <v>Net Operating Income</v>
      </c>
      <c r="D38" s="200">
        <f>IF(OR(D$1=Assumptions!$B$115,D$1=Assumptions!$C$115,D$1=Assumptions!$D$115,D$1=Assumptions!$E$115,D$1=Assumptions!$F$115),(Assumptions!$C$105*D$21)+(SUM(D28+D30+D32+D33+D34)+(Assumptions!$C$105*SUM(D$24:D$27,D$29,D$31,D$35))),(D$21+D$36))</f>
        <v>16796.81922</v>
      </c>
      <c r="E38" s="200">
        <f>IF(OR(E$1=Assumptions!$B$115,E$1=Assumptions!$C$115,E$1=Assumptions!$D$115,E$1=Assumptions!$E$115,E$1=Assumptions!$F$115),(Assumptions!$C$105*E$21)+(SUM(E28+E30+E32+E33+E34)+(Assumptions!$C$105*SUM(E$24:E$27,E$29,E$31,E$35))),(E$21+E$36))</f>
        <v>16796.81922</v>
      </c>
      <c r="F38" s="200">
        <f>IF(OR(F$1=Assumptions!$B$115,F$1=Assumptions!$C$115,F$1=Assumptions!$D$115,F$1=Assumptions!$E$115,F$1=Assumptions!$F$115),(Assumptions!$C$105*F$21)+(SUM(F28+F30+F32+F33+F34)+(Assumptions!$C$105*SUM(F$24:F$27,F$29,F$31,F$35))),(F$21+F$36))</f>
        <v>16796.81922</v>
      </c>
      <c r="G38" s="200">
        <f>IF(OR(G$1=Assumptions!$B$115,G$1=Assumptions!$C$115,G$1=Assumptions!$D$115,G$1=Assumptions!$E$115,G$1=Assumptions!$F$115),(Assumptions!$C$105*G$21)+(SUM(G28+G30+G32+G33+G34)+(Assumptions!$C$105*SUM(G$24:G$27,G$29,G$31,G$35))),(G$21+G$36))</f>
        <v>16796.81922</v>
      </c>
      <c r="H38" s="200">
        <f>IF(OR(H$1=Assumptions!$B$115,H$1=Assumptions!$C$115,H$1=Assumptions!$D$115,H$1=Assumptions!$E$115,H$1=Assumptions!$F$115),(Assumptions!$C$105*H$21)+(SUM(H28+H30+H32+H33+H34)+(Assumptions!$C$105*SUM(H$24:H$27,H$29,H$31,H$35))),(H$21+H$36))</f>
        <v>16796.81922</v>
      </c>
      <c r="I38" s="200">
        <f>IF(OR(I$1=Assumptions!$B$115,I$1=Assumptions!$C$115,I$1=Assumptions!$D$115,I$1=Assumptions!$E$115,I$1=Assumptions!$F$115),(Assumptions!$C$105*I$21)+(SUM(I28+I30+I32+I33+I34)+(Assumptions!$C$105*SUM(I$24:I$27,I$29,I$31,I$35))),(I$21+I$36))</f>
        <v>16796.81922</v>
      </c>
      <c r="J38" s="200">
        <f>IF(OR(J$1=Assumptions!$B$115,J$1=Assumptions!$C$115,J$1=Assumptions!$D$115,J$1=Assumptions!$E$115,J$1=Assumptions!$F$115),(Assumptions!$C$105*J$21)+(SUM(J28+J30+J32+J33+J34)+(Assumptions!$C$105*SUM(J$24:J$27,J$29,J$31,J$35))),(J$21+J$36))</f>
        <v>16796.81922</v>
      </c>
      <c r="K38" s="200">
        <f>IF(OR(K$1=Assumptions!$B$115,K$1=Assumptions!$C$115,K$1=Assumptions!$D$115,K$1=Assumptions!$E$115,K$1=Assumptions!$F$115),(Assumptions!$C$105*K$21)+(SUM(K28+K30+K32+K33+K34)+(Assumptions!$C$105*SUM(K$24:K$27,K$29,K$31,K$35))),(K$21+K$36))</f>
        <v>16796.81922</v>
      </c>
      <c r="L38" s="200">
        <f>IF(OR(L$1=Assumptions!$B$115,L$1=Assumptions!$C$115,L$1=Assumptions!$D$115,L$1=Assumptions!$E$115,L$1=Assumptions!$F$115),(Assumptions!$C$105*L$21)+(SUM(L28+L30+L32+L33+L34)+(Assumptions!$C$105*SUM(L$24:L$27,L$29,L$31,L$35))),(L$21+L$36))</f>
        <v>16796.81922</v>
      </c>
      <c r="M38" s="200">
        <f>IF(OR(M$1=Assumptions!$B$115,M$1=Assumptions!$C$115,M$1=Assumptions!$D$115,M$1=Assumptions!$E$115,M$1=Assumptions!$F$115),(Assumptions!$C$105*M$21)+(SUM(M28+M30+M32+M33+M34)+(Assumptions!$C$105*SUM(M$24:M$27,M$29,M$31,M$35))),(M$21+M$36))</f>
        <v>16796.81922</v>
      </c>
      <c r="N38" s="200">
        <f>IF(OR(N$1=Assumptions!$B$115,N$1=Assumptions!$C$115,N$1=Assumptions!$D$115,N$1=Assumptions!$E$115,N$1=Assumptions!$F$115),(Assumptions!$C$105*N$21)+(SUM(N28+N30+N32+N33+N34)+(Assumptions!$C$105*SUM(N$24:N$27,N$29,N$31,N$35))),(N$21+N$36))</f>
        <v>16796.81922</v>
      </c>
      <c r="O38" s="200">
        <f>IF(OR(O$1=Assumptions!$B$115,O$1=Assumptions!$C$115,O$1=Assumptions!$D$115,O$1=Assumptions!$E$115,O$1=Assumptions!$F$115),(Assumptions!$C$105*O$21)+(SUM(O28+O30+O32+O33+O34)+(Assumptions!$C$105*SUM(O$24:O$27,O$29,O$31,O$35))),(O$21+O$36))</f>
        <v>16796.81922</v>
      </c>
      <c r="P38" s="200">
        <f>IF(OR(P$1=Assumptions!$B$115,P$1=Assumptions!$C$115,P$1=Assumptions!$D$115,P$1=Assumptions!$E$115,P$1=Assumptions!$F$115),(Assumptions!$C$105*P$21)+(SUM(P28+P30+P32+P33+P34)+(Assumptions!$C$105*SUM(P$24:P$27,P$29,P$31,P$35))),(P$21+P$36))</f>
        <v>17759.50778</v>
      </c>
      <c r="Q38" s="200">
        <f>IF(OR(Q$1=Assumptions!$B$115,Q$1=Assumptions!$C$115,Q$1=Assumptions!$D$115,Q$1=Assumptions!$E$115,Q$1=Assumptions!$F$115),(Assumptions!$C$105*Q$21)+(SUM(Q28+Q30+Q32+Q33+Q34)+(Assumptions!$C$105*SUM(Q$24:Q$27,Q$29,Q$31,Q$35))),(Q$21+Q$36))</f>
        <v>17759.50778</v>
      </c>
      <c r="R38" s="200">
        <f>IF(OR(R$1=Assumptions!$B$115,R$1=Assumptions!$C$115,R$1=Assumptions!$D$115,R$1=Assumptions!$E$115,R$1=Assumptions!$F$115),(Assumptions!$C$105*R$21)+(SUM(R28+R30+R32+R33+R34)+(Assumptions!$C$105*SUM(R$24:R$27,R$29,R$31,R$35))),(R$21+R$36))</f>
        <v>17759.50778</v>
      </c>
      <c r="S38" s="200">
        <f>IF(OR(S$1=Assumptions!$B$115,S$1=Assumptions!$C$115,S$1=Assumptions!$D$115,S$1=Assumptions!$E$115,S$1=Assumptions!$F$115),(Assumptions!$C$105*S$21)+(SUM(S28+S30+S32+S33+S34)+(Assumptions!$C$105*SUM(S$24:S$27,S$29,S$31,S$35))),(S$21+S$36))</f>
        <v>17759.50778</v>
      </c>
      <c r="T38" s="200">
        <f>IF(OR(T$1=Assumptions!$B$115,T$1=Assumptions!$C$115,T$1=Assumptions!$D$115,T$1=Assumptions!$E$115,T$1=Assumptions!$F$115),(Assumptions!$C$105*T$21)+(SUM(T28+T30+T32+T33+T34)+(Assumptions!$C$105*SUM(T$24:T$27,T$29,T$31,T$35))),(T$21+T$36))</f>
        <v>17759.50778</v>
      </c>
      <c r="U38" s="200">
        <f>IF(OR(U$1=Assumptions!$B$115,U$1=Assumptions!$C$115,U$1=Assumptions!$D$115,U$1=Assumptions!$E$115,U$1=Assumptions!$F$115),(Assumptions!$C$105*U$21)+(SUM(U28+U30+U32+U33+U34)+(Assumptions!$C$105*SUM(U$24:U$27,U$29,U$31,U$35))),(U$21+U$36))</f>
        <v>17759.50778</v>
      </c>
      <c r="V38" s="200">
        <f>IF(OR(V$1=Assumptions!$B$115,V$1=Assumptions!$C$115,V$1=Assumptions!$D$115,V$1=Assumptions!$E$115,V$1=Assumptions!$F$115),(Assumptions!$C$105*V$21)+(SUM(V28+V30+V32+V33+V34)+(Assumptions!$C$105*SUM(V$24:V$27,V$29,V$31,V$35))),(V$21+V$36))</f>
        <v>17759.50778</v>
      </c>
      <c r="W38" s="200">
        <f>IF(OR(W$1=Assumptions!$B$115,W$1=Assumptions!$C$115,W$1=Assumptions!$D$115,W$1=Assumptions!$E$115,W$1=Assumptions!$F$115),(Assumptions!$C$105*W$21)+(SUM(W28+W30+W32+W33+W34)+(Assumptions!$C$105*SUM(W$24:W$27,W$29,W$31,W$35))),(W$21+W$36))</f>
        <v>17759.50778</v>
      </c>
      <c r="X38" s="200">
        <f>IF(OR(X$1=Assumptions!$B$115,X$1=Assumptions!$C$115,X$1=Assumptions!$D$115,X$1=Assumptions!$E$115,X$1=Assumptions!$F$115),(Assumptions!$C$105*X$21)+(SUM(X28+X30+X32+X33+X34)+(Assumptions!$C$105*SUM(X$24:X$27,X$29,X$31,X$35))),(X$21+X$36))</f>
        <v>17759.50778</v>
      </c>
      <c r="Y38" s="200">
        <f>IF(OR(Y$1=Assumptions!$B$115,Y$1=Assumptions!$C$115,Y$1=Assumptions!$D$115,Y$1=Assumptions!$E$115,Y$1=Assumptions!$F$115),(Assumptions!$C$105*Y$21)+(SUM(Y28+Y30+Y32+Y33+Y34)+(Assumptions!$C$105*SUM(Y$24:Y$27,Y$29,Y$31,Y$35))),(Y$21+Y$36))</f>
        <v>17759.50778</v>
      </c>
      <c r="Z38" s="200">
        <f>IF(OR(Z$1=Assumptions!$B$115,Z$1=Assumptions!$C$115,Z$1=Assumptions!$D$115,Z$1=Assumptions!$E$115,Z$1=Assumptions!$F$115),(Assumptions!$C$105*Z$21)+(SUM(Z28+Z30+Z32+Z33+Z34)+(Assumptions!$C$105*SUM(Z$24:Z$27,Z$29,Z$31,Z$35))),(Z$21+Z$36))</f>
        <v>17759.50778</v>
      </c>
      <c r="AA38" s="200">
        <f>IF(OR(AA$1=Assumptions!$B$115,AA$1=Assumptions!$C$115,AA$1=Assumptions!$D$115,AA$1=Assumptions!$E$115,AA$1=Assumptions!$F$115),(Assumptions!$C$105*AA$21)+(SUM(AA28+AA30+AA32+AA33+AA34)+(Assumptions!$C$105*SUM(AA$24:AA$27,AA$29,AA$31,AA$35))),(AA$21+AA$36))</f>
        <v>17759.50778</v>
      </c>
      <c r="AB38" s="200">
        <f>IF(OR(AB$1=Assumptions!$B$115,AB$1=Assumptions!$C$115,AB$1=Assumptions!$D$115,AB$1=Assumptions!$E$115,AB$1=Assumptions!$F$115),(Assumptions!$C$105*AB$21)+(SUM(AB28+AB30+AB32+AB33+AB34)+(Assumptions!$C$105*SUM(AB$24:AB$27,AB$29,AB$31,AB$35))),(AB$21+AB$36))</f>
        <v>18081.38161</v>
      </c>
      <c r="AC38" s="200">
        <f>IF(OR(AC$1=Assumptions!$B$115,AC$1=Assumptions!$C$115,AC$1=Assumptions!$D$115,AC$1=Assumptions!$E$115,AC$1=Assumptions!$F$115),(Assumptions!$C$105*AC$21)+(SUM(AC28+AC30+AC32+AC33+AC34)+(Assumptions!$C$105*SUM(AC$24:AC$27,AC$29,AC$31,AC$35))),(AC$21+AC$36))</f>
        <v>18081.38161</v>
      </c>
      <c r="AD38" s="200">
        <f>IF(OR(AD$1=Assumptions!$B$115,AD$1=Assumptions!$C$115,AD$1=Assumptions!$D$115,AD$1=Assumptions!$E$115,AD$1=Assumptions!$F$115),(Assumptions!$C$105*AD$21)+(SUM(AD28+AD30+AD32+AD33+AD34)+(Assumptions!$C$105*SUM(AD$24:AD$27,AD$29,AD$31,AD$35))),(AD$21+AD$36))</f>
        <v>18081.38161</v>
      </c>
      <c r="AE38" s="200">
        <f>IF(OR(AE$1=Assumptions!$B$115,AE$1=Assumptions!$C$115,AE$1=Assumptions!$D$115,AE$1=Assumptions!$E$115,AE$1=Assumptions!$F$115),(Assumptions!$C$105*AE$21)+(SUM(AE28+AE30+AE32+AE33+AE34)+(Assumptions!$C$105*SUM(AE$24:AE$27,AE$29,AE$31,AE$35))),(AE$21+AE$36))</f>
        <v>18081.38161</v>
      </c>
      <c r="AF38" s="200">
        <f>IF(OR(AF$1=Assumptions!$B$115,AF$1=Assumptions!$C$115,AF$1=Assumptions!$D$115,AF$1=Assumptions!$E$115,AF$1=Assumptions!$F$115),(Assumptions!$C$105*AF$21)+(SUM(AF28+AF30+AF32+AF33+AF34)+(Assumptions!$C$105*SUM(AF$24:AF$27,AF$29,AF$31,AF$35))),(AF$21+AF$36))</f>
        <v>18081.38161</v>
      </c>
      <c r="AG38" s="200">
        <f>IF(OR(AG$1=Assumptions!$B$115,AG$1=Assumptions!$C$115,AG$1=Assumptions!$D$115,AG$1=Assumptions!$E$115,AG$1=Assumptions!$F$115),(Assumptions!$C$105*AG$21)+(SUM(AG28+AG30+AG32+AG33+AG34)+(Assumptions!$C$105*SUM(AG$24:AG$27,AG$29,AG$31,AG$35))),(AG$21+AG$36))</f>
        <v>18081.38161</v>
      </c>
      <c r="AH38" s="200">
        <f>IF(OR(AH$1=Assumptions!$B$115,AH$1=Assumptions!$C$115,AH$1=Assumptions!$D$115,AH$1=Assumptions!$E$115,AH$1=Assumptions!$F$115),(Assumptions!$C$105*AH$21)+(SUM(AH28+AH30+AH32+AH33+AH34)+(Assumptions!$C$105*SUM(AH$24:AH$27,AH$29,AH$31,AH$35))),(AH$21+AH$36))</f>
        <v>18081.38161</v>
      </c>
      <c r="AI38" s="200">
        <f>IF(OR(AI$1=Assumptions!$B$115,AI$1=Assumptions!$C$115,AI$1=Assumptions!$D$115,AI$1=Assumptions!$E$115,AI$1=Assumptions!$F$115),(Assumptions!$C$105*AI$21)+(SUM(AI28+AI30+AI32+AI33+AI34)+(Assumptions!$C$105*SUM(AI$24:AI$27,AI$29,AI$31,AI$35))),(AI$21+AI$36))</f>
        <v>18081.38161</v>
      </c>
      <c r="AJ38" s="200">
        <f>IF(OR(AJ$1=Assumptions!$B$115,AJ$1=Assumptions!$C$115,AJ$1=Assumptions!$D$115,AJ$1=Assumptions!$E$115,AJ$1=Assumptions!$F$115),(Assumptions!$C$105*AJ$21)+(SUM(AJ28+AJ30+AJ32+AJ33+AJ34)+(Assumptions!$C$105*SUM(AJ$24:AJ$27,AJ$29,AJ$31,AJ$35))),(AJ$21+AJ$36))</f>
        <v>18081.38161</v>
      </c>
      <c r="AK38" s="200">
        <f>IF(OR(AK$1=Assumptions!$B$115,AK$1=Assumptions!$C$115,AK$1=Assumptions!$D$115,AK$1=Assumptions!$E$115,AK$1=Assumptions!$F$115),(Assumptions!$C$105*AK$21)+(SUM(AK28+AK30+AK32+AK33+AK34)+(Assumptions!$C$105*SUM(AK$24:AK$27,AK$29,AK$31,AK$35))),(AK$21+AK$36))</f>
        <v>18081.38161</v>
      </c>
      <c r="AL38" s="200">
        <f>IF(OR(AL$1=Assumptions!$B$115,AL$1=Assumptions!$C$115,AL$1=Assumptions!$D$115,AL$1=Assumptions!$E$115,AL$1=Assumptions!$F$115),(Assumptions!$C$105*AL$21)+(SUM(AL28+AL30+AL32+AL33+AL34)+(Assumptions!$C$105*SUM(AL$24:AL$27,AL$29,AL$31,AL$35))),(AL$21+AL$36))</f>
        <v>18081.38161</v>
      </c>
      <c r="AM38" s="200">
        <f>IF(OR(AM$1=Assumptions!$B$115,AM$1=Assumptions!$C$115,AM$1=Assumptions!$D$115,AM$1=Assumptions!$E$115,AM$1=Assumptions!$F$115),(Assumptions!$C$105*AM$21)+(SUM(AM28+AM30+AM32+AM33+AM34)+(Assumptions!$C$105*SUM(AM$24:AM$27,AM$29,AM$31,AM$35))),(AM$21+AM$36))</f>
        <v>18081.38161</v>
      </c>
      <c r="AN38" s="200">
        <f>IF(OR(AN$1=Assumptions!$B$115,AN$1=Assumptions!$C$115,AN$1=Assumptions!$D$115,AN$1=Assumptions!$E$115,AN$1=Assumptions!$F$115),(Assumptions!$C$105*AN$21)+(SUM(AN28+AN30+AN32+AN33+AN34)+(Assumptions!$C$105*SUM(AN$24:AN$27,AN$29,AN$31,AN$35))),(AN$21+AN$36))</f>
        <v>18408.69344</v>
      </c>
      <c r="AO38" s="200">
        <f>IF(OR(AO$1=Assumptions!$B$115,AO$1=Assumptions!$C$115,AO$1=Assumptions!$D$115,AO$1=Assumptions!$E$115,AO$1=Assumptions!$F$115),(Assumptions!$C$105*AO$21)+(SUM(AO28+AO30+AO32+AO33+AO34)+(Assumptions!$C$105*SUM(AO$24:AO$27,AO$29,AO$31,AO$35))),(AO$21+AO$36))</f>
        <v>18408.69344</v>
      </c>
      <c r="AP38" s="200">
        <f>IF(OR(AP$1=Assumptions!$B$115,AP$1=Assumptions!$C$115,AP$1=Assumptions!$D$115,AP$1=Assumptions!$E$115,AP$1=Assumptions!$F$115),(Assumptions!$C$105*AP$21)+(SUM(AP28+AP30+AP32+AP33+AP34)+(Assumptions!$C$105*SUM(AP$24:AP$27,AP$29,AP$31,AP$35))),(AP$21+AP$36))</f>
        <v>18408.69344</v>
      </c>
      <c r="AQ38" s="200">
        <f>IF(OR(AQ$1=Assumptions!$B$115,AQ$1=Assumptions!$C$115,AQ$1=Assumptions!$D$115,AQ$1=Assumptions!$E$115,AQ$1=Assumptions!$F$115),(Assumptions!$C$105*AQ$21)+(SUM(AQ28+AQ30+AQ32+AQ33+AQ34)+(Assumptions!$C$105*SUM(AQ$24:AQ$27,AQ$29,AQ$31,AQ$35))),(AQ$21+AQ$36))</f>
        <v>18408.69344</v>
      </c>
      <c r="AR38" s="200">
        <f>IF(OR(AR$1=Assumptions!$B$115,AR$1=Assumptions!$C$115,AR$1=Assumptions!$D$115,AR$1=Assumptions!$E$115,AR$1=Assumptions!$F$115),(Assumptions!$C$105*AR$21)+(SUM(AR28+AR30+AR32+AR33+AR34)+(Assumptions!$C$105*SUM(AR$24:AR$27,AR$29,AR$31,AR$35))),(AR$21+AR$36))</f>
        <v>18408.69344</v>
      </c>
      <c r="AS38" s="200">
        <f>IF(OR(AS$1=Assumptions!$B$115,AS$1=Assumptions!$C$115,AS$1=Assumptions!$D$115,AS$1=Assumptions!$E$115,AS$1=Assumptions!$F$115),(Assumptions!$C$105*AS$21)+(SUM(AS28+AS30+AS32+AS33+AS34)+(Assumptions!$C$105*SUM(AS$24:AS$27,AS$29,AS$31,AS$35))),(AS$21+AS$36))</f>
        <v>18408.69344</v>
      </c>
      <c r="AT38" s="200">
        <f>IF(OR(AT$1=Assumptions!$B$115,AT$1=Assumptions!$C$115,AT$1=Assumptions!$D$115,AT$1=Assumptions!$E$115,AT$1=Assumptions!$F$115),(Assumptions!$C$105*AT$21)+(SUM(AT28+AT30+AT32+AT33+AT34)+(Assumptions!$C$105*SUM(AT$24:AT$27,AT$29,AT$31,AT$35))),(AT$21+AT$36))</f>
        <v>18408.69344</v>
      </c>
      <c r="AU38" s="200">
        <f>IF(OR(AU$1=Assumptions!$B$115,AU$1=Assumptions!$C$115,AU$1=Assumptions!$D$115,AU$1=Assumptions!$E$115,AU$1=Assumptions!$F$115),(Assumptions!$C$105*AU$21)+(SUM(AU28+AU30+AU32+AU33+AU34)+(Assumptions!$C$105*SUM(AU$24:AU$27,AU$29,AU$31,AU$35))),(AU$21+AU$36))</f>
        <v>18408.69344</v>
      </c>
      <c r="AV38" s="200">
        <f>IF(OR(AV$1=Assumptions!$B$115,AV$1=Assumptions!$C$115,AV$1=Assumptions!$D$115,AV$1=Assumptions!$E$115,AV$1=Assumptions!$F$115),(Assumptions!$C$105*AV$21)+(SUM(AV28+AV30+AV32+AV33+AV34)+(Assumptions!$C$105*SUM(AV$24:AV$27,AV$29,AV$31,AV$35))),(AV$21+AV$36))</f>
        <v>18408.69344</v>
      </c>
      <c r="AW38" s="200">
        <f>IF(OR(AW$1=Assumptions!$B$115,AW$1=Assumptions!$C$115,AW$1=Assumptions!$D$115,AW$1=Assumptions!$E$115,AW$1=Assumptions!$F$115),(Assumptions!$C$105*AW$21)+(SUM(AW28+AW30+AW32+AW33+AW34)+(Assumptions!$C$105*SUM(AW$24:AW$27,AW$29,AW$31,AW$35))),(AW$21+AW$36))</f>
        <v>18408.69344</v>
      </c>
      <c r="AX38" s="200">
        <f>IF(OR(AX$1=Assumptions!$B$115,AX$1=Assumptions!$C$115,AX$1=Assumptions!$D$115,AX$1=Assumptions!$E$115,AX$1=Assumptions!$F$115),(Assumptions!$C$105*AX$21)+(SUM(AX28+AX30+AX32+AX33+AX34)+(Assumptions!$C$105*SUM(AX$24:AX$27,AX$29,AX$31,AX$35))),(AX$21+AX$36))</f>
        <v>18408.69344</v>
      </c>
      <c r="AY38" s="200">
        <f>IF(OR(AY$1=Assumptions!$B$115,AY$1=Assumptions!$C$115,AY$1=Assumptions!$D$115,AY$1=Assumptions!$E$115,AY$1=Assumptions!$F$115),(Assumptions!$C$105*AY$21)+(SUM(AY28+AY30+AY32+AY33+AY34)+(Assumptions!$C$105*SUM(AY$24:AY$27,AY$29,AY$31,AY$35))),(AY$21+AY$36))</f>
        <v>18408.69344</v>
      </c>
      <c r="AZ38" s="200">
        <f>IF(OR(AZ$1=Assumptions!$B$115,AZ$1=Assumptions!$C$115,AZ$1=Assumptions!$D$115,AZ$1=Assumptions!$E$115,AZ$1=Assumptions!$F$115),(Assumptions!$C$105*AZ$21)+(SUM(AZ28+AZ30+AZ32+AZ33+AZ34)+(Assumptions!$C$105*SUM(AZ$24:AZ$27,AZ$29,AZ$31,AZ$35))),(AZ$21+AZ$36))</f>
        <v>18960.95424</v>
      </c>
      <c r="BA38" s="200">
        <f>IF(OR(BA$1=Assumptions!$B$115,BA$1=Assumptions!$C$115,BA$1=Assumptions!$D$115,BA$1=Assumptions!$E$115,BA$1=Assumptions!$F$115),(Assumptions!$C$105*BA$21)+(SUM(BA28+BA30+BA32+BA33+BA34)+(Assumptions!$C$105*SUM(BA$24:BA$27,BA$29,BA$31,BA$35))),(BA$21+BA$36))</f>
        <v>18960.95424</v>
      </c>
      <c r="BB38" s="200">
        <f>IF(OR(BB$1=Assumptions!$B$115,BB$1=Assumptions!$C$115,BB$1=Assumptions!$D$115,BB$1=Assumptions!$E$115,BB$1=Assumptions!$F$115),(Assumptions!$C$105*BB$21)+(SUM(BB28+BB30+BB32+BB33+BB34)+(Assumptions!$C$105*SUM(BB$24:BB$27,BB$29,BB$31,BB$35))),(BB$21+BB$36))</f>
        <v>18960.95424</v>
      </c>
      <c r="BC38" s="200">
        <f>IF(OR(BC$1=Assumptions!$B$115,BC$1=Assumptions!$C$115,BC$1=Assumptions!$D$115,BC$1=Assumptions!$E$115,BC$1=Assumptions!$F$115),(Assumptions!$C$105*BC$21)+(SUM(BC28+BC30+BC32+BC33+BC34)+(Assumptions!$C$105*SUM(BC$24:BC$27,BC$29,BC$31,BC$35))),(BC$21+BC$36))</f>
        <v>18960.95424</v>
      </c>
      <c r="BD38" s="200">
        <f>IF(OR(BD$1=Assumptions!$B$115,BD$1=Assumptions!$C$115,BD$1=Assumptions!$D$115,BD$1=Assumptions!$E$115,BD$1=Assumptions!$F$115),(Assumptions!$C$105*BD$21)+(SUM(BD28+BD30+BD32+BD33+BD34)+(Assumptions!$C$105*SUM(BD$24:BD$27,BD$29,BD$31,BD$35))),(BD$21+BD$36))</f>
        <v>18960.95424</v>
      </c>
      <c r="BE38" s="200">
        <f>IF(OR(BE$1=Assumptions!$B$115,BE$1=Assumptions!$C$115,BE$1=Assumptions!$D$115,BE$1=Assumptions!$E$115,BE$1=Assumptions!$F$115),(Assumptions!$C$105*BE$21)+(SUM(BE28+BE30+BE32+BE33+BE34)+(Assumptions!$C$105*SUM(BE$24:BE$27,BE$29,BE$31,BE$35))),(BE$21+BE$36))</f>
        <v>18960.95424</v>
      </c>
      <c r="BF38" s="200">
        <f>IF(OR(BF$1=Assumptions!$B$115,BF$1=Assumptions!$C$115,BF$1=Assumptions!$D$115,BF$1=Assumptions!$E$115,BF$1=Assumptions!$F$115),(Assumptions!$C$105*BF$21)+(SUM(BF28+BF30+BF32+BF33+BF34)+(Assumptions!$C$105*SUM(BF$24:BF$27,BF$29,BF$31,BF$35))),(BF$21+BF$36))</f>
        <v>18960.95424</v>
      </c>
      <c r="BG38" s="200">
        <f>IF(OR(BG$1=Assumptions!$B$115,BG$1=Assumptions!$C$115,BG$1=Assumptions!$D$115,BG$1=Assumptions!$E$115,BG$1=Assumptions!$F$115),(Assumptions!$C$105*BG$21)+(SUM(BG28+BG30+BG32+BG33+BG34)+(Assumptions!$C$105*SUM(BG$24:BG$27,BG$29,BG$31,BG$35))),(BG$21+BG$36))</f>
        <v>18960.95424</v>
      </c>
      <c r="BH38" s="200">
        <f>IF(OR(BH$1=Assumptions!$B$115,BH$1=Assumptions!$C$115,BH$1=Assumptions!$D$115,BH$1=Assumptions!$E$115,BH$1=Assumptions!$F$115),(Assumptions!$C$105*BH$21)+(SUM(BH28+BH30+BH32+BH33+BH34)+(Assumptions!$C$105*SUM(BH$24:BH$27,BH$29,BH$31,BH$35))),(BH$21+BH$36))</f>
        <v>18960.95424</v>
      </c>
      <c r="BI38" s="200">
        <f>IF(OR(BI$1=Assumptions!$B$115,BI$1=Assumptions!$C$115,BI$1=Assumptions!$D$115,BI$1=Assumptions!$E$115,BI$1=Assumptions!$F$115),(Assumptions!$C$105*BI$21)+(SUM(BI28+BI30+BI32+BI33+BI34)+(Assumptions!$C$105*SUM(BI$24:BI$27,BI$29,BI$31,BI$35))),(BI$21+BI$36))</f>
        <v>18960.95424</v>
      </c>
      <c r="BJ38" s="200">
        <f>IF(OR(BJ$1=Assumptions!$B$115,BJ$1=Assumptions!$C$115,BJ$1=Assumptions!$D$115,BJ$1=Assumptions!$E$115,BJ$1=Assumptions!$F$115),(Assumptions!$C$105*BJ$21)+(SUM(BJ28+BJ30+BJ32+BJ33+BJ34)+(Assumptions!$C$105*SUM(BJ$24:BJ$27,BJ$29,BJ$31,BJ$35))),(BJ$21+BJ$36))</f>
        <v>18960.95424</v>
      </c>
      <c r="BK38" s="200">
        <f>IF(OR(BK$1=Assumptions!$B$115,BK$1=Assumptions!$C$115,BK$1=Assumptions!$D$115,BK$1=Assumptions!$E$115,BK$1=Assumptions!$F$115),(Assumptions!$C$105*BK$21)+(SUM(BK28+BK30+BK32+BK33+BK34)+(Assumptions!$C$105*SUM(BK$24:BK$27,BK$29,BK$31,BK$35))),(BK$21+BK$36))</f>
        <v>18960.95424</v>
      </c>
      <c r="BL38" s="200">
        <f>IF(OR(BL$1=Assumptions!$B$115,BL$1=Assumptions!$C$115,BL$1=Assumptions!$D$115,BL$1=Assumptions!$E$115,BL$1=Assumptions!$F$115),(Assumptions!$C$105*BL$21)+(SUM(BL28+BL30+BL32+BL33+BL34)+(Assumptions!$C$105*SUM(BL$24:BL$27,BL$29,BL$31,BL$35))),(BL$21+BL$36))</f>
        <v>19529.78287</v>
      </c>
      <c r="BM38" s="200">
        <f>IF(OR(BM$1=Assumptions!$B$115,BM$1=Assumptions!$C$115,BM$1=Assumptions!$D$115,BM$1=Assumptions!$E$115,BM$1=Assumptions!$F$115),(Assumptions!$C$105*BM$21)+(SUM(BM28+BM30+BM32+BM33+BM34)+(Assumptions!$C$105*SUM(BM$24:BM$27,BM$29,BM$31,BM$35))),(BM$21+BM$36))</f>
        <v>19529.78287</v>
      </c>
      <c r="BN38" s="200">
        <f>IF(OR(BN$1=Assumptions!$B$115,BN$1=Assumptions!$C$115,BN$1=Assumptions!$D$115,BN$1=Assumptions!$E$115,BN$1=Assumptions!$F$115),(Assumptions!$C$105*BN$21)+(SUM(BN28+BN30+BN32+BN33+BN34)+(Assumptions!$C$105*SUM(BN$24:BN$27,BN$29,BN$31,BN$35))),(BN$21+BN$36))</f>
        <v>19529.78287</v>
      </c>
      <c r="BO38" s="200">
        <f>IF(OR(BO$1=Assumptions!$B$115,BO$1=Assumptions!$C$115,BO$1=Assumptions!$D$115,BO$1=Assumptions!$E$115,BO$1=Assumptions!$F$115),(Assumptions!$C$105*BO$21)+(SUM(BO28+BO30+BO32+BO33+BO34)+(Assumptions!$C$105*SUM(BO$24:BO$27,BO$29,BO$31,BO$35))),(BO$21+BO$36))</f>
        <v>19529.78287</v>
      </c>
      <c r="BP38" s="200">
        <f>IF(OR(BP$1=Assumptions!$B$115,BP$1=Assumptions!$C$115,BP$1=Assumptions!$D$115,BP$1=Assumptions!$E$115,BP$1=Assumptions!$F$115),(Assumptions!$C$105*BP$21)+(SUM(BP28+BP30+BP32+BP33+BP34)+(Assumptions!$C$105*SUM(BP$24:BP$27,BP$29,BP$31,BP$35))),(BP$21+BP$36))</f>
        <v>19529.78287</v>
      </c>
      <c r="BQ38" s="200">
        <f>IF(OR(BQ$1=Assumptions!$B$115,BQ$1=Assumptions!$C$115,BQ$1=Assumptions!$D$115,BQ$1=Assumptions!$E$115,BQ$1=Assumptions!$F$115),(Assumptions!$C$105*BQ$21)+(SUM(BQ28+BQ30+BQ32+BQ33+BQ34)+(Assumptions!$C$105*SUM(BQ$24:BQ$27,BQ$29,BQ$31,BQ$35))),(BQ$21+BQ$36))</f>
        <v>19529.78287</v>
      </c>
      <c r="BR38" s="200">
        <f>IF(OR(BR$1=Assumptions!$B$115,BR$1=Assumptions!$C$115,BR$1=Assumptions!$D$115,BR$1=Assumptions!$E$115,BR$1=Assumptions!$F$115),(Assumptions!$C$105*BR$21)+(SUM(BR28+BR30+BR32+BR33+BR34)+(Assumptions!$C$105*SUM(BR$24:BR$27,BR$29,BR$31,BR$35))),(BR$21+BR$36))</f>
        <v>19529.78287</v>
      </c>
      <c r="BS38" s="200">
        <f>IF(OR(BS$1=Assumptions!$B$115,BS$1=Assumptions!$C$115,BS$1=Assumptions!$D$115,BS$1=Assumptions!$E$115,BS$1=Assumptions!$F$115),(Assumptions!$C$105*BS$21)+(SUM(BS28+BS30+BS32+BS33+BS34)+(Assumptions!$C$105*SUM(BS$24:BS$27,BS$29,BS$31,BS$35))),(BS$21+BS$36))</f>
        <v>19529.78287</v>
      </c>
      <c r="BT38" s="200">
        <f>IF(OR(BT$1=Assumptions!$B$115,BT$1=Assumptions!$C$115,BT$1=Assumptions!$D$115,BT$1=Assumptions!$E$115,BT$1=Assumptions!$F$115),(Assumptions!$C$105*BT$21)+(SUM(BT28+BT30+BT32+BT33+BT34)+(Assumptions!$C$105*SUM(BT$24:BT$27,BT$29,BT$31,BT$35))),(BT$21+BT$36))</f>
        <v>19529.78287</v>
      </c>
      <c r="BU38" s="200">
        <f>IF(OR(BU$1=Assumptions!$B$115,BU$1=Assumptions!$C$115,BU$1=Assumptions!$D$115,BU$1=Assumptions!$E$115,BU$1=Assumptions!$F$115),(Assumptions!$C$105*BU$21)+(SUM(BU28+BU30+BU32+BU33+BU34)+(Assumptions!$C$105*SUM(BU$24:BU$27,BU$29,BU$31,BU$35))),(BU$21+BU$36))</f>
        <v>19529.78287</v>
      </c>
      <c r="BV38" s="200">
        <f>IF(OR(BV$1=Assumptions!$B$115,BV$1=Assumptions!$C$115,BV$1=Assumptions!$D$115,BV$1=Assumptions!$E$115,BV$1=Assumptions!$F$115),(Assumptions!$C$105*BV$21)+(SUM(BV28+BV30+BV32+BV33+BV34)+(Assumptions!$C$105*SUM(BV$24:BV$27,BV$29,BV$31,BV$35))),(BV$21+BV$36))</f>
        <v>19529.78287</v>
      </c>
      <c r="BW38" s="200">
        <f>IF(OR(BW$1=Assumptions!$B$115,BW$1=Assumptions!$C$115,BW$1=Assumptions!$D$115,BW$1=Assumptions!$E$115,BW$1=Assumptions!$F$115),(Assumptions!$C$105*BW$21)+(SUM(BW28+BW30+BW32+BW33+BW34)+(Assumptions!$C$105*SUM(BW$24:BW$27,BW$29,BW$31,BW$35))),(BW$21+BW$36))</f>
        <v>19529.78287</v>
      </c>
      <c r="BX38" s="200">
        <f>IF(OR(BX$1=Assumptions!$B$115,BX$1=Assumptions!$C$115,BX$1=Assumptions!$D$115,BX$1=Assumptions!$E$115,BX$1=Assumptions!$F$115),(Assumptions!$C$105*BX$21)+(SUM(BX28+BX30+BX32+BX33+BX34)+(Assumptions!$C$105*SUM(BX$24:BX$27,BX$29,BX$31,BX$35))),(BX$21+BX$36))</f>
        <v>20115.67636</v>
      </c>
      <c r="BY38" s="200">
        <f>IF(OR(BY$1=Assumptions!$B$115,BY$1=Assumptions!$C$115,BY$1=Assumptions!$D$115,BY$1=Assumptions!$E$115,BY$1=Assumptions!$F$115),(Assumptions!$C$105*BY$21)+(SUM(BY28+BY30+BY32+BY33+BY34)+(Assumptions!$C$105*SUM(BY$24:BY$27,BY$29,BY$31,BY$35))),(BY$21+BY$36))</f>
        <v>20115.67636</v>
      </c>
      <c r="BZ38" s="200">
        <f>IF(OR(BZ$1=Assumptions!$B$115,BZ$1=Assumptions!$C$115,BZ$1=Assumptions!$D$115,BZ$1=Assumptions!$E$115,BZ$1=Assumptions!$F$115),(Assumptions!$C$105*BZ$21)+(SUM(BZ28+BZ30+BZ32+BZ33+BZ34)+(Assumptions!$C$105*SUM(BZ$24:BZ$27,BZ$29,BZ$31,BZ$35))),(BZ$21+BZ$36))</f>
        <v>20115.67636</v>
      </c>
      <c r="CA38" s="200">
        <f>IF(OR(CA$1=Assumptions!$B$115,CA$1=Assumptions!$C$115,CA$1=Assumptions!$D$115,CA$1=Assumptions!$E$115,CA$1=Assumptions!$F$115),(Assumptions!$C$105*CA$21)+(SUM(CA28+CA30+CA32+CA33+CA34)+(Assumptions!$C$105*SUM(CA$24:CA$27,CA$29,CA$31,CA$35))),(CA$21+CA$36))</f>
        <v>20115.67636</v>
      </c>
      <c r="CB38" s="200">
        <f>IF(OR(CB$1=Assumptions!$B$115,CB$1=Assumptions!$C$115,CB$1=Assumptions!$D$115,CB$1=Assumptions!$E$115,CB$1=Assumptions!$F$115),(Assumptions!$C$105*CB$21)+(SUM(CB28+CB30+CB32+CB33+CB34)+(Assumptions!$C$105*SUM(CB$24:CB$27,CB$29,CB$31,CB$35))),(CB$21+CB$36))</f>
        <v>20115.67636</v>
      </c>
      <c r="CC38" s="200">
        <f>IF(OR(CC$1=Assumptions!$B$115,CC$1=Assumptions!$C$115,CC$1=Assumptions!$D$115,CC$1=Assumptions!$E$115,CC$1=Assumptions!$F$115),(Assumptions!$C$105*CC$21)+(SUM(CC28+CC30+CC32+CC33+CC34)+(Assumptions!$C$105*SUM(CC$24:CC$27,CC$29,CC$31,CC$35))),(CC$21+CC$36))</f>
        <v>20115.67636</v>
      </c>
      <c r="CD38" s="200">
        <f>IF(OR(CD$1=Assumptions!$B$115,CD$1=Assumptions!$C$115,CD$1=Assumptions!$D$115,CD$1=Assumptions!$E$115,CD$1=Assumptions!$F$115),(Assumptions!$C$105*CD$21)+(SUM(CD28+CD30+CD32+CD33+CD34)+(Assumptions!$C$105*SUM(CD$24:CD$27,CD$29,CD$31,CD$35))),(CD$21+CD$36))</f>
        <v>20115.67636</v>
      </c>
      <c r="CE38" s="200">
        <f>IF(OR(CE$1=Assumptions!$B$115,CE$1=Assumptions!$C$115,CE$1=Assumptions!$D$115,CE$1=Assumptions!$E$115,CE$1=Assumptions!$F$115),(Assumptions!$C$105*CE$21)+(SUM(CE28+CE30+CE32+CE33+CE34)+(Assumptions!$C$105*SUM(CE$24:CE$27,CE$29,CE$31,CE$35))),(CE$21+CE$36))</f>
        <v>20115.67636</v>
      </c>
      <c r="CF38" s="200">
        <f>IF(OR(CF$1=Assumptions!$B$115,CF$1=Assumptions!$C$115,CF$1=Assumptions!$D$115,CF$1=Assumptions!$E$115,CF$1=Assumptions!$F$115),(Assumptions!$C$105*CF$21)+(SUM(CF28+CF30+CF32+CF33+CF34)+(Assumptions!$C$105*SUM(CF$24:CF$27,CF$29,CF$31,CF$35))),(CF$21+CF$36))</f>
        <v>20115.67636</v>
      </c>
      <c r="CG38" s="200">
        <f>IF(OR(CG$1=Assumptions!$B$115,CG$1=Assumptions!$C$115,CG$1=Assumptions!$D$115,CG$1=Assumptions!$E$115,CG$1=Assumptions!$F$115),(Assumptions!$C$105*CG$21)+(SUM(CG28+CG30+CG32+CG33+CG34)+(Assumptions!$C$105*SUM(CG$24:CG$27,CG$29,CG$31,CG$35))),(CG$21+CG$36))</f>
        <v>20115.67636</v>
      </c>
      <c r="CH38" s="200">
        <f>IF(OR(CH$1=Assumptions!$B$115,CH$1=Assumptions!$C$115,CH$1=Assumptions!$D$115,CH$1=Assumptions!$E$115,CH$1=Assumptions!$F$115),(Assumptions!$C$105*CH$21)+(SUM(CH28+CH30+CH32+CH33+CH34)+(Assumptions!$C$105*SUM(CH$24:CH$27,CH$29,CH$31,CH$35))),(CH$21+CH$36))</f>
        <v>20115.67636</v>
      </c>
      <c r="CI38" s="200">
        <f>IF(OR(CI$1=Assumptions!$B$115,CI$1=Assumptions!$C$115,CI$1=Assumptions!$D$115,CI$1=Assumptions!$E$115,CI$1=Assumptions!$F$115),(Assumptions!$C$105*CI$21)+(SUM(CI28+CI30+CI32+CI33+CI34)+(Assumptions!$C$105*SUM(CI$24:CI$27,CI$29,CI$31,CI$35))),(CI$21+CI$36))</f>
        <v>20115.67636</v>
      </c>
      <c r="CJ38" s="200">
        <f>IF(OR(CJ$1=Assumptions!$B$115,CJ$1=Assumptions!$C$115,CJ$1=Assumptions!$D$115,CJ$1=Assumptions!$E$115,CJ$1=Assumptions!$F$115),(Assumptions!$C$105*CJ$21)+(SUM(CJ28+CJ30+CJ32+CJ33+CJ34)+(Assumptions!$C$105*SUM(CJ$24:CJ$27,CJ$29,CJ$31,CJ$35))),(CJ$21+CJ$36))</f>
        <v>20719.14665</v>
      </c>
      <c r="CK38" s="200">
        <f>IF(OR(CK$1=Assumptions!$B$115,CK$1=Assumptions!$C$115,CK$1=Assumptions!$D$115,CK$1=Assumptions!$E$115,CK$1=Assumptions!$F$115),(Assumptions!$C$105*CK$21)+(SUM(CK28+CK30+CK32+CK33+CK34)+(Assumptions!$C$105*SUM(CK$24:CK$27,CK$29,CK$31,CK$35))),(CK$21+CK$36))</f>
        <v>20719.14665</v>
      </c>
      <c r="CL38" s="200">
        <f>IF(OR(CL$1=Assumptions!$B$115,CL$1=Assumptions!$C$115,CL$1=Assumptions!$D$115,CL$1=Assumptions!$E$115,CL$1=Assumptions!$F$115),(Assumptions!$C$105*CL$21)+(SUM(CL28+CL30+CL32+CL33+CL34)+(Assumptions!$C$105*SUM(CL$24:CL$27,CL$29,CL$31,CL$35))),(CL$21+CL$36))</f>
        <v>20719.14665</v>
      </c>
      <c r="CM38" s="200">
        <f>IF(OR(CM$1=Assumptions!$B$115,CM$1=Assumptions!$C$115,CM$1=Assumptions!$D$115,CM$1=Assumptions!$E$115,CM$1=Assumptions!$F$115),(Assumptions!$C$105*CM$21)+(SUM(CM28+CM30+CM32+CM33+CM34)+(Assumptions!$C$105*SUM(CM$24:CM$27,CM$29,CM$31,CM$35))),(CM$21+CM$36))</f>
        <v>20719.14665</v>
      </c>
      <c r="CN38" s="200">
        <f>IF(OR(CN$1=Assumptions!$B$115,CN$1=Assumptions!$C$115,CN$1=Assumptions!$D$115,CN$1=Assumptions!$E$115,CN$1=Assumptions!$F$115),(Assumptions!$C$105*CN$21)+(SUM(CN28+CN30+CN32+CN33+CN34)+(Assumptions!$C$105*SUM(CN$24:CN$27,CN$29,CN$31,CN$35))),(CN$21+CN$36))</f>
        <v>20719.14665</v>
      </c>
      <c r="CO38" s="200">
        <f>IF(OR(CO$1=Assumptions!$B$115,CO$1=Assumptions!$C$115,CO$1=Assumptions!$D$115,CO$1=Assumptions!$E$115,CO$1=Assumptions!$F$115),(Assumptions!$C$105*CO$21)+(SUM(CO28+CO30+CO32+CO33+CO34)+(Assumptions!$C$105*SUM(CO$24:CO$27,CO$29,CO$31,CO$35))),(CO$21+CO$36))</f>
        <v>20719.14665</v>
      </c>
      <c r="CP38" s="200">
        <f>IF(OR(CP$1=Assumptions!$B$115,CP$1=Assumptions!$C$115,CP$1=Assumptions!$D$115,CP$1=Assumptions!$E$115,CP$1=Assumptions!$F$115),(Assumptions!$C$105*CP$21)+(SUM(CP28+CP30+CP32+CP33+CP34)+(Assumptions!$C$105*SUM(CP$24:CP$27,CP$29,CP$31,CP$35))),(CP$21+CP$36))</f>
        <v>20719.14665</v>
      </c>
      <c r="CQ38" s="200">
        <f>IF(OR(CQ$1=Assumptions!$B$115,CQ$1=Assumptions!$C$115,CQ$1=Assumptions!$D$115,CQ$1=Assumptions!$E$115,CQ$1=Assumptions!$F$115),(Assumptions!$C$105*CQ$21)+(SUM(CQ28+CQ30+CQ32+CQ33+CQ34)+(Assumptions!$C$105*SUM(CQ$24:CQ$27,CQ$29,CQ$31,CQ$35))),(CQ$21+CQ$36))</f>
        <v>20719.14665</v>
      </c>
      <c r="CR38" s="200">
        <f>IF(OR(CR$1=Assumptions!$B$115,CR$1=Assumptions!$C$115,CR$1=Assumptions!$D$115,CR$1=Assumptions!$E$115,CR$1=Assumptions!$F$115),(Assumptions!$C$105*CR$21)+(SUM(CR28+CR30+CR32+CR33+CR34)+(Assumptions!$C$105*SUM(CR$24:CR$27,CR$29,CR$31,CR$35))),(CR$21+CR$36))</f>
        <v>20719.14665</v>
      </c>
      <c r="CS38" s="200">
        <f>IF(OR(CS$1=Assumptions!$B$115,CS$1=Assumptions!$C$115,CS$1=Assumptions!$D$115,CS$1=Assumptions!$E$115,CS$1=Assumptions!$F$115),(Assumptions!$C$105*CS$21)+(SUM(CS28+CS30+CS32+CS33+CS34)+(Assumptions!$C$105*SUM(CS$24:CS$27,CS$29,CS$31,CS$35))),(CS$21+CS$36))</f>
        <v>20719.14665</v>
      </c>
      <c r="CT38" s="200">
        <f>IF(OR(CT$1=Assumptions!$B$115,CT$1=Assumptions!$C$115,CT$1=Assumptions!$D$115,CT$1=Assumptions!$E$115,CT$1=Assumptions!$F$115),(Assumptions!$C$105*CT$21)+(SUM(CT28+CT30+CT32+CT33+CT34)+(Assumptions!$C$105*SUM(CT$24:CT$27,CT$29,CT$31,CT$35))),(CT$21+CT$36))</f>
        <v>20719.14665</v>
      </c>
      <c r="CU38" s="200">
        <f>IF(OR(CU$1=Assumptions!$B$115,CU$1=Assumptions!$C$115,CU$1=Assumptions!$D$115,CU$1=Assumptions!$E$115,CU$1=Assumptions!$F$115),(Assumptions!$C$105*CU$21)+(SUM(CU28+CU30+CU32+CU33+CU34)+(Assumptions!$C$105*SUM(CU$24:CU$27,CU$29,CU$31,CU$35))),(CU$21+CU$36))</f>
        <v>20719.14665</v>
      </c>
      <c r="CV38" s="200">
        <f>IF(OR(CV$1=Assumptions!$B$115,CV$1=Assumptions!$C$115,CV$1=Assumptions!$D$115,CV$1=Assumptions!$E$115,CV$1=Assumptions!$F$115),(Assumptions!$C$105*CV$21)+(SUM(CV28+CV30+CV32+CV33+CV34)+(Assumptions!$C$105*SUM(CV$24:CV$27,CV$29,CV$31,CV$35))),(CV$21+CV$36))</f>
        <v>21340.72105</v>
      </c>
      <c r="CW38" s="200">
        <f>IF(OR(CW$1=Assumptions!$B$115,CW$1=Assumptions!$C$115,CW$1=Assumptions!$D$115,CW$1=Assumptions!$E$115,CW$1=Assumptions!$F$115),(Assumptions!$C$105*CW$21)+(SUM(CW28+CW30+CW32+CW33+CW34)+(Assumptions!$C$105*SUM(CW$24:CW$27,CW$29,CW$31,CW$35))),(CW$21+CW$36))</f>
        <v>21340.72105</v>
      </c>
      <c r="CX38" s="200">
        <f>IF(OR(CX$1=Assumptions!$B$115,CX$1=Assumptions!$C$115,CX$1=Assumptions!$D$115,CX$1=Assumptions!$E$115,CX$1=Assumptions!$F$115),(Assumptions!$C$105*CX$21)+(SUM(CX28+CX30+CX32+CX33+CX34)+(Assumptions!$C$105*SUM(CX$24:CX$27,CX$29,CX$31,CX$35))),(CX$21+CX$36))</f>
        <v>21340.72105</v>
      </c>
      <c r="CY38" s="200">
        <f>IF(OR(CY$1=Assumptions!$B$115,CY$1=Assumptions!$C$115,CY$1=Assumptions!$D$115,CY$1=Assumptions!$E$115,CY$1=Assumptions!$F$115),(Assumptions!$C$105*CY$21)+(SUM(CY28+CY30+CY32+CY33+CY34)+(Assumptions!$C$105*SUM(CY$24:CY$27,CY$29,CY$31,CY$35))),(CY$21+CY$36))</f>
        <v>21340.72105</v>
      </c>
      <c r="CZ38" s="200">
        <f>IF(OR(CZ$1=Assumptions!$B$115,CZ$1=Assumptions!$C$115,CZ$1=Assumptions!$D$115,CZ$1=Assumptions!$E$115,CZ$1=Assumptions!$F$115),(Assumptions!$C$105*CZ$21)+(SUM(CZ28+CZ30+CZ32+CZ33+CZ34)+(Assumptions!$C$105*SUM(CZ$24:CZ$27,CZ$29,CZ$31,CZ$35))),(CZ$21+CZ$36))</f>
        <v>21340.72105</v>
      </c>
      <c r="DA38" s="200">
        <f>IF(OR(DA$1=Assumptions!$B$115,DA$1=Assumptions!$C$115,DA$1=Assumptions!$D$115,DA$1=Assumptions!$E$115,DA$1=Assumptions!$F$115),(Assumptions!$C$105*DA$21)+(SUM(DA28+DA30+DA32+DA33+DA34)+(Assumptions!$C$105*SUM(DA$24:DA$27,DA$29,DA$31,DA$35))),(DA$21+DA$36))</f>
        <v>21340.72105</v>
      </c>
      <c r="DB38" s="200">
        <f>IF(OR(DB$1=Assumptions!$B$115,DB$1=Assumptions!$C$115,DB$1=Assumptions!$D$115,DB$1=Assumptions!$E$115,DB$1=Assumptions!$F$115),(Assumptions!$C$105*DB$21)+(SUM(DB28+DB30+DB32+DB33+DB34)+(Assumptions!$C$105*SUM(DB$24:DB$27,DB$29,DB$31,DB$35))),(DB$21+DB$36))</f>
        <v>21340.72105</v>
      </c>
      <c r="DC38" s="200">
        <f>IF(OR(DC$1=Assumptions!$B$115,DC$1=Assumptions!$C$115,DC$1=Assumptions!$D$115,DC$1=Assumptions!$E$115,DC$1=Assumptions!$F$115),(Assumptions!$C$105*DC$21)+(SUM(DC28+DC30+DC32+DC33+DC34)+(Assumptions!$C$105*SUM(DC$24:DC$27,DC$29,DC$31,DC$35))),(DC$21+DC$36))</f>
        <v>21340.72105</v>
      </c>
      <c r="DD38" s="200">
        <f>IF(OR(DD$1=Assumptions!$B$115,DD$1=Assumptions!$C$115,DD$1=Assumptions!$D$115,DD$1=Assumptions!$E$115,DD$1=Assumptions!$F$115),(Assumptions!$C$105*DD$21)+(SUM(DD28+DD30+DD32+DD33+DD34)+(Assumptions!$C$105*SUM(DD$24:DD$27,DD$29,DD$31,DD$35))),(DD$21+DD$36))</f>
        <v>21340.72105</v>
      </c>
      <c r="DE38" s="200">
        <f>IF(OR(DE$1=Assumptions!$B$115,DE$1=Assumptions!$C$115,DE$1=Assumptions!$D$115,DE$1=Assumptions!$E$115,DE$1=Assumptions!$F$115),(Assumptions!$C$105*DE$21)+(SUM(DE28+DE30+DE32+DE33+DE34)+(Assumptions!$C$105*SUM(DE$24:DE$27,DE$29,DE$31,DE$35))),(DE$21+DE$36))</f>
        <v>21340.72105</v>
      </c>
      <c r="DF38" s="200">
        <f>IF(OR(DF$1=Assumptions!$B$115,DF$1=Assumptions!$C$115,DF$1=Assumptions!$D$115,DF$1=Assumptions!$E$115,DF$1=Assumptions!$F$115),(Assumptions!$C$105*DF$21)+(SUM(DF28+DF30+DF32+DF33+DF34)+(Assumptions!$C$105*SUM(DF$24:DF$27,DF$29,DF$31,DF$35))),(DF$21+DF$36))</f>
        <v>21340.72105</v>
      </c>
      <c r="DG38" s="200">
        <f>IF(OR(DG$1=Assumptions!$B$115,DG$1=Assumptions!$C$115,DG$1=Assumptions!$D$115,DG$1=Assumptions!$E$115,DG$1=Assumptions!$F$115),(Assumptions!$C$105*DG$21)+(SUM(DG28+DG30+DG32+DG33+DG34)+(Assumptions!$C$105*SUM(DG$24:DG$27,DG$29,DG$31,DG$35))),(DG$21+DG$36))</f>
        <v>21340.72105</v>
      </c>
      <c r="DH38" s="200">
        <f>IF(OR(DH$1=Assumptions!$B$115,DH$1=Assumptions!$C$115,DH$1=Assumptions!$D$115,DH$1=Assumptions!$E$115,DH$1=Assumptions!$F$115),(Assumptions!$C$105*DH$21)+(SUM(DH28+DH30+DH32+DH33+DH34)+(Assumptions!$C$105*SUM(DH$24:DH$27,DH$29,DH$31,DH$35))),(DH$21+DH$36))</f>
        <v>21980.94268</v>
      </c>
      <c r="DI38" s="200">
        <f>IF(OR(DI$1=Assumptions!$B$115,DI$1=Assumptions!$C$115,DI$1=Assumptions!$D$115,DI$1=Assumptions!$E$115,DI$1=Assumptions!$F$115),(Assumptions!$C$105*DI$21)+(SUM(DI28+DI30+DI32+DI33+DI34)+(Assumptions!$C$105*SUM(DI$24:DI$27,DI$29,DI$31,DI$35))),(DI$21+DI$36))</f>
        <v>21980.94268</v>
      </c>
      <c r="DJ38" s="200">
        <f>IF(OR(DJ$1=Assumptions!$B$115,DJ$1=Assumptions!$C$115,DJ$1=Assumptions!$D$115,DJ$1=Assumptions!$E$115,DJ$1=Assumptions!$F$115),(Assumptions!$C$105*DJ$21)+(SUM(DJ28+DJ30+DJ32+DJ33+DJ34)+(Assumptions!$C$105*SUM(DJ$24:DJ$27,DJ$29,DJ$31,DJ$35))),(DJ$21+DJ$36))</f>
        <v>21980.94268</v>
      </c>
      <c r="DK38" s="200">
        <f>IF(OR(DK$1=Assumptions!$B$115,DK$1=Assumptions!$C$115,DK$1=Assumptions!$D$115,DK$1=Assumptions!$E$115,DK$1=Assumptions!$F$115),(Assumptions!$C$105*DK$21)+(SUM(DK28+DK30+DK32+DK33+DK34)+(Assumptions!$C$105*SUM(DK$24:DK$27,DK$29,DK$31,DK$35))),(DK$21+DK$36))</f>
        <v>21980.94268</v>
      </c>
      <c r="DL38" s="200">
        <f>IF(OR(DL$1=Assumptions!$B$115,DL$1=Assumptions!$C$115,DL$1=Assumptions!$D$115,DL$1=Assumptions!$E$115,DL$1=Assumptions!$F$115),(Assumptions!$C$105*DL$21)+(SUM(DL28+DL30+DL32+DL33+DL34)+(Assumptions!$C$105*SUM(DL$24:DL$27,DL$29,DL$31,DL$35))),(DL$21+DL$36))</f>
        <v>21980.94268</v>
      </c>
      <c r="DM38" s="200">
        <f>IF(OR(DM$1=Assumptions!$B$115,DM$1=Assumptions!$C$115,DM$1=Assumptions!$D$115,DM$1=Assumptions!$E$115,DM$1=Assumptions!$F$115),(Assumptions!$C$105*DM$21)+(SUM(DM28+DM30+DM32+DM33+DM34)+(Assumptions!$C$105*SUM(DM$24:DM$27,DM$29,DM$31,DM$35))),(DM$21+DM$36))</f>
        <v>21980.94268</v>
      </c>
      <c r="DN38" s="200">
        <f>IF(OR(DN$1=Assumptions!$B$115,DN$1=Assumptions!$C$115,DN$1=Assumptions!$D$115,DN$1=Assumptions!$E$115,DN$1=Assumptions!$F$115),(Assumptions!$C$105*DN$21)+(SUM(DN28+DN30+DN32+DN33+DN34)+(Assumptions!$C$105*SUM(DN$24:DN$27,DN$29,DN$31,DN$35))),(DN$21+DN$36))</f>
        <v>21980.94268</v>
      </c>
      <c r="DO38" s="200">
        <f>IF(OR(DO$1=Assumptions!$B$115,DO$1=Assumptions!$C$115,DO$1=Assumptions!$D$115,DO$1=Assumptions!$E$115,DO$1=Assumptions!$F$115),(Assumptions!$C$105*DO$21)+(SUM(DO28+DO30+DO32+DO33+DO34)+(Assumptions!$C$105*SUM(DO$24:DO$27,DO$29,DO$31,DO$35))),(DO$21+DO$36))</f>
        <v>21980.94268</v>
      </c>
      <c r="DP38" s="200">
        <f>IF(OR(DP$1=Assumptions!$B$115,DP$1=Assumptions!$C$115,DP$1=Assumptions!$D$115,DP$1=Assumptions!$E$115,DP$1=Assumptions!$F$115),(Assumptions!$C$105*DP$21)+(SUM(DP28+DP30+DP32+DP33+DP34)+(Assumptions!$C$105*SUM(DP$24:DP$27,DP$29,DP$31,DP$35))),(DP$21+DP$36))</f>
        <v>21980.94268</v>
      </c>
      <c r="DQ38" s="200">
        <f>IF(OR(DQ$1=Assumptions!$B$115,DQ$1=Assumptions!$C$115,DQ$1=Assumptions!$D$115,DQ$1=Assumptions!$E$115,DQ$1=Assumptions!$F$115),(Assumptions!$C$105*DQ$21)+(SUM(DQ28+DQ30+DQ32+DQ33+DQ34)+(Assumptions!$C$105*SUM(DQ$24:DQ$27,DQ$29,DQ$31,DQ$35))),(DQ$21+DQ$36))</f>
        <v>21980.94268</v>
      </c>
      <c r="DR38" s="200">
        <f>IF(OR(DR$1=Assumptions!$B$115,DR$1=Assumptions!$C$115,DR$1=Assumptions!$D$115,DR$1=Assumptions!$E$115,DR$1=Assumptions!$F$115),(Assumptions!$C$105*DR$21)+(SUM(DR28+DR30+DR32+DR33+DR34)+(Assumptions!$C$105*SUM(DR$24:DR$27,DR$29,DR$31,DR$35))),(DR$21+DR$36))</f>
        <v>21980.94268</v>
      </c>
      <c r="DS38" s="200">
        <f>IF(OR(DS$1=Assumptions!$B$115,DS$1=Assumptions!$C$115,DS$1=Assumptions!$D$115,DS$1=Assumptions!$E$115,DS$1=Assumptions!$F$115),(Assumptions!$C$105*DS$21)+(SUM(DS28+DS30+DS32+DS33+DS34)+(Assumptions!$C$105*SUM(DS$24:DS$27,DS$29,DS$31,DS$35))),(DS$21+DS$36))</f>
        <v>21980.94268</v>
      </c>
      <c r="DT38" s="200">
        <f>IF(OR(DT$1=Assumptions!$B$115,DT$1=Assumptions!$C$115,DT$1=Assumptions!$D$115,DT$1=Assumptions!$E$115,DT$1=Assumptions!$F$115),(Assumptions!$C$105*DT$21)+(SUM(DT28+DT30+DT32+DT33+DT34)+(Assumptions!$C$105*SUM(DT$24:DT$27,DT$29,DT$31,DT$35))),(DT$21+DT$36))</f>
        <v>21797.01487</v>
      </c>
      <c r="DU38" s="200">
        <f>IF(OR(DU$1=Assumptions!$B$115,DU$1=Assumptions!$C$115,DU$1=Assumptions!$D$115,DU$1=Assumptions!$E$115,DU$1=Assumptions!$F$115),(Assumptions!$C$105*DU$21)+(SUM(DU28+DU30+DU32+DU33+DU34)+(Assumptions!$C$105*SUM(DU$24:DU$27,DU$29,DU$31,DU$35))),(DU$21+DU$36))</f>
        <v>21797.01487</v>
      </c>
      <c r="DV38" s="200">
        <f>IF(OR(DV$1=Assumptions!$B$115,DV$1=Assumptions!$C$115,DV$1=Assumptions!$D$115,DV$1=Assumptions!$E$115,DV$1=Assumptions!$F$115),(Assumptions!$C$105*DV$21)+(SUM(DV28+DV30+DV32+DV33+DV34)+(Assumptions!$C$105*SUM(DV$24:DV$27,DV$29,DV$31,DV$35))),(DV$21+DV$36))</f>
        <v>21797.01487</v>
      </c>
      <c r="DW38" s="200">
        <f>IF(OR(DW$1=Assumptions!$B$115,DW$1=Assumptions!$C$115,DW$1=Assumptions!$D$115,DW$1=Assumptions!$E$115,DW$1=Assumptions!$F$115),(Assumptions!$C$105*DW$21)+(SUM(DW28+DW30+DW32+DW33+DW34)+(Assumptions!$C$105*SUM(DW$24:DW$27,DW$29,DW$31,DW$35))),(DW$21+DW$36))</f>
        <v>21797.01487</v>
      </c>
      <c r="DX38" s="200">
        <f>IF(OR(DX$1=Assumptions!$B$115,DX$1=Assumptions!$C$115,DX$1=Assumptions!$D$115,DX$1=Assumptions!$E$115,DX$1=Assumptions!$F$115),(Assumptions!$C$105*DX$21)+(SUM(DX28+DX30+DX32+DX33+DX34)+(Assumptions!$C$105*SUM(DX$24:DX$27,DX$29,DX$31,DX$35))),(DX$21+DX$36))</f>
        <v>21797.01487</v>
      </c>
      <c r="DY38" s="200">
        <f>IF(OR(DY$1=Assumptions!$B$115,DY$1=Assumptions!$C$115,DY$1=Assumptions!$D$115,DY$1=Assumptions!$E$115,DY$1=Assumptions!$F$115),(Assumptions!$C$105*DY$21)+(SUM(DY28+DY30+DY32+DY33+DY34)+(Assumptions!$C$105*SUM(DY$24:DY$27,DY$29,DY$31,DY$35))),(DY$21+DY$36))</f>
        <v>21797.01487</v>
      </c>
      <c r="DZ38" s="200">
        <f>IF(OR(DZ$1=Assumptions!$B$115,DZ$1=Assumptions!$C$115,DZ$1=Assumptions!$D$115,DZ$1=Assumptions!$E$115,DZ$1=Assumptions!$F$115),(Assumptions!$C$105*DZ$21)+(SUM(DZ28+DZ30+DZ32+DZ33+DZ34)+(Assumptions!$C$105*SUM(DZ$24:DZ$27,DZ$29,DZ$31,DZ$35))),(DZ$21+DZ$36))</f>
        <v>21797.01487</v>
      </c>
      <c r="EA38" s="200">
        <f>IF(OR(EA$1=Assumptions!$B$115,EA$1=Assumptions!$C$115,EA$1=Assumptions!$D$115,EA$1=Assumptions!$E$115,EA$1=Assumptions!$F$115),(Assumptions!$C$105*EA$21)+(SUM(EA28+EA30+EA32+EA33+EA34)+(Assumptions!$C$105*SUM(EA$24:EA$27,EA$29,EA$31,EA$35))),(EA$21+EA$36))</f>
        <v>21797.01487</v>
      </c>
      <c r="EB38" s="200">
        <f>IF(OR(EB$1=Assumptions!$B$115,EB$1=Assumptions!$C$115,EB$1=Assumptions!$D$115,EB$1=Assumptions!$E$115,EB$1=Assumptions!$F$115),(Assumptions!$C$105*EB$21)+(SUM(EB28+EB30+EB32+EB33+EB34)+(Assumptions!$C$105*SUM(EB$24:EB$27,EB$29,EB$31,EB$35))),(EB$21+EB$36))</f>
        <v>21797.01487</v>
      </c>
      <c r="EC38" s="200">
        <f>IF(OR(EC$1=Assumptions!$B$115,EC$1=Assumptions!$C$115,EC$1=Assumptions!$D$115,EC$1=Assumptions!$E$115,EC$1=Assumptions!$F$115),(Assumptions!$C$105*EC$21)+(SUM(EC28+EC30+EC32+EC33+EC34)+(Assumptions!$C$105*SUM(EC$24:EC$27,EC$29,EC$31,EC$35))),(EC$21+EC$36))</f>
        <v>21797.01487</v>
      </c>
      <c r="ED38" s="200">
        <f>IF(OR(ED$1=Assumptions!$B$115,ED$1=Assumptions!$C$115,ED$1=Assumptions!$D$115,ED$1=Assumptions!$E$115,ED$1=Assumptions!$F$115),(Assumptions!$C$105*ED$21)+(SUM(ED28+ED30+ED32+ED33+ED34)+(Assumptions!$C$105*SUM(ED$24:ED$27,ED$29,ED$31,ED$35))),(ED$21+ED$36))</f>
        <v>21797.01487</v>
      </c>
      <c r="EE38" s="200">
        <f>IF(OR(EE$1=Assumptions!$B$115,EE$1=Assumptions!$C$115,EE$1=Assumptions!$D$115,EE$1=Assumptions!$E$115,EE$1=Assumptions!$F$115),(Assumptions!$C$105*EE$21)+(SUM(EE28+EE30+EE32+EE33+EE34)+(Assumptions!$C$105*SUM(EE$24:EE$27,EE$29,EE$31,EE$35))),(EE$21+EE$36))</f>
        <v>21797.01487</v>
      </c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</row>
    <row r="40" ht="15.75" customHeight="1">
      <c r="A40" s="1"/>
      <c r="B40" s="1"/>
      <c r="C40" s="63" t="s">
        <v>202</v>
      </c>
      <c r="D40" s="122">
        <f>IF(OR(D$1=Assumptions!$B$115,D$1=Assumptions!$C$115,D$1=Assumptions!$D$115,D$1=Assumptions!$E$115,D$1=Assumptions!$F$115),Assumptions!$E$12*Assumptions!$C$102/Assumptions!$C$104,0)</f>
        <v>0</v>
      </c>
      <c r="E40" s="122">
        <f>IF(OR(E$1=Assumptions!$B$115,E$1=Assumptions!$C$115,E$1=Assumptions!$D$115,E$1=Assumptions!$E$115,E$1=Assumptions!$F$115),Assumptions!$E$12*Assumptions!$C$102/Assumptions!$C$104,0)</f>
        <v>0</v>
      </c>
      <c r="F40" s="122">
        <f>IF(OR(F$1=Assumptions!$B$115,F$1=Assumptions!$C$115,F$1=Assumptions!$D$115,F$1=Assumptions!$E$115,F$1=Assumptions!$F$115),Assumptions!$E$12*Assumptions!$C$102/Assumptions!$C$104,0)</f>
        <v>0</v>
      </c>
      <c r="G40" s="122">
        <f>IF(OR(G$1=Assumptions!$B$115,G$1=Assumptions!$C$115,G$1=Assumptions!$D$115,G$1=Assumptions!$E$115,G$1=Assumptions!$F$115),Assumptions!$E$12*Assumptions!$C$102/Assumptions!$C$104,0)</f>
        <v>0</v>
      </c>
      <c r="H40" s="122">
        <f>IF(OR(H$1=Assumptions!$B$115,H$1=Assumptions!$C$115,H$1=Assumptions!$D$115,H$1=Assumptions!$E$115,H$1=Assumptions!$F$115),Assumptions!$E$12*Assumptions!$C$102/Assumptions!$C$104,0)</f>
        <v>0</v>
      </c>
      <c r="I40" s="122">
        <f>IF(OR(I$1=Assumptions!$B$115,I$1=Assumptions!$C$115,I$1=Assumptions!$D$115,I$1=Assumptions!$E$115,I$1=Assumptions!$F$115),Assumptions!$E$12*Assumptions!$C$102/Assumptions!$C$104,0)</f>
        <v>0</v>
      </c>
      <c r="J40" s="122">
        <f>IF(OR(J$1=Assumptions!$B$115,J$1=Assumptions!$C$115,J$1=Assumptions!$D$115,J$1=Assumptions!$E$115,J$1=Assumptions!$F$115),Assumptions!$E$12*Assumptions!$C$102/Assumptions!$C$104,0)</f>
        <v>0</v>
      </c>
      <c r="K40" s="122">
        <f>IF(OR(K$1=Assumptions!$B$115,K$1=Assumptions!$C$115,K$1=Assumptions!$D$115,K$1=Assumptions!$E$115,K$1=Assumptions!$F$115),Assumptions!$E$12*Assumptions!$C$102/Assumptions!$C$104,0)</f>
        <v>0</v>
      </c>
      <c r="L40" s="122">
        <f>IF(OR(L$1=Assumptions!$B$115,L$1=Assumptions!$C$115,L$1=Assumptions!$D$115,L$1=Assumptions!$E$115,L$1=Assumptions!$F$115),Assumptions!$E$12*Assumptions!$C$102/Assumptions!$C$104,0)</f>
        <v>0</v>
      </c>
      <c r="M40" s="122">
        <f>IF(OR(M$1=Assumptions!$B$115,M$1=Assumptions!$C$115,M$1=Assumptions!$D$115,M$1=Assumptions!$E$115,M$1=Assumptions!$F$115),Assumptions!$E$12*Assumptions!$C$102/Assumptions!$C$104,0)</f>
        <v>0</v>
      </c>
      <c r="N40" s="122">
        <f>IF(OR(N$1=Assumptions!$B$115,N$1=Assumptions!$C$115,N$1=Assumptions!$D$115,N$1=Assumptions!$E$115,N$1=Assumptions!$F$115),Assumptions!$E$12*Assumptions!$C$102/Assumptions!$C$104,0)</f>
        <v>0</v>
      </c>
      <c r="O40" s="122">
        <f>IF(OR(O$1=Assumptions!$B$115,O$1=Assumptions!$C$115,O$1=Assumptions!$D$115,O$1=Assumptions!$E$115,O$1=Assumptions!$F$115),Assumptions!$E$12*Assumptions!$C$102/Assumptions!$C$104,0)</f>
        <v>0</v>
      </c>
      <c r="P40" s="122">
        <f>IF(OR(P$1=Assumptions!$B$115,P$1=Assumptions!$C$115,P$1=Assumptions!$D$115,P$1=Assumptions!$E$115,P$1=Assumptions!$F$115),Assumptions!$E$12*Assumptions!$C$102/Assumptions!$C$104,0)</f>
        <v>0</v>
      </c>
      <c r="Q40" s="122">
        <f>IF(OR(Q$1=Assumptions!$B$115,Q$1=Assumptions!$C$115,Q$1=Assumptions!$D$115,Q$1=Assumptions!$E$115,Q$1=Assumptions!$F$115),Assumptions!$E$12*Assumptions!$C$102/Assumptions!$C$104,0)</f>
        <v>0</v>
      </c>
      <c r="R40" s="122">
        <f>IF(OR(R$1=Assumptions!$B$115,R$1=Assumptions!$C$115,R$1=Assumptions!$D$115,R$1=Assumptions!$E$115,R$1=Assumptions!$F$115),Assumptions!$E$12*Assumptions!$C$102/Assumptions!$C$104,0)</f>
        <v>0</v>
      </c>
      <c r="S40" s="122">
        <f>IF(OR(S$1=Assumptions!$B$115,S$1=Assumptions!$C$115,S$1=Assumptions!$D$115,S$1=Assumptions!$E$115,S$1=Assumptions!$F$115),Assumptions!$E$12*Assumptions!$C$102/Assumptions!$C$104,0)</f>
        <v>0</v>
      </c>
      <c r="T40" s="122">
        <f>IF(OR(T$1=Assumptions!$B$115,T$1=Assumptions!$C$115,T$1=Assumptions!$D$115,T$1=Assumptions!$E$115,T$1=Assumptions!$F$115),Assumptions!$E$12*Assumptions!$C$102/Assumptions!$C$104,0)</f>
        <v>0</v>
      </c>
      <c r="U40" s="122">
        <f>IF(OR(U$1=Assumptions!$B$115,U$1=Assumptions!$C$115,U$1=Assumptions!$D$115,U$1=Assumptions!$E$115,U$1=Assumptions!$F$115),Assumptions!$E$12*Assumptions!$C$102/Assumptions!$C$104,0)</f>
        <v>0</v>
      </c>
      <c r="V40" s="122">
        <f>IF(OR(V$1=Assumptions!$B$115,V$1=Assumptions!$C$115,V$1=Assumptions!$D$115,V$1=Assumptions!$E$115,V$1=Assumptions!$F$115),Assumptions!$E$12*Assumptions!$C$102/Assumptions!$C$104,0)</f>
        <v>0</v>
      </c>
      <c r="W40" s="122">
        <f>IF(OR(W$1=Assumptions!$B$115,W$1=Assumptions!$C$115,W$1=Assumptions!$D$115,W$1=Assumptions!$E$115,W$1=Assumptions!$F$115),Assumptions!$E$12*Assumptions!$C$102/Assumptions!$C$104,0)</f>
        <v>0</v>
      </c>
      <c r="X40" s="122">
        <f>IF(OR(X$1=Assumptions!$B$115,X$1=Assumptions!$C$115,X$1=Assumptions!$D$115,X$1=Assumptions!$E$115,X$1=Assumptions!$F$115),Assumptions!$E$12*Assumptions!$C$102/Assumptions!$C$104,0)</f>
        <v>0</v>
      </c>
      <c r="Y40" s="122">
        <f>IF(OR(Y$1=Assumptions!$B$115,Y$1=Assumptions!$C$115,Y$1=Assumptions!$D$115,Y$1=Assumptions!$E$115,Y$1=Assumptions!$F$115),Assumptions!$E$12*Assumptions!$C$102/Assumptions!$C$104,0)</f>
        <v>0</v>
      </c>
      <c r="Z40" s="122">
        <f>IF(OR(Z$1=Assumptions!$B$115,Z$1=Assumptions!$C$115,Z$1=Assumptions!$D$115,Z$1=Assumptions!$E$115,Z$1=Assumptions!$F$115),Assumptions!$E$12*Assumptions!$C$102/Assumptions!$C$104,0)</f>
        <v>0</v>
      </c>
      <c r="AA40" s="122">
        <f>IF(OR(AA$1=Assumptions!$B$115,AA$1=Assumptions!$C$115,AA$1=Assumptions!$D$115,AA$1=Assumptions!$E$115,AA$1=Assumptions!$F$115),Assumptions!$E$12*Assumptions!$C$102/Assumptions!$C$104,0)</f>
        <v>0</v>
      </c>
      <c r="AB40" s="122">
        <f>IF(OR(AB$1=Assumptions!$B$115,AB$1=Assumptions!$C$115,AB$1=Assumptions!$D$115,AB$1=Assumptions!$E$115,AB$1=Assumptions!$F$115),Assumptions!$E$12*Assumptions!$C$102/Assumptions!$C$104,0)</f>
        <v>0</v>
      </c>
      <c r="AC40" s="122">
        <f>IF(OR(AC$1=Assumptions!$B$115,AC$1=Assumptions!$C$115,AC$1=Assumptions!$D$115,AC$1=Assumptions!$E$115,AC$1=Assumptions!$F$115),Assumptions!$E$12*Assumptions!$C$102/Assumptions!$C$104,0)</f>
        <v>0</v>
      </c>
      <c r="AD40" s="122">
        <f>IF(OR(AD$1=Assumptions!$B$115,AD$1=Assumptions!$C$115,AD$1=Assumptions!$D$115,AD$1=Assumptions!$E$115,AD$1=Assumptions!$F$115),Assumptions!$E$12*Assumptions!$C$102/Assumptions!$C$104,0)</f>
        <v>0</v>
      </c>
      <c r="AE40" s="122">
        <f>IF(OR(AE$1=Assumptions!$B$115,AE$1=Assumptions!$C$115,AE$1=Assumptions!$D$115,AE$1=Assumptions!$E$115,AE$1=Assumptions!$F$115),Assumptions!$E$12*Assumptions!$C$102/Assumptions!$C$104,0)</f>
        <v>0</v>
      </c>
      <c r="AF40" s="122">
        <f>IF(OR(AF$1=Assumptions!$B$115,AF$1=Assumptions!$C$115,AF$1=Assumptions!$D$115,AF$1=Assumptions!$E$115,AF$1=Assumptions!$F$115),Assumptions!$E$12*Assumptions!$C$102/Assumptions!$C$104,0)</f>
        <v>0</v>
      </c>
      <c r="AG40" s="122">
        <f>IF(OR(AG$1=Assumptions!$B$115,AG$1=Assumptions!$C$115,AG$1=Assumptions!$D$115,AG$1=Assumptions!$E$115,AG$1=Assumptions!$F$115),Assumptions!$E$12*Assumptions!$C$102/Assumptions!$C$104,0)</f>
        <v>0</v>
      </c>
      <c r="AH40" s="122">
        <f>IF(OR(AH$1=Assumptions!$B$115,AH$1=Assumptions!$C$115,AH$1=Assumptions!$D$115,AH$1=Assumptions!$E$115,AH$1=Assumptions!$F$115),Assumptions!$E$12*Assumptions!$C$102/Assumptions!$C$104,0)</f>
        <v>0</v>
      </c>
      <c r="AI40" s="122">
        <f>IF(OR(AI$1=Assumptions!$B$115,AI$1=Assumptions!$C$115,AI$1=Assumptions!$D$115,AI$1=Assumptions!$E$115,AI$1=Assumptions!$F$115),Assumptions!$E$12*Assumptions!$C$102/Assumptions!$C$104,0)</f>
        <v>0</v>
      </c>
      <c r="AJ40" s="122">
        <f>IF(OR(AJ$1=Assumptions!$B$115,AJ$1=Assumptions!$C$115,AJ$1=Assumptions!$D$115,AJ$1=Assumptions!$E$115,AJ$1=Assumptions!$F$115),Assumptions!$E$12*Assumptions!$C$102/Assumptions!$C$104,0)</f>
        <v>0</v>
      </c>
      <c r="AK40" s="122">
        <f>IF(OR(AK$1=Assumptions!$B$115,AK$1=Assumptions!$C$115,AK$1=Assumptions!$D$115,AK$1=Assumptions!$E$115,AK$1=Assumptions!$F$115),Assumptions!$E$12*Assumptions!$C$102/Assumptions!$C$104,0)</f>
        <v>0</v>
      </c>
      <c r="AL40" s="122">
        <f>IF(OR(AL$1=Assumptions!$B$115,AL$1=Assumptions!$C$115,AL$1=Assumptions!$D$115,AL$1=Assumptions!$E$115,AL$1=Assumptions!$F$115),Assumptions!$E$12*Assumptions!$C$102/Assumptions!$C$104,0)</f>
        <v>0</v>
      </c>
      <c r="AM40" s="122">
        <f>IF(OR(AM$1=Assumptions!$B$115,AM$1=Assumptions!$C$115,AM$1=Assumptions!$D$115,AM$1=Assumptions!$E$115,AM$1=Assumptions!$F$115),Assumptions!$E$12*Assumptions!$C$102/Assumptions!$C$104,0)</f>
        <v>0</v>
      </c>
      <c r="AN40" s="122">
        <f>IF(OR(AN$1=Assumptions!$B$115,AN$1=Assumptions!$C$115,AN$1=Assumptions!$D$115,AN$1=Assumptions!$E$115,AN$1=Assumptions!$F$115),Assumptions!$E$12*Assumptions!$C$102/Assumptions!$C$104,0)</f>
        <v>0</v>
      </c>
      <c r="AO40" s="122">
        <f>IF(OR(AO$1=Assumptions!$B$115,AO$1=Assumptions!$C$115,AO$1=Assumptions!$D$115,AO$1=Assumptions!$E$115,AO$1=Assumptions!$F$115),Assumptions!$E$12*Assumptions!$C$102/Assumptions!$C$104,0)</f>
        <v>0</v>
      </c>
      <c r="AP40" s="122">
        <f>IF(OR(AP$1=Assumptions!$B$115,AP$1=Assumptions!$C$115,AP$1=Assumptions!$D$115,AP$1=Assumptions!$E$115,AP$1=Assumptions!$F$115),Assumptions!$E$12*Assumptions!$C$102/Assumptions!$C$104,0)</f>
        <v>0</v>
      </c>
      <c r="AQ40" s="122">
        <f>IF(OR(AQ$1=Assumptions!$B$115,AQ$1=Assumptions!$C$115,AQ$1=Assumptions!$D$115,AQ$1=Assumptions!$E$115,AQ$1=Assumptions!$F$115),Assumptions!$E$12*Assumptions!$C$102/Assumptions!$C$104,0)</f>
        <v>0</v>
      </c>
      <c r="AR40" s="122">
        <f>IF(OR(AR$1=Assumptions!$B$115,AR$1=Assumptions!$C$115,AR$1=Assumptions!$D$115,AR$1=Assumptions!$E$115,AR$1=Assumptions!$F$115),Assumptions!$E$12*Assumptions!$C$102/Assumptions!$C$104,0)</f>
        <v>0</v>
      </c>
      <c r="AS40" s="122">
        <f>IF(OR(AS$1=Assumptions!$B$115,AS$1=Assumptions!$C$115,AS$1=Assumptions!$D$115,AS$1=Assumptions!$E$115,AS$1=Assumptions!$F$115),Assumptions!$E$12*Assumptions!$C$102/Assumptions!$C$104,0)</f>
        <v>0</v>
      </c>
      <c r="AT40" s="122">
        <f>IF(OR(AT$1=Assumptions!$B$115,AT$1=Assumptions!$C$115,AT$1=Assumptions!$D$115,AT$1=Assumptions!$E$115,AT$1=Assumptions!$F$115),Assumptions!$E$12*Assumptions!$C$102/Assumptions!$C$104,0)</f>
        <v>0</v>
      </c>
      <c r="AU40" s="122">
        <f>IF(OR(AU$1=Assumptions!$B$115,AU$1=Assumptions!$C$115,AU$1=Assumptions!$D$115,AU$1=Assumptions!$E$115,AU$1=Assumptions!$F$115),Assumptions!$E$12*Assumptions!$C$102/Assumptions!$C$104,0)</f>
        <v>0</v>
      </c>
      <c r="AV40" s="122">
        <f>IF(OR(AV$1=Assumptions!$B$115,AV$1=Assumptions!$C$115,AV$1=Assumptions!$D$115,AV$1=Assumptions!$E$115,AV$1=Assumptions!$F$115),Assumptions!$E$12*Assumptions!$C$102/Assumptions!$C$104,0)</f>
        <v>0</v>
      </c>
      <c r="AW40" s="122">
        <f>IF(OR(AW$1=Assumptions!$B$115,AW$1=Assumptions!$C$115,AW$1=Assumptions!$D$115,AW$1=Assumptions!$E$115,AW$1=Assumptions!$F$115),Assumptions!$E$12*Assumptions!$C$102/Assumptions!$C$104,0)</f>
        <v>0</v>
      </c>
      <c r="AX40" s="122">
        <f>IF(OR(AX$1=Assumptions!$B$115,AX$1=Assumptions!$C$115,AX$1=Assumptions!$D$115,AX$1=Assumptions!$E$115,AX$1=Assumptions!$F$115),Assumptions!$E$12*Assumptions!$C$102/Assumptions!$C$104,0)</f>
        <v>0</v>
      </c>
      <c r="AY40" s="122">
        <f>IF(OR(AY$1=Assumptions!$B$115,AY$1=Assumptions!$C$115,AY$1=Assumptions!$D$115,AY$1=Assumptions!$E$115,AY$1=Assumptions!$F$115),Assumptions!$E$12*Assumptions!$C$102/Assumptions!$C$104,0)</f>
        <v>0</v>
      </c>
      <c r="AZ40" s="122">
        <f>IF(OR(AZ$1=Assumptions!$B$115,AZ$1=Assumptions!$C$115,AZ$1=Assumptions!$D$115,AZ$1=Assumptions!$E$115,AZ$1=Assumptions!$F$115),Assumptions!$E$12*Assumptions!$C$102/Assumptions!$C$104,0)</f>
        <v>0</v>
      </c>
      <c r="BA40" s="122">
        <f>IF(OR(BA$1=Assumptions!$B$115,BA$1=Assumptions!$C$115,BA$1=Assumptions!$D$115,BA$1=Assumptions!$E$115,BA$1=Assumptions!$F$115),Assumptions!$E$12*Assumptions!$C$102/Assumptions!$C$104,0)</f>
        <v>0</v>
      </c>
      <c r="BB40" s="122">
        <f>IF(OR(BB$1=Assumptions!$B$115,BB$1=Assumptions!$C$115,BB$1=Assumptions!$D$115,BB$1=Assumptions!$E$115,BB$1=Assumptions!$F$115),Assumptions!$E$12*Assumptions!$C$102/Assumptions!$C$104,0)</f>
        <v>0</v>
      </c>
      <c r="BC40" s="122">
        <f>IF(OR(BC$1=Assumptions!$B$115,BC$1=Assumptions!$C$115,BC$1=Assumptions!$D$115,BC$1=Assumptions!$E$115,BC$1=Assumptions!$F$115),Assumptions!$E$12*Assumptions!$C$102/Assumptions!$C$104,0)</f>
        <v>0</v>
      </c>
      <c r="BD40" s="122">
        <f>IF(OR(BD$1=Assumptions!$B$115,BD$1=Assumptions!$C$115,BD$1=Assumptions!$D$115,BD$1=Assumptions!$E$115,BD$1=Assumptions!$F$115),Assumptions!$E$12*Assumptions!$C$102/Assumptions!$C$104,0)</f>
        <v>0</v>
      </c>
      <c r="BE40" s="122">
        <f>IF(OR(BE$1=Assumptions!$B$115,BE$1=Assumptions!$C$115,BE$1=Assumptions!$D$115,BE$1=Assumptions!$E$115,BE$1=Assumptions!$F$115),Assumptions!$E$12*Assumptions!$C$102/Assumptions!$C$104,0)</f>
        <v>0</v>
      </c>
      <c r="BF40" s="122">
        <f>IF(OR(BF$1=Assumptions!$B$115,BF$1=Assumptions!$C$115,BF$1=Assumptions!$D$115,BF$1=Assumptions!$E$115,BF$1=Assumptions!$F$115),Assumptions!$E$12*Assumptions!$C$102/Assumptions!$C$104,0)</f>
        <v>0</v>
      </c>
      <c r="BG40" s="122">
        <f>IF(OR(BG$1=Assumptions!$B$115,BG$1=Assumptions!$C$115,BG$1=Assumptions!$D$115,BG$1=Assumptions!$E$115,BG$1=Assumptions!$F$115),Assumptions!$E$12*Assumptions!$C$102/Assumptions!$C$104,0)</f>
        <v>0</v>
      </c>
      <c r="BH40" s="122">
        <f>IF(OR(BH$1=Assumptions!$B$115,BH$1=Assumptions!$C$115,BH$1=Assumptions!$D$115,BH$1=Assumptions!$E$115,BH$1=Assumptions!$F$115),Assumptions!$E$12*Assumptions!$C$102/Assumptions!$C$104,0)</f>
        <v>0</v>
      </c>
      <c r="BI40" s="122">
        <f>IF(OR(BI$1=Assumptions!$B$115,BI$1=Assumptions!$C$115,BI$1=Assumptions!$D$115,BI$1=Assumptions!$E$115,BI$1=Assumptions!$F$115),Assumptions!$E$12*Assumptions!$C$102/Assumptions!$C$104,0)</f>
        <v>0</v>
      </c>
      <c r="BJ40" s="122">
        <f>IF(OR(BJ$1=Assumptions!$B$115,BJ$1=Assumptions!$C$115,BJ$1=Assumptions!$D$115,BJ$1=Assumptions!$E$115,BJ$1=Assumptions!$F$115),Assumptions!$E$12*Assumptions!$C$102/Assumptions!$C$104,0)</f>
        <v>0</v>
      </c>
      <c r="BK40" s="122">
        <f>IF(OR(BK$1=Assumptions!$B$115,BK$1=Assumptions!$C$115,BK$1=Assumptions!$D$115,BK$1=Assumptions!$E$115,BK$1=Assumptions!$F$115),Assumptions!$E$12*Assumptions!$C$102/Assumptions!$C$104,0)</f>
        <v>0</v>
      </c>
      <c r="BL40" s="122">
        <f>IF(OR(BL$1=Assumptions!$B$115,BL$1=Assumptions!$C$115,BL$1=Assumptions!$D$115,BL$1=Assumptions!$E$115,BL$1=Assumptions!$F$115),Assumptions!$E$12*Assumptions!$C$102/Assumptions!$C$104,0)</f>
        <v>0</v>
      </c>
      <c r="BM40" s="122">
        <f>IF(OR(BM$1=Assumptions!$B$115,BM$1=Assumptions!$C$115,BM$1=Assumptions!$D$115,BM$1=Assumptions!$E$115,BM$1=Assumptions!$F$115),Assumptions!$E$12*Assumptions!$C$102/Assumptions!$C$104,0)</f>
        <v>0</v>
      </c>
      <c r="BN40" s="122">
        <f>IF(OR(BN$1=Assumptions!$B$115,BN$1=Assumptions!$C$115,BN$1=Assumptions!$D$115,BN$1=Assumptions!$E$115,BN$1=Assumptions!$F$115),Assumptions!$E$12*Assumptions!$C$102/Assumptions!$C$104,0)</f>
        <v>0</v>
      </c>
      <c r="BO40" s="122">
        <f>IF(OR(BO$1=Assumptions!$B$115,BO$1=Assumptions!$C$115,BO$1=Assumptions!$D$115,BO$1=Assumptions!$E$115,BO$1=Assumptions!$F$115),Assumptions!$E$12*Assumptions!$C$102/Assumptions!$C$104,0)</f>
        <v>0</v>
      </c>
      <c r="BP40" s="122">
        <f>IF(OR(BP$1=Assumptions!$B$115,BP$1=Assumptions!$C$115,BP$1=Assumptions!$D$115,BP$1=Assumptions!$E$115,BP$1=Assumptions!$F$115),Assumptions!$E$12*Assumptions!$C$102/Assumptions!$C$104,0)</f>
        <v>0</v>
      </c>
      <c r="BQ40" s="122">
        <f>IF(OR(BQ$1=Assumptions!$B$115,BQ$1=Assumptions!$C$115,BQ$1=Assumptions!$D$115,BQ$1=Assumptions!$E$115,BQ$1=Assumptions!$F$115),Assumptions!$E$12*Assumptions!$C$102/Assumptions!$C$104,0)</f>
        <v>0</v>
      </c>
      <c r="BR40" s="122">
        <f>IF(OR(BR$1=Assumptions!$B$115,BR$1=Assumptions!$C$115,BR$1=Assumptions!$D$115,BR$1=Assumptions!$E$115,BR$1=Assumptions!$F$115),Assumptions!$E$12*Assumptions!$C$102/Assumptions!$C$104,0)</f>
        <v>0</v>
      </c>
      <c r="BS40" s="122">
        <f>IF(OR(BS$1=Assumptions!$B$115,BS$1=Assumptions!$C$115,BS$1=Assumptions!$D$115,BS$1=Assumptions!$E$115,BS$1=Assumptions!$F$115),Assumptions!$E$12*Assumptions!$C$102/Assumptions!$C$104,0)</f>
        <v>0</v>
      </c>
      <c r="BT40" s="122">
        <f>IF(OR(BT$1=Assumptions!$B$115,BT$1=Assumptions!$C$115,BT$1=Assumptions!$D$115,BT$1=Assumptions!$E$115,BT$1=Assumptions!$F$115),Assumptions!$E$12*Assumptions!$C$102/Assumptions!$C$104,0)</f>
        <v>0</v>
      </c>
      <c r="BU40" s="122">
        <f>IF(OR(BU$1=Assumptions!$B$115,BU$1=Assumptions!$C$115,BU$1=Assumptions!$D$115,BU$1=Assumptions!$E$115,BU$1=Assumptions!$F$115),Assumptions!$E$12*Assumptions!$C$102/Assumptions!$C$104,0)</f>
        <v>0</v>
      </c>
      <c r="BV40" s="122">
        <f>IF(OR(BV$1=Assumptions!$B$115,BV$1=Assumptions!$C$115,BV$1=Assumptions!$D$115,BV$1=Assumptions!$E$115,BV$1=Assumptions!$F$115),Assumptions!$E$12*Assumptions!$C$102/Assumptions!$C$104,0)</f>
        <v>0</v>
      </c>
      <c r="BW40" s="122">
        <f>IF(OR(BW$1=Assumptions!$B$115,BW$1=Assumptions!$C$115,BW$1=Assumptions!$D$115,BW$1=Assumptions!$E$115,BW$1=Assumptions!$F$115),Assumptions!$E$12*Assumptions!$C$102/Assumptions!$C$104,0)</f>
        <v>0</v>
      </c>
      <c r="BX40" s="122">
        <f>IF(OR(BX$1=Assumptions!$B$115,BX$1=Assumptions!$C$115,BX$1=Assumptions!$D$115,BX$1=Assumptions!$E$115,BX$1=Assumptions!$F$115),Assumptions!$E$12*Assumptions!$C$102/Assumptions!$C$104,0)</f>
        <v>0</v>
      </c>
      <c r="BY40" s="122">
        <f>IF(OR(BY$1=Assumptions!$B$115,BY$1=Assumptions!$C$115,BY$1=Assumptions!$D$115,BY$1=Assumptions!$E$115,BY$1=Assumptions!$F$115),Assumptions!$E$12*Assumptions!$C$102/Assumptions!$C$104,0)</f>
        <v>0</v>
      </c>
      <c r="BZ40" s="122">
        <f>IF(OR(BZ$1=Assumptions!$B$115,BZ$1=Assumptions!$C$115,BZ$1=Assumptions!$D$115,BZ$1=Assumptions!$E$115,BZ$1=Assumptions!$F$115),Assumptions!$E$12*Assumptions!$C$102/Assumptions!$C$104,0)</f>
        <v>0</v>
      </c>
      <c r="CA40" s="122">
        <f>IF(OR(CA$1=Assumptions!$B$115,CA$1=Assumptions!$C$115,CA$1=Assumptions!$D$115,CA$1=Assumptions!$E$115,CA$1=Assumptions!$F$115),Assumptions!$E$12*Assumptions!$C$102/Assumptions!$C$104,0)</f>
        <v>0</v>
      </c>
      <c r="CB40" s="122">
        <f>IF(OR(CB$1=Assumptions!$B$115,CB$1=Assumptions!$C$115,CB$1=Assumptions!$D$115,CB$1=Assumptions!$E$115,CB$1=Assumptions!$F$115),Assumptions!$E$12*Assumptions!$C$102/Assumptions!$C$104,0)</f>
        <v>0</v>
      </c>
      <c r="CC40" s="122">
        <f>IF(OR(CC$1=Assumptions!$B$115,CC$1=Assumptions!$C$115,CC$1=Assumptions!$D$115,CC$1=Assumptions!$E$115,CC$1=Assumptions!$F$115),Assumptions!$E$12*Assumptions!$C$102/Assumptions!$C$104,0)</f>
        <v>0</v>
      </c>
      <c r="CD40" s="122">
        <f>IF(OR(CD$1=Assumptions!$B$115,CD$1=Assumptions!$C$115,CD$1=Assumptions!$D$115,CD$1=Assumptions!$E$115,CD$1=Assumptions!$F$115),Assumptions!$E$12*Assumptions!$C$102/Assumptions!$C$104,0)</f>
        <v>0</v>
      </c>
      <c r="CE40" s="122">
        <f>IF(OR(CE$1=Assumptions!$B$115,CE$1=Assumptions!$C$115,CE$1=Assumptions!$D$115,CE$1=Assumptions!$E$115,CE$1=Assumptions!$F$115),Assumptions!$E$12*Assumptions!$C$102/Assumptions!$C$104,0)</f>
        <v>0</v>
      </c>
      <c r="CF40" s="122">
        <f>IF(OR(CF$1=Assumptions!$B$115,CF$1=Assumptions!$C$115,CF$1=Assumptions!$D$115,CF$1=Assumptions!$E$115,CF$1=Assumptions!$F$115),Assumptions!$E$12*Assumptions!$C$102/Assumptions!$C$104,0)</f>
        <v>0</v>
      </c>
      <c r="CG40" s="122">
        <f>IF(OR(CG$1=Assumptions!$B$115,CG$1=Assumptions!$C$115,CG$1=Assumptions!$D$115,CG$1=Assumptions!$E$115,CG$1=Assumptions!$F$115),Assumptions!$E$12*Assumptions!$C$102/Assumptions!$C$104,0)</f>
        <v>0</v>
      </c>
      <c r="CH40" s="122">
        <f>IF(OR(CH$1=Assumptions!$B$115,CH$1=Assumptions!$C$115,CH$1=Assumptions!$D$115,CH$1=Assumptions!$E$115,CH$1=Assumptions!$F$115),Assumptions!$E$12*Assumptions!$C$102/Assumptions!$C$104,0)</f>
        <v>0</v>
      </c>
      <c r="CI40" s="122">
        <f>IF(OR(CI$1=Assumptions!$B$115,CI$1=Assumptions!$C$115,CI$1=Assumptions!$D$115,CI$1=Assumptions!$E$115,CI$1=Assumptions!$F$115),Assumptions!$E$12*Assumptions!$C$102/Assumptions!$C$104,0)</f>
        <v>0</v>
      </c>
      <c r="CJ40" s="122">
        <f>IF(OR(CJ$1=Assumptions!$B$115,CJ$1=Assumptions!$C$115,CJ$1=Assumptions!$D$115,CJ$1=Assumptions!$E$115,CJ$1=Assumptions!$F$115),Assumptions!$E$12*Assumptions!$C$102/Assumptions!$C$104,0)</f>
        <v>0</v>
      </c>
      <c r="CK40" s="122">
        <f>IF(OR(CK$1=Assumptions!$B$115,CK$1=Assumptions!$C$115,CK$1=Assumptions!$D$115,CK$1=Assumptions!$E$115,CK$1=Assumptions!$F$115),Assumptions!$E$12*Assumptions!$C$102/Assumptions!$C$104,0)</f>
        <v>0</v>
      </c>
      <c r="CL40" s="122">
        <f>IF(OR(CL$1=Assumptions!$B$115,CL$1=Assumptions!$C$115,CL$1=Assumptions!$D$115,CL$1=Assumptions!$E$115,CL$1=Assumptions!$F$115),Assumptions!$E$12*Assumptions!$C$102/Assumptions!$C$104,0)</f>
        <v>0</v>
      </c>
      <c r="CM40" s="122">
        <f>IF(OR(CM$1=Assumptions!$B$115,CM$1=Assumptions!$C$115,CM$1=Assumptions!$D$115,CM$1=Assumptions!$E$115,CM$1=Assumptions!$F$115),Assumptions!$E$12*Assumptions!$C$102/Assumptions!$C$104,0)</f>
        <v>0</v>
      </c>
      <c r="CN40" s="122">
        <f>IF(OR(CN$1=Assumptions!$B$115,CN$1=Assumptions!$C$115,CN$1=Assumptions!$D$115,CN$1=Assumptions!$E$115,CN$1=Assumptions!$F$115),Assumptions!$E$12*Assumptions!$C$102/Assumptions!$C$104,0)</f>
        <v>0</v>
      </c>
      <c r="CO40" s="122">
        <f>IF(OR(CO$1=Assumptions!$B$115,CO$1=Assumptions!$C$115,CO$1=Assumptions!$D$115,CO$1=Assumptions!$E$115,CO$1=Assumptions!$F$115),Assumptions!$E$12*Assumptions!$C$102/Assumptions!$C$104,0)</f>
        <v>0</v>
      </c>
      <c r="CP40" s="122">
        <f>IF(OR(CP$1=Assumptions!$B$115,CP$1=Assumptions!$C$115,CP$1=Assumptions!$D$115,CP$1=Assumptions!$E$115,CP$1=Assumptions!$F$115),Assumptions!$E$12*Assumptions!$C$102/Assumptions!$C$104,0)</f>
        <v>0</v>
      </c>
      <c r="CQ40" s="122">
        <f>IF(OR(CQ$1=Assumptions!$B$115,CQ$1=Assumptions!$C$115,CQ$1=Assumptions!$D$115,CQ$1=Assumptions!$E$115,CQ$1=Assumptions!$F$115),Assumptions!$E$12*Assumptions!$C$102/Assumptions!$C$104,0)</f>
        <v>0</v>
      </c>
      <c r="CR40" s="122">
        <f>IF(OR(CR$1=Assumptions!$B$115,CR$1=Assumptions!$C$115,CR$1=Assumptions!$D$115,CR$1=Assumptions!$E$115,CR$1=Assumptions!$F$115),Assumptions!$E$12*Assumptions!$C$102/Assumptions!$C$104,0)</f>
        <v>0</v>
      </c>
      <c r="CS40" s="122">
        <f>IF(OR(CS$1=Assumptions!$B$115,CS$1=Assumptions!$C$115,CS$1=Assumptions!$D$115,CS$1=Assumptions!$E$115,CS$1=Assumptions!$F$115),Assumptions!$E$12*Assumptions!$C$102/Assumptions!$C$104,0)</f>
        <v>0</v>
      </c>
      <c r="CT40" s="122">
        <f>IF(OR(CT$1=Assumptions!$B$115,CT$1=Assumptions!$C$115,CT$1=Assumptions!$D$115,CT$1=Assumptions!$E$115,CT$1=Assumptions!$F$115),Assumptions!$E$12*Assumptions!$C$102/Assumptions!$C$104,0)</f>
        <v>0</v>
      </c>
      <c r="CU40" s="122">
        <f>IF(OR(CU$1=Assumptions!$B$115,CU$1=Assumptions!$C$115,CU$1=Assumptions!$D$115,CU$1=Assumptions!$E$115,CU$1=Assumptions!$F$115),Assumptions!$E$12*Assumptions!$C$102/Assumptions!$C$104,0)</f>
        <v>0</v>
      </c>
      <c r="CV40" s="122">
        <f>IF(OR(CV$1=Assumptions!$B$115,CV$1=Assumptions!$C$115,CV$1=Assumptions!$D$115,CV$1=Assumptions!$E$115,CV$1=Assumptions!$F$115),Assumptions!$E$12*Assumptions!$C$102/Assumptions!$C$104,0)</f>
        <v>0</v>
      </c>
      <c r="CW40" s="122">
        <f>IF(OR(CW$1=Assumptions!$B$115,CW$1=Assumptions!$C$115,CW$1=Assumptions!$D$115,CW$1=Assumptions!$E$115,CW$1=Assumptions!$F$115),Assumptions!$E$12*Assumptions!$C$102/Assumptions!$C$104,0)</f>
        <v>0</v>
      </c>
      <c r="CX40" s="122">
        <f>IF(OR(CX$1=Assumptions!$B$115,CX$1=Assumptions!$C$115,CX$1=Assumptions!$D$115,CX$1=Assumptions!$E$115,CX$1=Assumptions!$F$115),Assumptions!$E$12*Assumptions!$C$102/Assumptions!$C$104,0)</f>
        <v>0</v>
      </c>
      <c r="CY40" s="122">
        <f>IF(OR(CY$1=Assumptions!$B$115,CY$1=Assumptions!$C$115,CY$1=Assumptions!$D$115,CY$1=Assumptions!$E$115,CY$1=Assumptions!$F$115),Assumptions!$E$12*Assumptions!$C$102/Assumptions!$C$104,0)</f>
        <v>0</v>
      </c>
      <c r="CZ40" s="122">
        <f>IF(OR(CZ$1=Assumptions!$B$115,CZ$1=Assumptions!$C$115,CZ$1=Assumptions!$D$115,CZ$1=Assumptions!$E$115,CZ$1=Assumptions!$F$115),Assumptions!$E$12*Assumptions!$C$102/Assumptions!$C$104,0)</f>
        <v>0</v>
      </c>
      <c r="DA40" s="122">
        <f>IF(OR(DA$1=Assumptions!$B$115,DA$1=Assumptions!$C$115,DA$1=Assumptions!$D$115,DA$1=Assumptions!$E$115,DA$1=Assumptions!$F$115),Assumptions!$E$12*Assumptions!$C$102/Assumptions!$C$104,0)</f>
        <v>0</v>
      </c>
      <c r="DB40" s="122">
        <f>IF(OR(DB$1=Assumptions!$B$115,DB$1=Assumptions!$C$115,DB$1=Assumptions!$D$115,DB$1=Assumptions!$E$115,DB$1=Assumptions!$F$115),Assumptions!$E$12*Assumptions!$C$102/Assumptions!$C$104,0)</f>
        <v>0</v>
      </c>
      <c r="DC40" s="122">
        <f>IF(OR(DC$1=Assumptions!$B$115,DC$1=Assumptions!$C$115,DC$1=Assumptions!$D$115,DC$1=Assumptions!$E$115,DC$1=Assumptions!$F$115),Assumptions!$E$12*Assumptions!$C$102/Assumptions!$C$104,0)</f>
        <v>0</v>
      </c>
      <c r="DD40" s="122">
        <f>IF(OR(DD$1=Assumptions!$B$115,DD$1=Assumptions!$C$115,DD$1=Assumptions!$D$115,DD$1=Assumptions!$E$115,DD$1=Assumptions!$F$115),Assumptions!$E$12*Assumptions!$C$102/Assumptions!$C$104,0)</f>
        <v>0</v>
      </c>
      <c r="DE40" s="122">
        <f>IF(OR(DE$1=Assumptions!$B$115,DE$1=Assumptions!$C$115,DE$1=Assumptions!$D$115,DE$1=Assumptions!$E$115,DE$1=Assumptions!$F$115),Assumptions!$E$12*Assumptions!$C$102/Assumptions!$C$104,0)</f>
        <v>0</v>
      </c>
      <c r="DF40" s="122">
        <f>IF(OR(DF$1=Assumptions!$B$115,DF$1=Assumptions!$C$115,DF$1=Assumptions!$D$115,DF$1=Assumptions!$E$115,DF$1=Assumptions!$F$115),Assumptions!$E$12*Assumptions!$C$102/Assumptions!$C$104,0)</f>
        <v>0</v>
      </c>
      <c r="DG40" s="122">
        <f>IF(OR(DG$1=Assumptions!$B$115,DG$1=Assumptions!$C$115,DG$1=Assumptions!$D$115,DG$1=Assumptions!$E$115,DG$1=Assumptions!$F$115),Assumptions!$E$12*Assumptions!$C$102/Assumptions!$C$104,0)</f>
        <v>0</v>
      </c>
      <c r="DH40" s="122">
        <f>IF(OR(DH$1=Assumptions!$B$115,DH$1=Assumptions!$C$115,DH$1=Assumptions!$D$115,DH$1=Assumptions!$E$115,DH$1=Assumptions!$F$115),Assumptions!$E$12*Assumptions!$C$102/Assumptions!$C$104,0)</f>
        <v>0</v>
      </c>
      <c r="DI40" s="122">
        <f>IF(OR(DI$1=Assumptions!$B$115,DI$1=Assumptions!$C$115,DI$1=Assumptions!$D$115,DI$1=Assumptions!$E$115,DI$1=Assumptions!$F$115),Assumptions!$E$12*Assumptions!$C$102/Assumptions!$C$104,0)</f>
        <v>0</v>
      </c>
      <c r="DJ40" s="122">
        <f>IF(OR(DJ$1=Assumptions!$B$115,DJ$1=Assumptions!$C$115,DJ$1=Assumptions!$D$115,DJ$1=Assumptions!$E$115,DJ$1=Assumptions!$F$115),Assumptions!$E$12*Assumptions!$C$102/Assumptions!$C$104,0)</f>
        <v>0</v>
      </c>
      <c r="DK40" s="122">
        <f>IF(OR(DK$1=Assumptions!$B$115,DK$1=Assumptions!$C$115,DK$1=Assumptions!$D$115,DK$1=Assumptions!$E$115,DK$1=Assumptions!$F$115),Assumptions!$E$12*Assumptions!$C$102/Assumptions!$C$104,0)</f>
        <v>0</v>
      </c>
      <c r="DL40" s="122">
        <f>IF(OR(DL$1=Assumptions!$B$115,DL$1=Assumptions!$C$115,DL$1=Assumptions!$D$115,DL$1=Assumptions!$E$115,DL$1=Assumptions!$F$115),Assumptions!$E$12*Assumptions!$C$102/Assumptions!$C$104,0)</f>
        <v>0</v>
      </c>
      <c r="DM40" s="122">
        <f>IF(OR(DM$1=Assumptions!$B$115,DM$1=Assumptions!$C$115,DM$1=Assumptions!$D$115,DM$1=Assumptions!$E$115,DM$1=Assumptions!$F$115),Assumptions!$E$12*Assumptions!$C$102/Assumptions!$C$104,0)</f>
        <v>0</v>
      </c>
      <c r="DN40" s="122">
        <f>IF(OR(DN$1=Assumptions!$B$115,DN$1=Assumptions!$C$115,DN$1=Assumptions!$D$115,DN$1=Assumptions!$E$115,DN$1=Assumptions!$F$115),Assumptions!$E$12*Assumptions!$C$102/Assumptions!$C$104,0)</f>
        <v>0</v>
      </c>
      <c r="DO40" s="122">
        <f>IF(OR(DO$1=Assumptions!$B$115,DO$1=Assumptions!$C$115,DO$1=Assumptions!$D$115,DO$1=Assumptions!$E$115,DO$1=Assumptions!$F$115),Assumptions!$E$12*Assumptions!$C$102/Assumptions!$C$104,0)</f>
        <v>0</v>
      </c>
      <c r="DP40" s="122">
        <f>IF(OR(DP$1=Assumptions!$B$115,DP$1=Assumptions!$C$115,DP$1=Assumptions!$D$115,DP$1=Assumptions!$E$115,DP$1=Assumptions!$F$115),Assumptions!$E$12*Assumptions!$C$102/Assumptions!$C$104,0)</f>
        <v>0</v>
      </c>
      <c r="DQ40" s="122">
        <f>IF(OR(DQ$1=Assumptions!$B$115,DQ$1=Assumptions!$C$115,DQ$1=Assumptions!$D$115,DQ$1=Assumptions!$E$115,DQ$1=Assumptions!$F$115),Assumptions!$E$12*Assumptions!$C$102/Assumptions!$C$104,0)</f>
        <v>0</v>
      </c>
      <c r="DR40" s="122">
        <f>IF(OR(DR$1=Assumptions!$B$115,DR$1=Assumptions!$C$115,DR$1=Assumptions!$D$115,DR$1=Assumptions!$E$115,DR$1=Assumptions!$F$115),Assumptions!$E$12*Assumptions!$C$102/Assumptions!$C$104,0)</f>
        <v>0</v>
      </c>
      <c r="DS40" s="122">
        <f>IF(OR(DS$1=Assumptions!$B$115,DS$1=Assumptions!$C$115,DS$1=Assumptions!$D$115,DS$1=Assumptions!$E$115,DS$1=Assumptions!$F$115),Assumptions!$E$12*Assumptions!$C$102/Assumptions!$C$104,0)</f>
        <v>0</v>
      </c>
      <c r="DT40" s="122">
        <f>IF(OR(DT$1=Assumptions!$B$115,DT$1=Assumptions!$C$115,DT$1=Assumptions!$D$115,DT$1=Assumptions!$E$115,DT$1=Assumptions!$F$115),Assumptions!$E$12*Assumptions!$C$102/Assumptions!$C$104,0)</f>
        <v>0</v>
      </c>
      <c r="DU40" s="122">
        <f>IF(OR(DU$1=Assumptions!$B$115,DU$1=Assumptions!$C$115,DU$1=Assumptions!$D$115,DU$1=Assumptions!$E$115,DU$1=Assumptions!$F$115),Assumptions!$E$12*Assumptions!$C$102/Assumptions!$C$104,0)</f>
        <v>0</v>
      </c>
      <c r="DV40" s="122">
        <f>IF(OR(DV$1=Assumptions!$B$115,DV$1=Assumptions!$C$115,DV$1=Assumptions!$D$115,DV$1=Assumptions!$E$115,DV$1=Assumptions!$F$115),Assumptions!$E$12*Assumptions!$C$102/Assumptions!$C$104,0)</f>
        <v>0</v>
      </c>
      <c r="DW40" s="122">
        <f>IF(OR(DW$1=Assumptions!$B$115,DW$1=Assumptions!$C$115,DW$1=Assumptions!$D$115,DW$1=Assumptions!$E$115,DW$1=Assumptions!$F$115),Assumptions!$E$12*Assumptions!$C$102/Assumptions!$C$104,0)</f>
        <v>0</v>
      </c>
      <c r="DX40" s="122">
        <f>IF(OR(DX$1=Assumptions!$B$115,DX$1=Assumptions!$C$115,DX$1=Assumptions!$D$115,DX$1=Assumptions!$E$115,DX$1=Assumptions!$F$115),Assumptions!$E$12*Assumptions!$C$102/Assumptions!$C$104,0)</f>
        <v>0</v>
      </c>
      <c r="DY40" s="122">
        <f>IF(OR(DY$1=Assumptions!$B$115,DY$1=Assumptions!$C$115,DY$1=Assumptions!$D$115,DY$1=Assumptions!$E$115,DY$1=Assumptions!$F$115),Assumptions!$E$12*Assumptions!$C$102/Assumptions!$C$104,0)</f>
        <v>0</v>
      </c>
      <c r="DZ40" s="122">
        <f>IF(OR(DZ$1=Assumptions!$B$115,DZ$1=Assumptions!$C$115,DZ$1=Assumptions!$D$115,DZ$1=Assumptions!$E$115,DZ$1=Assumptions!$F$115),Assumptions!$E$12*Assumptions!$C$102/Assumptions!$C$104,0)</f>
        <v>0</v>
      </c>
      <c r="EA40" s="122">
        <f>IF(OR(EA$1=Assumptions!$B$115,EA$1=Assumptions!$C$115,EA$1=Assumptions!$D$115,EA$1=Assumptions!$E$115,EA$1=Assumptions!$F$115),Assumptions!$E$12*Assumptions!$C$102/Assumptions!$C$104,0)</f>
        <v>0</v>
      </c>
      <c r="EB40" s="122">
        <f>IF(OR(EB$1=Assumptions!$B$115,EB$1=Assumptions!$C$115,EB$1=Assumptions!$D$115,EB$1=Assumptions!$E$115,EB$1=Assumptions!$F$115),Assumptions!$E$12*Assumptions!$C$102/Assumptions!$C$104,0)</f>
        <v>0</v>
      </c>
      <c r="EC40" s="122">
        <f>IF(OR(EC$1=Assumptions!$B$115,EC$1=Assumptions!$C$115,EC$1=Assumptions!$D$115,EC$1=Assumptions!$E$115,EC$1=Assumptions!$F$115),Assumptions!$E$12*Assumptions!$C$102/Assumptions!$C$104,0)</f>
        <v>0</v>
      </c>
      <c r="ED40" s="122">
        <f>IF(OR(ED$1=Assumptions!$B$115,ED$1=Assumptions!$C$115,ED$1=Assumptions!$D$115,ED$1=Assumptions!$E$115,ED$1=Assumptions!$F$115),Assumptions!$E$12*Assumptions!$C$102/Assumptions!$C$104,0)</f>
        <v>0</v>
      </c>
      <c r="EE40" s="122">
        <f>IF(OR(EE$1=Assumptions!$B$115,EE$1=Assumptions!$C$115,EE$1=Assumptions!$D$115,EE$1=Assumptions!$E$115,EE$1=Assumptions!$F$115),Assumptions!$E$12*Assumptions!$C$102/Assumptions!$C$104,0)</f>
        <v>0</v>
      </c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</row>
    <row r="42" ht="15.75" customHeight="1">
      <c r="A42" s="1"/>
      <c r="B42" s="35" t="s">
        <v>93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</row>
    <row r="43" ht="15.75" customHeight="1">
      <c r="A43" s="1"/>
      <c r="B43" s="1"/>
      <c r="C43" s="1" t="s">
        <v>178</v>
      </c>
      <c r="D43" s="50">
        <f>Assumptions!H42</f>
        <v>1881243.753</v>
      </c>
      <c r="E43" s="50">
        <f t="shared" ref="E43:EE43" si="7">D47</f>
        <v>1881243.753</v>
      </c>
      <c r="F43" s="50">
        <f t="shared" si="7"/>
        <v>1881243.753</v>
      </c>
      <c r="G43" s="50">
        <f t="shared" si="7"/>
        <v>1881243.753</v>
      </c>
      <c r="H43" s="50">
        <f t="shared" si="7"/>
        <v>1881243.753</v>
      </c>
      <c r="I43" s="50">
        <f t="shared" si="7"/>
        <v>1881243.753</v>
      </c>
      <c r="J43" s="50">
        <f t="shared" si="7"/>
        <v>1881243.753</v>
      </c>
      <c r="K43" s="50">
        <f t="shared" si="7"/>
        <v>1881243.753</v>
      </c>
      <c r="L43" s="50">
        <f t="shared" si="7"/>
        <v>1881243.753</v>
      </c>
      <c r="M43" s="50">
        <f t="shared" si="7"/>
        <v>1881243.753</v>
      </c>
      <c r="N43" s="50">
        <f t="shared" si="7"/>
        <v>1881243.753</v>
      </c>
      <c r="O43" s="50">
        <f t="shared" si="7"/>
        <v>1881243.753</v>
      </c>
      <c r="P43" s="50">
        <f t="shared" si="7"/>
        <v>1881243.753</v>
      </c>
      <c r="Q43" s="50">
        <f t="shared" si="7"/>
        <v>1881243.753</v>
      </c>
      <c r="R43" s="50">
        <f t="shared" si="7"/>
        <v>1881243.753</v>
      </c>
      <c r="S43" s="50">
        <f t="shared" si="7"/>
        <v>1881243.753</v>
      </c>
      <c r="T43" s="50">
        <f t="shared" si="7"/>
        <v>1881243.753</v>
      </c>
      <c r="U43" s="50">
        <f t="shared" si="7"/>
        <v>1881243.753</v>
      </c>
      <c r="V43" s="50">
        <f t="shared" si="7"/>
        <v>1881243.753</v>
      </c>
      <c r="W43" s="50">
        <f t="shared" si="7"/>
        <v>1881243.753</v>
      </c>
      <c r="X43" s="50">
        <f t="shared" si="7"/>
        <v>1881243.753</v>
      </c>
      <c r="Y43" s="50">
        <f t="shared" si="7"/>
        <v>1881243.753</v>
      </c>
      <c r="Z43" s="50">
        <f t="shared" si="7"/>
        <v>1881243.753</v>
      </c>
      <c r="AA43" s="50">
        <f t="shared" si="7"/>
        <v>1881243.753</v>
      </c>
      <c r="AB43" s="50">
        <f t="shared" si="7"/>
        <v>1881243.753</v>
      </c>
      <c r="AC43" s="50">
        <f t="shared" si="7"/>
        <v>1881243.753</v>
      </c>
      <c r="AD43" s="50">
        <f t="shared" si="7"/>
        <v>1881243.753</v>
      </c>
      <c r="AE43" s="50">
        <f t="shared" si="7"/>
        <v>1881243.753</v>
      </c>
      <c r="AF43" s="50">
        <f t="shared" si="7"/>
        <v>1881243.753</v>
      </c>
      <c r="AG43" s="50">
        <f t="shared" si="7"/>
        <v>1881243.753</v>
      </c>
      <c r="AH43" s="50">
        <f t="shared" si="7"/>
        <v>1881243.753</v>
      </c>
      <c r="AI43" s="50">
        <f t="shared" si="7"/>
        <v>1881243.753</v>
      </c>
      <c r="AJ43" s="50">
        <f t="shared" si="7"/>
        <v>1881243.753</v>
      </c>
      <c r="AK43" s="50">
        <f t="shared" si="7"/>
        <v>1881243.753</v>
      </c>
      <c r="AL43" s="50">
        <f t="shared" si="7"/>
        <v>1881243.753</v>
      </c>
      <c r="AM43" s="50">
        <f t="shared" si="7"/>
        <v>1881243.753</v>
      </c>
      <c r="AN43" s="50">
        <f t="shared" si="7"/>
        <v>1881243.753</v>
      </c>
      <c r="AO43" s="50">
        <f t="shared" si="7"/>
        <v>1879370.965</v>
      </c>
      <c r="AP43" s="50">
        <f t="shared" si="7"/>
        <v>1877488.813</v>
      </c>
      <c r="AQ43" s="50">
        <f t="shared" si="7"/>
        <v>1875597.25</v>
      </c>
      <c r="AR43" s="50">
        <f t="shared" si="7"/>
        <v>1873696.229</v>
      </c>
      <c r="AS43" s="50">
        <f t="shared" si="7"/>
        <v>1871785.704</v>
      </c>
      <c r="AT43" s="50">
        <f t="shared" si="7"/>
        <v>1869865.625</v>
      </c>
      <c r="AU43" s="50">
        <f t="shared" si="7"/>
        <v>1867935.947</v>
      </c>
      <c r="AV43" s="50">
        <f t="shared" si="7"/>
        <v>1865996.62</v>
      </c>
      <c r="AW43" s="50">
        <f t="shared" si="7"/>
        <v>1864047.596</v>
      </c>
      <c r="AX43" s="50">
        <f t="shared" si="7"/>
        <v>1862088.827</v>
      </c>
      <c r="AY43" s="50">
        <f t="shared" si="7"/>
        <v>1860120.264</v>
      </c>
      <c r="AZ43" s="50">
        <f t="shared" si="7"/>
        <v>1858141.859</v>
      </c>
      <c r="BA43" s="50">
        <f t="shared" si="7"/>
        <v>1856153.562</v>
      </c>
      <c r="BB43" s="50">
        <f t="shared" si="7"/>
        <v>1854155.323</v>
      </c>
      <c r="BC43" s="50">
        <f t="shared" si="7"/>
        <v>1852147.092</v>
      </c>
      <c r="BD43" s="50">
        <f t="shared" si="7"/>
        <v>1850128.821</v>
      </c>
      <c r="BE43" s="50">
        <f t="shared" si="7"/>
        <v>1848100.458</v>
      </c>
      <c r="BF43" s="50">
        <f t="shared" si="7"/>
        <v>1846061.954</v>
      </c>
      <c r="BG43" s="50">
        <f t="shared" si="7"/>
        <v>1844013.257</v>
      </c>
      <c r="BH43" s="50">
        <f t="shared" si="7"/>
        <v>1841954.316</v>
      </c>
      <c r="BI43" s="50">
        <f t="shared" si="7"/>
        <v>1839885.081</v>
      </c>
      <c r="BJ43" s="50">
        <f t="shared" si="7"/>
        <v>1837805.5</v>
      </c>
      <c r="BK43" s="50">
        <f t="shared" si="7"/>
        <v>1835715.52</v>
      </c>
      <c r="BL43" s="50">
        <f t="shared" si="7"/>
        <v>1833615.091</v>
      </c>
      <c r="BM43" s="50">
        <f t="shared" si="7"/>
        <v>1831504.16</v>
      </c>
      <c r="BN43" s="50">
        <f t="shared" si="7"/>
        <v>1829382.674</v>
      </c>
      <c r="BO43" s="50">
        <f t="shared" si="7"/>
        <v>1827250.58</v>
      </c>
      <c r="BP43" s="50">
        <f t="shared" si="7"/>
        <v>1825107.826</v>
      </c>
      <c r="BQ43" s="50">
        <f t="shared" si="7"/>
        <v>1822954.359</v>
      </c>
      <c r="BR43" s="50">
        <f t="shared" si="7"/>
        <v>1820790.124</v>
      </c>
      <c r="BS43" s="50">
        <f t="shared" si="7"/>
        <v>1818615.068</v>
      </c>
      <c r="BT43" s="50">
        <f t="shared" si="7"/>
        <v>1816429.136</v>
      </c>
      <c r="BU43" s="50">
        <f t="shared" si="7"/>
        <v>1814232.275</v>
      </c>
      <c r="BV43" s="50">
        <f t="shared" si="7"/>
        <v>1812024.43</v>
      </c>
      <c r="BW43" s="50">
        <f t="shared" si="7"/>
        <v>1809805.545</v>
      </c>
      <c r="BX43" s="50">
        <f t="shared" si="7"/>
        <v>1807575.566</v>
      </c>
      <c r="BY43" s="50">
        <f t="shared" si="7"/>
        <v>1805334.437</v>
      </c>
      <c r="BZ43" s="50">
        <f t="shared" si="7"/>
        <v>1803082.102</v>
      </c>
      <c r="CA43" s="50">
        <f t="shared" si="7"/>
        <v>1800818.506</v>
      </c>
      <c r="CB43" s="50">
        <f t="shared" si="7"/>
        <v>1798543.592</v>
      </c>
      <c r="CC43" s="50">
        <f t="shared" si="7"/>
        <v>1796257.303</v>
      </c>
      <c r="CD43" s="50">
        <f t="shared" si="7"/>
        <v>1793959.583</v>
      </c>
      <c r="CE43" s="50">
        <f t="shared" si="7"/>
        <v>1791650.374</v>
      </c>
      <c r="CF43" s="50">
        <f t="shared" si="7"/>
        <v>1789329.619</v>
      </c>
      <c r="CG43" s="50">
        <f t="shared" si="7"/>
        <v>1786997.26</v>
      </c>
      <c r="CH43" s="50">
        <f t="shared" si="7"/>
        <v>1784653.24</v>
      </c>
      <c r="CI43" s="50">
        <f t="shared" si="7"/>
        <v>1782297.499</v>
      </c>
      <c r="CJ43" s="50">
        <f t="shared" si="7"/>
        <v>1779929.98</v>
      </c>
      <c r="CK43" s="50">
        <f t="shared" si="7"/>
        <v>1777550.623</v>
      </c>
      <c r="CL43" s="50">
        <f t="shared" si="7"/>
        <v>1775159.369</v>
      </c>
      <c r="CM43" s="50">
        <f t="shared" si="7"/>
        <v>1772756.159</v>
      </c>
      <c r="CN43" s="50">
        <f t="shared" si="7"/>
        <v>1770340.933</v>
      </c>
      <c r="CO43" s="50">
        <f t="shared" si="7"/>
        <v>1767913.631</v>
      </c>
      <c r="CP43" s="50">
        <f t="shared" si="7"/>
        <v>1765474.192</v>
      </c>
      <c r="CQ43" s="50">
        <f t="shared" si="7"/>
        <v>1763022.557</v>
      </c>
      <c r="CR43" s="50">
        <f t="shared" si="7"/>
        <v>1760558.663</v>
      </c>
      <c r="CS43" s="50">
        <f t="shared" si="7"/>
        <v>1758082.449</v>
      </c>
      <c r="CT43" s="50">
        <f t="shared" si="7"/>
        <v>1755593.855</v>
      </c>
      <c r="CU43" s="50">
        <f t="shared" si="7"/>
        <v>1753092.817</v>
      </c>
      <c r="CV43" s="50">
        <f t="shared" si="7"/>
        <v>1750579.274</v>
      </c>
      <c r="CW43" s="50">
        <f t="shared" si="7"/>
        <v>1748053.164</v>
      </c>
      <c r="CX43" s="50">
        <f t="shared" si="7"/>
        <v>1745514.423</v>
      </c>
      <c r="CY43" s="50">
        <f t="shared" si="7"/>
        <v>1742962.988</v>
      </c>
      <c r="CZ43" s="50">
        <f t="shared" si="7"/>
        <v>1740398.796</v>
      </c>
      <c r="DA43" s="50">
        <f t="shared" si="7"/>
        <v>1737821.784</v>
      </c>
      <c r="DB43" s="50">
        <f t="shared" si="7"/>
        <v>1735231.886</v>
      </c>
      <c r="DC43" s="50">
        <f t="shared" si="7"/>
        <v>1732629.038</v>
      </c>
      <c r="DD43" s="50">
        <f t="shared" si="7"/>
        <v>1730013.177</v>
      </c>
      <c r="DE43" s="50">
        <f t="shared" si="7"/>
        <v>1727384.236</v>
      </c>
      <c r="DF43" s="50">
        <f t="shared" si="7"/>
        <v>1724742.15</v>
      </c>
      <c r="DG43" s="50">
        <f t="shared" si="7"/>
        <v>1722086.854</v>
      </c>
      <c r="DH43" s="50">
        <f t="shared" si="7"/>
        <v>1719418.282</v>
      </c>
      <c r="DI43" s="50">
        <f t="shared" si="7"/>
        <v>1716736.366</v>
      </c>
      <c r="DJ43" s="50">
        <f t="shared" si="7"/>
        <v>1714041.041</v>
      </c>
      <c r="DK43" s="50">
        <f t="shared" si="7"/>
        <v>1711332.24</v>
      </c>
      <c r="DL43" s="50">
        <f t="shared" si="7"/>
        <v>1708609.894</v>
      </c>
      <c r="DM43" s="50">
        <f t="shared" si="7"/>
        <v>1705873.937</v>
      </c>
      <c r="DN43" s="50">
        <f t="shared" si="7"/>
        <v>1703124.3</v>
      </c>
      <c r="DO43" s="50">
        <f t="shared" si="7"/>
        <v>1700360.914</v>
      </c>
      <c r="DP43" s="50">
        <f t="shared" si="7"/>
        <v>1697583.712</v>
      </c>
      <c r="DQ43" s="50">
        <f t="shared" si="7"/>
        <v>1694792.624</v>
      </c>
      <c r="DR43" s="50">
        <f t="shared" si="7"/>
        <v>1691987.58</v>
      </c>
      <c r="DS43" s="50">
        <f t="shared" si="7"/>
        <v>1689168.511</v>
      </c>
      <c r="DT43" s="50">
        <f t="shared" si="7"/>
        <v>1686335.347</v>
      </c>
      <c r="DU43" s="50">
        <f t="shared" si="7"/>
        <v>1683488.017</v>
      </c>
      <c r="DV43" s="50">
        <f t="shared" si="7"/>
        <v>1680626.45</v>
      </c>
      <c r="DW43" s="50">
        <f t="shared" si="7"/>
        <v>1677750.576</v>
      </c>
      <c r="DX43" s="50">
        <f t="shared" si="7"/>
        <v>1674860.322</v>
      </c>
      <c r="DY43" s="50">
        <f t="shared" si="7"/>
        <v>1671955.617</v>
      </c>
      <c r="DZ43" s="50">
        <f t="shared" si="7"/>
        <v>1669036.388</v>
      </c>
      <c r="EA43" s="50">
        <f t="shared" si="7"/>
        <v>1666102.563</v>
      </c>
      <c r="EB43" s="50">
        <f t="shared" si="7"/>
        <v>1663154.069</v>
      </c>
      <c r="EC43" s="50">
        <f t="shared" si="7"/>
        <v>1660190.833</v>
      </c>
      <c r="ED43" s="50">
        <f t="shared" si="7"/>
        <v>1657212.78</v>
      </c>
      <c r="EE43" s="50">
        <f t="shared" si="7"/>
        <v>1654219.837</v>
      </c>
    </row>
    <row r="44" ht="15.75" customHeight="1">
      <c r="A44" s="1"/>
      <c r="B44" s="1"/>
      <c r="C44" s="1" t="s">
        <v>179</v>
      </c>
      <c r="D44" s="50">
        <f>(D43*Assumptions!$H44/12)*IF(D1&gt;Assumptions!$H$47,1,0)</f>
        <v>0</v>
      </c>
      <c r="E44" s="50">
        <f>(E43*Assumptions!$H44/12)*IF(E1&gt;Assumptions!$H$47,1,0)</f>
        <v>0</v>
      </c>
      <c r="F44" s="50">
        <f>(F43*Assumptions!$H44/12)*IF(F1&gt;Assumptions!$H$47,1,0)</f>
        <v>0</v>
      </c>
      <c r="G44" s="50">
        <f>(G43*Assumptions!$H44/12)*IF(G1&gt;Assumptions!$H$47,1,0)</f>
        <v>0</v>
      </c>
      <c r="H44" s="50">
        <f>(H43*Assumptions!$H44/12)*IF(H1&gt;Assumptions!$H$47,1,0)</f>
        <v>0</v>
      </c>
      <c r="I44" s="50">
        <f>(I43*Assumptions!$H44/12)*IF(I1&gt;Assumptions!$H$47,1,0)</f>
        <v>0</v>
      </c>
      <c r="J44" s="50">
        <f>(J43*Assumptions!$H44/12)*IF(J1&gt;Assumptions!$H$47,1,0)</f>
        <v>0</v>
      </c>
      <c r="K44" s="50">
        <f>(K43*Assumptions!$H44/12)*IF(K1&gt;Assumptions!$H$47,1,0)</f>
        <v>0</v>
      </c>
      <c r="L44" s="50">
        <f>(L43*Assumptions!$H44/12)*IF(L1&gt;Assumptions!$H$47,1,0)</f>
        <v>0</v>
      </c>
      <c r="M44" s="50">
        <f>(M43*Assumptions!$H44/12)*IF(M1&gt;Assumptions!$H$47,1,0)</f>
        <v>0</v>
      </c>
      <c r="N44" s="50">
        <f>(N43*Assumptions!$H44/12)*IF(N1&gt;Assumptions!$H$47,1,0)</f>
        <v>0</v>
      </c>
      <c r="O44" s="50">
        <f>(O43*Assumptions!$H44/12)*IF(O1&gt;Assumptions!$H$47,1,0)</f>
        <v>0</v>
      </c>
      <c r="P44" s="50">
        <f>(P43*Assumptions!$H44/12)*IF(P1&gt;Assumptions!$H$47,1,0)</f>
        <v>0</v>
      </c>
      <c r="Q44" s="50">
        <f>(Q43*Assumptions!$H44/12)*IF(Q1&gt;Assumptions!$H$47,1,0)</f>
        <v>0</v>
      </c>
      <c r="R44" s="50">
        <f>(R43*Assumptions!$H44/12)*IF(R1&gt;Assumptions!$H$47,1,0)</f>
        <v>0</v>
      </c>
      <c r="S44" s="50">
        <f>(S43*Assumptions!$H44/12)*IF(S1&gt;Assumptions!$H$47,1,0)</f>
        <v>0</v>
      </c>
      <c r="T44" s="50">
        <f>(T43*Assumptions!$H44/12)*IF(T1&gt;Assumptions!$H$47,1,0)</f>
        <v>0</v>
      </c>
      <c r="U44" s="50">
        <f>(U43*Assumptions!$H44/12)*IF(U1&gt;Assumptions!$H$47,1,0)</f>
        <v>0</v>
      </c>
      <c r="V44" s="50">
        <f>(V43*Assumptions!$H44/12)*IF(V1&gt;Assumptions!$H$47,1,0)</f>
        <v>0</v>
      </c>
      <c r="W44" s="50">
        <f>(W43*Assumptions!$H44/12)*IF(W1&gt;Assumptions!$H$47,1,0)</f>
        <v>0</v>
      </c>
      <c r="X44" s="50">
        <f>(X43*Assumptions!$H44/12)*IF(X1&gt;Assumptions!$H$47,1,0)</f>
        <v>0</v>
      </c>
      <c r="Y44" s="50">
        <f>(Y43*Assumptions!$H44/12)*IF(Y1&gt;Assumptions!$H$47,1,0)</f>
        <v>0</v>
      </c>
      <c r="Z44" s="50">
        <f>(Z43*Assumptions!$H44/12)*IF(Z1&gt;Assumptions!$H$47,1,0)</f>
        <v>0</v>
      </c>
      <c r="AA44" s="50">
        <f>(AA43*Assumptions!$H44/12)*IF(AA1&gt;Assumptions!$H$47,1,0)</f>
        <v>0</v>
      </c>
      <c r="AB44" s="50">
        <f>(AB43*Assumptions!$H44/12)*IF(AB1&gt;Assumptions!$H$47,1,0)</f>
        <v>0</v>
      </c>
      <c r="AC44" s="50">
        <f>(AC43*Assumptions!$H44/12)*IF(AC1&gt;Assumptions!$H$47,1,0)</f>
        <v>0</v>
      </c>
      <c r="AD44" s="50">
        <f>(AD43*Assumptions!$H44/12)*IF(AD1&gt;Assumptions!$H$47,1,0)</f>
        <v>0</v>
      </c>
      <c r="AE44" s="50">
        <f>(AE43*Assumptions!$H44/12)*IF(AE1&gt;Assumptions!$H$47,1,0)</f>
        <v>0</v>
      </c>
      <c r="AF44" s="50">
        <f>(AF43*Assumptions!$H44/12)*IF(AF1&gt;Assumptions!$H$47,1,0)</f>
        <v>0</v>
      </c>
      <c r="AG44" s="50">
        <f>(AG43*Assumptions!$H44/12)*IF(AG1&gt;Assumptions!$H$47,1,0)</f>
        <v>0</v>
      </c>
      <c r="AH44" s="50">
        <f>(AH43*Assumptions!$H44/12)*IF(AH1&gt;Assumptions!$H$47,1,0)</f>
        <v>0</v>
      </c>
      <c r="AI44" s="50">
        <f>(AI43*Assumptions!$H44/12)*IF(AI1&gt;Assumptions!$H$47,1,0)</f>
        <v>0</v>
      </c>
      <c r="AJ44" s="50">
        <f>(AJ43*Assumptions!$H44/12)*IF(AJ1&gt;Assumptions!$H$47,1,0)</f>
        <v>0</v>
      </c>
      <c r="AK44" s="50">
        <f>(AK43*Assumptions!$H44/12)*IF(AK1&gt;Assumptions!$H$47,1,0)</f>
        <v>0</v>
      </c>
      <c r="AL44" s="50">
        <f>(AL43*Assumptions!$H44/12)*IF(AL1&gt;Assumptions!$H$47,1,0)</f>
        <v>0</v>
      </c>
      <c r="AM44" s="50">
        <f>(AM43*Assumptions!$H44/12)*IF(AM1&gt;Assumptions!$H$47,1,0)</f>
        <v>0</v>
      </c>
      <c r="AN44" s="50">
        <f>(AN43*Assumptions!$H44/12)*IF(AN1&gt;Assumptions!$H$47,1,0)</f>
        <v>9406.218763</v>
      </c>
      <c r="AO44" s="50">
        <f>(AO43*Assumptions!$H44/12)*IF(AO1&gt;Assumptions!$H$47,1,0)</f>
        <v>9396.854823</v>
      </c>
      <c r="AP44" s="50">
        <f>(AP43*Assumptions!$H44/12)*IF(AP1&gt;Assumptions!$H$47,1,0)</f>
        <v>9387.444063</v>
      </c>
      <c r="AQ44" s="50">
        <f>(AQ43*Assumptions!$H44/12)*IF(AQ1&gt;Assumptions!$H$47,1,0)</f>
        <v>9377.986249</v>
      </c>
      <c r="AR44" s="50">
        <f>(AR43*Assumptions!$H44/12)*IF(AR1&gt;Assumptions!$H$47,1,0)</f>
        <v>9368.481147</v>
      </c>
      <c r="AS44" s="50">
        <f>(AS43*Assumptions!$H44/12)*IF(AS1&gt;Assumptions!$H$47,1,0)</f>
        <v>9358.928518</v>
      </c>
      <c r="AT44" s="50">
        <f>(AT43*Assumptions!$H44/12)*IF(AT1&gt;Assumptions!$H$47,1,0)</f>
        <v>9349.328127</v>
      </c>
      <c r="AU44" s="50">
        <f>(AU43*Assumptions!$H44/12)*IF(AU1&gt;Assumptions!$H$47,1,0)</f>
        <v>9339.679734</v>
      </c>
      <c r="AV44" s="50">
        <f>(AV43*Assumptions!$H44/12)*IF(AV1&gt;Assumptions!$H$47,1,0)</f>
        <v>9329.983098</v>
      </c>
      <c r="AW44" s="50">
        <f>(AW43*Assumptions!$H44/12)*IF(AW1&gt;Assumptions!$H$47,1,0)</f>
        <v>9320.23798</v>
      </c>
      <c r="AX44" s="50">
        <f>(AX43*Assumptions!$H44/12)*IF(AX1&gt;Assumptions!$H$47,1,0)</f>
        <v>9310.444136</v>
      </c>
      <c r="AY44" s="50">
        <f>(AY43*Assumptions!$H44/12)*IF(AY1&gt;Assumptions!$H$47,1,0)</f>
        <v>9300.601322</v>
      </c>
      <c r="AZ44" s="50">
        <f>(AZ43*Assumptions!$H44/12)*IF(AZ1&gt;Assumptions!$H$47,1,0)</f>
        <v>9290.709295</v>
      </c>
      <c r="BA44" s="50">
        <f>(BA43*Assumptions!$H44/12)*IF(BA1&gt;Assumptions!$H$47,1,0)</f>
        <v>9280.767808</v>
      </c>
      <c r="BB44" s="50">
        <f>(BB43*Assumptions!$H44/12)*IF(BB1&gt;Assumptions!$H$47,1,0)</f>
        <v>9270.776613</v>
      </c>
      <c r="BC44" s="50">
        <f>(BC43*Assumptions!$H44/12)*IF(BC1&gt;Assumptions!$H$47,1,0)</f>
        <v>9260.735462</v>
      </c>
      <c r="BD44" s="50">
        <f>(BD43*Assumptions!$H44/12)*IF(BD1&gt;Assumptions!$H$47,1,0)</f>
        <v>9250.644105</v>
      </c>
      <c r="BE44" s="50">
        <f>(BE43*Assumptions!$H44/12)*IF(BE1&gt;Assumptions!$H$47,1,0)</f>
        <v>9240.502291</v>
      </c>
      <c r="BF44" s="50">
        <f>(BF43*Assumptions!$H44/12)*IF(BF1&gt;Assumptions!$H$47,1,0)</f>
        <v>9230.309769</v>
      </c>
      <c r="BG44" s="50">
        <f>(BG43*Assumptions!$H44/12)*IF(BG1&gt;Assumptions!$H$47,1,0)</f>
        <v>9220.066284</v>
      </c>
      <c r="BH44" s="50">
        <f>(BH43*Assumptions!$H44/12)*IF(BH1&gt;Assumptions!$H$47,1,0)</f>
        <v>9209.771581</v>
      </c>
      <c r="BI44" s="50">
        <f>(BI43*Assumptions!$H44/12)*IF(BI1&gt;Assumptions!$H$47,1,0)</f>
        <v>9199.425405</v>
      </c>
      <c r="BJ44" s="50">
        <f>(BJ43*Assumptions!$H44/12)*IF(BJ1&gt;Assumptions!$H$47,1,0)</f>
        <v>9189.027498</v>
      </c>
      <c r="BK44" s="50">
        <f>(BK43*Assumptions!$H44/12)*IF(BK1&gt;Assumptions!$H$47,1,0)</f>
        <v>9178.577602</v>
      </c>
      <c r="BL44" s="50">
        <f>(BL43*Assumptions!$H44/12)*IF(BL1&gt;Assumptions!$H$47,1,0)</f>
        <v>9168.075456</v>
      </c>
      <c r="BM44" s="50">
        <f>(BM43*Assumptions!$H44/12)*IF(BM1&gt;Assumptions!$H$47,1,0)</f>
        <v>9157.520799</v>
      </c>
      <c r="BN44" s="50">
        <f>(BN43*Assumptions!$H44/12)*IF(BN1&gt;Assumptions!$H$47,1,0)</f>
        <v>9146.913369</v>
      </c>
      <c r="BO44" s="50">
        <f>(BO43*Assumptions!$H44/12)*IF(BO1&gt;Assumptions!$H$47,1,0)</f>
        <v>9136.252902</v>
      </c>
      <c r="BP44" s="50">
        <f>(BP43*Assumptions!$H44/12)*IF(BP1&gt;Assumptions!$H$47,1,0)</f>
        <v>9125.539132</v>
      </c>
      <c r="BQ44" s="50">
        <f>(BQ43*Assumptions!$H44/12)*IF(BQ1&gt;Assumptions!$H$47,1,0)</f>
        <v>9114.771794</v>
      </c>
      <c r="BR44" s="50">
        <f>(BR43*Assumptions!$H44/12)*IF(BR1&gt;Assumptions!$H$47,1,0)</f>
        <v>9103.950619</v>
      </c>
      <c r="BS44" s="50">
        <f>(BS43*Assumptions!$H44/12)*IF(BS1&gt;Assumptions!$H$47,1,0)</f>
        <v>9093.075338</v>
      </c>
      <c r="BT44" s="50">
        <f>(BT43*Assumptions!$H44/12)*IF(BT1&gt;Assumptions!$H$47,1,0)</f>
        <v>9082.145681</v>
      </c>
      <c r="BU44" s="50">
        <f>(BU43*Assumptions!$H44/12)*IF(BU1&gt;Assumptions!$H$47,1,0)</f>
        <v>9071.161375</v>
      </c>
      <c r="BV44" s="50">
        <f>(BV43*Assumptions!$H44/12)*IF(BV1&gt;Assumptions!$H$47,1,0)</f>
        <v>9060.122148</v>
      </c>
      <c r="BW44" s="50">
        <f>(BW43*Assumptions!$H44/12)*IF(BW1&gt;Assumptions!$H$47,1,0)</f>
        <v>9049.027725</v>
      </c>
      <c r="BX44" s="50">
        <f>(BX43*Assumptions!$H44/12)*IF(BX1&gt;Assumptions!$H$47,1,0)</f>
        <v>9037.877829</v>
      </c>
      <c r="BY44" s="50">
        <f>(BY43*Assumptions!$H44/12)*IF(BY1&gt;Assumptions!$H$47,1,0)</f>
        <v>9026.672185</v>
      </c>
      <c r="BZ44" s="50">
        <f>(BZ43*Assumptions!$H44/12)*IF(BZ1&gt;Assumptions!$H$47,1,0)</f>
        <v>9015.410512</v>
      </c>
      <c r="CA44" s="50">
        <f>(CA43*Assumptions!$H44/12)*IF(CA1&gt;Assumptions!$H$47,1,0)</f>
        <v>9004.09253</v>
      </c>
      <c r="CB44" s="50">
        <f>(CB43*Assumptions!$H44/12)*IF(CB1&gt;Assumptions!$H$47,1,0)</f>
        <v>8992.717959</v>
      </c>
      <c r="CC44" s="50">
        <f>(CC43*Assumptions!$H44/12)*IF(CC1&gt;Assumptions!$H$47,1,0)</f>
        <v>8981.286515</v>
      </c>
      <c r="CD44" s="50">
        <f>(CD43*Assumptions!$H44/12)*IF(CD1&gt;Assumptions!$H$47,1,0)</f>
        <v>8969.797913</v>
      </c>
      <c r="CE44" s="50">
        <f>(CE43*Assumptions!$H44/12)*IF(CE1&gt;Assumptions!$H$47,1,0)</f>
        <v>8958.251869</v>
      </c>
      <c r="CF44" s="50">
        <f>(CF43*Assumptions!$H44/12)*IF(CF1&gt;Assumptions!$H$47,1,0)</f>
        <v>8946.648094</v>
      </c>
      <c r="CG44" s="50">
        <f>(CG43*Assumptions!$H44/12)*IF(CG1&gt;Assumptions!$H$47,1,0)</f>
        <v>8934.986301</v>
      </c>
      <c r="CH44" s="50">
        <f>(CH43*Assumptions!$H44/12)*IF(CH1&gt;Assumptions!$H$47,1,0)</f>
        <v>8923.266198</v>
      </c>
      <c r="CI44" s="50">
        <f>(CI43*Assumptions!$H44/12)*IF(CI1&gt;Assumptions!$H$47,1,0)</f>
        <v>8911.487495</v>
      </c>
      <c r="CJ44" s="50">
        <f>(CJ43*Assumptions!$H44/12)*IF(CJ1&gt;Assumptions!$H$47,1,0)</f>
        <v>8899.649899</v>
      </c>
      <c r="CK44" s="50">
        <f>(CK43*Assumptions!$H44/12)*IF(CK1&gt;Assumptions!$H$47,1,0)</f>
        <v>8887.753114</v>
      </c>
      <c r="CL44" s="50">
        <f>(CL43*Assumptions!$H44/12)*IF(CL1&gt;Assumptions!$H$47,1,0)</f>
        <v>8875.796846</v>
      </c>
      <c r="CM44" s="50">
        <f>(CM43*Assumptions!$H44/12)*IF(CM1&gt;Assumptions!$H$47,1,0)</f>
        <v>8863.780796</v>
      </c>
      <c r="CN44" s="50">
        <f>(CN43*Assumptions!$H44/12)*IF(CN1&gt;Assumptions!$H$47,1,0)</f>
        <v>8851.704666</v>
      </c>
      <c r="CO44" s="50">
        <f>(CO43*Assumptions!$H44/12)*IF(CO1&gt;Assumptions!$H$47,1,0)</f>
        <v>8839.568155</v>
      </c>
      <c r="CP44" s="50">
        <f>(CP43*Assumptions!$H44/12)*IF(CP1&gt;Assumptions!$H$47,1,0)</f>
        <v>8827.370962</v>
      </c>
      <c r="CQ44" s="50">
        <f>(CQ43*Assumptions!$H44/12)*IF(CQ1&gt;Assumptions!$H$47,1,0)</f>
        <v>8815.112783</v>
      </c>
      <c r="CR44" s="50">
        <f>(CR43*Assumptions!$H44/12)*IF(CR1&gt;Assumptions!$H$47,1,0)</f>
        <v>8802.793313</v>
      </c>
      <c r="CS44" s="50">
        <f>(CS43*Assumptions!$H44/12)*IF(CS1&gt;Assumptions!$H$47,1,0)</f>
        <v>8790.412245</v>
      </c>
      <c r="CT44" s="50">
        <f>(CT43*Assumptions!$H44/12)*IF(CT1&gt;Assumptions!$H$47,1,0)</f>
        <v>8777.969273</v>
      </c>
      <c r="CU44" s="50">
        <f>(CU43*Assumptions!$H44/12)*IF(CU1&gt;Assumptions!$H$47,1,0)</f>
        <v>8765.464085</v>
      </c>
      <c r="CV44" s="50">
        <f>(CV43*Assumptions!$H44/12)*IF(CV1&gt;Assumptions!$H$47,1,0)</f>
        <v>8752.896371</v>
      </c>
      <c r="CW44" s="50">
        <f>(CW43*Assumptions!$H44/12)*IF(CW1&gt;Assumptions!$H$47,1,0)</f>
        <v>8740.265819</v>
      </c>
      <c r="CX44" s="50">
        <f>(CX43*Assumptions!$H44/12)*IF(CX1&gt;Assumptions!$H$47,1,0)</f>
        <v>8727.572114</v>
      </c>
      <c r="CY44" s="50">
        <f>(CY43*Assumptions!$H44/12)*IF(CY1&gt;Assumptions!$H$47,1,0)</f>
        <v>8714.814941</v>
      </c>
      <c r="CZ44" s="50">
        <f>(CZ43*Assumptions!$H44/12)*IF(CZ1&gt;Assumptions!$H$47,1,0)</f>
        <v>8701.993982</v>
      </c>
      <c r="DA44" s="50">
        <f>(DA43*Assumptions!$H44/12)*IF(DA1&gt;Assumptions!$H$47,1,0)</f>
        <v>8689.108918</v>
      </c>
      <c r="DB44" s="50">
        <f>(DB43*Assumptions!$H44/12)*IF(DB1&gt;Assumptions!$H$47,1,0)</f>
        <v>8676.159428</v>
      </c>
      <c r="DC44" s="50">
        <f>(DC43*Assumptions!$H44/12)*IF(DC1&gt;Assumptions!$H$47,1,0)</f>
        <v>8663.145191</v>
      </c>
      <c r="DD44" s="50">
        <f>(DD43*Assumptions!$H44/12)*IF(DD1&gt;Assumptions!$H$47,1,0)</f>
        <v>8650.065883</v>
      </c>
      <c r="DE44" s="50">
        <f>(DE43*Assumptions!$H44/12)*IF(DE1&gt;Assumptions!$H$47,1,0)</f>
        <v>8636.921179</v>
      </c>
      <c r="DF44" s="50">
        <f>(DF43*Assumptions!$H44/12)*IF(DF1&gt;Assumptions!$H$47,1,0)</f>
        <v>8623.710751</v>
      </c>
      <c r="DG44" s="50">
        <f>(DG43*Assumptions!$H44/12)*IF(DG1&gt;Assumptions!$H$47,1,0)</f>
        <v>8610.43427</v>
      </c>
      <c r="DH44" s="50">
        <f>(DH43*Assumptions!$H44/12)*IF(DH1&gt;Assumptions!$H$47,1,0)</f>
        <v>8597.091408</v>
      </c>
      <c r="DI44" s="50">
        <f>(DI43*Assumptions!$H44/12)*IF(DI1&gt;Assumptions!$H$47,1,0)</f>
        <v>8583.681831</v>
      </c>
      <c r="DJ44" s="50">
        <f>(DJ43*Assumptions!$H44/12)*IF(DJ1&gt;Assumptions!$H$47,1,0)</f>
        <v>8570.205206</v>
      </c>
      <c r="DK44" s="50">
        <f>(DK43*Assumptions!$H44/12)*IF(DK1&gt;Assumptions!$H$47,1,0)</f>
        <v>8556.661198</v>
      </c>
      <c r="DL44" s="50">
        <f>(DL43*Assumptions!$H44/12)*IF(DL1&gt;Assumptions!$H$47,1,0)</f>
        <v>8543.04947</v>
      </c>
      <c r="DM44" s="50">
        <f>(DM43*Assumptions!$H44/12)*IF(DM1&gt;Assumptions!$H$47,1,0)</f>
        <v>8529.369683</v>
      </c>
      <c r="DN44" s="50">
        <f>(DN43*Assumptions!$H44/12)*IF(DN1&gt;Assumptions!$H$47,1,0)</f>
        <v>8515.621498</v>
      </c>
      <c r="DO44" s="50">
        <f>(DO43*Assumptions!$H44/12)*IF(DO1&gt;Assumptions!$H$47,1,0)</f>
        <v>8501.804571</v>
      </c>
      <c r="DP44" s="50">
        <f>(DP43*Assumptions!$H44/12)*IF(DP1&gt;Assumptions!$H$47,1,0)</f>
        <v>8487.91856</v>
      </c>
      <c r="DQ44" s="50">
        <f>(DQ43*Assumptions!$H44/12)*IF(DQ1&gt;Assumptions!$H$47,1,0)</f>
        <v>8473.963119</v>
      </c>
      <c r="DR44" s="50">
        <f>(DR43*Assumptions!$H44/12)*IF(DR1&gt;Assumptions!$H$47,1,0)</f>
        <v>8459.937901</v>
      </c>
      <c r="DS44" s="50">
        <f>(DS43*Assumptions!$H44/12)*IF(DS1&gt;Assumptions!$H$47,1,0)</f>
        <v>8445.842556</v>
      </c>
      <c r="DT44" s="50">
        <f>(DT43*Assumptions!$H44/12)*IF(DT1&gt;Assumptions!$H$47,1,0)</f>
        <v>8431.676735</v>
      </c>
      <c r="DU44" s="50">
        <f>(DU43*Assumptions!$H44/12)*IF(DU1&gt;Assumptions!$H$47,1,0)</f>
        <v>8417.440085</v>
      </c>
      <c r="DV44" s="50">
        <f>(DV43*Assumptions!$H44/12)*IF(DV1&gt;Assumptions!$H$47,1,0)</f>
        <v>8403.132251</v>
      </c>
      <c r="DW44" s="50">
        <f>(DW43*Assumptions!$H44/12)*IF(DW1&gt;Assumptions!$H$47,1,0)</f>
        <v>8388.752878</v>
      </c>
      <c r="DX44" s="50">
        <f>(DX43*Assumptions!$H44/12)*IF(DX1&gt;Assumptions!$H$47,1,0)</f>
        <v>8374.301609</v>
      </c>
      <c r="DY44" s="50">
        <f>(DY43*Assumptions!$H44/12)*IF(DY1&gt;Assumptions!$H$47,1,0)</f>
        <v>8359.778083</v>
      </c>
      <c r="DZ44" s="50">
        <f>(DZ43*Assumptions!$H44/12)*IF(DZ1&gt;Assumptions!$H$47,1,0)</f>
        <v>8345.181939</v>
      </c>
      <c r="EA44" s="50">
        <f>(EA43*Assumptions!$H44/12)*IF(EA1&gt;Assumptions!$H$47,1,0)</f>
        <v>8330.512815</v>
      </c>
      <c r="EB44" s="50">
        <f>(EB43*Assumptions!$H44/12)*IF(EB1&gt;Assumptions!$H$47,1,0)</f>
        <v>8315.770345</v>
      </c>
      <c r="EC44" s="50">
        <f>(EC43*Assumptions!$H44/12)*IF(EC1&gt;Assumptions!$H$47,1,0)</f>
        <v>8300.954163</v>
      </c>
      <c r="ED44" s="50">
        <f>(ED43*Assumptions!$H44/12)*IF(ED1&gt;Assumptions!$H$47,1,0)</f>
        <v>8286.063899</v>
      </c>
      <c r="EE44" s="50">
        <f>(EE43*Assumptions!$H44/12)*IF(EE1&gt;Assumptions!$H$47,1,0)</f>
        <v>8271.099185</v>
      </c>
    </row>
    <row r="45" ht="15.75" customHeight="1">
      <c r="A45" s="1"/>
      <c r="B45" s="1"/>
      <c r="C45" s="1" t="s">
        <v>203</v>
      </c>
      <c r="D45" s="50">
        <f t="shared" ref="D45:EE45" si="8">D46-D44</f>
        <v>0</v>
      </c>
      <c r="E45" s="50">
        <f t="shared" si="8"/>
        <v>0</v>
      </c>
      <c r="F45" s="50">
        <f t="shared" si="8"/>
        <v>0</v>
      </c>
      <c r="G45" s="50">
        <f t="shared" si="8"/>
        <v>0</v>
      </c>
      <c r="H45" s="50">
        <f t="shared" si="8"/>
        <v>0</v>
      </c>
      <c r="I45" s="50">
        <f t="shared" si="8"/>
        <v>0</v>
      </c>
      <c r="J45" s="50">
        <f t="shared" si="8"/>
        <v>0</v>
      </c>
      <c r="K45" s="50">
        <f t="shared" si="8"/>
        <v>0</v>
      </c>
      <c r="L45" s="50">
        <f t="shared" si="8"/>
        <v>0</v>
      </c>
      <c r="M45" s="50">
        <f t="shared" si="8"/>
        <v>0</v>
      </c>
      <c r="N45" s="50">
        <f t="shared" si="8"/>
        <v>0</v>
      </c>
      <c r="O45" s="50">
        <f t="shared" si="8"/>
        <v>0</v>
      </c>
      <c r="P45" s="50">
        <f t="shared" si="8"/>
        <v>0</v>
      </c>
      <c r="Q45" s="50">
        <f t="shared" si="8"/>
        <v>0</v>
      </c>
      <c r="R45" s="50">
        <f t="shared" si="8"/>
        <v>0</v>
      </c>
      <c r="S45" s="50">
        <f t="shared" si="8"/>
        <v>0</v>
      </c>
      <c r="T45" s="50">
        <f t="shared" si="8"/>
        <v>0</v>
      </c>
      <c r="U45" s="50">
        <f t="shared" si="8"/>
        <v>0</v>
      </c>
      <c r="V45" s="50">
        <f t="shared" si="8"/>
        <v>0</v>
      </c>
      <c r="W45" s="50">
        <f t="shared" si="8"/>
        <v>0</v>
      </c>
      <c r="X45" s="50">
        <f t="shared" si="8"/>
        <v>0</v>
      </c>
      <c r="Y45" s="50">
        <f t="shared" si="8"/>
        <v>0</v>
      </c>
      <c r="Z45" s="50">
        <f t="shared" si="8"/>
        <v>0</v>
      </c>
      <c r="AA45" s="50">
        <f t="shared" si="8"/>
        <v>0</v>
      </c>
      <c r="AB45" s="50">
        <f t="shared" si="8"/>
        <v>0</v>
      </c>
      <c r="AC45" s="50">
        <f t="shared" si="8"/>
        <v>0</v>
      </c>
      <c r="AD45" s="50">
        <f t="shared" si="8"/>
        <v>0</v>
      </c>
      <c r="AE45" s="50">
        <f t="shared" si="8"/>
        <v>0</v>
      </c>
      <c r="AF45" s="50">
        <f t="shared" si="8"/>
        <v>0</v>
      </c>
      <c r="AG45" s="50">
        <f t="shared" si="8"/>
        <v>0</v>
      </c>
      <c r="AH45" s="50">
        <f t="shared" si="8"/>
        <v>0</v>
      </c>
      <c r="AI45" s="50">
        <f t="shared" si="8"/>
        <v>0</v>
      </c>
      <c r="AJ45" s="50">
        <f t="shared" si="8"/>
        <v>0</v>
      </c>
      <c r="AK45" s="50">
        <f t="shared" si="8"/>
        <v>0</v>
      </c>
      <c r="AL45" s="50">
        <f t="shared" si="8"/>
        <v>0</v>
      </c>
      <c r="AM45" s="50">
        <f t="shared" si="8"/>
        <v>0</v>
      </c>
      <c r="AN45" s="50">
        <f t="shared" si="8"/>
        <v>1872.788035</v>
      </c>
      <c r="AO45" s="50">
        <f t="shared" si="8"/>
        <v>1882.151975</v>
      </c>
      <c r="AP45" s="50">
        <f t="shared" si="8"/>
        <v>1891.562735</v>
      </c>
      <c r="AQ45" s="50">
        <f t="shared" si="8"/>
        <v>1901.020549</v>
      </c>
      <c r="AR45" s="50">
        <f t="shared" si="8"/>
        <v>1910.525652</v>
      </c>
      <c r="AS45" s="50">
        <f t="shared" si="8"/>
        <v>1920.07828</v>
      </c>
      <c r="AT45" s="50">
        <f t="shared" si="8"/>
        <v>1929.678671</v>
      </c>
      <c r="AU45" s="50">
        <f t="shared" si="8"/>
        <v>1939.327065</v>
      </c>
      <c r="AV45" s="50">
        <f t="shared" si="8"/>
        <v>1949.0237</v>
      </c>
      <c r="AW45" s="50">
        <f t="shared" si="8"/>
        <v>1958.768818</v>
      </c>
      <c r="AX45" s="50">
        <f t="shared" si="8"/>
        <v>1968.562663</v>
      </c>
      <c r="AY45" s="50">
        <f t="shared" si="8"/>
        <v>1978.405476</v>
      </c>
      <c r="AZ45" s="50">
        <f t="shared" si="8"/>
        <v>1988.297503</v>
      </c>
      <c r="BA45" s="50">
        <f t="shared" si="8"/>
        <v>1998.238991</v>
      </c>
      <c r="BB45" s="50">
        <f t="shared" si="8"/>
        <v>2008.230186</v>
      </c>
      <c r="BC45" s="50">
        <f t="shared" si="8"/>
        <v>2018.271337</v>
      </c>
      <c r="BD45" s="50">
        <f t="shared" si="8"/>
        <v>2028.362693</v>
      </c>
      <c r="BE45" s="50">
        <f t="shared" si="8"/>
        <v>2038.504507</v>
      </c>
      <c r="BF45" s="50">
        <f t="shared" si="8"/>
        <v>2048.697029</v>
      </c>
      <c r="BG45" s="50">
        <f t="shared" si="8"/>
        <v>2058.940514</v>
      </c>
      <c r="BH45" s="50">
        <f t="shared" si="8"/>
        <v>2069.235217</v>
      </c>
      <c r="BI45" s="50">
        <f t="shared" si="8"/>
        <v>2079.581393</v>
      </c>
      <c r="BJ45" s="50">
        <f t="shared" si="8"/>
        <v>2089.9793</v>
      </c>
      <c r="BK45" s="50">
        <f t="shared" si="8"/>
        <v>2100.429197</v>
      </c>
      <c r="BL45" s="50">
        <f t="shared" si="8"/>
        <v>2110.931343</v>
      </c>
      <c r="BM45" s="50">
        <f t="shared" si="8"/>
        <v>2121.485999</v>
      </c>
      <c r="BN45" s="50">
        <f t="shared" si="8"/>
        <v>2132.093429</v>
      </c>
      <c r="BO45" s="50">
        <f t="shared" si="8"/>
        <v>2142.753896</v>
      </c>
      <c r="BP45" s="50">
        <f t="shared" si="8"/>
        <v>2153.467666</v>
      </c>
      <c r="BQ45" s="50">
        <f t="shared" si="8"/>
        <v>2164.235004</v>
      </c>
      <c r="BR45" s="50">
        <f t="shared" si="8"/>
        <v>2175.056179</v>
      </c>
      <c r="BS45" s="50">
        <f t="shared" si="8"/>
        <v>2185.93146</v>
      </c>
      <c r="BT45" s="50">
        <f t="shared" si="8"/>
        <v>2196.861117</v>
      </c>
      <c r="BU45" s="50">
        <f t="shared" si="8"/>
        <v>2207.845423</v>
      </c>
      <c r="BV45" s="50">
        <f t="shared" si="8"/>
        <v>2218.88465</v>
      </c>
      <c r="BW45" s="50">
        <f t="shared" si="8"/>
        <v>2229.979073</v>
      </c>
      <c r="BX45" s="50">
        <f t="shared" si="8"/>
        <v>2241.128969</v>
      </c>
      <c r="BY45" s="50">
        <f t="shared" si="8"/>
        <v>2252.334614</v>
      </c>
      <c r="BZ45" s="50">
        <f t="shared" si="8"/>
        <v>2263.596287</v>
      </c>
      <c r="CA45" s="50">
        <f t="shared" si="8"/>
        <v>2274.914268</v>
      </c>
      <c r="CB45" s="50">
        <f t="shared" si="8"/>
        <v>2286.288839</v>
      </c>
      <c r="CC45" s="50">
        <f t="shared" si="8"/>
        <v>2297.720284</v>
      </c>
      <c r="CD45" s="50">
        <f t="shared" si="8"/>
        <v>2309.208885</v>
      </c>
      <c r="CE45" s="50">
        <f t="shared" si="8"/>
        <v>2320.75493</v>
      </c>
      <c r="CF45" s="50">
        <f t="shared" si="8"/>
        <v>2332.358704</v>
      </c>
      <c r="CG45" s="50">
        <f t="shared" si="8"/>
        <v>2344.020498</v>
      </c>
      <c r="CH45" s="50">
        <f t="shared" si="8"/>
        <v>2355.7406</v>
      </c>
      <c r="CI45" s="50">
        <f t="shared" si="8"/>
        <v>2367.519303</v>
      </c>
      <c r="CJ45" s="50">
        <f t="shared" si="8"/>
        <v>2379.3569</v>
      </c>
      <c r="CK45" s="50">
        <f t="shared" si="8"/>
        <v>2391.253684</v>
      </c>
      <c r="CL45" s="50">
        <f t="shared" si="8"/>
        <v>2403.209953</v>
      </c>
      <c r="CM45" s="50">
        <f t="shared" si="8"/>
        <v>2415.226002</v>
      </c>
      <c r="CN45" s="50">
        <f t="shared" si="8"/>
        <v>2427.302132</v>
      </c>
      <c r="CO45" s="50">
        <f t="shared" si="8"/>
        <v>2439.438643</v>
      </c>
      <c r="CP45" s="50">
        <f t="shared" si="8"/>
        <v>2451.635836</v>
      </c>
      <c r="CQ45" s="50">
        <f t="shared" si="8"/>
        <v>2463.894015</v>
      </c>
      <c r="CR45" s="50">
        <f t="shared" si="8"/>
        <v>2476.213486</v>
      </c>
      <c r="CS45" s="50">
        <f t="shared" si="8"/>
        <v>2488.594553</v>
      </c>
      <c r="CT45" s="50">
        <f t="shared" si="8"/>
        <v>2501.037526</v>
      </c>
      <c r="CU45" s="50">
        <f t="shared" si="8"/>
        <v>2513.542713</v>
      </c>
      <c r="CV45" s="50">
        <f t="shared" si="8"/>
        <v>2526.110427</v>
      </c>
      <c r="CW45" s="50">
        <f t="shared" si="8"/>
        <v>2538.740979</v>
      </c>
      <c r="CX45" s="50">
        <f t="shared" si="8"/>
        <v>2551.434684</v>
      </c>
      <c r="CY45" s="50">
        <f t="shared" si="8"/>
        <v>2564.191857</v>
      </c>
      <c r="CZ45" s="50">
        <f t="shared" si="8"/>
        <v>2577.012817</v>
      </c>
      <c r="DA45" s="50">
        <f t="shared" si="8"/>
        <v>2589.897881</v>
      </c>
      <c r="DB45" s="50">
        <f t="shared" si="8"/>
        <v>2602.84737</v>
      </c>
      <c r="DC45" s="50">
        <f t="shared" si="8"/>
        <v>2615.861607</v>
      </c>
      <c r="DD45" s="50">
        <f t="shared" si="8"/>
        <v>2628.940915</v>
      </c>
      <c r="DE45" s="50">
        <f t="shared" si="8"/>
        <v>2642.08562</v>
      </c>
      <c r="DF45" s="50">
        <f t="shared" si="8"/>
        <v>2655.296048</v>
      </c>
      <c r="DG45" s="50">
        <f t="shared" si="8"/>
        <v>2668.572528</v>
      </c>
      <c r="DH45" s="50">
        <f t="shared" si="8"/>
        <v>2681.915391</v>
      </c>
      <c r="DI45" s="50">
        <f t="shared" si="8"/>
        <v>2695.324968</v>
      </c>
      <c r="DJ45" s="50">
        <f t="shared" si="8"/>
        <v>2708.801592</v>
      </c>
      <c r="DK45" s="50">
        <f t="shared" si="8"/>
        <v>2722.3456</v>
      </c>
      <c r="DL45" s="50">
        <f t="shared" si="8"/>
        <v>2735.957328</v>
      </c>
      <c r="DM45" s="50">
        <f t="shared" si="8"/>
        <v>2749.637115</v>
      </c>
      <c r="DN45" s="50">
        <f t="shared" si="8"/>
        <v>2763.385301</v>
      </c>
      <c r="DO45" s="50">
        <f t="shared" si="8"/>
        <v>2777.202227</v>
      </c>
      <c r="DP45" s="50">
        <f t="shared" si="8"/>
        <v>2791.088238</v>
      </c>
      <c r="DQ45" s="50">
        <f t="shared" si="8"/>
        <v>2805.043679</v>
      </c>
      <c r="DR45" s="50">
        <f t="shared" si="8"/>
        <v>2819.068898</v>
      </c>
      <c r="DS45" s="50">
        <f t="shared" si="8"/>
        <v>2833.164242</v>
      </c>
      <c r="DT45" s="50">
        <f t="shared" si="8"/>
        <v>2847.330063</v>
      </c>
      <c r="DU45" s="50">
        <f t="shared" si="8"/>
        <v>2861.566714</v>
      </c>
      <c r="DV45" s="50">
        <f t="shared" si="8"/>
        <v>2875.874547</v>
      </c>
      <c r="DW45" s="50">
        <f t="shared" si="8"/>
        <v>2890.25392</v>
      </c>
      <c r="DX45" s="50">
        <f t="shared" si="8"/>
        <v>2904.70519</v>
      </c>
      <c r="DY45" s="50">
        <f t="shared" si="8"/>
        <v>2919.228716</v>
      </c>
      <c r="DZ45" s="50">
        <f t="shared" si="8"/>
        <v>2933.824859</v>
      </c>
      <c r="EA45" s="50">
        <f t="shared" si="8"/>
        <v>2948.493983</v>
      </c>
      <c r="EB45" s="50">
        <f t="shared" si="8"/>
        <v>2963.236453</v>
      </c>
      <c r="EC45" s="50">
        <f t="shared" si="8"/>
        <v>2978.052636</v>
      </c>
      <c r="ED45" s="50">
        <f t="shared" si="8"/>
        <v>2992.942899</v>
      </c>
      <c r="EE45" s="50">
        <f t="shared" si="8"/>
        <v>3007.907613</v>
      </c>
    </row>
    <row r="46" ht="15.75" customHeight="1">
      <c r="A46" s="1"/>
      <c r="B46" s="1"/>
      <c r="C46" s="1" t="s">
        <v>204</v>
      </c>
      <c r="D46" s="50">
        <f>-PMT(Assumptions!$H44/12,Assumptions!$H45*12,Assumptions!$H42)*IF(D1&gt;Assumptions!$H$47,1,0)</f>
        <v>0</v>
      </c>
      <c r="E46" s="50">
        <f>-PMT(Assumptions!$H44/12,Assumptions!$H45*12,Assumptions!$H42)*IF(E1&gt;Assumptions!$H$47,1,0)</f>
        <v>0</v>
      </c>
      <c r="F46" s="50">
        <f>-PMT(Assumptions!$H44/12,Assumptions!$H45*12,Assumptions!$H42)*IF(F1&gt;Assumptions!$H$47,1,0)</f>
        <v>0</v>
      </c>
      <c r="G46" s="50">
        <f>-PMT(Assumptions!$H44/12,Assumptions!$H45*12,Assumptions!$H42)*IF(G1&gt;Assumptions!$H$47,1,0)</f>
        <v>0</v>
      </c>
      <c r="H46" s="50">
        <f>-PMT(Assumptions!$H44/12,Assumptions!$H45*12,Assumptions!$H42)*IF(H1&gt;Assumptions!$H$47,1,0)</f>
        <v>0</v>
      </c>
      <c r="I46" s="50">
        <f>-PMT(Assumptions!$H44/12,Assumptions!$H45*12,Assumptions!$H42)*IF(I1&gt;Assumptions!$H$47,1,0)</f>
        <v>0</v>
      </c>
      <c r="J46" s="50">
        <f>-PMT(Assumptions!$H44/12,Assumptions!$H45*12,Assumptions!$H42)*IF(J1&gt;Assumptions!$H$47,1,0)</f>
        <v>0</v>
      </c>
      <c r="K46" s="50">
        <f>-PMT(Assumptions!$H44/12,Assumptions!$H45*12,Assumptions!$H42)*IF(K1&gt;Assumptions!$H$47,1,0)</f>
        <v>0</v>
      </c>
      <c r="L46" s="50">
        <f>-PMT(Assumptions!$H44/12,Assumptions!$H45*12,Assumptions!$H42)*IF(L1&gt;Assumptions!$H$47,1,0)</f>
        <v>0</v>
      </c>
      <c r="M46" s="50">
        <f>-PMT(Assumptions!$H44/12,Assumptions!$H45*12,Assumptions!$H42)*IF(M1&gt;Assumptions!$H$47,1,0)</f>
        <v>0</v>
      </c>
      <c r="N46" s="50">
        <f>-PMT(Assumptions!$H44/12,Assumptions!$H45*12,Assumptions!$H42)*IF(N1&gt;Assumptions!$H$47,1,0)</f>
        <v>0</v>
      </c>
      <c r="O46" s="50">
        <f>-PMT(Assumptions!$H44/12,Assumptions!$H45*12,Assumptions!$H42)*IF(O1&gt;Assumptions!$H$47,1,0)</f>
        <v>0</v>
      </c>
      <c r="P46" s="50">
        <f>-PMT(Assumptions!$H44/12,Assumptions!$H45*12,Assumptions!$H42)*IF(P1&gt;Assumptions!$H$47,1,0)</f>
        <v>0</v>
      </c>
      <c r="Q46" s="50">
        <f>-PMT(Assumptions!$H44/12,Assumptions!$H45*12,Assumptions!$H42)*IF(Q1&gt;Assumptions!$H$47,1,0)</f>
        <v>0</v>
      </c>
      <c r="R46" s="50">
        <f>-PMT(Assumptions!$H44/12,Assumptions!$H45*12,Assumptions!$H42)*IF(R1&gt;Assumptions!$H$47,1,0)</f>
        <v>0</v>
      </c>
      <c r="S46" s="50">
        <f>-PMT(Assumptions!$H44/12,Assumptions!$H45*12,Assumptions!$H42)*IF(S1&gt;Assumptions!$H$47,1,0)</f>
        <v>0</v>
      </c>
      <c r="T46" s="50">
        <f>-PMT(Assumptions!$H44/12,Assumptions!$H45*12,Assumptions!$H42)*IF(T1&gt;Assumptions!$H$47,1,0)</f>
        <v>0</v>
      </c>
      <c r="U46" s="50">
        <f>-PMT(Assumptions!$H44/12,Assumptions!$H45*12,Assumptions!$H42)*IF(U1&gt;Assumptions!$H$47,1,0)</f>
        <v>0</v>
      </c>
      <c r="V46" s="50">
        <f>-PMT(Assumptions!$H44/12,Assumptions!$H45*12,Assumptions!$H42)*IF(V1&gt;Assumptions!$H$47,1,0)</f>
        <v>0</v>
      </c>
      <c r="W46" s="50">
        <f>-PMT(Assumptions!$H44/12,Assumptions!$H45*12,Assumptions!$H42)*IF(W1&gt;Assumptions!$H$47,1,0)</f>
        <v>0</v>
      </c>
      <c r="X46" s="50">
        <f>-PMT(Assumptions!$H44/12,Assumptions!$H45*12,Assumptions!$H42)*IF(X1&gt;Assumptions!$H$47,1,0)</f>
        <v>0</v>
      </c>
      <c r="Y46" s="50">
        <f>-PMT(Assumptions!$H44/12,Assumptions!$H45*12,Assumptions!$H42)*IF(Y1&gt;Assumptions!$H$47,1,0)</f>
        <v>0</v>
      </c>
      <c r="Z46" s="50">
        <f>-PMT(Assumptions!$H44/12,Assumptions!$H45*12,Assumptions!$H42)*IF(Z1&gt;Assumptions!$H$47,1,0)</f>
        <v>0</v>
      </c>
      <c r="AA46" s="50">
        <f>-PMT(Assumptions!$H44/12,Assumptions!$H45*12,Assumptions!$H42)*IF(AA1&gt;Assumptions!$H$47,1,0)</f>
        <v>0</v>
      </c>
      <c r="AB46" s="50">
        <f>-PMT(Assumptions!$H44/12,Assumptions!$H45*12,Assumptions!$H42)*IF(AB1&gt;Assumptions!$H$47,1,0)</f>
        <v>0</v>
      </c>
      <c r="AC46" s="50">
        <f>-PMT(Assumptions!$H44/12,Assumptions!$H45*12,Assumptions!$H42)*IF(AC1&gt;Assumptions!$H$47,1,0)</f>
        <v>0</v>
      </c>
      <c r="AD46" s="50">
        <f>-PMT(Assumptions!$H44/12,Assumptions!$H45*12,Assumptions!$H42)*IF(AD1&gt;Assumptions!$H$47,1,0)</f>
        <v>0</v>
      </c>
      <c r="AE46" s="50">
        <f>-PMT(Assumptions!$H44/12,Assumptions!$H45*12,Assumptions!$H42)*IF(AE1&gt;Assumptions!$H$47,1,0)</f>
        <v>0</v>
      </c>
      <c r="AF46" s="50">
        <f>-PMT(Assumptions!$H44/12,Assumptions!$H45*12,Assumptions!$H42)*IF(AF1&gt;Assumptions!$H$47,1,0)</f>
        <v>0</v>
      </c>
      <c r="AG46" s="50">
        <f>-PMT(Assumptions!$H44/12,Assumptions!$H45*12,Assumptions!$H42)*IF(AG1&gt;Assumptions!$H$47,1,0)</f>
        <v>0</v>
      </c>
      <c r="AH46" s="50">
        <f>-PMT(Assumptions!$H44/12,Assumptions!$H45*12,Assumptions!$H42)*IF(AH1&gt;Assumptions!$H$47,1,0)</f>
        <v>0</v>
      </c>
      <c r="AI46" s="50">
        <f>-PMT(Assumptions!$H44/12,Assumptions!$H45*12,Assumptions!$H42)*IF(AI1&gt;Assumptions!$H$47,1,0)</f>
        <v>0</v>
      </c>
      <c r="AJ46" s="50">
        <f>-PMT(Assumptions!$H44/12,Assumptions!$H45*12,Assumptions!$H42)*IF(AJ1&gt;Assumptions!$H$47,1,0)</f>
        <v>0</v>
      </c>
      <c r="AK46" s="50">
        <f>-PMT(Assumptions!$H44/12,Assumptions!$H45*12,Assumptions!$H42)*IF(AK1&gt;Assumptions!$H$47,1,0)</f>
        <v>0</v>
      </c>
      <c r="AL46" s="50">
        <f>-PMT(Assumptions!$H44/12,Assumptions!$H45*12,Assumptions!$H42)*IF(AL1&gt;Assumptions!$H$47,1,0)</f>
        <v>0</v>
      </c>
      <c r="AM46" s="50">
        <f>-PMT(Assumptions!$H44/12,Assumptions!$H45*12,Assumptions!$H42)*IF(AM1&gt;Assumptions!$H$47,1,0)</f>
        <v>0</v>
      </c>
      <c r="AN46" s="50">
        <f>-PMT(Assumptions!$H44/12,Assumptions!$H45*12,Assumptions!$H42)*IF(AN1&gt;Assumptions!$H$47,1,0)</f>
        <v>11279.0068</v>
      </c>
      <c r="AO46" s="50">
        <f>-PMT(Assumptions!$H44/12,Assumptions!$H45*12,Assumptions!$H42)*IF(AO1&gt;Assumptions!$H$47,1,0)</f>
        <v>11279.0068</v>
      </c>
      <c r="AP46" s="50">
        <f>-PMT(Assumptions!$H44/12,Assumptions!$H45*12,Assumptions!$H42)*IF(AP1&gt;Assumptions!$H$47,1,0)</f>
        <v>11279.0068</v>
      </c>
      <c r="AQ46" s="50">
        <f>-PMT(Assumptions!$H44/12,Assumptions!$H45*12,Assumptions!$H42)*IF(AQ1&gt;Assumptions!$H$47,1,0)</f>
        <v>11279.0068</v>
      </c>
      <c r="AR46" s="50">
        <f>-PMT(Assumptions!$H44/12,Assumptions!$H45*12,Assumptions!$H42)*IF(AR1&gt;Assumptions!$H$47,1,0)</f>
        <v>11279.0068</v>
      </c>
      <c r="AS46" s="50">
        <f>-PMT(Assumptions!$H44/12,Assumptions!$H45*12,Assumptions!$H42)*IF(AS1&gt;Assumptions!$H$47,1,0)</f>
        <v>11279.0068</v>
      </c>
      <c r="AT46" s="50">
        <f>-PMT(Assumptions!$H44/12,Assumptions!$H45*12,Assumptions!$H42)*IF(AT1&gt;Assumptions!$H$47,1,0)</f>
        <v>11279.0068</v>
      </c>
      <c r="AU46" s="50">
        <f>-PMT(Assumptions!$H44/12,Assumptions!$H45*12,Assumptions!$H42)*IF(AU1&gt;Assumptions!$H$47,1,0)</f>
        <v>11279.0068</v>
      </c>
      <c r="AV46" s="50">
        <f>-PMT(Assumptions!$H44/12,Assumptions!$H45*12,Assumptions!$H42)*IF(AV1&gt;Assumptions!$H$47,1,0)</f>
        <v>11279.0068</v>
      </c>
      <c r="AW46" s="50">
        <f>-PMT(Assumptions!$H44/12,Assumptions!$H45*12,Assumptions!$H42)*IF(AW1&gt;Assumptions!$H$47,1,0)</f>
        <v>11279.0068</v>
      </c>
      <c r="AX46" s="50">
        <f>-PMT(Assumptions!$H44/12,Assumptions!$H45*12,Assumptions!$H42)*IF(AX1&gt;Assumptions!$H$47,1,0)</f>
        <v>11279.0068</v>
      </c>
      <c r="AY46" s="50">
        <f>-PMT(Assumptions!$H44/12,Assumptions!$H45*12,Assumptions!$H42)*IF(AY1&gt;Assumptions!$H$47,1,0)</f>
        <v>11279.0068</v>
      </c>
      <c r="AZ46" s="50">
        <f>-PMT(Assumptions!$H44/12,Assumptions!$H45*12,Assumptions!$H42)*IF(AZ1&gt;Assumptions!$H$47,1,0)</f>
        <v>11279.0068</v>
      </c>
      <c r="BA46" s="50">
        <f>-PMT(Assumptions!$H44/12,Assumptions!$H45*12,Assumptions!$H42)*IF(BA1&gt;Assumptions!$H$47,1,0)</f>
        <v>11279.0068</v>
      </c>
      <c r="BB46" s="50">
        <f>-PMT(Assumptions!$H44/12,Assumptions!$H45*12,Assumptions!$H42)*IF(BB1&gt;Assumptions!$H$47,1,0)</f>
        <v>11279.0068</v>
      </c>
      <c r="BC46" s="50">
        <f>-PMT(Assumptions!$H44/12,Assumptions!$H45*12,Assumptions!$H42)*IF(BC1&gt;Assumptions!$H$47,1,0)</f>
        <v>11279.0068</v>
      </c>
      <c r="BD46" s="50">
        <f>-PMT(Assumptions!$H44/12,Assumptions!$H45*12,Assumptions!$H42)*IF(BD1&gt;Assumptions!$H$47,1,0)</f>
        <v>11279.0068</v>
      </c>
      <c r="BE46" s="50">
        <f>-PMT(Assumptions!$H44/12,Assumptions!$H45*12,Assumptions!$H42)*IF(BE1&gt;Assumptions!$H$47,1,0)</f>
        <v>11279.0068</v>
      </c>
      <c r="BF46" s="50">
        <f>-PMT(Assumptions!$H44/12,Assumptions!$H45*12,Assumptions!$H42)*IF(BF1&gt;Assumptions!$H$47,1,0)</f>
        <v>11279.0068</v>
      </c>
      <c r="BG46" s="50">
        <f>-PMT(Assumptions!$H44/12,Assumptions!$H45*12,Assumptions!$H42)*IF(BG1&gt;Assumptions!$H$47,1,0)</f>
        <v>11279.0068</v>
      </c>
      <c r="BH46" s="50">
        <f>-PMT(Assumptions!$H44/12,Assumptions!$H45*12,Assumptions!$H42)*IF(BH1&gt;Assumptions!$H$47,1,0)</f>
        <v>11279.0068</v>
      </c>
      <c r="BI46" s="50">
        <f>-PMT(Assumptions!$H44/12,Assumptions!$H45*12,Assumptions!$H42)*IF(BI1&gt;Assumptions!$H$47,1,0)</f>
        <v>11279.0068</v>
      </c>
      <c r="BJ46" s="50">
        <f>-PMT(Assumptions!$H44/12,Assumptions!$H45*12,Assumptions!$H42)*IF(BJ1&gt;Assumptions!$H$47,1,0)</f>
        <v>11279.0068</v>
      </c>
      <c r="BK46" s="50">
        <f>-PMT(Assumptions!$H44/12,Assumptions!$H45*12,Assumptions!$H42)*IF(BK1&gt;Assumptions!$H$47,1,0)</f>
        <v>11279.0068</v>
      </c>
      <c r="BL46" s="50">
        <f>-PMT(Assumptions!$H44/12,Assumptions!$H45*12,Assumptions!$H42)*IF(BL1&gt;Assumptions!$H$47,1,0)</f>
        <v>11279.0068</v>
      </c>
      <c r="BM46" s="50">
        <f>-PMT(Assumptions!$H44/12,Assumptions!$H45*12,Assumptions!$H42)*IF(BM1&gt;Assumptions!$H$47,1,0)</f>
        <v>11279.0068</v>
      </c>
      <c r="BN46" s="50">
        <f>-PMT(Assumptions!$H44/12,Assumptions!$H45*12,Assumptions!$H42)*IF(BN1&gt;Assumptions!$H$47,1,0)</f>
        <v>11279.0068</v>
      </c>
      <c r="BO46" s="50">
        <f>-PMT(Assumptions!$H44/12,Assumptions!$H45*12,Assumptions!$H42)*IF(BO1&gt;Assumptions!$H$47,1,0)</f>
        <v>11279.0068</v>
      </c>
      <c r="BP46" s="50">
        <f>-PMT(Assumptions!$H44/12,Assumptions!$H45*12,Assumptions!$H42)*IF(BP1&gt;Assumptions!$H$47,1,0)</f>
        <v>11279.0068</v>
      </c>
      <c r="BQ46" s="50">
        <f>-PMT(Assumptions!$H44/12,Assumptions!$H45*12,Assumptions!$H42)*IF(BQ1&gt;Assumptions!$H$47,1,0)</f>
        <v>11279.0068</v>
      </c>
      <c r="BR46" s="50">
        <f>-PMT(Assumptions!$H44/12,Assumptions!$H45*12,Assumptions!$H42)*IF(BR1&gt;Assumptions!$H$47,1,0)</f>
        <v>11279.0068</v>
      </c>
      <c r="BS46" s="50">
        <f>-PMT(Assumptions!$H44/12,Assumptions!$H45*12,Assumptions!$H42)*IF(BS1&gt;Assumptions!$H$47,1,0)</f>
        <v>11279.0068</v>
      </c>
      <c r="BT46" s="50">
        <f>-PMT(Assumptions!$H44/12,Assumptions!$H45*12,Assumptions!$H42)*IF(BT1&gt;Assumptions!$H$47,1,0)</f>
        <v>11279.0068</v>
      </c>
      <c r="BU46" s="50">
        <f>-PMT(Assumptions!$H44/12,Assumptions!$H45*12,Assumptions!$H42)*IF(BU1&gt;Assumptions!$H$47,1,0)</f>
        <v>11279.0068</v>
      </c>
      <c r="BV46" s="50">
        <f>-PMT(Assumptions!$H44/12,Assumptions!$H45*12,Assumptions!$H42)*IF(BV1&gt;Assumptions!$H$47,1,0)</f>
        <v>11279.0068</v>
      </c>
      <c r="BW46" s="50">
        <f>-PMT(Assumptions!$H44/12,Assumptions!$H45*12,Assumptions!$H42)*IF(BW1&gt;Assumptions!$H$47,1,0)</f>
        <v>11279.0068</v>
      </c>
      <c r="BX46" s="50">
        <f>-PMT(Assumptions!$H44/12,Assumptions!$H45*12,Assumptions!$H42)*IF(BX1&gt;Assumptions!$H$47,1,0)</f>
        <v>11279.0068</v>
      </c>
      <c r="BY46" s="50">
        <f>-PMT(Assumptions!$H44/12,Assumptions!$H45*12,Assumptions!$H42)*IF(BY1&gt;Assumptions!$H$47,1,0)</f>
        <v>11279.0068</v>
      </c>
      <c r="BZ46" s="50">
        <f>-PMT(Assumptions!$H44/12,Assumptions!$H45*12,Assumptions!$H42)*IF(BZ1&gt;Assumptions!$H$47,1,0)</f>
        <v>11279.0068</v>
      </c>
      <c r="CA46" s="50">
        <f>-PMT(Assumptions!$H44/12,Assumptions!$H45*12,Assumptions!$H42)*IF(CA1&gt;Assumptions!$H$47,1,0)</f>
        <v>11279.0068</v>
      </c>
      <c r="CB46" s="50">
        <f>-PMT(Assumptions!$H44/12,Assumptions!$H45*12,Assumptions!$H42)*IF(CB1&gt;Assumptions!$H$47,1,0)</f>
        <v>11279.0068</v>
      </c>
      <c r="CC46" s="50">
        <f>-PMT(Assumptions!$H44/12,Assumptions!$H45*12,Assumptions!$H42)*IF(CC1&gt;Assumptions!$H$47,1,0)</f>
        <v>11279.0068</v>
      </c>
      <c r="CD46" s="50">
        <f>-PMT(Assumptions!$H44/12,Assumptions!$H45*12,Assumptions!$H42)*IF(CD1&gt;Assumptions!$H$47,1,0)</f>
        <v>11279.0068</v>
      </c>
      <c r="CE46" s="50">
        <f>-PMT(Assumptions!$H44/12,Assumptions!$H45*12,Assumptions!$H42)*IF(CE1&gt;Assumptions!$H$47,1,0)</f>
        <v>11279.0068</v>
      </c>
      <c r="CF46" s="50">
        <f>-PMT(Assumptions!$H44/12,Assumptions!$H45*12,Assumptions!$H42)*IF(CF1&gt;Assumptions!$H$47,1,0)</f>
        <v>11279.0068</v>
      </c>
      <c r="CG46" s="50">
        <f>-PMT(Assumptions!$H44/12,Assumptions!$H45*12,Assumptions!$H42)*IF(CG1&gt;Assumptions!$H$47,1,0)</f>
        <v>11279.0068</v>
      </c>
      <c r="CH46" s="50">
        <f>-PMT(Assumptions!$H44/12,Assumptions!$H45*12,Assumptions!$H42)*IF(CH1&gt;Assumptions!$H$47,1,0)</f>
        <v>11279.0068</v>
      </c>
      <c r="CI46" s="50">
        <f>-PMT(Assumptions!$H44/12,Assumptions!$H45*12,Assumptions!$H42)*IF(CI1&gt;Assumptions!$H$47,1,0)</f>
        <v>11279.0068</v>
      </c>
      <c r="CJ46" s="50">
        <f>-PMT(Assumptions!$H44/12,Assumptions!$H45*12,Assumptions!$H42)*IF(CJ1&gt;Assumptions!$H$47,1,0)</f>
        <v>11279.0068</v>
      </c>
      <c r="CK46" s="50">
        <f>-PMT(Assumptions!$H44/12,Assumptions!$H45*12,Assumptions!$H42)*IF(CK1&gt;Assumptions!$H$47,1,0)</f>
        <v>11279.0068</v>
      </c>
      <c r="CL46" s="50">
        <f>-PMT(Assumptions!$H44/12,Assumptions!$H45*12,Assumptions!$H42)*IF(CL1&gt;Assumptions!$H$47,1,0)</f>
        <v>11279.0068</v>
      </c>
      <c r="CM46" s="50">
        <f>-PMT(Assumptions!$H44/12,Assumptions!$H45*12,Assumptions!$H42)*IF(CM1&gt;Assumptions!$H$47,1,0)</f>
        <v>11279.0068</v>
      </c>
      <c r="CN46" s="50">
        <f>-PMT(Assumptions!$H44/12,Assumptions!$H45*12,Assumptions!$H42)*IF(CN1&gt;Assumptions!$H$47,1,0)</f>
        <v>11279.0068</v>
      </c>
      <c r="CO46" s="50">
        <f>-PMT(Assumptions!$H44/12,Assumptions!$H45*12,Assumptions!$H42)*IF(CO1&gt;Assumptions!$H$47,1,0)</f>
        <v>11279.0068</v>
      </c>
      <c r="CP46" s="50">
        <f>-PMT(Assumptions!$H44/12,Assumptions!$H45*12,Assumptions!$H42)*IF(CP1&gt;Assumptions!$H$47,1,0)</f>
        <v>11279.0068</v>
      </c>
      <c r="CQ46" s="50">
        <f>-PMT(Assumptions!$H44/12,Assumptions!$H45*12,Assumptions!$H42)*IF(CQ1&gt;Assumptions!$H$47,1,0)</f>
        <v>11279.0068</v>
      </c>
      <c r="CR46" s="50">
        <f>-PMT(Assumptions!$H44/12,Assumptions!$H45*12,Assumptions!$H42)*IF(CR1&gt;Assumptions!$H$47,1,0)</f>
        <v>11279.0068</v>
      </c>
      <c r="CS46" s="50">
        <f>-PMT(Assumptions!$H44/12,Assumptions!$H45*12,Assumptions!$H42)*IF(CS1&gt;Assumptions!$H$47,1,0)</f>
        <v>11279.0068</v>
      </c>
      <c r="CT46" s="50">
        <f>-PMT(Assumptions!$H44/12,Assumptions!$H45*12,Assumptions!$H42)*IF(CT1&gt;Assumptions!$H$47,1,0)</f>
        <v>11279.0068</v>
      </c>
      <c r="CU46" s="50">
        <f>-PMT(Assumptions!$H44/12,Assumptions!$H45*12,Assumptions!$H42)*IF(CU1&gt;Assumptions!$H$47,1,0)</f>
        <v>11279.0068</v>
      </c>
      <c r="CV46" s="50">
        <f>-PMT(Assumptions!$H44/12,Assumptions!$H45*12,Assumptions!$H42)*IF(CV1&gt;Assumptions!$H$47,1,0)</f>
        <v>11279.0068</v>
      </c>
      <c r="CW46" s="50">
        <f>-PMT(Assumptions!$H44/12,Assumptions!$H45*12,Assumptions!$H42)*IF(CW1&gt;Assumptions!$H$47,1,0)</f>
        <v>11279.0068</v>
      </c>
      <c r="CX46" s="50">
        <f>-PMT(Assumptions!$H44/12,Assumptions!$H45*12,Assumptions!$H42)*IF(CX1&gt;Assumptions!$H$47,1,0)</f>
        <v>11279.0068</v>
      </c>
      <c r="CY46" s="50">
        <f>-PMT(Assumptions!$H44/12,Assumptions!$H45*12,Assumptions!$H42)*IF(CY1&gt;Assumptions!$H$47,1,0)</f>
        <v>11279.0068</v>
      </c>
      <c r="CZ46" s="50">
        <f>-PMT(Assumptions!$H44/12,Assumptions!$H45*12,Assumptions!$H42)*IF(CZ1&gt;Assumptions!$H$47,1,0)</f>
        <v>11279.0068</v>
      </c>
      <c r="DA46" s="50">
        <f>-PMT(Assumptions!$H44/12,Assumptions!$H45*12,Assumptions!$H42)*IF(DA1&gt;Assumptions!$H$47,1,0)</f>
        <v>11279.0068</v>
      </c>
      <c r="DB46" s="50">
        <f>-PMT(Assumptions!$H44/12,Assumptions!$H45*12,Assumptions!$H42)*IF(DB1&gt;Assumptions!$H$47,1,0)</f>
        <v>11279.0068</v>
      </c>
      <c r="DC46" s="50">
        <f>-PMT(Assumptions!$H44/12,Assumptions!$H45*12,Assumptions!$H42)*IF(DC1&gt;Assumptions!$H$47,1,0)</f>
        <v>11279.0068</v>
      </c>
      <c r="DD46" s="50">
        <f>-PMT(Assumptions!$H44/12,Assumptions!$H45*12,Assumptions!$H42)*IF(DD1&gt;Assumptions!$H$47,1,0)</f>
        <v>11279.0068</v>
      </c>
      <c r="DE46" s="50">
        <f>-PMT(Assumptions!$H44/12,Assumptions!$H45*12,Assumptions!$H42)*IF(DE1&gt;Assumptions!$H$47,1,0)</f>
        <v>11279.0068</v>
      </c>
      <c r="DF46" s="50">
        <f>-PMT(Assumptions!$H44/12,Assumptions!$H45*12,Assumptions!$H42)*IF(DF1&gt;Assumptions!$H$47,1,0)</f>
        <v>11279.0068</v>
      </c>
      <c r="DG46" s="50">
        <f>-PMT(Assumptions!$H44/12,Assumptions!$H45*12,Assumptions!$H42)*IF(DG1&gt;Assumptions!$H$47,1,0)</f>
        <v>11279.0068</v>
      </c>
      <c r="DH46" s="50">
        <f>-PMT(Assumptions!$H44/12,Assumptions!$H45*12,Assumptions!$H42)*IF(DH1&gt;Assumptions!$H$47,1,0)</f>
        <v>11279.0068</v>
      </c>
      <c r="DI46" s="50">
        <f>-PMT(Assumptions!$H44/12,Assumptions!$H45*12,Assumptions!$H42)*IF(DI1&gt;Assumptions!$H$47,1,0)</f>
        <v>11279.0068</v>
      </c>
      <c r="DJ46" s="50">
        <f>-PMT(Assumptions!$H44/12,Assumptions!$H45*12,Assumptions!$H42)*IF(DJ1&gt;Assumptions!$H$47,1,0)</f>
        <v>11279.0068</v>
      </c>
      <c r="DK46" s="50">
        <f>-PMT(Assumptions!$H44/12,Assumptions!$H45*12,Assumptions!$H42)*IF(DK1&gt;Assumptions!$H$47,1,0)</f>
        <v>11279.0068</v>
      </c>
      <c r="DL46" s="50">
        <f>-PMT(Assumptions!$H44/12,Assumptions!$H45*12,Assumptions!$H42)*IF(DL1&gt;Assumptions!$H$47,1,0)</f>
        <v>11279.0068</v>
      </c>
      <c r="DM46" s="50">
        <f>-PMT(Assumptions!$H44/12,Assumptions!$H45*12,Assumptions!$H42)*IF(DM1&gt;Assumptions!$H$47,1,0)</f>
        <v>11279.0068</v>
      </c>
      <c r="DN46" s="50">
        <f>-PMT(Assumptions!$H44/12,Assumptions!$H45*12,Assumptions!$H42)*IF(DN1&gt;Assumptions!$H$47,1,0)</f>
        <v>11279.0068</v>
      </c>
      <c r="DO46" s="50">
        <f>-PMT(Assumptions!$H44/12,Assumptions!$H45*12,Assumptions!$H42)*IF(DO1&gt;Assumptions!$H$47,1,0)</f>
        <v>11279.0068</v>
      </c>
      <c r="DP46" s="50">
        <f>-PMT(Assumptions!$H44/12,Assumptions!$H45*12,Assumptions!$H42)*IF(DP1&gt;Assumptions!$H$47,1,0)</f>
        <v>11279.0068</v>
      </c>
      <c r="DQ46" s="50">
        <f>-PMT(Assumptions!$H44/12,Assumptions!$H45*12,Assumptions!$H42)*IF(DQ1&gt;Assumptions!$H$47,1,0)</f>
        <v>11279.0068</v>
      </c>
      <c r="DR46" s="50">
        <f>-PMT(Assumptions!$H44/12,Assumptions!$H45*12,Assumptions!$H42)*IF(DR1&gt;Assumptions!$H$47,1,0)</f>
        <v>11279.0068</v>
      </c>
      <c r="DS46" s="50">
        <f>-PMT(Assumptions!$H44/12,Assumptions!$H45*12,Assumptions!$H42)*IF(DS1&gt;Assumptions!$H$47,1,0)</f>
        <v>11279.0068</v>
      </c>
      <c r="DT46" s="50">
        <f>-PMT(Assumptions!$H44/12,Assumptions!$H45*12,Assumptions!$H42)*IF(DT1&gt;Assumptions!$H$47,1,0)</f>
        <v>11279.0068</v>
      </c>
      <c r="DU46" s="50">
        <f>-PMT(Assumptions!$H44/12,Assumptions!$H45*12,Assumptions!$H42)*IF(DU1&gt;Assumptions!$H$47,1,0)</f>
        <v>11279.0068</v>
      </c>
      <c r="DV46" s="50">
        <f>-PMT(Assumptions!$H44/12,Assumptions!$H45*12,Assumptions!$H42)*IF(DV1&gt;Assumptions!$H$47,1,0)</f>
        <v>11279.0068</v>
      </c>
      <c r="DW46" s="50">
        <f>-PMT(Assumptions!$H44/12,Assumptions!$H45*12,Assumptions!$H42)*IF(DW1&gt;Assumptions!$H$47,1,0)</f>
        <v>11279.0068</v>
      </c>
      <c r="DX46" s="50">
        <f>-PMT(Assumptions!$H44/12,Assumptions!$H45*12,Assumptions!$H42)*IF(DX1&gt;Assumptions!$H$47,1,0)</f>
        <v>11279.0068</v>
      </c>
      <c r="DY46" s="50">
        <f>-PMT(Assumptions!$H44/12,Assumptions!$H45*12,Assumptions!$H42)*IF(DY1&gt;Assumptions!$H$47,1,0)</f>
        <v>11279.0068</v>
      </c>
      <c r="DZ46" s="50">
        <f>-PMT(Assumptions!$H44/12,Assumptions!$H45*12,Assumptions!$H42)*IF(DZ1&gt;Assumptions!$H$47,1,0)</f>
        <v>11279.0068</v>
      </c>
      <c r="EA46" s="50">
        <f>-PMT(Assumptions!$H44/12,Assumptions!$H45*12,Assumptions!$H42)*IF(EA1&gt;Assumptions!$H$47,1,0)</f>
        <v>11279.0068</v>
      </c>
      <c r="EB46" s="50">
        <f>-PMT(Assumptions!$H44/12,Assumptions!$H45*12,Assumptions!$H42)*IF(EB1&gt;Assumptions!$H$47,1,0)</f>
        <v>11279.0068</v>
      </c>
      <c r="EC46" s="50">
        <f>-PMT(Assumptions!$H44/12,Assumptions!$H45*12,Assumptions!$H42)*IF(EC1&gt;Assumptions!$H$47,1,0)</f>
        <v>11279.0068</v>
      </c>
      <c r="ED46" s="50">
        <f>-PMT(Assumptions!$H44/12,Assumptions!$H45*12,Assumptions!$H42)*IF(ED1&gt;Assumptions!$H$47,1,0)</f>
        <v>11279.0068</v>
      </c>
      <c r="EE46" s="50">
        <f>-PMT(Assumptions!$H44/12,Assumptions!$H45*12,Assumptions!$H42)*IF(EE1&gt;Assumptions!$H$47,1,0)</f>
        <v>11279.0068</v>
      </c>
    </row>
    <row r="47" ht="15.75" customHeight="1">
      <c r="A47" s="1"/>
      <c r="B47" s="1"/>
      <c r="C47" s="1" t="s">
        <v>181</v>
      </c>
      <c r="D47" s="50">
        <f t="shared" ref="D47:EE47" si="9">D43-D45</f>
        <v>1881243.753</v>
      </c>
      <c r="E47" s="50">
        <f t="shared" si="9"/>
        <v>1881243.753</v>
      </c>
      <c r="F47" s="50">
        <f t="shared" si="9"/>
        <v>1881243.753</v>
      </c>
      <c r="G47" s="50">
        <f t="shared" si="9"/>
        <v>1881243.753</v>
      </c>
      <c r="H47" s="50">
        <f t="shared" si="9"/>
        <v>1881243.753</v>
      </c>
      <c r="I47" s="50">
        <f t="shared" si="9"/>
        <v>1881243.753</v>
      </c>
      <c r="J47" s="50">
        <f t="shared" si="9"/>
        <v>1881243.753</v>
      </c>
      <c r="K47" s="50">
        <f t="shared" si="9"/>
        <v>1881243.753</v>
      </c>
      <c r="L47" s="50">
        <f t="shared" si="9"/>
        <v>1881243.753</v>
      </c>
      <c r="M47" s="50">
        <f t="shared" si="9"/>
        <v>1881243.753</v>
      </c>
      <c r="N47" s="50">
        <f t="shared" si="9"/>
        <v>1881243.753</v>
      </c>
      <c r="O47" s="50">
        <f t="shared" si="9"/>
        <v>1881243.753</v>
      </c>
      <c r="P47" s="50">
        <f t="shared" si="9"/>
        <v>1881243.753</v>
      </c>
      <c r="Q47" s="50">
        <f t="shared" si="9"/>
        <v>1881243.753</v>
      </c>
      <c r="R47" s="50">
        <f t="shared" si="9"/>
        <v>1881243.753</v>
      </c>
      <c r="S47" s="50">
        <f t="shared" si="9"/>
        <v>1881243.753</v>
      </c>
      <c r="T47" s="50">
        <f t="shared" si="9"/>
        <v>1881243.753</v>
      </c>
      <c r="U47" s="50">
        <f t="shared" si="9"/>
        <v>1881243.753</v>
      </c>
      <c r="V47" s="50">
        <f t="shared" si="9"/>
        <v>1881243.753</v>
      </c>
      <c r="W47" s="50">
        <f t="shared" si="9"/>
        <v>1881243.753</v>
      </c>
      <c r="X47" s="50">
        <f t="shared" si="9"/>
        <v>1881243.753</v>
      </c>
      <c r="Y47" s="50">
        <f t="shared" si="9"/>
        <v>1881243.753</v>
      </c>
      <c r="Z47" s="50">
        <f t="shared" si="9"/>
        <v>1881243.753</v>
      </c>
      <c r="AA47" s="50">
        <f t="shared" si="9"/>
        <v>1881243.753</v>
      </c>
      <c r="AB47" s="50">
        <f t="shared" si="9"/>
        <v>1881243.753</v>
      </c>
      <c r="AC47" s="50">
        <f t="shared" si="9"/>
        <v>1881243.753</v>
      </c>
      <c r="AD47" s="50">
        <f t="shared" si="9"/>
        <v>1881243.753</v>
      </c>
      <c r="AE47" s="50">
        <f t="shared" si="9"/>
        <v>1881243.753</v>
      </c>
      <c r="AF47" s="50">
        <f t="shared" si="9"/>
        <v>1881243.753</v>
      </c>
      <c r="AG47" s="50">
        <f t="shared" si="9"/>
        <v>1881243.753</v>
      </c>
      <c r="AH47" s="50">
        <f t="shared" si="9"/>
        <v>1881243.753</v>
      </c>
      <c r="AI47" s="50">
        <f t="shared" si="9"/>
        <v>1881243.753</v>
      </c>
      <c r="AJ47" s="50">
        <f t="shared" si="9"/>
        <v>1881243.753</v>
      </c>
      <c r="AK47" s="50">
        <f t="shared" si="9"/>
        <v>1881243.753</v>
      </c>
      <c r="AL47" s="50">
        <f t="shared" si="9"/>
        <v>1881243.753</v>
      </c>
      <c r="AM47" s="50">
        <f t="shared" si="9"/>
        <v>1881243.753</v>
      </c>
      <c r="AN47" s="50">
        <f t="shared" si="9"/>
        <v>1879370.965</v>
      </c>
      <c r="AO47" s="50">
        <f t="shared" si="9"/>
        <v>1877488.813</v>
      </c>
      <c r="AP47" s="50">
        <f t="shared" si="9"/>
        <v>1875597.25</v>
      </c>
      <c r="AQ47" s="50">
        <f t="shared" si="9"/>
        <v>1873696.229</v>
      </c>
      <c r="AR47" s="50">
        <f t="shared" si="9"/>
        <v>1871785.704</v>
      </c>
      <c r="AS47" s="50">
        <f t="shared" si="9"/>
        <v>1869865.625</v>
      </c>
      <c r="AT47" s="50">
        <f t="shared" si="9"/>
        <v>1867935.947</v>
      </c>
      <c r="AU47" s="50">
        <f t="shared" si="9"/>
        <v>1865996.62</v>
      </c>
      <c r="AV47" s="50">
        <f t="shared" si="9"/>
        <v>1864047.596</v>
      </c>
      <c r="AW47" s="50">
        <f t="shared" si="9"/>
        <v>1862088.827</v>
      </c>
      <c r="AX47" s="50">
        <f t="shared" si="9"/>
        <v>1860120.264</v>
      </c>
      <c r="AY47" s="50">
        <f t="shared" si="9"/>
        <v>1858141.859</v>
      </c>
      <c r="AZ47" s="50">
        <f t="shared" si="9"/>
        <v>1856153.562</v>
      </c>
      <c r="BA47" s="50">
        <f t="shared" si="9"/>
        <v>1854155.323</v>
      </c>
      <c r="BB47" s="50">
        <f t="shared" si="9"/>
        <v>1852147.092</v>
      </c>
      <c r="BC47" s="50">
        <f t="shared" si="9"/>
        <v>1850128.821</v>
      </c>
      <c r="BD47" s="50">
        <f t="shared" si="9"/>
        <v>1848100.458</v>
      </c>
      <c r="BE47" s="50">
        <f t="shared" si="9"/>
        <v>1846061.954</v>
      </c>
      <c r="BF47" s="50">
        <f t="shared" si="9"/>
        <v>1844013.257</v>
      </c>
      <c r="BG47" s="50">
        <f t="shared" si="9"/>
        <v>1841954.316</v>
      </c>
      <c r="BH47" s="50">
        <f t="shared" si="9"/>
        <v>1839885.081</v>
      </c>
      <c r="BI47" s="50">
        <f t="shared" si="9"/>
        <v>1837805.5</v>
      </c>
      <c r="BJ47" s="50">
        <f t="shared" si="9"/>
        <v>1835715.52</v>
      </c>
      <c r="BK47" s="50">
        <f t="shared" si="9"/>
        <v>1833615.091</v>
      </c>
      <c r="BL47" s="50">
        <f t="shared" si="9"/>
        <v>1831504.16</v>
      </c>
      <c r="BM47" s="50">
        <f t="shared" si="9"/>
        <v>1829382.674</v>
      </c>
      <c r="BN47" s="50">
        <f t="shared" si="9"/>
        <v>1827250.58</v>
      </c>
      <c r="BO47" s="50">
        <f t="shared" si="9"/>
        <v>1825107.826</v>
      </c>
      <c r="BP47" s="50">
        <f t="shared" si="9"/>
        <v>1822954.359</v>
      </c>
      <c r="BQ47" s="50">
        <f t="shared" si="9"/>
        <v>1820790.124</v>
      </c>
      <c r="BR47" s="50">
        <f t="shared" si="9"/>
        <v>1818615.068</v>
      </c>
      <c r="BS47" s="50">
        <f t="shared" si="9"/>
        <v>1816429.136</v>
      </c>
      <c r="BT47" s="50">
        <f t="shared" si="9"/>
        <v>1814232.275</v>
      </c>
      <c r="BU47" s="50">
        <f t="shared" si="9"/>
        <v>1812024.43</v>
      </c>
      <c r="BV47" s="50">
        <f t="shared" si="9"/>
        <v>1809805.545</v>
      </c>
      <c r="BW47" s="50">
        <f t="shared" si="9"/>
        <v>1807575.566</v>
      </c>
      <c r="BX47" s="50">
        <f t="shared" si="9"/>
        <v>1805334.437</v>
      </c>
      <c r="BY47" s="50">
        <f t="shared" si="9"/>
        <v>1803082.102</v>
      </c>
      <c r="BZ47" s="50">
        <f t="shared" si="9"/>
        <v>1800818.506</v>
      </c>
      <c r="CA47" s="50">
        <f t="shared" si="9"/>
        <v>1798543.592</v>
      </c>
      <c r="CB47" s="50">
        <f t="shared" si="9"/>
        <v>1796257.303</v>
      </c>
      <c r="CC47" s="50">
        <f t="shared" si="9"/>
        <v>1793959.583</v>
      </c>
      <c r="CD47" s="50">
        <f t="shared" si="9"/>
        <v>1791650.374</v>
      </c>
      <c r="CE47" s="50">
        <f t="shared" si="9"/>
        <v>1789329.619</v>
      </c>
      <c r="CF47" s="50">
        <f t="shared" si="9"/>
        <v>1786997.26</v>
      </c>
      <c r="CG47" s="50">
        <f t="shared" si="9"/>
        <v>1784653.24</v>
      </c>
      <c r="CH47" s="50">
        <f t="shared" si="9"/>
        <v>1782297.499</v>
      </c>
      <c r="CI47" s="50">
        <f t="shared" si="9"/>
        <v>1779929.98</v>
      </c>
      <c r="CJ47" s="50">
        <f t="shared" si="9"/>
        <v>1777550.623</v>
      </c>
      <c r="CK47" s="50">
        <f t="shared" si="9"/>
        <v>1775159.369</v>
      </c>
      <c r="CL47" s="50">
        <f t="shared" si="9"/>
        <v>1772756.159</v>
      </c>
      <c r="CM47" s="50">
        <f t="shared" si="9"/>
        <v>1770340.933</v>
      </c>
      <c r="CN47" s="50">
        <f t="shared" si="9"/>
        <v>1767913.631</v>
      </c>
      <c r="CO47" s="50">
        <f t="shared" si="9"/>
        <v>1765474.192</v>
      </c>
      <c r="CP47" s="50">
        <f t="shared" si="9"/>
        <v>1763022.557</v>
      </c>
      <c r="CQ47" s="50">
        <f t="shared" si="9"/>
        <v>1760558.663</v>
      </c>
      <c r="CR47" s="50">
        <f t="shared" si="9"/>
        <v>1758082.449</v>
      </c>
      <c r="CS47" s="50">
        <f t="shared" si="9"/>
        <v>1755593.855</v>
      </c>
      <c r="CT47" s="50">
        <f t="shared" si="9"/>
        <v>1753092.817</v>
      </c>
      <c r="CU47" s="50">
        <f t="shared" si="9"/>
        <v>1750579.274</v>
      </c>
      <c r="CV47" s="50">
        <f t="shared" si="9"/>
        <v>1748053.164</v>
      </c>
      <c r="CW47" s="50">
        <f t="shared" si="9"/>
        <v>1745514.423</v>
      </c>
      <c r="CX47" s="50">
        <f t="shared" si="9"/>
        <v>1742962.988</v>
      </c>
      <c r="CY47" s="50">
        <f t="shared" si="9"/>
        <v>1740398.796</v>
      </c>
      <c r="CZ47" s="50">
        <f t="shared" si="9"/>
        <v>1737821.784</v>
      </c>
      <c r="DA47" s="50">
        <f t="shared" si="9"/>
        <v>1735231.886</v>
      </c>
      <c r="DB47" s="50">
        <f t="shared" si="9"/>
        <v>1732629.038</v>
      </c>
      <c r="DC47" s="50">
        <f t="shared" si="9"/>
        <v>1730013.177</v>
      </c>
      <c r="DD47" s="50">
        <f t="shared" si="9"/>
        <v>1727384.236</v>
      </c>
      <c r="DE47" s="50">
        <f t="shared" si="9"/>
        <v>1724742.15</v>
      </c>
      <c r="DF47" s="50">
        <f t="shared" si="9"/>
        <v>1722086.854</v>
      </c>
      <c r="DG47" s="50">
        <f t="shared" si="9"/>
        <v>1719418.282</v>
      </c>
      <c r="DH47" s="50">
        <f t="shared" si="9"/>
        <v>1716736.366</v>
      </c>
      <c r="DI47" s="50">
        <f t="shared" si="9"/>
        <v>1714041.041</v>
      </c>
      <c r="DJ47" s="50">
        <f t="shared" si="9"/>
        <v>1711332.24</v>
      </c>
      <c r="DK47" s="50">
        <f t="shared" si="9"/>
        <v>1708609.894</v>
      </c>
      <c r="DL47" s="50">
        <f t="shared" si="9"/>
        <v>1705873.937</v>
      </c>
      <c r="DM47" s="50">
        <f t="shared" si="9"/>
        <v>1703124.3</v>
      </c>
      <c r="DN47" s="50">
        <f t="shared" si="9"/>
        <v>1700360.914</v>
      </c>
      <c r="DO47" s="50">
        <f t="shared" si="9"/>
        <v>1697583.712</v>
      </c>
      <c r="DP47" s="50">
        <f t="shared" si="9"/>
        <v>1694792.624</v>
      </c>
      <c r="DQ47" s="50">
        <f t="shared" si="9"/>
        <v>1691987.58</v>
      </c>
      <c r="DR47" s="50">
        <f t="shared" si="9"/>
        <v>1689168.511</v>
      </c>
      <c r="DS47" s="50">
        <f t="shared" si="9"/>
        <v>1686335.347</v>
      </c>
      <c r="DT47" s="50">
        <f t="shared" si="9"/>
        <v>1683488.017</v>
      </c>
      <c r="DU47" s="50">
        <f t="shared" si="9"/>
        <v>1680626.45</v>
      </c>
      <c r="DV47" s="50">
        <f t="shared" si="9"/>
        <v>1677750.576</v>
      </c>
      <c r="DW47" s="50">
        <f t="shared" si="9"/>
        <v>1674860.322</v>
      </c>
      <c r="DX47" s="50">
        <f t="shared" si="9"/>
        <v>1671955.617</v>
      </c>
      <c r="DY47" s="50">
        <f t="shared" si="9"/>
        <v>1669036.388</v>
      </c>
      <c r="DZ47" s="50">
        <f t="shared" si="9"/>
        <v>1666102.563</v>
      </c>
      <c r="EA47" s="50">
        <f t="shared" si="9"/>
        <v>1663154.069</v>
      </c>
      <c r="EB47" s="50">
        <f t="shared" si="9"/>
        <v>1660190.833</v>
      </c>
      <c r="EC47" s="50">
        <f t="shared" si="9"/>
        <v>1657212.78</v>
      </c>
      <c r="ED47" s="50">
        <f t="shared" si="9"/>
        <v>1654219.837</v>
      </c>
      <c r="EE47" s="50">
        <f t="shared" si="9"/>
        <v>1651211.929</v>
      </c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</row>
    <row r="49" ht="15.75" customHeight="1">
      <c r="A49" s="1"/>
      <c r="B49" s="35" t="s">
        <v>205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</row>
    <row r="50" ht="15.75" customHeight="1">
      <c r="A50" s="1"/>
      <c r="B50" s="1"/>
      <c r="C50" s="1" t="s">
        <v>206</v>
      </c>
      <c r="D50" s="50">
        <f>SUM(E38:P38)/Assumptions!$D64*IF(D1=Assumptions!$D68*12,1,0)</f>
        <v>0</v>
      </c>
      <c r="E50" s="50">
        <f>SUM(F38:Q38)/Assumptions!$D64*IF(E1=Assumptions!$D68*12,1,0)</f>
        <v>0</v>
      </c>
      <c r="F50" s="50">
        <f>SUM(G38:R38)/Assumptions!$D64*IF(F1=Assumptions!$D68*12,1,0)</f>
        <v>0</v>
      </c>
      <c r="G50" s="50">
        <f>SUM(H38:S38)/Assumptions!$D64*IF(G1=Assumptions!$D68*12,1,0)</f>
        <v>0</v>
      </c>
      <c r="H50" s="50">
        <f>SUM(I38:T38)/Assumptions!$D64*IF(H1=Assumptions!$D68*12,1,0)</f>
        <v>0</v>
      </c>
      <c r="I50" s="50">
        <f>SUM(J38:U38)/Assumptions!$D64*IF(I1=Assumptions!$D68*12,1,0)</f>
        <v>0</v>
      </c>
      <c r="J50" s="50">
        <f>SUM(K38:V38)/Assumptions!$D64*IF(J1=Assumptions!$D68*12,1,0)</f>
        <v>0</v>
      </c>
      <c r="K50" s="50">
        <f>SUM(L38:W38)/Assumptions!$D64*IF(K1=Assumptions!$D68*12,1,0)</f>
        <v>0</v>
      </c>
      <c r="L50" s="50">
        <f>SUM(M38:X38)/Assumptions!$D64*IF(L1=Assumptions!$D68*12,1,0)</f>
        <v>0</v>
      </c>
      <c r="M50" s="50">
        <f>SUM(N38:Y38)/Assumptions!$D64*IF(M1=Assumptions!$D68*12,1,0)</f>
        <v>0</v>
      </c>
      <c r="N50" s="50">
        <f>SUM(O38:Z38)/Assumptions!$D64*IF(N1=Assumptions!$D68*12,1,0)</f>
        <v>0</v>
      </c>
      <c r="O50" s="50">
        <f>SUM(P38:AA38)/Assumptions!$D64*IF(O1=Assumptions!$D68*12,1,0)</f>
        <v>0</v>
      </c>
      <c r="P50" s="50">
        <f>SUM(Q38:AB38)/Assumptions!$D64*IF(P1=Assumptions!$D68*12,1,0)</f>
        <v>0</v>
      </c>
      <c r="Q50" s="50">
        <f>SUM(R38:AC38)/Assumptions!$D64*IF(Q1=Assumptions!$D68*12,1,0)</f>
        <v>0</v>
      </c>
      <c r="R50" s="50">
        <f>SUM(S38:AD38)/Assumptions!$D64*IF(R1=Assumptions!$D68*12,1,0)</f>
        <v>0</v>
      </c>
      <c r="S50" s="50">
        <f>SUM(T38:AE38)/Assumptions!$D64*IF(S1=Assumptions!$D68*12,1,0)</f>
        <v>0</v>
      </c>
      <c r="T50" s="50">
        <f>SUM(U38:AF38)/Assumptions!$D64*IF(T1=Assumptions!$D68*12,1,0)</f>
        <v>0</v>
      </c>
      <c r="U50" s="50">
        <f>SUM(V38:AG38)/Assumptions!$D64*IF(U1=Assumptions!$D68*12,1,0)</f>
        <v>0</v>
      </c>
      <c r="V50" s="50">
        <f>SUM(W38:AH38)/Assumptions!$D64*IF(V1=Assumptions!$D68*12,1,0)</f>
        <v>0</v>
      </c>
      <c r="W50" s="50">
        <f>SUM(X38:AI38)/Assumptions!$D64*IF(W1=Assumptions!$D68*12,1,0)</f>
        <v>0</v>
      </c>
      <c r="X50" s="50">
        <f>SUM(Y38:AJ38)/Assumptions!$D64*IF(X1=Assumptions!$D68*12,1,0)</f>
        <v>0</v>
      </c>
      <c r="Y50" s="50">
        <f>SUM(Z38:AK38)/Assumptions!$D64*IF(Y1=Assumptions!$D68*12,1,0)</f>
        <v>0</v>
      </c>
      <c r="Z50" s="50">
        <f>SUM(AA38:AL38)/Assumptions!$D64*IF(Z1=Assumptions!$D68*12,1,0)</f>
        <v>0</v>
      </c>
      <c r="AA50" s="50">
        <f>SUM(AB38:AM38)/Assumptions!$D64*IF(AA1=Assumptions!$D68*12,1,0)</f>
        <v>0</v>
      </c>
      <c r="AB50" s="50">
        <f>SUM(AC38:AN38)/Assumptions!$D64*IF(AB1=Assumptions!$D68*12,1,0)</f>
        <v>0</v>
      </c>
      <c r="AC50" s="50">
        <f>SUM(AD38:AO38)/Assumptions!$D64*IF(AC1=Assumptions!$D68*12,1,0)</f>
        <v>0</v>
      </c>
      <c r="AD50" s="50">
        <f>SUM(AE38:AP38)/Assumptions!$D64*IF(AD1=Assumptions!$D68*12,1,0)</f>
        <v>0</v>
      </c>
      <c r="AE50" s="50">
        <f>SUM(AF38:AQ38)/Assumptions!$D64*IF(AE1=Assumptions!$D68*12,1,0)</f>
        <v>0</v>
      </c>
      <c r="AF50" s="50">
        <f>SUM(AG38:AR38)/Assumptions!$D64*IF(AF1=Assumptions!$D68*12,1,0)</f>
        <v>0</v>
      </c>
      <c r="AG50" s="50">
        <f>SUM(AH38:AS38)/Assumptions!$D64*IF(AG1=Assumptions!$D68*12,1,0)</f>
        <v>0</v>
      </c>
      <c r="AH50" s="50">
        <f>SUM(AI38:AT38)/Assumptions!$D64*IF(AH1=Assumptions!$D68*12,1,0)</f>
        <v>0</v>
      </c>
      <c r="AI50" s="50">
        <f>SUM(AJ38:AU38)/Assumptions!$D64*IF(AI1=Assumptions!$D68*12,1,0)</f>
        <v>0</v>
      </c>
      <c r="AJ50" s="50">
        <f>SUM(AK38:AV38)/Assumptions!$D64*IF(AJ1=Assumptions!$D68*12,1,0)</f>
        <v>0</v>
      </c>
      <c r="AK50" s="50">
        <f>SUM(AL38:AW38)/Assumptions!$D64*IF(AK1=Assumptions!$D68*12,1,0)</f>
        <v>0</v>
      </c>
      <c r="AL50" s="50">
        <f>SUM(AM38:AX38)/Assumptions!$D64*IF(AL1=Assumptions!$D68*12,1,0)</f>
        <v>0</v>
      </c>
      <c r="AM50" s="50">
        <f>SUM(AN38:AY38)/Assumptions!$D64*IF(AM1=Assumptions!$D68*12,1,0)</f>
        <v>0</v>
      </c>
      <c r="AN50" s="50">
        <f>SUM(AO38:AZ38)/Assumptions!$D64*IF(AN1=Assumptions!$D68*12,1,0)</f>
        <v>0</v>
      </c>
      <c r="AO50" s="50">
        <f>SUM(AP38:BA38)/Assumptions!$D64*IF(AO1=Assumptions!$D68*12,1,0)</f>
        <v>0</v>
      </c>
      <c r="AP50" s="50">
        <f>SUM(AQ38:BB38)/Assumptions!$D64*IF(AP1=Assumptions!$D68*12,1,0)</f>
        <v>0</v>
      </c>
      <c r="AQ50" s="50">
        <f>SUM(AR38:BC38)/Assumptions!$D64*IF(AQ1=Assumptions!$D68*12,1,0)</f>
        <v>0</v>
      </c>
      <c r="AR50" s="50">
        <f>SUM(AS38:BD38)/Assumptions!$D64*IF(AR1=Assumptions!$D68*12,1,0)</f>
        <v>0</v>
      </c>
      <c r="AS50" s="50">
        <f>SUM(AT38:BE38)/Assumptions!$D64*IF(AS1=Assumptions!$D68*12,1,0)</f>
        <v>0</v>
      </c>
      <c r="AT50" s="50">
        <f>SUM(AU38:BF38)/Assumptions!$D64*IF(AT1=Assumptions!$D68*12,1,0)</f>
        <v>0</v>
      </c>
      <c r="AU50" s="50">
        <f>SUM(AV38:BG38)/Assumptions!$D64*IF(AU1=Assumptions!$D68*12,1,0)</f>
        <v>0</v>
      </c>
      <c r="AV50" s="50">
        <f>SUM(AW38:BH38)/Assumptions!$D64*IF(AV1=Assumptions!$D68*12,1,0)</f>
        <v>0</v>
      </c>
      <c r="AW50" s="50">
        <f>SUM(AX38:BI38)/Assumptions!$D64*IF(AW1=Assumptions!$D68*12,1,0)</f>
        <v>0</v>
      </c>
      <c r="AX50" s="50">
        <f>SUM(AY38:BJ38)/Assumptions!$D64*IF(AX1=Assumptions!$D68*12,1,0)</f>
        <v>0</v>
      </c>
      <c r="AY50" s="50">
        <f>SUM(AZ38:BK38)/Assumptions!$D64*IF(AY1=Assumptions!$D68*12,1,0)</f>
        <v>0</v>
      </c>
      <c r="AZ50" s="50">
        <f>SUM(BA38:BL38)/Assumptions!$D64*IF(AZ1=Assumptions!$D68*12,1,0)</f>
        <v>0</v>
      </c>
      <c r="BA50" s="50">
        <f>SUM(BB38:BM38)/Assumptions!$D64*IF(BA1=Assumptions!$D68*12,1,0)</f>
        <v>0</v>
      </c>
      <c r="BB50" s="50">
        <f>SUM(BC38:BN38)/Assumptions!$D64*IF(BB1=Assumptions!$D68*12,1,0)</f>
        <v>0</v>
      </c>
      <c r="BC50" s="50">
        <f>SUM(BD38:BO38)/Assumptions!$D64*IF(BC1=Assumptions!$D68*12,1,0)</f>
        <v>0</v>
      </c>
      <c r="BD50" s="50">
        <f>SUM(BE38:BP38)/Assumptions!$D64*IF(BD1=Assumptions!$D68*12,1,0)</f>
        <v>0</v>
      </c>
      <c r="BE50" s="50">
        <f>SUM(BF38:BQ38)/Assumptions!$D64*IF(BE1=Assumptions!$D68*12,1,0)</f>
        <v>0</v>
      </c>
      <c r="BF50" s="50">
        <f>SUM(BG38:BR38)/Assumptions!$D64*IF(BF1=Assumptions!$D68*12,1,0)</f>
        <v>0</v>
      </c>
      <c r="BG50" s="50">
        <f>SUM(BH38:BS38)/Assumptions!$D64*IF(BG1=Assumptions!$D68*12,1,0)</f>
        <v>0</v>
      </c>
      <c r="BH50" s="50">
        <f>SUM(BI38:BT38)/Assumptions!$D64*IF(BH1=Assumptions!$D68*12,1,0)</f>
        <v>0</v>
      </c>
      <c r="BI50" s="50">
        <f>SUM(BJ38:BU38)/Assumptions!$D64*IF(BI1=Assumptions!$D68*12,1,0)</f>
        <v>0</v>
      </c>
      <c r="BJ50" s="50">
        <f>SUM(BK38:BV38)/Assumptions!$D64*IF(BJ1=Assumptions!$D68*12,1,0)</f>
        <v>0</v>
      </c>
      <c r="BK50" s="50">
        <f>SUM(BL38:BW38)/Assumptions!$D64*IF(BK1=Assumptions!$D68*12,1,0)</f>
        <v>0</v>
      </c>
      <c r="BL50" s="50">
        <f>SUM(BM38:BX38)/Assumptions!$D64*IF(BL1=Assumptions!$D68*12,1,0)</f>
        <v>0</v>
      </c>
      <c r="BM50" s="50">
        <f>SUM(BN38:BY38)/Assumptions!$D64*IF(BM1=Assumptions!$D68*12,1,0)</f>
        <v>0</v>
      </c>
      <c r="BN50" s="50">
        <f>SUM(BO38:BZ38)/Assumptions!$D64*IF(BN1=Assumptions!$D68*12,1,0)</f>
        <v>0</v>
      </c>
      <c r="BO50" s="50">
        <f>SUM(BP38:CA38)/Assumptions!$D64*IF(BO1=Assumptions!$D68*12,1,0)</f>
        <v>0</v>
      </c>
      <c r="BP50" s="50">
        <f>SUM(BQ38:CB38)/Assumptions!$D64*IF(BP1=Assumptions!$D68*12,1,0)</f>
        <v>0</v>
      </c>
      <c r="BQ50" s="50">
        <f>SUM(BR38:CC38)/Assumptions!$D64*IF(BQ1=Assumptions!$D68*12,1,0)</f>
        <v>0</v>
      </c>
      <c r="BR50" s="50">
        <f>SUM(BS38:CD38)/Assumptions!$D64*IF(BR1=Assumptions!$D68*12,1,0)</f>
        <v>0</v>
      </c>
      <c r="BS50" s="50">
        <f>SUM(BT38:CE38)/Assumptions!$D64*IF(BS1=Assumptions!$D68*12,1,0)</f>
        <v>0</v>
      </c>
      <c r="BT50" s="50">
        <f>SUM(BU38:CF38)/Assumptions!$D64*IF(BT1=Assumptions!$D68*12,1,0)</f>
        <v>0</v>
      </c>
      <c r="BU50" s="50">
        <f>SUM(BV38:CG38)/Assumptions!$D64*IF(BU1=Assumptions!$D68*12,1,0)</f>
        <v>0</v>
      </c>
      <c r="BV50" s="50">
        <f>SUM(BW38:CH38)/Assumptions!$D64*IF(BV1=Assumptions!$D68*12,1,0)</f>
        <v>0</v>
      </c>
      <c r="BW50" s="50">
        <f>SUM(BX38:CI38)/Assumptions!$D64*IF(BW1=Assumptions!$D68*12,1,0)</f>
        <v>0</v>
      </c>
      <c r="BX50" s="50">
        <f>SUM(BY38:CJ38)/Assumptions!$D64*IF(BX1=Assumptions!$D68*12,1,0)</f>
        <v>0</v>
      </c>
      <c r="BY50" s="50">
        <f>SUM(BZ38:CK38)/Assumptions!$D64*IF(BY1=Assumptions!$D68*12,1,0)</f>
        <v>0</v>
      </c>
      <c r="BZ50" s="50">
        <f>SUM(CA38:CL38)/Assumptions!$D64*IF(BZ1=Assumptions!$D68*12,1,0)</f>
        <v>0</v>
      </c>
      <c r="CA50" s="50">
        <f>SUM(CB38:CM38)/Assumptions!$D64*IF(CA1=Assumptions!$D68*12,1,0)</f>
        <v>0</v>
      </c>
      <c r="CB50" s="50">
        <f>SUM(CC38:CN38)/Assumptions!$D64*IF(CB1=Assumptions!$D68*12,1,0)</f>
        <v>0</v>
      </c>
      <c r="CC50" s="50">
        <f>SUM(CD38:CO38)/Assumptions!$D64*IF(CC1=Assumptions!$D68*12,1,0)</f>
        <v>0</v>
      </c>
      <c r="CD50" s="50">
        <f>SUM(CE38:CP38)/Assumptions!$D64*IF(CD1=Assumptions!$D68*12,1,0)</f>
        <v>0</v>
      </c>
      <c r="CE50" s="50">
        <f>SUM(CF38:CQ38)/Assumptions!$D64*IF(CE1=Assumptions!$D68*12,1,0)</f>
        <v>0</v>
      </c>
      <c r="CF50" s="50">
        <f>SUM(CG38:CR38)/Assumptions!$D64*IF(CF1=Assumptions!$D68*12,1,0)</f>
        <v>0</v>
      </c>
      <c r="CG50" s="50">
        <f>SUM(CH38:CS38)/Assumptions!$D64*IF(CG1=Assumptions!$D68*12,1,0)</f>
        <v>0</v>
      </c>
      <c r="CH50" s="50">
        <f>SUM(CI38:CT38)/Assumptions!$D64*IF(CH1=Assumptions!$D68*12,1,0)</f>
        <v>0</v>
      </c>
      <c r="CI50" s="50">
        <f>SUM(CJ38:CU38)/Assumptions!$D64*IF(CI1=Assumptions!$D68*12,1,0)</f>
        <v>0</v>
      </c>
      <c r="CJ50" s="50">
        <f>SUM(CK38:CV38)/Assumptions!$D64*IF(CJ1=Assumptions!$D68*12,1,0)</f>
        <v>0</v>
      </c>
      <c r="CK50" s="50">
        <f>SUM(CL38:CW38)/Assumptions!$D64*IF(CK1=Assumptions!$D68*12,1,0)</f>
        <v>0</v>
      </c>
      <c r="CL50" s="50">
        <f>SUM(CM38:CX38)/Assumptions!$D64*IF(CL1=Assumptions!$D68*12,1,0)</f>
        <v>0</v>
      </c>
      <c r="CM50" s="50">
        <f>SUM(CN38:CY38)/Assumptions!$D64*IF(CM1=Assumptions!$D68*12,1,0)</f>
        <v>0</v>
      </c>
      <c r="CN50" s="50">
        <f>SUM(CO38:CZ38)/Assumptions!$D64*IF(CN1=Assumptions!$D68*12,1,0)</f>
        <v>0</v>
      </c>
      <c r="CO50" s="50">
        <f>SUM(CP38:DA38)/Assumptions!$D64*IF(CO1=Assumptions!$D68*12,1,0)</f>
        <v>0</v>
      </c>
      <c r="CP50" s="50">
        <f>SUM(CQ38:DB38)/Assumptions!$D64*IF(CP1=Assumptions!$D68*12,1,0)</f>
        <v>0</v>
      </c>
      <c r="CQ50" s="50">
        <f>SUM(CR38:DC38)/Assumptions!$D64*IF(CQ1=Assumptions!$D68*12,1,0)</f>
        <v>0</v>
      </c>
      <c r="CR50" s="50">
        <f>SUM(CS38:DD38)/Assumptions!$D64*IF(CR1=Assumptions!$D68*12,1,0)</f>
        <v>0</v>
      </c>
      <c r="CS50" s="50">
        <f>SUM(CT38:DE38)/Assumptions!$D64*IF(CS1=Assumptions!$D68*12,1,0)</f>
        <v>0</v>
      </c>
      <c r="CT50" s="50">
        <f>SUM(CU38:DF38)/Assumptions!$D64*IF(CT1=Assumptions!$D68*12,1,0)</f>
        <v>0</v>
      </c>
      <c r="CU50" s="50">
        <f>SUM(CV38:DG38)/Assumptions!$D64*IF(CU1=Assumptions!$D68*12,1,0)</f>
        <v>0</v>
      </c>
      <c r="CV50" s="50">
        <f>SUM(CW38:DH38)/Assumptions!$D64*IF(CV1=Assumptions!$D68*12,1,0)</f>
        <v>0</v>
      </c>
      <c r="CW50" s="50">
        <f>SUM(CX38:DI38)/Assumptions!$D64*IF(CW1=Assumptions!$D68*12,1,0)</f>
        <v>0</v>
      </c>
      <c r="CX50" s="50">
        <f>SUM(CY38:DJ38)/Assumptions!$D64*IF(CX1=Assumptions!$D68*12,1,0)</f>
        <v>0</v>
      </c>
      <c r="CY50" s="50">
        <f>SUM(CZ38:DK38)/Assumptions!$D64*IF(CY1=Assumptions!$D68*12,1,0)</f>
        <v>0</v>
      </c>
      <c r="CZ50" s="50">
        <f>SUM(DA38:DL38)/Assumptions!$D64*IF(CZ1=Assumptions!$D68*12,1,0)</f>
        <v>0</v>
      </c>
      <c r="DA50" s="50">
        <f>SUM(DB38:DM38)/Assumptions!$D64*IF(DA1=Assumptions!$D68*12,1,0)</f>
        <v>0</v>
      </c>
      <c r="DB50" s="50">
        <f>SUM(DC38:DN38)/Assumptions!$D64*IF(DB1=Assumptions!$D68*12,1,0)</f>
        <v>0</v>
      </c>
      <c r="DC50" s="50">
        <f>SUM(DD38:DO38)/Assumptions!$D64*IF(DC1=Assumptions!$D68*12,1,0)</f>
        <v>0</v>
      </c>
      <c r="DD50" s="50">
        <f>SUM(DE38:DP38)/Assumptions!$D64*IF(DD1=Assumptions!$D68*12,1,0)</f>
        <v>0</v>
      </c>
      <c r="DE50" s="50">
        <f>SUM(DF38:DQ38)/Assumptions!$D64*IF(DE1=Assumptions!$D68*12,1,0)</f>
        <v>0</v>
      </c>
      <c r="DF50" s="50">
        <f>SUM(DG38:DR38)/Assumptions!$D64*IF(DF1=Assumptions!$D68*12,1,0)</f>
        <v>0</v>
      </c>
      <c r="DG50" s="50">
        <f>SUM(DH38:DS38)/Assumptions!$D64*IF(DG1=Assumptions!$D68*12,1,0)</f>
        <v>0</v>
      </c>
      <c r="DH50" s="50">
        <f>SUM(DI38:DT38)/Assumptions!$D64*IF(DH1=Assumptions!$D68*12,1,0)</f>
        <v>0</v>
      </c>
      <c r="DI50" s="50">
        <f>SUM(DJ38:DU38)/Assumptions!$D64*IF(DI1=Assumptions!$D68*12,1,0)</f>
        <v>0</v>
      </c>
      <c r="DJ50" s="50">
        <f>SUM(DK38:DV38)/Assumptions!$D64*IF(DJ1=Assumptions!$D68*12,1,0)</f>
        <v>0</v>
      </c>
      <c r="DK50" s="50">
        <f>SUM(DL38:DW38)/Assumptions!$D64*IF(DK1=Assumptions!$D68*12,1,0)</f>
        <v>0</v>
      </c>
      <c r="DL50" s="50">
        <f>SUM(DM38:DX38)/Assumptions!$D64*IF(DL1=Assumptions!$D68*12,1,0)</f>
        <v>0</v>
      </c>
      <c r="DM50" s="50">
        <f>SUM(DN38:DY38)/Assumptions!$D64*IF(DM1=Assumptions!$D68*12,1,0)</f>
        <v>0</v>
      </c>
      <c r="DN50" s="50">
        <f>SUM(DO38:DZ38)/Assumptions!$D64*IF(DN1=Assumptions!$D68*12,1,0)</f>
        <v>0</v>
      </c>
      <c r="DO50" s="50">
        <f>SUM(DP38:EA38)/Assumptions!$D64*IF(DO1=Assumptions!$D68*12,1,0)</f>
        <v>0</v>
      </c>
      <c r="DP50" s="50">
        <f>SUM(DQ38:EB38)/Assumptions!$D64*IF(DP1=Assumptions!$D68*12,1,0)</f>
        <v>0</v>
      </c>
      <c r="DQ50" s="50">
        <f>SUM(DR38:EC38)/Assumptions!$D64*IF(DQ1=Assumptions!$D68*12,1,0)</f>
        <v>0</v>
      </c>
      <c r="DR50" s="50">
        <f>SUM(DS38:ED38)/Assumptions!$D64*IF(DR1=Assumptions!$D68*12,1,0)</f>
        <v>0</v>
      </c>
      <c r="DS50" s="50">
        <f>SUM(DT38:EE38)/Assumptions!$D64*IF(DS1=Assumptions!$D68*12,1,0)</f>
        <v>4024064.283</v>
      </c>
      <c r="DT50" s="50">
        <f>SUM(DU38:EF38)/Assumptions!$D64*IF(DT1=Assumptions!$D68*12,1,0)</f>
        <v>0</v>
      </c>
      <c r="DU50" s="50">
        <f>SUM(DV38:EG38)/Assumptions!$D64*IF(DU1=Assumptions!$D68*12,1,0)</f>
        <v>0</v>
      </c>
      <c r="DV50" s="50">
        <f>SUM(DW38:EH38)/Assumptions!$D64*IF(DV1=Assumptions!$D68*12,1,0)</f>
        <v>0</v>
      </c>
      <c r="DW50" s="50">
        <f>SUM(DX38:EI38)/Assumptions!$D64*IF(DW1=Assumptions!$D68*12,1,0)</f>
        <v>0</v>
      </c>
      <c r="DX50" s="50">
        <f>SUM(DY38:EJ38)/Assumptions!$D64*IF(DX1=Assumptions!$D68*12,1,0)</f>
        <v>0</v>
      </c>
      <c r="DY50" s="50">
        <f>SUM(DZ38:EK38)/Assumptions!$D64*IF(DY1=Assumptions!$D68*12,1,0)</f>
        <v>0</v>
      </c>
      <c r="DZ50" s="50">
        <f>SUM(EA38:EL38)/Assumptions!$D64*IF(DZ1=Assumptions!$D68*12,1,0)</f>
        <v>0</v>
      </c>
      <c r="EA50" s="50">
        <f>SUM(EB38:EM38)/Assumptions!$D64*IF(EA1=Assumptions!$D68*12,1,0)</f>
        <v>0</v>
      </c>
      <c r="EB50" s="50">
        <f>SUM(EC38:EN38)/Assumptions!$D64*IF(EB1=Assumptions!$D68*12,1,0)</f>
        <v>0</v>
      </c>
      <c r="EC50" s="50">
        <f>SUM(ED38:EO38)/Assumptions!$D64*IF(EC1=Assumptions!$D68*12,1,0)</f>
        <v>0</v>
      </c>
      <c r="ED50" s="50">
        <f>SUM(EE38:EP38)/Assumptions!$D64*IF(ED1=Assumptions!$D68*12,1,0)</f>
        <v>0</v>
      </c>
      <c r="EE50" s="50">
        <f>SUM(EF38:EQ38)/Assumptions!$D64*IF(EE1=Assumptions!$D68*12,1,0)</f>
        <v>0</v>
      </c>
    </row>
    <row r="51" ht="15.75" customHeight="1">
      <c r="A51" s="1"/>
      <c r="B51" s="1"/>
      <c r="C51" s="1" t="s">
        <v>128</v>
      </c>
      <c r="D51" s="50">
        <f>-D50*Assumptions!$D65</f>
        <v>0</v>
      </c>
      <c r="E51" s="50">
        <f>-E50*Assumptions!$D65</f>
        <v>0</v>
      </c>
      <c r="F51" s="50">
        <f>-F50*Assumptions!$D65</f>
        <v>0</v>
      </c>
      <c r="G51" s="50">
        <f>-G50*Assumptions!$D65</f>
        <v>0</v>
      </c>
      <c r="H51" s="50">
        <f>-H50*Assumptions!$D65</f>
        <v>0</v>
      </c>
      <c r="I51" s="50">
        <f>-I50*Assumptions!$D65</f>
        <v>0</v>
      </c>
      <c r="J51" s="50">
        <f>-J50*Assumptions!$D65</f>
        <v>0</v>
      </c>
      <c r="K51" s="50">
        <f>-K50*Assumptions!$D65</f>
        <v>0</v>
      </c>
      <c r="L51" s="50">
        <f>-L50*Assumptions!$D65</f>
        <v>0</v>
      </c>
      <c r="M51" s="50">
        <f>-M50*Assumptions!$D65</f>
        <v>0</v>
      </c>
      <c r="N51" s="50">
        <f>-N50*Assumptions!$D65</f>
        <v>0</v>
      </c>
      <c r="O51" s="50">
        <f>-O50*Assumptions!$D65</f>
        <v>0</v>
      </c>
      <c r="P51" s="50">
        <f>-P50*Assumptions!$D65</f>
        <v>0</v>
      </c>
      <c r="Q51" s="50">
        <f>-Q50*Assumptions!$D65</f>
        <v>0</v>
      </c>
      <c r="R51" s="50">
        <f>-R50*Assumptions!$D65</f>
        <v>0</v>
      </c>
      <c r="S51" s="50">
        <f>-S50*Assumptions!$D65</f>
        <v>0</v>
      </c>
      <c r="T51" s="50">
        <f>-T50*Assumptions!$D65</f>
        <v>0</v>
      </c>
      <c r="U51" s="50">
        <f>-U50*Assumptions!$D65</f>
        <v>0</v>
      </c>
      <c r="V51" s="50">
        <f>-V50*Assumptions!$D65</f>
        <v>0</v>
      </c>
      <c r="W51" s="50">
        <f>-W50*Assumptions!$D65</f>
        <v>0</v>
      </c>
      <c r="X51" s="50">
        <f>-X50*Assumptions!$D65</f>
        <v>0</v>
      </c>
      <c r="Y51" s="50">
        <f>-Y50*Assumptions!$D65</f>
        <v>0</v>
      </c>
      <c r="Z51" s="50">
        <f>-Z50*Assumptions!$D65</f>
        <v>0</v>
      </c>
      <c r="AA51" s="50">
        <f>-AA50*Assumptions!$D65</f>
        <v>0</v>
      </c>
      <c r="AB51" s="50">
        <f>-AB50*Assumptions!$D65</f>
        <v>0</v>
      </c>
      <c r="AC51" s="50">
        <f>-AC50*Assumptions!$D65</f>
        <v>0</v>
      </c>
      <c r="AD51" s="50">
        <f>-AD50*Assumptions!$D65</f>
        <v>0</v>
      </c>
      <c r="AE51" s="50">
        <f>-AE50*Assumptions!$D65</f>
        <v>0</v>
      </c>
      <c r="AF51" s="50">
        <f>-AF50*Assumptions!$D65</f>
        <v>0</v>
      </c>
      <c r="AG51" s="50">
        <f>-AG50*Assumptions!$D65</f>
        <v>0</v>
      </c>
      <c r="AH51" s="50">
        <f>-AH50*Assumptions!$D65</f>
        <v>0</v>
      </c>
      <c r="AI51" s="50">
        <f>-AI50*Assumptions!$D65</f>
        <v>0</v>
      </c>
      <c r="AJ51" s="50">
        <f>-AJ50*Assumptions!$D65</f>
        <v>0</v>
      </c>
      <c r="AK51" s="50">
        <f>-AK50*Assumptions!$D65</f>
        <v>0</v>
      </c>
      <c r="AL51" s="50">
        <f>-AL50*Assumptions!$D65</f>
        <v>0</v>
      </c>
      <c r="AM51" s="50">
        <f>-AM50*Assumptions!$D65</f>
        <v>0</v>
      </c>
      <c r="AN51" s="50">
        <f>-AN50*Assumptions!$D65</f>
        <v>0</v>
      </c>
      <c r="AO51" s="50">
        <f>-AO50*Assumptions!$D65</f>
        <v>0</v>
      </c>
      <c r="AP51" s="50">
        <f>-AP50*Assumptions!$D65</f>
        <v>0</v>
      </c>
      <c r="AQ51" s="50">
        <f>-AQ50*Assumptions!$D65</f>
        <v>0</v>
      </c>
      <c r="AR51" s="50">
        <f>-AR50*Assumptions!$D65</f>
        <v>0</v>
      </c>
      <c r="AS51" s="50">
        <f>-AS50*Assumptions!$D65</f>
        <v>0</v>
      </c>
      <c r="AT51" s="50">
        <f>-AT50*Assumptions!$D65</f>
        <v>0</v>
      </c>
      <c r="AU51" s="50">
        <f>-AU50*Assumptions!$D65</f>
        <v>0</v>
      </c>
      <c r="AV51" s="50">
        <f>-AV50*Assumptions!$D65</f>
        <v>0</v>
      </c>
      <c r="AW51" s="50">
        <f>-AW50*Assumptions!$D65</f>
        <v>0</v>
      </c>
      <c r="AX51" s="50">
        <f>-AX50*Assumptions!$D65</f>
        <v>0</v>
      </c>
      <c r="AY51" s="50">
        <f>-AY50*Assumptions!$D65</f>
        <v>0</v>
      </c>
      <c r="AZ51" s="50">
        <f>-AZ50*Assumptions!$D65</f>
        <v>0</v>
      </c>
      <c r="BA51" s="50">
        <f>-BA50*Assumptions!$D65</f>
        <v>0</v>
      </c>
      <c r="BB51" s="50">
        <f>-BB50*Assumptions!$D65</f>
        <v>0</v>
      </c>
      <c r="BC51" s="50">
        <f>-BC50*Assumptions!$D65</f>
        <v>0</v>
      </c>
      <c r="BD51" s="50">
        <f>-BD50*Assumptions!$D65</f>
        <v>0</v>
      </c>
      <c r="BE51" s="50">
        <f>-BE50*Assumptions!$D65</f>
        <v>0</v>
      </c>
      <c r="BF51" s="50">
        <f>-BF50*Assumptions!$D65</f>
        <v>0</v>
      </c>
      <c r="BG51" s="50">
        <f>-BG50*Assumptions!$D65</f>
        <v>0</v>
      </c>
      <c r="BH51" s="50">
        <f>-BH50*Assumptions!$D65</f>
        <v>0</v>
      </c>
      <c r="BI51" s="50">
        <f>-BI50*Assumptions!$D65</f>
        <v>0</v>
      </c>
      <c r="BJ51" s="50">
        <f>-BJ50*Assumptions!$D65</f>
        <v>0</v>
      </c>
      <c r="BK51" s="50">
        <f>-BK50*Assumptions!$D65</f>
        <v>0</v>
      </c>
      <c r="BL51" s="50">
        <f>-BL50*Assumptions!$D65</f>
        <v>0</v>
      </c>
      <c r="BM51" s="50">
        <f>-BM50*Assumptions!$D65</f>
        <v>0</v>
      </c>
      <c r="BN51" s="50">
        <f>-BN50*Assumptions!$D65</f>
        <v>0</v>
      </c>
      <c r="BO51" s="50">
        <f>-BO50*Assumptions!$D65</f>
        <v>0</v>
      </c>
      <c r="BP51" s="50">
        <f>-BP50*Assumptions!$D65</f>
        <v>0</v>
      </c>
      <c r="BQ51" s="50">
        <f>-BQ50*Assumptions!$D65</f>
        <v>0</v>
      </c>
      <c r="BR51" s="50">
        <f>-BR50*Assumptions!$D65</f>
        <v>0</v>
      </c>
      <c r="BS51" s="50">
        <f>-BS50*Assumptions!$D65</f>
        <v>0</v>
      </c>
      <c r="BT51" s="50">
        <f>-BT50*Assumptions!$D65</f>
        <v>0</v>
      </c>
      <c r="BU51" s="50">
        <f>-BU50*Assumptions!$D65</f>
        <v>0</v>
      </c>
      <c r="BV51" s="50">
        <f>-BV50*Assumptions!$D65</f>
        <v>0</v>
      </c>
      <c r="BW51" s="50">
        <f>-BW50*Assumptions!$D65</f>
        <v>0</v>
      </c>
      <c r="BX51" s="50">
        <f>-BX50*Assumptions!$D65</f>
        <v>0</v>
      </c>
      <c r="BY51" s="50">
        <f>-BY50*Assumptions!$D65</f>
        <v>0</v>
      </c>
      <c r="BZ51" s="50">
        <f>-BZ50*Assumptions!$D65</f>
        <v>0</v>
      </c>
      <c r="CA51" s="50">
        <f>-CA50*Assumptions!$D65</f>
        <v>0</v>
      </c>
      <c r="CB51" s="50">
        <f>-CB50*Assumptions!$D65</f>
        <v>0</v>
      </c>
      <c r="CC51" s="50">
        <f>-CC50*Assumptions!$D65</f>
        <v>0</v>
      </c>
      <c r="CD51" s="50">
        <f>-CD50*Assumptions!$D65</f>
        <v>0</v>
      </c>
      <c r="CE51" s="50">
        <f>-CE50*Assumptions!$D65</f>
        <v>0</v>
      </c>
      <c r="CF51" s="50">
        <f>-CF50*Assumptions!$D65</f>
        <v>0</v>
      </c>
      <c r="CG51" s="50">
        <f>-CG50*Assumptions!$D65</f>
        <v>0</v>
      </c>
      <c r="CH51" s="50">
        <f>-CH50*Assumptions!$D65</f>
        <v>0</v>
      </c>
      <c r="CI51" s="50">
        <f>-CI50*Assumptions!$D65</f>
        <v>0</v>
      </c>
      <c r="CJ51" s="50">
        <f>-CJ50*Assumptions!$D65</f>
        <v>0</v>
      </c>
      <c r="CK51" s="50">
        <f>-CK50*Assumptions!$D65</f>
        <v>0</v>
      </c>
      <c r="CL51" s="50">
        <f>-CL50*Assumptions!$D65</f>
        <v>0</v>
      </c>
      <c r="CM51" s="50">
        <f>-CM50*Assumptions!$D65</f>
        <v>0</v>
      </c>
      <c r="CN51" s="50">
        <f>-CN50*Assumptions!$D65</f>
        <v>0</v>
      </c>
      <c r="CO51" s="50">
        <f>-CO50*Assumptions!$D65</f>
        <v>0</v>
      </c>
      <c r="CP51" s="50">
        <f>-CP50*Assumptions!$D65</f>
        <v>0</v>
      </c>
      <c r="CQ51" s="50">
        <f>-CQ50*Assumptions!$D65</f>
        <v>0</v>
      </c>
      <c r="CR51" s="50">
        <f>-CR50*Assumptions!$D65</f>
        <v>0</v>
      </c>
      <c r="CS51" s="50">
        <f>-CS50*Assumptions!$D65</f>
        <v>0</v>
      </c>
      <c r="CT51" s="50">
        <f>-CT50*Assumptions!$D65</f>
        <v>0</v>
      </c>
      <c r="CU51" s="50">
        <f>-CU50*Assumptions!$D65</f>
        <v>0</v>
      </c>
      <c r="CV51" s="50">
        <f>-CV50*Assumptions!$D65</f>
        <v>0</v>
      </c>
      <c r="CW51" s="50">
        <f>-CW50*Assumptions!$D65</f>
        <v>0</v>
      </c>
      <c r="CX51" s="50">
        <f>-CX50*Assumptions!$D65</f>
        <v>0</v>
      </c>
      <c r="CY51" s="50">
        <f>-CY50*Assumptions!$D65</f>
        <v>0</v>
      </c>
      <c r="CZ51" s="50">
        <f>-CZ50*Assumptions!$D65</f>
        <v>0</v>
      </c>
      <c r="DA51" s="50">
        <f>-DA50*Assumptions!$D65</f>
        <v>0</v>
      </c>
      <c r="DB51" s="50">
        <f>-DB50*Assumptions!$D65</f>
        <v>0</v>
      </c>
      <c r="DC51" s="50">
        <f>-DC50*Assumptions!$D65</f>
        <v>0</v>
      </c>
      <c r="DD51" s="50">
        <f>-DD50*Assumptions!$D65</f>
        <v>0</v>
      </c>
      <c r="DE51" s="50">
        <f>-DE50*Assumptions!$D65</f>
        <v>0</v>
      </c>
      <c r="DF51" s="50">
        <f>-DF50*Assumptions!$D65</f>
        <v>0</v>
      </c>
      <c r="DG51" s="50">
        <f>-DG50*Assumptions!$D65</f>
        <v>0</v>
      </c>
      <c r="DH51" s="50">
        <f>-DH50*Assumptions!$D65</f>
        <v>0</v>
      </c>
      <c r="DI51" s="50">
        <f>-DI50*Assumptions!$D65</f>
        <v>0</v>
      </c>
      <c r="DJ51" s="50">
        <f>-DJ50*Assumptions!$D65</f>
        <v>0</v>
      </c>
      <c r="DK51" s="50">
        <f>-DK50*Assumptions!$D65</f>
        <v>0</v>
      </c>
      <c r="DL51" s="50">
        <f>-DL50*Assumptions!$D65</f>
        <v>0</v>
      </c>
      <c r="DM51" s="50">
        <f>-DM50*Assumptions!$D65</f>
        <v>0</v>
      </c>
      <c r="DN51" s="50">
        <f>-DN50*Assumptions!$D65</f>
        <v>0</v>
      </c>
      <c r="DO51" s="50">
        <f>-DO50*Assumptions!$D65</f>
        <v>0</v>
      </c>
      <c r="DP51" s="50">
        <f>-DP50*Assumptions!$D65</f>
        <v>0</v>
      </c>
      <c r="DQ51" s="50">
        <f>-DQ50*Assumptions!$D65</f>
        <v>0</v>
      </c>
      <c r="DR51" s="50">
        <f>-DR50*Assumptions!$D65</f>
        <v>0</v>
      </c>
      <c r="DS51" s="50">
        <f>-DS50*Assumptions!$D65</f>
        <v>-80481.28567</v>
      </c>
      <c r="DT51" s="50">
        <f>-DT50*Assumptions!$D65</f>
        <v>0</v>
      </c>
      <c r="DU51" s="50">
        <f>-DU50*Assumptions!$D65</f>
        <v>0</v>
      </c>
      <c r="DV51" s="50">
        <f>-DV50*Assumptions!$D65</f>
        <v>0</v>
      </c>
      <c r="DW51" s="50">
        <f>-DW50*Assumptions!$D65</f>
        <v>0</v>
      </c>
      <c r="DX51" s="50">
        <f>-DX50*Assumptions!$D65</f>
        <v>0</v>
      </c>
      <c r="DY51" s="50">
        <f>-DY50*Assumptions!$D65</f>
        <v>0</v>
      </c>
      <c r="DZ51" s="50">
        <f>-DZ50*Assumptions!$D65</f>
        <v>0</v>
      </c>
      <c r="EA51" s="50">
        <f>-EA50*Assumptions!$D65</f>
        <v>0</v>
      </c>
      <c r="EB51" s="50">
        <f>-EB50*Assumptions!$D65</f>
        <v>0</v>
      </c>
      <c r="EC51" s="50">
        <f>-EC50*Assumptions!$D65</f>
        <v>0</v>
      </c>
      <c r="ED51" s="50">
        <f>-ED50*Assumptions!$D65</f>
        <v>0</v>
      </c>
      <c r="EE51" s="50">
        <f>-EE50*Assumptions!$D65</f>
        <v>0</v>
      </c>
    </row>
    <row r="52" ht="15.75" customHeight="1">
      <c r="A52" s="1"/>
      <c r="B52" s="21"/>
      <c r="C52" s="21" t="s">
        <v>207</v>
      </c>
      <c r="D52" s="198">
        <f t="shared" ref="D52:EE52" si="10">-D47*IF(D50=0,0,1)</f>
        <v>0</v>
      </c>
      <c r="E52" s="198">
        <f t="shared" si="10"/>
        <v>0</v>
      </c>
      <c r="F52" s="198">
        <f t="shared" si="10"/>
        <v>0</v>
      </c>
      <c r="G52" s="198">
        <f t="shared" si="10"/>
        <v>0</v>
      </c>
      <c r="H52" s="198">
        <f t="shared" si="10"/>
        <v>0</v>
      </c>
      <c r="I52" s="198">
        <f t="shared" si="10"/>
        <v>0</v>
      </c>
      <c r="J52" s="198">
        <f t="shared" si="10"/>
        <v>0</v>
      </c>
      <c r="K52" s="198">
        <f t="shared" si="10"/>
        <v>0</v>
      </c>
      <c r="L52" s="198">
        <f t="shared" si="10"/>
        <v>0</v>
      </c>
      <c r="M52" s="198">
        <f t="shared" si="10"/>
        <v>0</v>
      </c>
      <c r="N52" s="198">
        <f t="shared" si="10"/>
        <v>0</v>
      </c>
      <c r="O52" s="198">
        <f t="shared" si="10"/>
        <v>0</v>
      </c>
      <c r="P52" s="198">
        <f t="shared" si="10"/>
        <v>0</v>
      </c>
      <c r="Q52" s="198">
        <f t="shared" si="10"/>
        <v>0</v>
      </c>
      <c r="R52" s="198">
        <f t="shared" si="10"/>
        <v>0</v>
      </c>
      <c r="S52" s="198">
        <f t="shared" si="10"/>
        <v>0</v>
      </c>
      <c r="T52" s="198">
        <f t="shared" si="10"/>
        <v>0</v>
      </c>
      <c r="U52" s="198">
        <f t="shared" si="10"/>
        <v>0</v>
      </c>
      <c r="V52" s="198">
        <f t="shared" si="10"/>
        <v>0</v>
      </c>
      <c r="W52" s="198">
        <f t="shared" si="10"/>
        <v>0</v>
      </c>
      <c r="X52" s="198">
        <f t="shared" si="10"/>
        <v>0</v>
      </c>
      <c r="Y52" s="198">
        <f t="shared" si="10"/>
        <v>0</v>
      </c>
      <c r="Z52" s="198">
        <f t="shared" si="10"/>
        <v>0</v>
      </c>
      <c r="AA52" s="198">
        <f t="shared" si="10"/>
        <v>0</v>
      </c>
      <c r="AB52" s="198">
        <f t="shared" si="10"/>
        <v>0</v>
      </c>
      <c r="AC52" s="198">
        <f t="shared" si="10"/>
        <v>0</v>
      </c>
      <c r="AD52" s="198">
        <f t="shared" si="10"/>
        <v>0</v>
      </c>
      <c r="AE52" s="198">
        <f t="shared" si="10"/>
        <v>0</v>
      </c>
      <c r="AF52" s="198">
        <f t="shared" si="10"/>
        <v>0</v>
      </c>
      <c r="AG52" s="198">
        <f t="shared" si="10"/>
        <v>0</v>
      </c>
      <c r="AH52" s="198">
        <f t="shared" si="10"/>
        <v>0</v>
      </c>
      <c r="AI52" s="198">
        <f t="shared" si="10"/>
        <v>0</v>
      </c>
      <c r="AJ52" s="198">
        <f t="shared" si="10"/>
        <v>0</v>
      </c>
      <c r="AK52" s="198">
        <f t="shared" si="10"/>
        <v>0</v>
      </c>
      <c r="AL52" s="198">
        <f t="shared" si="10"/>
        <v>0</v>
      </c>
      <c r="AM52" s="198">
        <f t="shared" si="10"/>
        <v>0</v>
      </c>
      <c r="AN52" s="198">
        <f t="shared" si="10"/>
        <v>0</v>
      </c>
      <c r="AO52" s="198">
        <f t="shared" si="10"/>
        <v>0</v>
      </c>
      <c r="AP52" s="198">
        <f t="shared" si="10"/>
        <v>0</v>
      </c>
      <c r="AQ52" s="198">
        <f t="shared" si="10"/>
        <v>0</v>
      </c>
      <c r="AR52" s="198">
        <f t="shared" si="10"/>
        <v>0</v>
      </c>
      <c r="AS52" s="198">
        <f t="shared" si="10"/>
        <v>0</v>
      </c>
      <c r="AT52" s="198">
        <f t="shared" si="10"/>
        <v>0</v>
      </c>
      <c r="AU52" s="198">
        <f t="shared" si="10"/>
        <v>0</v>
      </c>
      <c r="AV52" s="198">
        <f t="shared" si="10"/>
        <v>0</v>
      </c>
      <c r="AW52" s="198">
        <f t="shared" si="10"/>
        <v>0</v>
      </c>
      <c r="AX52" s="198">
        <f t="shared" si="10"/>
        <v>0</v>
      </c>
      <c r="AY52" s="198">
        <f t="shared" si="10"/>
        <v>0</v>
      </c>
      <c r="AZ52" s="198">
        <f t="shared" si="10"/>
        <v>0</v>
      </c>
      <c r="BA52" s="198">
        <f t="shared" si="10"/>
        <v>0</v>
      </c>
      <c r="BB52" s="198">
        <f t="shared" si="10"/>
        <v>0</v>
      </c>
      <c r="BC52" s="198">
        <f t="shared" si="10"/>
        <v>0</v>
      </c>
      <c r="BD52" s="198">
        <f t="shared" si="10"/>
        <v>0</v>
      </c>
      <c r="BE52" s="198">
        <f t="shared" si="10"/>
        <v>0</v>
      </c>
      <c r="BF52" s="198">
        <f t="shared" si="10"/>
        <v>0</v>
      </c>
      <c r="BG52" s="198">
        <f t="shared" si="10"/>
        <v>0</v>
      </c>
      <c r="BH52" s="198">
        <f t="shared" si="10"/>
        <v>0</v>
      </c>
      <c r="BI52" s="198">
        <f t="shared" si="10"/>
        <v>0</v>
      </c>
      <c r="BJ52" s="198">
        <f t="shared" si="10"/>
        <v>0</v>
      </c>
      <c r="BK52" s="198">
        <f t="shared" si="10"/>
        <v>0</v>
      </c>
      <c r="BL52" s="198">
        <f t="shared" si="10"/>
        <v>0</v>
      </c>
      <c r="BM52" s="198">
        <f t="shared" si="10"/>
        <v>0</v>
      </c>
      <c r="BN52" s="198">
        <f t="shared" si="10"/>
        <v>0</v>
      </c>
      <c r="BO52" s="198">
        <f t="shared" si="10"/>
        <v>0</v>
      </c>
      <c r="BP52" s="198">
        <f t="shared" si="10"/>
        <v>0</v>
      </c>
      <c r="BQ52" s="198">
        <f t="shared" si="10"/>
        <v>0</v>
      </c>
      <c r="BR52" s="198">
        <f t="shared" si="10"/>
        <v>0</v>
      </c>
      <c r="BS52" s="198">
        <f t="shared" si="10"/>
        <v>0</v>
      </c>
      <c r="BT52" s="198">
        <f t="shared" si="10"/>
        <v>0</v>
      </c>
      <c r="BU52" s="198">
        <f t="shared" si="10"/>
        <v>0</v>
      </c>
      <c r="BV52" s="198">
        <f t="shared" si="10"/>
        <v>0</v>
      </c>
      <c r="BW52" s="198">
        <f t="shared" si="10"/>
        <v>0</v>
      </c>
      <c r="BX52" s="198">
        <f t="shared" si="10"/>
        <v>0</v>
      </c>
      <c r="BY52" s="198">
        <f t="shared" si="10"/>
        <v>0</v>
      </c>
      <c r="BZ52" s="198">
        <f t="shared" si="10"/>
        <v>0</v>
      </c>
      <c r="CA52" s="198">
        <f t="shared" si="10"/>
        <v>0</v>
      </c>
      <c r="CB52" s="198">
        <f t="shared" si="10"/>
        <v>0</v>
      </c>
      <c r="CC52" s="198">
        <f t="shared" si="10"/>
        <v>0</v>
      </c>
      <c r="CD52" s="198">
        <f t="shared" si="10"/>
        <v>0</v>
      </c>
      <c r="CE52" s="198">
        <f t="shared" si="10"/>
        <v>0</v>
      </c>
      <c r="CF52" s="198">
        <f t="shared" si="10"/>
        <v>0</v>
      </c>
      <c r="CG52" s="198">
        <f t="shared" si="10"/>
        <v>0</v>
      </c>
      <c r="CH52" s="198">
        <f t="shared" si="10"/>
        <v>0</v>
      </c>
      <c r="CI52" s="198">
        <f t="shared" si="10"/>
        <v>0</v>
      </c>
      <c r="CJ52" s="198">
        <f t="shared" si="10"/>
        <v>0</v>
      </c>
      <c r="CK52" s="198">
        <f t="shared" si="10"/>
        <v>0</v>
      </c>
      <c r="CL52" s="198">
        <f t="shared" si="10"/>
        <v>0</v>
      </c>
      <c r="CM52" s="198">
        <f t="shared" si="10"/>
        <v>0</v>
      </c>
      <c r="CN52" s="198">
        <f t="shared" si="10"/>
        <v>0</v>
      </c>
      <c r="CO52" s="198">
        <f t="shared" si="10"/>
        <v>0</v>
      </c>
      <c r="CP52" s="198">
        <f t="shared" si="10"/>
        <v>0</v>
      </c>
      <c r="CQ52" s="198">
        <f t="shared" si="10"/>
        <v>0</v>
      </c>
      <c r="CR52" s="198">
        <f t="shared" si="10"/>
        <v>0</v>
      </c>
      <c r="CS52" s="198">
        <f t="shared" si="10"/>
        <v>0</v>
      </c>
      <c r="CT52" s="198">
        <f t="shared" si="10"/>
        <v>0</v>
      </c>
      <c r="CU52" s="198">
        <f t="shared" si="10"/>
        <v>0</v>
      </c>
      <c r="CV52" s="198">
        <f t="shared" si="10"/>
        <v>0</v>
      </c>
      <c r="CW52" s="198">
        <f t="shared" si="10"/>
        <v>0</v>
      </c>
      <c r="CX52" s="198">
        <f t="shared" si="10"/>
        <v>0</v>
      </c>
      <c r="CY52" s="198">
        <f t="shared" si="10"/>
        <v>0</v>
      </c>
      <c r="CZ52" s="198">
        <f t="shared" si="10"/>
        <v>0</v>
      </c>
      <c r="DA52" s="198">
        <f t="shared" si="10"/>
        <v>0</v>
      </c>
      <c r="DB52" s="198">
        <f t="shared" si="10"/>
        <v>0</v>
      </c>
      <c r="DC52" s="198">
        <f t="shared" si="10"/>
        <v>0</v>
      </c>
      <c r="DD52" s="198">
        <f t="shared" si="10"/>
        <v>0</v>
      </c>
      <c r="DE52" s="198">
        <f t="shared" si="10"/>
        <v>0</v>
      </c>
      <c r="DF52" s="198">
        <f t="shared" si="10"/>
        <v>0</v>
      </c>
      <c r="DG52" s="198">
        <f t="shared" si="10"/>
        <v>0</v>
      </c>
      <c r="DH52" s="198">
        <f t="shared" si="10"/>
        <v>0</v>
      </c>
      <c r="DI52" s="198">
        <f t="shared" si="10"/>
        <v>0</v>
      </c>
      <c r="DJ52" s="198">
        <f t="shared" si="10"/>
        <v>0</v>
      </c>
      <c r="DK52" s="198">
        <f t="shared" si="10"/>
        <v>0</v>
      </c>
      <c r="DL52" s="198">
        <f t="shared" si="10"/>
        <v>0</v>
      </c>
      <c r="DM52" s="198">
        <f t="shared" si="10"/>
        <v>0</v>
      </c>
      <c r="DN52" s="198">
        <f t="shared" si="10"/>
        <v>0</v>
      </c>
      <c r="DO52" s="198">
        <f t="shared" si="10"/>
        <v>0</v>
      </c>
      <c r="DP52" s="198">
        <f t="shared" si="10"/>
        <v>0</v>
      </c>
      <c r="DQ52" s="198">
        <f t="shared" si="10"/>
        <v>0</v>
      </c>
      <c r="DR52" s="198">
        <f t="shared" si="10"/>
        <v>0</v>
      </c>
      <c r="DS52" s="198">
        <f t="shared" si="10"/>
        <v>-1686335.347</v>
      </c>
      <c r="DT52" s="198">
        <f t="shared" si="10"/>
        <v>0</v>
      </c>
      <c r="DU52" s="198">
        <f t="shared" si="10"/>
        <v>0</v>
      </c>
      <c r="DV52" s="198">
        <f t="shared" si="10"/>
        <v>0</v>
      </c>
      <c r="DW52" s="198">
        <f t="shared" si="10"/>
        <v>0</v>
      </c>
      <c r="DX52" s="198">
        <f t="shared" si="10"/>
        <v>0</v>
      </c>
      <c r="DY52" s="198">
        <f t="shared" si="10"/>
        <v>0</v>
      </c>
      <c r="DZ52" s="198">
        <f t="shared" si="10"/>
        <v>0</v>
      </c>
      <c r="EA52" s="198">
        <f t="shared" si="10"/>
        <v>0</v>
      </c>
      <c r="EB52" s="198">
        <f t="shared" si="10"/>
        <v>0</v>
      </c>
      <c r="EC52" s="198">
        <f t="shared" si="10"/>
        <v>0</v>
      </c>
      <c r="ED52" s="198">
        <f t="shared" si="10"/>
        <v>0</v>
      </c>
      <c r="EE52" s="198">
        <f t="shared" si="10"/>
        <v>0</v>
      </c>
    </row>
    <row r="53" ht="15.75" customHeight="1">
      <c r="A53" s="1"/>
      <c r="B53" s="43"/>
      <c r="C53" s="43" t="s">
        <v>158</v>
      </c>
      <c r="D53" s="200">
        <f t="shared" ref="D53:EE53" si="11">SUM(D50:D52)</f>
        <v>0</v>
      </c>
      <c r="E53" s="200">
        <f t="shared" si="11"/>
        <v>0</v>
      </c>
      <c r="F53" s="200">
        <f t="shared" si="11"/>
        <v>0</v>
      </c>
      <c r="G53" s="200">
        <f t="shared" si="11"/>
        <v>0</v>
      </c>
      <c r="H53" s="200">
        <f t="shared" si="11"/>
        <v>0</v>
      </c>
      <c r="I53" s="200">
        <f t="shared" si="11"/>
        <v>0</v>
      </c>
      <c r="J53" s="200">
        <f t="shared" si="11"/>
        <v>0</v>
      </c>
      <c r="K53" s="200">
        <f t="shared" si="11"/>
        <v>0</v>
      </c>
      <c r="L53" s="200">
        <f t="shared" si="11"/>
        <v>0</v>
      </c>
      <c r="M53" s="200">
        <f t="shared" si="11"/>
        <v>0</v>
      </c>
      <c r="N53" s="200">
        <f t="shared" si="11"/>
        <v>0</v>
      </c>
      <c r="O53" s="200">
        <f t="shared" si="11"/>
        <v>0</v>
      </c>
      <c r="P53" s="200">
        <f t="shared" si="11"/>
        <v>0</v>
      </c>
      <c r="Q53" s="200">
        <f t="shared" si="11"/>
        <v>0</v>
      </c>
      <c r="R53" s="200">
        <f t="shared" si="11"/>
        <v>0</v>
      </c>
      <c r="S53" s="200">
        <f t="shared" si="11"/>
        <v>0</v>
      </c>
      <c r="T53" s="200">
        <f t="shared" si="11"/>
        <v>0</v>
      </c>
      <c r="U53" s="200">
        <f t="shared" si="11"/>
        <v>0</v>
      </c>
      <c r="V53" s="200">
        <f t="shared" si="11"/>
        <v>0</v>
      </c>
      <c r="W53" s="200">
        <f t="shared" si="11"/>
        <v>0</v>
      </c>
      <c r="X53" s="200">
        <f t="shared" si="11"/>
        <v>0</v>
      </c>
      <c r="Y53" s="200">
        <f t="shared" si="11"/>
        <v>0</v>
      </c>
      <c r="Z53" s="200">
        <f t="shared" si="11"/>
        <v>0</v>
      </c>
      <c r="AA53" s="200">
        <f t="shared" si="11"/>
        <v>0</v>
      </c>
      <c r="AB53" s="200">
        <f t="shared" si="11"/>
        <v>0</v>
      </c>
      <c r="AC53" s="200">
        <f t="shared" si="11"/>
        <v>0</v>
      </c>
      <c r="AD53" s="200">
        <f t="shared" si="11"/>
        <v>0</v>
      </c>
      <c r="AE53" s="200">
        <f t="shared" si="11"/>
        <v>0</v>
      </c>
      <c r="AF53" s="200">
        <f t="shared" si="11"/>
        <v>0</v>
      </c>
      <c r="AG53" s="200">
        <f t="shared" si="11"/>
        <v>0</v>
      </c>
      <c r="AH53" s="200">
        <f t="shared" si="11"/>
        <v>0</v>
      </c>
      <c r="AI53" s="200">
        <f t="shared" si="11"/>
        <v>0</v>
      </c>
      <c r="AJ53" s="200">
        <f t="shared" si="11"/>
        <v>0</v>
      </c>
      <c r="AK53" s="200">
        <f t="shared" si="11"/>
        <v>0</v>
      </c>
      <c r="AL53" s="200">
        <f t="shared" si="11"/>
        <v>0</v>
      </c>
      <c r="AM53" s="200">
        <f t="shared" si="11"/>
        <v>0</v>
      </c>
      <c r="AN53" s="200">
        <f t="shared" si="11"/>
        <v>0</v>
      </c>
      <c r="AO53" s="200">
        <f t="shared" si="11"/>
        <v>0</v>
      </c>
      <c r="AP53" s="200">
        <f t="shared" si="11"/>
        <v>0</v>
      </c>
      <c r="AQ53" s="200">
        <f t="shared" si="11"/>
        <v>0</v>
      </c>
      <c r="AR53" s="200">
        <f t="shared" si="11"/>
        <v>0</v>
      </c>
      <c r="AS53" s="200">
        <f t="shared" si="11"/>
        <v>0</v>
      </c>
      <c r="AT53" s="200">
        <f t="shared" si="11"/>
        <v>0</v>
      </c>
      <c r="AU53" s="200">
        <f t="shared" si="11"/>
        <v>0</v>
      </c>
      <c r="AV53" s="200">
        <f t="shared" si="11"/>
        <v>0</v>
      </c>
      <c r="AW53" s="200">
        <f t="shared" si="11"/>
        <v>0</v>
      </c>
      <c r="AX53" s="200">
        <f t="shared" si="11"/>
        <v>0</v>
      </c>
      <c r="AY53" s="200">
        <f t="shared" si="11"/>
        <v>0</v>
      </c>
      <c r="AZ53" s="200">
        <f t="shared" si="11"/>
        <v>0</v>
      </c>
      <c r="BA53" s="200">
        <f t="shared" si="11"/>
        <v>0</v>
      </c>
      <c r="BB53" s="200">
        <f t="shared" si="11"/>
        <v>0</v>
      </c>
      <c r="BC53" s="200">
        <f t="shared" si="11"/>
        <v>0</v>
      </c>
      <c r="BD53" s="200">
        <f t="shared" si="11"/>
        <v>0</v>
      </c>
      <c r="BE53" s="200">
        <f t="shared" si="11"/>
        <v>0</v>
      </c>
      <c r="BF53" s="200">
        <f t="shared" si="11"/>
        <v>0</v>
      </c>
      <c r="BG53" s="200">
        <f t="shared" si="11"/>
        <v>0</v>
      </c>
      <c r="BH53" s="200">
        <f t="shared" si="11"/>
        <v>0</v>
      </c>
      <c r="BI53" s="200">
        <f t="shared" si="11"/>
        <v>0</v>
      </c>
      <c r="BJ53" s="200">
        <f t="shared" si="11"/>
        <v>0</v>
      </c>
      <c r="BK53" s="200">
        <f t="shared" si="11"/>
        <v>0</v>
      </c>
      <c r="BL53" s="200">
        <f t="shared" si="11"/>
        <v>0</v>
      </c>
      <c r="BM53" s="200">
        <f t="shared" si="11"/>
        <v>0</v>
      </c>
      <c r="BN53" s="200">
        <f t="shared" si="11"/>
        <v>0</v>
      </c>
      <c r="BO53" s="200">
        <f t="shared" si="11"/>
        <v>0</v>
      </c>
      <c r="BP53" s="200">
        <f t="shared" si="11"/>
        <v>0</v>
      </c>
      <c r="BQ53" s="200">
        <f t="shared" si="11"/>
        <v>0</v>
      </c>
      <c r="BR53" s="200">
        <f t="shared" si="11"/>
        <v>0</v>
      </c>
      <c r="BS53" s="200">
        <f t="shared" si="11"/>
        <v>0</v>
      </c>
      <c r="BT53" s="200">
        <f t="shared" si="11"/>
        <v>0</v>
      </c>
      <c r="BU53" s="200">
        <f t="shared" si="11"/>
        <v>0</v>
      </c>
      <c r="BV53" s="200">
        <f t="shared" si="11"/>
        <v>0</v>
      </c>
      <c r="BW53" s="200">
        <f t="shared" si="11"/>
        <v>0</v>
      </c>
      <c r="BX53" s="200">
        <f t="shared" si="11"/>
        <v>0</v>
      </c>
      <c r="BY53" s="200">
        <f t="shared" si="11"/>
        <v>0</v>
      </c>
      <c r="BZ53" s="200">
        <f t="shared" si="11"/>
        <v>0</v>
      </c>
      <c r="CA53" s="200">
        <f t="shared" si="11"/>
        <v>0</v>
      </c>
      <c r="CB53" s="200">
        <f t="shared" si="11"/>
        <v>0</v>
      </c>
      <c r="CC53" s="200">
        <f t="shared" si="11"/>
        <v>0</v>
      </c>
      <c r="CD53" s="200">
        <f t="shared" si="11"/>
        <v>0</v>
      </c>
      <c r="CE53" s="200">
        <f t="shared" si="11"/>
        <v>0</v>
      </c>
      <c r="CF53" s="200">
        <f t="shared" si="11"/>
        <v>0</v>
      </c>
      <c r="CG53" s="200">
        <f t="shared" si="11"/>
        <v>0</v>
      </c>
      <c r="CH53" s="200">
        <f t="shared" si="11"/>
        <v>0</v>
      </c>
      <c r="CI53" s="200">
        <f t="shared" si="11"/>
        <v>0</v>
      </c>
      <c r="CJ53" s="200">
        <f t="shared" si="11"/>
        <v>0</v>
      </c>
      <c r="CK53" s="200">
        <f t="shared" si="11"/>
        <v>0</v>
      </c>
      <c r="CL53" s="200">
        <f t="shared" si="11"/>
        <v>0</v>
      </c>
      <c r="CM53" s="200">
        <f t="shared" si="11"/>
        <v>0</v>
      </c>
      <c r="CN53" s="200">
        <f t="shared" si="11"/>
        <v>0</v>
      </c>
      <c r="CO53" s="200">
        <f t="shared" si="11"/>
        <v>0</v>
      </c>
      <c r="CP53" s="200">
        <f t="shared" si="11"/>
        <v>0</v>
      </c>
      <c r="CQ53" s="200">
        <f t="shared" si="11"/>
        <v>0</v>
      </c>
      <c r="CR53" s="200">
        <f t="shared" si="11"/>
        <v>0</v>
      </c>
      <c r="CS53" s="200">
        <f t="shared" si="11"/>
        <v>0</v>
      </c>
      <c r="CT53" s="200">
        <f t="shared" si="11"/>
        <v>0</v>
      </c>
      <c r="CU53" s="200">
        <f t="shared" si="11"/>
        <v>0</v>
      </c>
      <c r="CV53" s="200">
        <f t="shared" si="11"/>
        <v>0</v>
      </c>
      <c r="CW53" s="200">
        <f t="shared" si="11"/>
        <v>0</v>
      </c>
      <c r="CX53" s="200">
        <f t="shared" si="11"/>
        <v>0</v>
      </c>
      <c r="CY53" s="200">
        <f t="shared" si="11"/>
        <v>0</v>
      </c>
      <c r="CZ53" s="200">
        <f t="shared" si="11"/>
        <v>0</v>
      </c>
      <c r="DA53" s="200">
        <f t="shared" si="11"/>
        <v>0</v>
      </c>
      <c r="DB53" s="200">
        <f t="shared" si="11"/>
        <v>0</v>
      </c>
      <c r="DC53" s="200">
        <f t="shared" si="11"/>
        <v>0</v>
      </c>
      <c r="DD53" s="200">
        <f t="shared" si="11"/>
        <v>0</v>
      </c>
      <c r="DE53" s="200">
        <f t="shared" si="11"/>
        <v>0</v>
      </c>
      <c r="DF53" s="200">
        <f t="shared" si="11"/>
        <v>0</v>
      </c>
      <c r="DG53" s="200">
        <f t="shared" si="11"/>
        <v>0</v>
      </c>
      <c r="DH53" s="200">
        <f t="shared" si="11"/>
        <v>0</v>
      </c>
      <c r="DI53" s="200">
        <f t="shared" si="11"/>
        <v>0</v>
      </c>
      <c r="DJ53" s="200">
        <f t="shared" si="11"/>
        <v>0</v>
      </c>
      <c r="DK53" s="200">
        <f t="shared" si="11"/>
        <v>0</v>
      </c>
      <c r="DL53" s="200">
        <f t="shared" si="11"/>
        <v>0</v>
      </c>
      <c r="DM53" s="200">
        <f t="shared" si="11"/>
        <v>0</v>
      </c>
      <c r="DN53" s="200">
        <f t="shared" si="11"/>
        <v>0</v>
      </c>
      <c r="DO53" s="200">
        <f t="shared" si="11"/>
        <v>0</v>
      </c>
      <c r="DP53" s="200">
        <f t="shared" si="11"/>
        <v>0</v>
      </c>
      <c r="DQ53" s="200">
        <f t="shared" si="11"/>
        <v>0</v>
      </c>
      <c r="DR53" s="200">
        <f t="shared" si="11"/>
        <v>0</v>
      </c>
      <c r="DS53" s="200">
        <f t="shared" si="11"/>
        <v>2257247.651</v>
      </c>
      <c r="DT53" s="200">
        <f t="shared" si="11"/>
        <v>0</v>
      </c>
      <c r="DU53" s="200">
        <f t="shared" si="11"/>
        <v>0</v>
      </c>
      <c r="DV53" s="200">
        <f t="shared" si="11"/>
        <v>0</v>
      </c>
      <c r="DW53" s="200">
        <f t="shared" si="11"/>
        <v>0</v>
      </c>
      <c r="DX53" s="200">
        <f t="shared" si="11"/>
        <v>0</v>
      </c>
      <c r="DY53" s="200">
        <f t="shared" si="11"/>
        <v>0</v>
      </c>
      <c r="DZ53" s="200">
        <f t="shared" si="11"/>
        <v>0</v>
      </c>
      <c r="EA53" s="200">
        <f t="shared" si="11"/>
        <v>0</v>
      </c>
      <c r="EB53" s="200">
        <f t="shared" si="11"/>
        <v>0</v>
      </c>
      <c r="EC53" s="200">
        <f t="shared" si="11"/>
        <v>0</v>
      </c>
      <c r="ED53" s="200">
        <f t="shared" si="11"/>
        <v>0</v>
      </c>
      <c r="EE53" s="200">
        <f t="shared" si="11"/>
        <v>0</v>
      </c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</row>
    <row r="55" ht="15.75" customHeight="1">
      <c r="A55" s="1"/>
      <c r="B55" s="1"/>
      <c r="C55" s="1" t="s">
        <v>159</v>
      </c>
      <c r="D55" s="50">
        <f>(D38-D46)*IF(D1&gt;Assumptions!$D$68*12,0,1)</f>
        <v>16796.81922</v>
      </c>
      <c r="E55" s="50">
        <f>(E38-E46)*IF(E1&gt;Assumptions!$D$68*12,0,1)</f>
        <v>16796.81922</v>
      </c>
      <c r="F55" s="50">
        <f>(F38-F46)*IF(F1&gt;Assumptions!$D$68*12,0,1)</f>
        <v>16796.81922</v>
      </c>
      <c r="G55" s="50">
        <f>(G38-G46)*IF(G1&gt;Assumptions!$D$68*12,0,1)</f>
        <v>16796.81922</v>
      </c>
      <c r="H55" s="50">
        <f>(H38-H46)*IF(H1&gt;Assumptions!$D$68*12,0,1)</f>
        <v>16796.81922</v>
      </c>
      <c r="I55" s="50">
        <f>(I38-I46)*IF(I1&gt;Assumptions!$D$68*12,0,1)</f>
        <v>16796.81922</v>
      </c>
      <c r="J55" s="50">
        <f>(J38-J46)*IF(J1&gt;Assumptions!$D$68*12,0,1)</f>
        <v>16796.81922</v>
      </c>
      <c r="K55" s="50">
        <f>(K38-K46)*IF(K1&gt;Assumptions!$D$68*12,0,1)</f>
        <v>16796.81922</v>
      </c>
      <c r="L55" s="50">
        <f>(L38-L46)*IF(L1&gt;Assumptions!$D$68*12,0,1)</f>
        <v>16796.81922</v>
      </c>
      <c r="M55" s="50">
        <f>(M38-M46)*IF(M1&gt;Assumptions!$D$68*12,0,1)</f>
        <v>16796.81922</v>
      </c>
      <c r="N55" s="50">
        <f>(N38-N46)*IF(N1&gt;Assumptions!$D$68*12,0,1)</f>
        <v>16796.81922</v>
      </c>
      <c r="O55" s="50">
        <f>(O38-O46)*IF(O1&gt;Assumptions!$D$68*12,0,1)</f>
        <v>16796.81922</v>
      </c>
      <c r="P55" s="50">
        <f>(P38-P46)*IF(P1&gt;Assumptions!$D$68*12,0,1)</f>
        <v>17759.50778</v>
      </c>
      <c r="Q55" s="50">
        <f>(Q38-Q46)*IF(Q1&gt;Assumptions!$D$68*12,0,1)</f>
        <v>17759.50778</v>
      </c>
      <c r="R55" s="50">
        <f>(R38-R46)*IF(R1&gt;Assumptions!$D$68*12,0,1)</f>
        <v>17759.50778</v>
      </c>
      <c r="S55" s="50">
        <f>(S38-S46)*IF(S1&gt;Assumptions!$D$68*12,0,1)</f>
        <v>17759.50778</v>
      </c>
      <c r="T55" s="50">
        <f>(T38-T46)*IF(T1&gt;Assumptions!$D$68*12,0,1)</f>
        <v>17759.50778</v>
      </c>
      <c r="U55" s="50">
        <f>(U38-U46)*IF(U1&gt;Assumptions!$D$68*12,0,1)</f>
        <v>17759.50778</v>
      </c>
      <c r="V55" s="50">
        <f>(V38-V46)*IF(V1&gt;Assumptions!$D$68*12,0,1)</f>
        <v>17759.50778</v>
      </c>
      <c r="W55" s="50">
        <f>(W38-W46)*IF(W1&gt;Assumptions!$D$68*12,0,1)</f>
        <v>17759.50778</v>
      </c>
      <c r="X55" s="50">
        <f>(X38-X46)*IF(X1&gt;Assumptions!$D$68*12,0,1)</f>
        <v>17759.50778</v>
      </c>
      <c r="Y55" s="50">
        <f>(Y38-Y46)*IF(Y1&gt;Assumptions!$D$68*12,0,1)</f>
        <v>17759.50778</v>
      </c>
      <c r="Z55" s="50">
        <f>(Z38-Z46)*IF(Z1&gt;Assumptions!$D$68*12,0,1)</f>
        <v>17759.50778</v>
      </c>
      <c r="AA55" s="50">
        <f>(AA38-AA46)*IF(AA1&gt;Assumptions!$D$68*12,0,1)</f>
        <v>17759.50778</v>
      </c>
      <c r="AB55" s="50">
        <f>(AB38-AB46)*IF(AB1&gt;Assumptions!$D$68*12,0,1)</f>
        <v>18081.38161</v>
      </c>
      <c r="AC55" s="50">
        <f>(AC38-AC46)*IF(AC1&gt;Assumptions!$D$68*12,0,1)</f>
        <v>18081.38161</v>
      </c>
      <c r="AD55" s="50">
        <f>(AD38-AD46)*IF(AD1&gt;Assumptions!$D$68*12,0,1)</f>
        <v>18081.38161</v>
      </c>
      <c r="AE55" s="50">
        <f>(AE38-AE46)*IF(AE1&gt;Assumptions!$D$68*12,0,1)</f>
        <v>18081.38161</v>
      </c>
      <c r="AF55" s="50">
        <f>(AF38-AF46)*IF(AF1&gt;Assumptions!$D$68*12,0,1)</f>
        <v>18081.38161</v>
      </c>
      <c r="AG55" s="50">
        <f>(AG38-AG46)*IF(AG1&gt;Assumptions!$D$68*12,0,1)</f>
        <v>18081.38161</v>
      </c>
      <c r="AH55" s="50">
        <f>(AH38-AH46)*IF(AH1&gt;Assumptions!$D$68*12,0,1)</f>
        <v>18081.38161</v>
      </c>
      <c r="AI55" s="50">
        <f>(AI38-AI46)*IF(AI1&gt;Assumptions!$D$68*12,0,1)</f>
        <v>18081.38161</v>
      </c>
      <c r="AJ55" s="50">
        <f>(AJ38-AJ46)*IF(AJ1&gt;Assumptions!$D$68*12,0,1)</f>
        <v>18081.38161</v>
      </c>
      <c r="AK55" s="50">
        <f>(AK38-AK46)*IF(AK1&gt;Assumptions!$D$68*12,0,1)</f>
        <v>18081.38161</v>
      </c>
      <c r="AL55" s="50">
        <f>(AL38-AL46)*IF(AL1&gt;Assumptions!$D$68*12,0,1)</f>
        <v>18081.38161</v>
      </c>
      <c r="AM55" s="50">
        <f>(AM38-AM46)*IF(AM1&gt;Assumptions!$D$68*12,0,1)</f>
        <v>18081.38161</v>
      </c>
      <c r="AN55" s="50">
        <f>(AN38-AN46)*IF(AN1&gt;Assumptions!$D$68*12,0,1)</f>
        <v>7129.68664</v>
      </c>
      <c r="AO55" s="50">
        <f>(AO38-AO46)*IF(AO1&gt;Assumptions!$D$68*12,0,1)</f>
        <v>7129.68664</v>
      </c>
      <c r="AP55" s="50">
        <f>(AP38-AP46)*IF(AP1&gt;Assumptions!$D$68*12,0,1)</f>
        <v>7129.68664</v>
      </c>
      <c r="AQ55" s="50">
        <f>(AQ38-AQ46)*IF(AQ1&gt;Assumptions!$D$68*12,0,1)</f>
        <v>7129.68664</v>
      </c>
      <c r="AR55" s="50">
        <f>(AR38-AR46)*IF(AR1&gt;Assumptions!$D$68*12,0,1)</f>
        <v>7129.68664</v>
      </c>
      <c r="AS55" s="50">
        <f>(AS38-AS46)*IF(AS1&gt;Assumptions!$D$68*12,0,1)</f>
        <v>7129.68664</v>
      </c>
      <c r="AT55" s="50">
        <f>(AT38-AT46)*IF(AT1&gt;Assumptions!$D$68*12,0,1)</f>
        <v>7129.68664</v>
      </c>
      <c r="AU55" s="50">
        <f>(AU38-AU46)*IF(AU1&gt;Assumptions!$D$68*12,0,1)</f>
        <v>7129.68664</v>
      </c>
      <c r="AV55" s="50">
        <f>(AV38-AV46)*IF(AV1&gt;Assumptions!$D$68*12,0,1)</f>
        <v>7129.68664</v>
      </c>
      <c r="AW55" s="50">
        <f>(AW38-AW46)*IF(AW1&gt;Assumptions!$D$68*12,0,1)</f>
        <v>7129.68664</v>
      </c>
      <c r="AX55" s="50">
        <f>(AX38-AX46)*IF(AX1&gt;Assumptions!$D$68*12,0,1)</f>
        <v>7129.68664</v>
      </c>
      <c r="AY55" s="50">
        <f>(AY38-AY46)*IF(AY1&gt;Assumptions!$D$68*12,0,1)</f>
        <v>7129.68664</v>
      </c>
      <c r="AZ55" s="50">
        <f>(AZ38-AZ46)*IF(AZ1&gt;Assumptions!$D$68*12,0,1)</f>
        <v>7681.947443</v>
      </c>
      <c r="BA55" s="50">
        <f>(BA38-BA46)*IF(BA1&gt;Assumptions!$D$68*12,0,1)</f>
        <v>7681.947443</v>
      </c>
      <c r="BB55" s="50">
        <f>(BB38-BB46)*IF(BB1&gt;Assumptions!$D$68*12,0,1)</f>
        <v>7681.947443</v>
      </c>
      <c r="BC55" s="50">
        <f>(BC38-BC46)*IF(BC1&gt;Assumptions!$D$68*12,0,1)</f>
        <v>7681.947443</v>
      </c>
      <c r="BD55" s="50">
        <f>(BD38-BD46)*IF(BD1&gt;Assumptions!$D$68*12,0,1)</f>
        <v>7681.947443</v>
      </c>
      <c r="BE55" s="50">
        <f>(BE38-BE46)*IF(BE1&gt;Assumptions!$D$68*12,0,1)</f>
        <v>7681.947443</v>
      </c>
      <c r="BF55" s="50">
        <f>(BF38-BF46)*IF(BF1&gt;Assumptions!$D$68*12,0,1)</f>
        <v>7681.947443</v>
      </c>
      <c r="BG55" s="50">
        <f>(BG38-BG46)*IF(BG1&gt;Assumptions!$D$68*12,0,1)</f>
        <v>7681.947443</v>
      </c>
      <c r="BH55" s="50">
        <f>(BH38-BH46)*IF(BH1&gt;Assumptions!$D$68*12,0,1)</f>
        <v>7681.947443</v>
      </c>
      <c r="BI55" s="50">
        <f>(BI38-BI46)*IF(BI1&gt;Assumptions!$D$68*12,0,1)</f>
        <v>7681.947443</v>
      </c>
      <c r="BJ55" s="50">
        <f>(BJ38-BJ46)*IF(BJ1&gt;Assumptions!$D$68*12,0,1)</f>
        <v>7681.947443</v>
      </c>
      <c r="BK55" s="50">
        <f>(BK38-BK46)*IF(BK1&gt;Assumptions!$D$68*12,0,1)</f>
        <v>7681.947443</v>
      </c>
      <c r="BL55" s="50">
        <f>(BL38-BL46)*IF(BL1&gt;Assumptions!$D$68*12,0,1)</f>
        <v>8250.776071</v>
      </c>
      <c r="BM55" s="50">
        <f>(BM38-BM46)*IF(BM1&gt;Assumptions!$D$68*12,0,1)</f>
        <v>8250.776071</v>
      </c>
      <c r="BN55" s="50">
        <f>(BN38-BN46)*IF(BN1&gt;Assumptions!$D$68*12,0,1)</f>
        <v>8250.776071</v>
      </c>
      <c r="BO55" s="50">
        <f>(BO38-BO46)*IF(BO1&gt;Assumptions!$D$68*12,0,1)</f>
        <v>8250.776071</v>
      </c>
      <c r="BP55" s="50">
        <f>(BP38-BP46)*IF(BP1&gt;Assumptions!$D$68*12,0,1)</f>
        <v>8250.776071</v>
      </c>
      <c r="BQ55" s="50">
        <f>(BQ38-BQ46)*IF(BQ1&gt;Assumptions!$D$68*12,0,1)</f>
        <v>8250.776071</v>
      </c>
      <c r="BR55" s="50">
        <f>(BR38-BR46)*IF(BR1&gt;Assumptions!$D$68*12,0,1)</f>
        <v>8250.776071</v>
      </c>
      <c r="BS55" s="50">
        <f>(BS38-BS46)*IF(BS1&gt;Assumptions!$D$68*12,0,1)</f>
        <v>8250.776071</v>
      </c>
      <c r="BT55" s="50">
        <f>(BT38-BT46)*IF(BT1&gt;Assumptions!$D$68*12,0,1)</f>
        <v>8250.776071</v>
      </c>
      <c r="BU55" s="50">
        <f>(BU38-BU46)*IF(BU1&gt;Assumptions!$D$68*12,0,1)</f>
        <v>8250.776071</v>
      </c>
      <c r="BV55" s="50">
        <f>(BV38-BV46)*IF(BV1&gt;Assumptions!$D$68*12,0,1)</f>
        <v>8250.776071</v>
      </c>
      <c r="BW55" s="50">
        <f>(BW38-BW46)*IF(BW1&gt;Assumptions!$D$68*12,0,1)</f>
        <v>8250.776071</v>
      </c>
      <c r="BX55" s="50">
        <f>(BX38-BX46)*IF(BX1&gt;Assumptions!$D$68*12,0,1)</f>
        <v>8836.669557</v>
      </c>
      <c r="BY55" s="50">
        <f>(BY38-BY46)*IF(BY1&gt;Assumptions!$D$68*12,0,1)</f>
        <v>8836.669557</v>
      </c>
      <c r="BZ55" s="50">
        <f>(BZ38-BZ46)*IF(BZ1&gt;Assumptions!$D$68*12,0,1)</f>
        <v>8836.669557</v>
      </c>
      <c r="CA55" s="50">
        <f>(CA38-CA46)*IF(CA1&gt;Assumptions!$D$68*12,0,1)</f>
        <v>8836.669557</v>
      </c>
      <c r="CB55" s="50">
        <f>(CB38-CB46)*IF(CB1&gt;Assumptions!$D$68*12,0,1)</f>
        <v>8836.669557</v>
      </c>
      <c r="CC55" s="50">
        <f>(CC38-CC46)*IF(CC1&gt;Assumptions!$D$68*12,0,1)</f>
        <v>8836.669557</v>
      </c>
      <c r="CD55" s="50">
        <f>(CD38-CD46)*IF(CD1&gt;Assumptions!$D$68*12,0,1)</f>
        <v>8836.669557</v>
      </c>
      <c r="CE55" s="50">
        <f>(CE38-CE46)*IF(CE1&gt;Assumptions!$D$68*12,0,1)</f>
        <v>8836.669557</v>
      </c>
      <c r="CF55" s="50">
        <f>(CF38-CF46)*IF(CF1&gt;Assumptions!$D$68*12,0,1)</f>
        <v>8836.669557</v>
      </c>
      <c r="CG55" s="50">
        <f>(CG38-CG46)*IF(CG1&gt;Assumptions!$D$68*12,0,1)</f>
        <v>8836.669557</v>
      </c>
      <c r="CH55" s="50">
        <f>(CH38-CH46)*IF(CH1&gt;Assumptions!$D$68*12,0,1)</f>
        <v>8836.669557</v>
      </c>
      <c r="CI55" s="50">
        <f>(CI38-CI46)*IF(CI1&gt;Assumptions!$D$68*12,0,1)</f>
        <v>8836.669557</v>
      </c>
      <c r="CJ55" s="50">
        <f>(CJ38-CJ46)*IF(CJ1&gt;Assumptions!$D$68*12,0,1)</f>
        <v>9440.139847</v>
      </c>
      <c r="CK55" s="50">
        <f>(CK38-CK46)*IF(CK1&gt;Assumptions!$D$68*12,0,1)</f>
        <v>9440.139847</v>
      </c>
      <c r="CL55" s="50">
        <f>(CL38-CL46)*IF(CL1&gt;Assumptions!$D$68*12,0,1)</f>
        <v>9440.139847</v>
      </c>
      <c r="CM55" s="50">
        <f>(CM38-CM46)*IF(CM1&gt;Assumptions!$D$68*12,0,1)</f>
        <v>9440.139847</v>
      </c>
      <c r="CN55" s="50">
        <f>(CN38-CN46)*IF(CN1&gt;Assumptions!$D$68*12,0,1)</f>
        <v>9440.139847</v>
      </c>
      <c r="CO55" s="50">
        <f>(CO38-CO46)*IF(CO1&gt;Assumptions!$D$68*12,0,1)</f>
        <v>9440.139847</v>
      </c>
      <c r="CP55" s="50">
        <f>(CP38-CP46)*IF(CP1&gt;Assumptions!$D$68*12,0,1)</f>
        <v>9440.139847</v>
      </c>
      <c r="CQ55" s="50">
        <f>(CQ38-CQ46)*IF(CQ1&gt;Assumptions!$D$68*12,0,1)</f>
        <v>9440.139847</v>
      </c>
      <c r="CR55" s="50">
        <f>(CR38-CR46)*IF(CR1&gt;Assumptions!$D$68*12,0,1)</f>
        <v>9440.139847</v>
      </c>
      <c r="CS55" s="50">
        <f>(CS38-CS46)*IF(CS1&gt;Assumptions!$D$68*12,0,1)</f>
        <v>9440.139847</v>
      </c>
      <c r="CT55" s="50">
        <f>(CT38-CT46)*IF(CT1&gt;Assumptions!$D$68*12,0,1)</f>
        <v>9440.139847</v>
      </c>
      <c r="CU55" s="50">
        <f>(CU38-CU46)*IF(CU1&gt;Assumptions!$D$68*12,0,1)</f>
        <v>9440.139847</v>
      </c>
      <c r="CV55" s="50">
        <f>(CV38-CV46)*IF(CV1&gt;Assumptions!$D$68*12,0,1)</f>
        <v>10061.71425</v>
      </c>
      <c r="CW55" s="50">
        <f>(CW38-CW46)*IF(CW1&gt;Assumptions!$D$68*12,0,1)</f>
        <v>10061.71425</v>
      </c>
      <c r="CX55" s="50">
        <f>(CX38-CX46)*IF(CX1&gt;Assumptions!$D$68*12,0,1)</f>
        <v>10061.71425</v>
      </c>
      <c r="CY55" s="50">
        <f>(CY38-CY46)*IF(CY1&gt;Assumptions!$D$68*12,0,1)</f>
        <v>10061.71425</v>
      </c>
      <c r="CZ55" s="50">
        <f>(CZ38-CZ46)*IF(CZ1&gt;Assumptions!$D$68*12,0,1)</f>
        <v>10061.71425</v>
      </c>
      <c r="DA55" s="50">
        <f>(DA38-DA46)*IF(DA1&gt;Assumptions!$D$68*12,0,1)</f>
        <v>10061.71425</v>
      </c>
      <c r="DB55" s="50">
        <f>(DB38-DB46)*IF(DB1&gt;Assumptions!$D$68*12,0,1)</f>
        <v>10061.71425</v>
      </c>
      <c r="DC55" s="50">
        <f>(DC38-DC46)*IF(DC1&gt;Assumptions!$D$68*12,0,1)</f>
        <v>10061.71425</v>
      </c>
      <c r="DD55" s="50">
        <f>(DD38-DD46)*IF(DD1&gt;Assumptions!$D$68*12,0,1)</f>
        <v>10061.71425</v>
      </c>
      <c r="DE55" s="50">
        <f>(DE38-DE46)*IF(DE1&gt;Assumptions!$D$68*12,0,1)</f>
        <v>10061.71425</v>
      </c>
      <c r="DF55" s="50">
        <f>(DF38-DF46)*IF(DF1&gt;Assumptions!$D$68*12,0,1)</f>
        <v>10061.71425</v>
      </c>
      <c r="DG55" s="50">
        <f>(DG38-DG46)*IF(DG1&gt;Assumptions!$D$68*12,0,1)</f>
        <v>10061.71425</v>
      </c>
      <c r="DH55" s="50">
        <f>(DH38-DH46)*IF(DH1&gt;Assumptions!$D$68*12,0,1)</f>
        <v>10701.93588</v>
      </c>
      <c r="DI55" s="50">
        <f>(DI38-DI46)*IF(DI1&gt;Assumptions!$D$68*12,0,1)</f>
        <v>10701.93588</v>
      </c>
      <c r="DJ55" s="50">
        <f>(DJ38-DJ46)*IF(DJ1&gt;Assumptions!$D$68*12,0,1)</f>
        <v>10701.93588</v>
      </c>
      <c r="DK55" s="50">
        <f>(DK38-DK46)*IF(DK1&gt;Assumptions!$D$68*12,0,1)</f>
        <v>10701.93588</v>
      </c>
      <c r="DL55" s="50">
        <f>(DL38-DL46)*IF(DL1&gt;Assumptions!$D$68*12,0,1)</f>
        <v>10701.93588</v>
      </c>
      <c r="DM55" s="50">
        <f>(DM38-DM46)*IF(DM1&gt;Assumptions!$D$68*12,0,1)</f>
        <v>10701.93588</v>
      </c>
      <c r="DN55" s="50">
        <f>(DN38-DN46)*IF(DN1&gt;Assumptions!$D$68*12,0,1)</f>
        <v>10701.93588</v>
      </c>
      <c r="DO55" s="50">
        <f>(DO38-DO46)*IF(DO1&gt;Assumptions!$D$68*12,0,1)</f>
        <v>10701.93588</v>
      </c>
      <c r="DP55" s="50">
        <f>(DP38-DP46)*IF(DP1&gt;Assumptions!$D$68*12,0,1)</f>
        <v>10701.93588</v>
      </c>
      <c r="DQ55" s="50">
        <f>(DQ38-DQ46)*IF(DQ1&gt;Assumptions!$D$68*12,0,1)</f>
        <v>10701.93588</v>
      </c>
      <c r="DR55" s="50">
        <f>(DR38-DR46)*IF(DR1&gt;Assumptions!$D$68*12,0,1)</f>
        <v>10701.93588</v>
      </c>
      <c r="DS55" s="50">
        <f>(DS38-DS46)*IF(DS1&gt;Assumptions!$D$68*12,0,1)</f>
        <v>10701.93588</v>
      </c>
      <c r="DT55" s="50">
        <f>(DT38-DT46)*IF(DT1&gt;Assumptions!$D$68*12,0,1)</f>
        <v>0</v>
      </c>
      <c r="DU55" s="50">
        <f>(DU38-DU46)*IF(DU1&gt;Assumptions!$D$68*12,0,1)</f>
        <v>0</v>
      </c>
      <c r="DV55" s="50">
        <f>(DV38-DV46)*IF(DV1&gt;Assumptions!$D$68*12,0,1)</f>
        <v>0</v>
      </c>
      <c r="DW55" s="50">
        <f>(DW38-DW46)*IF(DW1&gt;Assumptions!$D$68*12,0,1)</f>
        <v>0</v>
      </c>
      <c r="DX55" s="50">
        <f>(DX38-DX46)*IF(DX1&gt;Assumptions!$D$68*12,0,1)</f>
        <v>0</v>
      </c>
      <c r="DY55" s="50">
        <f>(DY38-DY46)*IF(DY1&gt;Assumptions!$D$68*12,0,1)</f>
        <v>0</v>
      </c>
      <c r="DZ55" s="50">
        <f>(DZ38-DZ46)*IF(DZ1&gt;Assumptions!$D$68*12,0,1)</f>
        <v>0</v>
      </c>
      <c r="EA55" s="50">
        <f>(EA38-EA46)*IF(EA1&gt;Assumptions!$D$68*12,0,1)</f>
        <v>0</v>
      </c>
      <c r="EB55" s="50">
        <f>(EB38-EB46)*IF(EB1&gt;Assumptions!$D$68*12,0,1)</f>
        <v>0</v>
      </c>
      <c r="EC55" s="50">
        <f>(EC38-EC46)*IF(EC1&gt;Assumptions!$D$68*12,0,1)</f>
        <v>0</v>
      </c>
      <c r="ED55" s="50">
        <f>(ED38-ED46)*IF(ED1&gt;Assumptions!$D$68*12,0,1)</f>
        <v>0</v>
      </c>
      <c r="EE55" s="50">
        <f>(EE38-EE46)*IF(EE1&gt;Assumptions!$D$68*12,0,1)</f>
        <v>0</v>
      </c>
    </row>
    <row r="56" ht="15.75" customHeight="1">
      <c r="A56" s="1"/>
      <c r="B56" s="1"/>
      <c r="C56" s="1" t="s">
        <v>160</v>
      </c>
      <c r="D56" s="50">
        <f t="shared" ref="D56:EE56" si="12">D53</f>
        <v>0</v>
      </c>
      <c r="E56" s="50">
        <f t="shared" si="12"/>
        <v>0</v>
      </c>
      <c r="F56" s="50">
        <f t="shared" si="12"/>
        <v>0</v>
      </c>
      <c r="G56" s="50">
        <f t="shared" si="12"/>
        <v>0</v>
      </c>
      <c r="H56" s="50">
        <f t="shared" si="12"/>
        <v>0</v>
      </c>
      <c r="I56" s="50">
        <f t="shared" si="12"/>
        <v>0</v>
      </c>
      <c r="J56" s="50">
        <f t="shared" si="12"/>
        <v>0</v>
      </c>
      <c r="K56" s="50">
        <f t="shared" si="12"/>
        <v>0</v>
      </c>
      <c r="L56" s="50">
        <f t="shared" si="12"/>
        <v>0</v>
      </c>
      <c r="M56" s="50">
        <f t="shared" si="12"/>
        <v>0</v>
      </c>
      <c r="N56" s="50">
        <f t="shared" si="12"/>
        <v>0</v>
      </c>
      <c r="O56" s="50">
        <f t="shared" si="12"/>
        <v>0</v>
      </c>
      <c r="P56" s="50">
        <f t="shared" si="12"/>
        <v>0</v>
      </c>
      <c r="Q56" s="50">
        <f t="shared" si="12"/>
        <v>0</v>
      </c>
      <c r="R56" s="50">
        <f t="shared" si="12"/>
        <v>0</v>
      </c>
      <c r="S56" s="50">
        <f t="shared" si="12"/>
        <v>0</v>
      </c>
      <c r="T56" s="50">
        <f t="shared" si="12"/>
        <v>0</v>
      </c>
      <c r="U56" s="50">
        <f t="shared" si="12"/>
        <v>0</v>
      </c>
      <c r="V56" s="50">
        <f t="shared" si="12"/>
        <v>0</v>
      </c>
      <c r="W56" s="50">
        <f t="shared" si="12"/>
        <v>0</v>
      </c>
      <c r="X56" s="50">
        <f t="shared" si="12"/>
        <v>0</v>
      </c>
      <c r="Y56" s="50">
        <f t="shared" si="12"/>
        <v>0</v>
      </c>
      <c r="Z56" s="50">
        <f t="shared" si="12"/>
        <v>0</v>
      </c>
      <c r="AA56" s="50">
        <f t="shared" si="12"/>
        <v>0</v>
      </c>
      <c r="AB56" s="50">
        <f t="shared" si="12"/>
        <v>0</v>
      </c>
      <c r="AC56" s="50">
        <f t="shared" si="12"/>
        <v>0</v>
      </c>
      <c r="AD56" s="50">
        <f t="shared" si="12"/>
        <v>0</v>
      </c>
      <c r="AE56" s="50">
        <f t="shared" si="12"/>
        <v>0</v>
      </c>
      <c r="AF56" s="50">
        <f t="shared" si="12"/>
        <v>0</v>
      </c>
      <c r="AG56" s="50">
        <f t="shared" si="12"/>
        <v>0</v>
      </c>
      <c r="AH56" s="50">
        <f t="shared" si="12"/>
        <v>0</v>
      </c>
      <c r="AI56" s="50">
        <f t="shared" si="12"/>
        <v>0</v>
      </c>
      <c r="AJ56" s="50">
        <f t="shared" si="12"/>
        <v>0</v>
      </c>
      <c r="AK56" s="50">
        <f t="shared" si="12"/>
        <v>0</v>
      </c>
      <c r="AL56" s="50">
        <f t="shared" si="12"/>
        <v>0</v>
      </c>
      <c r="AM56" s="50">
        <f t="shared" si="12"/>
        <v>0</v>
      </c>
      <c r="AN56" s="50">
        <f t="shared" si="12"/>
        <v>0</v>
      </c>
      <c r="AO56" s="50">
        <f t="shared" si="12"/>
        <v>0</v>
      </c>
      <c r="AP56" s="50">
        <f t="shared" si="12"/>
        <v>0</v>
      </c>
      <c r="AQ56" s="50">
        <f t="shared" si="12"/>
        <v>0</v>
      </c>
      <c r="AR56" s="50">
        <f t="shared" si="12"/>
        <v>0</v>
      </c>
      <c r="AS56" s="50">
        <f t="shared" si="12"/>
        <v>0</v>
      </c>
      <c r="AT56" s="50">
        <f t="shared" si="12"/>
        <v>0</v>
      </c>
      <c r="AU56" s="50">
        <f t="shared" si="12"/>
        <v>0</v>
      </c>
      <c r="AV56" s="50">
        <f t="shared" si="12"/>
        <v>0</v>
      </c>
      <c r="AW56" s="50">
        <f t="shared" si="12"/>
        <v>0</v>
      </c>
      <c r="AX56" s="50">
        <f t="shared" si="12"/>
        <v>0</v>
      </c>
      <c r="AY56" s="50">
        <f t="shared" si="12"/>
        <v>0</v>
      </c>
      <c r="AZ56" s="50">
        <f t="shared" si="12"/>
        <v>0</v>
      </c>
      <c r="BA56" s="50">
        <f t="shared" si="12"/>
        <v>0</v>
      </c>
      <c r="BB56" s="50">
        <f t="shared" si="12"/>
        <v>0</v>
      </c>
      <c r="BC56" s="50">
        <f t="shared" si="12"/>
        <v>0</v>
      </c>
      <c r="BD56" s="50">
        <f t="shared" si="12"/>
        <v>0</v>
      </c>
      <c r="BE56" s="50">
        <f t="shared" si="12"/>
        <v>0</v>
      </c>
      <c r="BF56" s="50">
        <f t="shared" si="12"/>
        <v>0</v>
      </c>
      <c r="BG56" s="50">
        <f t="shared" si="12"/>
        <v>0</v>
      </c>
      <c r="BH56" s="50">
        <f t="shared" si="12"/>
        <v>0</v>
      </c>
      <c r="BI56" s="50">
        <f t="shared" si="12"/>
        <v>0</v>
      </c>
      <c r="BJ56" s="50">
        <f t="shared" si="12"/>
        <v>0</v>
      </c>
      <c r="BK56" s="50">
        <f t="shared" si="12"/>
        <v>0</v>
      </c>
      <c r="BL56" s="50">
        <f t="shared" si="12"/>
        <v>0</v>
      </c>
      <c r="BM56" s="50">
        <f t="shared" si="12"/>
        <v>0</v>
      </c>
      <c r="BN56" s="50">
        <f t="shared" si="12"/>
        <v>0</v>
      </c>
      <c r="BO56" s="50">
        <f t="shared" si="12"/>
        <v>0</v>
      </c>
      <c r="BP56" s="50">
        <f t="shared" si="12"/>
        <v>0</v>
      </c>
      <c r="BQ56" s="50">
        <f t="shared" si="12"/>
        <v>0</v>
      </c>
      <c r="BR56" s="50">
        <f t="shared" si="12"/>
        <v>0</v>
      </c>
      <c r="BS56" s="50">
        <f t="shared" si="12"/>
        <v>0</v>
      </c>
      <c r="BT56" s="50">
        <f t="shared" si="12"/>
        <v>0</v>
      </c>
      <c r="BU56" s="50">
        <f t="shared" si="12"/>
        <v>0</v>
      </c>
      <c r="BV56" s="50">
        <f t="shared" si="12"/>
        <v>0</v>
      </c>
      <c r="BW56" s="50">
        <f t="shared" si="12"/>
        <v>0</v>
      </c>
      <c r="BX56" s="50">
        <f t="shared" si="12"/>
        <v>0</v>
      </c>
      <c r="BY56" s="50">
        <f t="shared" si="12"/>
        <v>0</v>
      </c>
      <c r="BZ56" s="50">
        <f t="shared" si="12"/>
        <v>0</v>
      </c>
      <c r="CA56" s="50">
        <f t="shared" si="12"/>
        <v>0</v>
      </c>
      <c r="CB56" s="50">
        <f t="shared" si="12"/>
        <v>0</v>
      </c>
      <c r="CC56" s="50">
        <f t="shared" si="12"/>
        <v>0</v>
      </c>
      <c r="CD56" s="50">
        <f t="shared" si="12"/>
        <v>0</v>
      </c>
      <c r="CE56" s="50">
        <f t="shared" si="12"/>
        <v>0</v>
      </c>
      <c r="CF56" s="50">
        <f t="shared" si="12"/>
        <v>0</v>
      </c>
      <c r="CG56" s="50">
        <f t="shared" si="12"/>
        <v>0</v>
      </c>
      <c r="CH56" s="50">
        <f t="shared" si="12"/>
        <v>0</v>
      </c>
      <c r="CI56" s="50">
        <f t="shared" si="12"/>
        <v>0</v>
      </c>
      <c r="CJ56" s="50">
        <f t="shared" si="12"/>
        <v>0</v>
      </c>
      <c r="CK56" s="50">
        <f t="shared" si="12"/>
        <v>0</v>
      </c>
      <c r="CL56" s="50">
        <f t="shared" si="12"/>
        <v>0</v>
      </c>
      <c r="CM56" s="50">
        <f t="shared" si="12"/>
        <v>0</v>
      </c>
      <c r="CN56" s="50">
        <f t="shared" si="12"/>
        <v>0</v>
      </c>
      <c r="CO56" s="50">
        <f t="shared" si="12"/>
        <v>0</v>
      </c>
      <c r="CP56" s="50">
        <f t="shared" si="12"/>
        <v>0</v>
      </c>
      <c r="CQ56" s="50">
        <f t="shared" si="12"/>
        <v>0</v>
      </c>
      <c r="CR56" s="50">
        <f t="shared" si="12"/>
        <v>0</v>
      </c>
      <c r="CS56" s="50">
        <f t="shared" si="12"/>
        <v>0</v>
      </c>
      <c r="CT56" s="50">
        <f t="shared" si="12"/>
        <v>0</v>
      </c>
      <c r="CU56" s="50">
        <f t="shared" si="12"/>
        <v>0</v>
      </c>
      <c r="CV56" s="50">
        <f t="shared" si="12"/>
        <v>0</v>
      </c>
      <c r="CW56" s="50">
        <f t="shared" si="12"/>
        <v>0</v>
      </c>
      <c r="CX56" s="50">
        <f t="shared" si="12"/>
        <v>0</v>
      </c>
      <c r="CY56" s="50">
        <f t="shared" si="12"/>
        <v>0</v>
      </c>
      <c r="CZ56" s="50">
        <f t="shared" si="12"/>
        <v>0</v>
      </c>
      <c r="DA56" s="50">
        <f t="shared" si="12"/>
        <v>0</v>
      </c>
      <c r="DB56" s="50">
        <f t="shared" si="12"/>
        <v>0</v>
      </c>
      <c r="DC56" s="50">
        <f t="shared" si="12"/>
        <v>0</v>
      </c>
      <c r="DD56" s="50">
        <f t="shared" si="12"/>
        <v>0</v>
      </c>
      <c r="DE56" s="50">
        <f t="shared" si="12"/>
        <v>0</v>
      </c>
      <c r="DF56" s="50">
        <f t="shared" si="12"/>
        <v>0</v>
      </c>
      <c r="DG56" s="50">
        <f t="shared" si="12"/>
        <v>0</v>
      </c>
      <c r="DH56" s="50">
        <f t="shared" si="12"/>
        <v>0</v>
      </c>
      <c r="DI56" s="50">
        <f t="shared" si="12"/>
        <v>0</v>
      </c>
      <c r="DJ56" s="50">
        <f t="shared" si="12"/>
        <v>0</v>
      </c>
      <c r="DK56" s="50">
        <f t="shared" si="12"/>
        <v>0</v>
      </c>
      <c r="DL56" s="50">
        <f t="shared" si="12"/>
        <v>0</v>
      </c>
      <c r="DM56" s="50">
        <f t="shared" si="12"/>
        <v>0</v>
      </c>
      <c r="DN56" s="50">
        <f t="shared" si="12"/>
        <v>0</v>
      </c>
      <c r="DO56" s="50">
        <f t="shared" si="12"/>
        <v>0</v>
      </c>
      <c r="DP56" s="50">
        <f t="shared" si="12"/>
        <v>0</v>
      </c>
      <c r="DQ56" s="50">
        <f t="shared" si="12"/>
        <v>0</v>
      </c>
      <c r="DR56" s="50">
        <f t="shared" si="12"/>
        <v>0</v>
      </c>
      <c r="DS56" s="50">
        <f t="shared" si="12"/>
        <v>2257247.651</v>
      </c>
      <c r="DT56" s="50">
        <f t="shared" si="12"/>
        <v>0</v>
      </c>
      <c r="DU56" s="50">
        <f t="shared" si="12"/>
        <v>0</v>
      </c>
      <c r="DV56" s="50">
        <f t="shared" si="12"/>
        <v>0</v>
      </c>
      <c r="DW56" s="50">
        <f t="shared" si="12"/>
        <v>0</v>
      </c>
      <c r="DX56" s="50">
        <f t="shared" si="12"/>
        <v>0</v>
      </c>
      <c r="DY56" s="50">
        <f t="shared" si="12"/>
        <v>0</v>
      </c>
      <c r="DZ56" s="50">
        <f t="shared" si="12"/>
        <v>0</v>
      </c>
      <c r="EA56" s="50">
        <f t="shared" si="12"/>
        <v>0</v>
      </c>
      <c r="EB56" s="50">
        <f t="shared" si="12"/>
        <v>0</v>
      </c>
      <c r="EC56" s="50">
        <f t="shared" si="12"/>
        <v>0</v>
      </c>
      <c r="ED56" s="50">
        <f t="shared" si="12"/>
        <v>0</v>
      </c>
      <c r="EE56" s="50">
        <f t="shared" si="12"/>
        <v>0</v>
      </c>
    </row>
    <row r="57" ht="15.75" customHeight="1">
      <c r="A57" s="1"/>
      <c r="B57" s="82"/>
      <c r="C57" s="43" t="s">
        <v>161</v>
      </c>
      <c r="D57" s="196">
        <f t="shared" ref="D57:EE57" si="13">SUM(D55:D56)</f>
        <v>16796.81922</v>
      </c>
      <c r="E57" s="196">
        <f t="shared" si="13"/>
        <v>16796.81922</v>
      </c>
      <c r="F57" s="196">
        <f t="shared" si="13"/>
        <v>16796.81922</v>
      </c>
      <c r="G57" s="196">
        <f t="shared" si="13"/>
        <v>16796.81922</v>
      </c>
      <c r="H57" s="196">
        <f t="shared" si="13"/>
        <v>16796.81922</v>
      </c>
      <c r="I57" s="196">
        <f t="shared" si="13"/>
        <v>16796.81922</v>
      </c>
      <c r="J57" s="196">
        <f t="shared" si="13"/>
        <v>16796.81922</v>
      </c>
      <c r="K57" s="196">
        <f t="shared" si="13"/>
        <v>16796.81922</v>
      </c>
      <c r="L57" s="196">
        <f t="shared" si="13"/>
        <v>16796.81922</v>
      </c>
      <c r="M57" s="196">
        <f t="shared" si="13"/>
        <v>16796.81922</v>
      </c>
      <c r="N57" s="196">
        <f t="shared" si="13"/>
        <v>16796.81922</v>
      </c>
      <c r="O57" s="196">
        <f t="shared" si="13"/>
        <v>16796.81922</v>
      </c>
      <c r="P57" s="196">
        <f t="shared" si="13"/>
        <v>17759.50778</v>
      </c>
      <c r="Q57" s="196">
        <f t="shared" si="13"/>
        <v>17759.50778</v>
      </c>
      <c r="R57" s="196">
        <f t="shared" si="13"/>
        <v>17759.50778</v>
      </c>
      <c r="S57" s="196">
        <f t="shared" si="13"/>
        <v>17759.50778</v>
      </c>
      <c r="T57" s="196">
        <f t="shared" si="13"/>
        <v>17759.50778</v>
      </c>
      <c r="U57" s="196">
        <f t="shared" si="13"/>
        <v>17759.50778</v>
      </c>
      <c r="V57" s="196">
        <f t="shared" si="13"/>
        <v>17759.50778</v>
      </c>
      <c r="W57" s="196">
        <f t="shared" si="13"/>
        <v>17759.50778</v>
      </c>
      <c r="X57" s="196">
        <f t="shared" si="13"/>
        <v>17759.50778</v>
      </c>
      <c r="Y57" s="196">
        <f t="shared" si="13"/>
        <v>17759.50778</v>
      </c>
      <c r="Z57" s="196">
        <f t="shared" si="13"/>
        <v>17759.50778</v>
      </c>
      <c r="AA57" s="196">
        <f t="shared" si="13"/>
        <v>17759.50778</v>
      </c>
      <c r="AB57" s="196">
        <f t="shared" si="13"/>
        <v>18081.38161</v>
      </c>
      <c r="AC57" s="196">
        <f t="shared" si="13"/>
        <v>18081.38161</v>
      </c>
      <c r="AD57" s="196">
        <f t="shared" si="13"/>
        <v>18081.38161</v>
      </c>
      <c r="AE57" s="196">
        <f t="shared" si="13"/>
        <v>18081.38161</v>
      </c>
      <c r="AF57" s="196">
        <f t="shared" si="13"/>
        <v>18081.38161</v>
      </c>
      <c r="AG57" s="196">
        <f t="shared" si="13"/>
        <v>18081.38161</v>
      </c>
      <c r="AH57" s="196">
        <f t="shared" si="13"/>
        <v>18081.38161</v>
      </c>
      <c r="AI57" s="196">
        <f t="shared" si="13"/>
        <v>18081.38161</v>
      </c>
      <c r="AJ57" s="196">
        <f t="shared" si="13"/>
        <v>18081.38161</v>
      </c>
      <c r="AK57" s="196">
        <f t="shared" si="13"/>
        <v>18081.38161</v>
      </c>
      <c r="AL57" s="196">
        <f t="shared" si="13"/>
        <v>18081.38161</v>
      </c>
      <c r="AM57" s="196">
        <f t="shared" si="13"/>
        <v>18081.38161</v>
      </c>
      <c r="AN57" s="196">
        <f t="shared" si="13"/>
        <v>7129.68664</v>
      </c>
      <c r="AO57" s="196">
        <f t="shared" si="13"/>
        <v>7129.68664</v>
      </c>
      <c r="AP57" s="196">
        <f t="shared" si="13"/>
        <v>7129.68664</v>
      </c>
      <c r="AQ57" s="196">
        <f t="shared" si="13"/>
        <v>7129.68664</v>
      </c>
      <c r="AR57" s="196">
        <f t="shared" si="13"/>
        <v>7129.68664</v>
      </c>
      <c r="AS57" s="196">
        <f t="shared" si="13"/>
        <v>7129.68664</v>
      </c>
      <c r="AT57" s="196">
        <f t="shared" si="13"/>
        <v>7129.68664</v>
      </c>
      <c r="AU57" s="196">
        <f t="shared" si="13"/>
        <v>7129.68664</v>
      </c>
      <c r="AV57" s="196">
        <f t="shared" si="13"/>
        <v>7129.68664</v>
      </c>
      <c r="AW57" s="196">
        <f t="shared" si="13"/>
        <v>7129.68664</v>
      </c>
      <c r="AX57" s="196">
        <f t="shared" si="13"/>
        <v>7129.68664</v>
      </c>
      <c r="AY57" s="196">
        <f t="shared" si="13"/>
        <v>7129.68664</v>
      </c>
      <c r="AZ57" s="196">
        <f t="shared" si="13"/>
        <v>7681.947443</v>
      </c>
      <c r="BA57" s="196">
        <f t="shared" si="13"/>
        <v>7681.947443</v>
      </c>
      <c r="BB57" s="196">
        <f t="shared" si="13"/>
        <v>7681.947443</v>
      </c>
      <c r="BC57" s="196">
        <f t="shared" si="13"/>
        <v>7681.947443</v>
      </c>
      <c r="BD57" s="196">
        <f t="shared" si="13"/>
        <v>7681.947443</v>
      </c>
      <c r="BE57" s="196">
        <f t="shared" si="13"/>
        <v>7681.947443</v>
      </c>
      <c r="BF57" s="196">
        <f t="shared" si="13"/>
        <v>7681.947443</v>
      </c>
      <c r="BG57" s="196">
        <f t="shared" si="13"/>
        <v>7681.947443</v>
      </c>
      <c r="BH57" s="196">
        <f t="shared" si="13"/>
        <v>7681.947443</v>
      </c>
      <c r="BI57" s="196">
        <f t="shared" si="13"/>
        <v>7681.947443</v>
      </c>
      <c r="BJ57" s="196">
        <f t="shared" si="13"/>
        <v>7681.947443</v>
      </c>
      <c r="BK57" s="196">
        <f t="shared" si="13"/>
        <v>7681.947443</v>
      </c>
      <c r="BL57" s="196">
        <f t="shared" si="13"/>
        <v>8250.776071</v>
      </c>
      <c r="BM57" s="196">
        <f t="shared" si="13"/>
        <v>8250.776071</v>
      </c>
      <c r="BN57" s="196">
        <f t="shared" si="13"/>
        <v>8250.776071</v>
      </c>
      <c r="BO57" s="196">
        <f t="shared" si="13"/>
        <v>8250.776071</v>
      </c>
      <c r="BP57" s="196">
        <f t="shared" si="13"/>
        <v>8250.776071</v>
      </c>
      <c r="BQ57" s="196">
        <f t="shared" si="13"/>
        <v>8250.776071</v>
      </c>
      <c r="BR57" s="196">
        <f t="shared" si="13"/>
        <v>8250.776071</v>
      </c>
      <c r="BS57" s="196">
        <f t="shared" si="13"/>
        <v>8250.776071</v>
      </c>
      <c r="BT57" s="196">
        <f t="shared" si="13"/>
        <v>8250.776071</v>
      </c>
      <c r="BU57" s="196">
        <f t="shared" si="13"/>
        <v>8250.776071</v>
      </c>
      <c r="BV57" s="196">
        <f t="shared" si="13"/>
        <v>8250.776071</v>
      </c>
      <c r="BW57" s="196">
        <f t="shared" si="13"/>
        <v>8250.776071</v>
      </c>
      <c r="BX57" s="196">
        <f t="shared" si="13"/>
        <v>8836.669557</v>
      </c>
      <c r="BY57" s="196">
        <f t="shared" si="13"/>
        <v>8836.669557</v>
      </c>
      <c r="BZ57" s="196">
        <f t="shared" si="13"/>
        <v>8836.669557</v>
      </c>
      <c r="CA57" s="196">
        <f t="shared" si="13"/>
        <v>8836.669557</v>
      </c>
      <c r="CB57" s="196">
        <f t="shared" si="13"/>
        <v>8836.669557</v>
      </c>
      <c r="CC57" s="196">
        <f t="shared" si="13"/>
        <v>8836.669557</v>
      </c>
      <c r="CD57" s="196">
        <f t="shared" si="13"/>
        <v>8836.669557</v>
      </c>
      <c r="CE57" s="196">
        <f t="shared" si="13"/>
        <v>8836.669557</v>
      </c>
      <c r="CF57" s="196">
        <f t="shared" si="13"/>
        <v>8836.669557</v>
      </c>
      <c r="CG57" s="196">
        <f t="shared" si="13"/>
        <v>8836.669557</v>
      </c>
      <c r="CH57" s="196">
        <f t="shared" si="13"/>
        <v>8836.669557</v>
      </c>
      <c r="CI57" s="196">
        <f t="shared" si="13"/>
        <v>8836.669557</v>
      </c>
      <c r="CJ57" s="196">
        <f t="shared" si="13"/>
        <v>9440.139847</v>
      </c>
      <c r="CK57" s="196">
        <f t="shared" si="13"/>
        <v>9440.139847</v>
      </c>
      <c r="CL57" s="196">
        <f t="shared" si="13"/>
        <v>9440.139847</v>
      </c>
      <c r="CM57" s="196">
        <f t="shared" si="13"/>
        <v>9440.139847</v>
      </c>
      <c r="CN57" s="196">
        <f t="shared" si="13"/>
        <v>9440.139847</v>
      </c>
      <c r="CO57" s="196">
        <f t="shared" si="13"/>
        <v>9440.139847</v>
      </c>
      <c r="CP57" s="196">
        <f t="shared" si="13"/>
        <v>9440.139847</v>
      </c>
      <c r="CQ57" s="196">
        <f t="shared" si="13"/>
        <v>9440.139847</v>
      </c>
      <c r="CR57" s="196">
        <f t="shared" si="13"/>
        <v>9440.139847</v>
      </c>
      <c r="CS57" s="196">
        <f t="shared" si="13"/>
        <v>9440.139847</v>
      </c>
      <c r="CT57" s="196">
        <f t="shared" si="13"/>
        <v>9440.139847</v>
      </c>
      <c r="CU57" s="196">
        <f t="shared" si="13"/>
        <v>9440.139847</v>
      </c>
      <c r="CV57" s="196">
        <f t="shared" si="13"/>
        <v>10061.71425</v>
      </c>
      <c r="CW57" s="196">
        <f t="shared" si="13"/>
        <v>10061.71425</v>
      </c>
      <c r="CX57" s="196">
        <f t="shared" si="13"/>
        <v>10061.71425</v>
      </c>
      <c r="CY57" s="196">
        <f t="shared" si="13"/>
        <v>10061.71425</v>
      </c>
      <c r="CZ57" s="196">
        <f t="shared" si="13"/>
        <v>10061.71425</v>
      </c>
      <c r="DA57" s="196">
        <f t="shared" si="13"/>
        <v>10061.71425</v>
      </c>
      <c r="DB57" s="196">
        <f t="shared" si="13"/>
        <v>10061.71425</v>
      </c>
      <c r="DC57" s="196">
        <f t="shared" si="13"/>
        <v>10061.71425</v>
      </c>
      <c r="DD57" s="196">
        <f t="shared" si="13"/>
        <v>10061.71425</v>
      </c>
      <c r="DE57" s="196">
        <f t="shared" si="13"/>
        <v>10061.71425</v>
      </c>
      <c r="DF57" s="196">
        <f t="shared" si="13"/>
        <v>10061.71425</v>
      </c>
      <c r="DG57" s="196">
        <f t="shared" si="13"/>
        <v>10061.71425</v>
      </c>
      <c r="DH57" s="196">
        <f t="shared" si="13"/>
        <v>10701.93588</v>
      </c>
      <c r="DI57" s="196">
        <f t="shared" si="13"/>
        <v>10701.93588</v>
      </c>
      <c r="DJ57" s="196">
        <f t="shared" si="13"/>
        <v>10701.93588</v>
      </c>
      <c r="DK57" s="196">
        <f t="shared" si="13"/>
        <v>10701.93588</v>
      </c>
      <c r="DL57" s="196">
        <f t="shared" si="13"/>
        <v>10701.93588</v>
      </c>
      <c r="DM57" s="196">
        <f t="shared" si="13"/>
        <v>10701.93588</v>
      </c>
      <c r="DN57" s="196">
        <f t="shared" si="13"/>
        <v>10701.93588</v>
      </c>
      <c r="DO57" s="196">
        <f t="shared" si="13"/>
        <v>10701.93588</v>
      </c>
      <c r="DP57" s="196">
        <f t="shared" si="13"/>
        <v>10701.93588</v>
      </c>
      <c r="DQ57" s="196">
        <f t="shared" si="13"/>
        <v>10701.93588</v>
      </c>
      <c r="DR57" s="196">
        <f t="shared" si="13"/>
        <v>10701.93588</v>
      </c>
      <c r="DS57" s="196">
        <f t="shared" si="13"/>
        <v>2267949.587</v>
      </c>
      <c r="DT57" s="196">
        <f t="shared" si="13"/>
        <v>0</v>
      </c>
      <c r="DU57" s="196">
        <f t="shared" si="13"/>
        <v>0</v>
      </c>
      <c r="DV57" s="196">
        <f t="shared" si="13"/>
        <v>0</v>
      </c>
      <c r="DW57" s="196">
        <f t="shared" si="13"/>
        <v>0</v>
      </c>
      <c r="DX57" s="196">
        <f t="shared" si="13"/>
        <v>0</v>
      </c>
      <c r="DY57" s="196">
        <f t="shared" si="13"/>
        <v>0</v>
      </c>
      <c r="DZ57" s="196">
        <f t="shared" si="13"/>
        <v>0</v>
      </c>
      <c r="EA57" s="196">
        <f t="shared" si="13"/>
        <v>0</v>
      </c>
      <c r="EB57" s="196">
        <f t="shared" si="13"/>
        <v>0</v>
      </c>
      <c r="EC57" s="196">
        <f t="shared" si="13"/>
        <v>0</v>
      </c>
      <c r="ED57" s="196">
        <f t="shared" si="13"/>
        <v>0</v>
      </c>
      <c r="EE57" s="196">
        <f t="shared" si="13"/>
        <v>0</v>
      </c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50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</row>
  </sheetData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71616"/>
    <pageSetUpPr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0"/>
  <cols>
    <col customWidth="1" min="1" max="1" width="2.86"/>
    <col customWidth="1" min="2" max="2" width="3.29"/>
    <col customWidth="1" min="3" max="3" width="33.43"/>
    <col customWidth="1" min="4" max="122" width="11.29"/>
    <col customWidth="1" min="123" max="123" width="11.86"/>
    <col customWidth="1" min="124" max="135" width="11.29"/>
  </cols>
  <sheetData>
    <row r="1" ht="15.75" customHeight="1">
      <c r="A1" s="241"/>
      <c r="B1" s="293" t="s">
        <v>199</v>
      </c>
      <c r="C1" s="241"/>
      <c r="D1" s="241">
        <v>1.0</v>
      </c>
      <c r="E1" s="241">
        <f t="shared" ref="E1:EE1" si="1">D1+1</f>
        <v>2</v>
      </c>
      <c r="F1" s="241">
        <f t="shared" si="1"/>
        <v>3</v>
      </c>
      <c r="G1" s="241">
        <f t="shared" si="1"/>
        <v>4</v>
      </c>
      <c r="H1" s="241">
        <f t="shared" si="1"/>
        <v>5</v>
      </c>
      <c r="I1" s="241">
        <f t="shared" si="1"/>
        <v>6</v>
      </c>
      <c r="J1" s="241">
        <f t="shared" si="1"/>
        <v>7</v>
      </c>
      <c r="K1" s="241">
        <f t="shared" si="1"/>
        <v>8</v>
      </c>
      <c r="L1" s="241">
        <f t="shared" si="1"/>
        <v>9</v>
      </c>
      <c r="M1" s="241">
        <f t="shared" si="1"/>
        <v>10</v>
      </c>
      <c r="N1" s="241">
        <f t="shared" si="1"/>
        <v>11</v>
      </c>
      <c r="O1" s="241">
        <f t="shared" si="1"/>
        <v>12</v>
      </c>
      <c r="P1" s="241">
        <f t="shared" si="1"/>
        <v>13</v>
      </c>
      <c r="Q1" s="241">
        <f t="shared" si="1"/>
        <v>14</v>
      </c>
      <c r="R1" s="241">
        <f t="shared" si="1"/>
        <v>15</v>
      </c>
      <c r="S1" s="241">
        <f t="shared" si="1"/>
        <v>16</v>
      </c>
      <c r="T1" s="241">
        <f t="shared" si="1"/>
        <v>17</v>
      </c>
      <c r="U1" s="241">
        <f t="shared" si="1"/>
        <v>18</v>
      </c>
      <c r="V1" s="241">
        <f t="shared" si="1"/>
        <v>19</v>
      </c>
      <c r="W1" s="241">
        <f t="shared" si="1"/>
        <v>20</v>
      </c>
      <c r="X1" s="241">
        <f t="shared" si="1"/>
        <v>21</v>
      </c>
      <c r="Y1" s="241">
        <f t="shared" si="1"/>
        <v>22</v>
      </c>
      <c r="Z1" s="241">
        <f t="shared" si="1"/>
        <v>23</v>
      </c>
      <c r="AA1" s="241">
        <f t="shared" si="1"/>
        <v>24</v>
      </c>
      <c r="AB1" s="241">
        <f t="shared" si="1"/>
        <v>25</v>
      </c>
      <c r="AC1" s="241">
        <f t="shared" si="1"/>
        <v>26</v>
      </c>
      <c r="AD1" s="241">
        <f t="shared" si="1"/>
        <v>27</v>
      </c>
      <c r="AE1" s="241">
        <f t="shared" si="1"/>
        <v>28</v>
      </c>
      <c r="AF1" s="241">
        <f t="shared" si="1"/>
        <v>29</v>
      </c>
      <c r="AG1" s="241">
        <f t="shared" si="1"/>
        <v>30</v>
      </c>
      <c r="AH1" s="241">
        <f t="shared" si="1"/>
        <v>31</v>
      </c>
      <c r="AI1" s="241">
        <f t="shared" si="1"/>
        <v>32</v>
      </c>
      <c r="AJ1" s="241">
        <f t="shared" si="1"/>
        <v>33</v>
      </c>
      <c r="AK1" s="241">
        <f t="shared" si="1"/>
        <v>34</v>
      </c>
      <c r="AL1" s="241">
        <f t="shared" si="1"/>
        <v>35</v>
      </c>
      <c r="AM1" s="241">
        <f t="shared" si="1"/>
        <v>36</v>
      </c>
      <c r="AN1" s="241">
        <f t="shared" si="1"/>
        <v>37</v>
      </c>
      <c r="AO1" s="241">
        <f t="shared" si="1"/>
        <v>38</v>
      </c>
      <c r="AP1" s="241">
        <f t="shared" si="1"/>
        <v>39</v>
      </c>
      <c r="AQ1" s="241">
        <f t="shared" si="1"/>
        <v>40</v>
      </c>
      <c r="AR1" s="241">
        <f t="shared" si="1"/>
        <v>41</v>
      </c>
      <c r="AS1" s="241">
        <f t="shared" si="1"/>
        <v>42</v>
      </c>
      <c r="AT1" s="241">
        <f t="shared" si="1"/>
        <v>43</v>
      </c>
      <c r="AU1" s="241">
        <f t="shared" si="1"/>
        <v>44</v>
      </c>
      <c r="AV1" s="241">
        <f t="shared" si="1"/>
        <v>45</v>
      </c>
      <c r="AW1" s="241">
        <f t="shared" si="1"/>
        <v>46</v>
      </c>
      <c r="AX1" s="241">
        <f t="shared" si="1"/>
        <v>47</v>
      </c>
      <c r="AY1" s="241">
        <f t="shared" si="1"/>
        <v>48</v>
      </c>
      <c r="AZ1" s="241">
        <f t="shared" si="1"/>
        <v>49</v>
      </c>
      <c r="BA1" s="241">
        <f t="shared" si="1"/>
        <v>50</v>
      </c>
      <c r="BB1" s="241">
        <f t="shared" si="1"/>
        <v>51</v>
      </c>
      <c r="BC1" s="241">
        <f t="shared" si="1"/>
        <v>52</v>
      </c>
      <c r="BD1" s="241">
        <f t="shared" si="1"/>
        <v>53</v>
      </c>
      <c r="BE1" s="241">
        <f t="shared" si="1"/>
        <v>54</v>
      </c>
      <c r="BF1" s="241">
        <f t="shared" si="1"/>
        <v>55</v>
      </c>
      <c r="BG1" s="241">
        <f t="shared" si="1"/>
        <v>56</v>
      </c>
      <c r="BH1" s="241">
        <f t="shared" si="1"/>
        <v>57</v>
      </c>
      <c r="BI1" s="241">
        <f t="shared" si="1"/>
        <v>58</v>
      </c>
      <c r="BJ1" s="241">
        <f t="shared" si="1"/>
        <v>59</v>
      </c>
      <c r="BK1" s="241">
        <f t="shared" si="1"/>
        <v>60</v>
      </c>
      <c r="BL1" s="241">
        <f t="shared" si="1"/>
        <v>61</v>
      </c>
      <c r="BM1" s="241">
        <f t="shared" si="1"/>
        <v>62</v>
      </c>
      <c r="BN1" s="241">
        <f t="shared" si="1"/>
        <v>63</v>
      </c>
      <c r="BO1" s="241">
        <f t="shared" si="1"/>
        <v>64</v>
      </c>
      <c r="BP1" s="241">
        <f t="shared" si="1"/>
        <v>65</v>
      </c>
      <c r="BQ1" s="241">
        <f t="shared" si="1"/>
        <v>66</v>
      </c>
      <c r="BR1" s="241">
        <f t="shared" si="1"/>
        <v>67</v>
      </c>
      <c r="BS1" s="241">
        <f t="shared" si="1"/>
        <v>68</v>
      </c>
      <c r="BT1" s="241">
        <f t="shared" si="1"/>
        <v>69</v>
      </c>
      <c r="BU1" s="241">
        <f t="shared" si="1"/>
        <v>70</v>
      </c>
      <c r="BV1" s="241">
        <f t="shared" si="1"/>
        <v>71</v>
      </c>
      <c r="BW1" s="241">
        <f t="shared" si="1"/>
        <v>72</v>
      </c>
      <c r="BX1" s="241">
        <f t="shared" si="1"/>
        <v>73</v>
      </c>
      <c r="BY1" s="241">
        <f t="shared" si="1"/>
        <v>74</v>
      </c>
      <c r="BZ1" s="241">
        <f t="shared" si="1"/>
        <v>75</v>
      </c>
      <c r="CA1" s="241">
        <f t="shared" si="1"/>
        <v>76</v>
      </c>
      <c r="CB1" s="241">
        <f t="shared" si="1"/>
        <v>77</v>
      </c>
      <c r="CC1" s="241">
        <f t="shared" si="1"/>
        <v>78</v>
      </c>
      <c r="CD1" s="241">
        <f t="shared" si="1"/>
        <v>79</v>
      </c>
      <c r="CE1" s="241">
        <f t="shared" si="1"/>
        <v>80</v>
      </c>
      <c r="CF1" s="241">
        <f t="shared" si="1"/>
        <v>81</v>
      </c>
      <c r="CG1" s="241">
        <f t="shared" si="1"/>
        <v>82</v>
      </c>
      <c r="CH1" s="241">
        <f t="shared" si="1"/>
        <v>83</v>
      </c>
      <c r="CI1" s="241">
        <f t="shared" si="1"/>
        <v>84</v>
      </c>
      <c r="CJ1" s="241">
        <f t="shared" si="1"/>
        <v>85</v>
      </c>
      <c r="CK1" s="241">
        <f t="shared" si="1"/>
        <v>86</v>
      </c>
      <c r="CL1" s="241">
        <f t="shared" si="1"/>
        <v>87</v>
      </c>
      <c r="CM1" s="241">
        <f t="shared" si="1"/>
        <v>88</v>
      </c>
      <c r="CN1" s="241">
        <f t="shared" si="1"/>
        <v>89</v>
      </c>
      <c r="CO1" s="241">
        <f t="shared" si="1"/>
        <v>90</v>
      </c>
      <c r="CP1" s="241">
        <f t="shared" si="1"/>
        <v>91</v>
      </c>
      <c r="CQ1" s="241">
        <f t="shared" si="1"/>
        <v>92</v>
      </c>
      <c r="CR1" s="241">
        <f t="shared" si="1"/>
        <v>93</v>
      </c>
      <c r="CS1" s="241">
        <f t="shared" si="1"/>
        <v>94</v>
      </c>
      <c r="CT1" s="241">
        <f t="shared" si="1"/>
        <v>95</v>
      </c>
      <c r="CU1" s="241">
        <f t="shared" si="1"/>
        <v>96</v>
      </c>
      <c r="CV1" s="241">
        <f t="shared" si="1"/>
        <v>97</v>
      </c>
      <c r="CW1" s="241">
        <f t="shared" si="1"/>
        <v>98</v>
      </c>
      <c r="CX1" s="241">
        <f t="shared" si="1"/>
        <v>99</v>
      </c>
      <c r="CY1" s="241">
        <f t="shared" si="1"/>
        <v>100</v>
      </c>
      <c r="CZ1" s="241">
        <f t="shared" si="1"/>
        <v>101</v>
      </c>
      <c r="DA1" s="241">
        <f t="shared" si="1"/>
        <v>102</v>
      </c>
      <c r="DB1" s="241">
        <f t="shared" si="1"/>
        <v>103</v>
      </c>
      <c r="DC1" s="241">
        <f t="shared" si="1"/>
        <v>104</v>
      </c>
      <c r="DD1" s="241">
        <f t="shared" si="1"/>
        <v>105</v>
      </c>
      <c r="DE1" s="241">
        <f t="shared" si="1"/>
        <v>106</v>
      </c>
      <c r="DF1" s="241">
        <f t="shared" si="1"/>
        <v>107</v>
      </c>
      <c r="DG1" s="241">
        <f t="shared" si="1"/>
        <v>108</v>
      </c>
      <c r="DH1" s="241">
        <f t="shared" si="1"/>
        <v>109</v>
      </c>
      <c r="DI1" s="241">
        <f t="shared" si="1"/>
        <v>110</v>
      </c>
      <c r="DJ1" s="241">
        <f t="shared" si="1"/>
        <v>111</v>
      </c>
      <c r="DK1" s="241">
        <f t="shared" si="1"/>
        <v>112</v>
      </c>
      <c r="DL1" s="241">
        <f t="shared" si="1"/>
        <v>113</v>
      </c>
      <c r="DM1" s="241">
        <f t="shared" si="1"/>
        <v>114</v>
      </c>
      <c r="DN1" s="241">
        <f t="shared" si="1"/>
        <v>115</v>
      </c>
      <c r="DO1" s="241">
        <f t="shared" si="1"/>
        <v>116</v>
      </c>
      <c r="DP1" s="241">
        <f t="shared" si="1"/>
        <v>117</v>
      </c>
      <c r="DQ1" s="241">
        <f t="shared" si="1"/>
        <v>118</v>
      </c>
      <c r="DR1" s="241">
        <f t="shared" si="1"/>
        <v>119</v>
      </c>
      <c r="DS1" s="241">
        <f t="shared" si="1"/>
        <v>120</v>
      </c>
      <c r="DT1" s="241">
        <f t="shared" si="1"/>
        <v>121</v>
      </c>
      <c r="DU1" s="241">
        <f t="shared" si="1"/>
        <v>122</v>
      </c>
      <c r="DV1" s="241">
        <f t="shared" si="1"/>
        <v>123</v>
      </c>
      <c r="DW1" s="241">
        <f t="shared" si="1"/>
        <v>124</v>
      </c>
      <c r="DX1" s="241">
        <f t="shared" si="1"/>
        <v>125</v>
      </c>
      <c r="DY1" s="241">
        <f t="shared" si="1"/>
        <v>126</v>
      </c>
      <c r="DZ1" s="241">
        <f t="shared" si="1"/>
        <v>127</v>
      </c>
      <c r="EA1" s="241">
        <f t="shared" si="1"/>
        <v>128</v>
      </c>
      <c r="EB1" s="241">
        <f t="shared" si="1"/>
        <v>129</v>
      </c>
      <c r="EC1" s="241">
        <f t="shared" si="1"/>
        <v>130</v>
      </c>
      <c r="ED1" s="241">
        <f t="shared" si="1"/>
        <v>131</v>
      </c>
      <c r="EE1" s="241">
        <f t="shared" si="1"/>
        <v>132</v>
      </c>
    </row>
    <row r="2" ht="15.75" customHeight="1">
      <c r="A2" s="241"/>
      <c r="B2" s="293" t="s">
        <v>144</v>
      </c>
      <c r="C2" s="241"/>
      <c r="D2" s="241">
        <f t="shared" ref="D2:EE2" si="2">ROUNDUP(D1/12,0)</f>
        <v>1</v>
      </c>
      <c r="E2" s="241">
        <f t="shared" si="2"/>
        <v>1</v>
      </c>
      <c r="F2" s="241">
        <f t="shared" si="2"/>
        <v>1</v>
      </c>
      <c r="G2" s="241">
        <f t="shared" si="2"/>
        <v>1</v>
      </c>
      <c r="H2" s="241">
        <f t="shared" si="2"/>
        <v>1</v>
      </c>
      <c r="I2" s="241">
        <f t="shared" si="2"/>
        <v>1</v>
      </c>
      <c r="J2" s="241">
        <f t="shared" si="2"/>
        <v>1</v>
      </c>
      <c r="K2" s="241">
        <f t="shared" si="2"/>
        <v>1</v>
      </c>
      <c r="L2" s="241">
        <f t="shared" si="2"/>
        <v>1</v>
      </c>
      <c r="M2" s="241">
        <f t="shared" si="2"/>
        <v>1</v>
      </c>
      <c r="N2" s="241">
        <f t="shared" si="2"/>
        <v>1</v>
      </c>
      <c r="O2" s="241">
        <f t="shared" si="2"/>
        <v>1</v>
      </c>
      <c r="P2" s="241">
        <f t="shared" si="2"/>
        <v>2</v>
      </c>
      <c r="Q2" s="241">
        <f t="shared" si="2"/>
        <v>2</v>
      </c>
      <c r="R2" s="241">
        <f t="shared" si="2"/>
        <v>2</v>
      </c>
      <c r="S2" s="241">
        <f t="shared" si="2"/>
        <v>2</v>
      </c>
      <c r="T2" s="241">
        <f t="shared" si="2"/>
        <v>2</v>
      </c>
      <c r="U2" s="241">
        <f t="shared" si="2"/>
        <v>2</v>
      </c>
      <c r="V2" s="241">
        <f t="shared" si="2"/>
        <v>2</v>
      </c>
      <c r="W2" s="241">
        <f t="shared" si="2"/>
        <v>2</v>
      </c>
      <c r="X2" s="241">
        <f t="shared" si="2"/>
        <v>2</v>
      </c>
      <c r="Y2" s="241">
        <f t="shared" si="2"/>
        <v>2</v>
      </c>
      <c r="Z2" s="241">
        <f t="shared" si="2"/>
        <v>2</v>
      </c>
      <c r="AA2" s="241">
        <f t="shared" si="2"/>
        <v>2</v>
      </c>
      <c r="AB2" s="241">
        <f t="shared" si="2"/>
        <v>3</v>
      </c>
      <c r="AC2" s="241">
        <f t="shared" si="2"/>
        <v>3</v>
      </c>
      <c r="AD2" s="241">
        <f t="shared" si="2"/>
        <v>3</v>
      </c>
      <c r="AE2" s="241">
        <f t="shared" si="2"/>
        <v>3</v>
      </c>
      <c r="AF2" s="241">
        <f t="shared" si="2"/>
        <v>3</v>
      </c>
      <c r="AG2" s="241">
        <f t="shared" si="2"/>
        <v>3</v>
      </c>
      <c r="AH2" s="241">
        <f t="shared" si="2"/>
        <v>3</v>
      </c>
      <c r="AI2" s="241">
        <f t="shared" si="2"/>
        <v>3</v>
      </c>
      <c r="AJ2" s="241">
        <f t="shared" si="2"/>
        <v>3</v>
      </c>
      <c r="AK2" s="241">
        <f t="shared" si="2"/>
        <v>3</v>
      </c>
      <c r="AL2" s="241">
        <f t="shared" si="2"/>
        <v>3</v>
      </c>
      <c r="AM2" s="241">
        <f t="shared" si="2"/>
        <v>3</v>
      </c>
      <c r="AN2" s="241">
        <f t="shared" si="2"/>
        <v>4</v>
      </c>
      <c r="AO2" s="241">
        <f t="shared" si="2"/>
        <v>4</v>
      </c>
      <c r="AP2" s="241">
        <f t="shared" si="2"/>
        <v>4</v>
      </c>
      <c r="AQ2" s="241">
        <f t="shared" si="2"/>
        <v>4</v>
      </c>
      <c r="AR2" s="241">
        <f t="shared" si="2"/>
        <v>4</v>
      </c>
      <c r="AS2" s="241">
        <f t="shared" si="2"/>
        <v>4</v>
      </c>
      <c r="AT2" s="241">
        <f t="shared" si="2"/>
        <v>4</v>
      </c>
      <c r="AU2" s="241">
        <f t="shared" si="2"/>
        <v>4</v>
      </c>
      <c r="AV2" s="241">
        <f t="shared" si="2"/>
        <v>4</v>
      </c>
      <c r="AW2" s="241">
        <f t="shared" si="2"/>
        <v>4</v>
      </c>
      <c r="AX2" s="241">
        <f t="shared" si="2"/>
        <v>4</v>
      </c>
      <c r="AY2" s="241">
        <f t="shared" si="2"/>
        <v>4</v>
      </c>
      <c r="AZ2" s="241">
        <f t="shared" si="2"/>
        <v>5</v>
      </c>
      <c r="BA2" s="241">
        <f t="shared" si="2"/>
        <v>5</v>
      </c>
      <c r="BB2" s="241">
        <f t="shared" si="2"/>
        <v>5</v>
      </c>
      <c r="BC2" s="241">
        <f t="shared" si="2"/>
        <v>5</v>
      </c>
      <c r="BD2" s="241">
        <f t="shared" si="2"/>
        <v>5</v>
      </c>
      <c r="BE2" s="241">
        <f t="shared" si="2"/>
        <v>5</v>
      </c>
      <c r="BF2" s="241">
        <f t="shared" si="2"/>
        <v>5</v>
      </c>
      <c r="BG2" s="241">
        <f t="shared" si="2"/>
        <v>5</v>
      </c>
      <c r="BH2" s="241">
        <f t="shared" si="2"/>
        <v>5</v>
      </c>
      <c r="BI2" s="241">
        <f t="shared" si="2"/>
        <v>5</v>
      </c>
      <c r="BJ2" s="241">
        <f t="shared" si="2"/>
        <v>5</v>
      </c>
      <c r="BK2" s="241">
        <f t="shared" si="2"/>
        <v>5</v>
      </c>
      <c r="BL2" s="241">
        <f t="shared" si="2"/>
        <v>6</v>
      </c>
      <c r="BM2" s="241">
        <f t="shared" si="2"/>
        <v>6</v>
      </c>
      <c r="BN2" s="241">
        <f t="shared" si="2"/>
        <v>6</v>
      </c>
      <c r="BO2" s="241">
        <f t="shared" si="2"/>
        <v>6</v>
      </c>
      <c r="BP2" s="241">
        <f t="shared" si="2"/>
        <v>6</v>
      </c>
      <c r="BQ2" s="241">
        <f t="shared" si="2"/>
        <v>6</v>
      </c>
      <c r="BR2" s="241">
        <f t="shared" si="2"/>
        <v>6</v>
      </c>
      <c r="BS2" s="241">
        <f t="shared" si="2"/>
        <v>6</v>
      </c>
      <c r="BT2" s="241">
        <f t="shared" si="2"/>
        <v>6</v>
      </c>
      <c r="BU2" s="241">
        <f t="shared" si="2"/>
        <v>6</v>
      </c>
      <c r="BV2" s="241">
        <f t="shared" si="2"/>
        <v>6</v>
      </c>
      <c r="BW2" s="241">
        <f t="shared" si="2"/>
        <v>6</v>
      </c>
      <c r="BX2" s="241">
        <f t="shared" si="2"/>
        <v>7</v>
      </c>
      <c r="BY2" s="241">
        <f t="shared" si="2"/>
        <v>7</v>
      </c>
      <c r="BZ2" s="241">
        <f t="shared" si="2"/>
        <v>7</v>
      </c>
      <c r="CA2" s="241">
        <f t="shared" si="2"/>
        <v>7</v>
      </c>
      <c r="CB2" s="241">
        <f t="shared" si="2"/>
        <v>7</v>
      </c>
      <c r="CC2" s="241">
        <f t="shared" si="2"/>
        <v>7</v>
      </c>
      <c r="CD2" s="241">
        <f t="shared" si="2"/>
        <v>7</v>
      </c>
      <c r="CE2" s="241">
        <f t="shared" si="2"/>
        <v>7</v>
      </c>
      <c r="CF2" s="241">
        <f t="shared" si="2"/>
        <v>7</v>
      </c>
      <c r="CG2" s="241">
        <f t="shared" si="2"/>
        <v>7</v>
      </c>
      <c r="CH2" s="241">
        <f t="shared" si="2"/>
        <v>7</v>
      </c>
      <c r="CI2" s="241">
        <f t="shared" si="2"/>
        <v>7</v>
      </c>
      <c r="CJ2" s="241">
        <f t="shared" si="2"/>
        <v>8</v>
      </c>
      <c r="CK2" s="241">
        <f t="shared" si="2"/>
        <v>8</v>
      </c>
      <c r="CL2" s="241">
        <f t="shared" si="2"/>
        <v>8</v>
      </c>
      <c r="CM2" s="241">
        <f t="shared" si="2"/>
        <v>8</v>
      </c>
      <c r="CN2" s="241">
        <f t="shared" si="2"/>
        <v>8</v>
      </c>
      <c r="CO2" s="241">
        <f t="shared" si="2"/>
        <v>8</v>
      </c>
      <c r="CP2" s="241">
        <f t="shared" si="2"/>
        <v>8</v>
      </c>
      <c r="CQ2" s="241">
        <f t="shared" si="2"/>
        <v>8</v>
      </c>
      <c r="CR2" s="241">
        <f t="shared" si="2"/>
        <v>8</v>
      </c>
      <c r="CS2" s="241">
        <f t="shared" si="2"/>
        <v>8</v>
      </c>
      <c r="CT2" s="241">
        <f t="shared" si="2"/>
        <v>8</v>
      </c>
      <c r="CU2" s="241">
        <f t="shared" si="2"/>
        <v>8</v>
      </c>
      <c r="CV2" s="241">
        <f t="shared" si="2"/>
        <v>9</v>
      </c>
      <c r="CW2" s="241">
        <f t="shared" si="2"/>
        <v>9</v>
      </c>
      <c r="CX2" s="241">
        <f t="shared" si="2"/>
        <v>9</v>
      </c>
      <c r="CY2" s="241">
        <f t="shared" si="2"/>
        <v>9</v>
      </c>
      <c r="CZ2" s="241">
        <f t="shared" si="2"/>
        <v>9</v>
      </c>
      <c r="DA2" s="241">
        <f t="shared" si="2"/>
        <v>9</v>
      </c>
      <c r="DB2" s="241">
        <f t="shared" si="2"/>
        <v>9</v>
      </c>
      <c r="DC2" s="241">
        <f t="shared" si="2"/>
        <v>9</v>
      </c>
      <c r="DD2" s="241">
        <f t="shared" si="2"/>
        <v>9</v>
      </c>
      <c r="DE2" s="241">
        <f t="shared" si="2"/>
        <v>9</v>
      </c>
      <c r="DF2" s="241">
        <f t="shared" si="2"/>
        <v>9</v>
      </c>
      <c r="DG2" s="241">
        <f t="shared" si="2"/>
        <v>9</v>
      </c>
      <c r="DH2" s="241">
        <f t="shared" si="2"/>
        <v>10</v>
      </c>
      <c r="DI2" s="241">
        <f t="shared" si="2"/>
        <v>10</v>
      </c>
      <c r="DJ2" s="241">
        <f t="shared" si="2"/>
        <v>10</v>
      </c>
      <c r="DK2" s="241">
        <f t="shared" si="2"/>
        <v>10</v>
      </c>
      <c r="DL2" s="241">
        <f t="shared" si="2"/>
        <v>10</v>
      </c>
      <c r="DM2" s="241">
        <f t="shared" si="2"/>
        <v>10</v>
      </c>
      <c r="DN2" s="241">
        <f t="shared" si="2"/>
        <v>10</v>
      </c>
      <c r="DO2" s="241">
        <f t="shared" si="2"/>
        <v>10</v>
      </c>
      <c r="DP2" s="241">
        <f t="shared" si="2"/>
        <v>10</v>
      </c>
      <c r="DQ2" s="241">
        <f t="shared" si="2"/>
        <v>10</v>
      </c>
      <c r="DR2" s="241">
        <f t="shared" si="2"/>
        <v>10</v>
      </c>
      <c r="DS2" s="241">
        <f t="shared" si="2"/>
        <v>10</v>
      </c>
      <c r="DT2" s="241">
        <f t="shared" si="2"/>
        <v>11</v>
      </c>
      <c r="DU2" s="241">
        <f t="shared" si="2"/>
        <v>11</v>
      </c>
      <c r="DV2" s="241">
        <f t="shared" si="2"/>
        <v>11</v>
      </c>
      <c r="DW2" s="241">
        <f t="shared" si="2"/>
        <v>11</v>
      </c>
      <c r="DX2" s="241">
        <f t="shared" si="2"/>
        <v>11</v>
      </c>
      <c r="DY2" s="241">
        <f t="shared" si="2"/>
        <v>11</v>
      </c>
      <c r="DZ2" s="241">
        <f t="shared" si="2"/>
        <v>11</v>
      </c>
      <c r="EA2" s="294">
        <f t="shared" si="2"/>
        <v>11</v>
      </c>
      <c r="EB2" s="241">
        <f t="shared" si="2"/>
        <v>11</v>
      </c>
      <c r="EC2" s="241">
        <f t="shared" si="2"/>
        <v>11</v>
      </c>
      <c r="ED2" s="241">
        <f t="shared" si="2"/>
        <v>11</v>
      </c>
      <c r="EE2" s="295">
        <f t="shared" si="2"/>
        <v>11</v>
      </c>
    </row>
    <row r="3" ht="15.75" customHeight="1">
      <c r="A3" s="1"/>
      <c r="B3" s="1"/>
      <c r="C3" s="1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</row>
    <row r="4" ht="15.75" customHeight="1">
      <c r="A4" s="1"/>
      <c r="B4" s="35" t="s">
        <v>200</v>
      </c>
      <c r="C4" s="1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</row>
    <row r="5" ht="15.75" customHeight="1">
      <c r="A5" s="1"/>
      <c r="B5" s="1"/>
      <c r="C5" s="1" t="str">
        <f>Assumptions!J5</f>
        <v>3 BR A (1 bath) 11, 12</v>
      </c>
      <c r="D5" s="50">
        <f t="array" ref="D5">IF(D$2=1,Assumptions!$P5/12,(SUMIF($D$2:$EE$2,D$2-1,$D5:$EE5)/12)*(1+XLOOKUP(D$2,Assumptions!$C$94:$M$94,Assumptions!$C$97:$M$97)))</f>
        <v>4398.1</v>
      </c>
      <c r="E5" s="50">
        <f t="array" ref="E5">IF(E$2=1,Assumptions!$P5/12,(SUMIF($D$2:$EE$2,E$2-1,$D5:$EE5)/12)*(1+XLOOKUP(E$2,Assumptions!$C$94:$M$94,Assumptions!$C$97:$M$97)))</f>
        <v>4398.1</v>
      </c>
      <c r="F5" s="50">
        <f t="array" ref="F5">IF(F$2=1,Assumptions!$P5/12,(SUMIF($D$2:$EE$2,F$2-1,$D5:$EE5)/12)*(1+XLOOKUP(F$2,Assumptions!$C$94:$M$94,Assumptions!$C$97:$M$97)))</f>
        <v>4398.1</v>
      </c>
      <c r="G5" s="50">
        <f t="array" ref="G5">IF(G$2=1,Assumptions!$P5/12,(SUMIF($D$2:$EE$2,G$2-1,$D5:$EE5)/12)*(1+XLOOKUP(G$2,Assumptions!$C$94:$M$94,Assumptions!$C$97:$M$97)))</f>
        <v>4398.1</v>
      </c>
      <c r="H5" s="50">
        <f t="array" ref="H5">IF(H$2=1,Assumptions!$P5/12,(SUMIF($D$2:$EE$2,H$2-1,$D5:$EE5)/12)*(1+XLOOKUP(H$2,Assumptions!$C$94:$M$94,Assumptions!$C$97:$M$97)))</f>
        <v>4398.1</v>
      </c>
      <c r="I5" s="50">
        <f t="array" ref="I5">IF(I$2=1,Assumptions!$P5/12,(SUMIF($D$2:$EE$2,I$2-1,$D5:$EE5)/12)*(1+XLOOKUP(I$2,Assumptions!$C$94:$M$94,Assumptions!$C$97:$M$97)))</f>
        <v>4398.1</v>
      </c>
      <c r="J5" s="50">
        <f t="array" ref="J5">IF(J$2=1,Assumptions!$P5/12,(SUMIF($D$2:$EE$2,J$2-1,$D5:$EE5)/12)*(1+XLOOKUP(J$2,Assumptions!$C$94:$M$94,Assumptions!$C$97:$M$97)))</f>
        <v>4398.1</v>
      </c>
      <c r="K5" s="50">
        <f t="array" ref="K5">IF(K$2=1,Assumptions!$P5/12,(SUMIF($D$2:$EE$2,K$2-1,$D5:$EE5)/12)*(1+XLOOKUP(K$2,Assumptions!$C$94:$M$94,Assumptions!$C$97:$M$97)))</f>
        <v>4398.1</v>
      </c>
      <c r="L5" s="50">
        <f t="array" ref="L5">IF(L$2=1,Assumptions!$P5/12,(SUMIF($D$2:$EE$2,L$2-1,$D5:$EE5)/12)*(1+XLOOKUP(L$2,Assumptions!$C$94:$M$94,Assumptions!$C$97:$M$97)))</f>
        <v>4398.1</v>
      </c>
      <c r="M5" s="50">
        <f t="array" ref="M5">IF(M$2=1,Assumptions!$P5/12,(SUMIF($D$2:$EE$2,M$2-1,$D5:$EE5)/12)*(1+XLOOKUP(M$2,Assumptions!$C$94:$M$94,Assumptions!$C$97:$M$97)))</f>
        <v>4398.1</v>
      </c>
      <c r="N5" s="50">
        <f t="array" ref="N5">IF(N$2=1,Assumptions!$P5/12,(SUMIF($D$2:$EE$2,N$2-1,$D5:$EE5)/12)*(1+XLOOKUP(N$2,Assumptions!$C$94:$M$94,Assumptions!$C$97:$M$97)))</f>
        <v>4398.1</v>
      </c>
      <c r="O5" s="50">
        <f t="array" ref="O5">IF(O$2=1,Assumptions!$P5/12,(SUMIF($D$2:$EE$2,O$2-1,$D5:$EE5)/12)*(1+XLOOKUP(O$2,Assumptions!$C$94:$M$94,Assumptions!$C$97:$M$97)))</f>
        <v>4398.1</v>
      </c>
      <c r="P5" s="50">
        <f t="array" ref="P5">IF(P$2=1,Assumptions!$P5/12,(SUMIF($D$2:$EE$2,P$2-1,$D5:$EE5)/12)*(1+XLOOKUP(P$2,Assumptions!$C$94:$M$94,Assumptions!$C$97:$M$97)))</f>
        <v>4486.062</v>
      </c>
      <c r="Q5" s="50">
        <f t="array" ref="Q5">IF(Q$2=1,Assumptions!$P5/12,(SUMIF($D$2:$EE$2,Q$2-1,$D5:$EE5)/12)*(1+XLOOKUP(Q$2,Assumptions!$C$94:$M$94,Assumptions!$C$97:$M$97)))</f>
        <v>4486.062</v>
      </c>
      <c r="R5" s="50">
        <f t="array" ref="R5">IF(R$2=1,Assumptions!$P5/12,(SUMIF($D$2:$EE$2,R$2-1,$D5:$EE5)/12)*(1+XLOOKUP(R$2,Assumptions!$C$94:$M$94,Assumptions!$C$97:$M$97)))</f>
        <v>4486.062</v>
      </c>
      <c r="S5" s="50">
        <f t="array" ref="S5">IF(S$2=1,Assumptions!$P5/12,(SUMIF($D$2:$EE$2,S$2-1,$D5:$EE5)/12)*(1+XLOOKUP(S$2,Assumptions!$C$94:$M$94,Assumptions!$C$97:$M$97)))</f>
        <v>4486.062</v>
      </c>
      <c r="T5" s="50">
        <f t="array" ref="T5">IF(T$2=1,Assumptions!$P5/12,(SUMIF($D$2:$EE$2,T$2-1,$D5:$EE5)/12)*(1+XLOOKUP(T$2,Assumptions!$C$94:$M$94,Assumptions!$C$97:$M$97)))</f>
        <v>4486.062</v>
      </c>
      <c r="U5" s="50">
        <f t="array" ref="U5">IF(U$2=1,Assumptions!$P5/12,(SUMIF($D$2:$EE$2,U$2-1,$D5:$EE5)/12)*(1+XLOOKUP(U$2,Assumptions!$C$94:$M$94,Assumptions!$C$97:$M$97)))</f>
        <v>4486.062</v>
      </c>
      <c r="V5" s="50">
        <f t="array" ref="V5">IF(V$2=1,Assumptions!$P5/12,(SUMIF($D$2:$EE$2,V$2-1,$D5:$EE5)/12)*(1+XLOOKUP(V$2,Assumptions!$C$94:$M$94,Assumptions!$C$97:$M$97)))</f>
        <v>4486.062</v>
      </c>
      <c r="W5" s="50">
        <f t="array" ref="W5">IF(W$2=1,Assumptions!$P5/12,(SUMIF($D$2:$EE$2,W$2-1,$D5:$EE5)/12)*(1+XLOOKUP(W$2,Assumptions!$C$94:$M$94,Assumptions!$C$97:$M$97)))</f>
        <v>4486.062</v>
      </c>
      <c r="X5" s="50">
        <f t="array" ref="X5">IF(X$2=1,Assumptions!$P5/12,(SUMIF($D$2:$EE$2,X$2-1,$D5:$EE5)/12)*(1+XLOOKUP(X$2,Assumptions!$C$94:$M$94,Assumptions!$C$97:$M$97)))</f>
        <v>4486.062</v>
      </c>
      <c r="Y5" s="50">
        <f t="array" ref="Y5">IF(Y$2=1,Assumptions!$P5/12,(SUMIF($D$2:$EE$2,Y$2-1,$D5:$EE5)/12)*(1+XLOOKUP(Y$2,Assumptions!$C$94:$M$94,Assumptions!$C$97:$M$97)))</f>
        <v>4486.062</v>
      </c>
      <c r="Z5" s="50">
        <f t="array" ref="Z5">IF(Z$2=1,Assumptions!$P5/12,(SUMIF($D$2:$EE$2,Z$2-1,$D5:$EE5)/12)*(1+XLOOKUP(Z$2,Assumptions!$C$94:$M$94,Assumptions!$C$97:$M$97)))</f>
        <v>4486.062</v>
      </c>
      <c r="AA5" s="50">
        <f t="array" ref="AA5">IF(AA$2=1,Assumptions!$P5/12,(SUMIF($D$2:$EE$2,AA$2-1,$D5:$EE5)/12)*(1+XLOOKUP(AA$2,Assumptions!$C$94:$M$94,Assumptions!$C$97:$M$97)))</f>
        <v>4486.062</v>
      </c>
      <c r="AB5" s="50">
        <f t="array" ref="AB5">IF(AB$2=1,Assumptions!$P5/12,(SUMIF($D$2:$EE$2,AB$2-1,$D5:$EE5)/12)*(1+XLOOKUP(AB$2,Assumptions!$C$94:$M$94,Assumptions!$C$97:$M$97)))</f>
        <v>4575.78324</v>
      </c>
      <c r="AC5" s="50">
        <f t="array" ref="AC5">IF(AC$2=1,Assumptions!$P5/12,(SUMIF($D$2:$EE$2,AC$2-1,$D5:$EE5)/12)*(1+XLOOKUP(AC$2,Assumptions!$C$94:$M$94,Assumptions!$C$97:$M$97)))</f>
        <v>4575.78324</v>
      </c>
      <c r="AD5" s="50">
        <f t="array" ref="AD5">IF(AD$2=1,Assumptions!$P5/12,(SUMIF($D$2:$EE$2,AD$2-1,$D5:$EE5)/12)*(1+XLOOKUP(AD$2,Assumptions!$C$94:$M$94,Assumptions!$C$97:$M$97)))</f>
        <v>4575.78324</v>
      </c>
      <c r="AE5" s="50">
        <f t="array" ref="AE5">IF(AE$2=1,Assumptions!$P5/12,(SUMIF($D$2:$EE$2,AE$2-1,$D5:$EE5)/12)*(1+XLOOKUP(AE$2,Assumptions!$C$94:$M$94,Assumptions!$C$97:$M$97)))</f>
        <v>4575.78324</v>
      </c>
      <c r="AF5" s="50">
        <f t="array" ref="AF5">IF(AF$2=1,Assumptions!$P5/12,(SUMIF($D$2:$EE$2,AF$2-1,$D5:$EE5)/12)*(1+XLOOKUP(AF$2,Assumptions!$C$94:$M$94,Assumptions!$C$97:$M$97)))</f>
        <v>4575.78324</v>
      </c>
      <c r="AG5" s="50">
        <f t="array" ref="AG5">IF(AG$2=1,Assumptions!$P5/12,(SUMIF($D$2:$EE$2,AG$2-1,$D5:$EE5)/12)*(1+XLOOKUP(AG$2,Assumptions!$C$94:$M$94,Assumptions!$C$97:$M$97)))</f>
        <v>4575.78324</v>
      </c>
      <c r="AH5" s="50">
        <f t="array" ref="AH5">IF(AH$2=1,Assumptions!$P5/12,(SUMIF($D$2:$EE$2,AH$2-1,$D5:$EE5)/12)*(1+XLOOKUP(AH$2,Assumptions!$C$94:$M$94,Assumptions!$C$97:$M$97)))</f>
        <v>4575.78324</v>
      </c>
      <c r="AI5" s="50">
        <f t="array" ref="AI5">IF(AI$2=1,Assumptions!$P5/12,(SUMIF($D$2:$EE$2,AI$2-1,$D5:$EE5)/12)*(1+XLOOKUP(AI$2,Assumptions!$C$94:$M$94,Assumptions!$C$97:$M$97)))</f>
        <v>4575.78324</v>
      </c>
      <c r="AJ5" s="50">
        <f t="array" ref="AJ5">IF(AJ$2=1,Assumptions!$P5/12,(SUMIF($D$2:$EE$2,AJ$2-1,$D5:$EE5)/12)*(1+XLOOKUP(AJ$2,Assumptions!$C$94:$M$94,Assumptions!$C$97:$M$97)))</f>
        <v>4575.78324</v>
      </c>
      <c r="AK5" s="50">
        <f t="array" ref="AK5">IF(AK$2=1,Assumptions!$P5/12,(SUMIF($D$2:$EE$2,AK$2-1,$D5:$EE5)/12)*(1+XLOOKUP(AK$2,Assumptions!$C$94:$M$94,Assumptions!$C$97:$M$97)))</f>
        <v>4575.78324</v>
      </c>
      <c r="AL5" s="50">
        <f t="array" ref="AL5">IF(AL$2=1,Assumptions!$P5/12,(SUMIF($D$2:$EE$2,AL$2-1,$D5:$EE5)/12)*(1+XLOOKUP(AL$2,Assumptions!$C$94:$M$94,Assumptions!$C$97:$M$97)))</f>
        <v>4575.78324</v>
      </c>
      <c r="AM5" s="50">
        <f t="array" ref="AM5">IF(AM$2=1,Assumptions!$P5/12,(SUMIF($D$2:$EE$2,AM$2-1,$D5:$EE5)/12)*(1+XLOOKUP(AM$2,Assumptions!$C$94:$M$94,Assumptions!$C$97:$M$97)))</f>
        <v>4575.78324</v>
      </c>
      <c r="AN5" s="50">
        <f t="array" ref="AN5">IF(AN$2=1,Assumptions!$P5/12,(SUMIF($D$2:$EE$2,AN$2-1,$D5:$EE5)/12)*(1+XLOOKUP(AN$2,Assumptions!$C$94:$M$94,Assumptions!$C$97:$M$97)))</f>
        <v>4667.298905</v>
      </c>
      <c r="AO5" s="50">
        <f t="array" ref="AO5">IF(AO$2=1,Assumptions!$P5/12,(SUMIF($D$2:$EE$2,AO$2-1,$D5:$EE5)/12)*(1+XLOOKUP(AO$2,Assumptions!$C$94:$M$94,Assumptions!$C$97:$M$97)))</f>
        <v>4667.298905</v>
      </c>
      <c r="AP5" s="50">
        <f t="array" ref="AP5">IF(AP$2=1,Assumptions!$P5/12,(SUMIF($D$2:$EE$2,AP$2-1,$D5:$EE5)/12)*(1+XLOOKUP(AP$2,Assumptions!$C$94:$M$94,Assumptions!$C$97:$M$97)))</f>
        <v>4667.298905</v>
      </c>
      <c r="AQ5" s="50">
        <f t="array" ref="AQ5">IF(AQ$2=1,Assumptions!$P5/12,(SUMIF($D$2:$EE$2,AQ$2-1,$D5:$EE5)/12)*(1+XLOOKUP(AQ$2,Assumptions!$C$94:$M$94,Assumptions!$C$97:$M$97)))</f>
        <v>4667.298905</v>
      </c>
      <c r="AR5" s="50">
        <f t="array" ref="AR5">IF(AR$2=1,Assumptions!$P5/12,(SUMIF($D$2:$EE$2,AR$2-1,$D5:$EE5)/12)*(1+XLOOKUP(AR$2,Assumptions!$C$94:$M$94,Assumptions!$C$97:$M$97)))</f>
        <v>4667.298905</v>
      </c>
      <c r="AS5" s="50">
        <f t="array" ref="AS5">IF(AS$2=1,Assumptions!$P5/12,(SUMIF($D$2:$EE$2,AS$2-1,$D5:$EE5)/12)*(1+XLOOKUP(AS$2,Assumptions!$C$94:$M$94,Assumptions!$C$97:$M$97)))</f>
        <v>4667.298905</v>
      </c>
      <c r="AT5" s="50">
        <f t="array" ref="AT5">IF(AT$2=1,Assumptions!$P5/12,(SUMIF($D$2:$EE$2,AT$2-1,$D5:$EE5)/12)*(1+XLOOKUP(AT$2,Assumptions!$C$94:$M$94,Assumptions!$C$97:$M$97)))</f>
        <v>4667.298905</v>
      </c>
      <c r="AU5" s="50">
        <f t="array" ref="AU5">IF(AU$2=1,Assumptions!$P5/12,(SUMIF($D$2:$EE$2,AU$2-1,$D5:$EE5)/12)*(1+XLOOKUP(AU$2,Assumptions!$C$94:$M$94,Assumptions!$C$97:$M$97)))</f>
        <v>4667.298905</v>
      </c>
      <c r="AV5" s="50">
        <f t="array" ref="AV5">IF(AV$2=1,Assumptions!$P5/12,(SUMIF($D$2:$EE$2,AV$2-1,$D5:$EE5)/12)*(1+XLOOKUP(AV$2,Assumptions!$C$94:$M$94,Assumptions!$C$97:$M$97)))</f>
        <v>4667.298905</v>
      </c>
      <c r="AW5" s="50">
        <f t="array" ref="AW5">IF(AW$2=1,Assumptions!$P5/12,(SUMIF($D$2:$EE$2,AW$2-1,$D5:$EE5)/12)*(1+XLOOKUP(AW$2,Assumptions!$C$94:$M$94,Assumptions!$C$97:$M$97)))</f>
        <v>4667.298905</v>
      </c>
      <c r="AX5" s="50">
        <f t="array" ref="AX5">IF(AX$2=1,Assumptions!$P5/12,(SUMIF($D$2:$EE$2,AX$2-1,$D5:$EE5)/12)*(1+XLOOKUP(AX$2,Assumptions!$C$94:$M$94,Assumptions!$C$97:$M$97)))</f>
        <v>4667.298905</v>
      </c>
      <c r="AY5" s="50">
        <f t="array" ref="AY5">IF(AY$2=1,Assumptions!$P5/12,(SUMIF($D$2:$EE$2,AY$2-1,$D5:$EE5)/12)*(1+XLOOKUP(AY$2,Assumptions!$C$94:$M$94,Assumptions!$C$97:$M$97)))</f>
        <v>4667.298905</v>
      </c>
      <c r="AZ5" s="50">
        <f t="array" ref="AZ5">IF(AZ$2=1,Assumptions!$P5/12,(SUMIF($D$2:$EE$2,AZ$2-1,$D5:$EE5)/12)*(1+XLOOKUP(AZ$2,Assumptions!$C$94:$M$94,Assumptions!$C$97:$M$97)))</f>
        <v>4807.317872</v>
      </c>
      <c r="BA5" s="50">
        <f t="array" ref="BA5">IF(BA$2=1,Assumptions!$P5/12,(SUMIF($D$2:$EE$2,BA$2-1,$D5:$EE5)/12)*(1+XLOOKUP(BA$2,Assumptions!$C$94:$M$94,Assumptions!$C$97:$M$97)))</f>
        <v>4807.317872</v>
      </c>
      <c r="BB5" s="50">
        <f t="array" ref="BB5">IF(BB$2=1,Assumptions!$P5/12,(SUMIF($D$2:$EE$2,BB$2-1,$D5:$EE5)/12)*(1+XLOOKUP(BB$2,Assumptions!$C$94:$M$94,Assumptions!$C$97:$M$97)))</f>
        <v>4807.317872</v>
      </c>
      <c r="BC5" s="50">
        <f t="array" ref="BC5">IF(BC$2=1,Assumptions!$P5/12,(SUMIF($D$2:$EE$2,BC$2-1,$D5:$EE5)/12)*(1+XLOOKUP(BC$2,Assumptions!$C$94:$M$94,Assumptions!$C$97:$M$97)))</f>
        <v>4807.317872</v>
      </c>
      <c r="BD5" s="50">
        <f t="array" ref="BD5">IF(BD$2=1,Assumptions!$P5/12,(SUMIF($D$2:$EE$2,BD$2-1,$D5:$EE5)/12)*(1+XLOOKUP(BD$2,Assumptions!$C$94:$M$94,Assumptions!$C$97:$M$97)))</f>
        <v>4807.317872</v>
      </c>
      <c r="BE5" s="50">
        <f t="array" ref="BE5">IF(BE$2=1,Assumptions!$P5/12,(SUMIF($D$2:$EE$2,BE$2-1,$D5:$EE5)/12)*(1+XLOOKUP(BE$2,Assumptions!$C$94:$M$94,Assumptions!$C$97:$M$97)))</f>
        <v>4807.317872</v>
      </c>
      <c r="BF5" s="50">
        <f t="array" ref="BF5">IF(BF$2=1,Assumptions!$P5/12,(SUMIF($D$2:$EE$2,BF$2-1,$D5:$EE5)/12)*(1+XLOOKUP(BF$2,Assumptions!$C$94:$M$94,Assumptions!$C$97:$M$97)))</f>
        <v>4807.317872</v>
      </c>
      <c r="BG5" s="50">
        <f t="array" ref="BG5">IF(BG$2=1,Assumptions!$P5/12,(SUMIF($D$2:$EE$2,BG$2-1,$D5:$EE5)/12)*(1+XLOOKUP(BG$2,Assumptions!$C$94:$M$94,Assumptions!$C$97:$M$97)))</f>
        <v>4807.317872</v>
      </c>
      <c r="BH5" s="50">
        <f t="array" ref="BH5">IF(BH$2=1,Assumptions!$P5/12,(SUMIF($D$2:$EE$2,BH$2-1,$D5:$EE5)/12)*(1+XLOOKUP(BH$2,Assumptions!$C$94:$M$94,Assumptions!$C$97:$M$97)))</f>
        <v>4807.317872</v>
      </c>
      <c r="BI5" s="50">
        <f t="array" ref="BI5">IF(BI$2=1,Assumptions!$P5/12,(SUMIF($D$2:$EE$2,BI$2-1,$D5:$EE5)/12)*(1+XLOOKUP(BI$2,Assumptions!$C$94:$M$94,Assumptions!$C$97:$M$97)))</f>
        <v>4807.317872</v>
      </c>
      <c r="BJ5" s="50">
        <f t="array" ref="BJ5">IF(BJ$2=1,Assumptions!$P5/12,(SUMIF($D$2:$EE$2,BJ$2-1,$D5:$EE5)/12)*(1+XLOOKUP(BJ$2,Assumptions!$C$94:$M$94,Assumptions!$C$97:$M$97)))</f>
        <v>4807.317872</v>
      </c>
      <c r="BK5" s="50">
        <f t="array" ref="BK5">IF(BK$2=1,Assumptions!$P5/12,(SUMIF($D$2:$EE$2,BK$2-1,$D5:$EE5)/12)*(1+XLOOKUP(BK$2,Assumptions!$C$94:$M$94,Assumptions!$C$97:$M$97)))</f>
        <v>4807.317872</v>
      </c>
      <c r="BL5" s="50">
        <f t="array" ref="BL5">IF(BL$2=1,Assumptions!$P5/12,(SUMIF($D$2:$EE$2,BL$2-1,$D5:$EE5)/12)*(1+XLOOKUP(BL$2,Assumptions!$C$94:$M$94,Assumptions!$C$97:$M$97)))</f>
        <v>4951.537408</v>
      </c>
      <c r="BM5" s="50">
        <f t="array" ref="BM5">IF(BM$2=1,Assumptions!$P5/12,(SUMIF($D$2:$EE$2,BM$2-1,$D5:$EE5)/12)*(1+XLOOKUP(BM$2,Assumptions!$C$94:$M$94,Assumptions!$C$97:$M$97)))</f>
        <v>4951.537408</v>
      </c>
      <c r="BN5" s="50">
        <f t="array" ref="BN5">IF(BN$2=1,Assumptions!$P5/12,(SUMIF($D$2:$EE$2,BN$2-1,$D5:$EE5)/12)*(1+XLOOKUP(BN$2,Assumptions!$C$94:$M$94,Assumptions!$C$97:$M$97)))</f>
        <v>4951.537408</v>
      </c>
      <c r="BO5" s="50">
        <f t="array" ref="BO5">IF(BO$2=1,Assumptions!$P5/12,(SUMIF($D$2:$EE$2,BO$2-1,$D5:$EE5)/12)*(1+XLOOKUP(BO$2,Assumptions!$C$94:$M$94,Assumptions!$C$97:$M$97)))</f>
        <v>4951.537408</v>
      </c>
      <c r="BP5" s="50">
        <f t="array" ref="BP5">IF(BP$2=1,Assumptions!$P5/12,(SUMIF($D$2:$EE$2,BP$2-1,$D5:$EE5)/12)*(1+XLOOKUP(BP$2,Assumptions!$C$94:$M$94,Assumptions!$C$97:$M$97)))</f>
        <v>4951.537408</v>
      </c>
      <c r="BQ5" s="50">
        <f t="array" ref="BQ5">IF(BQ$2=1,Assumptions!$P5/12,(SUMIF($D$2:$EE$2,BQ$2-1,$D5:$EE5)/12)*(1+XLOOKUP(BQ$2,Assumptions!$C$94:$M$94,Assumptions!$C$97:$M$97)))</f>
        <v>4951.537408</v>
      </c>
      <c r="BR5" s="50">
        <f t="array" ref="BR5">IF(BR$2=1,Assumptions!$P5/12,(SUMIF($D$2:$EE$2,BR$2-1,$D5:$EE5)/12)*(1+XLOOKUP(BR$2,Assumptions!$C$94:$M$94,Assumptions!$C$97:$M$97)))</f>
        <v>4951.537408</v>
      </c>
      <c r="BS5" s="50">
        <f t="array" ref="BS5">IF(BS$2=1,Assumptions!$P5/12,(SUMIF($D$2:$EE$2,BS$2-1,$D5:$EE5)/12)*(1+XLOOKUP(BS$2,Assumptions!$C$94:$M$94,Assumptions!$C$97:$M$97)))</f>
        <v>4951.537408</v>
      </c>
      <c r="BT5" s="50">
        <f t="array" ref="BT5">IF(BT$2=1,Assumptions!$P5/12,(SUMIF($D$2:$EE$2,BT$2-1,$D5:$EE5)/12)*(1+XLOOKUP(BT$2,Assumptions!$C$94:$M$94,Assumptions!$C$97:$M$97)))</f>
        <v>4951.537408</v>
      </c>
      <c r="BU5" s="50">
        <f t="array" ref="BU5">IF(BU$2=1,Assumptions!$P5/12,(SUMIF($D$2:$EE$2,BU$2-1,$D5:$EE5)/12)*(1+XLOOKUP(BU$2,Assumptions!$C$94:$M$94,Assumptions!$C$97:$M$97)))</f>
        <v>4951.537408</v>
      </c>
      <c r="BV5" s="50">
        <f t="array" ref="BV5">IF(BV$2=1,Assumptions!$P5/12,(SUMIF($D$2:$EE$2,BV$2-1,$D5:$EE5)/12)*(1+XLOOKUP(BV$2,Assumptions!$C$94:$M$94,Assumptions!$C$97:$M$97)))</f>
        <v>4951.537408</v>
      </c>
      <c r="BW5" s="50">
        <f t="array" ref="BW5">IF(BW$2=1,Assumptions!$P5/12,(SUMIF($D$2:$EE$2,BW$2-1,$D5:$EE5)/12)*(1+XLOOKUP(BW$2,Assumptions!$C$94:$M$94,Assumptions!$C$97:$M$97)))</f>
        <v>4951.537408</v>
      </c>
      <c r="BX5" s="50">
        <f t="array" ref="BX5">IF(BX$2=1,Assumptions!$P5/12,(SUMIF($D$2:$EE$2,BX$2-1,$D5:$EE5)/12)*(1+XLOOKUP(BX$2,Assumptions!$C$94:$M$94,Assumptions!$C$97:$M$97)))</f>
        <v>5100.08353</v>
      </c>
      <c r="BY5" s="50">
        <f t="array" ref="BY5">IF(BY$2=1,Assumptions!$P5/12,(SUMIF($D$2:$EE$2,BY$2-1,$D5:$EE5)/12)*(1+XLOOKUP(BY$2,Assumptions!$C$94:$M$94,Assumptions!$C$97:$M$97)))</f>
        <v>5100.08353</v>
      </c>
      <c r="BZ5" s="50">
        <f t="array" ref="BZ5">IF(BZ$2=1,Assumptions!$P5/12,(SUMIF($D$2:$EE$2,BZ$2-1,$D5:$EE5)/12)*(1+XLOOKUP(BZ$2,Assumptions!$C$94:$M$94,Assumptions!$C$97:$M$97)))</f>
        <v>5100.08353</v>
      </c>
      <c r="CA5" s="50">
        <f t="array" ref="CA5">IF(CA$2=1,Assumptions!$P5/12,(SUMIF($D$2:$EE$2,CA$2-1,$D5:$EE5)/12)*(1+XLOOKUP(CA$2,Assumptions!$C$94:$M$94,Assumptions!$C$97:$M$97)))</f>
        <v>5100.08353</v>
      </c>
      <c r="CB5" s="50">
        <f t="array" ref="CB5">IF(CB$2=1,Assumptions!$P5/12,(SUMIF($D$2:$EE$2,CB$2-1,$D5:$EE5)/12)*(1+XLOOKUP(CB$2,Assumptions!$C$94:$M$94,Assumptions!$C$97:$M$97)))</f>
        <v>5100.08353</v>
      </c>
      <c r="CC5" s="50">
        <f t="array" ref="CC5">IF(CC$2=1,Assumptions!$P5/12,(SUMIF($D$2:$EE$2,CC$2-1,$D5:$EE5)/12)*(1+XLOOKUP(CC$2,Assumptions!$C$94:$M$94,Assumptions!$C$97:$M$97)))</f>
        <v>5100.08353</v>
      </c>
      <c r="CD5" s="50">
        <f t="array" ref="CD5">IF(CD$2=1,Assumptions!$P5/12,(SUMIF($D$2:$EE$2,CD$2-1,$D5:$EE5)/12)*(1+XLOOKUP(CD$2,Assumptions!$C$94:$M$94,Assumptions!$C$97:$M$97)))</f>
        <v>5100.08353</v>
      </c>
      <c r="CE5" s="50">
        <f t="array" ref="CE5">IF(CE$2=1,Assumptions!$P5/12,(SUMIF($D$2:$EE$2,CE$2-1,$D5:$EE5)/12)*(1+XLOOKUP(CE$2,Assumptions!$C$94:$M$94,Assumptions!$C$97:$M$97)))</f>
        <v>5100.08353</v>
      </c>
      <c r="CF5" s="50">
        <f t="array" ref="CF5">IF(CF$2=1,Assumptions!$P5/12,(SUMIF($D$2:$EE$2,CF$2-1,$D5:$EE5)/12)*(1+XLOOKUP(CF$2,Assumptions!$C$94:$M$94,Assumptions!$C$97:$M$97)))</f>
        <v>5100.08353</v>
      </c>
      <c r="CG5" s="50">
        <f t="array" ref="CG5">IF(CG$2=1,Assumptions!$P5/12,(SUMIF($D$2:$EE$2,CG$2-1,$D5:$EE5)/12)*(1+XLOOKUP(CG$2,Assumptions!$C$94:$M$94,Assumptions!$C$97:$M$97)))</f>
        <v>5100.08353</v>
      </c>
      <c r="CH5" s="50">
        <f t="array" ref="CH5">IF(CH$2=1,Assumptions!$P5/12,(SUMIF($D$2:$EE$2,CH$2-1,$D5:$EE5)/12)*(1+XLOOKUP(CH$2,Assumptions!$C$94:$M$94,Assumptions!$C$97:$M$97)))</f>
        <v>5100.08353</v>
      </c>
      <c r="CI5" s="50">
        <f t="array" ref="CI5">IF(CI$2=1,Assumptions!$P5/12,(SUMIF($D$2:$EE$2,CI$2-1,$D5:$EE5)/12)*(1+XLOOKUP(CI$2,Assumptions!$C$94:$M$94,Assumptions!$C$97:$M$97)))</f>
        <v>5100.08353</v>
      </c>
      <c r="CJ5" s="50">
        <f t="array" ref="CJ5">IF(CJ$2=1,Assumptions!$P5/12,(SUMIF($D$2:$EE$2,CJ$2-1,$D5:$EE5)/12)*(1+XLOOKUP(CJ$2,Assumptions!$C$94:$M$94,Assumptions!$C$97:$M$97)))</f>
        <v>5253.086036</v>
      </c>
      <c r="CK5" s="50">
        <f t="array" ref="CK5">IF(CK$2=1,Assumptions!$P5/12,(SUMIF($D$2:$EE$2,CK$2-1,$D5:$EE5)/12)*(1+XLOOKUP(CK$2,Assumptions!$C$94:$M$94,Assumptions!$C$97:$M$97)))</f>
        <v>5253.086036</v>
      </c>
      <c r="CL5" s="50">
        <f t="array" ref="CL5">IF(CL$2=1,Assumptions!$P5/12,(SUMIF($D$2:$EE$2,CL$2-1,$D5:$EE5)/12)*(1+XLOOKUP(CL$2,Assumptions!$C$94:$M$94,Assumptions!$C$97:$M$97)))</f>
        <v>5253.086036</v>
      </c>
      <c r="CM5" s="50">
        <f t="array" ref="CM5">IF(CM$2=1,Assumptions!$P5/12,(SUMIF($D$2:$EE$2,CM$2-1,$D5:$EE5)/12)*(1+XLOOKUP(CM$2,Assumptions!$C$94:$M$94,Assumptions!$C$97:$M$97)))</f>
        <v>5253.086036</v>
      </c>
      <c r="CN5" s="50">
        <f t="array" ref="CN5">IF(CN$2=1,Assumptions!$P5/12,(SUMIF($D$2:$EE$2,CN$2-1,$D5:$EE5)/12)*(1+XLOOKUP(CN$2,Assumptions!$C$94:$M$94,Assumptions!$C$97:$M$97)))</f>
        <v>5253.086036</v>
      </c>
      <c r="CO5" s="50">
        <f t="array" ref="CO5">IF(CO$2=1,Assumptions!$P5/12,(SUMIF($D$2:$EE$2,CO$2-1,$D5:$EE5)/12)*(1+XLOOKUP(CO$2,Assumptions!$C$94:$M$94,Assumptions!$C$97:$M$97)))</f>
        <v>5253.086036</v>
      </c>
      <c r="CP5" s="50">
        <f t="array" ref="CP5">IF(CP$2=1,Assumptions!$P5/12,(SUMIF($D$2:$EE$2,CP$2-1,$D5:$EE5)/12)*(1+XLOOKUP(CP$2,Assumptions!$C$94:$M$94,Assumptions!$C$97:$M$97)))</f>
        <v>5253.086036</v>
      </c>
      <c r="CQ5" s="50">
        <f t="array" ref="CQ5">IF(CQ$2=1,Assumptions!$P5/12,(SUMIF($D$2:$EE$2,CQ$2-1,$D5:$EE5)/12)*(1+XLOOKUP(CQ$2,Assumptions!$C$94:$M$94,Assumptions!$C$97:$M$97)))</f>
        <v>5253.086036</v>
      </c>
      <c r="CR5" s="50">
        <f t="array" ref="CR5">IF(CR$2=1,Assumptions!$P5/12,(SUMIF($D$2:$EE$2,CR$2-1,$D5:$EE5)/12)*(1+XLOOKUP(CR$2,Assumptions!$C$94:$M$94,Assumptions!$C$97:$M$97)))</f>
        <v>5253.086036</v>
      </c>
      <c r="CS5" s="50">
        <f t="array" ref="CS5">IF(CS$2=1,Assumptions!$P5/12,(SUMIF($D$2:$EE$2,CS$2-1,$D5:$EE5)/12)*(1+XLOOKUP(CS$2,Assumptions!$C$94:$M$94,Assumptions!$C$97:$M$97)))</f>
        <v>5253.086036</v>
      </c>
      <c r="CT5" s="50">
        <f t="array" ref="CT5">IF(CT$2=1,Assumptions!$P5/12,(SUMIF($D$2:$EE$2,CT$2-1,$D5:$EE5)/12)*(1+XLOOKUP(CT$2,Assumptions!$C$94:$M$94,Assumptions!$C$97:$M$97)))</f>
        <v>5253.086036</v>
      </c>
      <c r="CU5" s="50">
        <f t="array" ref="CU5">IF(CU$2=1,Assumptions!$P5/12,(SUMIF($D$2:$EE$2,CU$2-1,$D5:$EE5)/12)*(1+XLOOKUP(CU$2,Assumptions!$C$94:$M$94,Assumptions!$C$97:$M$97)))</f>
        <v>5253.086036</v>
      </c>
      <c r="CV5" s="50">
        <f t="array" ref="CV5">IF(CV$2=1,Assumptions!$P5/12,(SUMIF($D$2:$EE$2,CV$2-1,$D5:$EE5)/12)*(1+XLOOKUP(CV$2,Assumptions!$C$94:$M$94,Assumptions!$C$97:$M$97)))</f>
        <v>5410.678617</v>
      </c>
      <c r="CW5" s="50">
        <f t="array" ref="CW5">IF(CW$2=1,Assumptions!$P5/12,(SUMIF($D$2:$EE$2,CW$2-1,$D5:$EE5)/12)*(1+XLOOKUP(CW$2,Assumptions!$C$94:$M$94,Assumptions!$C$97:$M$97)))</f>
        <v>5410.678617</v>
      </c>
      <c r="CX5" s="50">
        <f t="array" ref="CX5">IF(CX$2=1,Assumptions!$P5/12,(SUMIF($D$2:$EE$2,CX$2-1,$D5:$EE5)/12)*(1+XLOOKUP(CX$2,Assumptions!$C$94:$M$94,Assumptions!$C$97:$M$97)))</f>
        <v>5410.678617</v>
      </c>
      <c r="CY5" s="50">
        <f t="array" ref="CY5">IF(CY$2=1,Assumptions!$P5/12,(SUMIF($D$2:$EE$2,CY$2-1,$D5:$EE5)/12)*(1+XLOOKUP(CY$2,Assumptions!$C$94:$M$94,Assumptions!$C$97:$M$97)))</f>
        <v>5410.678617</v>
      </c>
      <c r="CZ5" s="50">
        <f t="array" ref="CZ5">IF(CZ$2=1,Assumptions!$P5/12,(SUMIF($D$2:$EE$2,CZ$2-1,$D5:$EE5)/12)*(1+XLOOKUP(CZ$2,Assumptions!$C$94:$M$94,Assumptions!$C$97:$M$97)))</f>
        <v>5410.678617</v>
      </c>
      <c r="DA5" s="50">
        <f t="array" ref="DA5">IF(DA$2=1,Assumptions!$P5/12,(SUMIF($D$2:$EE$2,DA$2-1,$D5:$EE5)/12)*(1+XLOOKUP(DA$2,Assumptions!$C$94:$M$94,Assumptions!$C$97:$M$97)))</f>
        <v>5410.678617</v>
      </c>
      <c r="DB5" s="50">
        <f t="array" ref="DB5">IF(DB$2=1,Assumptions!$P5/12,(SUMIF($D$2:$EE$2,DB$2-1,$D5:$EE5)/12)*(1+XLOOKUP(DB$2,Assumptions!$C$94:$M$94,Assumptions!$C$97:$M$97)))</f>
        <v>5410.678617</v>
      </c>
      <c r="DC5" s="50">
        <f t="array" ref="DC5">IF(DC$2=1,Assumptions!$P5/12,(SUMIF($D$2:$EE$2,DC$2-1,$D5:$EE5)/12)*(1+XLOOKUP(DC$2,Assumptions!$C$94:$M$94,Assumptions!$C$97:$M$97)))</f>
        <v>5410.678617</v>
      </c>
      <c r="DD5" s="50">
        <f t="array" ref="DD5">IF(DD$2=1,Assumptions!$P5/12,(SUMIF($D$2:$EE$2,DD$2-1,$D5:$EE5)/12)*(1+XLOOKUP(DD$2,Assumptions!$C$94:$M$94,Assumptions!$C$97:$M$97)))</f>
        <v>5410.678617</v>
      </c>
      <c r="DE5" s="50">
        <f t="array" ref="DE5">IF(DE$2=1,Assumptions!$P5/12,(SUMIF($D$2:$EE$2,DE$2-1,$D5:$EE5)/12)*(1+XLOOKUP(DE$2,Assumptions!$C$94:$M$94,Assumptions!$C$97:$M$97)))</f>
        <v>5410.678617</v>
      </c>
      <c r="DF5" s="50">
        <f t="array" ref="DF5">IF(DF$2=1,Assumptions!$P5/12,(SUMIF($D$2:$EE$2,DF$2-1,$D5:$EE5)/12)*(1+XLOOKUP(DF$2,Assumptions!$C$94:$M$94,Assumptions!$C$97:$M$97)))</f>
        <v>5410.678617</v>
      </c>
      <c r="DG5" s="50">
        <f t="array" ref="DG5">IF(DG$2=1,Assumptions!$P5/12,(SUMIF($D$2:$EE$2,DG$2-1,$D5:$EE5)/12)*(1+XLOOKUP(DG$2,Assumptions!$C$94:$M$94,Assumptions!$C$97:$M$97)))</f>
        <v>5410.678617</v>
      </c>
      <c r="DH5" s="50">
        <f t="array" ref="DH5">IF(DH$2=1,Assumptions!$P5/12,(SUMIF($D$2:$EE$2,DH$2-1,$D5:$EE5)/12)*(1+XLOOKUP(DH$2,Assumptions!$C$94:$M$94,Assumptions!$C$97:$M$97)))</f>
        <v>5572.998976</v>
      </c>
      <c r="DI5" s="50">
        <f t="array" ref="DI5">IF(DI$2=1,Assumptions!$P5/12,(SUMIF($D$2:$EE$2,DI$2-1,$D5:$EE5)/12)*(1+XLOOKUP(DI$2,Assumptions!$C$94:$M$94,Assumptions!$C$97:$M$97)))</f>
        <v>5572.998976</v>
      </c>
      <c r="DJ5" s="50">
        <f t="array" ref="DJ5">IF(DJ$2=1,Assumptions!$P5/12,(SUMIF($D$2:$EE$2,DJ$2-1,$D5:$EE5)/12)*(1+XLOOKUP(DJ$2,Assumptions!$C$94:$M$94,Assumptions!$C$97:$M$97)))</f>
        <v>5572.998976</v>
      </c>
      <c r="DK5" s="50">
        <f t="array" ref="DK5">IF(DK$2=1,Assumptions!$P5/12,(SUMIF($D$2:$EE$2,DK$2-1,$D5:$EE5)/12)*(1+XLOOKUP(DK$2,Assumptions!$C$94:$M$94,Assumptions!$C$97:$M$97)))</f>
        <v>5572.998976</v>
      </c>
      <c r="DL5" s="50">
        <f t="array" ref="DL5">IF(DL$2=1,Assumptions!$P5/12,(SUMIF($D$2:$EE$2,DL$2-1,$D5:$EE5)/12)*(1+XLOOKUP(DL$2,Assumptions!$C$94:$M$94,Assumptions!$C$97:$M$97)))</f>
        <v>5572.998976</v>
      </c>
      <c r="DM5" s="50">
        <f t="array" ref="DM5">IF(DM$2=1,Assumptions!$P5/12,(SUMIF($D$2:$EE$2,DM$2-1,$D5:$EE5)/12)*(1+XLOOKUP(DM$2,Assumptions!$C$94:$M$94,Assumptions!$C$97:$M$97)))</f>
        <v>5572.998976</v>
      </c>
      <c r="DN5" s="50">
        <f t="array" ref="DN5">IF(DN$2=1,Assumptions!$P5/12,(SUMIF($D$2:$EE$2,DN$2-1,$D5:$EE5)/12)*(1+XLOOKUP(DN$2,Assumptions!$C$94:$M$94,Assumptions!$C$97:$M$97)))</f>
        <v>5572.998976</v>
      </c>
      <c r="DO5" s="50">
        <f t="array" ref="DO5">IF(DO$2=1,Assumptions!$P5/12,(SUMIF($D$2:$EE$2,DO$2-1,$D5:$EE5)/12)*(1+XLOOKUP(DO$2,Assumptions!$C$94:$M$94,Assumptions!$C$97:$M$97)))</f>
        <v>5572.998976</v>
      </c>
      <c r="DP5" s="50">
        <f t="array" ref="DP5">IF(DP$2=1,Assumptions!$P5/12,(SUMIF($D$2:$EE$2,DP$2-1,$D5:$EE5)/12)*(1+XLOOKUP(DP$2,Assumptions!$C$94:$M$94,Assumptions!$C$97:$M$97)))</f>
        <v>5572.998976</v>
      </c>
      <c r="DQ5" s="50">
        <f t="array" ref="DQ5">IF(DQ$2=1,Assumptions!$P5/12,(SUMIF($D$2:$EE$2,DQ$2-1,$D5:$EE5)/12)*(1+XLOOKUP(DQ$2,Assumptions!$C$94:$M$94,Assumptions!$C$97:$M$97)))</f>
        <v>5572.998976</v>
      </c>
      <c r="DR5" s="50">
        <f t="array" ref="DR5">IF(DR$2=1,Assumptions!$P5/12,(SUMIF($D$2:$EE$2,DR$2-1,$D5:$EE5)/12)*(1+XLOOKUP(DR$2,Assumptions!$C$94:$M$94,Assumptions!$C$97:$M$97)))</f>
        <v>5572.998976</v>
      </c>
      <c r="DS5" s="50">
        <f t="array" ref="DS5">IF(DS$2=1,Assumptions!$P5/12,(SUMIF($D$2:$EE$2,DS$2-1,$D5:$EE5)/12)*(1+XLOOKUP(DS$2,Assumptions!$C$94:$M$94,Assumptions!$C$97:$M$97)))</f>
        <v>5572.998976</v>
      </c>
      <c r="DT5" s="50">
        <f t="array" ref="DT5">IF(DT$2=1,Assumptions!$P5/12,(SUMIF($D$2:$EE$2,DT$2-1,$D5:$EE5)/12)*(1+XLOOKUP(DT$2,Assumptions!$C$94:$M$94,Assumptions!$C$97:$M$97)))</f>
        <v>5740.188945</v>
      </c>
      <c r="DU5" s="50">
        <f t="array" ref="DU5">IF(DU$2=1,Assumptions!$P5/12,(SUMIF($D$2:$EE$2,DU$2-1,$D5:$EE5)/12)*(1+XLOOKUP(DU$2,Assumptions!$C$94:$M$94,Assumptions!$C$97:$M$97)))</f>
        <v>5740.188945</v>
      </c>
      <c r="DV5" s="50">
        <f t="array" ref="DV5">IF(DV$2=1,Assumptions!$P5/12,(SUMIF($D$2:$EE$2,DV$2-1,$D5:$EE5)/12)*(1+XLOOKUP(DV$2,Assumptions!$C$94:$M$94,Assumptions!$C$97:$M$97)))</f>
        <v>5740.188945</v>
      </c>
      <c r="DW5" s="50">
        <f t="array" ref="DW5">IF(DW$2=1,Assumptions!$P5/12,(SUMIF($D$2:$EE$2,DW$2-1,$D5:$EE5)/12)*(1+XLOOKUP(DW$2,Assumptions!$C$94:$M$94,Assumptions!$C$97:$M$97)))</f>
        <v>5740.188945</v>
      </c>
      <c r="DX5" s="50">
        <f t="array" ref="DX5">IF(DX$2=1,Assumptions!$P5/12,(SUMIF($D$2:$EE$2,DX$2-1,$D5:$EE5)/12)*(1+XLOOKUP(DX$2,Assumptions!$C$94:$M$94,Assumptions!$C$97:$M$97)))</f>
        <v>5740.188945</v>
      </c>
      <c r="DY5" s="50">
        <f t="array" ref="DY5">IF(DY$2=1,Assumptions!$P5/12,(SUMIF($D$2:$EE$2,DY$2-1,$D5:$EE5)/12)*(1+XLOOKUP(DY$2,Assumptions!$C$94:$M$94,Assumptions!$C$97:$M$97)))</f>
        <v>5740.188945</v>
      </c>
      <c r="DZ5" s="50">
        <f t="array" ref="DZ5">IF(DZ$2=1,Assumptions!$P5/12,(SUMIF($D$2:$EE$2,DZ$2-1,$D5:$EE5)/12)*(1+XLOOKUP(DZ$2,Assumptions!$C$94:$M$94,Assumptions!$C$97:$M$97)))</f>
        <v>5740.188945</v>
      </c>
      <c r="EA5" s="50">
        <f t="array" ref="EA5">IF(EA$2=1,Assumptions!$P5/12,(SUMIF($D$2:$EE$2,EA$2-1,$D5:$EE5)/12)*(1+XLOOKUP(EA$2,Assumptions!$C$94:$M$94,Assumptions!$C$97:$M$97)))</f>
        <v>5740.188945</v>
      </c>
      <c r="EB5" s="50">
        <f t="array" ref="EB5">IF(EB$2=1,Assumptions!$P5/12,(SUMIF($D$2:$EE$2,EB$2-1,$D5:$EE5)/12)*(1+XLOOKUP(EB$2,Assumptions!$C$94:$M$94,Assumptions!$C$97:$M$97)))</f>
        <v>5740.188945</v>
      </c>
      <c r="EC5" s="50">
        <f t="array" ref="EC5">IF(EC$2=1,Assumptions!$P5/12,(SUMIF($D$2:$EE$2,EC$2-1,$D5:$EE5)/12)*(1+XLOOKUP(EC$2,Assumptions!$C$94:$M$94,Assumptions!$C$97:$M$97)))</f>
        <v>5740.188945</v>
      </c>
      <c r="ED5" s="50">
        <f t="array" ref="ED5">IF(ED$2=1,Assumptions!$P5/12,(SUMIF($D$2:$EE$2,ED$2-1,$D5:$EE5)/12)*(1+XLOOKUP(ED$2,Assumptions!$C$94:$M$94,Assumptions!$C$97:$M$97)))</f>
        <v>5740.188945</v>
      </c>
      <c r="EE5" s="50">
        <f t="array" ref="EE5">IF(EE$2=1,Assumptions!$P5/12,(SUMIF($D$2:$EE$2,EE$2-1,$D5:$EE5)/12)*(1+XLOOKUP(EE$2,Assumptions!$C$94:$M$94,Assumptions!$C$97:$M$97)))</f>
        <v>5740.188945</v>
      </c>
    </row>
    <row r="6" ht="15.75" customHeight="1">
      <c r="A6" s="1"/>
      <c r="B6" s="1"/>
      <c r="C6" s="1" t="str">
        <f>Assumptions!J6</f>
        <v>3 BR B (1.5 bath) 21, 22</v>
      </c>
      <c r="D6" s="50">
        <f t="array" ref="D6">IF(D$2=1,Assumptions!$P6/12,(SUMIF($D$2:$EE$2,D$2-1,$D6:$EE6)/12)*(1+XLOOKUP(D$2,Assumptions!$C$94:$M$94,Assumptions!$C$97:$M$97)))</f>
        <v>4439.3</v>
      </c>
      <c r="E6" s="50">
        <f t="array" ref="E6">IF(E$2=1,Assumptions!$P6/12,(SUMIF($D$2:$EE$2,E$2-1,$D6:$EE6)/12)*(1+XLOOKUP(E$2,Assumptions!$C$94:$M$94,Assumptions!$C$97:$M$97)))</f>
        <v>4439.3</v>
      </c>
      <c r="F6" s="50">
        <f t="array" ref="F6">IF(F$2=1,Assumptions!$P6/12,(SUMIF($D$2:$EE$2,F$2-1,$D6:$EE6)/12)*(1+XLOOKUP(F$2,Assumptions!$C$94:$M$94,Assumptions!$C$97:$M$97)))</f>
        <v>4439.3</v>
      </c>
      <c r="G6" s="50">
        <f t="array" ref="G6">IF(G$2=1,Assumptions!$P6/12,(SUMIF($D$2:$EE$2,G$2-1,$D6:$EE6)/12)*(1+XLOOKUP(G$2,Assumptions!$C$94:$M$94,Assumptions!$C$97:$M$97)))</f>
        <v>4439.3</v>
      </c>
      <c r="H6" s="50">
        <f t="array" ref="H6">IF(H$2=1,Assumptions!$P6/12,(SUMIF($D$2:$EE$2,H$2-1,$D6:$EE6)/12)*(1+XLOOKUP(H$2,Assumptions!$C$94:$M$94,Assumptions!$C$97:$M$97)))</f>
        <v>4439.3</v>
      </c>
      <c r="I6" s="50">
        <f t="array" ref="I6">IF(I$2=1,Assumptions!$P6/12,(SUMIF($D$2:$EE$2,I$2-1,$D6:$EE6)/12)*(1+XLOOKUP(I$2,Assumptions!$C$94:$M$94,Assumptions!$C$97:$M$97)))</f>
        <v>4439.3</v>
      </c>
      <c r="J6" s="50">
        <f t="array" ref="J6">IF(J$2=1,Assumptions!$P6/12,(SUMIF($D$2:$EE$2,J$2-1,$D6:$EE6)/12)*(1+XLOOKUP(J$2,Assumptions!$C$94:$M$94,Assumptions!$C$97:$M$97)))</f>
        <v>4439.3</v>
      </c>
      <c r="K6" s="50">
        <f t="array" ref="K6">IF(K$2=1,Assumptions!$P6/12,(SUMIF($D$2:$EE$2,K$2-1,$D6:$EE6)/12)*(1+XLOOKUP(K$2,Assumptions!$C$94:$M$94,Assumptions!$C$97:$M$97)))</f>
        <v>4439.3</v>
      </c>
      <c r="L6" s="50">
        <f t="array" ref="L6">IF(L$2=1,Assumptions!$P6/12,(SUMIF($D$2:$EE$2,L$2-1,$D6:$EE6)/12)*(1+XLOOKUP(L$2,Assumptions!$C$94:$M$94,Assumptions!$C$97:$M$97)))</f>
        <v>4439.3</v>
      </c>
      <c r="M6" s="50">
        <f t="array" ref="M6">IF(M$2=1,Assumptions!$P6/12,(SUMIF($D$2:$EE$2,M$2-1,$D6:$EE6)/12)*(1+XLOOKUP(M$2,Assumptions!$C$94:$M$94,Assumptions!$C$97:$M$97)))</f>
        <v>4439.3</v>
      </c>
      <c r="N6" s="50">
        <f t="array" ref="N6">IF(N$2=1,Assumptions!$P6/12,(SUMIF($D$2:$EE$2,N$2-1,$D6:$EE6)/12)*(1+XLOOKUP(N$2,Assumptions!$C$94:$M$94,Assumptions!$C$97:$M$97)))</f>
        <v>4439.3</v>
      </c>
      <c r="O6" s="50">
        <f t="array" ref="O6">IF(O$2=1,Assumptions!$P6/12,(SUMIF($D$2:$EE$2,O$2-1,$D6:$EE6)/12)*(1+XLOOKUP(O$2,Assumptions!$C$94:$M$94,Assumptions!$C$97:$M$97)))</f>
        <v>4439.3</v>
      </c>
      <c r="P6" s="50">
        <f t="array" ref="P6">IF(P$2=1,Assumptions!$P6/12,(SUMIF($D$2:$EE$2,P$2-1,$D6:$EE6)/12)*(1+XLOOKUP(P$2,Assumptions!$C$94:$M$94,Assumptions!$C$97:$M$97)))</f>
        <v>4528.086</v>
      </c>
      <c r="Q6" s="50">
        <f t="array" ref="Q6">IF(Q$2=1,Assumptions!$P6/12,(SUMIF($D$2:$EE$2,Q$2-1,$D6:$EE6)/12)*(1+XLOOKUP(Q$2,Assumptions!$C$94:$M$94,Assumptions!$C$97:$M$97)))</f>
        <v>4528.086</v>
      </c>
      <c r="R6" s="50">
        <f t="array" ref="R6">IF(R$2=1,Assumptions!$P6/12,(SUMIF($D$2:$EE$2,R$2-1,$D6:$EE6)/12)*(1+XLOOKUP(R$2,Assumptions!$C$94:$M$94,Assumptions!$C$97:$M$97)))</f>
        <v>4528.086</v>
      </c>
      <c r="S6" s="50">
        <f t="array" ref="S6">IF(S$2=1,Assumptions!$P6/12,(SUMIF($D$2:$EE$2,S$2-1,$D6:$EE6)/12)*(1+XLOOKUP(S$2,Assumptions!$C$94:$M$94,Assumptions!$C$97:$M$97)))</f>
        <v>4528.086</v>
      </c>
      <c r="T6" s="50">
        <f t="array" ref="T6">IF(T$2=1,Assumptions!$P6/12,(SUMIF($D$2:$EE$2,T$2-1,$D6:$EE6)/12)*(1+XLOOKUP(T$2,Assumptions!$C$94:$M$94,Assumptions!$C$97:$M$97)))</f>
        <v>4528.086</v>
      </c>
      <c r="U6" s="50">
        <f t="array" ref="U6">IF(U$2=1,Assumptions!$P6/12,(SUMIF($D$2:$EE$2,U$2-1,$D6:$EE6)/12)*(1+XLOOKUP(U$2,Assumptions!$C$94:$M$94,Assumptions!$C$97:$M$97)))</f>
        <v>4528.086</v>
      </c>
      <c r="V6" s="50">
        <f t="array" ref="V6">IF(V$2=1,Assumptions!$P6/12,(SUMIF($D$2:$EE$2,V$2-1,$D6:$EE6)/12)*(1+XLOOKUP(V$2,Assumptions!$C$94:$M$94,Assumptions!$C$97:$M$97)))</f>
        <v>4528.086</v>
      </c>
      <c r="W6" s="50">
        <f t="array" ref="W6">IF(W$2=1,Assumptions!$P6/12,(SUMIF($D$2:$EE$2,W$2-1,$D6:$EE6)/12)*(1+XLOOKUP(W$2,Assumptions!$C$94:$M$94,Assumptions!$C$97:$M$97)))</f>
        <v>4528.086</v>
      </c>
      <c r="X6" s="50">
        <f t="array" ref="X6">IF(X$2=1,Assumptions!$P6/12,(SUMIF($D$2:$EE$2,X$2-1,$D6:$EE6)/12)*(1+XLOOKUP(X$2,Assumptions!$C$94:$M$94,Assumptions!$C$97:$M$97)))</f>
        <v>4528.086</v>
      </c>
      <c r="Y6" s="50">
        <f t="array" ref="Y6">IF(Y$2=1,Assumptions!$P6/12,(SUMIF($D$2:$EE$2,Y$2-1,$D6:$EE6)/12)*(1+XLOOKUP(Y$2,Assumptions!$C$94:$M$94,Assumptions!$C$97:$M$97)))</f>
        <v>4528.086</v>
      </c>
      <c r="Z6" s="50">
        <f t="array" ref="Z6">IF(Z$2=1,Assumptions!$P6/12,(SUMIF($D$2:$EE$2,Z$2-1,$D6:$EE6)/12)*(1+XLOOKUP(Z$2,Assumptions!$C$94:$M$94,Assumptions!$C$97:$M$97)))</f>
        <v>4528.086</v>
      </c>
      <c r="AA6" s="50">
        <f t="array" ref="AA6">IF(AA$2=1,Assumptions!$P6/12,(SUMIF($D$2:$EE$2,AA$2-1,$D6:$EE6)/12)*(1+XLOOKUP(AA$2,Assumptions!$C$94:$M$94,Assumptions!$C$97:$M$97)))</f>
        <v>4528.086</v>
      </c>
      <c r="AB6" s="50">
        <f t="array" ref="AB6">IF(AB$2=1,Assumptions!$P6/12,(SUMIF($D$2:$EE$2,AB$2-1,$D6:$EE6)/12)*(1+XLOOKUP(AB$2,Assumptions!$C$94:$M$94,Assumptions!$C$97:$M$97)))</f>
        <v>4618.64772</v>
      </c>
      <c r="AC6" s="50">
        <f t="array" ref="AC6">IF(AC$2=1,Assumptions!$P6/12,(SUMIF($D$2:$EE$2,AC$2-1,$D6:$EE6)/12)*(1+XLOOKUP(AC$2,Assumptions!$C$94:$M$94,Assumptions!$C$97:$M$97)))</f>
        <v>4618.64772</v>
      </c>
      <c r="AD6" s="50">
        <f t="array" ref="AD6">IF(AD$2=1,Assumptions!$P6/12,(SUMIF($D$2:$EE$2,AD$2-1,$D6:$EE6)/12)*(1+XLOOKUP(AD$2,Assumptions!$C$94:$M$94,Assumptions!$C$97:$M$97)))</f>
        <v>4618.64772</v>
      </c>
      <c r="AE6" s="50">
        <f t="array" ref="AE6">IF(AE$2=1,Assumptions!$P6/12,(SUMIF($D$2:$EE$2,AE$2-1,$D6:$EE6)/12)*(1+XLOOKUP(AE$2,Assumptions!$C$94:$M$94,Assumptions!$C$97:$M$97)))</f>
        <v>4618.64772</v>
      </c>
      <c r="AF6" s="50">
        <f t="array" ref="AF6">IF(AF$2=1,Assumptions!$P6/12,(SUMIF($D$2:$EE$2,AF$2-1,$D6:$EE6)/12)*(1+XLOOKUP(AF$2,Assumptions!$C$94:$M$94,Assumptions!$C$97:$M$97)))</f>
        <v>4618.64772</v>
      </c>
      <c r="AG6" s="50">
        <f t="array" ref="AG6">IF(AG$2=1,Assumptions!$P6/12,(SUMIF($D$2:$EE$2,AG$2-1,$D6:$EE6)/12)*(1+XLOOKUP(AG$2,Assumptions!$C$94:$M$94,Assumptions!$C$97:$M$97)))</f>
        <v>4618.64772</v>
      </c>
      <c r="AH6" s="50">
        <f t="array" ref="AH6">IF(AH$2=1,Assumptions!$P6/12,(SUMIF($D$2:$EE$2,AH$2-1,$D6:$EE6)/12)*(1+XLOOKUP(AH$2,Assumptions!$C$94:$M$94,Assumptions!$C$97:$M$97)))</f>
        <v>4618.64772</v>
      </c>
      <c r="AI6" s="50">
        <f t="array" ref="AI6">IF(AI$2=1,Assumptions!$P6/12,(SUMIF($D$2:$EE$2,AI$2-1,$D6:$EE6)/12)*(1+XLOOKUP(AI$2,Assumptions!$C$94:$M$94,Assumptions!$C$97:$M$97)))</f>
        <v>4618.64772</v>
      </c>
      <c r="AJ6" s="50">
        <f t="array" ref="AJ6">IF(AJ$2=1,Assumptions!$P6/12,(SUMIF($D$2:$EE$2,AJ$2-1,$D6:$EE6)/12)*(1+XLOOKUP(AJ$2,Assumptions!$C$94:$M$94,Assumptions!$C$97:$M$97)))</f>
        <v>4618.64772</v>
      </c>
      <c r="AK6" s="50">
        <f t="array" ref="AK6">IF(AK$2=1,Assumptions!$P6/12,(SUMIF($D$2:$EE$2,AK$2-1,$D6:$EE6)/12)*(1+XLOOKUP(AK$2,Assumptions!$C$94:$M$94,Assumptions!$C$97:$M$97)))</f>
        <v>4618.64772</v>
      </c>
      <c r="AL6" s="50">
        <f t="array" ref="AL6">IF(AL$2=1,Assumptions!$P6/12,(SUMIF($D$2:$EE$2,AL$2-1,$D6:$EE6)/12)*(1+XLOOKUP(AL$2,Assumptions!$C$94:$M$94,Assumptions!$C$97:$M$97)))</f>
        <v>4618.64772</v>
      </c>
      <c r="AM6" s="50">
        <f t="array" ref="AM6">IF(AM$2=1,Assumptions!$P6/12,(SUMIF($D$2:$EE$2,AM$2-1,$D6:$EE6)/12)*(1+XLOOKUP(AM$2,Assumptions!$C$94:$M$94,Assumptions!$C$97:$M$97)))</f>
        <v>4618.64772</v>
      </c>
      <c r="AN6" s="50">
        <f t="array" ref="AN6">IF(AN$2=1,Assumptions!$P6/12,(SUMIF($D$2:$EE$2,AN$2-1,$D6:$EE6)/12)*(1+XLOOKUP(AN$2,Assumptions!$C$94:$M$94,Assumptions!$C$97:$M$97)))</f>
        <v>4711.020674</v>
      </c>
      <c r="AO6" s="50">
        <f t="array" ref="AO6">IF(AO$2=1,Assumptions!$P6/12,(SUMIF($D$2:$EE$2,AO$2-1,$D6:$EE6)/12)*(1+XLOOKUP(AO$2,Assumptions!$C$94:$M$94,Assumptions!$C$97:$M$97)))</f>
        <v>4711.020674</v>
      </c>
      <c r="AP6" s="50">
        <f t="array" ref="AP6">IF(AP$2=1,Assumptions!$P6/12,(SUMIF($D$2:$EE$2,AP$2-1,$D6:$EE6)/12)*(1+XLOOKUP(AP$2,Assumptions!$C$94:$M$94,Assumptions!$C$97:$M$97)))</f>
        <v>4711.020674</v>
      </c>
      <c r="AQ6" s="50">
        <f t="array" ref="AQ6">IF(AQ$2=1,Assumptions!$P6/12,(SUMIF($D$2:$EE$2,AQ$2-1,$D6:$EE6)/12)*(1+XLOOKUP(AQ$2,Assumptions!$C$94:$M$94,Assumptions!$C$97:$M$97)))</f>
        <v>4711.020674</v>
      </c>
      <c r="AR6" s="50">
        <f t="array" ref="AR6">IF(AR$2=1,Assumptions!$P6/12,(SUMIF($D$2:$EE$2,AR$2-1,$D6:$EE6)/12)*(1+XLOOKUP(AR$2,Assumptions!$C$94:$M$94,Assumptions!$C$97:$M$97)))</f>
        <v>4711.020674</v>
      </c>
      <c r="AS6" s="50">
        <f t="array" ref="AS6">IF(AS$2=1,Assumptions!$P6/12,(SUMIF($D$2:$EE$2,AS$2-1,$D6:$EE6)/12)*(1+XLOOKUP(AS$2,Assumptions!$C$94:$M$94,Assumptions!$C$97:$M$97)))</f>
        <v>4711.020674</v>
      </c>
      <c r="AT6" s="50">
        <f t="array" ref="AT6">IF(AT$2=1,Assumptions!$P6/12,(SUMIF($D$2:$EE$2,AT$2-1,$D6:$EE6)/12)*(1+XLOOKUP(AT$2,Assumptions!$C$94:$M$94,Assumptions!$C$97:$M$97)))</f>
        <v>4711.020674</v>
      </c>
      <c r="AU6" s="50">
        <f t="array" ref="AU6">IF(AU$2=1,Assumptions!$P6/12,(SUMIF($D$2:$EE$2,AU$2-1,$D6:$EE6)/12)*(1+XLOOKUP(AU$2,Assumptions!$C$94:$M$94,Assumptions!$C$97:$M$97)))</f>
        <v>4711.020674</v>
      </c>
      <c r="AV6" s="50">
        <f t="array" ref="AV6">IF(AV$2=1,Assumptions!$P6/12,(SUMIF($D$2:$EE$2,AV$2-1,$D6:$EE6)/12)*(1+XLOOKUP(AV$2,Assumptions!$C$94:$M$94,Assumptions!$C$97:$M$97)))</f>
        <v>4711.020674</v>
      </c>
      <c r="AW6" s="50">
        <f t="array" ref="AW6">IF(AW$2=1,Assumptions!$P6/12,(SUMIF($D$2:$EE$2,AW$2-1,$D6:$EE6)/12)*(1+XLOOKUP(AW$2,Assumptions!$C$94:$M$94,Assumptions!$C$97:$M$97)))</f>
        <v>4711.020674</v>
      </c>
      <c r="AX6" s="50">
        <f t="array" ref="AX6">IF(AX$2=1,Assumptions!$P6/12,(SUMIF($D$2:$EE$2,AX$2-1,$D6:$EE6)/12)*(1+XLOOKUP(AX$2,Assumptions!$C$94:$M$94,Assumptions!$C$97:$M$97)))</f>
        <v>4711.020674</v>
      </c>
      <c r="AY6" s="50">
        <f t="array" ref="AY6">IF(AY$2=1,Assumptions!$P6/12,(SUMIF($D$2:$EE$2,AY$2-1,$D6:$EE6)/12)*(1+XLOOKUP(AY$2,Assumptions!$C$94:$M$94,Assumptions!$C$97:$M$97)))</f>
        <v>4711.020674</v>
      </c>
      <c r="AZ6" s="50">
        <f t="array" ref="AZ6">IF(AZ$2=1,Assumptions!$P6/12,(SUMIF($D$2:$EE$2,AZ$2-1,$D6:$EE6)/12)*(1+XLOOKUP(AZ$2,Assumptions!$C$94:$M$94,Assumptions!$C$97:$M$97)))</f>
        <v>4852.351295</v>
      </c>
      <c r="BA6" s="50">
        <f t="array" ref="BA6">IF(BA$2=1,Assumptions!$P6/12,(SUMIF($D$2:$EE$2,BA$2-1,$D6:$EE6)/12)*(1+XLOOKUP(BA$2,Assumptions!$C$94:$M$94,Assumptions!$C$97:$M$97)))</f>
        <v>4852.351295</v>
      </c>
      <c r="BB6" s="50">
        <f t="array" ref="BB6">IF(BB$2=1,Assumptions!$P6/12,(SUMIF($D$2:$EE$2,BB$2-1,$D6:$EE6)/12)*(1+XLOOKUP(BB$2,Assumptions!$C$94:$M$94,Assumptions!$C$97:$M$97)))</f>
        <v>4852.351295</v>
      </c>
      <c r="BC6" s="50">
        <f t="array" ref="BC6">IF(BC$2=1,Assumptions!$P6/12,(SUMIF($D$2:$EE$2,BC$2-1,$D6:$EE6)/12)*(1+XLOOKUP(BC$2,Assumptions!$C$94:$M$94,Assumptions!$C$97:$M$97)))</f>
        <v>4852.351295</v>
      </c>
      <c r="BD6" s="50">
        <f t="array" ref="BD6">IF(BD$2=1,Assumptions!$P6/12,(SUMIF($D$2:$EE$2,BD$2-1,$D6:$EE6)/12)*(1+XLOOKUP(BD$2,Assumptions!$C$94:$M$94,Assumptions!$C$97:$M$97)))</f>
        <v>4852.351295</v>
      </c>
      <c r="BE6" s="50">
        <f t="array" ref="BE6">IF(BE$2=1,Assumptions!$P6/12,(SUMIF($D$2:$EE$2,BE$2-1,$D6:$EE6)/12)*(1+XLOOKUP(BE$2,Assumptions!$C$94:$M$94,Assumptions!$C$97:$M$97)))</f>
        <v>4852.351295</v>
      </c>
      <c r="BF6" s="50">
        <f t="array" ref="BF6">IF(BF$2=1,Assumptions!$P6/12,(SUMIF($D$2:$EE$2,BF$2-1,$D6:$EE6)/12)*(1+XLOOKUP(BF$2,Assumptions!$C$94:$M$94,Assumptions!$C$97:$M$97)))</f>
        <v>4852.351295</v>
      </c>
      <c r="BG6" s="50">
        <f t="array" ref="BG6">IF(BG$2=1,Assumptions!$P6/12,(SUMIF($D$2:$EE$2,BG$2-1,$D6:$EE6)/12)*(1+XLOOKUP(BG$2,Assumptions!$C$94:$M$94,Assumptions!$C$97:$M$97)))</f>
        <v>4852.351295</v>
      </c>
      <c r="BH6" s="50">
        <f t="array" ref="BH6">IF(BH$2=1,Assumptions!$P6/12,(SUMIF($D$2:$EE$2,BH$2-1,$D6:$EE6)/12)*(1+XLOOKUP(BH$2,Assumptions!$C$94:$M$94,Assumptions!$C$97:$M$97)))</f>
        <v>4852.351295</v>
      </c>
      <c r="BI6" s="50">
        <f t="array" ref="BI6">IF(BI$2=1,Assumptions!$P6/12,(SUMIF($D$2:$EE$2,BI$2-1,$D6:$EE6)/12)*(1+XLOOKUP(BI$2,Assumptions!$C$94:$M$94,Assumptions!$C$97:$M$97)))</f>
        <v>4852.351295</v>
      </c>
      <c r="BJ6" s="50">
        <f t="array" ref="BJ6">IF(BJ$2=1,Assumptions!$P6/12,(SUMIF($D$2:$EE$2,BJ$2-1,$D6:$EE6)/12)*(1+XLOOKUP(BJ$2,Assumptions!$C$94:$M$94,Assumptions!$C$97:$M$97)))</f>
        <v>4852.351295</v>
      </c>
      <c r="BK6" s="50">
        <f t="array" ref="BK6">IF(BK$2=1,Assumptions!$P6/12,(SUMIF($D$2:$EE$2,BK$2-1,$D6:$EE6)/12)*(1+XLOOKUP(BK$2,Assumptions!$C$94:$M$94,Assumptions!$C$97:$M$97)))</f>
        <v>4852.351295</v>
      </c>
      <c r="BL6" s="50">
        <f t="array" ref="BL6">IF(BL$2=1,Assumptions!$P6/12,(SUMIF($D$2:$EE$2,BL$2-1,$D6:$EE6)/12)*(1+XLOOKUP(BL$2,Assumptions!$C$94:$M$94,Assumptions!$C$97:$M$97)))</f>
        <v>4997.921833</v>
      </c>
      <c r="BM6" s="50">
        <f t="array" ref="BM6">IF(BM$2=1,Assumptions!$P6/12,(SUMIF($D$2:$EE$2,BM$2-1,$D6:$EE6)/12)*(1+XLOOKUP(BM$2,Assumptions!$C$94:$M$94,Assumptions!$C$97:$M$97)))</f>
        <v>4997.921833</v>
      </c>
      <c r="BN6" s="50">
        <f t="array" ref="BN6">IF(BN$2=1,Assumptions!$P6/12,(SUMIF($D$2:$EE$2,BN$2-1,$D6:$EE6)/12)*(1+XLOOKUP(BN$2,Assumptions!$C$94:$M$94,Assumptions!$C$97:$M$97)))</f>
        <v>4997.921833</v>
      </c>
      <c r="BO6" s="50">
        <f t="array" ref="BO6">IF(BO$2=1,Assumptions!$P6/12,(SUMIF($D$2:$EE$2,BO$2-1,$D6:$EE6)/12)*(1+XLOOKUP(BO$2,Assumptions!$C$94:$M$94,Assumptions!$C$97:$M$97)))</f>
        <v>4997.921833</v>
      </c>
      <c r="BP6" s="50">
        <f t="array" ref="BP6">IF(BP$2=1,Assumptions!$P6/12,(SUMIF($D$2:$EE$2,BP$2-1,$D6:$EE6)/12)*(1+XLOOKUP(BP$2,Assumptions!$C$94:$M$94,Assumptions!$C$97:$M$97)))</f>
        <v>4997.921833</v>
      </c>
      <c r="BQ6" s="50">
        <f t="array" ref="BQ6">IF(BQ$2=1,Assumptions!$P6/12,(SUMIF($D$2:$EE$2,BQ$2-1,$D6:$EE6)/12)*(1+XLOOKUP(BQ$2,Assumptions!$C$94:$M$94,Assumptions!$C$97:$M$97)))</f>
        <v>4997.921833</v>
      </c>
      <c r="BR6" s="50">
        <f t="array" ref="BR6">IF(BR$2=1,Assumptions!$P6/12,(SUMIF($D$2:$EE$2,BR$2-1,$D6:$EE6)/12)*(1+XLOOKUP(BR$2,Assumptions!$C$94:$M$94,Assumptions!$C$97:$M$97)))</f>
        <v>4997.921833</v>
      </c>
      <c r="BS6" s="50">
        <f t="array" ref="BS6">IF(BS$2=1,Assumptions!$P6/12,(SUMIF($D$2:$EE$2,BS$2-1,$D6:$EE6)/12)*(1+XLOOKUP(BS$2,Assumptions!$C$94:$M$94,Assumptions!$C$97:$M$97)))</f>
        <v>4997.921833</v>
      </c>
      <c r="BT6" s="50">
        <f t="array" ref="BT6">IF(BT$2=1,Assumptions!$P6/12,(SUMIF($D$2:$EE$2,BT$2-1,$D6:$EE6)/12)*(1+XLOOKUP(BT$2,Assumptions!$C$94:$M$94,Assumptions!$C$97:$M$97)))</f>
        <v>4997.921833</v>
      </c>
      <c r="BU6" s="50">
        <f t="array" ref="BU6">IF(BU$2=1,Assumptions!$P6/12,(SUMIF($D$2:$EE$2,BU$2-1,$D6:$EE6)/12)*(1+XLOOKUP(BU$2,Assumptions!$C$94:$M$94,Assumptions!$C$97:$M$97)))</f>
        <v>4997.921833</v>
      </c>
      <c r="BV6" s="50">
        <f t="array" ref="BV6">IF(BV$2=1,Assumptions!$P6/12,(SUMIF($D$2:$EE$2,BV$2-1,$D6:$EE6)/12)*(1+XLOOKUP(BV$2,Assumptions!$C$94:$M$94,Assumptions!$C$97:$M$97)))</f>
        <v>4997.921833</v>
      </c>
      <c r="BW6" s="50">
        <f t="array" ref="BW6">IF(BW$2=1,Assumptions!$P6/12,(SUMIF($D$2:$EE$2,BW$2-1,$D6:$EE6)/12)*(1+XLOOKUP(BW$2,Assumptions!$C$94:$M$94,Assumptions!$C$97:$M$97)))</f>
        <v>4997.921833</v>
      </c>
      <c r="BX6" s="50">
        <f t="array" ref="BX6">IF(BX$2=1,Assumptions!$P6/12,(SUMIF($D$2:$EE$2,BX$2-1,$D6:$EE6)/12)*(1+XLOOKUP(BX$2,Assumptions!$C$94:$M$94,Assumptions!$C$97:$M$97)))</f>
        <v>5147.859488</v>
      </c>
      <c r="BY6" s="50">
        <f t="array" ref="BY6">IF(BY$2=1,Assumptions!$P6/12,(SUMIF($D$2:$EE$2,BY$2-1,$D6:$EE6)/12)*(1+XLOOKUP(BY$2,Assumptions!$C$94:$M$94,Assumptions!$C$97:$M$97)))</f>
        <v>5147.859488</v>
      </c>
      <c r="BZ6" s="50">
        <f t="array" ref="BZ6">IF(BZ$2=1,Assumptions!$P6/12,(SUMIF($D$2:$EE$2,BZ$2-1,$D6:$EE6)/12)*(1+XLOOKUP(BZ$2,Assumptions!$C$94:$M$94,Assumptions!$C$97:$M$97)))</f>
        <v>5147.859488</v>
      </c>
      <c r="CA6" s="50">
        <f t="array" ref="CA6">IF(CA$2=1,Assumptions!$P6/12,(SUMIF($D$2:$EE$2,CA$2-1,$D6:$EE6)/12)*(1+XLOOKUP(CA$2,Assumptions!$C$94:$M$94,Assumptions!$C$97:$M$97)))</f>
        <v>5147.859488</v>
      </c>
      <c r="CB6" s="50">
        <f t="array" ref="CB6">IF(CB$2=1,Assumptions!$P6/12,(SUMIF($D$2:$EE$2,CB$2-1,$D6:$EE6)/12)*(1+XLOOKUP(CB$2,Assumptions!$C$94:$M$94,Assumptions!$C$97:$M$97)))</f>
        <v>5147.859488</v>
      </c>
      <c r="CC6" s="50">
        <f t="array" ref="CC6">IF(CC$2=1,Assumptions!$P6/12,(SUMIF($D$2:$EE$2,CC$2-1,$D6:$EE6)/12)*(1+XLOOKUP(CC$2,Assumptions!$C$94:$M$94,Assumptions!$C$97:$M$97)))</f>
        <v>5147.859488</v>
      </c>
      <c r="CD6" s="50">
        <f t="array" ref="CD6">IF(CD$2=1,Assumptions!$P6/12,(SUMIF($D$2:$EE$2,CD$2-1,$D6:$EE6)/12)*(1+XLOOKUP(CD$2,Assumptions!$C$94:$M$94,Assumptions!$C$97:$M$97)))</f>
        <v>5147.859488</v>
      </c>
      <c r="CE6" s="50">
        <f t="array" ref="CE6">IF(CE$2=1,Assumptions!$P6/12,(SUMIF($D$2:$EE$2,CE$2-1,$D6:$EE6)/12)*(1+XLOOKUP(CE$2,Assumptions!$C$94:$M$94,Assumptions!$C$97:$M$97)))</f>
        <v>5147.859488</v>
      </c>
      <c r="CF6" s="50">
        <f t="array" ref="CF6">IF(CF$2=1,Assumptions!$P6/12,(SUMIF($D$2:$EE$2,CF$2-1,$D6:$EE6)/12)*(1+XLOOKUP(CF$2,Assumptions!$C$94:$M$94,Assumptions!$C$97:$M$97)))</f>
        <v>5147.859488</v>
      </c>
      <c r="CG6" s="50">
        <f t="array" ref="CG6">IF(CG$2=1,Assumptions!$P6/12,(SUMIF($D$2:$EE$2,CG$2-1,$D6:$EE6)/12)*(1+XLOOKUP(CG$2,Assumptions!$C$94:$M$94,Assumptions!$C$97:$M$97)))</f>
        <v>5147.859488</v>
      </c>
      <c r="CH6" s="50">
        <f t="array" ref="CH6">IF(CH$2=1,Assumptions!$P6/12,(SUMIF($D$2:$EE$2,CH$2-1,$D6:$EE6)/12)*(1+XLOOKUP(CH$2,Assumptions!$C$94:$M$94,Assumptions!$C$97:$M$97)))</f>
        <v>5147.859488</v>
      </c>
      <c r="CI6" s="50">
        <f t="array" ref="CI6">IF(CI$2=1,Assumptions!$P6/12,(SUMIF($D$2:$EE$2,CI$2-1,$D6:$EE6)/12)*(1+XLOOKUP(CI$2,Assumptions!$C$94:$M$94,Assumptions!$C$97:$M$97)))</f>
        <v>5147.859488</v>
      </c>
      <c r="CJ6" s="50">
        <f t="array" ref="CJ6">IF(CJ$2=1,Assumptions!$P6/12,(SUMIF($D$2:$EE$2,CJ$2-1,$D6:$EE6)/12)*(1+XLOOKUP(CJ$2,Assumptions!$C$94:$M$94,Assumptions!$C$97:$M$97)))</f>
        <v>5302.295273</v>
      </c>
      <c r="CK6" s="50">
        <f t="array" ref="CK6">IF(CK$2=1,Assumptions!$P6/12,(SUMIF($D$2:$EE$2,CK$2-1,$D6:$EE6)/12)*(1+XLOOKUP(CK$2,Assumptions!$C$94:$M$94,Assumptions!$C$97:$M$97)))</f>
        <v>5302.295273</v>
      </c>
      <c r="CL6" s="50">
        <f t="array" ref="CL6">IF(CL$2=1,Assumptions!$P6/12,(SUMIF($D$2:$EE$2,CL$2-1,$D6:$EE6)/12)*(1+XLOOKUP(CL$2,Assumptions!$C$94:$M$94,Assumptions!$C$97:$M$97)))</f>
        <v>5302.295273</v>
      </c>
      <c r="CM6" s="50">
        <f t="array" ref="CM6">IF(CM$2=1,Assumptions!$P6/12,(SUMIF($D$2:$EE$2,CM$2-1,$D6:$EE6)/12)*(1+XLOOKUP(CM$2,Assumptions!$C$94:$M$94,Assumptions!$C$97:$M$97)))</f>
        <v>5302.295273</v>
      </c>
      <c r="CN6" s="50">
        <f t="array" ref="CN6">IF(CN$2=1,Assumptions!$P6/12,(SUMIF($D$2:$EE$2,CN$2-1,$D6:$EE6)/12)*(1+XLOOKUP(CN$2,Assumptions!$C$94:$M$94,Assumptions!$C$97:$M$97)))</f>
        <v>5302.295273</v>
      </c>
      <c r="CO6" s="50">
        <f t="array" ref="CO6">IF(CO$2=1,Assumptions!$P6/12,(SUMIF($D$2:$EE$2,CO$2-1,$D6:$EE6)/12)*(1+XLOOKUP(CO$2,Assumptions!$C$94:$M$94,Assumptions!$C$97:$M$97)))</f>
        <v>5302.295273</v>
      </c>
      <c r="CP6" s="50">
        <f t="array" ref="CP6">IF(CP$2=1,Assumptions!$P6/12,(SUMIF($D$2:$EE$2,CP$2-1,$D6:$EE6)/12)*(1+XLOOKUP(CP$2,Assumptions!$C$94:$M$94,Assumptions!$C$97:$M$97)))</f>
        <v>5302.295273</v>
      </c>
      <c r="CQ6" s="50">
        <f t="array" ref="CQ6">IF(CQ$2=1,Assumptions!$P6/12,(SUMIF($D$2:$EE$2,CQ$2-1,$D6:$EE6)/12)*(1+XLOOKUP(CQ$2,Assumptions!$C$94:$M$94,Assumptions!$C$97:$M$97)))</f>
        <v>5302.295273</v>
      </c>
      <c r="CR6" s="50">
        <f t="array" ref="CR6">IF(CR$2=1,Assumptions!$P6/12,(SUMIF($D$2:$EE$2,CR$2-1,$D6:$EE6)/12)*(1+XLOOKUP(CR$2,Assumptions!$C$94:$M$94,Assumptions!$C$97:$M$97)))</f>
        <v>5302.295273</v>
      </c>
      <c r="CS6" s="50">
        <f t="array" ref="CS6">IF(CS$2=1,Assumptions!$P6/12,(SUMIF($D$2:$EE$2,CS$2-1,$D6:$EE6)/12)*(1+XLOOKUP(CS$2,Assumptions!$C$94:$M$94,Assumptions!$C$97:$M$97)))</f>
        <v>5302.295273</v>
      </c>
      <c r="CT6" s="50">
        <f t="array" ref="CT6">IF(CT$2=1,Assumptions!$P6/12,(SUMIF($D$2:$EE$2,CT$2-1,$D6:$EE6)/12)*(1+XLOOKUP(CT$2,Assumptions!$C$94:$M$94,Assumptions!$C$97:$M$97)))</f>
        <v>5302.295273</v>
      </c>
      <c r="CU6" s="50">
        <f t="array" ref="CU6">IF(CU$2=1,Assumptions!$P6/12,(SUMIF($D$2:$EE$2,CU$2-1,$D6:$EE6)/12)*(1+XLOOKUP(CU$2,Assumptions!$C$94:$M$94,Assumptions!$C$97:$M$97)))</f>
        <v>5302.295273</v>
      </c>
      <c r="CV6" s="50">
        <f t="array" ref="CV6">IF(CV$2=1,Assumptions!$P6/12,(SUMIF($D$2:$EE$2,CV$2-1,$D6:$EE6)/12)*(1+XLOOKUP(CV$2,Assumptions!$C$94:$M$94,Assumptions!$C$97:$M$97)))</f>
        <v>5461.364131</v>
      </c>
      <c r="CW6" s="50">
        <f t="array" ref="CW6">IF(CW$2=1,Assumptions!$P6/12,(SUMIF($D$2:$EE$2,CW$2-1,$D6:$EE6)/12)*(1+XLOOKUP(CW$2,Assumptions!$C$94:$M$94,Assumptions!$C$97:$M$97)))</f>
        <v>5461.364131</v>
      </c>
      <c r="CX6" s="50">
        <f t="array" ref="CX6">IF(CX$2=1,Assumptions!$P6/12,(SUMIF($D$2:$EE$2,CX$2-1,$D6:$EE6)/12)*(1+XLOOKUP(CX$2,Assumptions!$C$94:$M$94,Assumptions!$C$97:$M$97)))</f>
        <v>5461.364131</v>
      </c>
      <c r="CY6" s="50">
        <f t="array" ref="CY6">IF(CY$2=1,Assumptions!$P6/12,(SUMIF($D$2:$EE$2,CY$2-1,$D6:$EE6)/12)*(1+XLOOKUP(CY$2,Assumptions!$C$94:$M$94,Assumptions!$C$97:$M$97)))</f>
        <v>5461.364131</v>
      </c>
      <c r="CZ6" s="50">
        <f t="array" ref="CZ6">IF(CZ$2=1,Assumptions!$P6/12,(SUMIF($D$2:$EE$2,CZ$2-1,$D6:$EE6)/12)*(1+XLOOKUP(CZ$2,Assumptions!$C$94:$M$94,Assumptions!$C$97:$M$97)))</f>
        <v>5461.364131</v>
      </c>
      <c r="DA6" s="50">
        <f t="array" ref="DA6">IF(DA$2=1,Assumptions!$P6/12,(SUMIF($D$2:$EE$2,DA$2-1,$D6:$EE6)/12)*(1+XLOOKUP(DA$2,Assumptions!$C$94:$M$94,Assumptions!$C$97:$M$97)))</f>
        <v>5461.364131</v>
      </c>
      <c r="DB6" s="50">
        <f t="array" ref="DB6">IF(DB$2=1,Assumptions!$P6/12,(SUMIF($D$2:$EE$2,DB$2-1,$D6:$EE6)/12)*(1+XLOOKUP(DB$2,Assumptions!$C$94:$M$94,Assumptions!$C$97:$M$97)))</f>
        <v>5461.364131</v>
      </c>
      <c r="DC6" s="50">
        <f t="array" ref="DC6">IF(DC$2=1,Assumptions!$P6/12,(SUMIF($D$2:$EE$2,DC$2-1,$D6:$EE6)/12)*(1+XLOOKUP(DC$2,Assumptions!$C$94:$M$94,Assumptions!$C$97:$M$97)))</f>
        <v>5461.364131</v>
      </c>
      <c r="DD6" s="50">
        <f t="array" ref="DD6">IF(DD$2=1,Assumptions!$P6/12,(SUMIF($D$2:$EE$2,DD$2-1,$D6:$EE6)/12)*(1+XLOOKUP(DD$2,Assumptions!$C$94:$M$94,Assumptions!$C$97:$M$97)))</f>
        <v>5461.364131</v>
      </c>
      <c r="DE6" s="50">
        <f t="array" ref="DE6">IF(DE$2=1,Assumptions!$P6/12,(SUMIF($D$2:$EE$2,DE$2-1,$D6:$EE6)/12)*(1+XLOOKUP(DE$2,Assumptions!$C$94:$M$94,Assumptions!$C$97:$M$97)))</f>
        <v>5461.364131</v>
      </c>
      <c r="DF6" s="50">
        <f t="array" ref="DF6">IF(DF$2=1,Assumptions!$P6/12,(SUMIF($D$2:$EE$2,DF$2-1,$D6:$EE6)/12)*(1+XLOOKUP(DF$2,Assumptions!$C$94:$M$94,Assumptions!$C$97:$M$97)))</f>
        <v>5461.364131</v>
      </c>
      <c r="DG6" s="50">
        <f t="array" ref="DG6">IF(DG$2=1,Assumptions!$P6/12,(SUMIF($D$2:$EE$2,DG$2-1,$D6:$EE6)/12)*(1+XLOOKUP(DG$2,Assumptions!$C$94:$M$94,Assumptions!$C$97:$M$97)))</f>
        <v>5461.364131</v>
      </c>
      <c r="DH6" s="50">
        <f t="array" ref="DH6">IF(DH$2=1,Assumptions!$P6/12,(SUMIF($D$2:$EE$2,DH$2-1,$D6:$EE6)/12)*(1+XLOOKUP(DH$2,Assumptions!$C$94:$M$94,Assumptions!$C$97:$M$97)))</f>
        <v>5625.205055</v>
      </c>
      <c r="DI6" s="50">
        <f t="array" ref="DI6">IF(DI$2=1,Assumptions!$P6/12,(SUMIF($D$2:$EE$2,DI$2-1,$D6:$EE6)/12)*(1+XLOOKUP(DI$2,Assumptions!$C$94:$M$94,Assumptions!$C$97:$M$97)))</f>
        <v>5625.205055</v>
      </c>
      <c r="DJ6" s="50">
        <f t="array" ref="DJ6">IF(DJ$2=1,Assumptions!$P6/12,(SUMIF($D$2:$EE$2,DJ$2-1,$D6:$EE6)/12)*(1+XLOOKUP(DJ$2,Assumptions!$C$94:$M$94,Assumptions!$C$97:$M$97)))</f>
        <v>5625.205055</v>
      </c>
      <c r="DK6" s="50">
        <f t="array" ref="DK6">IF(DK$2=1,Assumptions!$P6/12,(SUMIF($D$2:$EE$2,DK$2-1,$D6:$EE6)/12)*(1+XLOOKUP(DK$2,Assumptions!$C$94:$M$94,Assumptions!$C$97:$M$97)))</f>
        <v>5625.205055</v>
      </c>
      <c r="DL6" s="50">
        <f t="array" ref="DL6">IF(DL$2=1,Assumptions!$P6/12,(SUMIF($D$2:$EE$2,DL$2-1,$D6:$EE6)/12)*(1+XLOOKUP(DL$2,Assumptions!$C$94:$M$94,Assumptions!$C$97:$M$97)))</f>
        <v>5625.205055</v>
      </c>
      <c r="DM6" s="50">
        <f t="array" ref="DM6">IF(DM$2=1,Assumptions!$P6/12,(SUMIF($D$2:$EE$2,DM$2-1,$D6:$EE6)/12)*(1+XLOOKUP(DM$2,Assumptions!$C$94:$M$94,Assumptions!$C$97:$M$97)))</f>
        <v>5625.205055</v>
      </c>
      <c r="DN6" s="50">
        <f t="array" ref="DN6">IF(DN$2=1,Assumptions!$P6/12,(SUMIF($D$2:$EE$2,DN$2-1,$D6:$EE6)/12)*(1+XLOOKUP(DN$2,Assumptions!$C$94:$M$94,Assumptions!$C$97:$M$97)))</f>
        <v>5625.205055</v>
      </c>
      <c r="DO6" s="50">
        <f t="array" ref="DO6">IF(DO$2=1,Assumptions!$P6/12,(SUMIF($D$2:$EE$2,DO$2-1,$D6:$EE6)/12)*(1+XLOOKUP(DO$2,Assumptions!$C$94:$M$94,Assumptions!$C$97:$M$97)))</f>
        <v>5625.205055</v>
      </c>
      <c r="DP6" s="50">
        <f t="array" ref="DP6">IF(DP$2=1,Assumptions!$P6/12,(SUMIF($D$2:$EE$2,DP$2-1,$D6:$EE6)/12)*(1+XLOOKUP(DP$2,Assumptions!$C$94:$M$94,Assumptions!$C$97:$M$97)))</f>
        <v>5625.205055</v>
      </c>
      <c r="DQ6" s="50">
        <f t="array" ref="DQ6">IF(DQ$2=1,Assumptions!$P6/12,(SUMIF($D$2:$EE$2,DQ$2-1,$D6:$EE6)/12)*(1+XLOOKUP(DQ$2,Assumptions!$C$94:$M$94,Assumptions!$C$97:$M$97)))</f>
        <v>5625.205055</v>
      </c>
      <c r="DR6" s="50">
        <f t="array" ref="DR6">IF(DR$2=1,Assumptions!$P6/12,(SUMIF($D$2:$EE$2,DR$2-1,$D6:$EE6)/12)*(1+XLOOKUP(DR$2,Assumptions!$C$94:$M$94,Assumptions!$C$97:$M$97)))</f>
        <v>5625.205055</v>
      </c>
      <c r="DS6" s="50">
        <f t="array" ref="DS6">IF(DS$2=1,Assumptions!$P6/12,(SUMIF($D$2:$EE$2,DS$2-1,$D6:$EE6)/12)*(1+XLOOKUP(DS$2,Assumptions!$C$94:$M$94,Assumptions!$C$97:$M$97)))</f>
        <v>5625.205055</v>
      </c>
      <c r="DT6" s="50">
        <f t="array" ref="DT6">IF(DT$2=1,Assumptions!$P6/12,(SUMIF($D$2:$EE$2,DT$2-1,$D6:$EE6)/12)*(1+XLOOKUP(DT$2,Assumptions!$C$94:$M$94,Assumptions!$C$97:$M$97)))</f>
        <v>5793.961207</v>
      </c>
      <c r="DU6" s="50">
        <f t="array" ref="DU6">IF(DU$2=1,Assumptions!$P6/12,(SUMIF($D$2:$EE$2,DU$2-1,$D6:$EE6)/12)*(1+XLOOKUP(DU$2,Assumptions!$C$94:$M$94,Assumptions!$C$97:$M$97)))</f>
        <v>5793.961207</v>
      </c>
      <c r="DV6" s="50">
        <f t="array" ref="DV6">IF(DV$2=1,Assumptions!$P6/12,(SUMIF($D$2:$EE$2,DV$2-1,$D6:$EE6)/12)*(1+XLOOKUP(DV$2,Assumptions!$C$94:$M$94,Assumptions!$C$97:$M$97)))</f>
        <v>5793.961207</v>
      </c>
      <c r="DW6" s="50">
        <f t="array" ref="DW6">IF(DW$2=1,Assumptions!$P6/12,(SUMIF($D$2:$EE$2,DW$2-1,$D6:$EE6)/12)*(1+XLOOKUP(DW$2,Assumptions!$C$94:$M$94,Assumptions!$C$97:$M$97)))</f>
        <v>5793.961207</v>
      </c>
      <c r="DX6" s="50">
        <f t="array" ref="DX6">IF(DX$2=1,Assumptions!$P6/12,(SUMIF($D$2:$EE$2,DX$2-1,$D6:$EE6)/12)*(1+XLOOKUP(DX$2,Assumptions!$C$94:$M$94,Assumptions!$C$97:$M$97)))</f>
        <v>5793.961207</v>
      </c>
      <c r="DY6" s="50">
        <f t="array" ref="DY6">IF(DY$2=1,Assumptions!$P6/12,(SUMIF($D$2:$EE$2,DY$2-1,$D6:$EE6)/12)*(1+XLOOKUP(DY$2,Assumptions!$C$94:$M$94,Assumptions!$C$97:$M$97)))</f>
        <v>5793.961207</v>
      </c>
      <c r="DZ6" s="50">
        <f t="array" ref="DZ6">IF(DZ$2=1,Assumptions!$P6/12,(SUMIF($D$2:$EE$2,DZ$2-1,$D6:$EE6)/12)*(1+XLOOKUP(DZ$2,Assumptions!$C$94:$M$94,Assumptions!$C$97:$M$97)))</f>
        <v>5793.961207</v>
      </c>
      <c r="EA6" s="50">
        <f t="array" ref="EA6">IF(EA$2=1,Assumptions!$P6/12,(SUMIF($D$2:$EE$2,EA$2-1,$D6:$EE6)/12)*(1+XLOOKUP(EA$2,Assumptions!$C$94:$M$94,Assumptions!$C$97:$M$97)))</f>
        <v>5793.961207</v>
      </c>
      <c r="EB6" s="50">
        <f t="array" ref="EB6">IF(EB$2=1,Assumptions!$P6/12,(SUMIF($D$2:$EE$2,EB$2-1,$D6:$EE6)/12)*(1+XLOOKUP(EB$2,Assumptions!$C$94:$M$94,Assumptions!$C$97:$M$97)))</f>
        <v>5793.961207</v>
      </c>
      <c r="EC6" s="50">
        <f t="array" ref="EC6">IF(EC$2=1,Assumptions!$P6/12,(SUMIF($D$2:$EE$2,EC$2-1,$D6:$EE6)/12)*(1+XLOOKUP(EC$2,Assumptions!$C$94:$M$94,Assumptions!$C$97:$M$97)))</f>
        <v>5793.961207</v>
      </c>
      <c r="ED6" s="50">
        <f t="array" ref="ED6">IF(ED$2=1,Assumptions!$P6/12,(SUMIF($D$2:$EE$2,ED$2-1,$D6:$EE6)/12)*(1+XLOOKUP(ED$2,Assumptions!$C$94:$M$94,Assumptions!$C$97:$M$97)))</f>
        <v>5793.961207</v>
      </c>
      <c r="EE6" s="50">
        <f t="array" ref="EE6">IF(EE$2=1,Assumptions!$P6/12,(SUMIF($D$2:$EE$2,EE$2-1,$D6:$EE6)/12)*(1+XLOOKUP(EE$2,Assumptions!$C$94:$M$94,Assumptions!$C$97:$M$97)))</f>
        <v>5793.961207</v>
      </c>
    </row>
    <row r="7" ht="15.75" customHeight="1">
      <c r="A7" s="1"/>
      <c r="B7" s="1"/>
      <c r="C7" s="1" t="str">
        <f>Assumptions!J7</f>
        <v>4BR (2bath - all )</v>
      </c>
      <c r="D7" s="50">
        <f t="array" ref="D7">IF(D$2=1,Assumptions!$P7/12,(SUMIF($D$2:$EE$2,D$2-1,$D7:$EE7)/12)*(1+XLOOKUP(D$2,Assumptions!$C$94:$M$94,Assumptions!$C$97:$M$97)))</f>
        <v>11680.2</v>
      </c>
      <c r="E7" s="50">
        <f t="array" ref="E7">IF(E$2=1,Assumptions!$P7/12,(SUMIF($D$2:$EE$2,E$2-1,$D7:$EE7)/12)*(1+XLOOKUP(E$2,Assumptions!$C$94:$M$94,Assumptions!$C$97:$M$97)))</f>
        <v>11680.2</v>
      </c>
      <c r="F7" s="50">
        <f t="array" ref="F7">IF(F$2=1,Assumptions!$P7/12,(SUMIF($D$2:$EE$2,F$2-1,$D7:$EE7)/12)*(1+XLOOKUP(F$2,Assumptions!$C$94:$M$94,Assumptions!$C$97:$M$97)))</f>
        <v>11680.2</v>
      </c>
      <c r="G7" s="50">
        <f t="array" ref="G7">IF(G$2=1,Assumptions!$P7/12,(SUMIF($D$2:$EE$2,G$2-1,$D7:$EE7)/12)*(1+XLOOKUP(G$2,Assumptions!$C$94:$M$94,Assumptions!$C$97:$M$97)))</f>
        <v>11680.2</v>
      </c>
      <c r="H7" s="50">
        <f t="array" ref="H7">IF(H$2=1,Assumptions!$P7/12,(SUMIF($D$2:$EE$2,H$2-1,$D7:$EE7)/12)*(1+XLOOKUP(H$2,Assumptions!$C$94:$M$94,Assumptions!$C$97:$M$97)))</f>
        <v>11680.2</v>
      </c>
      <c r="I7" s="50">
        <f t="array" ref="I7">IF(I$2=1,Assumptions!$P7/12,(SUMIF($D$2:$EE$2,I$2-1,$D7:$EE7)/12)*(1+XLOOKUP(I$2,Assumptions!$C$94:$M$94,Assumptions!$C$97:$M$97)))</f>
        <v>11680.2</v>
      </c>
      <c r="J7" s="50">
        <f t="array" ref="J7">IF(J$2=1,Assumptions!$P7/12,(SUMIF($D$2:$EE$2,J$2-1,$D7:$EE7)/12)*(1+XLOOKUP(J$2,Assumptions!$C$94:$M$94,Assumptions!$C$97:$M$97)))</f>
        <v>11680.2</v>
      </c>
      <c r="K7" s="50">
        <f t="array" ref="K7">IF(K$2=1,Assumptions!$P7/12,(SUMIF($D$2:$EE$2,K$2-1,$D7:$EE7)/12)*(1+XLOOKUP(K$2,Assumptions!$C$94:$M$94,Assumptions!$C$97:$M$97)))</f>
        <v>11680.2</v>
      </c>
      <c r="L7" s="50">
        <f t="array" ref="L7">IF(L$2=1,Assumptions!$P7/12,(SUMIF($D$2:$EE$2,L$2-1,$D7:$EE7)/12)*(1+XLOOKUP(L$2,Assumptions!$C$94:$M$94,Assumptions!$C$97:$M$97)))</f>
        <v>11680.2</v>
      </c>
      <c r="M7" s="50">
        <f t="array" ref="M7">IF(M$2=1,Assumptions!$P7/12,(SUMIF($D$2:$EE$2,M$2-1,$D7:$EE7)/12)*(1+XLOOKUP(M$2,Assumptions!$C$94:$M$94,Assumptions!$C$97:$M$97)))</f>
        <v>11680.2</v>
      </c>
      <c r="N7" s="50">
        <f t="array" ref="N7">IF(N$2=1,Assumptions!$P7/12,(SUMIF($D$2:$EE$2,N$2-1,$D7:$EE7)/12)*(1+XLOOKUP(N$2,Assumptions!$C$94:$M$94,Assumptions!$C$97:$M$97)))</f>
        <v>11680.2</v>
      </c>
      <c r="O7" s="50">
        <f t="array" ref="O7">IF(O$2=1,Assumptions!$P7/12,(SUMIF($D$2:$EE$2,O$2-1,$D7:$EE7)/12)*(1+XLOOKUP(O$2,Assumptions!$C$94:$M$94,Assumptions!$C$97:$M$97)))</f>
        <v>11680.2</v>
      </c>
      <c r="P7" s="50">
        <f t="array" ref="P7">IF(P$2=1,Assumptions!$P7/12,(SUMIF($D$2:$EE$2,P$2-1,$D7:$EE7)/12)*(1+XLOOKUP(P$2,Assumptions!$C$94:$M$94,Assumptions!$C$97:$M$97)))</f>
        <v>11913.804</v>
      </c>
      <c r="Q7" s="50">
        <f t="array" ref="Q7">IF(Q$2=1,Assumptions!$P7/12,(SUMIF($D$2:$EE$2,Q$2-1,$D7:$EE7)/12)*(1+XLOOKUP(Q$2,Assumptions!$C$94:$M$94,Assumptions!$C$97:$M$97)))</f>
        <v>11913.804</v>
      </c>
      <c r="R7" s="50">
        <f t="array" ref="R7">IF(R$2=1,Assumptions!$P7/12,(SUMIF($D$2:$EE$2,R$2-1,$D7:$EE7)/12)*(1+XLOOKUP(R$2,Assumptions!$C$94:$M$94,Assumptions!$C$97:$M$97)))</f>
        <v>11913.804</v>
      </c>
      <c r="S7" s="50">
        <f t="array" ref="S7">IF(S$2=1,Assumptions!$P7/12,(SUMIF($D$2:$EE$2,S$2-1,$D7:$EE7)/12)*(1+XLOOKUP(S$2,Assumptions!$C$94:$M$94,Assumptions!$C$97:$M$97)))</f>
        <v>11913.804</v>
      </c>
      <c r="T7" s="50">
        <f t="array" ref="T7">IF(T$2=1,Assumptions!$P7/12,(SUMIF($D$2:$EE$2,T$2-1,$D7:$EE7)/12)*(1+XLOOKUP(T$2,Assumptions!$C$94:$M$94,Assumptions!$C$97:$M$97)))</f>
        <v>11913.804</v>
      </c>
      <c r="U7" s="50">
        <f t="array" ref="U7">IF(U$2=1,Assumptions!$P7/12,(SUMIF($D$2:$EE$2,U$2-1,$D7:$EE7)/12)*(1+XLOOKUP(U$2,Assumptions!$C$94:$M$94,Assumptions!$C$97:$M$97)))</f>
        <v>11913.804</v>
      </c>
      <c r="V7" s="50">
        <f t="array" ref="V7">IF(V$2=1,Assumptions!$P7/12,(SUMIF($D$2:$EE$2,V$2-1,$D7:$EE7)/12)*(1+XLOOKUP(V$2,Assumptions!$C$94:$M$94,Assumptions!$C$97:$M$97)))</f>
        <v>11913.804</v>
      </c>
      <c r="W7" s="50">
        <f t="array" ref="W7">IF(W$2=1,Assumptions!$P7/12,(SUMIF($D$2:$EE$2,W$2-1,$D7:$EE7)/12)*(1+XLOOKUP(W$2,Assumptions!$C$94:$M$94,Assumptions!$C$97:$M$97)))</f>
        <v>11913.804</v>
      </c>
      <c r="X7" s="50">
        <f t="array" ref="X7">IF(X$2=1,Assumptions!$P7/12,(SUMIF($D$2:$EE$2,X$2-1,$D7:$EE7)/12)*(1+XLOOKUP(X$2,Assumptions!$C$94:$M$94,Assumptions!$C$97:$M$97)))</f>
        <v>11913.804</v>
      </c>
      <c r="Y7" s="50">
        <f t="array" ref="Y7">IF(Y$2=1,Assumptions!$P7/12,(SUMIF($D$2:$EE$2,Y$2-1,$D7:$EE7)/12)*(1+XLOOKUP(Y$2,Assumptions!$C$94:$M$94,Assumptions!$C$97:$M$97)))</f>
        <v>11913.804</v>
      </c>
      <c r="Z7" s="50">
        <f t="array" ref="Z7">IF(Z$2=1,Assumptions!$P7/12,(SUMIF($D$2:$EE$2,Z$2-1,$D7:$EE7)/12)*(1+XLOOKUP(Z$2,Assumptions!$C$94:$M$94,Assumptions!$C$97:$M$97)))</f>
        <v>11913.804</v>
      </c>
      <c r="AA7" s="50">
        <f t="array" ref="AA7">IF(AA$2=1,Assumptions!$P7/12,(SUMIF($D$2:$EE$2,AA$2-1,$D7:$EE7)/12)*(1+XLOOKUP(AA$2,Assumptions!$C$94:$M$94,Assumptions!$C$97:$M$97)))</f>
        <v>11913.804</v>
      </c>
      <c r="AB7" s="50">
        <f t="array" ref="AB7">IF(AB$2=1,Assumptions!$P7/12,(SUMIF($D$2:$EE$2,AB$2-1,$D7:$EE7)/12)*(1+XLOOKUP(AB$2,Assumptions!$C$94:$M$94,Assumptions!$C$97:$M$97)))</f>
        <v>12152.08008</v>
      </c>
      <c r="AC7" s="50">
        <f t="array" ref="AC7">IF(AC$2=1,Assumptions!$P7/12,(SUMIF($D$2:$EE$2,AC$2-1,$D7:$EE7)/12)*(1+XLOOKUP(AC$2,Assumptions!$C$94:$M$94,Assumptions!$C$97:$M$97)))</f>
        <v>12152.08008</v>
      </c>
      <c r="AD7" s="50">
        <f t="array" ref="AD7">IF(AD$2=1,Assumptions!$P7/12,(SUMIF($D$2:$EE$2,AD$2-1,$D7:$EE7)/12)*(1+XLOOKUP(AD$2,Assumptions!$C$94:$M$94,Assumptions!$C$97:$M$97)))</f>
        <v>12152.08008</v>
      </c>
      <c r="AE7" s="50">
        <f t="array" ref="AE7">IF(AE$2=1,Assumptions!$P7/12,(SUMIF($D$2:$EE$2,AE$2-1,$D7:$EE7)/12)*(1+XLOOKUP(AE$2,Assumptions!$C$94:$M$94,Assumptions!$C$97:$M$97)))</f>
        <v>12152.08008</v>
      </c>
      <c r="AF7" s="50">
        <f t="array" ref="AF7">IF(AF$2=1,Assumptions!$P7/12,(SUMIF($D$2:$EE$2,AF$2-1,$D7:$EE7)/12)*(1+XLOOKUP(AF$2,Assumptions!$C$94:$M$94,Assumptions!$C$97:$M$97)))</f>
        <v>12152.08008</v>
      </c>
      <c r="AG7" s="50">
        <f t="array" ref="AG7">IF(AG$2=1,Assumptions!$P7/12,(SUMIF($D$2:$EE$2,AG$2-1,$D7:$EE7)/12)*(1+XLOOKUP(AG$2,Assumptions!$C$94:$M$94,Assumptions!$C$97:$M$97)))</f>
        <v>12152.08008</v>
      </c>
      <c r="AH7" s="50">
        <f t="array" ref="AH7">IF(AH$2=1,Assumptions!$P7/12,(SUMIF($D$2:$EE$2,AH$2-1,$D7:$EE7)/12)*(1+XLOOKUP(AH$2,Assumptions!$C$94:$M$94,Assumptions!$C$97:$M$97)))</f>
        <v>12152.08008</v>
      </c>
      <c r="AI7" s="50">
        <f t="array" ref="AI7">IF(AI$2=1,Assumptions!$P7/12,(SUMIF($D$2:$EE$2,AI$2-1,$D7:$EE7)/12)*(1+XLOOKUP(AI$2,Assumptions!$C$94:$M$94,Assumptions!$C$97:$M$97)))</f>
        <v>12152.08008</v>
      </c>
      <c r="AJ7" s="50">
        <f t="array" ref="AJ7">IF(AJ$2=1,Assumptions!$P7/12,(SUMIF($D$2:$EE$2,AJ$2-1,$D7:$EE7)/12)*(1+XLOOKUP(AJ$2,Assumptions!$C$94:$M$94,Assumptions!$C$97:$M$97)))</f>
        <v>12152.08008</v>
      </c>
      <c r="AK7" s="50">
        <f t="array" ref="AK7">IF(AK$2=1,Assumptions!$P7/12,(SUMIF($D$2:$EE$2,AK$2-1,$D7:$EE7)/12)*(1+XLOOKUP(AK$2,Assumptions!$C$94:$M$94,Assumptions!$C$97:$M$97)))</f>
        <v>12152.08008</v>
      </c>
      <c r="AL7" s="50">
        <f t="array" ref="AL7">IF(AL$2=1,Assumptions!$P7/12,(SUMIF($D$2:$EE$2,AL$2-1,$D7:$EE7)/12)*(1+XLOOKUP(AL$2,Assumptions!$C$94:$M$94,Assumptions!$C$97:$M$97)))</f>
        <v>12152.08008</v>
      </c>
      <c r="AM7" s="50">
        <f t="array" ref="AM7">IF(AM$2=1,Assumptions!$P7/12,(SUMIF($D$2:$EE$2,AM$2-1,$D7:$EE7)/12)*(1+XLOOKUP(AM$2,Assumptions!$C$94:$M$94,Assumptions!$C$97:$M$97)))</f>
        <v>12152.08008</v>
      </c>
      <c r="AN7" s="50">
        <f t="array" ref="AN7">IF(AN$2=1,Assumptions!$P7/12,(SUMIF($D$2:$EE$2,AN$2-1,$D7:$EE7)/12)*(1+XLOOKUP(AN$2,Assumptions!$C$94:$M$94,Assumptions!$C$97:$M$97)))</f>
        <v>12395.12168</v>
      </c>
      <c r="AO7" s="50">
        <f t="array" ref="AO7">IF(AO$2=1,Assumptions!$P7/12,(SUMIF($D$2:$EE$2,AO$2-1,$D7:$EE7)/12)*(1+XLOOKUP(AO$2,Assumptions!$C$94:$M$94,Assumptions!$C$97:$M$97)))</f>
        <v>12395.12168</v>
      </c>
      <c r="AP7" s="50">
        <f t="array" ref="AP7">IF(AP$2=1,Assumptions!$P7/12,(SUMIF($D$2:$EE$2,AP$2-1,$D7:$EE7)/12)*(1+XLOOKUP(AP$2,Assumptions!$C$94:$M$94,Assumptions!$C$97:$M$97)))</f>
        <v>12395.12168</v>
      </c>
      <c r="AQ7" s="50">
        <f t="array" ref="AQ7">IF(AQ$2=1,Assumptions!$P7/12,(SUMIF($D$2:$EE$2,AQ$2-1,$D7:$EE7)/12)*(1+XLOOKUP(AQ$2,Assumptions!$C$94:$M$94,Assumptions!$C$97:$M$97)))</f>
        <v>12395.12168</v>
      </c>
      <c r="AR7" s="50">
        <f t="array" ref="AR7">IF(AR$2=1,Assumptions!$P7/12,(SUMIF($D$2:$EE$2,AR$2-1,$D7:$EE7)/12)*(1+XLOOKUP(AR$2,Assumptions!$C$94:$M$94,Assumptions!$C$97:$M$97)))</f>
        <v>12395.12168</v>
      </c>
      <c r="AS7" s="50">
        <f t="array" ref="AS7">IF(AS$2=1,Assumptions!$P7/12,(SUMIF($D$2:$EE$2,AS$2-1,$D7:$EE7)/12)*(1+XLOOKUP(AS$2,Assumptions!$C$94:$M$94,Assumptions!$C$97:$M$97)))</f>
        <v>12395.12168</v>
      </c>
      <c r="AT7" s="50">
        <f t="array" ref="AT7">IF(AT$2=1,Assumptions!$P7/12,(SUMIF($D$2:$EE$2,AT$2-1,$D7:$EE7)/12)*(1+XLOOKUP(AT$2,Assumptions!$C$94:$M$94,Assumptions!$C$97:$M$97)))</f>
        <v>12395.12168</v>
      </c>
      <c r="AU7" s="50">
        <f t="array" ref="AU7">IF(AU$2=1,Assumptions!$P7/12,(SUMIF($D$2:$EE$2,AU$2-1,$D7:$EE7)/12)*(1+XLOOKUP(AU$2,Assumptions!$C$94:$M$94,Assumptions!$C$97:$M$97)))</f>
        <v>12395.12168</v>
      </c>
      <c r="AV7" s="50">
        <f t="array" ref="AV7">IF(AV$2=1,Assumptions!$P7/12,(SUMIF($D$2:$EE$2,AV$2-1,$D7:$EE7)/12)*(1+XLOOKUP(AV$2,Assumptions!$C$94:$M$94,Assumptions!$C$97:$M$97)))</f>
        <v>12395.12168</v>
      </c>
      <c r="AW7" s="50">
        <f t="array" ref="AW7">IF(AW$2=1,Assumptions!$P7/12,(SUMIF($D$2:$EE$2,AW$2-1,$D7:$EE7)/12)*(1+XLOOKUP(AW$2,Assumptions!$C$94:$M$94,Assumptions!$C$97:$M$97)))</f>
        <v>12395.12168</v>
      </c>
      <c r="AX7" s="50">
        <f t="array" ref="AX7">IF(AX$2=1,Assumptions!$P7/12,(SUMIF($D$2:$EE$2,AX$2-1,$D7:$EE7)/12)*(1+XLOOKUP(AX$2,Assumptions!$C$94:$M$94,Assumptions!$C$97:$M$97)))</f>
        <v>12395.12168</v>
      </c>
      <c r="AY7" s="50">
        <f t="array" ref="AY7">IF(AY$2=1,Assumptions!$P7/12,(SUMIF($D$2:$EE$2,AY$2-1,$D7:$EE7)/12)*(1+XLOOKUP(AY$2,Assumptions!$C$94:$M$94,Assumptions!$C$97:$M$97)))</f>
        <v>12395.12168</v>
      </c>
      <c r="AZ7" s="50">
        <f t="array" ref="AZ7">IF(AZ$2=1,Assumptions!$P7/12,(SUMIF($D$2:$EE$2,AZ$2-1,$D7:$EE7)/12)*(1+XLOOKUP(AZ$2,Assumptions!$C$94:$M$94,Assumptions!$C$97:$M$97)))</f>
        <v>12766.97533</v>
      </c>
      <c r="BA7" s="50">
        <f t="array" ref="BA7">IF(BA$2=1,Assumptions!$P7/12,(SUMIF($D$2:$EE$2,BA$2-1,$D7:$EE7)/12)*(1+XLOOKUP(BA$2,Assumptions!$C$94:$M$94,Assumptions!$C$97:$M$97)))</f>
        <v>12766.97533</v>
      </c>
      <c r="BB7" s="50">
        <f t="array" ref="BB7">IF(BB$2=1,Assumptions!$P7/12,(SUMIF($D$2:$EE$2,BB$2-1,$D7:$EE7)/12)*(1+XLOOKUP(BB$2,Assumptions!$C$94:$M$94,Assumptions!$C$97:$M$97)))</f>
        <v>12766.97533</v>
      </c>
      <c r="BC7" s="50">
        <f t="array" ref="BC7">IF(BC$2=1,Assumptions!$P7/12,(SUMIF($D$2:$EE$2,BC$2-1,$D7:$EE7)/12)*(1+XLOOKUP(BC$2,Assumptions!$C$94:$M$94,Assumptions!$C$97:$M$97)))</f>
        <v>12766.97533</v>
      </c>
      <c r="BD7" s="50">
        <f t="array" ref="BD7">IF(BD$2=1,Assumptions!$P7/12,(SUMIF($D$2:$EE$2,BD$2-1,$D7:$EE7)/12)*(1+XLOOKUP(BD$2,Assumptions!$C$94:$M$94,Assumptions!$C$97:$M$97)))</f>
        <v>12766.97533</v>
      </c>
      <c r="BE7" s="50">
        <f t="array" ref="BE7">IF(BE$2=1,Assumptions!$P7/12,(SUMIF($D$2:$EE$2,BE$2-1,$D7:$EE7)/12)*(1+XLOOKUP(BE$2,Assumptions!$C$94:$M$94,Assumptions!$C$97:$M$97)))</f>
        <v>12766.97533</v>
      </c>
      <c r="BF7" s="50">
        <f t="array" ref="BF7">IF(BF$2=1,Assumptions!$P7/12,(SUMIF($D$2:$EE$2,BF$2-1,$D7:$EE7)/12)*(1+XLOOKUP(BF$2,Assumptions!$C$94:$M$94,Assumptions!$C$97:$M$97)))</f>
        <v>12766.97533</v>
      </c>
      <c r="BG7" s="50">
        <f t="array" ref="BG7">IF(BG$2=1,Assumptions!$P7/12,(SUMIF($D$2:$EE$2,BG$2-1,$D7:$EE7)/12)*(1+XLOOKUP(BG$2,Assumptions!$C$94:$M$94,Assumptions!$C$97:$M$97)))</f>
        <v>12766.97533</v>
      </c>
      <c r="BH7" s="50">
        <f t="array" ref="BH7">IF(BH$2=1,Assumptions!$P7/12,(SUMIF($D$2:$EE$2,BH$2-1,$D7:$EE7)/12)*(1+XLOOKUP(BH$2,Assumptions!$C$94:$M$94,Assumptions!$C$97:$M$97)))</f>
        <v>12766.97533</v>
      </c>
      <c r="BI7" s="50">
        <f t="array" ref="BI7">IF(BI$2=1,Assumptions!$P7/12,(SUMIF($D$2:$EE$2,BI$2-1,$D7:$EE7)/12)*(1+XLOOKUP(BI$2,Assumptions!$C$94:$M$94,Assumptions!$C$97:$M$97)))</f>
        <v>12766.97533</v>
      </c>
      <c r="BJ7" s="50">
        <f t="array" ref="BJ7">IF(BJ$2=1,Assumptions!$P7/12,(SUMIF($D$2:$EE$2,BJ$2-1,$D7:$EE7)/12)*(1+XLOOKUP(BJ$2,Assumptions!$C$94:$M$94,Assumptions!$C$97:$M$97)))</f>
        <v>12766.97533</v>
      </c>
      <c r="BK7" s="50">
        <f t="array" ref="BK7">IF(BK$2=1,Assumptions!$P7/12,(SUMIF($D$2:$EE$2,BK$2-1,$D7:$EE7)/12)*(1+XLOOKUP(BK$2,Assumptions!$C$94:$M$94,Assumptions!$C$97:$M$97)))</f>
        <v>12766.97533</v>
      </c>
      <c r="BL7" s="50">
        <f t="array" ref="BL7">IF(BL$2=1,Assumptions!$P7/12,(SUMIF($D$2:$EE$2,BL$2-1,$D7:$EE7)/12)*(1+XLOOKUP(BL$2,Assumptions!$C$94:$M$94,Assumptions!$C$97:$M$97)))</f>
        <v>13149.98459</v>
      </c>
      <c r="BM7" s="50">
        <f t="array" ref="BM7">IF(BM$2=1,Assumptions!$P7/12,(SUMIF($D$2:$EE$2,BM$2-1,$D7:$EE7)/12)*(1+XLOOKUP(BM$2,Assumptions!$C$94:$M$94,Assumptions!$C$97:$M$97)))</f>
        <v>13149.98459</v>
      </c>
      <c r="BN7" s="50">
        <f t="array" ref="BN7">IF(BN$2=1,Assumptions!$P7/12,(SUMIF($D$2:$EE$2,BN$2-1,$D7:$EE7)/12)*(1+XLOOKUP(BN$2,Assumptions!$C$94:$M$94,Assumptions!$C$97:$M$97)))</f>
        <v>13149.98459</v>
      </c>
      <c r="BO7" s="50">
        <f t="array" ref="BO7">IF(BO$2=1,Assumptions!$P7/12,(SUMIF($D$2:$EE$2,BO$2-1,$D7:$EE7)/12)*(1+XLOOKUP(BO$2,Assumptions!$C$94:$M$94,Assumptions!$C$97:$M$97)))</f>
        <v>13149.98459</v>
      </c>
      <c r="BP7" s="50">
        <f t="array" ref="BP7">IF(BP$2=1,Assumptions!$P7/12,(SUMIF($D$2:$EE$2,BP$2-1,$D7:$EE7)/12)*(1+XLOOKUP(BP$2,Assumptions!$C$94:$M$94,Assumptions!$C$97:$M$97)))</f>
        <v>13149.98459</v>
      </c>
      <c r="BQ7" s="50">
        <f t="array" ref="BQ7">IF(BQ$2=1,Assumptions!$P7/12,(SUMIF($D$2:$EE$2,BQ$2-1,$D7:$EE7)/12)*(1+XLOOKUP(BQ$2,Assumptions!$C$94:$M$94,Assumptions!$C$97:$M$97)))</f>
        <v>13149.98459</v>
      </c>
      <c r="BR7" s="50">
        <f t="array" ref="BR7">IF(BR$2=1,Assumptions!$P7/12,(SUMIF($D$2:$EE$2,BR$2-1,$D7:$EE7)/12)*(1+XLOOKUP(BR$2,Assumptions!$C$94:$M$94,Assumptions!$C$97:$M$97)))</f>
        <v>13149.98459</v>
      </c>
      <c r="BS7" s="50">
        <f t="array" ref="BS7">IF(BS$2=1,Assumptions!$P7/12,(SUMIF($D$2:$EE$2,BS$2-1,$D7:$EE7)/12)*(1+XLOOKUP(BS$2,Assumptions!$C$94:$M$94,Assumptions!$C$97:$M$97)))</f>
        <v>13149.98459</v>
      </c>
      <c r="BT7" s="50">
        <f t="array" ref="BT7">IF(BT$2=1,Assumptions!$P7/12,(SUMIF($D$2:$EE$2,BT$2-1,$D7:$EE7)/12)*(1+XLOOKUP(BT$2,Assumptions!$C$94:$M$94,Assumptions!$C$97:$M$97)))</f>
        <v>13149.98459</v>
      </c>
      <c r="BU7" s="50">
        <f t="array" ref="BU7">IF(BU$2=1,Assumptions!$P7/12,(SUMIF($D$2:$EE$2,BU$2-1,$D7:$EE7)/12)*(1+XLOOKUP(BU$2,Assumptions!$C$94:$M$94,Assumptions!$C$97:$M$97)))</f>
        <v>13149.98459</v>
      </c>
      <c r="BV7" s="50">
        <f t="array" ref="BV7">IF(BV$2=1,Assumptions!$P7/12,(SUMIF($D$2:$EE$2,BV$2-1,$D7:$EE7)/12)*(1+XLOOKUP(BV$2,Assumptions!$C$94:$M$94,Assumptions!$C$97:$M$97)))</f>
        <v>13149.98459</v>
      </c>
      <c r="BW7" s="50">
        <f t="array" ref="BW7">IF(BW$2=1,Assumptions!$P7/12,(SUMIF($D$2:$EE$2,BW$2-1,$D7:$EE7)/12)*(1+XLOOKUP(BW$2,Assumptions!$C$94:$M$94,Assumptions!$C$97:$M$97)))</f>
        <v>13149.98459</v>
      </c>
      <c r="BX7" s="50">
        <f t="array" ref="BX7">IF(BX$2=1,Assumptions!$P7/12,(SUMIF($D$2:$EE$2,BX$2-1,$D7:$EE7)/12)*(1+XLOOKUP(BX$2,Assumptions!$C$94:$M$94,Assumptions!$C$97:$M$97)))</f>
        <v>13544.48413</v>
      </c>
      <c r="BY7" s="50">
        <f t="array" ref="BY7">IF(BY$2=1,Assumptions!$P7/12,(SUMIF($D$2:$EE$2,BY$2-1,$D7:$EE7)/12)*(1+XLOOKUP(BY$2,Assumptions!$C$94:$M$94,Assumptions!$C$97:$M$97)))</f>
        <v>13544.48413</v>
      </c>
      <c r="BZ7" s="50">
        <f t="array" ref="BZ7">IF(BZ$2=1,Assumptions!$P7/12,(SUMIF($D$2:$EE$2,BZ$2-1,$D7:$EE7)/12)*(1+XLOOKUP(BZ$2,Assumptions!$C$94:$M$94,Assumptions!$C$97:$M$97)))</f>
        <v>13544.48413</v>
      </c>
      <c r="CA7" s="50">
        <f t="array" ref="CA7">IF(CA$2=1,Assumptions!$P7/12,(SUMIF($D$2:$EE$2,CA$2-1,$D7:$EE7)/12)*(1+XLOOKUP(CA$2,Assumptions!$C$94:$M$94,Assumptions!$C$97:$M$97)))</f>
        <v>13544.48413</v>
      </c>
      <c r="CB7" s="50">
        <f t="array" ref="CB7">IF(CB$2=1,Assumptions!$P7/12,(SUMIF($D$2:$EE$2,CB$2-1,$D7:$EE7)/12)*(1+XLOOKUP(CB$2,Assumptions!$C$94:$M$94,Assumptions!$C$97:$M$97)))</f>
        <v>13544.48413</v>
      </c>
      <c r="CC7" s="50">
        <f t="array" ref="CC7">IF(CC$2=1,Assumptions!$P7/12,(SUMIF($D$2:$EE$2,CC$2-1,$D7:$EE7)/12)*(1+XLOOKUP(CC$2,Assumptions!$C$94:$M$94,Assumptions!$C$97:$M$97)))</f>
        <v>13544.48413</v>
      </c>
      <c r="CD7" s="50">
        <f t="array" ref="CD7">IF(CD$2=1,Assumptions!$P7/12,(SUMIF($D$2:$EE$2,CD$2-1,$D7:$EE7)/12)*(1+XLOOKUP(CD$2,Assumptions!$C$94:$M$94,Assumptions!$C$97:$M$97)))</f>
        <v>13544.48413</v>
      </c>
      <c r="CE7" s="50">
        <f t="array" ref="CE7">IF(CE$2=1,Assumptions!$P7/12,(SUMIF($D$2:$EE$2,CE$2-1,$D7:$EE7)/12)*(1+XLOOKUP(CE$2,Assumptions!$C$94:$M$94,Assumptions!$C$97:$M$97)))</f>
        <v>13544.48413</v>
      </c>
      <c r="CF7" s="50">
        <f t="array" ref="CF7">IF(CF$2=1,Assumptions!$P7/12,(SUMIF($D$2:$EE$2,CF$2-1,$D7:$EE7)/12)*(1+XLOOKUP(CF$2,Assumptions!$C$94:$M$94,Assumptions!$C$97:$M$97)))</f>
        <v>13544.48413</v>
      </c>
      <c r="CG7" s="50">
        <f t="array" ref="CG7">IF(CG$2=1,Assumptions!$P7/12,(SUMIF($D$2:$EE$2,CG$2-1,$D7:$EE7)/12)*(1+XLOOKUP(CG$2,Assumptions!$C$94:$M$94,Assumptions!$C$97:$M$97)))</f>
        <v>13544.48413</v>
      </c>
      <c r="CH7" s="50">
        <f t="array" ref="CH7">IF(CH$2=1,Assumptions!$P7/12,(SUMIF($D$2:$EE$2,CH$2-1,$D7:$EE7)/12)*(1+XLOOKUP(CH$2,Assumptions!$C$94:$M$94,Assumptions!$C$97:$M$97)))</f>
        <v>13544.48413</v>
      </c>
      <c r="CI7" s="50">
        <f t="array" ref="CI7">IF(CI$2=1,Assumptions!$P7/12,(SUMIF($D$2:$EE$2,CI$2-1,$D7:$EE7)/12)*(1+XLOOKUP(CI$2,Assumptions!$C$94:$M$94,Assumptions!$C$97:$M$97)))</f>
        <v>13544.48413</v>
      </c>
      <c r="CJ7" s="50">
        <f t="array" ref="CJ7">IF(CJ$2=1,Assumptions!$P7/12,(SUMIF($D$2:$EE$2,CJ$2-1,$D7:$EE7)/12)*(1+XLOOKUP(CJ$2,Assumptions!$C$94:$M$94,Assumptions!$C$97:$M$97)))</f>
        <v>13950.81865</v>
      </c>
      <c r="CK7" s="50">
        <f t="array" ref="CK7">IF(CK$2=1,Assumptions!$P7/12,(SUMIF($D$2:$EE$2,CK$2-1,$D7:$EE7)/12)*(1+XLOOKUP(CK$2,Assumptions!$C$94:$M$94,Assumptions!$C$97:$M$97)))</f>
        <v>13950.81865</v>
      </c>
      <c r="CL7" s="50">
        <f t="array" ref="CL7">IF(CL$2=1,Assumptions!$P7/12,(SUMIF($D$2:$EE$2,CL$2-1,$D7:$EE7)/12)*(1+XLOOKUP(CL$2,Assumptions!$C$94:$M$94,Assumptions!$C$97:$M$97)))</f>
        <v>13950.81865</v>
      </c>
      <c r="CM7" s="50">
        <f t="array" ref="CM7">IF(CM$2=1,Assumptions!$P7/12,(SUMIF($D$2:$EE$2,CM$2-1,$D7:$EE7)/12)*(1+XLOOKUP(CM$2,Assumptions!$C$94:$M$94,Assumptions!$C$97:$M$97)))</f>
        <v>13950.81865</v>
      </c>
      <c r="CN7" s="50">
        <f t="array" ref="CN7">IF(CN$2=1,Assumptions!$P7/12,(SUMIF($D$2:$EE$2,CN$2-1,$D7:$EE7)/12)*(1+XLOOKUP(CN$2,Assumptions!$C$94:$M$94,Assumptions!$C$97:$M$97)))</f>
        <v>13950.81865</v>
      </c>
      <c r="CO7" s="50">
        <f t="array" ref="CO7">IF(CO$2=1,Assumptions!$P7/12,(SUMIF($D$2:$EE$2,CO$2-1,$D7:$EE7)/12)*(1+XLOOKUP(CO$2,Assumptions!$C$94:$M$94,Assumptions!$C$97:$M$97)))</f>
        <v>13950.81865</v>
      </c>
      <c r="CP7" s="50">
        <f t="array" ref="CP7">IF(CP$2=1,Assumptions!$P7/12,(SUMIF($D$2:$EE$2,CP$2-1,$D7:$EE7)/12)*(1+XLOOKUP(CP$2,Assumptions!$C$94:$M$94,Assumptions!$C$97:$M$97)))</f>
        <v>13950.81865</v>
      </c>
      <c r="CQ7" s="50">
        <f t="array" ref="CQ7">IF(CQ$2=1,Assumptions!$P7/12,(SUMIF($D$2:$EE$2,CQ$2-1,$D7:$EE7)/12)*(1+XLOOKUP(CQ$2,Assumptions!$C$94:$M$94,Assumptions!$C$97:$M$97)))</f>
        <v>13950.81865</v>
      </c>
      <c r="CR7" s="50">
        <f t="array" ref="CR7">IF(CR$2=1,Assumptions!$P7/12,(SUMIF($D$2:$EE$2,CR$2-1,$D7:$EE7)/12)*(1+XLOOKUP(CR$2,Assumptions!$C$94:$M$94,Assumptions!$C$97:$M$97)))</f>
        <v>13950.81865</v>
      </c>
      <c r="CS7" s="50">
        <f t="array" ref="CS7">IF(CS$2=1,Assumptions!$P7/12,(SUMIF($D$2:$EE$2,CS$2-1,$D7:$EE7)/12)*(1+XLOOKUP(CS$2,Assumptions!$C$94:$M$94,Assumptions!$C$97:$M$97)))</f>
        <v>13950.81865</v>
      </c>
      <c r="CT7" s="50">
        <f t="array" ref="CT7">IF(CT$2=1,Assumptions!$P7/12,(SUMIF($D$2:$EE$2,CT$2-1,$D7:$EE7)/12)*(1+XLOOKUP(CT$2,Assumptions!$C$94:$M$94,Assumptions!$C$97:$M$97)))</f>
        <v>13950.81865</v>
      </c>
      <c r="CU7" s="50">
        <f t="array" ref="CU7">IF(CU$2=1,Assumptions!$P7/12,(SUMIF($D$2:$EE$2,CU$2-1,$D7:$EE7)/12)*(1+XLOOKUP(CU$2,Assumptions!$C$94:$M$94,Assumptions!$C$97:$M$97)))</f>
        <v>13950.81865</v>
      </c>
      <c r="CV7" s="50">
        <f t="array" ref="CV7">IF(CV$2=1,Assumptions!$P7/12,(SUMIF($D$2:$EE$2,CV$2-1,$D7:$EE7)/12)*(1+XLOOKUP(CV$2,Assumptions!$C$94:$M$94,Assumptions!$C$97:$M$97)))</f>
        <v>14369.34321</v>
      </c>
      <c r="CW7" s="50">
        <f t="array" ref="CW7">IF(CW$2=1,Assumptions!$P7/12,(SUMIF($D$2:$EE$2,CW$2-1,$D7:$EE7)/12)*(1+XLOOKUP(CW$2,Assumptions!$C$94:$M$94,Assumptions!$C$97:$M$97)))</f>
        <v>14369.34321</v>
      </c>
      <c r="CX7" s="50">
        <f t="array" ref="CX7">IF(CX$2=1,Assumptions!$P7/12,(SUMIF($D$2:$EE$2,CX$2-1,$D7:$EE7)/12)*(1+XLOOKUP(CX$2,Assumptions!$C$94:$M$94,Assumptions!$C$97:$M$97)))</f>
        <v>14369.34321</v>
      </c>
      <c r="CY7" s="50">
        <f t="array" ref="CY7">IF(CY$2=1,Assumptions!$P7/12,(SUMIF($D$2:$EE$2,CY$2-1,$D7:$EE7)/12)*(1+XLOOKUP(CY$2,Assumptions!$C$94:$M$94,Assumptions!$C$97:$M$97)))</f>
        <v>14369.34321</v>
      </c>
      <c r="CZ7" s="50">
        <f t="array" ref="CZ7">IF(CZ$2=1,Assumptions!$P7/12,(SUMIF($D$2:$EE$2,CZ$2-1,$D7:$EE7)/12)*(1+XLOOKUP(CZ$2,Assumptions!$C$94:$M$94,Assumptions!$C$97:$M$97)))</f>
        <v>14369.34321</v>
      </c>
      <c r="DA7" s="50">
        <f t="array" ref="DA7">IF(DA$2=1,Assumptions!$P7/12,(SUMIF($D$2:$EE$2,DA$2-1,$D7:$EE7)/12)*(1+XLOOKUP(DA$2,Assumptions!$C$94:$M$94,Assumptions!$C$97:$M$97)))</f>
        <v>14369.34321</v>
      </c>
      <c r="DB7" s="50">
        <f t="array" ref="DB7">IF(DB$2=1,Assumptions!$P7/12,(SUMIF($D$2:$EE$2,DB$2-1,$D7:$EE7)/12)*(1+XLOOKUP(DB$2,Assumptions!$C$94:$M$94,Assumptions!$C$97:$M$97)))</f>
        <v>14369.34321</v>
      </c>
      <c r="DC7" s="50">
        <f t="array" ref="DC7">IF(DC$2=1,Assumptions!$P7/12,(SUMIF($D$2:$EE$2,DC$2-1,$D7:$EE7)/12)*(1+XLOOKUP(DC$2,Assumptions!$C$94:$M$94,Assumptions!$C$97:$M$97)))</f>
        <v>14369.34321</v>
      </c>
      <c r="DD7" s="50">
        <f t="array" ref="DD7">IF(DD$2=1,Assumptions!$P7/12,(SUMIF($D$2:$EE$2,DD$2-1,$D7:$EE7)/12)*(1+XLOOKUP(DD$2,Assumptions!$C$94:$M$94,Assumptions!$C$97:$M$97)))</f>
        <v>14369.34321</v>
      </c>
      <c r="DE7" s="50">
        <f t="array" ref="DE7">IF(DE$2=1,Assumptions!$P7/12,(SUMIF($D$2:$EE$2,DE$2-1,$D7:$EE7)/12)*(1+XLOOKUP(DE$2,Assumptions!$C$94:$M$94,Assumptions!$C$97:$M$97)))</f>
        <v>14369.34321</v>
      </c>
      <c r="DF7" s="50">
        <f t="array" ref="DF7">IF(DF$2=1,Assumptions!$P7/12,(SUMIF($D$2:$EE$2,DF$2-1,$D7:$EE7)/12)*(1+XLOOKUP(DF$2,Assumptions!$C$94:$M$94,Assumptions!$C$97:$M$97)))</f>
        <v>14369.34321</v>
      </c>
      <c r="DG7" s="50">
        <f t="array" ref="DG7">IF(DG$2=1,Assumptions!$P7/12,(SUMIF($D$2:$EE$2,DG$2-1,$D7:$EE7)/12)*(1+XLOOKUP(DG$2,Assumptions!$C$94:$M$94,Assumptions!$C$97:$M$97)))</f>
        <v>14369.34321</v>
      </c>
      <c r="DH7" s="50">
        <f t="array" ref="DH7">IF(DH$2=1,Assumptions!$P7/12,(SUMIF($D$2:$EE$2,DH$2-1,$D7:$EE7)/12)*(1+XLOOKUP(DH$2,Assumptions!$C$94:$M$94,Assumptions!$C$97:$M$97)))</f>
        <v>14800.42351</v>
      </c>
      <c r="DI7" s="50">
        <f t="array" ref="DI7">IF(DI$2=1,Assumptions!$P7/12,(SUMIF($D$2:$EE$2,DI$2-1,$D7:$EE7)/12)*(1+XLOOKUP(DI$2,Assumptions!$C$94:$M$94,Assumptions!$C$97:$M$97)))</f>
        <v>14800.42351</v>
      </c>
      <c r="DJ7" s="50">
        <f t="array" ref="DJ7">IF(DJ$2=1,Assumptions!$P7/12,(SUMIF($D$2:$EE$2,DJ$2-1,$D7:$EE7)/12)*(1+XLOOKUP(DJ$2,Assumptions!$C$94:$M$94,Assumptions!$C$97:$M$97)))</f>
        <v>14800.42351</v>
      </c>
      <c r="DK7" s="50">
        <f t="array" ref="DK7">IF(DK$2=1,Assumptions!$P7/12,(SUMIF($D$2:$EE$2,DK$2-1,$D7:$EE7)/12)*(1+XLOOKUP(DK$2,Assumptions!$C$94:$M$94,Assumptions!$C$97:$M$97)))</f>
        <v>14800.42351</v>
      </c>
      <c r="DL7" s="50">
        <f t="array" ref="DL7">IF(DL$2=1,Assumptions!$P7/12,(SUMIF($D$2:$EE$2,DL$2-1,$D7:$EE7)/12)*(1+XLOOKUP(DL$2,Assumptions!$C$94:$M$94,Assumptions!$C$97:$M$97)))</f>
        <v>14800.42351</v>
      </c>
      <c r="DM7" s="50">
        <f t="array" ref="DM7">IF(DM$2=1,Assumptions!$P7/12,(SUMIF($D$2:$EE$2,DM$2-1,$D7:$EE7)/12)*(1+XLOOKUP(DM$2,Assumptions!$C$94:$M$94,Assumptions!$C$97:$M$97)))</f>
        <v>14800.42351</v>
      </c>
      <c r="DN7" s="50">
        <f t="array" ref="DN7">IF(DN$2=1,Assumptions!$P7/12,(SUMIF($D$2:$EE$2,DN$2-1,$D7:$EE7)/12)*(1+XLOOKUP(DN$2,Assumptions!$C$94:$M$94,Assumptions!$C$97:$M$97)))</f>
        <v>14800.42351</v>
      </c>
      <c r="DO7" s="50">
        <f t="array" ref="DO7">IF(DO$2=1,Assumptions!$P7/12,(SUMIF($D$2:$EE$2,DO$2-1,$D7:$EE7)/12)*(1+XLOOKUP(DO$2,Assumptions!$C$94:$M$94,Assumptions!$C$97:$M$97)))</f>
        <v>14800.42351</v>
      </c>
      <c r="DP7" s="50">
        <f t="array" ref="DP7">IF(DP$2=1,Assumptions!$P7/12,(SUMIF($D$2:$EE$2,DP$2-1,$D7:$EE7)/12)*(1+XLOOKUP(DP$2,Assumptions!$C$94:$M$94,Assumptions!$C$97:$M$97)))</f>
        <v>14800.42351</v>
      </c>
      <c r="DQ7" s="50">
        <f t="array" ref="DQ7">IF(DQ$2=1,Assumptions!$P7/12,(SUMIF($D$2:$EE$2,DQ$2-1,$D7:$EE7)/12)*(1+XLOOKUP(DQ$2,Assumptions!$C$94:$M$94,Assumptions!$C$97:$M$97)))</f>
        <v>14800.42351</v>
      </c>
      <c r="DR7" s="50">
        <f t="array" ref="DR7">IF(DR$2=1,Assumptions!$P7/12,(SUMIF($D$2:$EE$2,DR$2-1,$D7:$EE7)/12)*(1+XLOOKUP(DR$2,Assumptions!$C$94:$M$94,Assumptions!$C$97:$M$97)))</f>
        <v>14800.42351</v>
      </c>
      <c r="DS7" s="50">
        <f t="array" ref="DS7">IF(DS$2=1,Assumptions!$P7/12,(SUMIF($D$2:$EE$2,DS$2-1,$D7:$EE7)/12)*(1+XLOOKUP(DS$2,Assumptions!$C$94:$M$94,Assumptions!$C$97:$M$97)))</f>
        <v>14800.42351</v>
      </c>
      <c r="DT7" s="50">
        <f t="array" ref="DT7">IF(DT$2=1,Assumptions!$P7/12,(SUMIF($D$2:$EE$2,DT$2-1,$D7:$EE7)/12)*(1+XLOOKUP(DT$2,Assumptions!$C$94:$M$94,Assumptions!$C$97:$M$97)))</f>
        <v>15244.43621</v>
      </c>
      <c r="DU7" s="50">
        <f t="array" ref="DU7">IF(DU$2=1,Assumptions!$P7/12,(SUMIF($D$2:$EE$2,DU$2-1,$D7:$EE7)/12)*(1+XLOOKUP(DU$2,Assumptions!$C$94:$M$94,Assumptions!$C$97:$M$97)))</f>
        <v>15244.43621</v>
      </c>
      <c r="DV7" s="50">
        <f t="array" ref="DV7">IF(DV$2=1,Assumptions!$P7/12,(SUMIF($D$2:$EE$2,DV$2-1,$D7:$EE7)/12)*(1+XLOOKUP(DV$2,Assumptions!$C$94:$M$94,Assumptions!$C$97:$M$97)))</f>
        <v>15244.43621</v>
      </c>
      <c r="DW7" s="50">
        <f t="array" ref="DW7">IF(DW$2=1,Assumptions!$P7/12,(SUMIF($D$2:$EE$2,DW$2-1,$D7:$EE7)/12)*(1+XLOOKUP(DW$2,Assumptions!$C$94:$M$94,Assumptions!$C$97:$M$97)))</f>
        <v>15244.43621</v>
      </c>
      <c r="DX7" s="50">
        <f t="array" ref="DX7">IF(DX$2=1,Assumptions!$P7/12,(SUMIF($D$2:$EE$2,DX$2-1,$D7:$EE7)/12)*(1+XLOOKUP(DX$2,Assumptions!$C$94:$M$94,Assumptions!$C$97:$M$97)))</f>
        <v>15244.43621</v>
      </c>
      <c r="DY7" s="50">
        <f t="array" ref="DY7">IF(DY$2=1,Assumptions!$P7/12,(SUMIF($D$2:$EE$2,DY$2-1,$D7:$EE7)/12)*(1+XLOOKUP(DY$2,Assumptions!$C$94:$M$94,Assumptions!$C$97:$M$97)))</f>
        <v>15244.43621</v>
      </c>
      <c r="DZ7" s="50">
        <f t="array" ref="DZ7">IF(DZ$2=1,Assumptions!$P7/12,(SUMIF($D$2:$EE$2,DZ$2-1,$D7:$EE7)/12)*(1+XLOOKUP(DZ$2,Assumptions!$C$94:$M$94,Assumptions!$C$97:$M$97)))</f>
        <v>15244.43621</v>
      </c>
      <c r="EA7" s="50">
        <f t="array" ref="EA7">IF(EA$2=1,Assumptions!$P7/12,(SUMIF($D$2:$EE$2,EA$2-1,$D7:$EE7)/12)*(1+XLOOKUP(EA$2,Assumptions!$C$94:$M$94,Assumptions!$C$97:$M$97)))</f>
        <v>15244.43621</v>
      </c>
      <c r="EB7" s="50">
        <f t="array" ref="EB7">IF(EB$2=1,Assumptions!$P7/12,(SUMIF($D$2:$EE$2,EB$2-1,$D7:$EE7)/12)*(1+XLOOKUP(EB$2,Assumptions!$C$94:$M$94,Assumptions!$C$97:$M$97)))</f>
        <v>15244.43621</v>
      </c>
      <c r="EC7" s="50">
        <f t="array" ref="EC7">IF(EC$2=1,Assumptions!$P7/12,(SUMIF($D$2:$EE$2,EC$2-1,$D7:$EE7)/12)*(1+XLOOKUP(EC$2,Assumptions!$C$94:$M$94,Assumptions!$C$97:$M$97)))</f>
        <v>15244.43621</v>
      </c>
      <c r="ED7" s="50">
        <f t="array" ref="ED7">IF(ED$2=1,Assumptions!$P7/12,(SUMIF($D$2:$EE$2,ED$2-1,$D7:$EE7)/12)*(1+XLOOKUP(ED$2,Assumptions!$C$94:$M$94,Assumptions!$C$97:$M$97)))</f>
        <v>15244.43621</v>
      </c>
      <c r="EE7" s="50">
        <f t="array" ref="EE7">IF(EE$2=1,Assumptions!$P7/12,(SUMIF($D$2:$EE$2,EE$2-1,$D7:$EE7)/12)*(1+XLOOKUP(EE$2,Assumptions!$C$94:$M$94,Assumptions!$C$97:$M$97)))</f>
        <v>15244.43621</v>
      </c>
    </row>
    <row r="8" ht="15.75" customHeight="1">
      <c r="A8" s="1"/>
      <c r="B8" s="1"/>
      <c r="C8" s="1" t="str">
        <f>Assumptions!J8</f>
        <v>5BR A (2bath) 31, 32</v>
      </c>
      <c r="D8" s="50">
        <f t="array" ref="D8">IF(D$2=1,Assumptions!$P8/12,(SUMIF($D$2:$EE$2,D$2-1,$D8:$EE8)/12)*(1+XLOOKUP(D$2,Assumptions!$C$94:$M$94,Assumptions!$C$97:$M$97)))</f>
        <v>6849.5</v>
      </c>
      <c r="E8" s="50">
        <f t="array" ref="E8">IF(E$2=1,Assumptions!$P8/12,(SUMIF($D$2:$EE$2,E$2-1,$D8:$EE8)/12)*(1+XLOOKUP(E$2,Assumptions!$C$94:$M$94,Assumptions!$C$97:$M$97)))</f>
        <v>6849.5</v>
      </c>
      <c r="F8" s="50">
        <f t="array" ref="F8">IF(F$2=1,Assumptions!$P8/12,(SUMIF($D$2:$EE$2,F$2-1,$D8:$EE8)/12)*(1+XLOOKUP(F$2,Assumptions!$C$94:$M$94,Assumptions!$C$97:$M$97)))</f>
        <v>6849.5</v>
      </c>
      <c r="G8" s="50">
        <f t="array" ref="G8">IF(G$2=1,Assumptions!$P8/12,(SUMIF($D$2:$EE$2,G$2-1,$D8:$EE8)/12)*(1+XLOOKUP(G$2,Assumptions!$C$94:$M$94,Assumptions!$C$97:$M$97)))</f>
        <v>6849.5</v>
      </c>
      <c r="H8" s="50">
        <f t="array" ref="H8">IF(H$2=1,Assumptions!$P8/12,(SUMIF($D$2:$EE$2,H$2-1,$D8:$EE8)/12)*(1+XLOOKUP(H$2,Assumptions!$C$94:$M$94,Assumptions!$C$97:$M$97)))</f>
        <v>6849.5</v>
      </c>
      <c r="I8" s="50">
        <f t="array" ref="I8">IF(I$2=1,Assumptions!$P8/12,(SUMIF($D$2:$EE$2,I$2-1,$D8:$EE8)/12)*(1+XLOOKUP(I$2,Assumptions!$C$94:$M$94,Assumptions!$C$97:$M$97)))</f>
        <v>6849.5</v>
      </c>
      <c r="J8" s="50">
        <f t="array" ref="J8">IF(J$2=1,Assumptions!$P8/12,(SUMIF($D$2:$EE$2,J$2-1,$D8:$EE8)/12)*(1+XLOOKUP(J$2,Assumptions!$C$94:$M$94,Assumptions!$C$97:$M$97)))</f>
        <v>6849.5</v>
      </c>
      <c r="K8" s="50">
        <f t="array" ref="K8">IF(K$2=1,Assumptions!$P8/12,(SUMIF($D$2:$EE$2,K$2-1,$D8:$EE8)/12)*(1+XLOOKUP(K$2,Assumptions!$C$94:$M$94,Assumptions!$C$97:$M$97)))</f>
        <v>6849.5</v>
      </c>
      <c r="L8" s="50">
        <f t="array" ref="L8">IF(L$2=1,Assumptions!$P8/12,(SUMIF($D$2:$EE$2,L$2-1,$D8:$EE8)/12)*(1+XLOOKUP(L$2,Assumptions!$C$94:$M$94,Assumptions!$C$97:$M$97)))</f>
        <v>6849.5</v>
      </c>
      <c r="M8" s="50">
        <f t="array" ref="M8">IF(M$2=1,Assumptions!$P8/12,(SUMIF($D$2:$EE$2,M$2-1,$D8:$EE8)/12)*(1+XLOOKUP(M$2,Assumptions!$C$94:$M$94,Assumptions!$C$97:$M$97)))</f>
        <v>6849.5</v>
      </c>
      <c r="N8" s="50">
        <f t="array" ref="N8">IF(N$2=1,Assumptions!$P8/12,(SUMIF($D$2:$EE$2,N$2-1,$D8:$EE8)/12)*(1+XLOOKUP(N$2,Assumptions!$C$94:$M$94,Assumptions!$C$97:$M$97)))</f>
        <v>6849.5</v>
      </c>
      <c r="O8" s="50">
        <f t="array" ref="O8">IF(O$2=1,Assumptions!$P8/12,(SUMIF($D$2:$EE$2,O$2-1,$D8:$EE8)/12)*(1+XLOOKUP(O$2,Assumptions!$C$94:$M$94,Assumptions!$C$97:$M$97)))</f>
        <v>6849.5</v>
      </c>
      <c r="P8" s="50">
        <f t="array" ref="P8">IF(P$2=1,Assumptions!$P8/12,(SUMIF($D$2:$EE$2,P$2-1,$D8:$EE8)/12)*(1+XLOOKUP(P$2,Assumptions!$C$94:$M$94,Assumptions!$C$97:$M$97)))</f>
        <v>6986.49</v>
      </c>
      <c r="Q8" s="50">
        <f t="array" ref="Q8">IF(Q$2=1,Assumptions!$P8/12,(SUMIF($D$2:$EE$2,Q$2-1,$D8:$EE8)/12)*(1+XLOOKUP(Q$2,Assumptions!$C$94:$M$94,Assumptions!$C$97:$M$97)))</f>
        <v>6986.49</v>
      </c>
      <c r="R8" s="50">
        <f t="array" ref="R8">IF(R$2=1,Assumptions!$P8/12,(SUMIF($D$2:$EE$2,R$2-1,$D8:$EE8)/12)*(1+XLOOKUP(R$2,Assumptions!$C$94:$M$94,Assumptions!$C$97:$M$97)))</f>
        <v>6986.49</v>
      </c>
      <c r="S8" s="50">
        <f t="array" ref="S8">IF(S$2=1,Assumptions!$P8/12,(SUMIF($D$2:$EE$2,S$2-1,$D8:$EE8)/12)*(1+XLOOKUP(S$2,Assumptions!$C$94:$M$94,Assumptions!$C$97:$M$97)))</f>
        <v>6986.49</v>
      </c>
      <c r="T8" s="50">
        <f t="array" ref="T8">IF(T$2=1,Assumptions!$P8/12,(SUMIF($D$2:$EE$2,T$2-1,$D8:$EE8)/12)*(1+XLOOKUP(T$2,Assumptions!$C$94:$M$94,Assumptions!$C$97:$M$97)))</f>
        <v>6986.49</v>
      </c>
      <c r="U8" s="50">
        <f t="array" ref="U8">IF(U$2=1,Assumptions!$P8/12,(SUMIF($D$2:$EE$2,U$2-1,$D8:$EE8)/12)*(1+XLOOKUP(U$2,Assumptions!$C$94:$M$94,Assumptions!$C$97:$M$97)))</f>
        <v>6986.49</v>
      </c>
      <c r="V8" s="50">
        <f t="array" ref="V8">IF(V$2=1,Assumptions!$P8/12,(SUMIF($D$2:$EE$2,V$2-1,$D8:$EE8)/12)*(1+XLOOKUP(V$2,Assumptions!$C$94:$M$94,Assumptions!$C$97:$M$97)))</f>
        <v>6986.49</v>
      </c>
      <c r="W8" s="50">
        <f t="array" ref="W8">IF(W$2=1,Assumptions!$P8/12,(SUMIF($D$2:$EE$2,W$2-1,$D8:$EE8)/12)*(1+XLOOKUP(W$2,Assumptions!$C$94:$M$94,Assumptions!$C$97:$M$97)))</f>
        <v>6986.49</v>
      </c>
      <c r="X8" s="50">
        <f t="array" ref="X8">IF(X$2=1,Assumptions!$P8/12,(SUMIF($D$2:$EE$2,X$2-1,$D8:$EE8)/12)*(1+XLOOKUP(X$2,Assumptions!$C$94:$M$94,Assumptions!$C$97:$M$97)))</f>
        <v>6986.49</v>
      </c>
      <c r="Y8" s="50">
        <f t="array" ref="Y8">IF(Y$2=1,Assumptions!$P8/12,(SUMIF($D$2:$EE$2,Y$2-1,$D8:$EE8)/12)*(1+XLOOKUP(Y$2,Assumptions!$C$94:$M$94,Assumptions!$C$97:$M$97)))</f>
        <v>6986.49</v>
      </c>
      <c r="Z8" s="50">
        <f t="array" ref="Z8">IF(Z$2=1,Assumptions!$P8/12,(SUMIF($D$2:$EE$2,Z$2-1,$D8:$EE8)/12)*(1+XLOOKUP(Z$2,Assumptions!$C$94:$M$94,Assumptions!$C$97:$M$97)))</f>
        <v>6986.49</v>
      </c>
      <c r="AA8" s="50">
        <f t="array" ref="AA8">IF(AA$2=1,Assumptions!$P8/12,(SUMIF($D$2:$EE$2,AA$2-1,$D8:$EE8)/12)*(1+XLOOKUP(AA$2,Assumptions!$C$94:$M$94,Assumptions!$C$97:$M$97)))</f>
        <v>6986.49</v>
      </c>
      <c r="AB8" s="50">
        <f t="array" ref="AB8">IF(AB$2=1,Assumptions!$P8/12,(SUMIF($D$2:$EE$2,AB$2-1,$D8:$EE8)/12)*(1+XLOOKUP(AB$2,Assumptions!$C$94:$M$94,Assumptions!$C$97:$M$97)))</f>
        <v>7126.2198</v>
      </c>
      <c r="AC8" s="50">
        <f t="array" ref="AC8">IF(AC$2=1,Assumptions!$P8/12,(SUMIF($D$2:$EE$2,AC$2-1,$D8:$EE8)/12)*(1+XLOOKUP(AC$2,Assumptions!$C$94:$M$94,Assumptions!$C$97:$M$97)))</f>
        <v>7126.2198</v>
      </c>
      <c r="AD8" s="50">
        <f t="array" ref="AD8">IF(AD$2=1,Assumptions!$P8/12,(SUMIF($D$2:$EE$2,AD$2-1,$D8:$EE8)/12)*(1+XLOOKUP(AD$2,Assumptions!$C$94:$M$94,Assumptions!$C$97:$M$97)))</f>
        <v>7126.2198</v>
      </c>
      <c r="AE8" s="50">
        <f t="array" ref="AE8">IF(AE$2=1,Assumptions!$P8/12,(SUMIF($D$2:$EE$2,AE$2-1,$D8:$EE8)/12)*(1+XLOOKUP(AE$2,Assumptions!$C$94:$M$94,Assumptions!$C$97:$M$97)))</f>
        <v>7126.2198</v>
      </c>
      <c r="AF8" s="50">
        <f t="array" ref="AF8">IF(AF$2=1,Assumptions!$P8/12,(SUMIF($D$2:$EE$2,AF$2-1,$D8:$EE8)/12)*(1+XLOOKUP(AF$2,Assumptions!$C$94:$M$94,Assumptions!$C$97:$M$97)))</f>
        <v>7126.2198</v>
      </c>
      <c r="AG8" s="50">
        <f t="array" ref="AG8">IF(AG$2=1,Assumptions!$P8/12,(SUMIF($D$2:$EE$2,AG$2-1,$D8:$EE8)/12)*(1+XLOOKUP(AG$2,Assumptions!$C$94:$M$94,Assumptions!$C$97:$M$97)))</f>
        <v>7126.2198</v>
      </c>
      <c r="AH8" s="50">
        <f t="array" ref="AH8">IF(AH$2=1,Assumptions!$P8/12,(SUMIF($D$2:$EE$2,AH$2-1,$D8:$EE8)/12)*(1+XLOOKUP(AH$2,Assumptions!$C$94:$M$94,Assumptions!$C$97:$M$97)))</f>
        <v>7126.2198</v>
      </c>
      <c r="AI8" s="50">
        <f t="array" ref="AI8">IF(AI$2=1,Assumptions!$P8/12,(SUMIF($D$2:$EE$2,AI$2-1,$D8:$EE8)/12)*(1+XLOOKUP(AI$2,Assumptions!$C$94:$M$94,Assumptions!$C$97:$M$97)))</f>
        <v>7126.2198</v>
      </c>
      <c r="AJ8" s="50">
        <f t="array" ref="AJ8">IF(AJ$2=1,Assumptions!$P8/12,(SUMIF($D$2:$EE$2,AJ$2-1,$D8:$EE8)/12)*(1+XLOOKUP(AJ$2,Assumptions!$C$94:$M$94,Assumptions!$C$97:$M$97)))</f>
        <v>7126.2198</v>
      </c>
      <c r="AK8" s="50">
        <f t="array" ref="AK8">IF(AK$2=1,Assumptions!$P8/12,(SUMIF($D$2:$EE$2,AK$2-1,$D8:$EE8)/12)*(1+XLOOKUP(AK$2,Assumptions!$C$94:$M$94,Assumptions!$C$97:$M$97)))</f>
        <v>7126.2198</v>
      </c>
      <c r="AL8" s="50">
        <f t="array" ref="AL8">IF(AL$2=1,Assumptions!$P8/12,(SUMIF($D$2:$EE$2,AL$2-1,$D8:$EE8)/12)*(1+XLOOKUP(AL$2,Assumptions!$C$94:$M$94,Assumptions!$C$97:$M$97)))</f>
        <v>7126.2198</v>
      </c>
      <c r="AM8" s="50">
        <f t="array" ref="AM8">IF(AM$2=1,Assumptions!$P8/12,(SUMIF($D$2:$EE$2,AM$2-1,$D8:$EE8)/12)*(1+XLOOKUP(AM$2,Assumptions!$C$94:$M$94,Assumptions!$C$97:$M$97)))</f>
        <v>7126.2198</v>
      </c>
      <c r="AN8" s="50">
        <f t="array" ref="AN8">IF(AN$2=1,Assumptions!$P8/12,(SUMIF($D$2:$EE$2,AN$2-1,$D8:$EE8)/12)*(1+XLOOKUP(AN$2,Assumptions!$C$94:$M$94,Assumptions!$C$97:$M$97)))</f>
        <v>7268.744196</v>
      </c>
      <c r="AO8" s="50">
        <f t="array" ref="AO8">IF(AO$2=1,Assumptions!$P8/12,(SUMIF($D$2:$EE$2,AO$2-1,$D8:$EE8)/12)*(1+XLOOKUP(AO$2,Assumptions!$C$94:$M$94,Assumptions!$C$97:$M$97)))</f>
        <v>7268.744196</v>
      </c>
      <c r="AP8" s="50">
        <f t="array" ref="AP8">IF(AP$2=1,Assumptions!$P8/12,(SUMIF($D$2:$EE$2,AP$2-1,$D8:$EE8)/12)*(1+XLOOKUP(AP$2,Assumptions!$C$94:$M$94,Assumptions!$C$97:$M$97)))</f>
        <v>7268.744196</v>
      </c>
      <c r="AQ8" s="50">
        <f t="array" ref="AQ8">IF(AQ$2=1,Assumptions!$P8/12,(SUMIF($D$2:$EE$2,AQ$2-1,$D8:$EE8)/12)*(1+XLOOKUP(AQ$2,Assumptions!$C$94:$M$94,Assumptions!$C$97:$M$97)))</f>
        <v>7268.744196</v>
      </c>
      <c r="AR8" s="50">
        <f t="array" ref="AR8">IF(AR$2=1,Assumptions!$P8/12,(SUMIF($D$2:$EE$2,AR$2-1,$D8:$EE8)/12)*(1+XLOOKUP(AR$2,Assumptions!$C$94:$M$94,Assumptions!$C$97:$M$97)))</f>
        <v>7268.744196</v>
      </c>
      <c r="AS8" s="50">
        <f t="array" ref="AS8">IF(AS$2=1,Assumptions!$P8/12,(SUMIF($D$2:$EE$2,AS$2-1,$D8:$EE8)/12)*(1+XLOOKUP(AS$2,Assumptions!$C$94:$M$94,Assumptions!$C$97:$M$97)))</f>
        <v>7268.744196</v>
      </c>
      <c r="AT8" s="50">
        <f t="array" ref="AT8">IF(AT$2=1,Assumptions!$P8/12,(SUMIF($D$2:$EE$2,AT$2-1,$D8:$EE8)/12)*(1+XLOOKUP(AT$2,Assumptions!$C$94:$M$94,Assumptions!$C$97:$M$97)))</f>
        <v>7268.744196</v>
      </c>
      <c r="AU8" s="50">
        <f t="array" ref="AU8">IF(AU$2=1,Assumptions!$P8/12,(SUMIF($D$2:$EE$2,AU$2-1,$D8:$EE8)/12)*(1+XLOOKUP(AU$2,Assumptions!$C$94:$M$94,Assumptions!$C$97:$M$97)))</f>
        <v>7268.744196</v>
      </c>
      <c r="AV8" s="50">
        <f t="array" ref="AV8">IF(AV$2=1,Assumptions!$P8/12,(SUMIF($D$2:$EE$2,AV$2-1,$D8:$EE8)/12)*(1+XLOOKUP(AV$2,Assumptions!$C$94:$M$94,Assumptions!$C$97:$M$97)))</f>
        <v>7268.744196</v>
      </c>
      <c r="AW8" s="50">
        <f t="array" ref="AW8">IF(AW$2=1,Assumptions!$P8/12,(SUMIF($D$2:$EE$2,AW$2-1,$D8:$EE8)/12)*(1+XLOOKUP(AW$2,Assumptions!$C$94:$M$94,Assumptions!$C$97:$M$97)))</f>
        <v>7268.744196</v>
      </c>
      <c r="AX8" s="50">
        <f t="array" ref="AX8">IF(AX$2=1,Assumptions!$P8/12,(SUMIF($D$2:$EE$2,AX$2-1,$D8:$EE8)/12)*(1+XLOOKUP(AX$2,Assumptions!$C$94:$M$94,Assumptions!$C$97:$M$97)))</f>
        <v>7268.744196</v>
      </c>
      <c r="AY8" s="50">
        <f t="array" ref="AY8">IF(AY$2=1,Assumptions!$P8/12,(SUMIF($D$2:$EE$2,AY$2-1,$D8:$EE8)/12)*(1+XLOOKUP(AY$2,Assumptions!$C$94:$M$94,Assumptions!$C$97:$M$97)))</f>
        <v>7268.744196</v>
      </c>
      <c r="AZ8" s="50">
        <f t="array" ref="AZ8">IF(AZ$2=1,Assumptions!$P8/12,(SUMIF($D$2:$EE$2,AZ$2-1,$D8:$EE8)/12)*(1+XLOOKUP(AZ$2,Assumptions!$C$94:$M$94,Assumptions!$C$97:$M$97)))</f>
        <v>7486.806522</v>
      </c>
      <c r="BA8" s="50">
        <f t="array" ref="BA8">IF(BA$2=1,Assumptions!$P8/12,(SUMIF($D$2:$EE$2,BA$2-1,$D8:$EE8)/12)*(1+XLOOKUP(BA$2,Assumptions!$C$94:$M$94,Assumptions!$C$97:$M$97)))</f>
        <v>7486.806522</v>
      </c>
      <c r="BB8" s="50">
        <f t="array" ref="BB8">IF(BB$2=1,Assumptions!$P8/12,(SUMIF($D$2:$EE$2,BB$2-1,$D8:$EE8)/12)*(1+XLOOKUP(BB$2,Assumptions!$C$94:$M$94,Assumptions!$C$97:$M$97)))</f>
        <v>7486.806522</v>
      </c>
      <c r="BC8" s="50">
        <f t="array" ref="BC8">IF(BC$2=1,Assumptions!$P8/12,(SUMIF($D$2:$EE$2,BC$2-1,$D8:$EE8)/12)*(1+XLOOKUP(BC$2,Assumptions!$C$94:$M$94,Assumptions!$C$97:$M$97)))</f>
        <v>7486.806522</v>
      </c>
      <c r="BD8" s="50">
        <f t="array" ref="BD8">IF(BD$2=1,Assumptions!$P8/12,(SUMIF($D$2:$EE$2,BD$2-1,$D8:$EE8)/12)*(1+XLOOKUP(BD$2,Assumptions!$C$94:$M$94,Assumptions!$C$97:$M$97)))</f>
        <v>7486.806522</v>
      </c>
      <c r="BE8" s="50">
        <f t="array" ref="BE8">IF(BE$2=1,Assumptions!$P8/12,(SUMIF($D$2:$EE$2,BE$2-1,$D8:$EE8)/12)*(1+XLOOKUP(BE$2,Assumptions!$C$94:$M$94,Assumptions!$C$97:$M$97)))</f>
        <v>7486.806522</v>
      </c>
      <c r="BF8" s="50">
        <f t="array" ref="BF8">IF(BF$2=1,Assumptions!$P8/12,(SUMIF($D$2:$EE$2,BF$2-1,$D8:$EE8)/12)*(1+XLOOKUP(BF$2,Assumptions!$C$94:$M$94,Assumptions!$C$97:$M$97)))</f>
        <v>7486.806522</v>
      </c>
      <c r="BG8" s="50">
        <f t="array" ref="BG8">IF(BG$2=1,Assumptions!$P8/12,(SUMIF($D$2:$EE$2,BG$2-1,$D8:$EE8)/12)*(1+XLOOKUP(BG$2,Assumptions!$C$94:$M$94,Assumptions!$C$97:$M$97)))</f>
        <v>7486.806522</v>
      </c>
      <c r="BH8" s="50">
        <f t="array" ref="BH8">IF(BH$2=1,Assumptions!$P8/12,(SUMIF($D$2:$EE$2,BH$2-1,$D8:$EE8)/12)*(1+XLOOKUP(BH$2,Assumptions!$C$94:$M$94,Assumptions!$C$97:$M$97)))</f>
        <v>7486.806522</v>
      </c>
      <c r="BI8" s="50">
        <f t="array" ref="BI8">IF(BI$2=1,Assumptions!$P8/12,(SUMIF($D$2:$EE$2,BI$2-1,$D8:$EE8)/12)*(1+XLOOKUP(BI$2,Assumptions!$C$94:$M$94,Assumptions!$C$97:$M$97)))</f>
        <v>7486.806522</v>
      </c>
      <c r="BJ8" s="50">
        <f t="array" ref="BJ8">IF(BJ$2=1,Assumptions!$P8/12,(SUMIF($D$2:$EE$2,BJ$2-1,$D8:$EE8)/12)*(1+XLOOKUP(BJ$2,Assumptions!$C$94:$M$94,Assumptions!$C$97:$M$97)))</f>
        <v>7486.806522</v>
      </c>
      <c r="BK8" s="50">
        <f t="array" ref="BK8">IF(BK$2=1,Assumptions!$P8/12,(SUMIF($D$2:$EE$2,BK$2-1,$D8:$EE8)/12)*(1+XLOOKUP(BK$2,Assumptions!$C$94:$M$94,Assumptions!$C$97:$M$97)))</f>
        <v>7486.806522</v>
      </c>
      <c r="BL8" s="50">
        <f t="array" ref="BL8">IF(BL$2=1,Assumptions!$P8/12,(SUMIF($D$2:$EE$2,BL$2-1,$D8:$EE8)/12)*(1+XLOOKUP(BL$2,Assumptions!$C$94:$M$94,Assumptions!$C$97:$M$97)))</f>
        <v>7711.410718</v>
      </c>
      <c r="BM8" s="50">
        <f t="array" ref="BM8">IF(BM$2=1,Assumptions!$P8/12,(SUMIF($D$2:$EE$2,BM$2-1,$D8:$EE8)/12)*(1+XLOOKUP(BM$2,Assumptions!$C$94:$M$94,Assumptions!$C$97:$M$97)))</f>
        <v>7711.410718</v>
      </c>
      <c r="BN8" s="50">
        <f t="array" ref="BN8">IF(BN$2=1,Assumptions!$P8/12,(SUMIF($D$2:$EE$2,BN$2-1,$D8:$EE8)/12)*(1+XLOOKUP(BN$2,Assumptions!$C$94:$M$94,Assumptions!$C$97:$M$97)))</f>
        <v>7711.410718</v>
      </c>
      <c r="BO8" s="50">
        <f t="array" ref="BO8">IF(BO$2=1,Assumptions!$P8/12,(SUMIF($D$2:$EE$2,BO$2-1,$D8:$EE8)/12)*(1+XLOOKUP(BO$2,Assumptions!$C$94:$M$94,Assumptions!$C$97:$M$97)))</f>
        <v>7711.410718</v>
      </c>
      <c r="BP8" s="50">
        <f t="array" ref="BP8">IF(BP$2=1,Assumptions!$P8/12,(SUMIF($D$2:$EE$2,BP$2-1,$D8:$EE8)/12)*(1+XLOOKUP(BP$2,Assumptions!$C$94:$M$94,Assumptions!$C$97:$M$97)))</f>
        <v>7711.410718</v>
      </c>
      <c r="BQ8" s="50">
        <f t="array" ref="BQ8">IF(BQ$2=1,Assumptions!$P8/12,(SUMIF($D$2:$EE$2,BQ$2-1,$D8:$EE8)/12)*(1+XLOOKUP(BQ$2,Assumptions!$C$94:$M$94,Assumptions!$C$97:$M$97)))</f>
        <v>7711.410718</v>
      </c>
      <c r="BR8" s="50">
        <f t="array" ref="BR8">IF(BR$2=1,Assumptions!$P8/12,(SUMIF($D$2:$EE$2,BR$2-1,$D8:$EE8)/12)*(1+XLOOKUP(BR$2,Assumptions!$C$94:$M$94,Assumptions!$C$97:$M$97)))</f>
        <v>7711.410718</v>
      </c>
      <c r="BS8" s="50">
        <f t="array" ref="BS8">IF(BS$2=1,Assumptions!$P8/12,(SUMIF($D$2:$EE$2,BS$2-1,$D8:$EE8)/12)*(1+XLOOKUP(BS$2,Assumptions!$C$94:$M$94,Assumptions!$C$97:$M$97)))</f>
        <v>7711.410718</v>
      </c>
      <c r="BT8" s="50">
        <f t="array" ref="BT8">IF(BT$2=1,Assumptions!$P8/12,(SUMIF($D$2:$EE$2,BT$2-1,$D8:$EE8)/12)*(1+XLOOKUP(BT$2,Assumptions!$C$94:$M$94,Assumptions!$C$97:$M$97)))</f>
        <v>7711.410718</v>
      </c>
      <c r="BU8" s="50">
        <f t="array" ref="BU8">IF(BU$2=1,Assumptions!$P8/12,(SUMIF($D$2:$EE$2,BU$2-1,$D8:$EE8)/12)*(1+XLOOKUP(BU$2,Assumptions!$C$94:$M$94,Assumptions!$C$97:$M$97)))</f>
        <v>7711.410718</v>
      </c>
      <c r="BV8" s="50">
        <f t="array" ref="BV8">IF(BV$2=1,Assumptions!$P8/12,(SUMIF($D$2:$EE$2,BV$2-1,$D8:$EE8)/12)*(1+XLOOKUP(BV$2,Assumptions!$C$94:$M$94,Assumptions!$C$97:$M$97)))</f>
        <v>7711.410718</v>
      </c>
      <c r="BW8" s="50">
        <f t="array" ref="BW8">IF(BW$2=1,Assumptions!$P8/12,(SUMIF($D$2:$EE$2,BW$2-1,$D8:$EE8)/12)*(1+XLOOKUP(BW$2,Assumptions!$C$94:$M$94,Assumptions!$C$97:$M$97)))</f>
        <v>7711.410718</v>
      </c>
      <c r="BX8" s="50">
        <f t="array" ref="BX8">IF(BX$2=1,Assumptions!$P8/12,(SUMIF($D$2:$EE$2,BX$2-1,$D8:$EE8)/12)*(1+XLOOKUP(BX$2,Assumptions!$C$94:$M$94,Assumptions!$C$97:$M$97)))</f>
        <v>7942.753039</v>
      </c>
      <c r="BY8" s="50">
        <f t="array" ref="BY8">IF(BY$2=1,Assumptions!$P8/12,(SUMIF($D$2:$EE$2,BY$2-1,$D8:$EE8)/12)*(1+XLOOKUP(BY$2,Assumptions!$C$94:$M$94,Assumptions!$C$97:$M$97)))</f>
        <v>7942.753039</v>
      </c>
      <c r="BZ8" s="50">
        <f t="array" ref="BZ8">IF(BZ$2=1,Assumptions!$P8/12,(SUMIF($D$2:$EE$2,BZ$2-1,$D8:$EE8)/12)*(1+XLOOKUP(BZ$2,Assumptions!$C$94:$M$94,Assumptions!$C$97:$M$97)))</f>
        <v>7942.753039</v>
      </c>
      <c r="CA8" s="50">
        <f t="array" ref="CA8">IF(CA$2=1,Assumptions!$P8/12,(SUMIF($D$2:$EE$2,CA$2-1,$D8:$EE8)/12)*(1+XLOOKUP(CA$2,Assumptions!$C$94:$M$94,Assumptions!$C$97:$M$97)))</f>
        <v>7942.753039</v>
      </c>
      <c r="CB8" s="50">
        <f t="array" ref="CB8">IF(CB$2=1,Assumptions!$P8/12,(SUMIF($D$2:$EE$2,CB$2-1,$D8:$EE8)/12)*(1+XLOOKUP(CB$2,Assumptions!$C$94:$M$94,Assumptions!$C$97:$M$97)))</f>
        <v>7942.753039</v>
      </c>
      <c r="CC8" s="50">
        <f t="array" ref="CC8">IF(CC$2=1,Assumptions!$P8/12,(SUMIF($D$2:$EE$2,CC$2-1,$D8:$EE8)/12)*(1+XLOOKUP(CC$2,Assumptions!$C$94:$M$94,Assumptions!$C$97:$M$97)))</f>
        <v>7942.753039</v>
      </c>
      <c r="CD8" s="50">
        <f t="array" ref="CD8">IF(CD$2=1,Assumptions!$P8/12,(SUMIF($D$2:$EE$2,CD$2-1,$D8:$EE8)/12)*(1+XLOOKUP(CD$2,Assumptions!$C$94:$M$94,Assumptions!$C$97:$M$97)))</f>
        <v>7942.753039</v>
      </c>
      <c r="CE8" s="50">
        <f t="array" ref="CE8">IF(CE$2=1,Assumptions!$P8/12,(SUMIF($D$2:$EE$2,CE$2-1,$D8:$EE8)/12)*(1+XLOOKUP(CE$2,Assumptions!$C$94:$M$94,Assumptions!$C$97:$M$97)))</f>
        <v>7942.753039</v>
      </c>
      <c r="CF8" s="50">
        <f t="array" ref="CF8">IF(CF$2=1,Assumptions!$P8/12,(SUMIF($D$2:$EE$2,CF$2-1,$D8:$EE8)/12)*(1+XLOOKUP(CF$2,Assumptions!$C$94:$M$94,Assumptions!$C$97:$M$97)))</f>
        <v>7942.753039</v>
      </c>
      <c r="CG8" s="50">
        <f t="array" ref="CG8">IF(CG$2=1,Assumptions!$P8/12,(SUMIF($D$2:$EE$2,CG$2-1,$D8:$EE8)/12)*(1+XLOOKUP(CG$2,Assumptions!$C$94:$M$94,Assumptions!$C$97:$M$97)))</f>
        <v>7942.753039</v>
      </c>
      <c r="CH8" s="50">
        <f t="array" ref="CH8">IF(CH$2=1,Assumptions!$P8/12,(SUMIF($D$2:$EE$2,CH$2-1,$D8:$EE8)/12)*(1+XLOOKUP(CH$2,Assumptions!$C$94:$M$94,Assumptions!$C$97:$M$97)))</f>
        <v>7942.753039</v>
      </c>
      <c r="CI8" s="50">
        <f t="array" ref="CI8">IF(CI$2=1,Assumptions!$P8/12,(SUMIF($D$2:$EE$2,CI$2-1,$D8:$EE8)/12)*(1+XLOOKUP(CI$2,Assumptions!$C$94:$M$94,Assumptions!$C$97:$M$97)))</f>
        <v>7942.753039</v>
      </c>
      <c r="CJ8" s="50">
        <f t="array" ref="CJ8">IF(CJ$2=1,Assumptions!$P8/12,(SUMIF($D$2:$EE$2,CJ$2-1,$D8:$EE8)/12)*(1+XLOOKUP(CJ$2,Assumptions!$C$94:$M$94,Assumptions!$C$97:$M$97)))</f>
        <v>8181.03563</v>
      </c>
      <c r="CK8" s="50">
        <f t="array" ref="CK8">IF(CK$2=1,Assumptions!$P8/12,(SUMIF($D$2:$EE$2,CK$2-1,$D8:$EE8)/12)*(1+XLOOKUP(CK$2,Assumptions!$C$94:$M$94,Assumptions!$C$97:$M$97)))</f>
        <v>8181.03563</v>
      </c>
      <c r="CL8" s="50">
        <f t="array" ref="CL8">IF(CL$2=1,Assumptions!$P8/12,(SUMIF($D$2:$EE$2,CL$2-1,$D8:$EE8)/12)*(1+XLOOKUP(CL$2,Assumptions!$C$94:$M$94,Assumptions!$C$97:$M$97)))</f>
        <v>8181.03563</v>
      </c>
      <c r="CM8" s="50">
        <f t="array" ref="CM8">IF(CM$2=1,Assumptions!$P8/12,(SUMIF($D$2:$EE$2,CM$2-1,$D8:$EE8)/12)*(1+XLOOKUP(CM$2,Assumptions!$C$94:$M$94,Assumptions!$C$97:$M$97)))</f>
        <v>8181.03563</v>
      </c>
      <c r="CN8" s="50">
        <f t="array" ref="CN8">IF(CN$2=1,Assumptions!$P8/12,(SUMIF($D$2:$EE$2,CN$2-1,$D8:$EE8)/12)*(1+XLOOKUP(CN$2,Assumptions!$C$94:$M$94,Assumptions!$C$97:$M$97)))</f>
        <v>8181.03563</v>
      </c>
      <c r="CO8" s="50">
        <f t="array" ref="CO8">IF(CO$2=1,Assumptions!$P8/12,(SUMIF($D$2:$EE$2,CO$2-1,$D8:$EE8)/12)*(1+XLOOKUP(CO$2,Assumptions!$C$94:$M$94,Assumptions!$C$97:$M$97)))</f>
        <v>8181.03563</v>
      </c>
      <c r="CP8" s="50">
        <f t="array" ref="CP8">IF(CP$2=1,Assumptions!$P8/12,(SUMIF($D$2:$EE$2,CP$2-1,$D8:$EE8)/12)*(1+XLOOKUP(CP$2,Assumptions!$C$94:$M$94,Assumptions!$C$97:$M$97)))</f>
        <v>8181.03563</v>
      </c>
      <c r="CQ8" s="50">
        <f t="array" ref="CQ8">IF(CQ$2=1,Assumptions!$P8/12,(SUMIF($D$2:$EE$2,CQ$2-1,$D8:$EE8)/12)*(1+XLOOKUP(CQ$2,Assumptions!$C$94:$M$94,Assumptions!$C$97:$M$97)))</f>
        <v>8181.03563</v>
      </c>
      <c r="CR8" s="50">
        <f t="array" ref="CR8">IF(CR$2=1,Assumptions!$P8/12,(SUMIF($D$2:$EE$2,CR$2-1,$D8:$EE8)/12)*(1+XLOOKUP(CR$2,Assumptions!$C$94:$M$94,Assumptions!$C$97:$M$97)))</f>
        <v>8181.03563</v>
      </c>
      <c r="CS8" s="50">
        <f t="array" ref="CS8">IF(CS$2=1,Assumptions!$P8/12,(SUMIF($D$2:$EE$2,CS$2-1,$D8:$EE8)/12)*(1+XLOOKUP(CS$2,Assumptions!$C$94:$M$94,Assumptions!$C$97:$M$97)))</f>
        <v>8181.03563</v>
      </c>
      <c r="CT8" s="50">
        <f t="array" ref="CT8">IF(CT$2=1,Assumptions!$P8/12,(SUMIF($D$2:$EE$2,CT$2-1,$D8:$EE8)/12)*(1+XLOOKUP(CT$2,Assumptions!$C$94:$M$94,Assumptions!$C$97:$M$97)))</f>
        <v>8181.03563</v>
      </c>
      <c r="CU8" s="50">
        <f t="array" ref="CU8">IF(CU$2=1,Assumptions!$P8/12,(SUMIF($D$2:$EE$2,CU$2-1,$D8:$EE8)/12)*(1+XLOOKUP(CU$2,Assumptions!$C$94:$M$94,Assumptions!$C$97:$M$97)))</f>
        <v>8181.03563</v>
      </c>
      <c r="CV8" s="50">
        <f t="array" ref="CV8">IF(CV$2=1,Assumptions!$P8/12,(SUMIF($D$2:$EE$2,CV$2-1,$D8:$EE8)/12)*(1+XLOOKUP(CV$2,Assumptions!$C$94:$M$94,Assumptions!$C$97:$M$97)))</f>
        <v>8426.466699</v>
      </c>
      <c r="CW8" s="50">
        <f t="array" ref="CW8">IF(CW$2=1,Assumptions!$P8/12,(SUMIF($D$2:$EE$2,CW$2-1,$D8:$EE8)/12)*(1+XLOOKUP(CW$2,Assumptions!$C$94:$M$94,Assumptions!$C$97:$M$97)))</f>
        <v>8426.466699</v>
      </c>
      <c r="CX8" s="50">
        <f t="array" ref="CX8">IF(CX$2=1,Assumptions!$P8/12,(SUMIF($D$2:$EE$2,CX$2-1,$D8:$EE8)/12)*(1+XLOOKUP(CX$2,Assumptions!$C$94:$M$94,Assumptions!$C$97:$M$97)))</f>
        <v>8426.466699</v>
      </c>
      <c r="CY8" s="50">
        <f t="array" ref="CY8">IF(CY$2=1,Assumptions!$P8/12,(SUMIF($D$2:$EE$2,CY$2-1,$D8:$EE8)/12)*(1+XLOOKUP(CY$2,Assumptions!$C$94:$M$94,Assumptions!$C$97:$M$97)))</f>
        <v>8426.466699</v>
      </c>
      <c r="CZ8" s="50">
        <f t="array" ref="CZ8">IF(CZ$2=1,Assumptions!$P8/12,(SUMIF($D$2:$EE$2,CZ$2-1,$D8:$EE8)/12)*(1+XLOOKUP(CZ$2,Assumptions!$C$94:$M$94,Assumptions!$C$97:$M$97)))</f>
        <v>8426.466699</v>
      </c>
      <c r="DA8" s="50">
        <f t="array" ref="DA8">IF(DA$2=1,Assumptions!$P8/12,(SUMIF($D$2:$EE$2,DA$2-1,$D8:$EE8)/12)*(1+XLOOKUP(DA$2,Assumptions!$C$94:$M$94,Assumptions!$C$97:$M$97)))</f>
        <v>8426.466699</v>
      </c>
      <c r="DB8" s="50">
        <f t="array" ref="DB8">IF(DB$2=1,Assumptions!$P8/12,(SUMIF($D$2:$EE$2,DB$2-1,$D8:$EE8)/12)*(1+XLOOKUP(DB$2,Assumptions!$C$94:$M$94,Assumptions!$C$97:$M$97)))</f>
        <v>8426.466699</v>
      </c>
      <c r="DC8" s="50">
        <f t="array" ref="DC8">IF(DC$2=1,Assumptions!$P8/12,(SUMIF($D$2:$EE$2,DC$2-1,$D8:$EE8)/12)*(1+XLOOKUP(DC$2,Assumptions!$C$94:$M$94,Assumptions!$C$97:$M$97)))</f>
        <v>8426.466699</v>
      </c>
      <c r="DD8" s="50">
        <f t="array" ref="DD8">IF(DD$2=1,Assumptions!$P8/12,(SUMIF($D$2:$EE$2,DD$2-1,$D8:$EE8)/12)*(1+XLOOKUP(DD$2,Assumptions!$C$94:$M$94,Assumptions!$C$97:$M$97)))</f>
        <v>8426.466699</v>
      </c>
      <c r="DE8" s="50">
        <f t="array" ref="DE8">IF(DE$2=1,Assumptions!$P8/12,(SUMIF($D$2:$EE$2,DE$2-1,$D8:$EE8)/12)*(1+XLOOKUP(DE$2,Assumptions!$C$94:$M$94,Assumptions!$C$97:$M$97)))</f>
        <v>8426.466699</v>
      </c>
      <c r="DF8" s="50">
        <f t="array" ref="DF8">IF(DF$2=1,Assumptions!$P8/12,(SUMIF($D$2:$EE$2,DF$2-1,$D8:$EE8)/12)*(1+XLOOKUP(DF$2,Assumptions!$C$94:$M$94,Assumptions!$C$97:$M$97)))</f>
        <v>8426.466699</v>
      </c>
      <c r="DG8" s="50">
        <f t="array" ref="DG8">IF(DG$2=1,Assumptions!$P8/12,(SUMIF($D$2:$EE$2,DG$2-1,$D8:$EE8)/12)*(1+XLOOKUP(DG$2,Assumptions!$C$94:$M$94,Assumptions!$C$97:$M$97)))</f>
        <v>8426.466699</v>
      </c>
      <c r="DH8" s="50">
        <f t="array" ref="DH8">IF(DH$2=1,Assumptions!$P8/12,(SUMIF($D$2:$EE$2,DH$2-1,$D8:$EE8)/12)*(1+XLOOKUP(DH$2,Assumptions!$C$94:$M$94,Assumptions!$C$97:$M$97)))</f>
        <v>8679.2607</v>
      </c>
      <c r="DI8" s="50">
        <f t="array" ref="DI8">IF(DI$2=1,Assumptions!$P8/12,(SUMIF($D$2:$EE$2,DI$2-1,$D8:$EE8)/12)*(1+XLOOKUP(DI$2,Assumptions!$C$94:$M$94,Assumptions!$C$97:$M$97)))</f>
        <v>8679.2607</v>
      </c>
      <c r="DJ8" s="50">
        <f t="array" ref="DJ8">IF(DJ$2=1,Assumptions!$P8/12,(SUMIF($D$2:$EE$2,DJ$2-1,$D8:$EE8)/12)*(1+XLOOKUP(DJ$2,Assumptions!$C$94:$M$94,Assumptions!$C$97:$M$97)))</f>
        <v>8679.2607</v>
      </c>
      <c r="DK8" s="50">
        <f t="array" ref="DK8">IF(DK$2=1,Assumptions!$P8/12,(SUMIF($D$2:$EE$2,DK$2-1,$D8:$EE8)/12)*(1+XLOOKUP(DK$2,Assumptions!$C$94:$M$94,Assumptions!$C$97:$M$97)))</f>
        <v>8679.2607</v>
      </c>
      <c r="DL8" s="50">
        <f t="array" ref="DL8">IF(DL$2=1,Assumptions!$P8/12,(SUMIF($D$2:$EE$2,DL$2-1,$D8:$EE8)/12)*(1+XLOOKUP(DL$2,Assumptions!$C$94:$M$94,Assumptions!$C$97:$M$97)))</f>
        <v>8679.2607</v>
      </c>
      <c r="DM8" s="50">
        <f t="array" ref="DM8">IF(DM$2=1,Assumptions!$P8/12,(SUMIF($D$2:$EE$2,DM$2-1,$D8:$EE8)/12)*(1+XLOOKUP(DM$2,Assumptions!$C$94:$M$94,Assumptions!$C$97:$M$97)))</f>
        <v>8679.2607</v>
      </c>
      <c r="DN8" s="50">
        <f t="array" ref="DN8">IF(DN$2=1,Assumptions!$P8/12,(SUMIF($D$2:$EE$2,DN$2-1,$D8:$EE8)/12)*(1+XLOOKUP(DN$2,Assumptions!$C$94:$M$94,Assumptions!$C$97:$M$97)))</f>
        <v>8679.2607</v>
      </c>
      <c r="DO8" s="50">
        <f t="array" ref="DO8">IF(DO$2=1,Assumptions!$P8/12,(SUMIF($D$2:$EE$2,DO$2-1,$D8:$EE8)/12)*(1+XLOOKUP(DO$2,Assumptions!$C$94:$M$94,Assumptions!$C$97:$M$97)))</f>
        <v>8679.2607</v>
      </c>
      <c r="DP8" s="50">
        <f t="array" ref="DP8">IF(DP$2=1,Assumptions!$P8/12,(SUMIF($D$2:$EE$2,DP$2-1,$D8:$EE8)/12)*(1+XLOOKUP(DP$2,Assumptions!$C$94:$M$94,Assumptions!$C$97:$M$97)))</f>
        <v>8679.2607</v>
      </c>
      <c r="DQ8" s="50">
        <f t="array" ref="DQ8">IF(DQ$2=1,Assumptions!$P8/12,(SUMIF($D$2:$EE$2,DQ$2-1,$D8:$EE8)/12)*(1+XLOOKUP(DQ$2,Assumptions!$C$94:$M$94,Assumptions!$C$97:$M$97)))</f>
        <v>8679.2607</v>
      </c>
      <c r="DR8" s="50">
        <f t="array" ref="DR8">IF(DR$2=1,Assumptions!$P8/12,(SUMIF($D$2:$EE$2,DR$2-1,$D8:$EE8)/12)*(1+XLOOKUP(DR$2,Assumptions!$C$94:$M$94,Assumptions!$C$97:$M$97)))</f>
        <v>8679.2607</v>
      </c>
      <c r="DS8" s="50">
        <f t="array" ref="DS8">IF(DS$2=1,Assumptions!$P8/12,(SUMIF($D$2:$EE$2,DS$2-1,$D8:$EE8)/12)*(1+XLOOKUP(DS$2,Assumptions!$C$94:$M$94,Assumptions!$C$97:$M$97)))</f>
        <v>8679.2607</v>
      </c>
      <c r="DT8" s="50">
        <f t="array" ref="DT8">IF(DT$2=1,Assumptions!$P8/12,(SUMIF($D$2:$EE$2,DT$2-1,$D8:$EE8)/12)*(1+XLOOKUP(DT$2,Assumptions!$C$94:$M$94,Assumptions!$C$97:$M$97)))</f>
        <v>8939.638521</v>
      </c>
      <c r="DU8" s="50">
        <f t="array" ref="DU8">IF(DU$2=1,Assumptions!$P8/12,(SUMIF($D$2:$EE$2,DU$2-1,$D8:$EE8)/12)*(1+XLOOKUP(DU$2,Assumptions!$C$94:$M$94,Assumptions!$C$97:$M$97)))</f>
        <v>8939.638521</v>
      </c>
      <c r="DV8" s="50">
        <f t="array" ref="DV8">IF(DV$2=1,Assumptions!$P8/12,(SUMIF($D$2:$EE$2,DV$2-1,$D8:$EE8)/12)*(1+XLOOKUP(DV$2,Assumptions!$C$94:$M$94,Assumptions!$C$97:$M$97)))</f>
        <v>8939.638521</v>
      </c>
      <c r="DW8" s="50">
        <f t="array" ref="DW8">IF(DW$2=1,Assumptions!$P8/12,(SUMIF($D$2:$EE$2,DW$2-1,$D8:$EE8)/12)*(1+XLOOKUP(DW$2,Assumptions!$C$94:$M$94,Assumptions!$C$97:$M$97)))</f>
        <v>8939.638521</v>
      </c>
      <c r="DX8" s="50">
        <f t="array" ref="DX8">IF(DX$2=1,Assumptions!$P8/12,(SUMIF($D$2:$EE$2,DX$2-1,$D8:$EE8)/12)*(1+XLOOKUP(DX$2,Assumptions!$C$94:$M$94,Assumptions!$C$97:$M$97)))</f>
        <v>8939.638521</v>
      </c>
      <c r="DY8" s="50">
        <f t="array" ref="DY8">IF(DY$2=1,Assumptions!$P8/12,(SUMIF($D$2:$EE$2,DY$2-1,$D8:$EE8)/12)*(1+XLOOKUP(DY$2,Assumptions!$C$94:$M$94,Assumptions!$C$97:$M$97)))</f>
        <v>8939.638521</v>
      </c>
      <c r="DZ8" s="50">
        <f t="array" ref="DZ8">IF(DZ$2=1,Assumptions!$P8/12,(SUMIF($D$2:$EE$2,DZ$2-1,$D8:$EE8)/12)*(1+XLOOKUP(DZ$2,Assumptions!$C$94:$M$94,Assumptions!$C$97:$M$97)))</f>
        <v>8939.638521</v>
      </c>
      <c r="EA8" s="50">
        <f t="array" ref="EA8">IF(EA$2=1,Assumptions!$P8/12,(SUMIF($D$2:$EE$2,EA$2-1,$D8:$EE8)/12)*(1+XLOOKUP(EA$2,Assumptions!$C$94:$M$94,Assumptions!$C$97:$M$97)))</f>
        <v>8939.638521</v>
      </c>
      <c r="EB8" s="50">
        <f t="array" ref="EB8">IF(EB$2=1,Assumptions!$P8/12,(SUMIF($D$2:$EE$2,EB$2-1,$D8:$EE8)/12)*(1+XLOOKUP(EB$2,Assumptions!$C$94:$M$94,Assumptions!$C$97:$M$97)))</f>
        <v>8939.638521</v>
      </c>
      <c r="EC8" s="50">
        <f t="array" ref="EC8">IF(EC$2=1,Assumptions!$P8/12,(SUMIF($D$2:$EE$2,EC$2-1,$D8:$EE8)/12)*(1+XLOOKUP(EC$2,Assumptions!$C$94:$M$94,Assumptions!$C$97:$M$97)))</f>
        <v>8939.638521</v>
      </c>
      <c r="ED8" s="50">
        <f t="array" ref="ED8">IF(ED$2=1,Assumptions!$P8/12,(SUMIF($D$2:$EE$2,ED$2-1,$D8:$EE8)/12)*(1+XLOOKUP(ED$2,Assumptions!$C$94:$M$94,Assumptions!$C$97:$M$97)))</f>
        <v>8939.638521</v>
      </c>
      <c r="EE8" s="50">
        <f t="array" ref="EE8">IF(EE$2=1,Assumptions!$P8/12,(SUMIF($D$2:$EE$2,EE$2-1,$D8:$EE8)/12)*(1+XLOOKUP(EE$2,Assumptions!$C$94:$M$94,Assumptions!$C$97:$M$97)))</f>
        <v>8939.638521</v>
      </c>
    </row>
    <row r="9" ht="15.75" customHeight="1">
      <c r="A9" s="1"/>
      <c r="B9" s="1"/>
      <c r="C9" s="1" t="str">
        <f>Assumptions!J9</f>
        <v>5BR B (3bath) 30, 33</v>
      </c>
      <c r="D9" s="50">
        <f t="array" ref="D9">IF(D$2=1,Assumptions!$P9/12,(SUMIF($D$2:$EE$2,D$2-1,$D9:$EE9)/12)*(1+XLOOKUP(D$2,Assumptions!$C$94:$M$94,Assumptions!$C$97:$M$97)))</f>
        <v>6952.5</v>
      </c>
      <c r="E9" s="50">
        <f t="array" ref="E9">IF(E$2=1,Assumptions!$P9/12,(SUMIF($D$2:$EE$2,E$2-1,$D9:$EE9)/12)*(1+XLOOKUP(E$2,Assumptions!$C$94:$M$94,Assumptions!$C$97:$M$97)))</f>
        <v>6952.5</v>
      </c>
      <c r="F9" s="50">
        <f t="array" ref="F9">IF(F$2=1,Assumptions!$P9/12,(SUMIF($D$2:$EE$2,F$2-1,$D9:$EE9)/12)*(1+XLOOKUP(F$2,Assumptions!$C$94:$M$94,Assumptions!$C$97:$M$97)))</f>
        <v>6952.5</v>
      </c>
      <c r="G9" s="50">
        <f t="array" ref="G9">IF(G$2=1,Assumptions!$P9/12,(SUMIF($D$2:$EE$2,G$2-1,$D9:$EE9)/12)*(1+XLOOKUP(G$2,Assumptions!$C$94:$M$94,Assumptions!$C$97:$M$97)))</f>
        <v>6952.5</v>
      </c>
      <c r="H9" s="50">
        <f t="array" ref="H9">IF(H$2=1,Assumptions!$P9/12,(SUMIF($D$2:$EE$2,H$2-1,$D9:$EE9)/12)*(1+XLOOKUP(H$2,Assumptions!$C$94:$M$94,Assumptions!$C$97:$M$97)))</f>
        <v>6952.5</v>
      </c>
      <c r="I9" s="50">
        <f t="array" ref="I9">IF(I$2=1,Assumptions!$P9/12,(SUMIF($D$2:$EE$2,I$2-1,$D9:$EE9)/12)*(1+XLOOKUP(I$2,Assumptions!$C$94:$M$94,Assumptions!$C$97:$M$97)))</f>
        <v>6952.5</v>
      </c>
      <c r="J9" s="50">
        <f t="array" ref="J9">IF(J$2=1,Assumptions!$P9/12,(SUMIF($D$2:$EE$2,J$2-1,$D9:$EE9)/12)*(1+XLOOKUP(J$2,Assumptions!$C$94:$M$94,Assumptions!$C$97:$M$97)))</f>
        <v>6952.5</v>
      </c>
      <c r="K9" s="50">
        <f t="array" ref="K9">IF(K$2=1,Assumptions!$P9/12,(SUMIF($D$2:$EE$2,K$2-1,$D9:$EE9)/12)*(1+XLOOKUP(K$2,Assumptions!$C$94:$M$94,Assumptions!$C$97:$M$97)))</f>
        <v>6952.5</v>
      </c>
      <c r="L9" s="50">
        <f t="array" ref="L9">IF(L$2=1,Assumptions!$P9/12,(SUMIF($D$2:$EE$2,L$2-1,$D9:$EE9)/12)*(1+XLOOKUP(L$2,Assumptions!$C$94:$M$94,Assumptions!$C$97:$M$97)))</f>
        <v>6952.5</v>
      </c>
      <c r="M9" s="50">
        <f t="array" ref="M9">IF(M$2=1,Assumptions!$P9/12,(SUMIF($D$2:$EE$2,M$2-1,$D9:$EE9)/12)*(1+XLOOKUP(M$2,Assumptions!$C$94:$M$94,Assumptions!$C$97:$M$97)))</f>
        <v>6952.5</v>
      </c>
      <c r="N9" s="50">
        <f t="array" ref="N9">IF(N$2=1,Assumptions!$P9/12,(SUMIF($D$2:$EE$2,N$2-1,$D9:$EE9)/12)*(1+XLOOKUP(N$2,Assumptions!$C$94:$M$94,Assumptions!$C$97:$M$97)))</f>
        <v>6952.5</v>
      </c>
      <c r="O9" s="50">
        <f t="array" ref="O9">IF(O$2=1,Assumptions!$P9/12,(SUMIF($D$2:$EE$2,O$2-1,$D9:$EE9)/12)*(1+XLOOKUP(O$2,Assumptions!$C$94:$M$94,Assumptions!$C$97:$M$97)))</f>
        <v>6952.5</v>
      </c>
      <c r="P9" s="50">
        <f t="array" ref="P9">IF(P$2=1,Assumptions!$P9/12,(SUMIF($D$2:$EE$2,P$2-1,$D9:$EE9)/12)*(1+XLOOKUP(P$2,Assumptions!$C$94:$M$94,Assumptions!$C$97:$M$97)))</f>
        <v>7091.55</v>
      </c>
      <c r="Q9" s="50">
        <f t="array" ref="Q9">IF(Q$2=1,Assumptions!$P9/12,(SUMIF($D$2:$EE$2,Q$2-1,$D9:$EE9)/12)*(1+XLOOKUP(Q$2,Assumptions!$C$94:$M$94,Assumptions!$C$97:$M$97)))</f>
        <v>7091.55</v>
      </c>
      <c r="R9" s="50">
        <f t="array" ref="R9">IF(R$2=1,Assumptions!$P9/12,(SUMIF($D$2:$EE$2,R$2-1,$D9:$EE9)/12)*(1+XLOOKUP(R$2,Assumptions!$C$94:$M$94,Assumptions!$C$97:$M$97)))</f>
        <v>7091.55</v>
      </c>
      <c r="S9" s="50">
        <f t="array" ref="S9">IF(S$2=1,Assumptions!$P9/12,(SUMIF($D$2:$EE$2,S$2-1,$D9:$EE9)/12)*(1+XLOOKUP(S$2,Assumptions!$C$94:$M$94,Assumptions!$C$97:$M$97)))</f>
        <v>7091.55</v>
      </c>
      <c r="T9" s="50">
        <f t="array" ref="T9">IF(T$2=1,Assumptions!$P9/12,(SUMIF($D$2:$EE$2,T$2-1,$D9:$EE9)/12)*(1+XLOOKUP(T$2,Assumptions!$C$94:$M$94,Assumptions!$C$97:$M$97)))</f>
        <v>7091.55</v>
      </c>
      <c r="U9" s="50">
        <f t="array" ref="U9">IF(U$2=1,Assumptions!$P9/12,(SUMIF($D$2:$EE$2,U$2-1,$D9:$EE9)/12)*(1+XLOOKUP(U$2,Assumptions!$C$94:$M$94,Assumptions!$C$97:$M$97)))</f>
        <v>7091.55</v>
      </c>
      <c r="V9" s="50">
        <f t="array" ref="V9">IF(V$2=1,Assumptions!$P9/12,(SUMIF($D$2:$EE$2,V$2-1,$D9:$EE9)/12)*(1+XLOOKUP(V$2,Assumptions!$C$94:$M$94,Assumptions!$C$97:$M$97)))</f>
        <v>7091.55</v>
      </c>
      <c r="W9" s="50">
        <f t="array" ref="W9">IF(W$2=1,Assumptions!$P9/12,(SUMIF($D$2:$EE$2,W$2-1,$D9:$EE9)/12)*(1+XLOOKUP(W$2,Assumptions!$C$94:$M$94,Assumptions!$C$97:$M$97)))</f>
        <v>7091.55</v>
      </c>
      <c r="X9" s="50">
        <f t="array" ref="X9">IF(X$2=1,Assumptions!$P9/12,(SUMIF($D$2:$EE$2,X$2-1,$D9:$EE9)/12)*(1+XLOOKUP(X$2,Assumptions!$C$94:$M$94,Assumptions!$C$97:$M$97)))</f>
        <v>7091.55</v>
      </c>
      <c r="Y9" s="50">
        <f t="array" ref="Y9">IF(Y$2=1,Assumptions!$P9/12,(SUMIF($D$2:$EE$2,Y$2-1,$D9:$EE9)/12)*(1+XLOOKUP(Y$2,Assumptions!$C$94:$M$94,Assumptions!$C$97:$M$97)))</f>
        <v>7091.55</v>
      </c>
      <c r="Z9" s="50">
        <f t="array" ref="Z9">IF(Z$2=1,Assumptions!$P9/12,(SUMIF($D$2:$EE$2,Z$2-1,$D9:$EE9)/12)*(1+XLOOKUP(Z$2,Assumptions!$C$94:$M$94,Assumptions!$C$97:$M$97)))</f>
        <v>7091.55</v>
      </c>
      <c r="AA9" s="50">
        <f t="array" ref="AA9">IF(AA$2=1,Assumptions!$P9/12,(SUMIF($D$2:$EE$2,AA$2-1,$D9:$EE9)/12)*(1+XLOOKUP(AA$2,Assumptions!$C$94:$M$94,Assumptions!$C$97:$M$97)))</f>
        <v>7091.55</v>
      </c>
      <c r="AB9" s="50">
        <f t="array" ref="AB9">IF(AB$2=1,Assumptions!$P9/12,(SUMIF($D$2:$EE$2,AB$2-1,$D9:$EE9)/12)*(1+XLOOKUP(AB$2,Assumptions!$C$94:$M$94,Assumptions!$C$97:$M$97)))</f>
        <v>7233.381</v>
      </c>
      <c r="AC9" s="50">
        <f t="array" ref="AC9">IF(AC$2=1,Assumptions!$P9/12,(SUMIF($D$2:$EE$2,AC$2-1,$D9:$EE9)/12)*(1+XLOOKUP(AC$2,Assumptions!$C$94:$M$94,Assumptions!$C$97:$M$97)))</f>
        <v>7233.381</v>
      </c>
      <c r="AD9" s="50">
        <f t="array" ref="AD9">IF(AD$2=1,Assumptions!$P9/12,(SUMIF($D$2:$EE$2,AD$2-1,$D9:$EE9)/12)*(1+XLOOKUP(AD$2,Assumptions!$C$94:$M$94,Assumptions!$C$97:$M$97)))</f>
        <v>7233.381</v>
      </c>
      <c r="AE9" s="50">
        <f t="array" ref="AE9">IF(AE$2=1,Assumptions!$P9/12,(SUMIF($D$2:$EE$2,AE$2-1,$D9:$EE9)/12)*(1+XLOOKUP(AE$2,Assumptions!$C$94:$M$94,Assumptions!$C$97:$M$97)))</f>
        <v>7233.381</v>
      </c>
      <c r="AF9" s="50">
        <f t="array" ref="AF9">IF(AF$2=1,Assumptions!$P9/12,(SUMIF($D$2:$EE$2,AF$2-1,$D9:$EE9)/12)*(1+XLOOKUP(AF$2,Assumptions!$C$94:$M$94,Assumptions!$C$97:$M$97)))</f>
        <v>7233.381</v>
      </c>
      <c r="AG9" s="50">
        <f t="array" ref="AG9">IF(AG$2=1,Assumptions!$P9/12,(SUMIF($D$2:$EE$2,AG$2-1,$D9:$EE9)/12)*(1+XLOOKUP(AG$2,Assumptions!$C$94:$M$94,Assumptions!$C$97:$M$97)))</f>
        <v>7233.381</v>
      </c>
      <c r="AH9" s="50">
        <f t="array" ref="AH9">IF(AH$2=1,Assumptions!$P9/12,(SUMIF($D$2:$EE$2,AH$2-1,$D9:$EE9)/12)*(1+XLOOKUP(AH$2,Assumptions!$C$94:$M$94,Assumptions!$C$97:$M$97)))</f>
        <v>7233.381</v>
      </c>
      <c r="AI9" s="50">
        <f t="array" ref="AI9">IF(AI$2=1,Assumptions!$P9/12,(SUMIF($D$2:$EE$2,AI$2-1,$D9:$EE9)/12)*(1+XLOOKUP(AI$2,Assumptions!$C$94:$M$94,Assumptions!$C$97:$M$97)))</f>
        <v>7233.381</v>
      </c>
      <c r="AJ9" s="50">
        <f t="array" ref="AJ9">IF(AJ$2=1,Assumptions!$P9/12,(SUMIF($D$2:$EE$2,AJ$2-1,$D9:$EE9)/12)*(1+XLOOKUP(AJ$2,Assumptions!$C$94:$M$94,Assumptions!$C$97:$M$97)))</f>
        <v>7233.381</v>
      </c>
      <c r="AK9" s="50">
        <f t="array" ref="AK9">IF(AK$2=1,Assumptions!$P9/12,(SUMIF($D$2:$EE$2,AK$2-1,$D9:$EE9)/12)*(1+XLOOKUP(AK$2,Assumptions!$C$94:$M$94,Assumptions!$C$97:$M$97)))</f>
        <v>7233.381</v>
      </c>
      <c r="AL9" s="50">
        <f t="array" ref="AL9">IF(AL$2=1,Assumptions!$P9/12,(SUMIF($D$2:$EE$2,AL$2-1,$D9:$EE9)/12)*(1+XLOOKUP(AL$2,Assumptions!$C$94:$M$94,Assumptions!$C$97:$M$97)))</f>
        <v>7233.381</v>
      </c>
      <c r="AM9" s="50">
        <f t="array" ref="AM9">IF(AM$2=1,Assumptions!$P9/12,(SUMIF($D$2:$EE$2,AM$2-1,$D9:$EE9)/12)*(1+XLOOKUP(AM$2,Assumptions!$C$94:$M$94,Assumptions!$C$97:$M$97)))</f>
        <v>7233.381</v>
      </c>
      <c r="AN9" s="50">
        <f t="array" ref="AN9">IF(AN$2=1,Assumptions!$P9/12,(SUMIF($D$2:$EE$2,AN$2-1,$D9:$EE9)/12)*(1+XLOOKUP(AN$2,Assumptions!$C$94:$M$94,Assumptions!$C$97:$M$97)))</f>
        <v>7378.04862</v>
      </c>
      <c r="AO9" s="50">
        <f t="array" ref="AO9">IF(AO$2=1,Assumptions!$P9/12,(SUMIF($D$2:$EE$2,AO$2-1,$D9:$EE9)/12)*(1+XLOOKUP(AO$2,Assumptions!$C$94:$M$94,Assumptions!$C$97:$M$97)))</f>
        <v>7378.04862</v>
      </c>
      <c r="AP9" s="50">
        <f t="array" ref="AP9">IF(AP$2=1,Assumptions!$P9/12,(SUMIF($D$2:$EE$2,AP$2-1,$D9:$EE9)/12)*(1+XLOOKUP(AP$2,Assumptions!$C$94:$M$94,Assumptions!$C$97:$M$97)))</f>
        <v>7378.04862</v>
      </c>
      <c r="AQ9" s="50">
        <f t="array" ref="AQ9">IF(AQ$2=1,Assumptions!$P9/12,(SUMIF($D$2:$EE$2,AQ$2-1,$D9:$EE9)/12)*(1+XLOOKUP(AQ$2,Assumptions!$C$94:$M$94,Assumptions!$C$97:$M$97)))</f>
        <v>7378.04862</v>
      </c>
      <c r="AR9" s="50">
        <f t="array" ref="AR9">IF(AR$2=1,Assumptions!$P9/12,(SUMIF($D$2:$EE$2,AR$2-1,$D9:$EE9)/12)*(1+XLOOKUP(AR$2,Assumptions!$C$94:$M$94,Assumptions!$C$97:$M$97)))</f>
        <v>7378.04862</v>
      </c>
      <c r="AS9" s="50">
        <f t="array" ref="AS9">IF(AS$2=1,Assumptions!$P9/12,(SUMIF($D$2:$EE$2,AS$2-1,$D9:$EE9)/12)*(1+XLOOKUP(AS$2,Assumptions!$C$94:$M$94,Assumptions!$C$97:$M$97)))</f>
        <v>7378.04862</v>
      </c>
      <c r="AT9" s="50">
        <f t="array" ref="AT9">IF(AT$2=1,Assumptions!$P9/12,(SUMIF($D$2:$EE$2,AT$2-1,$D9:$EE9)/12)*(1+XLOOKUP(AT$2,Assumptions!$C$94:$M$94,Assumptions!$C$97:$M$97)))</f>
        <v>7378.04862</v>
      </c>
      <c r="AU9" s="50">
        <f t="array" ref="AU9">IF(AU$2=1,Assumptions!$P9/12,(SUMIF($D$2:$EE$2,AU$2-1,$D9:$EE9)/12)*(1+XLOOKUP(AU$2,Assumptions!$C$94:$M$94,Assumptions!$C$97:$M$97)))</f>
        <v>7378.04862</v>
      </c>
      <c r="AV9" s="50">
        <f t="array" ref="AV9">IF(AV$2=1,Assumptions!$P9/12,(SUMIF($D$2:$EE$2,AV$2-1,$D9:$EE9)/12)*(1+XLOOKUP(AV$2,Assumptions!$C$94:$M$94,Assumptions!$C$97:$M$97)))</f>
        <v>7378.04862</v>
      </c>
      <c r="AW9" s="50">
        <f t="array" ref="AW9">IF(AW$2=1,Assumptions!$P9/12,(SUMIF($D$2:$EE$2,AW$2-1,$D9:$EE9)/12)*(1+XLOOKUP(AW$2,Assumptions!$C$94:$M$94,Assumptions!$C$97:$M$97)))</f>
        <v>7378.04862</v>
      </c>
      <c r="AX9" s="50">
        <f t="array" ref="AX9">IF(AX$2=1,Assumptions!$P9/12,(SUMIF($D$2:$EE$2,AX$2-1,$D9:$EE9)/12)*(1+XLOOKUP(AX$2,Assumptions!$C$94:$M$94,Assumptions!$C$97:$M$97)))</f>
        <v>7378.04862</v>
      </c>
      <c r="AY9" s="50">
        <f t="array" ref="AY9">IF(AY$2=1,Assumptions!$P9/12,(SUMIF($D$2:$EE$2,AY$2-1,$D9:$EE9)/12)*(1+XLOOKUP(AY$2,Assumptions!$C$94:$M$94,Assumptions!$C$97:$M$97)))</f>
        <v>7378.04862</v>
      </c>
      <c r="AZ9" s="50">
        <f t="array" ref="AZ9">IF(AZ$2=1,Assumptions!$P9/12,(SUMIF($D$2:$EE$2,AZ$2-1,$D9:$EE9)/12)*(1+XLOOKUP(AZ$2,Assumptions!$C$94:$M$94,Assumptions!$C$97:$M$97)))</f>
        <v>7599.390079</v>
      </c>
      <c r="BA9" s="50">
        <f t="array" ref="BA9">IF(BA$2=1,Assumptions!$P9/12,(SUMIF($D$2:$EE$2,BA$2-1,$D9:$EE9)/12)*(1+XLOOKUP(BA$2,Assumptions!$C$94:$M$94,Assumptions!$C$97:$M$97)))</f>
        <v>7599.390079</v>
      </c>
      <c r="BB9" s="50">
        <f t="array" ref="BB9">IF(BB$2=1,Assumptions!$P9/12,(SUMIF($D$2:$EE$2,BB$2-1,$D9:$EE9)/12)*(1+XLOOKUP(BB$2,Assumptions!$C$94:$M$94,Assumptions!$C$97:$M$97)))</f>
        <v>7599.390079</v>
      </c>
      <c r="BC9" s="50">
        <f t="array" ref="BC9">IF(BC$2=1,Assumptions!$P9/12,(SUMIF($D$2:$EE$2,BC$2-1,$D9:$EE9)/12)*(1+XLOOKUP(BC$2,Assumptions!$C$94:$M$94,Assumptions!$C$97:$M$97)))</f>
        <v>7599.390079</v>
      </c>
      <c r="BD9" s="50">
        <f t="array" ref="BD9">IF(BD$2=1,Assumptions!$P9/12,(SUMIF($D$2:$EE$2,BD$2-1,$D9:$EE9)/12)*(1+XLOOKUP(BD$2,Assumptions!$C$94:$M$94,Assumptions!$C$97:$M$97)))</f>
        <v>7599.390079</v>
      </c>
      <c r="BE9" s="50">
        <f t="array" ref="BE9">IF(BE$2=1,Assumptions!$P9/12,(SUMIF($D$2:$EE$2,BE$2-1,$D9:$EE9)/12)*(1+XLOOKUP(BE$2,Assumptions!$C$94:$M$94,Assumptions!$C$97:$M$97)))</f>
        <v>7599.390079</v>
      </c>
      <c r="BF9" s="50">
        <f t="array" ref="BF9">IF(BF$2=1,Assumptions!$P9/12,(SUMIF($D$2:$EE$2,BF$2-1,$D9:$EE9)/12)*(1+XLOOKUP(BF$2,Assumptions!$C$94:$M$94,Assumptions!$C$97:$M$97)))</f>
        <v>7599.390079</v>
      </c>
      <c r="BG9" s="50">
        <f t="array" ref="BG9">IF(BG$2=1,Assumptions!$P9/12,(SUMIF($D$2:$EE$2,BG$2-1,$D9:$EE9)/12)*(1+XLOOKUP(BG$2,Assumptions!$C$94:$M$94,Assumptions!$C$97:$M$97)))</f>
        <v>7599.390079</v>
      </c>
      <c r="BH9" s="50">
        <f t="array" ref="BH9">IF(BH$2=1,Assumptions!$P9/12,(SUMIF($D$2:$EE$2,BH$2-1,$D9:$EE9)/12)*(1+XLOOKUP(BH$2,Assumptions!$C$94:$M$94,Assumptions!$C$97:$M$97)))</f>
        <v>7599.390079</v>
      </c>
      <c r="BI9" s="50">
        <f t="array" ref="BI9">IF(BI$2=1,Assumptions!$P9/12,(SUMIF($D$2:$EE$2,BI$2-1,$D9:$EE9)/12)*(1+XLOOKUP(BI$2,Assumptions!$C$94:$M$94,Assumptions!$C$97:$M$97)))</f>
        <v>7599.390079</v>
      </c>
      <c r="BJ9" s="50">
        <f t="array" ref="BJ9">IF(BJ$2=1,Assumptions!$P9/12,(SUMIF($D$2:$EE$2,BJ$2-1,$D9:$EE9)/12)*(1+XLOOKUP(BJ$2,Assumptions!$C$94:$M$94,Assumptions!$C$97:$M$97)))</f>
        <v>7599.390079</v>
      </c>
      <c r="BK9" s="50">
        <f t="array" ref="BK9">IF(BK$2=1,Assumptions!$P9/12,(SUMIF($D$2:$EE$2,BK$2-1,$D9:$EE9)/12)*(1+XLOOKUP(BK$2,Assumptions!$C$94:$M$94,Assumptions!$C$97:$M$97)))</f>
        <v>7599.390079</v>
      </c>
      <c r="BL9" s="50">
        <f t="array" ref="BL9">IF(BL$2=1,Assumptions!$P9/12,(SUMIF($D$2:$EE$2,BL$2-1,$D9:$EE9)/12)*(1+XLOOKUP(BL$2,Assumptions!$C$94:$M$94,Assumptions!$C$97:$M$97)))</f>
        <v>7827.371781</v>
      </c>
      <c r="BM9" s="50">
        <f t="array" ref="BM9">IF(BM$2=1,Assumptions!$P9/12,(SUMIF($D$2:$EE$2,BM$2-1,$D9:$EE9)/12)*(1+XLOOKUP(BM$2,Assumptions!$C$94:$M$94,Assumptions!$C$97:$M$97)))</f>
        <v>7827.371781</v>
      </c>
      <c r="BN9" s="50">
        <f t="array" ref="BN9">IF(BN$2=1,Assumptions!$P9/12,(SUMIF($D$2:$EE$2,BN$2-1,$D9:$EE9)/12)*(1+XLOOKUP(BN$2,Assumptions!$C$94:$M$94,Assumptions!$C$97:$M$97)))</f>
        <v>7827.371781</v>
      </c>
      <c r="BO9" s="50">
        <f t="array" ref="BO9">IF(BO$2=1,Assumptions!$P9/12,(SUMIF($D$2:$EE$2,BO$2-1,$D9:$EE9)/12)*(1+XLOOKUP(BO$2,Assumptions!$C$94:$M$94,Assumptions!$C$97:$M$97)))</f>
        <v>7827.371781</v>
      </c>
      <c r="BP9" s="50">
        <f t="array" ref="BP9">IF(BP$2=1,Assumptions!$P9/12,(SUMIF($D$2:$EE$2,BP$2-1,$D9:$EE9)/12)*(1+XLOOKUP(BP$2,Assumptions!$C$94:$M$94,Assumptions!$C$97:$M$97)))</f>
        <v>7827.371781</v>
      </c>
      <c r="BQ9" s="50">
        <f t="array" ref="BQ9">IF(BQ$2=1,Assumptions!$P9/12,(SUMIF($D$2:$EE$2,BQ$2-1,$D9:$EE9)/12)*(1+XLOOKUP(BQ$2,Assumptions!$C$94:$M$94,Assumptions!$C$97:$M$97)))</f>
        <v>7827.371781</v>
      </c>
      <c r="BR9" s="50">
        <f t="array" ref="BR9">IF(BR$2=1,Assumptions!$P9/12,(SUMIF($D$2:$EE$2,BR$2-1,$D9:$EE9)/12)*(1+XLOOKUP(BR$2,Assumptions!$C$94:$M$94,Assumptions!$C$97:$M$97)))</f>
        <v>7827.371781</v>
      </c>
      <c r="BS9" s="50">
        <f t="array" ref="BS9">IF(BS$2=1,Assumptions!$P9/12,(SUMIF($D$2:$EE$2,BS$2-1,$D9:$EE9)/12)*(1+XLOOKUP(BS$2,Assumptions!$C$94:$M$94,Assumptions!$C$97:$M$97)))</f>
        <v>7827.371781</v>
      </c>
      <c r="BT9" s="50">
        <f t="array" ref="BT9">IF(BT$2=1,Assumptions!$P9/12,(SUMIF($D$2:$EE$2,BT$2-1,$D9:$EE9)/12)*(1+XLOOKUP(BT$2,Assumptions!$C$94:$M$94,Assumptions!$C$97:$M$97)))</f>
        <v>7827.371781</v>
      </c>
      <c r="BU9" s="50">
        <f t="array" ref="BU9">IF(BU$2=1,Assumptions!$P9/12,(SUMIF($D$2:$EE$2,BU$2-1,$D9:$EE9)/12)*(1+XLOOKUP(BU$2,Assumptions!$C$94:$M$94,Assumptions!$C$97:$M$97)))</f>
        <v>7827.371781</v>
      </c>
      <c r="BV9" s="50">
        <f t="array" ref="BV9">IF(BV$2=1,Assumptions!$P9/12,(SUMIF($D$2:$EE$2,BV$2-1,$D9:$EE9)/12)*(1+XLOOKUP(BV$2,Assumptions!$C$94:$M$94,Assumptions!$C$97:$M$97)))</f>
        <v>7827.371781</v>
      </c>
      <c r="BW9" s="50">
        <f t="array" ref="BW9">IF(BW$2=1,Assumptions!$P9/12,(SUMIF($D$2:$EE$2,BW$2-1,$D9:$EE9)/12)*(1+XLOOKUP(BW$2,Assumptions!$C$94:$M$94,Assumptions!$C$97:$M$97)))</f>
        <v>7827.371781</v>
      </c>
      <c r="BX9" s="50">
        <f t="array" ref="BX9">IF(BX$2=1,Assumptions!$P9/12,(SUMIF($D$2:$EE$2,BX$2-1,$D9:$EE9)/12)*(1+XLOOKUP(BX$2,Assumptions!$C$94:$M$94,Assumptions!$C$97:$M$97)))</f>
        <v>8062.192934</v>
      </c>
      <c r="BY9" s="50">
        <f t="array" ref="BY9">IF(BY$2=1,Assumptions!$P9/12,(SUMIF($D$2:$EE$2,BY$2-1,$D9:$EE9)/12)*(1+XLOOKUP(BY$2,Assumptions!$C$94:$M$94,Assumptions!$C$97:$M$97)))</f>
        <v>8062.192934</v>
      </c>
      <c r="BZ9" s="50">
        <f t="array" ref="BZ9">IF(BZ$2=1,Assumptions!$P9/12,(SUMIF($D$2:$EE$2,BZ$2-1,$D9:$EE9)/12)*(1+XLOOKUP(BZ$2,Assumptions!$C$94:$M$94,Assumptions!$C$97:$M$97)))</f>
        <v>8062.192934</v>
      </c>
      <c r="CA9" s="50">
        <f t="array" ref="CA9">IF(CA$2=1,Assumptions!$P9/12,(SUMIF($D$2:$EE$2,CA$2-1,$D9:$EE9)/12)*(1+XLOOKUP(CA$2,Assumptions!$C$94:$M$94,Assumptions!$C$97:$M$97)))</f>
        <v>8062.192934</v>
      </c>
      <c r="CB9" s="50">
        <f t="array" ref="CB9">IF(CB$2=1,Assumptions!$P9/12,(SUMIF($D$2:$EE$2,CB$2-1,$D9:$EE9)/12)*(1+XLOOKUP(CB$2,Assumptions!$C$94:$M$94,Assumptions!$C$97:$M$97)))</f>
        <v>8062.192934</v>
      </c>
      <c r="CC9" s="50">
        <f t="array" ref="CC9">IF(CC$2=1,Assumptions!$P9/12,(SUMIF($D$2:$EE$2,CC$2-1,$D9:$EE9)/12)*(1+XLOOKUP(CC$2,Assumptions!$C$94:$M$94,Assumptions!$C$97:$M$97)))</f>
        <v>8062.192934</v>
      </c>
      <c r="CD9" s="50">
        <f t="array" ref="CD9">IF(CD$2=1,Assumptions!$P9/12,(SUMIF($D$2:$EE$2,CD$2-1,$D9:$EE9)/12)*(1+XLOOKUP(CD$2,Assumptions!$C$94:$M$94,Assumptions!$C$97:$M$97)))</f>
        <v>8062.192934</v>
      </c>
      <c r="CE9" s="50">
        <f t="array" ref="CE9">IF(CE$2=1,Assumptions!$P9/12,(SUMIF($D$2:$EE$2,CE$2-1,$D9:$EE9)/12)*(1+XLOOKUP(CE$2,Assumptions!$C$94:$M$94,Assumptions!$C$97:$M$97)))</f>
        <v>8062.192934</v>
      </c>
      <c r="CF9" s="50">
        <f t="array" ref="CF9">IF(CF$2=1,Assumptions!$P9/12,(SUMIF($D$2:$EE$2,CF$2-1,$D9:$EE9)/12)*(1+XLOOKUP(CF$2,Assumptions!$C$94:$M$94,Assumptions!$C$97:$M$97)))</f>
        <v>8062.192934</v>
      </c>
      <c r="CG9" s="50">
        <f t="array" ref="CG9">IF(CG$2=1,Assumptions!$P9/12,(SUMIF($D$2:$EE$2,CG$2-1,$D9:$EE9)/12)*(1+XLOOKUP(CG$2,Assumptions!$C$94:$M$94,Assumptions!$C$97:$M$97)))</f>
        <v>8062.192934</v>
      </c>
      <c r="CH9" s="50">
        <f t="array" ref="CH9">IF(CH$2=1,Assumptions!$P9/12,(SUMIF($D$2:$EE$2,CH$2-1,$D9:$EE9)/12)*(1+XLOOKUP(CH$2,Assumptions!$C$94:$M$94,Assumptions!$C$97:$M$97)))</f>
        <v>8062.192934</v>
      </c>
      <c r="CI9" s="50">
        <f t="array" ref="CI9">IF(CI$2=1,Assumptions!$P9/12,(SUMIF($D$2:$EE$2,CI$2-1,$D9:$EE9)/12)*(1+XLOOKUP(CI$2,Assumptions!$C$94:$M$94,Assumptions!$C$97:$M$97)))</f>
        <v>8062.192934</v>
      </c>
      <c r="CJ9" s="50">
        <f t="array" ref="CJ9">IF(CJ$2=1,Assumptions!$P9/12,(SUMIF($D$2:$EE$2,CJ$2-1,$D9:$EE9)/12)*(1+XLOOKUP(CJ$2,Assumptions!$C$94:$M$94,Assumptions!$C$97:$M$97)))</f>
        <v>8304.058722</v>
      </c>
      <c r="CK9" s="50">
        <f t="array" ref="CK9">IF(CK$2=1,Assumptions!$P9/12,(SUMIF($D$2:$EE$2,CK$2-1,$D9:$EE9)/12)*(1+XLOOKUP(CK$2,Assumptions!$C$94:$M$94,Assumptions!$C$97:$M$97)))</f>
        <v>8304.058722</v>
      </c>
      <c r="CL9" s="50">
        <f t="array" ref="CL9">IF(CL$2=1,Assumptions!$P9/12,(SUMIF($D$2:$EE$2,CL$2-1,$D9:$EE9)/12)*(1+XLOOKUP(CL$2,Assumptions!$C$94:$M$94,Assumptions!$C$97:$M$97)))</f>
        <v>8304.058722</v>
      </c>
      <c r="CM9" s="50">
        <f t="array" ref="CM9">IF(CM$2=1,Assumptions!$P9/12,(SUMIF($D$2:$EE$2,CM$2-1,$D9:$EE9)/12)*(1+XLOOKUP(CM$2,Assumptions!$C$94:$M$94,Assumptions!$C$97:$M$97)))</f>
        <v>8304.058722</v>
      </c>
      <c r="CN9" s="50">
        <f t="array" ref="CN9">IF(CN$2=1,Assumptions!$P9/12,(SUMIF($D$2:$EE$2,CN$2-1,$D9:$EE9)/12)*(1+XLOOKUP(CN$2,Assumptions!$C$94:$M$94,Assumptions!$C$97:$M$97)))</f>
        <v>8304.058722</v>
      </c>
      <c r="CO9" s="50">
        <f t="array" ref="CO9">IF(CO$2=1,Assumptions!$P9/12,(SUMIF($D$2:$EE$2,CO$2-1,$D9:$EE9)/12)*(1+XLOOKUP(CO$2,Assumptions!$C$94:$M$94,Assumptions!$C$97:$M$97)))</f>
        <v>8304.058722</v>
      </c>
      <c r="CP9" s="50">
        <f t="array" ref="CP9">IF(CP$2=1,Assumptions!$P9/12,(SUMIF($D$2:$EE$2,CP$2-1,$D9:$EE9)/12)*(1+XLOOKUP(CP$2,Assumptions!$C$94:$M$94,Assumptions!$C$97:$M$97)))</f>
        <v>8304.058722</v>
      </c>
      <c r="CQ9" s="50">
        <f t="array" ref="CQ9">IF(CQ$2=1,Assumptions!$P9/12,(SUMIF($D$2:$EE$2,CQ$2-1,$D9:$EE9)/12)*(1+XLOOKUP(CQ$2,Assumptions!$C$94:$M$94,Assumptions!$C$97:$M$97)))</f>
        <v>8304.058722</v>
      </c>
      <c r="CR9" s="50">
        <f t="array" ref="CR9">IF(CR$2=1,Assumptions!$P9/12,(SUMIF($D$2:$EE$2,CR$2-1,$D9:$EE9)/12)*(1+XLOOKUP(CR$2,Assumptions!$C$94:$M$94,Assumptions!$C$97:$M$97)))</f>
        <v>8304.058722</v>
      </c>
      <c r="CS9" s="50">
        <f t="array" ref="CS9">IF(CS$2=1,Assumptions!$P9/12,(SUMIF($D$2:$EE$2,CS$2-1,$D9:$EE9)/12)*(1+XLOOKUP(CS$2,Assumptions!$C$94:$M$94,Assumptions!$C$97:$M$97)))</f>
        <v>8304.058722</v>
      </c>
      <c r="CT9" s="50">
        <f t="array" ref="CT9">IF(CT$2=1,Assumptions!$P9/12,(SUMIF($D$2:$EE$2,CT$2-1,$D9:$EE9)/12)*(1+XLOOKUP(CT$2,Assumptions!$C$94:$M$94,Assumptions!$C$97:$M$97)))</f>
        <v>8304.058722</v>
      </c>
      <c r="CU9" s="50">
        <f t="array" ref="CU9">IF(CU$2=1,Assumptions!$P9/12,(SUMIF($D$2:$EE$2,CU$2-1,$D9:$EE9)/12)*(1+XLOOKUP(CU$2,Assumptions!$C$94:$M$94,Assumptions!$C$97:$M$97)))</f>
        <v>8304.058722</v>
      </c>
      <c r="CV9" s="50">
        <f t="array" ref="CV9">IF(CV$2=1,Assumptions!$P9/12,(SUMIF($D$2:$EE$2,CV$2-1,$D9:$EE9)/12)*(1+XLOOKUP(CV$2,Assumptions!$C$94:$M$94,Assumptions!$C$97:$M$97)))</f>
        <v>8553.180484</v>
      </c>
      <c r="CW9" s="50">
        <f t="array" ref="CW9">IF(CW$2=1,Assumptions!$P9/12,(SUMIF($D$2:$EE$2,CW$2-1,$D9:$EE9)/12)*(1+XLOOKUP(CW$2,Assumptions!$C$94:$M$94,Assumptions!$C$97:$M$97)))</f>
        <v>8553.180484</v>
      </c>
      <c r="CX9" s="50">
        <f t="array" ref="CX9">IF(CX$2=1,Assumptions!$P9/12,(SUMIF($D$2:$EE$2,CX$2-1,$D9:$EE9)/12)*(1+XLOOKUP(CX$2,Assumptions!$C$94:$M$94,Assumptions!$C$97:$M$97)))</f>
        <v>8553.180484</v>
      </c>
      <c r="CY9" s="50">
        <f t="array" ref="CY9">IF(CY$2=1,Assumptions!$P9/12,(SUMIF($D$2:$EE$2,CY$2-1,$D9:$EE9)/12)*(1+XLOOKUP(CY$2,Assumptions!$C$94:$M$94,Assumptions!$C$97:$M$97)))</f>
        <v>8553.180484</v>
      </c>
      <c r="CZ9" s="50">
        <f t="array" ref="CZ9">IF(CZ$2=1,Assumptions!$P9/12,(SUMIF($D$2:$EE$2,CZ$2-1,$D9:$EE9)/12)*(1+XLOOKUP(CZ$2,Assumptions!$C$94:$M$94,Assumptions!$C$97:$M$97)))</f>
        <v>8553.180484</v>
      </c>
      <c r="DA9" s="50">
        <f t="array" ref="DA9">IF(DA$2=1,Assumptions!$P9/12,(SUMIF($D$2:$EE$2,DA$2-1,$D9:$EE9)/12)*(1+XLOOKUP(DA$2,Assumptions!$C$94:$M$94,Assumptions!$C$97:$M$97)))</f>
        <v>8553.180484</v>
      </c>
      <c r="DB9" s="50">
        <f t="array" ref="DB9">IF(DB$2=1,Assumptions!$P9/12,(SUMIF($D$2:$EE$2,DB$2-1,$D9:$EE9)/12)*(1+XLOOKUP(DB$2,Assumptions!$C$94:$M$94,Assumptions!$C$97:$M$97)))</f>
        <v>8553.180484</v>
      </c>
      <c r="DC9" s="50">
        <f t="array" ref="DC9">IF(DC$2=1,Assumptions!$P9/12,(SUMIF($D$2:$EE$2,DC$2-1,$D9:$EE9)/12)*(1+XLOOKUP(DC$2,Assumptions!$C$94:$M$94,Assumptions!$C$97:$M$97)))</f>
        <v>8553.180484</v>
      </c>
      <c r="DD9" s="50">
        <f t="array" ref="DD9">IF(DD$2=1,Assumptions!$P9/12,(SUMIF($D$2:$EE$2,DD$2-1,$D9:$EE9)/12)*(1+XLOOKUP(DD$2,Assumptions!$C$94:$M$94,Assumptions!$C$97:$M$97)))</f>
        <v>8553.180484</v>
      </c>
      <c r="DE9" s="50">
        <f t="array" ref="DE9">IF(DE$2=1,Assumptions!$P9/12,(SUMIF($D$2:$EE$2,DE$2-1,$D9:$EE9)/12)*(1+XLOOKUP(DE$2,Assumptions!$C$94:$M$94,Assumptions!$C$97:$M$97)))</f>
        <v>8553.180484</v>
      </c>
      <c r="DF9" s="50">
        <f t="array" ref="DF9">IF(DF$2=1,Assumptions!$P9/12,(SUMIF($D$2:$EE$2,DF$2-1,$D9:$EE9)/12)*(1+XLOOKUP(DF$2,Assumptions!$C$94:$M$94,Assumptions!$C$97:$M$97)))</f>
        <v>8553.180484</v>
      </c>
      <c r="DG9" s="50">
        <f t="array" ref="DG9">IF(DG$2=1,Assumptions!$P9/12,(SUMIF($D$2:$EE$2,DG$2-1,$D9:$EE9)/12)*(1+XLOOKUP(DG$2,Assumptions!$C$94:$M$94,Assumptions!$C$97:$M$97)))</f>
        <v>8553.180484</v>
      </c>
      <c r="DH9" s="50">
        <f t="array" ref="DH9">IF(DH$2=1,Assumptions!$P9/12,(SUMIF($D$2:$EE$2,DH$2-1,$D9:$EE9)/12)*(1+XLOOKUP(DH$2,Assumptions!$C$94:$M$94,Assumptions!$C$97:$M$97)))</f>
        <v>8809.775899</v>
      </c>
      <c r="DI9" s="50">
        <f t="array" ref="DI9">IF(DI$2=1,Assumptions!$P9/12,(SUMIF($D$2:$EE$2,DI$2-1,$D9:$EE9)/12)*(1+XLOOKUP(DI$2,Assumptions!$C$94:$M$94,Assumptions!$C$97:$M$97)))</f>
        <v>8809.775899</v>
      </c>
      <c r="DJ9" s="50">
        <f t="array" ref="DJ9">IF(DJ$2=1,Assumptions!$P9/12,(SUMIF($D$2:$EE$2,DJ$2-1,$D9:$EE9)/12)*(1+XLOOKUP(DJ$2,Assumptions!$C$94:$M$94,Assumptions!$C$97:$M$97)))</f>
        <v>8809.775899</v>
      </c>
      <c r="DK9" s="50">
        <f t="array" ref="DK9">IF(DK$2=1,Assumptions!$P9/12,(SUMIF($D$2:$EE$2,DK$2-1,$D9:$EE9)/12)*(1+XLOOKUP(DK$2,Assumptions!$C$94:$M$94,Assumptions!$C$97:$M$97)))</f>
        <v>8809.775899</v>
      </c>
      <c r="DL9" s="50">
        <f t="array" ref="DL9">IF(DL$2=1,Assumptions!$P9/12,(SUMIF($D$2:$EE$2,DL$2-1,$D9:$EE9)/12)*(1+XLOOKUP(DL$2,Assumptions!$C$94:$M$94,Assumptions!$C$97:$M$97)))</f>
        <v>8809.775899</v>
      </c>
      <c r="DM9" s="50">
        <f t="array" ref="DM9">IF(DM$2=1,Assumptions!$P9/12,(SUMIF($D$2:$EE$2,DM$2-1,$D9:$EE9)/12)*(1+XLOOKUP(DM$2,Assumptions!$C$94:$M$94,Assumptions!$C$97:$M$97)))</f>
        <v>8809.775899</v>
      </c>
      <c r="DN9" s="50">
        <f t="array" ref="DN9">IF(DN$2=1,Assumptions!$P9/12,(SUMIF($D$2:$EE$2,DN$2-1,$D9:$EE9)/12)*(1+XLOOKUP(DN$2,Assumptions!$C$94:$M$94,Assumptions!$C$97:$M$97)))</f>
        <v>8809.775899</v>
      </c>
      <c r="DO9" s="50">
        <f t="array" ref="DO9">IF(DO$2=1,Assumptions!$P9/12,(SUMIF($D$2:$EE$2,DO$2-1,$D9:$EE9)/12)*(1+XLOOKUP(DO$2,Assumptions!$C$94:$M$94,Assumptions!$C$97:$M$97)))</f>
        <v>8809.775899</v>
      </c>
      <c r="DP9" s="50">
        <f t="array" ref="DP9">IF(DP$2=1,Assumptions!$P9/12,(SUMIF($D$2:$EE$2,DP$2-1,$D9:$EE9)/12)*(1+XLOOKUP(DP$2,Assumptions!$C$94:$M$94,Assumptions!$C$97:$M$97)))</f>
        <v>8809.775899</v>
      </c>
      <c r="DQ9" s="50">
        <f t="array" ref="DQ9">IF(DQ$2=1,Assumptions!$P9/12,(SUMIF($D$2:$EE$2,DQ$2-1,$D9:$EE9)/12)*(1+XLOOKUP(DQ$2,Assumptions!$C$94:$M$94,Assumptions!$C$97:$M$97)))</f>
        <v>8809.775899</v>
      </c>
      <c r="DR9" s="50">
        <f t="array" ref="DR9">IF(DR$2=1,Assumptions!$P9/12,(SUMIF($D$2:$EE$2,DR$2-1,$D9:$EE9)/12)*(1+XLOOKUP(DR$2,Assumptions!$C$94:$M$94,Assumptions!$C$97:$M$97)))</f>
        <v>8809.775899</v>
      </c>
      <c r="DS9" s="50">
        <f t="array" ref="DS9">IF(DS$2=1,Assumptions!$P9/12,(SUMIF($D$2:$EE$2,DS$2-1,$D9:$EE9)/12)*(1+XLOOKUP(DS$2,Assumptions!$C$94:$M$94,Assumptions!$C$97:$M$97)))</f>
        <v>8809.775899</v>
      </c>
      <c r="DT9" s="50">
        <f t="array" ref="DT9">IF(DT$2=1,Assumptions!$P9/12,(SUMIF($D$2:$EE$2,DT$2-1,$D9:$EE9)/12)*(1+XLOOKUP(DT$2,Assumptions!$C$94:$M$94,Assumptions!$C$97:$M$97)))</f>
        <v>9074.069176</v>
      </c>
      <c r="DU9" s="50">
        <f t="array" ref="DU9">IF(DU$2=1,Assumptions!$P9/12,(SUMIF($D$2:$EE$2,DU$2-1,$D9:$EE9)/12)*(1+XLOOKUP(DU$2,Assumptions!$C$94:$M$94,Assumptions!$C$97:$M$97)))</f>
        <v>9074.069176</v>
      </c>
      <c r="DV9" s="50">
        <f t="array" ref="DV9">IF(DV$2=1,Assumptions!$P9/12,(SUMIF($D$2:$EE$2,DV$2-1,$D9:$EE9)/12)*(1+XLOOKUP(DV$2,Assumptions!$C$94:$M$94,Assumptions!$C$97:$M$97)))</f>
        <v>9074.069176</v>
      </c>
      <c r="DW9" s="50">
        <f t="array" ref="DW9">IF(DW$2=1,Assumptions!$P9/12,(SUMIF($D$2:$EE$2,DW$2-1,$D9:$EE9)/12)*(1+XLOOKUP(DW$2,Assumptions!$C$94:$M$94,Assumptions!$C$97:$M$97)))</f>
        <v>9074.069176</v>
      </c>
      <c r="DX9" s="50">
        <f t="array" ref="DX9">IF(DX$2=1,Assumptions!$P9/12,(SUMIF($D$2:$EE$2,DX$2-1,$D9:$EE9)/12)*(1+XLOOKUP(DX$2,Assumptions!$C$94:$M$94,Assumptions!$C$97:$M$97)))</f>
        <v>9074.069176</v>
      </c>
      <c r="DY9" s="50">
        <f t="array" ref="DY9">IF(DY$2=1,Assumptions!$P9/12,(SUMIF($D$2:$EE$2,DY$2-1,$D9:$EE9)/12)*(1+XLOOKUP(DY$2,Assumptions!$C$94:$M$94,Assumptions!$C$97:$M$97)))</f>
        <v>9074.069176</v>
      </c>
      <c r="DZ9" s="50">
        <f t="array" ref="DZ9">IF(DZ$2=1,Assumptions!$P9/12,(SUMIF($D$2:$EE$2,DZ$2-1,$D9:$EE9)/12)*(1+XLOOKUP(DZ$2,Assumptions!$C$94:$M$94,Assumptions!$C$97:$M$97)))</f>
        <v>9074.069176</v>
      </c>
      <c r="EA9" s="50">
        <f t="array" ref="EA9">IF(EA$2=1,Assumptions!$P9/12,(SUMIF($D$2:$EE$2,EA$2-1,$D9:$EE9)/12)*(1+XLOOKUP(EA$2,Assumptions!$C$94:$M$94,Assumptions!$C$97:$M$97)))</f>
        <v>9074.069176</v>
      </c>
      <c r="EB9" s="50">
        <f t="array" ref="EB9">IF(EB$2=1,Assumptions!$P9/12,(SUMIF($D$2:$EE$2,EB$2-1,$D9:$EE9)/12)*(1+XLOOKUP(EB$2,Assumptions!$C$94:$M$94,Assumptions!$C$97:$M$97)))</f>
        <v>9074.069176</v>
      </c>
      <c r="EC9" s="50">
        <f t="array" ref="EC9">IF(EC$2=1,Assumptions!$P9/12,(SUMIF($D$2:$EE$2,EC$2-1,$D9:$EE9)/12)*(1+XLOOKUP(EC$2,Assumptions!$C$94:$M$94,Assumptions!$C$97:$M$97)))</f>
        <v>9074.069176</v>
      </c>
      <c r="ED9" s="50">
        <f t="array" ref="ED9">IF(ED$2=1,Assumptions!$P9/12,(SUMIF($D$2:$EE$2,ED$2-1,$D9:$EE9)/12)*(1+XLOOKUP(ED$2,Assumptions!$C$94:$M$94,Assumptions!$C$97:$M$97)))</f>
        <v>9074.069176</v>
      </c>
      <c r="EE9" s="50">
        <f t="array" ref="EE9">IF(EE$2=1,Assumptions!$P9/12,(SUMIF($D$2:$EE$2,EE$2-1,$D9:$EE9)/12)*(1+XLOOKUP(EE$2,Assumptions!$C$94:$M$94,Assumptions!$C$97:$M$97)))</f>
        <v>9074.069176</v>
      </c>
    </row>
    <row r="10" ht="15.75" customHeight="1">
      <c r="A10" s="1"/>
      <c r="B10" s="1"/>
      <c r="C10" s="1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</row>
    <row r="11" ht="15.75" customHeight="1">
      <c r="A11" s="1"/>
      <c r="B11" s="1"/>
      <c r="C11" s="1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</row>
    <row r="12" ht="15.75" customHeight="1">
      <c r="A12" s="1"/>
      <c r="B12" s="21"/>
      <c r="C12" s="1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</row>
    <row r="13" ht="15.75" customHeight="1">
      <c r="A13" s="1"/>
      <c r="B13" s="100"/>
      <c r="C13" s="43" t="s">
        <v>201</v>
      </c>
      <c r="D13" s="200">
        <f t="shared" ref="D13:EE13" si="3">SUM(D5:D12)</f>
        <v>34319.6</v>
      </c>
      <c r="E13" s="200">
        <f t="shared" si="3"/>
        <v>34319.6</v>
      </c>
      <c r="F13" s="200">
        <f t="shared" si="3"/>
        <v>34319.6</v>
      </c>
      <c r="G13" s="200">
        <f t="shared" si="3"/>
        <v>34319.6</v>
      </c>
      <c r="H13" s="200">
        <f t="shared" si="3"/>
        <v>34319.6</v>
      </c>
      <c r="I13" s="200">
        <f t="shared" si="3"/>
        <v>34319.6</v>
      </c>
      <c r="J13" s="200">
        <f t="shared" si="3"/>
        <v>34319.6</v>
      </c>
      <c r="K13" s="200">
        <f t="shared" si="3"/>
        <v>34319.6</v>
      </c>
      <c r="L13" s="200">
        <f t="shared" si="3"/>
        <v>34319.6</v>
      </c>
      <c r="M13" s="200">
        <f t="shared" si="3"/>
        <v>34319.6</v>
      </c>
      <c r="N13" s="200">
        <f t="shared" si="3"/>
        <v>34319.6</v>
      </c>
      <c r="O13" s="200">
        <f t="shared" si="3"/>
        <v>34319.6</v>
      </c>
      <c r="P13" s="200">
        <f t="shared" si="3"/>
        <v>35005.992</v>
      </c>
      <c r="Q13" s="200">
        <f t="shared" si="3"/>
        <v>35005.992</v>
      </c>
      <c r="R13" s="200">
        <f t="shared" si="3"/>
        <v>35005.992</v>
      </c>
      <c r="S13" s="200">
        <f t="shared" si="3"/>
        <v>35005.992</v>
      </c>
      <c r="T13" s="200">
        <f t="shared" si="3"/>
        <v>35005.992</v>
      </c>
      <c r="U13" s="200">
        <f t="shared" si="3"/>
        <v>35005.992</v>
      </c>
      <c r="V13" s="200">
        <f t="shared" si="3"/>
        <v>35005.992</v>
      </c>
      <c r="W13" s="200">
        <f t="shared" si="3"/>
        <v>35005.992</v>
      </c>
      <c r="X13" s="200">
        <f t="shared" si="3"/>
        <v>35005.992</v>
      </c>
      <c r="Y13" s="200">
        <f t="shared" si="3"/>
        <v>35005.992</v>
      </c>
      <c r="Z13" s="200">
        <f t="shared" si="3"/>
        <v>35005.992</v>
      </c>
      <c r="AA13" s="200">
        <f t="shared" si="3"/>
        <v>35005.992</v>
      </c>
      <c r="AB13" s="200">
        <f t="shared" si="3"/>
        <v>35706.11184</v>
      </c>
      <c r="AC13" s="200">
        <f t="shared" si="3"/>
        <v>35706.11184</v>
      </c>
      <c r="AD13" s="200">
        <f t="shared" si="3"/>
        <v>35706.11184</v>
      </c>
      <c r="AE13" s="200">
        <f t="shared" si="3"/>
        <v>35706.11184</v>
      </c>
      <c r="AF13" s="200">
        <f t="shared" si="3"/>
        <v>35706.11184</v>
      </c>
      <c r="AG13" s="200">
        <f t="shared" si="3"/>
        <v>35706.11184</v>
      </c>
      <c r="AH13" s="200">
        <f t="shared" si="3"/>
        <v>35706.11184</v>
      </c>
      <c r="AI13" s="200">
        <f t="shared" si="3"/>
        <v>35706.11184</v>
      </c>
      <c r="AJ13" s="200">
        <f t="shared" si="3"/>
        <v>35706.11184</v>
      </c>
      <c r="AK13" s="200">
        <f t="shared" si="3"/>
        <v>35706.11184</v>
      </c>
      <c r="AL13" s="200">
        <f t="shared" si="3"/>
        <v>35706.11184</v>
      </c>
      <c r="AM13" s="200">
        <f t="shared" si="3"/>
        <v>35706.11184</v>
      </c>
      <c r="AN13" s="200">
        <f t="shared" si="3"/>
        <v>36420.23408</v>
      </c>
      <c r="AO13" s="200">
        <f t="shared" si="3"/>
        <v>36420.23408</v>
      </c>
      <c r="AP13" s="200">
        <f t="shared" si="3"/>
        <v>36420.23408</v>
      </c>
      <c r="AQ13" s="200">
        <f t="shared" si="3"/>
        <v>36420.23408</v>
      </c>
      <c r="AR13" s="200">
        <f t="shared" si="3"/>
        <v>36420.23408</v>
      </c>
      <c r="AS13" s="200">
        <f t="shared" si="3"/>
        <v>36420.23408</v>
      </c>
      <c r="AT13" s="200">
        <f t="shared" si="3"/>
        <v>36420.23408</v>
      </c>
      <c r="AU13" s="200">
        <f t="shared" si="3"/>
        <v>36420.23408</v>
      </c>
      <c r="AV13" s="200">
        <f t="shared" si="3"/>
        <v>36420.23408</v>
      </c>
      <c r="AW13" s="200">
        <f t="shared" si="3"/>
        <v>36420.23408</v>
      </c>
      <c r="AX13" s="200">
        <f t="shared" si="3"/>
        <v>36420.23408</v>
      </c>
      <c r="AY13" s="200">
        <f t="shared" si="3"/>
        <v>36420.23408</v>
      </c>
      <c r="AZ13" s="200">
        <f t="shared" si="3"/>
        <v>37512.8411</v>
      </c>
      <c r="BA13" s="200">
        <f t="shared" si="3"/>
        <v>37512.8411</v>
      </c>
      <c r="BB13" s="200">
        <f t="shared" si="3"/>
        <v>37512.8411</v>
      </c>
      <c r="BC13" s="200">
        <f t="shared" si="3"/>
        <v>37512.8411</v>
      </c>
      <c r="BD13" s="200">
        <f t="shared" si="3"/>
        <v>37512.8411</v>
      </c>
      <c r="BE13" s="200">
        <f t="shared" si="3"/>
        <v>37512.8411</v>
      </c>
      <c r="BF13" s="200">
        <f t="shared" si="3"/>
        <v>37512.8411</v>
      </c>
      <c r="BG13" s="200">
        <f t="shared" si="3"/>
        <v>37512.8411</v>
      </c>
      <c r="BH13" s="200">
        <f t="shared" si="3"/>
        <v>37512.8411</v>
      </c>
      <c r="BI13" s="200">
        <f t="shared" si="3"/>
        <v>37512.8411</v>
      </c>
      <c r="BJ13" s="200">
        <f t="shared" si="3"/>
        <v>37512.8411</v>
      </c>
      <c r="BK13" s="200">
        <f t="shared" si="3"/>
        <v>37512.8411</v>
      </c>
      <c r="BL13" s="200">
        <f t="shared" si="3"/>
        <v>38638.22633</v>
      </c>
      <c r="BM13" s="200">
        <f t="shared" si="3"/>
        <v>38638.22633</v>
      </c>
      <c r="BN13" s="200">
        <f t="shared" si="3"/>
        <v>38638.22633</v>
      </c>
      <c r="BO13" s="200">
        <f t="shared" si="3"/>
        <v>38638.22633</v>
      </c>
      <c r="BP13" s="200">
        <f t="shared" si="3"/>
        <v>38638.22633</v>
      </c>
      <c r="BQ13" s="200">
        <f t="shared" si="3"/>
        <v>38638.22633</v>
      </c>
      <c r="BR13" s="200">
        <f t="shared" si="3"/>
        <v>38638.22633</v>
      </c>
      <c r="BS13" s="200">
        <f t="shared" si="3"/>
        <v>38638.22633</v>
      </c>
      <c r="BT13" s="200">
        <f t="shared" si="3"/>
        <v>38638.22633</v>
      </c>
      <c r="BU13" s="200">
        <f t="shared" si="3"/>
        <v>38638.22633</v>
      </c>
      <c r="BV13" s="200">
        <f t="shared" si="3"/>
        <v>38638.22633</v>
      </c>
      <c r="BW13" s="200">
        <f t="shared" si="3"/>
        <v>38638.22633</v>
      </c>
      <c r="BX13" s="200">
        <f t="shared" si="3"/>
        <v>39797.37312</v>
      </c>
      <c r="BY13" s="200">
        <f t="shared" si="3"/>
        <v>39797.37312</v>
      </c>
      <c r="BZ13" s="200">
        <f t="shared" si="3"/>
        <v>39797.37312</v>
      </c>
      <c r="CA13" s="200">
        <f t="shared" si="3"/>
        <v>39797.37312</v>
      </c>
      <c r="CB13" s="200">
        <f t="shared" si="3"/>
        <v>39797.37312</v>
      </c>
      <c r="CC13" s="200">
        <f t="shared" si="3"/>
        <v>39797.37312</v>
      </c>
      <c r="CD13" s="200">
        <f t="shared" si="3"/>
        <v>39797.37312</v>
      </c>
      <c r="CE13" s="200">
        <f t="shared" si="3"/>
        <v>39797.37312</v>
      </c>
      <c r="CF13" s="200">
        <f t="shared" si="3"/>
        <v>39797.37312</v>
      </c>
      <c r="CG13" s="200">
        <f t="shared" si="3"/>
        <v>39797.37312</v>
      </c>
      <c r="CH13" s="200">
        <f t="shared" si="3"/>
        <v>39797.37312</v>
      </c>
      <c r="CI13" s="200">
        <f t="shared" si="3"/>
        <v>39797.37312</v>
      </c>
      <c r="CJ13" s="200">
        <f t="shared" si="3"/>
        <v>40991.29432</v>
      </c>
      <c r="CK13" s="200">
        <f t="shared" si="3"/>
        <v>40991.29432</v>
      </c>
      <c r="CL13" s="200">
        <f t="shared" si="3"/>
        <v>40991.29432</v>
      </c>
      <c r="CM13" s="200">
        <f t="shared" si="3"/>
        <v>40991.29432</v>
      </c>
      <c r="CN13" s="200">
        <f t="shared" si="3"/>
        <v>40991.29432</v>
      </c>
      <c r="CO13" s="200">
        <f t="shared" si="3"/>
        <v>40991.29432</v>
      </c>
      <c r="CP13" s="200">
        <f t="shared" si="3"/>
        <v>40991.29432</v>
      </c>
      <c r="CQ13" s="200">
        <f t="shared" si="3"/>
        <v>40991.29432</v>
      </c>
      <c r="CR13" s="200">
        <f t="shared" si="3"/>
        <v>40991.29432</v>
      </c>
      <c r="CS13" s="200">
        <f t="shared" si="3"/>
        <v>40991.29432</v>
      </c>
      <c r="CT13" s="200">
        <f t="shared" si="3"/>
        <v>40991.29432</v>
      </c>
      <c r="CU13" s="200">
        <f t="shared" si="3"/>
        <v>40991.29432</v>
      </c>
      <c r="CV13" s="200">
        <f t="shared" si="3"/>
        <v>42221.03315</v>
      </c>
      <c r="CW13" s="200">
        <f t="shared" si="3"/>
        <v>42221.03315</v>
      </c>
      <c r="CX13" s="200">
        <f t="shared" si="3"/>
        <v>42221.03315</v>
      </c>
      <c r="CY13" s="200">
        <f t="shared" si="3"/>
        <v>42221.03315</v>
      </c>
      <c r="CZ13" s="200">
        <f t="shared" si="3"/>
        <v>42221.03315</v>
      </c>
      <c r="DA13" s="200">
        <f t="shared" si="3"/>
        <v>42221.03315</v>
      </c>
      <c r="DB13" s="200">
        <f t="shared" si="3"/>
        <v>42221.03315</v>
      </c>
      <c r="DC13" s="200">
        <f t="shared" si="3"/>
        <v>42221.03315</v>
      </c>
      <c r="DD13" s="200">
        <f t="shared" si="3"/>
        <v>42221.03315</v>
      </c>
      <c r="DE13" s="200">
        <f t="shared" si="3"/>
        <v>42221.03315</v>
      </c>
      <c r="DF13" s="200">
        <f t="shared" si="3"/>
        <v>42221.03315</v>
      </c>
      <c r="DG13" s="200">
        <f t="shared" si="3"/>
        <v>42221.03315</v>
      </c>
      <c r="DH13" s="200">
        <f t="shared" si="3"/>
        <v>43487.66414</v>
      </c>
      <c r="DI13" s="200">
        <f t="shared" si="3"/>
        <v>43487.66414</v>
      </c>
      <c r="DJ13" s="200">
        <f t="shared" si="3"/>
        <v>43487.66414</v>
      </c>
      <c r="DK13" s="200">
        <f t="shared" si="3"/>
        <v>43487.66414</v>
      </c>
      <c r="DL13" s="200">
        <f t="shared" si="3"/>
        <v>43487.66414</v>
      </c>
      <c r="DM13" s="200">
        <f t="shared" si="3"/>
        <v>43487.66414</v>
      </c>
      <c r="DN13" s="200">
        <f t="shared" si="3"/>
        <v>43487.66414</v>
      </c>
      <c r="DO13" s="200">
        <f t="shared" si="3"/>
        <v>43487.66414</v>
      </c>
      <c r="DP13" s="200">
        <f t="shared" si="3"/>
        <v>43487.66414</v>
      </c>
      <c r="DQ13" s="200">
        <f t="shared" si="3"/>
        <v>43487.66414</v>
      </c>
      <c r="DR13" s="200">
        <f t="shared" si="3"/>
        <v>43487.66414</v>
      </c>
      <c r="DS13" s="200">
        <f t="shared" si="3"/>
        <v>43487.66414</v>
      </c>
      <c r="DT13" s="200">
        <f t="shared" si="3"/>
        <v>44792.29406</v>
      </c>
      <c r="DU13" s="200">
        <f t="shared" si="3"/>
        <v>44792.29406</v>
      </c>
      <c r="DV13" s="200">
        <f t="shared" si="3"/>
        <v>44792.29406</v>
      </c>
      <c r="DW13" s="200">
        <f t="shared" si="3"/>
        <v>44792.29406</v>
      </c>
      <c r="DX13" s="200">
        <f t="shared" si="3"/>
        <v>44792.29406</v>
      </c>
      <c r="DY13" s="200">
        <f t="shared" si="3"/>
        <v>44792.29406</v>
      </c>
      <c r="DZ13" s="200">
        <f t="shared" si="3"/>
        <v>44792.29406</v>
      </c>
      <c r="EA13" s="200">
        <f t="shared" si="3"/>
        <v>44792.29406</v>
      </c>
      <c r="EB13" s="200">
        <f t="shared" si="3"/>
        <v>44792.29406</v>
      </c>
      <c r="EC13" s="200">
        <f t="shared" si="3"/>
        <v>44792.29406</v>
      </c>
      <c r="ED13" s="200">
        <f t="shared" si="3"/>
        <v>44792.29406</v>
      </c>
      <c r="EE13" s="200">
        <f t="shared" si="3"/>
        <v>44792.29406</v>
      </c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</row>
    <row r="15" ht="15.75" customHeight="1">
      <c r="A15" s="1"/>
      <c r="B15" s="1"/>
      <c r="C15" s="1" t="str">
        <f>Assumptions!J14</f>
        <v>Vacancy</v>
      </c>
      <c r="D15" s="50">
        <f t="array" ref="D15">-D$13*IF(D$2=(Assumptions!$D$68+1),Assumptions!$D$67,XLOOKUP(D$2,Assumptions!$C$94:$M$94,Assumptions!$C$95:$M$95))</f>
        <v>-1715.98</v>
      </c>
      <c r="E15" s="50">
        <f t="array" ref="E15">-E$13*IF(E$2=(Assumptions!$D$68+1),Assumptions!$D$67,XLOOKUP(E$2,Assumptions!$C$94:$M$94,Assumptions!$C$95:$M$95))</f>
        <v>-1715.98</v>
      </c>
      <c r="F15" s="50">
        <f t="array" ref="F15">-F$13*IF(F$2=(Assumptions!$D$68+1),Assumptions!$D$67,XLOOKUP(F$2,Assumptions!$C$94:$M$94,Assumptions!$C$95:$M$95))</f>
        <v>-1715.98</v>
      </c>
      <c r="G15" s="50">
        <f t="array" ref="G15">-G$13*IF(G$2=(Assumptions!$D$68+1),Assumptions!$D$67,XLOOKUP(G$2,Assumptions!$C$94:$M$94,Assumptions!$C$95:$M$95))</f>
        <v>-1715.98</v>
      </c>
      <c r="H15" s="50">
        <f t="array" ref="H15">-H$13*IF(H$2=(Assumptions!$D$68+1),Assumptions!$D$67,XLOOKUP(H$2,Assumptions!$C$94:$M$94,Assumptions!$C$95:$M$95))</f>
        <v>-1715.98</v>
      </c>
      <c r="I15" s="50">
        <f t="array" ref="I15">-I$13*IF(I$2=(Assumptions!$D$68+1),Assumptions!$D$67,XLOOKUP(I$2,Assumptions!$C$94:$M$94,Assumptions!$C$95:$M$95))</f>
        <v>-1715.98</v>
      </c>
      <c r="J15" s="50">
        <f t="array" ref="J15">-J$13*IF(J$2=(Assumptions!$D$68+1),Assumptions!$D$67,XLOOKUP(J$2,Assumptions!$C$94:$M$94,Assumptions!$C$95:$M$95))</f>
        <v>-1715.98</v>
      </c>
      <c r="K15" s="50">
        <f t="array" ref="K15">-K$13*IF(K$2=(Assumptions!$D$68+1),Assumptions!$D$67,XLOOKUP(K$2,Assumptions!$C$94:$M$94,Assumptions!$C$95:$M$95))</f>
        <v>-1715.98</v>
      </c>
      <c r="L15" s="50">
        <f t="array" ref="L15">-L$13*IF(L$2=(Assumptions!$D$68+1),Assumptions!$D$67,XLOOKUP(L$2,Assumptions!$C$94:$M$94,Assumptions!$C$95:$M$95))</f>
        <v>-1715.98</v>
      </c>
      <c r="M15" s="50">
        <f t="array" ref="M15">-M$13*IF(M$2=(Assumptions!$D$68+1),Assumptions!$D$67,XLOOKUP(M$2,Assumptions!$C$94:$M$94,Assumptions!$C$95:$M$95))</f>
        <v>-1715.98</v>
      </c>
      <c r="N15" s="50">
        <f t="array" ref="N15">-N$13*IF(N$2=(Assumptions!$D$68+1),Assumptions!$D$67,XLOOKUP(N$2,Assumptions!$C$94:$M$94,Assumptions!$C$95:$M$95))</f>
        <v>-1715.98</v>
      </c>
      <c r="O15" s="50">
        <f t="array" ref="O15">-O$13*IF(O$2=(Assumptions!$D$68+1),Assumptions!$D$67,XLOOKUP(O$2,Assumptions!$C$94:$M$94,Assumptions!$C$95:$M$95))</f>
        <v>-1715.98</v>
      </c>
      <c r="P15" s="50">
        <f t="array" ref="P15">-P$13*IF(P$2=(Assumptions!$D$68+1),Assumptions!$D$67,XLOOKUP(P$2,Assumptions!$C$94:$M$94,Assumptions!$C$95:$M$95))</f>
        <v>-700.11984</v>
      </c>
      <c r="Q15" s="50">
        <f t="array" ref="Q15">-Q$13*IF(Q$2=(Assumptions!$D$68+1),Assumptions!$D$67,XLOOKUP(Q$2,Assumptions!$C$94:$M$94,Assumptions!$C$95:$M$95))</f>
        <v>-700.11984</v>
      </c>
      <c r="R15" s="50">
        <f t="array" ref="R15">-R$13*IF(R$2=(Assumptions!$D$68+1),Assumptions!$D$67,XLOOKUP(R$2,Assumptions!$C$94:$M$94,Assumptions!$C$95:$M$95))</f>
        <v>-700.11984</v>
      </c>
      <c r="S15" s="50">
        <f t="array" ref="S15">-S$13*IF(S$2=(Assumptions!$D$68+1),Assumptions!$D$67,XLOOKUP(S$2,Assumptions!$C$94:$M$94,Assumptions!$C$95:$M$95))</f>
        <v>-700.11984</v>
      </c>
      <c r="T15" s="50">
        <f t="array" ref="T15">-T$13*IF(T$2=(Assumptions!$D$68+1),Assumptions!$D$67,XLOOKUP(T$2,Assumptions!$C$94:$M$94,Assumptions!$C$95:$M$95))</f>
        <v>-700.11984</v>
      </c>
      <c r="U15" s="50">
        <f t="array" ref="U15">-U$13*IF(U$2=(Assumptions!$D$68+1),Assumptions!$D$67,XLOOKUP(U$2,Assumptions!$C$94:$M$94,Assumptions!$C$95:$M$95))</f>
        <v>-700.11984</v>
      </c>
      <c r="V15" s="50">
        <f t="array" ref="V15">-V$13*IF(V$2=(Assumptions!$D$68+1),Assumptions!$D$67,XLOOKUP(V$2,Assumptions!$C$94:$M$94,Assumptions!$C$95:$M$95))</f>
        <v>-700.11984</v>
      </c>
      <c r="W15" s="50">
        <f t="array" ref="W15">-W$13*IF(W$2=(Assumptions!$D$68+1),Assumptions!$D$67,XLOOKUP(W$2,Assumptions!$C$94:$M$94,Assumptions!$C$95:$M$95))</f>
        <v>-700.11984</v>
      </c>
      <c r="X15" s="50">
        <f t="array" ref="X15">-X$13*IF(X$2=(Assumptions!$D$68+1),Assumptions!$D$67,XLOOKUP(X$2,Assumptions!$C$94:$M$94,Assumptions!$C$95:$M$95))</f>
        <v>-700.11984</v>
      </c>
      <c r="Y15" s="50">
        <f t="array" ref="Y15">-Y$13*IF(Y$2=(Assumptions!$D$68+1),Assumptions!$D$67,XLOOKUP(Y$2,Assumptions!$C$94:$M$94,Assumptions!$C$95:$M$95))</f>
        <v>-700.11984</v>
      </c>
      <c r="Z15" s="50">
        <f t="array" ref="Z15">-Z$13*IF(Z$2=(Assumptions!$D$68+1),Assumptions!$D$67,XLOOKUP(Z$2,Assumptions!$C$94:$M$94,Assumptions!$C$95:$M$95))</f>
        <v>-700.11984</v>
      </c>
      <c r="AA15" s="50">
        <f t="array" ref="AA15">-AA$13*IF(AA$2=(Assumptions!$D$68+1),Assumptions!$D$67,XLOOKUP(AA$2,Assumptions!$C$94:$M$94,Assumptions!$C$95:$M$95))</f>
        <v>-700.11984</v>
      </c>
      <c r="AB15" s="50">
        <f t="array" ref="AB15">-AB$13*IF(AB$2=(Assumptions!$D$68+1),Assumptions!$D$67,XLOOKUP(AB$2,Assumptions!$C$94:$M$94,Assumptions!$C$95:$M$95))</f>
        <v>-714.1222368</v>
      </c>
      <c r="AC15" s="50">
        <f t="array" ref="AC15">-AC$13*IF(AC$2=(Assumptions!$D$68+1),Assumptions!$D$67,XLOOKUP(AC$2,Assumptions!$C$94:$M$94,Assumptions!$C$95:$M$95))</f>
        <v>-714.1222368</v>
      </c>
      <c r="AD15" s="50">
        <f t="array" ref="AD15">-AD$13*IF(AD$2=(Assumptions!$D$68+1),Assumptions!$D$67,XLOOKUP(AD$2,Assumptions!$C$94:$M$94,Assumptions!$C$95:$M$95))</f>
        <v>-714.1222368</v>
      </c>
      <c r="AE15" s="50">
        <f t="array" ref="AE15">-AE$13*IF(AE$2=(Assumptions!$D$68+1),Assumptions!$D$67,XLOOKUP(AE$2,Assumptions!$C$94:$M$94,Assumptions!$C$95:$M$95))</f>
        <v>-714.1222368</v>
      </c>
      <c r="AF15" s="50">
        <f t="array" ref="AF15">-AF$13*IF(AF$2=(Assumptions!$D$68+1),Assumptions!$D$67,XLOOKUP(AF$2,Assumptions!$C$94:$M$94,Assumptions!$C$95:$M$95))</f>
        <v>-714.1222368</v>
      </c>
      <c r="AG15" s="50">
        <f t="array" ref="AG15">-AG$13*IF(AG$2=(Assumptions!$D$68+1),Assumptions!$D$67,XLOOKUP(AG$2,Assumptions!$C$94:$M$94,Assumptions!$C$95:$M$95))</f>
        <v>-714.1222368</v>
      </c>
      <c r="AH15" s="50">
        <f t="array" ref="AH15">-AH$13*IF(AH$2=(Assumptions!$D$68+1),Assumptions!$D$67,XLOOKUP(AH$2,Assumptions!$C$94:$M$94,Assumptions!$C$95:$M$95))</f>
        <v>-714.1222368</v>
      </c>
      <c r="AI15" s="50">
        <f t="array" ref="AI15">-AI$13*IF(AI$2=(Assumptions!$D$68+1),Assumptions!$D$67,XLOOKUP(AI$2,Assumptions!$C$94:$M$94,Assumptions!$C$95:$M$95))</f>
        <v>-714.1222368</v>
      </c>
      <c r="AJ15" s="50">
        <f t="array" ref="AJ15">-AJ$13*IF(AJ$2=(Assumptions!$D$68+1),Assumptions!$D$67,XLOOKUP(AJ$2,Assumptions!$C$94:$M$94,Assumptions!$C$95:$M$95))</f>
        <v>-714.1222368</v>
      </c>
      <c r="AK15" s="50">
        <f t="array" ref="AK15">-AK$13*IF(AK$2=(Assumptions!$D$68+1),Assumptions!$D$67,XLOOKUP(AK$2,Assumptions!$C$94:$M$94,Assumptions!$C$95:$M$95))</f>
        <v>-714.1222368</v>
      </c>
      <c r="AL15" s="50">
        <f t="array" ref="AL15">-AL$13*IF(AL$2=(Assumptions!$D$68+1),Assumptions!$D$67,XLOOKUP(AL$2,Assumptions!$C$94:$M$94,Assumptions!$C$95:$M$95))</f>
        <v>-714.1222368</v>
      </c>
      <c r="AM15" s="50">
        <f t="array" ref="AM15">-AM$13*IF(AM$2=(Assumptions!$D$68+1),Assumptions!$D$67,XLOOKUP(AM$2,Assumptions!$C$94:$M$94,Assumptions!$C$95:$M$95))</f>
        <v>-714.1222368</v>
      </c>
      <c r="AN15" s="50">
        <f t="array" ref="AN15">-AN$13*IF(AN$2=(Assumptions!$D$68+1),Assumptions!$D$67,XLOOKUP(AN$2,Assumptions!$C$94:$M$94,Assumptions!$C$95:$M$95))</f>
        <v>-728.4046815</v>
      </c>
      <c r="AO15" s="50">
        <f t="array" ref="AO15">-AO$13*IF(AO$2=(Assumptions!$D$68+1),Assumptions!$D$67,XLOOKUP(AO$2,Assumptions!$C$94:$M$94,Assumptions!$C$95:$M$95))</f>
        <v>-728.4046815</v>
      </c>
      <c r="AP15" s="50">
        <f t="array" ref="AP15">-AP$13*IF(AP$2=(Assumptions!$D$68+1),Assumptions!$D$67,XLOOKUP(AP$2,Assumptions!$C$94:$M$94,Assumptions!$C$95:$M$95))</f>
        <v>-728.4046815</v>
      </c>
      <c r="AQ15" s="50">
        <f t="array" ref="AQ15">-AQ$13*IF(AQ$2=(Assumptions!$D$68+1),Assumptions!$D$67,XLOOKUP(AQ$2,Assumptions!$C$94:$M$94,Assumptions!$C$95:$M$95))</f>
        <v>-728.4046815</v>
      </c>
      <c r="AR15" s="50">
        <f t="array" ref="AR15">-AR$13*IF(AR$2=(Assumptions!$D$68+1),Assumptions!$D$67,XLOOKUP(AR$2,Assumptions!$C$94:$M$94,Assumptions!$C$95:$M$95))</f>
        <v>-728.4046815</v>
      </c>
      <c r="AS15" s="50">
        <f t="array" ref="AS15">-AS$13*IF(AS$2=(Assumptions!$D$68+1),Assumptions!$D$67,XLOOKUP(AS$2,Assumptions!$C$94:$M$94,Assumptions!$C$95:$M$95))</f>
        <v>-728.4046815</v>
      </c>
      <c r="AT15" s="50">
        <f t="array" ref="AT15">-AT$13*IF(AT$2=(Assumptions!$D$68+1),Assumptions!$D$67,XLOOKUP(AT$2,Assumptions!$C$94:$M$94,Assumptions!$C$95:$M$95))</f>
        <v>-728.4046815</v>
      </c>
      <c r="AU15" s="50">
        <f t="array" ref="AU15">-AU$13*IF(AU$2=(Assumptions!$D$68+1),Assumptions!$D$67,XLOOKUP(AU$2,Assumptions!$C$94:$M$94,Assumptions!$C$95:$M$95))</f>
        <v>-728.4046815</v>
      </c>
      <c r="AV15" s="50">
        <f t="array" ref="AV15">-AV$13*IF(AV$2=(Assumptions!$D$68+1),Assumptions!$D$67,XLOOKUP(AV$2,Assumptions!$C$94:$M$94,Assumptions!$C$95:$M$95))</f>
        <v>-728.4046815</v>
      </c>
      <c r="AW15" s="50">
        <f t="array" ref="AW15">-AW$13*IF(AW$2=(Assumptions!$D$68+1),Assumptions!$D$67,XLOOKUP(AW$2,Assumptions!$C$94:$M$94,Assumptions!$C$95:$M$95))</f>
        <v>-728.4046815</v>
      </c>
      <c r="AX15" s="50">
        <f t="array" ref="AX15">-AX$13*IF(AX$2=(Assumptions!$D$68+1),Assumptions!$D$67,XLOOKUP(AX$2,Assumptions!$C$94:$M$94,Assumptions!$C$95:$M$95))</f>
        <v>-728.4046815</v>
      </c>
      <c r="AY15" s="50">
        <f t="array" ref="AY15">-AY$13*IF(AY$2=(Assumptions!$D$68+1),Assumptions!$D$67,XLOOKUP(AY$2,Assumptions!$C$94:$M$94,Assumptions!$C$95:$M$95))</f>
        <v>-728.4046815</v>
      </c>
      <c r="AZ15" s="50">
        <f t="array" ref="AZ15">-AZ$13*IF(AZ$2=(Assumptions!$D$68+1),Assumptions!$D$67,XLOOKUP(AZ$2,Assumptions!$C$94:$M$94,Assumptions!$C$95:$M$95))</f>
        <v>-750.256822</v>
      </c>
      <c r="BA15" s="50">
        <f t="array" ref="BA15">-BA$13*IF(BA$2=(Assumptions!$D$68+1),Assumptions!$D$67,XLOOKUP(BA$2,Assumptions!$C$94:$M$94,Assumptions!$C$95:$M$95))</f>
        <v>-750.256822</v>
      </c>
      <c r="BB15" s="50">
        <f t="array" ref="BB15">-BB$13*IF(BB$2=(Assumptions!$D$68+1),Assumptions!$D$67,XLOOKUP(BB$2,Assumptions!$C$94:$M$94,Assumptions!$C$95:$M$95))</f>
        <v>-750.256822</v>
      </c>
      <c r="BC15" s="50">
        <f t="array" ref="BC15">-BC$13*IF(BC$2=(Assumptions!$D$68+1),Assumptions!$D$67,XLOOKUP(BC$2,Assumptions!$C$94:$M$94,Assumptions!$C$95:$M$95))</f>
        <v>-750.256822</v>
      </c>
      <c r="BD15" s="50">
        <f t="array" ref="BD15">-BD$13*IF(BD$2=(Assumptions!$D$68+1),Assumptions!$D$67,XLOOKUP(BD$2,Assumptions!$C$94:$M$94,Assumptions!$C$95:$M$95))</f>
        <v>-750.256822</v>
      </c>
      <c r="BE15" s="50">
        <f t="array" ref="BE15">-BE$13*IF(BE$2=(Assumptions!$D$68+1),Assumptions!$D$67,XLOOKUP(BE$2,Assumptions!$C$94:$M$94,Assumptions!$C$95:$M$95))</f>
        <v>-750.256822</v>
      </c>
      <c r="BF15" s="50">
        <f t="array" ref="BF15">-BF$13*IF(BF$2=(Assumptions!$D$68+1),Assumptions!$D$67,XLOOKUP(BF$2,Assumptions!$C$94:$M$94,Assumptions!$C$95:$M$95))</f>
        <v>-750.256822</v>
      </c>
      <c r="BG15" s="50">
        <f t="array" ref="BG15">-BG$13*IF(BG$2=(Assumptions!$D$68+1),Assumptions!$D$67,XLOOKUP(BG$2,Assumptions!$C$94:$M$94,Assumptions!$C$95:$M$95))</f>
        <v>-750.256822</v>
      </c>
      <c r="BH15" s="50">
        <f t="array" ref="BH15">-BH$13*IF(BH$2=(Assumptions!$D$68+1),Assumptions!$D$67,XLOOKUP(BH$2,Assumptions!$C$94:$M$94,Assumptions!$C$95:$M$95))</f>
        <v>-750.256822</v>
      </c>
      <c r="BI15" s="50">
        <f t="array" ref="BI15">-BI$13*IF(BI$2=(Assumptions!$D$68+1),Assumptions!$D$67,XLOOKUP(BI$2,Assumptions!$C$94:$M$94,Assumptions!$C$95:$M$95))</f>
        <v>-750.256822</v>
      </c>
      <c r="BJ15" s="50">
        <f t="array" ref="BJ15">-BJ$13*IF(BJ$2=(Assumptions!$D$68+1),Assumptions!$D$67,XLOOKUP(BJ$2,Assumptions!$C$94:$M$94,Assumptions!$C$95:$M$95))</f>
        <v>-750.256822</v>
      </c>
      <c r="BK15" s="50">
        <f t="array" ref="BK15">-BK$13*IF(BK$2=(Assumptions!$D$68+1),Assumptions!$D$67,XLOOKUP(BK$2,Assumptions!$C$94:$M$94,Assumptions!$C$95:$M$95))</f>
        <v>-750.256822</v>
      </c>
      <c r="BL15" s="50">
        <f t="array" ref="BL15">-BL$13*IF(BL$2=(Assumptions!$D$68+1),Assumptions!$D$67,XLOOKUP(BL$2,Assumptions!$C$94:$M$94,Assumptions!$C$95:$M$95))</f>
        <v>-772.7645266</v>
      </c>
      <c r="BM15" s="50">
        <f t="array" ref="BM15">-BM$13*IF(BM$2=(Assumptions!$D$68+1),Assumptions!$D$67,XLOOKUP(BM$2,Assumptions!$C$94:$M$94,Assumptions!$C$95:$M$95))</f>
        <v>-772.7645266</v>
      </c>
      <c r="BN15" s="50">
        <f t="array" ref="BN15">-BN$13*IF(BN$2=(Assumptions!$D$68+1),Assumptions!$D$67,XLOOKUP(BN$2,Assumptions!$C$94:$M$94,Assumptions!$C$95:$M$95))</f>
        <v>-772.7645266</v>
      </c>
      <c r="BO15" s="50">
        <f t="array" ref="BO15">-BO$13*IF(BO$2=(Assumptions!$D$68+1),Assumptions!$D$67,XLOOKUP(BO$2,Assumptions!$C$94:$M$94,Assumptions!$C$95:$M$95))</f>
        <v>-772.7645266</v>
      </c>
      <c r="BP15" s="50">
        <f t="array" ref="BP15">-BP$13*IF(BP$2=(Assumptions!$D$68+1),Assumptions!$D$67,XLOOKUP(BP$2,Assumptions!$C$94:$M$94,Assumptions!$C$95:$M$95))</f>
        <v>-772.7645266</v>
      </c>
      <c r="BQ15" s="50">
        <f t="array" ref="BQ15">-BQ$13*IF(BQ$2=(Assumptions!$D$68+1),Assumptions!$D$67,XLOOKUP(BQ$2,Assumptions!$C$94:$M$94,Assumptions!$C$95:$M$95))</f>
        <v>-772.7645266</v>
      </c>
      <c r="BR15" s="50">
        <f t="array" ref="BR15">-BR$13*IF(BR$2=(Assumptions!$D$68+1),Assumptions!$D$67,XLOOKUP(BR$2,Assumptions!$C$94:$M$94,Assumptions!$C$95:$M$95))</f>
        <v>-772.7645266</v>
      </c>
      <c r="BS15" s="50">
        <f t="array" ref="BS15">-BS$13*IF(BS$2=(Assumptions!$D$68+1),Assumptions!$D$67,XLOOKUP(BS$2,Assumptions!$C$94:$M$94,Assumptions!$C$95:$M$95))</f>
        <v>-772.7645266</v>
      </c>
      <c r="BT15" s="50">
        <f t="array" ref="BT15">-BT$13*IF(BT$2=(Assumptions!$D$68+1),Assumptions!$D$67,XLOOKUP(BT$2,Assumptions!$C$94:$M$94,Assumptions!$C$95:$M$95))</f>
        <v>-772.7645266</v>
      </c>
      <c r="BU15" s="50">
        <f t="array" ref="BU15">-BU$13*IF(BU$2=(Assumptions!$D$68+1),Assumptions!$D$67,XLOOKUP(BU$2,Assumptions!$C$94:$M$94,Assumptions!$C$95:$M$95))</f>
        <v>-772.7645266</v>
      </c>
      <c r="BV15" s="50">
        <f t="array" ref="BV15">-BV$13*IF(BV$2=(Assumptions!$D$68+1),Assumptions!$D$67,XLOOKUP(BV$2,Assumptions!$C$94:$M$94,Assumptions!$C$95:$M$95))</f>
        <v>-772.7645266</v>
      </c>
      <c r="BW15" s="50">
        <f t="array" ref="BW15">-BW$13*IF(BW$2=(Assumptions!$D$68+1),Assumptions!$D$67,XLOOKUP(BW$2,Assumptions!$C$94:$M$94,Assumptions!$C$95:$M$95))</f>
        <v>-772.7645266</v>
      </c>
      <c r="BX15" s="50">
        <f t="array" ref="BX15">-BX$13*IF(BX$2=(Assumptions!$D$68+1),Assumptions!$D$67,XLOOKUP(BX$2,Assumptions!$C$94:$M$94,Assumptions!$C$95:$M$95))</f>
        <v>-795.9474624</v>
      </c>
      <c r="BY15" s="50">
        <f t="array" ref="BY15">-BY$13*IF(BY$2=(Assumptions!$D$68+1),Assumptions!$D$67,XLOOKUP(BY$2,Assumptions!$C$94:$M$94,Assumptions!$C$95:$M$95))</f>
        <v>-795.9474624</v>
      </c>
      <c r="BZ15" s="50">
        <f t="array" ref="BZ15">-BZ$13*IF(BZ$2=(Assumptions!$D$68+1),Assumptions!$D$67,XLOOKUP(BZ$2,Assumptions!$C$94:$M$94,Assumptions!$C$95:$M$95))</f>
        <v>-795.9474624</v>
      </c>
      <c r="CA15" s="50">
        <f t="array" ref="CA15">-CA$13*IF(CA$2=(Assumptions!$D$68+1),Assumptions!$D$67,XLOOKUP(CA$2,Assumptions!$C$94:$M$94,Assumptions!$C$95:$M$95))</f>
        <v>-795.9474624</v>
      </c>
      <c r="CB15" s="50">
        <f t="array" ref="CB15">-CB$13*IF(CB$2=(Assumptions!$D$68+1),Assumptions!$D$67,XLOOKUP(CB$2,Assumptions!$C$94:$M$94,Assumptions!$C$95:$M$95))</f>
        <v>-795.9474624</v>
      </c>
      <c r="CC15" s="50">
        <f t="array" ref="CC15">-CC$13*IF(CC$2=(Assumptions!$D$68+1),Assumptions!$D$67,XLOOKUP(CC$2,Assumptions!$C$94:$M$94,Assumptions!$C$95:$M$95))</f>
        <v>-795.9474624</v>
      </c>
      <c r="CD15" s="50">
        <f t="array" ref="CD15">-CD$13*IF(CD$2=(Assumptions!$D$68+1),Assumptions!$D$67,XLOOKUP(CD$2,Assumptions!$C$94:$M$94,Assumptions!$C$95:$M$95))</f>
        <v>-795.9474624</v>
      </c>
      <c r="CE15" s="50">
        <f t="array" ref="CE15">-CE$13*IF(CE$2=(Assumptions!$D$68+1),Assumptions!$D$67,XLOOKUP(CE$2,Assumptions!$C$94:$M$94,Assumptions!$C$95:$M$95))</f>
        <v>-795.9474624</v>
      </c>
      <c r="CF15" s="50">
        <f t="array" ref="CF15">-CF$13*IF(CF$2=(Assumptions!$D$68+1),Assumptions!$D$67,XLOOKUP(CF$2,Assumptions!$C$94:$M$94,Assumptions!$C$95:$M$95))</f>
        <v>-795.9474624</v>
      </c>
      <c r="CG15" s="50">
        <f t="array" ref="CG15">-CG$13*IF(CG$2=(Assumptions!$D$68+1),Assumptions!$D$67,XLOOKUP(CG$2,Assumptions!$C$94:$M$94,Assumptions!$C$95:$M$95))</f>
        <v>-795.9474624</v>
      </c>
      <c r="CH15" s="50">
        <f t="array" ref="CH15">-CH$13*IF(CH$2=(Assumptions!$D$68+1),Assumptions!$D$67,XLOOKUP(CH$2,Assumptions!$C$94:$M$94,Assumptions!$C$95:$M$95))</f>
        <v>-795.9474624</v>
      </c>
      <c r="CI15" s="50">
        <f t="array" ref="CI15">-CI$13*IF(CI$2=(Assumptions!$D$68+1),Assumptions!$D$67,XLOOKUP(CI$2,Assumptions!$C$94:$M$94,Assumptions!$C$95:$M$95))</f>
        <v>-795.9474624</v>
      </c>
      <c r="CJ15" s="50">
        <f t="array" ref="CJ15">-CJ$13*IF(CJ$2=(Assumptions!$D$68+1),Assumptions!$D$67,XLOOKUP(CJ$2,Assumptions!$C$94:$M$94,Assumptions!$C$95:$M$95))</f>
        <v>-819.8258863</v>
      </c>
      <c r="CK15" s="50">
        <f t="array" ref="CK15">-CK$13*IF(CK$2=(Assumptions!$D$68+1),Assumptions!$D$67,XLOOKUP(CK$2,Assumptions!$C$94:$M$94,Assumptions!$C$95:$M$95))</f>
        <v>-819.8258863</v>
      </c>
      <c r="CL15" s="50">
        <f t="array" ref="CL15">-CL$13*IF(CL$2=(Assumptions!$D$68+1),Assumptions!$D$67,XLOOKUP(CL$2,Assumptions!$C$94:$M$94,Assumptions!$C$95:$M$95))</f>
        <v>-819.8258863</v>
      </c>
      <c r="CM15" s="50">
        <f t="array" ref="CM15">-CM$13*IF(CM$2=(Assumptions!$D$68+1),Assumptions!$D$67,XLOOKUP(CM$2,Assumptions!$C$94:$M$94,Assumptions!$C$95:$M$95))</f>
        <v>-819.8258863</v>
      </c>
      <c r="CN15" s="50">
        <f t="array" ref="CN15">-CN$13*IF(CN$2=(Assumptions!$D$68+1),Assumptions!$D$67,XLOOKUP(CN$2,Assumptions!$C$94:$M$94,Assumptions!$C$95:$M$95))</f>
        <v>-819.8258863</v>
      </c>
      <c r="CO15" s="50">
        <f t="array" ref="CO15">-CO$13*IF(CO$2=(Assumptions!$D$68+1),Assumptions!$D$67,XLOOKUP(CO$2,Assumptions!$C$94:$M$94,Assumptions!$C$95:$M$95))</f>
        <v>-819.8258863</v>
      </c>
      <c r="CP15" s="50">
        <f t="array" ref="CP15">-CP$13*IF(CP$2=(Assumptions!$D$68+1),Assumptions!$D$67,XLOOKUP(CP$2,Assumptions!$C$94:$M$94,Assumptions!$C$95:$M$95))</f>
        <v>-819.8258863</v>
      </c>
      <c r="CQ15" s="50">
        <f t="array" ref="CQ15">-CQ$13*IF(CQ$2=(Assumptions!$D$68+1),Assumptions!$D$67,XLOOKUP(CQ$2,Assumptions!$C$94:$M$94,Assumptions!$C$95:$M$95))</f>
        <v>-819.8258863</v>
      </c>
      <c r="CR15" s="50">
        <f t="array" ref="CR15">-CR$13*IF(CR$2=(Assumptions!$D$68+1),Assumptions!$D$67,XLOOKUP(CR$2,Assumptions!$C$94:$M$94,Assumptions!$C$95:$M$95))</f>
        <v>-819.8258863</v>
      </c>
      <c r="CS15" s="50">
        <f t="array" ref="CS15">-CS$13*IF(CS$2=(Assumptions!$D$68+1),Assumptions!$D$67,XLOOKUP(CS$2,Assumptions!$C$94:$M$94,Assumptions!$C$95:$M$95))</f>
        <v>-819.8258863</v>
      </c>
      <c r="CT15" s="50">
        <f t="array" ref="CT15">-CT$13*IF(CT$2=(Assumptions!$D$68+1),Assumptions!$D$67,XLOOKUP(CT$2,Assumptions!$C$94:$M$94,Assumptions!$C$95:$M$95))</f>
        <v>-819.8258863</v>
      </c>
      <c r="CU15" s="50">
        <f t="array" ref="CU15">-CU$13*IF(CU$2=(Assumptions!$D$68+1),Assumptions!$D$67,XLOOKUP(CU$2,Assumptions!$C$94:$M$94,Assumptions!$C$95:$M$95))</f>
        <v>-819.8258863</v>
      </c>
      <c r="CV15" s="50">
        <f t="array" ref="CV15">-CV$13*IF(CV$2=(Assumptions!$D$68+1),Assumptions!$D$67,XLOOKUP(CV$2,Assumptions!$C$94:$M$94,Assumptions!$C$95:$M$95))</f>
        <v>-844.4206629</v>
      </c>
      <c r="CW15" s="50">
        <f t="array" ref="CW15">-CW$13*IF(CW$2=(Assumptions!$D$68+1),Assumptions!$D$67,XLOOKUP(CW$2,Assumptions!$C$94:$M$94,Assumptions!$C$95:$M$95))</f>
        <v>-844.4206629</v>
      </c>
      <c r="CX15" s="50">
        <f t="array" ref="CX15">-CX$13*IF(CX$2=(Assumptions!$D$68+1),Assumptions!$D$67,XLOOKUP(CX$2,Assumptions!$C$94:$M$94,Assumptions!$C$95:$M$95))</f>
        <v>-844.4206629</v>
      </c>
      <c r="CY15" s="50">
        <f t="array" ref="CY15">-CY$13*IF(CY$2=(Assumptions!$D$68+1),Assumptions!$D$67,XLOOKUP(CY$2,Assumptions!$C$94:$M$94,Assumptions!$C$95:$M$95))</f>
        <v>-844.4206629</v>
      </c>
      <c r="CZ15" s="50">
        <f t="array" ref="CZ15">-CZ$13*IF(CZ$2=(Assumptions!$D$68+1),Assumptions!$D$67,XLOOKUP(CZ$2,Assumptions!$C$94:$M$94,Assumptions!$C$95:$M$95))</f>
        <v>-844.4206629</v>
      </c>
      <c r="DA15" s="50">
        <f t="array" ref="DA15">-DA$13*IF(DA$2=(Assumptions!$D$68+1),Assumptions!$D$67,XLOOKUP(DA$2,Assumptions!$C$94:$M$94,Assumptions!$C$95:$M$95))</f>
        <v>-844.4206629</v>
      </c>
      <c r="DB15" s="50">
        <f t="array" ref="DB15">-DB$13*IF(DB$2=(Assumptions!$D$68+1),Assumptions!$D$67,XLOOKUP(DB$2,Assumptions!$C$94:$M$94,Assumptions!$C$95:$M$95))</f>
        <v>-844.4206629</v>
      </c>
      <c r="DC15" s="50">
        <f t="array" ref="DC15">-DC$13*IF(DC$2=(Assumptions!$D$68+1),Assumptions!$D$67,XLOOKUP(DC$2,Assumptions!$C$94:$M$94,Assumptions!$C$95:$M$95))</f>
        <v>-844.4206629</v>
      </c>
      <c r="DD15" s="50">
        <f t="array" ref="DD15">-DD$13*IF(DD$2=(Assumptions!$D$68+1),Assumptions!$D$67,XLOOKUP(DD$2,Assumptions!$C$94:$M$94,Assumptions!$C$95:$M$95))</f>
        <v>-844.4206629</v>
      </c>
      <c r="DE15" s="50">
        <f t="array" ref="DE15">-DE$13*IF(DE$2=(Assumptions!$D$68+1),Assumptions!$D$67,XLOOKUP(DE$2,Assumptions!$C$94:$M$94,Assumptions!$C$95:$M$95))</f>
        <v>-844.4206629</v>
      </c>
      <c r="DF15" s="50">
        <f t="array" ref="DF15">-DF$13*IF(DF$2=(Assumptions!$D$68+1),Assumptions!$D$67,XLOOKUP(DF$2,Assumptions!$C$94:$M$94,Assumptions!$C$95:$M$95))</f>
        <v>-844.4206629</v>
      </c>
      <c r="DG15" s="50">
        <f t="array" ref="DG15">-DG$13*IF(DG$2=(Assumptions!$D$68+1),Assumptions!$D$67,XLOOKUP(DG$2,Assumptions!$C$94:$M$94,Assumptions!$C$95:$M$95))</f>
        <v>-844.4206629</v>
      </c>
      <c r="DH15" s="50">
        <f t="array" ref="DH15">-DH$13*IF(DH$2=(Assumptions!$D$68+1),Assumptions!$D$67,XLOOKUP(DH$2,Assumptions!$C$94:$M$94,Assumptions!$C$95:$M$95))</f>
        <v>-869.7532828</v>
      </c>
      <c r="DI15" s="50">
        <f t="array" ref="DI15">-DI$13*IF(DI$2=(Assumptions!$D$68+1),Assumptions!$D$67,XLOOKUP(DI$2,Assumptions!$C$94:$M$94,Assumptions!$C$95:$M$95))</f>
        <v>-869.7532828</v>
      </c>
      <c r="DJ15" s="50">
        <f t="array" ref="DJ15">-DJ$13*IF(DJ$2=(Assumptions!$D$68+1),Assumptions!$D$67,XLOOKUP(DJ$2,Assumptions!$C$94:$M$94,Assumptions!$C$95:$M$95))</f>
        <v>-869.7532828</v>
      </c>
      <c r="DK15" s="50">
        <f t="array" ref="DK15">-DK$13*IF(DK$2=(Assumptions!$D$68+1),Assumptions!$D$67,XLOOKUP(DK$2,Assumptions!$C$94:$M$94,Assumptions!$C$95:$M$95))</f>
        <v>-869.7532828</v>
      </c>
      <c r="DL15" s="50">
        <f t="array" ref="DL15">-DL$13*IF(DL$2=(Assumptions!$D$68+1),Assumptions!$D$67,XLOOKUP(DL$2,Assumptions!$C$94:$M$94,Assumptions!$C$95:$M$95))</f>
        <v>-869.7532828</v>
      </c>
      <c r="DM15" s="50">
        <f t="array" ref="DM15">-DM$13*IF(DM$2=(Assumptions!$D$68+1),Assumptions!$D$67,XLOOKUP(DM$2,Assumptions!$C$94:$M$94,Assumptions!$C$95:$M$95))</f>
        <v>-869.7532828</v>
      </c>
      <c r="DN15" s="50">
        <f t="array" ref="DN15">-DN$13*IF(DN$2=(Assumptions!$D$68+1),Assumptions!$D$67,XLOOKUP(DN$2,Assumptions!$C$94:$M$94,Assumptions!$C$95:$M$95))</f>
        <v>-869.7532828</v>
      </c>
      <c r="DO15" s="50">
        <f t="array" ref="DO15">-DO$13*IF(DO$2=(Assumptions!$D$68+1),Assumptions!$D$67,XLOOKUP(DO$2,Assumptions!$C$94:$M$94,Assumptions!$C$95:$M$95))</f>
        <v>-869.7532828</v>
      </c>
      <c r="DP15" s="50">
        <f t="array" ref="DP15">-DP$13*IF(DP$2=(Assumptions!$D$68+1),Assumptions!$D$67,XLOOKUP(DP$2,Assumptions!$C$94:$M$94,Assumptions!$C$95:$M$95))</f>
        <v>-869.7532828</v>
      </c>
      <c r="DQ15" s="50">
        <f t="array" ref="DQ15">-DQ$13*IF(DQ$2=(Assumptions!$D$68+1),Assumptions!$D$67,XLOOKUP(DQ$2,Assumptions!$C$94:$M$94,Assumptions!$C$95:$M$95))</f>
        <v>-869.7532828</v>
      </c>
      <c r="DR15" s="50">
        <f t="array" ref="DR15">-DR$13*IF(DR$2=(Assumptions!$D$68+1),Assumptions!$D$67,XLOOKUP(DR$2,Assumptions!$C$94:$M$94,Assumptions!$C$95:$M$95))</f>
        <v>-869.7532828</v>
      </c>
      <c r="DS15" s="50">
        <f t="array" ref="DS15">-DS$13*IF(DS$2=(Assumptions!$D$68+1),Assumptions!$D$67,XLOOKUP(DS$2,Assumptions!$C$94:$M$94,Assumptions!$C$95:$M$95))</f>
        <v>-869.7532828</v>
      </c>
      <c r="DT15" s="50">
        <f t="array" ref="DT15">-DT$13*IF(DT$2=(Assumptions!$D$68+1),Assumptions!$D$67,XLOOKUP(DT$2,Assumptions!$C$94:$M$94,Assumptions!$C$95:$M$95))</f>
        <v>-2239.614703</v>
      </c>
      <c r="DU15" s="50">
        <f t="array" ref="DU15">-DU$13*IF(DU$2=(Assumptions!$D$68+1),Assumptions!$D$67,XLOOKUP(DU$2,Assumptions!$C$94:$M$94,Assumptions!$C$95:$M$95))</f>
        <v>-2239.614703</v>
      </c>
      <c r="DV15" s="50">
        <f t="array" ref="DV15">-DV$13*IF(DV$2=(Assumptions!$D$68+1),Assumptions!$D$67,XLOOKUP(DV$2,Assumptions!$C$94:$M$94,Assumptions!$C$95:$M$95))</f>
        <v>-2239.614703</v>
      </c>
      <c r="DW15" s="50">
        <f t="array" ref="DW15">-DW$13*IF(DW$2=(Assumptions!$D$68+1),Assumptions!$D$67,XLOOKUP(DW$2,Assumptions!$C$94:$M$94,Assumptions!$C$95:$M$95))</f>
        <v>-2239.614703</v>
      </c>
      <c r="DX15" s="50">
        <f t="array" ref="DX15">-DX$13*IF(DX$2=(Assumptions!$D$68+1),Assumptions!$D$67,XLOOKUP(DX$2,Assumptions!$C$94:$M$94,Assumptions!$C$95:$M$95))</f>
        <v>-2239.614703</v>
      </c>
      <c r="DY15" s="50">
        <f t="array" ref="DY15">-DY$13*IF(DY$2=(Assumptions!$D$68+1),Assumptions!$D$67,XLOOKUP(DY$2,Assumptions!$C$94:$M$94,Assumptions!$C$95:$M$95))</f>
        <v>-2239.614703</v>
      </c>
      <c r="DZ15" s="50">
        <f t="array" ref="DZ15">-DZ$13*IF(DZ$2=(Assumptions!$D$68+1),Assumptions!$D$67,XLOOKUP(DZ$2,Assumptions!$C$94:$M$94,Assumptions!$C$95:$M$95))</f>
        <v>-2239.614703</v>
      </c>
      <c r="EA15" s="50">
        <f t="array" ref="EA15">-EA$13*IF(EA$2=(Assumptions!$D$68+1),Assumptions!$D$67,XLOOKUP(EA$2,Assumptions!$C$94:$M$94,Assumptions!$C$95:$M$95))</f>
        <v>-2239.614703</v>
      </c>
      <c r="EB15" s="50">
        <f t="array" ref="EB15">-EB$13*IF(EB$2=(Assumptions!$D$68+1),Assumptions!$D$67,XLOOKUP(EB$2,Assumptions!$C$94:$M$94,Assumptions!$C$95:$M$95))</f>
        <v>-2239.614703</v>
      </c>
      <c r="EC15" s="50">
        <f t="array" ref="EC15">-EC$13*IF(EC$2=(Assumptions!$D$68+1),Assumptions!$D$67,XLOOKUP(EC$2,Assumptions!$C$94:$M$94,Assumptions!$C$95:$M$95))</f>
        <v>-2239.614703</v>
      </c>
      <c r="ED15" s="50">
        <f t="array" ref="ED15">-ED$13*IF(ED$2=(Assumptions!$D$68+1),Assumptions!$D$67,XLOOKUP(ED$2,Assumptions!$C$94:$M$94,Assumptions!$C$95:$M$95))</f>
        <v>-2239.614703</v>
      </c>
      <c r="EE15" s="50">
        <f t="array" ref="EE15">-EE$13*IF(EE$2=(Assumptions!$D$68+1),Assumptions!$D$67,XLOOKUP(EE$2,Assumptions!$C$94:$M$94,Assumptions!$C$95:$M$95))</f>
        <v>-2239.614703</v>
      </c>
    </row>
    <row r="16" ht="15.75" customHeight="1">
      <c r="A16" s="1"/>
      <c r="B16" s="1"/>
      <c r="C16" s="1" t="str">
        <f>Assumptions!J15</f>
        <v>Bad Debt </v>
      </c>
      <c r="D16" s="50">
        <f>-D$13*Assumptions!$N15</f>
        <v>-343.196</v>
      </c>
      <c r="E16" s="50">
        <f>-E$13*Assumptions!$N15</f>
        <v>-343.196</v>
      </c>
      <c r="F16" s="50">
        <f>-F$13*Assumptions!$N15</f>
        <v>-343.196</v>
      </c>
      <c r="G16" s="50">
        <f>-G$13*Assumptions!$N15</f>
        <v>-343.196</v>
      </c>
      <c r="H16" s="50">
        <f>-H$13*Assumptions!$N15</f>
        <v>-343.196</v>
      </c>
      <c r="I16" s="50">
        <f>-I$13*Assumptions!$N15</f>
        <v>-343.196</v>
      </c>
      <c r="J16" s="50">
        <f>-J$13*Assumptions!$N15</f>
        <v>-343.196</v>
      </c>
      <c r="K16" s="50">
        <f>-K$13*Assumptions!$N15</f>
        <v>-343.196</v>
      </c>
      <c r="L16" s="50">
        <f>-L$13*Assumptions!$N15</f>
        <v>-343.196</v>
      </c>
      <c r="M16" s="50">
        <f>-M$13*Assumptions!$N15</f>
        <v>-343.196</v>
      </c>
      <c r="N16" s="50">
        <f>-N$13*Assumptions!$N15</f>
        <v>-343.196</v>
      </c>
      <c r="O16" s="50">
        <f>-O$13*Assumptions!$N15</f>
        <v>-343.196</v>
      </c>
      <c r="P16" s="50">
        <f>-P$13*Assumptions!$N15</f>
        <v>-350.05992</v>
      </c>
      <c r="Q16" s="50">
        <f>-Q$13*Assumptions!$N15</f>
        <v>-350.05992</v>
      </c>
      <c r="R16" s="50">
        <f>-R$13*Assumptions!$N15</f>
        <v>-350.05992</v>
      </c>
      <c r="S16" s="50">
        <f>-S$13*Assumptions!$N15</f>
        <v>-350.05992</v>
      </c>
      <c r="T16" s="50">
        <f>-T$13*Assumptions!$N15</f>
        <v>-350.05992</v>
      </c>
      <c r="U16" s="50">
        <f>-U$13*Assumptions!$N15</f>
        <v>-350.05992</v>
      </c>
      <c r="V16" s="50">
        <f>-V$13*Assumptions!$N15</f>
        <v>-350.05992</v>
      </c>
      <c r="W16" s="50">
        <f>-W$13*Assumptions!$N15</f>
        <v>-350.05992</v>
      </c>
      <c r="X16" s="50">
        <f>-X$13*Assumptions!$N15</f>
        <v>-350.05992</v>
      </c>
      <c r="Y16" s="50">
        <f>-Y$13*Assumptions!$N15</f>
        <v>-350.05992</v>
      </c>
      <c r="Z16" s="50">
        <f>-Z$13*Assumptions!$N15</f>
        <v>-350.05992</v>
      </c>
      <c r="AA16" s="50">
        <f>-AA$13*Assumptions!$N15</f>
        <v>-350.05992</v>
      </c>
      <c r="AB16" s="50">
        <f>-AB$13*Assumptions!$N15</f>
        <v>-357.0611184</v>
      </c>
      <c r="AC16" s="50">
        <f>-AC$13*Assumptions!$N15</f>
        <v>-357.0611184</v>
      </c>
      <c r="AD16" s="50">
        <f>-AD$13*Assumptions!$N15</f>
        <v>-357.0611184</v>
      </c>
      <c r="AE16" s="50">
        <f>-AE$13*Assumptions!$N15</f>
        <v>-357.0611184</v>
      </c>
      <c r="AF16" s="50">
        <f>-AF$13*Assumptions!$N15</f>
        <v>-357.0611184</v>
      </c>
      <c r="AG16" s="50">
        <f>-AG$13*Assumptions!$N15</f>
        <v>-357.0611184</v>
      </c>
      <c r="AH16" s="50">
        <f>-AH$13*Assumptions!$N15</f>
        <v>-357.0611184</v>
      </c>
      <c r="AI16" s="50">
        <f>-AI$13*Assumptions!$N15</f>
        <v>-357.0611184</v>
      </c>
      <c r="AJ16" s="50">
        <f>-AJ$13*Assumptions!$N15</f>
        <v>-357.0611184</v>
      </c>
      <c r="AK16" s="50">
        <f>-AK$13*Assumptions!$N15</f>
        <v>-357.0611184</v>
      </c>
      <c r="AL16" s="50">
        <f>-AL$13*Assumptions!$N15</f>
        <v>-357.0611184</v>
      </c>
      <c r="AM16" s="50">
        <f>-AM$13*Assumptions!$N15</f>
        <v>-357.0611184</v>
      </c>
      <c r="AN16" s="50">
        <f>-AN$13*Assumptions!$N15</f>
        <v>-364.2023408</v>
      </c>
      <c r="AO16" s="50">
        <f>-AO$13*Assumptions!$N15</f>
        <v>-364.2023408</v>
      </c>
      <c r="AP16" s="50">
        <f>-AP$13*Assumptions!$N15</f>
        <v>-364.2023408</v>
      </c>
      <c r="AQ16" s="50">
        <f>-AQ$13*Assumptions!$N15</f>
        <v>-364.2023408</v>
      </c>
      <c r="AR16" s="50">
        <f>-AR$13*Assumptions!$N15</f>
        <v>-364.2023408</v>
      </c>
      <c r="AS16" s="50">
        <f>-AS$13*Assumptions!$N15</f>
        <v>-364.2023408</v>
      </c>
      <c r="AT16" s="50">
        <f>-AT$13*Assumptions!$N15</f>
        <v>-364.2023408</v>
      </c>
      <c r="AU16" s="50">
        <f>-AU$13*Assumptions!$N15</f>
        <v>-364.2023408</v>
      </c>
      <c r="AV16" s="50">
        <f>-AV$13*Assumptions!$N15</f>
        <v>-364.2023408</v>
      </c>
      <c r="AW16" s="50">
        <f>-AW$13*Assumptions!$N15</f>
        <v>-364.2023408</v>
      </c>
      <c r="AX16" s="50">
        <f>-AX$13*Assumptions!$N15</f>
        <v>-364.2023408</v>
      </c>
      <c r="AY16" s="50">
        <f>-AY$13*Assumptions!$N15</f>
        <v>-364.2023408</v>
      </c>
      <c r="AZ16" s="50">
        <f>-AZ$13*Assumptions!$N15</f>
        <v>-375.128411</v>
      </c>
      <c r="BA16" s="50">
        <f>-BA$13*Assumptions!$N15</f>
        <v>-375.128411</v>
      </c>
      <c r="BB16" s="50">
        <f>-BB$13*Assumptions!$N15</f>
        <v>-375.128411</v>
      </c>
      <c r="BC16" s="50">
        <f>-BC$13*Assumptions!$N15</f>
        <v>-375.128411</v>
      </c>
      <c r="BD16" s="50">
        <f>-BD$13*Assumptions!$N15</f>
        <v>-375.128411</v>
      </c>
      <c r="BE16" s="50">
        <f>-BE$13*Assumptions!$N15</f>
        <v>-375.128411</v>
      </c>
      <c r="BF16" s="50">
        <f>-BF$13*Assumptions!$N15</f>
        <v>-375.128411</v>
      </c>
      <c r="BG16" s="50">
        <f>-BG$13*Assumptions!$N15</f>
        <v>-375.128411</v>
      </c>
      <c r="BH16" s="50">
        <f>-BH$13*Assumptions!$N15</f>
        <v>-375.128411</v>
      </c>
      <c r="BI16" s="50">
        <f>-BI$13*Assumptions!$N15</f>
        <v>-375.128411</v>
      </c>
      <c r="BJ16" s="50">
        <f>-BJ$13*Assumptions!$N15</f>
        <v>-375.128411</v>
      </c>
      <c r="BK16" s="50">
        <f>-BK$13*Assumptions!$N15</f>
        <v>-375.128411</v>
      </c>
      <c r="BL16" s="50">
        <f>-BL$13*Assumptions!$N15</f>
        <v>-386.3822633</v>
      </c>
      <c r="BM16" s="50">
        <f>-BM$13*Assumptions!$N15</f>
        <v>-386.3822633</v>
      </c>
      <c r="BN16" s="50">
        <f>-BN$13*Assumptions!$N15</f>
        <v>-386.3822633</v>
      </c>
      <c r="BO16" s="50">
        <f>-BO$13*Assumptions!$N15</f>
        <v>-386.3822633</v>
      </c>
      <c r="BP16" s="50">
        <f>-BP$13*Assumptions!$N15</f>
        <v>-386.3822633</v>
      </c>
      <c r="BQ16" s="50">
        <f>-BQ$13*Assumptions!$N15</f>
        <v>-386.3822633</v>
      </c>
      <c r="BR16" s="50">
        <f>-BR$13*Assumptions!$N15</f>
        <v>-386.3822633</v>
      </c>
      <c r="BS16" s="50">
        <f>-BS$13*Assumptions!$N15</f>
        <v>-386.3822633</v>
      </c>
      <c r="BT16" s="50">
        <f>-BT$13*Assumptions!$N15</f>
        <v>-386.3822633</v>
      </c>
      <c r="BU16" s="50">
        <f>-BU$13*Assumptions!$N15</f>
        <v>-386.3822633</v>
      </c>
      <c r="BV16" s="50">
        <f>-BV$13*Assumptions!$N15</f>
        <v>-386.3822633</v>
      </c>
      <c r="BW16" s="50">
        <f>-BW$13*Assumptions!$N15</f>
        <v>-386.3822633</v>
      </c>
      <c r="BX16" s="50">
        <f>-BX$13*Assumptions!$N15</f>
        <v>-397.9737312</v>
      </c>
      <c r="BY16" s="50">
        <f>-BY$13*Assumptions!$N15</f>
        <v>-397.9737312</v>
      </c>
      <c r="BZ16" s="50">
        <f>-BZ$13*Assumptions!$N15</f>
        <v>-397.9737312</v>
      </c>
      <c r="CA16" s="50">
        <f>-CA$13*Assumptions!$N15</f>
        <v>-397.9737312</v>
      </c>
      <c r="CB16" s="50">
        <f>-CB$13*Assumptions!$N15</f>
        <v>-397.9737312</v>
      </c>
      <c r="CC16" s="50">
        <f>-CC$13*Assumptions!$N15</f>
        <v>-397.9737312</v>
      </c>
      <c r="CD16" s="50">
        <f>-CD$13*Assumptions!$N15</f>
        <v>-397.9737312</v>
      </c>
      <c r="CE16" s="50">
        <f>-CE$13*Assumptions!$N15</f>
        <v>-397.9737312</v>
      </c>
      <c r="CF16" s="50">
        <f>-CF$13*Assumptions!$N15</f>
        <v>-397.9737312</v>
      </c>
      <c r="CG16" s="50">
        <f>-CG$13*Assumptions!$N15</f>
        <v>-397.9737312</v>
      </c>
      <c r="CH16" s="50">
        <f>-CH$13*Assumptions!$N15</f>
        <v>-397.9737312</v>
      </c>
      <c r="CI16" s="50">
        <f>-CI$13*Assumptions!$N15</f>
        <v>-397.9737312</v>
      </c>
      <c r="CJ16" s="50">
        <f>-CJ$13*Assumptions!$N15</f>
        <v>-409.9129432</v>
      </c>
      <c r="CK16" s="50">
        <f>-CK$13*Assumptions!$N15</f>
        <v>-409.9129432</v>
      </c>
      <c r="CL16" s="50">
        <f>-CL$13*Assumptions!$N15</f>
        <v>-409.9129432</v>
      </c>
      <c r="CM16" s="50">
        <f>-CM$13*Assumptions!$N15</f>
        <v>-409.9129432</v>
      </c>
      <c r="CN16" s="50">
        <f>-CN$13*Assumptions!$N15</f>
        <v>-409.9129432</v>
      </c>
      <c r="CO16" s="50">
        <f>-CO$13*Assumptions!$N15</f>
        <v>-409.9129432</v>
      </c>
      <c r="CP16" s="50">
        <f>-CP$13*Assumptions!$N15</f>
        <v>-409.9129432</v>
      </c>
      <c r="CQ16" s="50">
        <f>-CQ$13*Assumptions!$N15</f>
        <v>-409.9129432</v>
      </c>
      <c r="CR16" s="50">
        <f>-CR$13*Assumptions!$N15</f>
        <v>-409.9129432</v>
      </c>
      <c r="CS16" s="50">
        <f>-CS$13*Assumptions!$N15</f>
        <v>-409.9129432</v>
      </c>
      <c r="CT16" s="50">
        <f>-CT$13*Assumptions!$N15</f>
        <v>-409.9129432</v>
      </c>
      <c r="CU16" s="50">
        <f>-CU$13*Assumptions!$N15</f>
        <v>-409.9129432</v>
      </c>
      <c r="CV16" s="50">
        <f>-CV$13*Assumptions!$N15</f>
        <v>-422.2103315</v>
      </c>
      <c r="CW16" s="50">
        <f>-CW$13*Assumptions!$N15</f>
        <v>-422.2103315</v>
      </c>
      <c r="CX16" s="50">
        <f>-CX$13*Assumptions!$N15</f>
        <v>-422.2103315</v>
      </c>
      <c r="CY16" s="50">
        <f>-CY$13*Assumptions!$N15</f>
        <v>-422.2103315</v>
      </c>
      <c r="CZ16" s="50">
        <f>-CZ$13*Assumptions!$N15</f>
        <v>-422.2103315</v>
      </c>
      <c r="DA16" s="50">
        <f>-DA$13*Assumptions!$N15</f>
        <v>-422.2103315</v>
      </c>
      <c r="DB16" s="50">
        <f>-DB$13*Assumptions!$N15</f>
        <v>-422.2103315</v>
      </c>
      <c r="DC16" s="50">
        <f>-DC$13*Assumptions!$N15</f>
        <v>-422.2103315</v>
      </c>
      <c r="DD16" s="50">
        <f>-DD$13*Assumptions!$N15</f>
        <v>-422.2103315</v>
      </c>
      <c r="DE16" s="50">
        <f>-DE$13*Assumptions!$N15</f>
        <v>-422.2103315</v>
      </c>
      <c r="DF16" s="50">
        <f>-DF$13*Assumptions!$N15</f>
        <v>-422.2103315</v>
      </c>
      <c r="DG16" s="50">
        <f>-DG$13*Assumptions!$N15</f>
        <v>-422.2103315</v>
      </c>
      <c r="DH16" s="50">
        <f>-DH$13*Assumptions!$N15</f>
        <v>-434.8766414</v>
      </c>
      <c r="DI16" s="50">
        <f>-DI$13*Assumptions!$N15</f>
        <v>-434.8766414</v>
      </c>
      <c r="DJ16" s="50">
        <f>-DJ$13*Assumptions!$N15</f>
        <v>-434.8766414</v>
      </c>
      <c r="DK16" s="50">
        <f>-DK$13*Assumptions!$N15</f>
        <v>-434.8766414</v>
      </c>
      <c r="DL16" s="50">
        <f>-DL$13*Assumptions!$N15</f>
        <v>-434.8766414</v>
      </c>
      <c r="DM16" s="50">
        <f>-DM$13*Assumptions!$N15</f>
        <v>-434.8766414</v>
      </c>
      <c r="DN16" s="50">
        <f>-DN$13*Assumptions!$N15</f>
        <v>-434.8766414</v>
      </c>
      <c r="DO16" s="50">
        <f>-DO$13*Assumptions!$N15</f>
        <v>-434.8766414</v>
      </c>
      <c r="DP16" s="50">
        <f>-DP$13*Assumptions!$N15</f>
        <v>-434.8766414</v>
      </c>
      <c r="DQ16" s="50">
        <f>-DQ$13*Assumptions!$N15</f>
        <v>-434.8766414</v>
      </c>
      <c r="DR16" s="50">
        <f>-DR$13*Assumptions!$N15</f>
        <v>-434.8766414</v>
      </c>
      <c r="DS16" s="50">
        <f>-DS$13*Assumptions!$N15</f>
        <v>-434.8766414</v>
      </c>
      <c r="DT16" s="50">
        <f>-DT$13*Assumptions!$N15</f>
        <v>-447.9229406</v>
      </c>
      <c r="DU16" s="50">
        <f>-DU$13*Assumptions!$N15</f>
        <v>-447.9229406</v>
      </c>
      <c r="DV16" s="50">
        <f>-DV$13*Assumptions!$N15</f>
        <v>-447.9229406</v>
      </c>
      <c r="DW16" s="50">
        <f>-DW$13*Assumptions!$N15</f>
        <v>-447.9229406</v>
      </c>
      <c r="DX16" s="50">
        <f>-DX$13*Assumptions!$N15</f>
        <v>-447.9229406</v>
      </c>
      <c r="DY16" s="50">
        <f>-DY$13*Assumptions!$N15</f>
        <v>-447.9229406</v>
      </c>
      <c r="DZ16" s="50">
        <f>-DZ$13*Assumptions!$N15</f>
        <v>-447.9229406</v>
      </c>
      <c r="EA16" s="50">
        <f>-EA$13*Assumptions!$N15</f>
        <v>-447.9229406</v>
      </c>
      <c r="EB16" s="50">
        <f>-EB$13*Assumptions!$N15</f>
        <v>-447.9229406</v>
      </c>
      <c r="EC16" s="50">
        <f>-EC$13*Assumptions!$N15</f>
        <v>-447.9229406</v>
      </c>
      <c r="ED16" s="50">
        <f>-ED$13*Assumptions!$N15</f>
        <v>-447.9229406</v>
      </c>
      <c r="EE16" s="50">
        <f>-EE$13*Assumptions!$N15</f>
        <v>-447.9229406</v>
      </c>
    </row>
    <row r="17" ht="15.75" customHeight="1">
      <c r="A17" s="1"/>
      <c r="B17" s="1"/>
      <c r="C17" s="1" t="str">
        <f>Assumptions!J16</f>
        <v>Concession</v>
      </c>
      <c r="D17" s="50">
        <f>-D$13*Assumptions!$N16</f>
        <v>-343.196</v>
      </c>
      <c r="E17" s="50">
        <f>-E$13*Assumptions!$N16</f>
        <v>-343.196</v>
      </c>
      <c r="F17" s="50">
        <f>-F$13*Assumptions!$N16</f>
        <v>-343.196</v>
      </c>
      <c r="G17" s="50">
        <f>-G$13*Assumptions!$N16</f>
        <v>-343.196</v>
      </c>
      <c r="H17" s="50">
        <f>-H$13*Assumptions!$N16</f>
        <v>-343.196</v>
      </c>
      <c r="I17" s="50">
        <f>-I$13*Assumptions!$N16</f>
        <v>-343.196</v>
      </c>
      <c r="J17" s="50">
        <f>-J$13*Assumptions!$N16</f>
        <v>-343.196</v>
      </c>
      <c r="K17" s="50">
        <f>-K$13*Assumptions!$N16</f>
        <v>-343.196</v>
      </c>
      <c r="L17" s="50">
        <f>-L$13*Assumptions!$N16</f>
        <v>-343.196</v>
      </c>
      <c r="M17" s="50">
        <f>-M$13*Assumptions!$N16</f>
        <v>-343.196</v>
      </c>
      <c r="N17" s="50">
        <f>-N$13*Assumptions!$N16</f>
        <v>-343.196</v>
      </c>
      <c r="O17" s="50">
        <f>-O$13*Assumptions!$N16</f>
        <v>-343.196</v>
      </c>
      <c r="P17" s="50">
        <f>-P$13*Assumptions!$N16</f>
        <v>-350.05992</v>
      </c>
      <c r="Q17" s="50">
        <f>-Q$13*Assumptions!$N16</f>
        <v>-350.05992</v>
      </c>
      <c r="R17" s="50">
        <f>-R$13*Assumptions!$N16</f>
        <v>-350.05992</v>
      </c>
      <c r="S17" s="50">
        <f>-S$13*Assumptions!$N16</f>
        <v>-350.05992</v>
      </c>
      <c r="T17" s="50">
        <f>-T$13*Assumptions!$N16</f>
        <v>-350.05992</v>
      </c>
      <c r="U17" s="50">
        <f>-U$13*Assumptions!$N16</f>
        <v>-350.05992</v>
      </c>
      <c r="V17" s="50">
        <f>-V$13*Assumptions!$N16</f>
        <v>-350.05992</v>
      </c>
      <c r="W17" s="50">
        <f>-W$13*Assumptions!$N16</f>
        <v>-350.05992</v>
      </c>
      <c r="X17" s="50">
        <f>-X$13*Assumptions!$N16</f>
        <v>-350.05992</v>
      </c>
      <c r="Y17" s="50">
        <f>-Y$13*Assumptions!$N16</f>
        <v>-350.05992</v>
      </c>
      <c r="Z17" s="50">
        <f>-Z$13*Assumptions!$N16</f>
        <v>-350.05992</v>
      </c>
      <c r="AA17" s="50">
        <f>-AA$13*Assumptions!$N16</f>
        <v>-350.05992</v>
      </c>
      <c r="AB17" s="50">
        <f>-AB$13*Assumptions!$N16</f>
        <v>-357.0611184</v>
      </c>
      <c r="AC17" s="50">
        <f>-AC$13*Assumptions!$N16</f>
        <v>-357.0611184</v>
      </c>
      <c r="AD17" s="50">
        <f>-AD$13*Assumptions!$N16</f>
        <v>-357.0611184</v>
      </c>
      <c r="AE17" s="50">
        <f>-AE$13*Assumptions!$N16</f>
        <v>-357.0611184</v>
      </c>
      <c r="AF17" s="50">
        <f>-AF$13*Assumptions!$N16</f>
        <v>-357.0611184</v>
      </c>
      <c r="AG17" s="50">
        <f>-AG$13*Assumptions!$N16</f>
        <v>-357.0611184</v>
      </c>
      <c r="AH17" s="50">
        <f>-AH$13*Assumptions!$N16</f>
        <v>-357.0611184</v>
      </c>
      <c r="AI17" s="50">
        <f>-AI$13*Assumptions!$N16</f>
        <v>-357.0611184</v>
      </c>
      <c r="AJ17" s="50">
        <f>-AJ$13*Assumptions!$N16</f>
        <v>-357.0611184</v>
      </c>
      <c r="AK17" s="50">
        <f>-AK$13*Assumptions!$N16</f>
        <v>-357.0611184</v>
      </c>
      <c r="AL17" s="50">
        <f>-AL$13*Assumptions!$N16</f>
        <v>-357.0611184</v>
      </c>
      <c r="AM17" s="50">
        <f>-AM$13*Assumptions!$N16</f>
        <v>-357.0611184</v>
      </c>
      <c r="AN17" s="50">
        <f>-AN$13*Assumptions!$N16</f>
        <v>-364.2023408</v>
      </c>
      <c r="AO17" s="50">
        <f>-AO$13*Assumptions!$N16</f>
        <v>-364.2023408</v>
      </c>
      <c r="AP17" s="50">
        <f>-AP$13*Assumptions!$N16</f>
        <v>-364.2023408</v>
      </c>
      <c r="AQ17" s="50">
        <f>-AQ$13*Assumptions!$N16</f>
        <v>-364.2023408</v>
      </c>
      <c r="AR17" s="50">
        <f>-AR$13*Assumptions!$N16</f>
        <v>-364.2023408</v>
      </c>
      <c r="AS17" s="50">
        <f>-AS$13*Assumptions!$N16</f>
        <v>-364.2023408</v>
      </c>
      <c r="AT17" s="50">
        <f>-AT$13*Assumptions!$N16</f>
        <v>-364.2023408</v>
      </c>
      <c r="AU17" s="50">
        <f>-AU$13*Assumptions!$N16</f>
        <v>-364.2023408</v>
      </c>
      <c r="AV17" s="50">
        <f>-AV$13*Assumptions!$N16</f>
        <v>-364.2023408</v>
      </c>
      <c r="AW17" s="50">
        <f>-AW$13*Assumptions!$N16</f>
        <v>-364.2023408</v>
      </c>
      <c r="AX17" s="50">
        <f>-AX$13*Assumptions!$N16</f>
        <v>-364.2023408</v>
      </c>
      <c r="AY17" s="50">
        <f>-AY$13*Assumptions!$N16</f>
        <v>-364.2023408</v>
      </c>
      <c r="AZ17" s="50">
        <f>-AZ$13*Assumptions!$N16</f>
        <v>-375.128411</v>
      </c>
      <c r="BA17" s="50">
        <f>-BA$13*Assumptions!$N16</f>
        <v>-375.128411</v>
      </c>
      <c r="BB17" s="50">
        <f>-BB$13*Assumptions!$N16</f>
        <v>-375.128411</v>
      </c>
      <c r="BC17" s="50">
        <f>-BC$13*Assumptions!$N16</f>
        <v>-375.128411</v>
      </c>
      <c r="BD17" s="50">
        <f>-BD$13*Assumptions!$N16</f>
        <v>-375.128411</v>
      </c>
      <c r="BE17" s="50">
        <f>-BE$13*Assumptions!$N16</f>
        <v>-375.128411</v>
      </c>
      <c r="BF17" s="50">
        <f>-BF$13*Assumptions!$N16</f>
        <v>-375.128411</v>
      </c>
      <c r="BG17" s="50">
        <f>-BG$13*Assumptions!$N16</f>
        <v>-375.128411</v>
      </c>
      <c r="BH17" s="50">
        <f>-BH$13*Assumptions!$N16</f>
        <v>-375.128411</v>
      </c>
      <c r="BI17" s="50">
        <f>-BI$13*Assumptions!$N16</f>
        <v>-375.128411</v>
      </c>
      <c r="BJ17" s="50">
        <f>-BJ$13*Assumptions!$N16</f>
        <v>-375.128411</v>
      </c>
      <c r="BK17" s="50">
        <f>-BK$13*Assumptions!$N16</f>
        <v>-375.128411</v>
      </c>
      <c r="BL17" s="50">
        <f>-BL$13*Assumptions!$N16</f>
        <v>-386.3822633</v>
      </c>
      <c r="BM17" s="50">
        <f>-BM$13*Assumptions!$N16</f>
        <v>-386.3822633</v>
      </c>
      <c r="BN17" s="50">
        <f>-BN$13*Assumptions!$N16</f>
        <v>-386.3822633</v>
      </c>
      <c r="BO17" s="50">
        <f>-BO$13*Assumptions!$N16</f>
        <v>-386.3822633</v>
      </c>
      <c r="BP17" s="50">
        <f>-BP$13*Assumptions!$N16</f>
        <v>-386.3822633</v>
      </c>
      <c r="BQ17" s="50">
        <f>-BQ$13*Assumptions!$N16</f>
        <v>-386.3822633</v>
      </c>
      <c r="BR17" s="50">
        <f>-BR$13*Assumptions!$N16</f>
        <v>-386.3822633</v>
      </c>
      <c r="BS17" s="50">
        <f>-BS$13*Assumptions!$N16</f>
        <v>-386.3822633</v>
      </c>
      <c r="BT17" s="50">
        <f>-BT$13*Assumptions!$N16</f>
        <v>-386.3822633</v>
      </c>
      <c r="BU17" s="50">
        <f>-BU$13*Assumptions!$N16</f>
        <v>-386.3822633</v>
      </c>
      <c r="BV17" s="50">
        <f>-BV$13*Assumptions!$N16</f>
        <v>-386.3822633</v>
      </c>
      <c r="BW17" s="50">
        <f>-BW$13*Assumptions!$N16</f>
        <v>-386.3822633</v>
      </c>
      <c r="BX17" s="50">
        <f>-BX$13*Assumptions!$N16</f>
        <v>-397.9737312</v>
      </c>
      <c r="BY17" s="50">
        <f>-BY$13*Assumptions!$N16</f>
        <v>-397.9737312</v>
      </c>
      <c r="BZ17" s="50">
        <f>-BZ$13*Assumptions!$N16</f>
        <v>-397.9737312</v>
      </c>
      <c r="CA17" s="50">
        <f>-CA$13*Assumptions!$N16</f>
        <v>-397.9737312</v>
      </c>
      <c r="CB17" s="50">
        <f>-CB$13*Assumptions!$N16</f>
        <v>-397.9737312</v>
      </c>
      <c r="CC17" s="50">
        <f>-CC$13*Assumptions!$N16</f>
        <v>-397.9737312</v>
      </c>
      <c r="CD17" s="50">
        <f>-CD$13*Assumptions!$N16</f>
        <v>-397.9737312</v>
      </c>
      <c r="CE17" s="50">
        <f>-CE$13*Assumptions!$N16</f>
        <v>-397.9737312</v>
      </c>
      <c r="CF17" s="50">
        <f>-CF$13*Assumptions!$N16</f>
        <v>-397.9737312</v>
      </c>
      <c r="CG17" s="50">
        <f>-CG$13*Assumptions!$N16</f>
        <v>-397.9737312</v>
      </c>
      <c r="CH17" s="50">
        <f>-CH$13*Assumptions!$N16</f>
        <v>-397.9737312</v>
      </c>
      <c r="CI17" s="50">
        <f>-CI$13*Assumptions!$N16</f>
        <v>-397.9737312</v>
      </c>
      <c r="CJ17" s="50">
        <f>-CJ$13*Assumptions!$N16</f>
        <v>-409.9129432</v>
      </c>
      <c r="CK17" s="50">
        <f>-CK$13*Assumptions!$N16</f>
        <v>-409.9129432</v>
      </c>
      <c r="CL17" s="50">
        <f>-CL$13*Assumptions!$N16</f>
        <v>-409.9129432</v>
      </c>
      <c r="CM17" s="50">
        <f>-CM$13*Assumptions!$N16</f>
        <v>-409.9129432</v>
      </c>
      <c r="CN17" s="50">
        <f>-CN$13*Assumptions!$N16</f>
        <v>-409.9129432</v>
      </c>
      <c r="CO17" s="50">
        <f>-CO$13*Assumptions!$N16</f>
        <v>-409.9129432</v>
      </c>
      <c r="CP17" s="50">
        <f>-CP$13*Assumptions!$N16</f>
        <v>-409.9129432</v>
      </c>
      <c r="CQ17" s="50">
        <f>-CQ$13*Assumptions!$N16</f>
        <v>-409.9129432</v>
      </c>
      <c r="CR17" s="50">
        <f>-CR$13*Assumptions!$N16</f>
        <v>-409.9129432</v>
      </c>
      <c r="CS17" s="50">
        <f>-CS$13*Assumptions!$N16</f>
        <v>-409.9129432</v>
      </c>
      <c r="CT17" s="50">
        <f>-CT$13*Assumptions!$N16</f>
        <v>-409.9129432</v>
      </c>
      <c r="CU17" s="50">
        <f>-CU$13*Assumptions!$N16</f>
        <v>-409.9129432</v>
      </c>
      <c r="CV17" s="50">
        <f>-CV$13*Assumptions!$N16</f>
        <v>-422.2103315</v>
      </c>
      <c r="CW17" s="50">
        <f>-CW$13*Assumptions!$N16</f>
        <v>-422.2103315</v>
      </c>
      <c r="CX17" s="50">
        <f>-CX$13*Assumptions!$N16</f>
        <v>-422.2103315</v>
      </c>
      <c r="CY17" s="50">
        <f>-CY$13*Assumptions!$N16</f>
        <v>-422.2103315</v>
      </c>
      <c r="CZ17" s="50">
        <f>-CZ$13*Assumptions!$N16</f>
        <v>-422.2103315</v>
      </c>
      <c r="DA17" s="50">
        <f>-DA$13*Assumptions!$N16</f>
        <v>-422.2103315</v>
      </c>
      <c r="DB17" s="50">
        <f>-DB$13*Assumptions!$N16</f>
        <v>-422.2103315</v>
      </c>
      <c r="DC17" s="50">
        <f>-DC$13*Assumptions!$N16</f>
        <v>-422.2103315</v>
      </c>
      <c r="DD17" s="50">
        <f>-DD$13*Assumptions!$N16</f>
        <v>-422.2103315</v>
      </c>
      <c r="DE17" s="50">
        <f>-DE$13*Assumptions!$N16</f>
        <v>-422.2103315</v>
      </c>
      <c r="DF17" s="50">
        <f>-DF$13*Assumptions!$N16</f>
        <v>-422.2103315</v>
      </c>
      <c r="DG17" s="50">
        <f>-DG$13*Assumptions!$N16</f>
        <v>-422.2103315</v>
      </c>
      <c r="DH17" s="50">
        <f>-DH$13*Assumptions!$N16</f>
        <v>-434.8766414</v>
      </c>
      <c r="DI17" s="50">
        <f>-DI$13*Assumptions!$N16</f>
        <v>-434.8766414</v>
      </c>
      <c r="DJ17" s="50">
        <f>-DJ$13*Assumptions!$N16</f>
        <v>-434.8766414</v>
      </c>
      <c r="DK17" s="50">
        <f>-DK$13*Assumptions!$N16</f>
        <v>-434.8766414</v>
      </c>
      <c r="DL17" s="50">
        <f>-DL$13*Assumptions!$N16</f>
        <v>-434.8766414</v>
      </c>
      <c r="DM17" s="50">
        <f>-DM$13*Assumptions!$N16</f>
        <v>-434.8766414</v>
      </c>
      <c r="DN17" s="50">
        <f>-DN$13*Assumptions!$N16</f>
        <v>-434.8766414</v>
      </c>
      <c r="DO17" s="50">
        <f>-DO$13*Assumptions!$N16</f>
        <v>-434.8766414</v>
      </c>
      <c r="DP17" s="50">
        <f>-DP$13*Assumptions!$N16</f>
        <v>-434.8766414</v>
      </c>
      <c r="DQ17" s="50">
        <f>-DQ$13*Assumptions!$N16</f>
        <v>-434.8766414</v>
      </c>
      <c r="DR17" s="50">
        <f>-DR$13*Assumptions!$N16</f>
        <v>-434.8766414</v>
      </c>
      <c r="DS17" s="50">
        <f>-DS$13*Assumptions!$N16</f>
        <v>-434.8766414</v>
      </c>
      <c r="DT17" s="50">
        <f>-DT$13*Assumptions!$N16</f>
        <v>-447.9229406</v>
      </c>
      <c r="DU17" s="50">
        <f>-DU$13*Assumptions!$N16</f>
        <v>-447.9229406</v>
      </c>
      <c r="DV17" s="50">
        <f>-DV$13*Assumptions!$N16</f>
        <v>-447.9229406</v>
      </c>
      <c r="DW17" s="50">
        <f>-DW$13*Assumptions!$N16</f>
        <v>-447.9229406</v>
      </c>
      <c r="DX17" s="50">
        <f>-DX$13*Assumptions!$N16</f>
        <v>-447.9229406</v>
      </c>
      <c r="DY17" s="50">
        <f>-DY$13*Assumptions!$N16</f>
        <v>-447.9229406</v>
      </c>
      <c r="DZ17" s="50">
        <f>-DZ$13*Assumptions!$N16</f>
        <v>-447.9229406</v>
      </c>
      <c r="EA17" s="50">
        <f>-EA$13*Assumptions!$N16</f>
        <v>-447.9229406</v>
      </c>
      <c r="EB17" s="50">
        <f>-EB$13*Assumptions!$N16</f>
        <v>-447.9229406</v>
      </c>
      <c r="EC17" s="50">
        <f>-EC$13*Assumptions!$N16</f>
        <v>-447.9229406</v>
      </c>
      <c r="ED17" s="50">
        <f>-ED$13*Assumptions!$N16</f>
        <v>-447.9229406</v>
      </c>
      <c r="EE17" s="50">
        <f>-EE$13*Assumptions!$N16</f>
        <v>-447.9229406</v>
      </c>
    </row>
    <row r="18" ht="15.75" customHeight="1">
      <c r="A18" s="1"/>
      <c r="B18" s="6"/>
      <c r="C18" s="56" t="s">
        <v>67</v>
      </c>
      <c r="D18" s="194">
        <f t="shared" ref="D18:EE18" si="4">D13+D15+D16+D17</f>
        <v>31917.228</v>
      </c>
      <c r="E18" s="194">
        <f t="shared" si="4"/>
        <v>31917.228</v>
      </c>
      <c r="F18" s="194">
        <f t="shared" si="4"/>
        <v>31917.228</v>
      </c>
      <c r="G18" s="194">
        <f t="shared" si="4"/>
        <v>31917.228</v>
      </c>
      <c r="H18" s="194">
        <f t="shared" si="4"/>
        <v>31917.228</v>
      </c>
      <c r="I18" s="194">
        <f t="shared" si="4"/>
        <v>31917.228</v>
      </c>
      <c r="J18" s="194">
        <f t="shared" si="4"/>
        <v>31917.228</v>
      </c>
      <c r="K18" s="194">
        <f t="shared" si="4"/>
        <v>31917.228</v>
      </c>
      <c r="L18" s="194">
        <f t="shared" si="4"/>
        <v>31917.228</v>
      </c>
      <c r="M18" s="194">
        <f t="shared" si="4"/>
        <v>31917.228</v>
      </c>
      <c r="N18" s="194">
        <f t="shared" si="4"/>
        <v>31917.228</v>
      </c>
      <c r="O18" s="194">
        <f t="shared" si="4"/>
        <v>31917.228</v>
      </c>
      <c r="P18" s="194">
        <f t="shared" si="4"/>
        <v>33605.75232</v>
      </c>
      <c r="Q18" s="194">
        <f t="shared" si="4"/>
        <v>33605.75232</v>
      </c>
      <c r="R18" s="194">
        <f t="shared" si="4"/>
        <v>33605.75232</v>
      </c>
      <c r="S18" s="194">
        <f t="shared" si="4"/>
        <v>33605.75232</v>
      </c>
      <c r="T18" s="194">
        <f t="shared" si="4"/>
        <v>33605.75232</v>
      </c>
      <c r="U18" s="194">
        <f t="shared" si="4"/>
        <v>33605.75232</v>
      </c>
      <c r="V18" s="194">
        <f t="shared" si="4"/>
        <v>33605.75232</v>
      </c>
      <c r="W18" s="194">
        <f t="shared" si="4"/>
        <v>33605.75232</v>
      </c>
      <c r="X18" s="194">
        <f t="shared" si="4"/>
        <v>33605.75232</v>
      </c>
      <c r="Y18" s="194">
        <f t="shared" si="4"/>
        <v>33605.75232</v>
      </c>
      <c r="Z18" s="194">
        <f t="shared" si="4"/>
        <v>33605.75232</v>
      </c>
      <c r="AA18" s="194">
        <f t="shared" si="4"/>
        <v>33605.75232</v>
      </c>
      <c r="AB18" s="194">
        <f t="shared" si="4"/>
        <v>34277.86737</v>
      </c>
      <c r="AC18" s="194">
        <f t="shared" si="4"/>
        <v>34277.86737</v>
      </c>
      <c r="AD18" s="194">
        <f t="shared" si="4"/>
        <v>34277.86737</v>
      </c>
      <c r="AE18" s="194">
        <f t="shared" si="4"/>
        <v>34277.86737</v>
      </c>
      <c r="AF18" s="194">
        <f t="shared" si="4"/>
        <v>34277.86737</v>
      </c>
      <c r="AG18" s="194">
        <f t="shared" si="4"/>
        <v>34277.86737</v>
      </c>
      <c r="AH18" s="194">
        <f t="shared" si="4"/>
        <v>34277.86737</v>
      </c>
      <c r="AI18" s="194">
        <f t="shared" si="4"/>
        <v>34277.86737</v>
      </c>
      <c r="AJ18" s="194">
        <f t="shared" si="4"/>
        <v>34277.86737</v>
      </c>
      <c r="AK18" s="194">
        <f t="shared" si="4"/>
        <v>34277.86737</v>
      </c>
      <c r="AL18" s="194">
        <f t="shared" si="4"/>
        <v>34277.86737</v>
      </c>
      <c r="AM18" s="194">
        <f t="shared" si="4"/>
        <v>34277.86737</v>
      </c>
      <c r="AN18" s="194">
        <f t="shared" si="4"/>
        <v>34963.42471</v>
      </c>
      <c r="AO18" s="194">
        <f t="shared" si="4"/>
        <v>34963.42471</v>
      </c>
      <c r="AP18" s="194">
        <f t="shared" si="4"/>
        <v>34963.42471</v>
      </c>
      <c r="AQ18" s="194">
        <f t="shared" si="4"/>
        <v>34963.42471</v>
      </c>
      <c r="AR18" s="194">
        <f t="shared" si="4"/>
        <v>34963.42471</v>
      </c>
      <c r="AS18" s="194">
        <f t="shared" si="4"/>
        <v>34963.42471</v>
      </c>
      <c r="AT18" s="194">
        <f t="shared" si="4"/>
        <v>34963.42471</v>
      </c>
      <c r="AU18" s="194">
        <f t="shared" si="4"/>
        <v>34963.42471</v>
      </c>
      <c r="AV18" s="194">
        <f t="shared" si="4"/>
        <v>34963.42471</v>
      </c>
      <c r="AW18" s="194">
        <f t="shared" si="4"/>
        <v>34963.42471</v>
      </c>
      <c r="AX18" s="194">
        <f t="shared" si="4"/>
        <v>34963.42471</v>
      </c>
      <c r="AY18" s="194">
        <f t="shared" si="4"/>
        <v>34963.42471</v>
      </c>
      <c r="AZ18" s="194">
        <f t="shared" si="4"/>
        <v>36012.32746</v>
      </c>
      <c r="BA18" s="194">
        <f t="shared" si="4"/>
        <v>36012.32746</v>
      </c>
      <c r="BB18" s="194">
        <f t="shared" si="4"/>
        <v>36012.32746</v>
      </c>
      <c r="BC18" s="194">
        <f t="shared" si="4"/>
        <v>36012.32746</v>
      </c>
      <c r="BD18" s="194">
        <f t="shared" si="4"/>
        <v>36012.32746</v>
      </c>
      <c r="BE18" s="194">
        <f t="shared" si="4"/>
        <v>36012.32746</v>
      </c>
      <c r="BF18" s="194">
        <f t="shared" si="4"/>
        <v>36012.32746</v>
      </c>
      <c r="BG18" s="194">
        <f t="shared" si="4"/>
        <v>36012.32746</v>
      </c>
      <c r="BH18" s="194">
        <f t="shared" si="4"/>
        <v>36012.32746</v>
      </c>
      <c r="BI18" s="194">
        <f t="shared" si="4"/>
        <v>36012.32746</v>
      </c>
      <c r="BJ18" s="194">
        <f t="shared" si="4"/>
        <v>36012.32746</v>
      </c>
      <c r="BK18" s="194">
        <f t="shared" si="4"/>
        <v>36012.32746</v>
      </c>
      <c r="BL18" s="194">
        <f t="shared" si="4"/>
        <v>37092.69728</v>
      </c>
      <c r="BM18" s="194">
        <f t="shared" si="4"/>
        <v>37092.69728</v>
      </c>
      <c r="BN18" s="194">
        <f t="shared" si="4"/>
        <v>37092.69728</v>
      </c>
      <c r="BO18" s="194">
        <f t="shared" si="4"/>
        <v>37092.69728</v>
      </c>
      <c r="BP18" s="194">
        <f t="shared" si="4"/>
        <v>37092.69728</v>
      </c>
      <c r="BQ18" s="194">
        <f t="shared" si="4"/>
        <v>37092.69728</v>
      </c>
      <c r="BR18" s="194">
        <f t="shared" si="4"/>
        <v>37092.69728</v>
      </c>
      <c r="BS18" s="194">
        <f t="shared" si="4"/>
        <v>37092.69728</v>
      </c>
      <c r="BT18" s="194">
        <f t="shared" si="4"/>
        <v>37092.69728</v>
      </c>
      <c r="BU18" s="194">
        <f t="shared" si="4"/>
        <v>37092.69728</v>
      </c>
      <c r="BV18" s="194">
        <f t="shared" si="4"/>
        <v>37092.69728</v>
      </c>
      <c r="BW18" s="194">
        <f t="shared" si="4"/>
        <v>37092.69728</v>
      </c>
      <c r="BX18" s="194">
        <f t="shared" si="4"/>
        <v>38205.4782</v>
      </c>
      <c r="BY18" s="194">
        <f t="shared" si="4"/>
        <v>38205.4782</v>
      </c>
      <c r="BZ18" s="194">
        <f t="shared" si="4"/>
        <v>38205.4782</v>
      </c>
      <c r="CA18" s="194">
        <f t="shared" si="4"/>
        <v>38205.4782</v>
      </c>
      <c r="CB18" s="194">
        <f t="shared" si="4"/>
        <v>38205.4782</v>
      </c>
      <c r="CC18" s="194">
        <f t="shared" si="4"/>
        <v>38205.4782</v>
      </c>
      <c r="CD18" s="194">
        <f t="shared" si="4"/>
        <v>38205.4782</v>
      </c>
      <c r="CE18" s="194">
        <f t="shared" si="4"/>
        <v>38205.4782</v>
      </c>
      <c r="CF18" s="194">
        <f t="shared" si="4"/>
        <v>38205.4782</v>
      </c>
      <c r="CG18" s="194">
        <f t="shared" si="4"/>
        <v>38205.4782</v>
      </c>
      <c r="CH18" s="194">
        <f t="shared" si="4"/>
        <v>38205.4782</v>
      </c>
      <c r="CI18" s="194">
        <f t="shared" si="4"/>
        <v>38205.4782</v>
      </c>
      <c r="CJ18" s="194">
        <f t="shared" si="4"/>
        <v>39351.64254</v>
      </c>
      <c r="CK18" s="194">
        <f t="shared" si="4"/>
        <v>39351.64254</v>
      </c>
      <c r="CL18" s="194">
        <f t="shared" si="4"/>
        <v>39351.64254</v>
      </c>
      <c r="CM18" s="194">
        <f t="shared" si="4"/>
        <v>39351.64254</v>
      </c>
      <c r="CN18" s="194">
        <f t="shared" si="4"/>
        <v>39351.64254</v>
      </c>
      <c r="CO18" s="194">
        <f t="shared" si="4"/>
        <v>39351.64254</v>
      </c>
      <c r="CP18" s="194">
        <f t="shared" si="4"/>
        <v>39351.64254</v>
      </c>
      <c r="CQ18" s="194">
        <f t="shared" si="4"/>
        <v>39351.64254</v>
      </c>
      <c r="CR18" s="194">
        <f t="shared" si="4"/>
        <v>39351.64254</v>
      </c>
      <c r="CS18" s="194">
        <f t="shared" si="4"/>
        <v>39351.64254</v>
      </c>
      <c r="CT18" s="194">
        <f t="shared" si="4"/>
        <v>39351.64254</v>
      </c>
      <c r="CU18" s="194">
        <f t="shared" si="4"/>
        <v>39351.64254</v>
      </c>
      <c r="CV18" s="194">
        <f t="shared" si="4"/>
        <v>40532.19182</v>
      </c>
      <c r="CW18" s="194">
        <f t="shared" si="4"/>
        <v>40532.19182</v>
      </c>
      <c r="CX18" s="194">
        <f t="shared" si="4"/>
        <v>40532.19182</v>
      </c>
      <c r="CY18" s="194">
        <f t="shared" si="4"/>
        <v>40532.19182</v>
      </c>
      <c r="CZ18" s="194">
        <f t="shared" si="4"/>
        <v>40532.19182</v>
      </c>
      <c r="DA18" s="194">
        <f t="shared" si="4"/>
        <v>40532.19182</v>
      </c>
      <c r="DB18" s="194">
        <f t="shared" si="4"/>
        <v>40532.19182</v>
      </c>
      <c r="DC18" s="194">
        <f t="shared" si="4"/>
        <v>40532.19182</v>
      </c>
      <c r="DD18" s="194">
        <f t="shared" si="4"/>
        <v>40532.19182</v>
      </c>
      <c r="DE18" s="194">
        <f t="shared" si="4"/>
        <v>40532.19182</v>
      </c>
      <c r="DF18" s="194">
        <f t="shared" si="4"/>
        <v>40532.19182</v>
      </c>
      <c r="DG18" s="194">
        <f t="shared" si="4"/>
        <v>40532.19182</v>
      </c>
      <c r="DH18" s="194">
        <f t="shared" si="4"/>
        <v>41748.15757</v>
      </c>
      <c r="DI18" s="194">
        <f t="shared" si="4"/>
        <v>41748.15757</v>
      </c>
      <c r="DJ18" s="194">
        <f t="shared" si="4"/>
        <v>41748.15757</v>
      </c>
      <c r="DK18" s="194">
        <f t="shared" si="4"/>
        <v>41748.15757</v>
      </c>
      <c r="DL18" s="194">
        <f t="shared" si="4"/>
        <v>41748.15757</v>
      </c>
      <c r="DM18" s="194">
        <f t="shared" si="4"/>
        <v>41748.15757</v>
      </c>
      <c r="DN18" s="194">
        <f t="shared" si="4"/>
        <v>41748.15757</v>
      </c>
      <c r="DO18" s="194">
        <f t="shared" si="4"/>
        <v>41748.15757</v>
      </c>
      <c r="DP18" s="194">
        <f t="shared" si="4"/>
        <v>41748.15757</v>
      </c>
      <c r="DQ18" s="194">
        <f t="shared" si="4"/>
        <v>41748.15757</v>
      </c>
      <c r="DR18" s="194">
        <f t="shared" si="4"/>
        <v>41748.15757</v>
      </c>
      <c r="DS18" s="194">
        <f t="shared" si="4"/>
        <v>41748.15757</v>
      </c>
      <c r="DT18" s="194">
        <f t="shared" si="4"/>
        <v>41656.83348</v>
      </c>
      <c r="DU18" s="194">
        <f t="shared" si="4"/>
        <v>41656.83348</v>
      </c>
      <c r="DV18" s="194">
        <f t="shared" si="4"/>
        <v>41656.83348</v>
      </c>
      <c r="DW18" s="194">
        <f t="shared" si="4"/>
        <v>41656.83348</v>
      </c>
      <c r="DX18" s="194">
        <f t="shared" si="4"/>
        <v>41656.83348</v>
      </c>
      <c r="DY18" s="194">
        <f t="shared" si="4"/>
        <v>41656.83348</v>
      </c>
      <c r="DZ18" s="194">
        <f t="shared" si="4"/>
        <v>41656.83348</v>
      </c>
      <c r="EA18" s="194">
        <f t="shared" si="4"/>
        <v>41656.83348</v>
      </c>
      <c r="EB18" s="194">
        <f t="shared" si="4"/>
        <v>41656.83348</v>
      </c>
      <c r="EC18" s="194">
        <f t="shared" si="4"/>
        <v>41656.83348</v>
      </c>
      <c r="ED18" s="194">
        <f t="shared" si="4"/>
        <v>41656.83348</v>
      </c>
      <c r="EE18" s="194">
        <f t="shared" si="4"/>
        <v>41656.83348</v>
      </c>
    </row>
    <row r="19" ht="15.75" customHeight="1">
      <c r="A19" s="1"/>
      <c r="B19" s="1"/>
      <c r="C19" s="1" t="str">
        <f>Assumptions!J19</f>
        <v>Other Income</v>
      </c>
      <c r="D19" s="50">
        <f t="array" ref="D19">IF(D$2=1,Assumptions!$P19/12,(SUMIF($D$2:$EE$2,D$2-1,$D19:$EE19)/12)*(1+XLOOKUP(D$2,Assumptions!$C$94:$M$94,Assumptions!$C$96:$M$96)))</f>
        <v>817.1333333</v>
      </c>
      <c r="E19" s="50">
        <f t="array" ref="E19">IF(E$2=1,Assumptions!$P19/12,(SUMIF($D$2:$EE$2,E$2-1,$D19:$EE19)/12)*(1+XLOOKUP(E$2,Assumptions!$C$94:$M$94,Assumptions!$C$96:$M$96)))</f>
        <v>817.1333333</v>
      </c>
      <c r="F19" s="50">
        <f t="array" ref="F19">IF(F$2=1,Assumptions!$P19/12,(SUMIF($D$2:$EE$2,F$2-1,$D19:$EE19)/12)*(1+XLOOKUP(F$2,Assumptions!$C$94:$M$94,Assumptions!$C$96:$M$96)))</f>
        <v>817.1333333</v>
      </c>
      <c r="G19" s="50">
        <f t="array" ref="G19">IF(G$2=1,Assumptions!$P19/12,(SUMIF($D$2:$EE$2,G$2-1,$D19:$EE19)/12)*(1+XLOOKUP(G$2,Assumptions!$C$94:$M$94,Assumptions!$C$96:$M$96)))</f>
        <v>817.1333333</v>
      </c>
      <c r="H19" s="50">
        <f t="array" ref="H19">IF(H$2=1,Assumptions!$P19/12,(SUMIF($D$2:$EE$2,H$2-1,$D19:$EE19)/12)*(1+XLOOKUP(H$2,Assumptions!$C$94:$M$94,Assumptions!$C$96:$M$96)))</f>
        <v>817.1333333</v>
      </c>
      <c r="I19" s="50">
        <f t="array" ref="I19">IF(I$2=1,Assumptions!$P19/12,(SUMIF($D$2:$EE$2,I$2-1,$D19:$EE19)/12)*(1+XLOOKUP(I$2,Assumptions!$C$94:$M$94,Assumptions!$C$96:$M$96)))</f>
        <v>817.1333333</v>
      </c>
      <c r="J19" s="50">
        <f t="array" ref="J19">IF(J$2=1,Assumptions!$P19/12,(SUMIF($D$2:$EE$2,J$2-1,$D19:$EE19)/12)*(1+XLOOKUP(J$2,Assumptions!$C$94:$M$94,Assumptions!$C$96:$M$96)))</f>
        <v>817.1333333</v>
      </c>
      <c r="K19" s="50">
        <f t="array" ref="K19">IF(K$2=1,Assumptions!$P19/12,(SUMIF($D$2:$EE$2,K$2-1,$D19:$EE19)/12)*(1+XLOOKUP(K$2,Assumptions!$C$94:$M$94,Assumptions!$C$96:$M$96)))</f>
        <v>817.1333333</v>
      </c>
      <c r="L19" s="50">
        <f t="array" ref="L19">IF(L$2=1,Assumptions!$P19/12,(SUMIF($D$2:$EE$2,L$2-1,$D19:$EE19)/12)*(1+XLOOKUP(L$2,Assumptions!$C$94:$M$94,Assumptions!$C$96:$M$96)))</f>
        <v>817.1333333</v>
      </c>
      <c r="M19" s="50">
        <f t="array" ref="M19">IF(M$2=1,Assumptions!$P19/12,(SUMIF($D$2:$EE$2,M$2-1,$D19:$EE19)/12)*(1+XLOOKUP(M$2,Assumptions!$C$94:$M$94,Assumptions!$C$96:$M$96)))</f>
        <v>817.1333333</v>
      </c>
      <c r="N19" s="50">
        <f t="array" ref="N19">IF(N$2=1,Assumptions!$P19/12,(SUMIF($D$2:$EE$2,N$2-1,$D19:$EE19)/12)*(1+XLOOKUP(N$2,Assumptions!$C$94:$M$94,Assumptions!$C$96:$M$96)))</f>
        <v>817.1333333</v>
      </c>
      <c r="O19" s="50">
        <f t="array" ref="O19">IF(O$2=1,Assumptions!$P19/12,(SUMIF($D$2:$EE$2,O$2-1,$D19:$EE19)/12)*(1+XLOOKUP(O$2,Assumptions!$C$94:$M$94,Assumptions!$C$96:$M$96)))</f>
        <v>817.1333333</v>
      </c>
      <c r="P19" s="50">
        <f t="array" ref="P19">IF(P$2=1,Assumptions!$P19/12,(SUMIF($D$2:$EE$2,P$2-1,$D19:$EE19)/12)*(1+XLOOKUP(P$2,Assumptions!$C$94:$M$94,Assumptions!$C$96:$M$96)))</f>
        <v>841.6473333</v>
      </c>
      <c r="Q19" s="50">
        <f t="array" ref="Q19">IF(Q$2=1,Assumptions!$P19/12,(SUMIF($D$2:$EE$2,Q$2-1,$D19:$EE19)/12)*(1+XLOOKUP(Q$2,Assumptions!$C$94:$M$94,Assumptions!$C$96:$M$96)))</f>
        <v>841.6473333</v>
      </c>
      <c r="R19" s="50">
        <f t="array" ref="R19">IF(R$2=1,Assumptions!$P19/12,(SUMIF($D$2:$EE$2,R$2-1,$D19:$EE19)/12)*(1+XLOOKUP(R$2,Assumptions!$C$94:$M$94,Assumptions!$C$96:$M$96)))</f>
        <v>841.6473333</v>
      </c>
      <c r="S19" s="50">
        <f t="array" ref="S19">IF(S$2=1,Assumptions!$P19/12,(SUMIF($D$2:$EE$2,S$2-1,$D19:$EE19)/12)*(1+XLOOKUP(S$2,Assumptions!$C$94:$M$94,Assumptions!$C$96:$M$96)))</f>
        <v>841.6473333</v>
      </c>
      <c r="T19" s="50">
        <f t="array" ref="T19">IF(T$2=1,Assumptions!$P19/12,(SUMIF($D$2:$EE$2,T$2-1,$D19:$EE19)/12)*(1+XLOOKUP(T$2,Assumptions!$C$94:$M$94,Assumptions!$C$96:$M$96)))</f>
        <v>841.6473333</v>
      </c>
      <c r="U19" s="50">
        <f t="array" ref="U19">IF(U$2=1,Assumptions!$P19/12,(SUMIF($D$2:$EE$2,U$2-1,$D19:$EE19)/12)*(1+XLOOKUP(U$2,Assumptions!$C$94:$M$94,Assumptions!$C$96:$M$96)))</f>
        <v>841.6473333</v>
      </c>
      <c r="V19" s="50">
        <f t="array" ref="V19">IF(V$2=1,Assumptions!$P19/12,(SUMIF($D$2:$EE$2,V$2-1,$D19:$EE19)/12)*(1+XLOOKUP(V$2,Assumptions!$C$94:$M$94,Assumptions!$C$96:$M$96)))</f>
        <v>841.6473333</v>
      </c>
      <c r="W19" s="50">
        <f t="array" ref="W19">IF(W$2=1,Assumptions!$P19/12,(SUMIF($D$2:$EE$2,W$2-1,$D19:$EE19)/12)*(1+XLOOKUP(W$2,Assumptions!$C$94:$M$94,Assumptions!$C$96:$M$96)))</f>
        <v>841.6473333</v>
      </c>
      <c r="X19" s="50">
        <f t="array" ref="X19">IF(X$2=1,Assumptions!$P19/12,(SUMIF($D$2:$EE$2,X$2-1,$D19:$EE19)/12)*(1+XLOOKUP(X$2,Assumptions!$C$94:$M$94,Assumptions!$C$96:$M$96)))</f>
        <v>841.6473333</v>
      </c>
      <c r="Y19" s="50">
        <f t="array" ref="Y19">IF(Y$2=1,Assumptions!$P19/12,(SUMIF($D$2:$EE$2,Y$2-1,$D19:$EE19)/12)*(1+XLOOKUP(Y$2,Assumptions!$C$94:$M$94,Assumptions!$C$96:$M$96)))</f>
        <v>841.6473333</v>
      </c>
      <c r="Z19" s="50">
        <f t="array" ref="Z19">IF(Z$2=1,Assumptions!$P19/12,(SUMIF($D$2:$EE$2,Z$2-1,$D19:$EE19)/12)*(1+XLOOKUP(Z$2,Assumptions!$C$94:$M$94,Assumptions!$C$96:$M$96)))</f>
        <v>841.6473333</v>
      </c>
      <c r="AA19" s="50">
        <f t="array" ref="AA19">IF(AA$2=1,Assumptions!$P19/12,(SUMIF($D$2:$EE$2,AA$2-1,$D19:$EE19)/12)*(1+XLOOKUP(AA$2,Assumptions!$C$94:$M$94,Assumptions!$C$96:$M$96)))</f>
        <v>841.6473333</v>
      </c>
      <c r="AB19" s="50">
        <f t="array" ref="AB19">IF(AB$2=1,Assumptions!$P19/12,(SUMIF($D$2:$EE$2,AB$2-1,$D19:$EE19)/12)*(1+XLOOKUP(AB$2,Assumptions!$C$94:$M$94,Assumptions!$C$96:$M$96)))</f>
        <v>866.8967533</v>
      </c>
      <c r="AC19" s="50">
        <f t="array" ref="AC19">IF(AC$2=1,Assumptions!$P19/12,(SUMIF($D$2:$EE$2,AC$2-1,$D19:$EE19)/12)*(1+XLOOKUP(AC$2,Assumptions!$C$94:$M$94,Assumptions!$C$96:$M$96)))</f>
        <v>866.8967533</v>
      </c>
      <c r="AD19" s="50">
        <f t="array" ref="AD19">IF(AD$2=1,Assumptions!$P19/12,(SUMIF($D$2:$EE$2,AD$2-1,$D19:$EE19)/12)*(1+XLOOKUP(AD$2,Assumptions!$C$94:$M$94,Assumptions!$C$96:$M$96)))</f>
        <v>866.8967533</v>
      </c>
      <c r="AE19" s="50">
        <f t="array" ref="AE19">IF(AE$2=1,Assumptions!$P19/12,(SUMIF($D$2:$EE$2,AE$2-1,$D19:$EE19)/12)*(1+XLOOKUP(AE$2,Assumptions!$C$94:$M$94,Assumptions!$C$96:$M$96)))</f>
        <v>866.8967533</v>
      </c>
      <c r="AF19" s="50">
        <f t="array" ref="AF19">IF(AF$2=1,Assumptions!$P19/12,(SUMIF($D$2:$EE$2,AF$2-1,$D19:$EE19)/12)*(1+XLOOKUP(AF$2,Assumptions!$C$94:$M$94,Assumptions!$C$96:$M$96)))</f>
        <v>866.8967533</v>
      </c>
      <c r="AG19" s="50">
        <f t="array" ref="AG19">IF(AG$2=1,Assumptions!$P19/12,(SUMIF($D$2:$EE$2,AG$2-1,$D19:$EE19)/12)*(1+XLOOKUP(AG$2,Assumptions!$C$94:$M$94,Assumptions!$C$96:$M$96)))</f>
        <v>866.8967533</v>
      </c>
      <c r="AH19" s="50">
        <f t="array" ref="AH19">IF(AH$2=1,Assumptions!$P19/12,(SUMIF($D$2:$EE$2,AH$2-1,$D19:$EE19)/12)*(1+XLOOKUP(AH$2,Assumptions!$C$94:$M$94,Assumptions!$C$96:$M$96)))</f>
        <v>866.8967533</v>
      </c>
      <c r="AI19" s="50">
        <f t="array" ref="AI19">IF(AI$2=1,Assumptions!$P19/12,(SUMIF($D$2:$EE$2,AI$2-1,$D19:$EE19)/12)*(1+XLOOKUP(AI$2,Assumptions!$C$94:$M$94,Assumptions!$C$96:$M$96)))</f>
        <v>866.8967533</v>
      </c>
      <c r="AJ19" s="50">
        <f t="array" ref="AJ19">IF(AJ$2=1,Assumptions!$P19/12,(SUMIF($D$2:$EE$2,AJ$2-1,$D19:$EE19)/12)*(1+XLOOKUP(AJ$2,Assumptions!$C$94:$M$94,Assumptions!$C$96:$M$96)))</f>
        <v>866.8967533</v>
      </c>
      <c r="AK19" s="50">
        <f t="array" ref="AK19">IF(AK$2=1,Assumptions!$P19/12,(SUMIF($D$2:$EE$2,AK$2-1,$D19:$EE19)/12)*(1+XLOOKUP(AK$2,Assumptions!$C$94:$M$94,Assumptions!$C$96:$M$96)))</f>
        <v>866.8967533</v>
      </c>
      <c r="AL19" s="50">
        <f t="array" ref="AL19">IF(AL$2=1,Assumptions!$P19/12,(SUMIF($D$2:$EE$2,AL$2-1,$D19:$EE19)/12)*(1+XLOOKUP(AL$2,Assumptions!$C$94:$M$94,Assumptions!$C$96:$M$96)))</f>
        <v>866.8967533</v>
      </c>
      <c r="AM19" s="50">
        <f t="array" ref="AM19">IF(AM$2=1,Assumptions!$P19/12,(SUMIF($D$2:$EE$2,AM$2-1,$D19:$EE19)/12)*(1+XLOOKUP(AM$2,Assumptions!$C$94:$M$94,Assumptions!$C$96:$M$96)))</f>
        <v>866.8967533</v>
      </c>
      <c r="AN19" s="50">
        <f t="array" ref="AN19">IF(AN$2=1,Assumptions!$P19/12,(SUMIF($D$2:$EE$2,AN$2-1,$D19:$EE19)/12)*(1+XLOOKUP(AN$2,Assumptions!$C$94:$M$94,Assumptions!$C$96:$M$96)))</f>
        <v>892.9036559</v>
      </c>
      <c r="AO19" s="50">
        <f t="array" ref="AO19">IF(AO$2=1,Assumptions!$P19/12,(SUMIF($D$2:$EE$2,AO$2-1,$D19:$EE19)/12)*(1+XLOOKUP(AO$2,Assumptions!$C$94:$M$94,Assumptions!$C$96:$M$96)))</f>
        <v>892.9036559</v>
      </c>
      <c r="AP19" s="50">
        <f t="array" ref="AP19">IF(AP$2=1,Assumptions!$P19/12,(SUMIF($D$2:$EE$2,AP$2-1,$D19:$EE19)/12)*(1+XLOOKUP(AP$2,Assumptions!$C$94:$M$94,Assumptions!$C$96:$M$96)))</f>
        <v>892.9036559</v>
      </c>
      <c r="AQ19" s="50">
        <f t="array" ref="AQ19">IF(AQ$2=1,Assumptions!$P19/12,(SUMIF($D$2:$EE$2,AQ$2-1,$D19:$EE19)/12)*(1+XLOOKUP(AQ$2,Assumptions!$C$94:$M$94,Assumptions!$C$96:$M$96)))</f>
        <v>892.9036559</v>
      </c>
      <c r="AR19" s="50">
        <f t="array" ref="AR19">IF(AR$2=1,Assumptions!$P19/12,(SUMIF($D$2:$EE$2,AR$2-1,$D19:$EE19)/12)*(1+XLOOKUP(AR$2,Assumptions!$C$94:$M$94,Assumptions!$C$96:$M$96)))</f>
        <v>892.9036559</v>
      </c>
      <c r="AS19" s="50">
        <f t="array" ref="AS19">IF(AS$2=1,Assumptions!$P19/12,(SUMIF($D$2:$EE$2,AS$2-1,$D19:$EE19)/12)*(1+XLOOKUP(AS$2,Assumptions!$C$94:$M$94,Assumptions!$C$96:$M$96)))</f>
        <v>892.9036559</v>
      </c>
      <c r="AT19" s="50">
        <f t="array" ref="AT19">IF(AT$2=1,Assumptions!$P19/12,(SUMIF($D$2:$EE$2,AT$2-1,$D19:$EE19)/12)*(1+XLOOKUP(AT$2,Assumptions!$C$94:$M$94,Assumptions!$C$96:$M$96)))</f>
        <v>892.9036559</v>
      </c>
      <c r="AU19" s="50">
        <f t="array" ref="AU19">IF(AU$2=1,Assumptions!$P19/12,(SUMIF($D$2:$EE$2,AU$2-1,$D19:$EE19)/12)*(1+XLOOKUP(AU$2,Assumptions!$C$94:$M$94,Assumptions!$C$96:$M$96)))</f>
        <v>892.9036559</v>
      </c>
      <c r="AV19" s="50">
        <f t="array" ref="AV19">IF(AV$2=1,Assumptions!$P19/12,(SUMIF($D$2:$EE$2,AV$2-1,$D19:$EE19)/12)*(1+XLOOKUP(AV$2,Assumptions!$C$94:$M$94,Assumptions!$C$96:$M$96)))</f>
        <v>892.9036559</v>
      </c>
      <c r="AW19" s="50">
        <f t="array" ref="AW19">IF(AW$2=1,Assumptions!$P19/12,(SUMIF($D$2:$EE$2,AW$2-1,$D19:$EE19)/12)*(1+XLOOKUP(AW$2,Assumptions!$C$94:$M$94,Assumptions!$C$96:$M$96)))</f>
        <v>892.9036559</v>
      </c>
      <c r="AX19" s="50">
        <f t="array" ref="AX19">IF(AX$2=1,Assumptions!$P19/12,(SUMIF($D$2:$EE$2,AX$2-1,$D19:$EE19)/12)*(1+XLOOKUP(AX$2,Assumptions!$C$94:$M$94,Assumptions!$C$96:$M$96)))</f>
        <v>892.9036559</v>
      </c>
      <c r="AY19" s="50">
        <f t="array" ref="AY19">IF(AY$2=1,Assumptions!$P19/12,(SUMIF($D$2:$EE$2,AY$2-1,$D19:$EE19)/12)*(1+XLOOKUP(AY$2,Assumptions!$C$94:$M$94,Assumptions!$C$96:$M$96)))</f>
        <v>892.9036559</v>
      </c>
      <c r="AZ19" s="50">
        <f t="array" ref="AZ19">IF(AZ$2=1,Assumptions!$P19/12,(SUMIF($D$2:$EE$2,AZ$2-1,$D19:$EE19)/12)*(1+XLOOKUP(AZ$2,Assumptions!$C$94:$M$94,Assumptions!$C$96:$M$96)))</f>
        <v>919.6907656</v>
      </c>
      <c r="BA19" s="50">
        <f t="array" ref="BA19">IF(BA$2=1,Assumptions!$P19/12,(SUMIF($D$2:$EE$2,BA$2-1,$D19:$EE19)/12)*(1+XLOOKUP(BA$2,Assumptions!$C$94:$M$94,Assumptions!$C$96:$M$96)))</f>
        <v>919.6907656</v>
      </c>
      <c r="BB19" s="50">
        <f t="array" ref="BB19">IF(BB$2=1,Assumptions!$P19/12,(SUMIF($D$2:$EE$2,BB$2-1,$D19:$EE19)/12)*(1+XLOOKUP(BB$2,Assumptions!$C$94:$M$94,Assumptions!$C$96:$M$96)))</f>
        <v>919.6907656</v>
      </c>
      <c r="BC19" s="50">
        <f t="array" ref="BC19">IF(BC$2=1,Assumptions!$P19/12,(SUMIF($D$2:$EE$2,BC$2-1,$D19:$EE19)/12)*(1+XLOOKUP(BC$2,Assumptions!$C$94:$M$94,Assumptions!$C$96:$M$96)))</f>
        <v>919.6907656</v>
      </c>
      <c r="BD19" s="50">
        <f t="array" ref="BD19">IF(BD$2=1,Assumptions!$P19/12,(SUMIF($D$2:$EE$2,BD$2-1,$D19:$EE19)/12)*(1+XLOOKUP(BD$2,Assumptions!$C$94:$M$94,Assumptions!$C$96:$M$96)))</f>
        <v>919.6907656</v>
      </c>
      <c r="BE19" s="50">
        <f t="array" ref="BE19">IF(BE$2=1,Assumptions!$P19/12,(SUMIF($D$2:$EE$2,BE$2-1,$D19:$EE19)/12)*(1+XLOOKUP(BE$2,Assumptions!$C$94:$M$94,Assumptions!$C$96:$M$96)))</f>
        <v>919.6907656</v>
      </c>
      <c r="BF19" s="50">
        <f t="array" ref="BF19">IF(BF$2=1,Assumptions!$P19/12,(SUMIF($D$2:$EE$2,BF$2-1,$D19:$EE19)/12)*(1+XLOOKUP(BF$2,Assumptions!$C$94:$M$94,Assumptions!$C$96:$M$96)))</f>
        <v>919.6907656</v>
      </c>
      <c r="BG19" s="50">
        <f t="array" ref="BG19">IF(BG$2=1,Assumptions!$P19/12,(SUMIF($D$2:$EE$2,BG$2-1,$D19:$EE19)/12)*(1+XLOOKUP(BG$2,Assumptions!$C$94:$M$94,Assumptions!$C$96:$M$96)))</f>
        <v>919.6907656</v>
      </c>
      <c r="BH19" s="50">
        <f t="array" ref="BH19">IF(BH$2=1,Assumptions!$P19/12,(SUMIF($D$2:$EE$2,BH$2-1,$D19:$EE19)/12)*(1+XLOOKUP(BH$2,Assumptions!$C$94:$M$94,Assumptions!$C$96:$M$96)))</f>
        <v>919.6907656</v>
      </c>
      <c r="BI19" s="50">
        <f t="array" ref="BI19">IF(BI$2=1,Assumptions!$P19/12,(SUMIF($D$2:$EE$2,BI$2-1,$D19:$EE19)/12)*(1+XLOOKUP(BI$2,Assumptions!$C$94:$M$94,Assumptions!$C$96:$M$96)))</f>
        <v>919.6907656</v>
      </c>
      <c r="BJ19" s="50">
        <f t="array" ref="BJ19">IF(BJ$2=1,Assumptions!$P19/12,(SUMIF($D$2:$EE$2,BJ$2-1,$D19:$EE19)/12)*(1+XLOOKUP(BJ$2,Assumptions!$C$94:$M$94,Assumptions!$C$96:$M$96)))</f>
        <v>919.6907656</v>
      </c>
      <c r="BK19" s="50">
        <f t="array" ref="BK19">IF(BK$2=1,Assumptions!$P19/12,(SUMIF($D$2:$EE$2,BK$2-1,$D19:$EE19)/12)*(1+XLOOKUP(BK$2,Assumptions!$C$94:$M$94,Assumptions!$C$96:$M$96)))</f>
        <v>919.6907656</v>
      </c>
      <c r="BL19" s="50">
        <f t="array" ref="BL19">IF(BL$2=1,Assumptions!$P19/12,(SUMIF($D$2:$EE$2,BL$2-1,$D19:$EE19)/12)*(1+XLOOKUP(BL$2,Assumptions!$C$94:$M$94,Assumptions!$C$96:$M$96)))</f>
        <v>947.2814886</v>
      </c>
      <c r="BM19" s="50">
        <f t="array" ref="BM19">IF(BM$2=1,Assumptions!$P19/12,(SUMIF($D$2:$EE$2,BM$2-1,$D19:$EE19)/12)*(1+XLOOKUP(BM$2,Assumptions!$C$94:$M$94,Assumptions!$C$96:$M$96)))</f>
        <v>947.2814886</v>
      </c>
      <c r="BN19" s="50">
        <f t="array" ref="BN19">IF(BN$2=1,Assumptions!$P19/12,(SUMIF($D$2:$EE$2,BN$2-1,$D19:$EE19)/12)*(1+XLOOKUP(BN$2,Assumptions!$C$94:$M$94,Assumptions!$C$96:$M$96)))</f>
        <v>947.2814886</v>
      </c>
      <c r="BO19" s="50">
        <f t="array" ref="BO19">IF(BO$2=1,Assumptions!$P19/12,(SUMIF($D$2:$EE$2,BO$2-1,$D19:$EE19)/12)*(1+XLOOKUP(BO$2,Assumptions!$C$94:$M$94,Assumptions!$C$96:$M$96)))</f>
        <v>947.2814886</v>
      </c>
      <c r="BP19" s="50">
        <f t="array" ref="BP19">IF(BP$2=1,Assumptions!$P19/12,(SUMIF($D$2:$EE$2,BP$2-1,$D19:$EE19)/12)*(1+XLOOKUP(BP$2,Assumptions!$C$94:$M$94,Assumptions!$C$96:$M$96)))</f>
        <v>947.2814886</v>
      </c>
      <c r="BQ19" s="50">
        <f t="array" ref="BQ19">IF(BQ$2=1,Assumptions!$P19/12,(SUMIF($D$2:$EE$2,BQ$2-1,$D19:$EE19)/12)*(1+XLOOKUP(BQ$2,Assumptions!$C$94:$M$94,Assumptions!$C$96:$M$96)))</f>
        <v>947.2814886</v>
      </c>
      <c r="BR19" s="50">
        <f t="array" ref="BR19">IF(BR$2=1,Assumptions!$P19/12,(SUMIF($D$2:$EE$2,BR$2-1,$D19:$EE19)/12)*(1+XLOOKUP(BR$2,Assumptions!$C$94:$M$94,Assumptions!$C$96:$M$96)))</f>
        <v>947.2814886</v>
      </c>
      <c r="BS19" s="50">
        <f t="array" ref="BS19">IF(BS$2=1,Assumptions!$P19/12,(SUMIF($D$2:$EE$2,BS$2-1,$D19:$EE19)/12)*(1+XLOOKUP(BS$2,Assumptions!$C$94:$M$94,Assumptions!$C$96:$M$96)))</f>
        <v>947.2814886</v>
      </c>
      <c r="BT19" s="50">
        <f t="array" ref="BT19">IF(BT$2=1,Assumptions!$P19/12,(SUMIF($D$2:$EE$2,BT$2-1,$D19:$EE19)/12)*(1+XLOOKUP(BT$2,Assumptions!$C$94:$M$94,Assumptions!$C$96:$M$96)))</f>
        <v>947.2814886</v>
      </c>
      <c r="BU19" s="50">
        <f t="array" ref="BU19">IF(BU$2=1,Assumptions!$P19/12,(SUMIF($D$2:$EE$2,BU$2-1,$D19:$EE19)/12)*(1+XLOOKUP(BU$2,Assumptions!$C$94:$M$94,Assumptions!$C$96:$M$96)))</f>
        <v>947.2814886</v>
      </c>
      <c r="BV19" s="50">
        <f t="array" ref="BV19">IF(BV$2=1,Assumptions!$P19/12,(SUMIF($D$2:$EE$2,BV$2-1,$D19:$EE19)/12)*(1+XLOOKUP(BV$2,Assumptions!$C$94:$M$94,Assumptions!$C$96:$M$96)))</f>
        <v>947.2814886</v>
      </c>
      <c r="BW19" s="50">
        <f t="array" ref="BW19">IF(BW$2=1,Assumptions!$P19/12,(SUMIF($D$2:$EE$2,BW$2-1,$D19:$EE19)/12)*(1+XLOOKUP(BW$2,Assumptions!$C$94:$M$94,Assumptions!$C$96:$M$96)))</f>
        <v>947.2814886</v>
      </c>
      <c r="BX19" s="50">
        <f t="array" ref="BX19">IF(BX$2=1,Assumptions!$P19/12,(SUMIF($D$2:$EE$2,BX$2-1,$D19:$EE19)/12)*(1+XLOOKUP(BX$2,Assumptions!$C$94:$M$94,Assumptions!$C$96:$M$96)))</f>
        <v>975.6999332</v>
      </c>
      <c r="BY19" s="50">
        <f t="array" ref="BY19">IF(BY$2=1,Assumptions!$P19/12,(SUMIF($D$2:$EE$2,BY$2-1,$D19:$EE19)/12)*(1+XLOOKUP(BY$2,Assumptions!$C$94:$M$94,Assumptions!$C$96:$M$96)))</f>
        <v>975.6999332</v>
      </c>
      <c r="BZ19" s="50">
        <f t="array" ref="BZ19">IF(BZ$2=1,Assumptions!$P19/12,(SUMIF($D$2:$EE$2,BZ$2-1,$D19:$EE19)/12)*(1+XLOOKUP(BZ$2,Assumptions!$C$94:$M$94,Assumptions!$C$96:$M$96)))</f>
        <v>975.6999332</v>
      </c>
      <c r="CA19" s="50">
        <f t="array" ref="CA19">IF(CA$2=1,Assumptions!$P19/12,(SUMIF($D$2:$EE$2,CA$2-1,$D19:$EE19)/12)*(1+XLOOKUP(CA$2,Assumptions!$C$94:$M$94,Assumptions!$C$96:$M$96)))</f>
        <v>975.6999332</v>
      </c>
      <c r="CB19" s="50">
        <f t="array" ref="CB19">IF(CB$2=1,Assumptions!$P19/12,(SUMIF($D$2:$EE$2,CB$2-1,$D19:$EE19)/12)*(1+XLOOKUP(CB$2,Assumptions!$C$94:$M$94,Assumptions!$C$96:$M$96)))</f>
        <v>975.6999332</v>
      </c>
      <c r="CC19" s="50">
        <f t="array" ref="CC19">IF(CC$2=1,Assumptions!$P19/12,(SUMIF($D$2:$EE$2,CC$2-1,$D19:$EE19)/12)*(1+XLOOKUP(CC$2,Assumptions!$C$94:$M$94,Assumptions!$C$96:$M$96)))</f>
        <v>975.6999332</v>
      </c>
      <c r="CD19" s="50">
        <f t="array" ref="CD19">IF(CD$2=1,Assumptions!$P19/12,(SUMIF($D$2:$EE$2,CD$2-1,$D19:$EE19)/12)*(1+XLOOKUP(CD$2,Assumptions!$C$94:$M$94,Assumptions!$C$96:$M$96)))</f>
        <v>975.6999332</v>
      </c>
      <c r="CE19" s="50">
        <f t="array" ref="CE19">IF(CE$2=1,Assumptions!$P19/12,(SUMIF($D$2:$EE$2,CE$2-1,$D19:$EE19)/12)*(1+XLOOKUP(CE$2,Assumptions!$C$94:$M$94,Assumptions!$C$96:$M$96)))</f>
        <v>975.6999332</v>
      </c>
      <c r="CF19" s="50">
        <f t="array" ref="CF19">IF(CF$2=1,Assumptions!$P19/12,(SUMIF($D$2:$EE$2,CF$2-1,$D19:$EE19)/12)*(1+XLOOKUP(CF$2,Assumptions!$C$94:$M$94,Assumptions!$C$96:$M$96)))</f>
        <v>975.6999332</v>
      </c>
      <c r="CG19" s="50">
        <f t="array" ref="CG19">IF(CG$2=1,Assumptions!$P19/12,(SUMIF($D$2:$EE$2,CG$2-1,$D19:$EE19)/12)*(1+XLOOKUP(CG$2,Assumptions!$C$94:$M$94,Assumptions!$C$96:$M$96)))</f>
        <v>975.6999332</v>
      </c>
      <c r="CH19" s="50">
        <f t="array" ref="CH19">IF(CH$2=1,Assumptions!$P19/12,(SUMIF($D$2:$EE$2,CH$2-1,$D19:$EE19)/12)*(1+XLOOKUP(CH$2,Assumptions!$C$94:$M$94,Assumptions!$C$96:$M$96)))</f>
        <v>975.6999332</v>
      </c>
      <c r="CI19" s="50">
        <f t="array" ref="CI19">IF(CI$2=1,Assumptions!$P19/12,(SUMIF($D$2:$EE$2,CI$2-1,$D19:$EE19)/12)*(1+XLOOKUP(CI$2,Assumptions!$C$94:$M$94,Assumptions!$C$96:$M$96)))</f>
        <v>975.6999332</v>
      </c>
      <c r="CJ19" s="50">
        <f t="array" ref="CJ19">IF(CJ$2=1,Assumptions!$P19/12,(SUMIF($D$2:$EE$2,CJ$2-1,$D19:$EE19)/12)*(1+XLOOKUP(CJ$2,Assumptions!$C$94:$M$94,Assumptions!$C$96:$M$96)))</f>
        <v>1004.970931</v>
      </c>
      <c r="CK19" s="50">
        <f t="array" ref="CK19">IF(CK$2=1,Assumptions!$P19/12,(SUMIF($D$2:$EE$2,CK$2-1,$D19:$EE19)/12)*(1+XLOOKUP(CK$2,Assumptions!$C$94:$M$94,Assumptions!$C$96:$M$96)))</f>
        <v>1004.970931</v>
      </c>
      <c r="CL19" s="50">
        <f t="array" ref="CL19">IF(CL$2=1,Assumptions!$P19/12,(SUMIF($D$2:$EE$2,CL$2-1,$D19:$EE19)/12)*(1+XLOOKUP(CL$2,Assumptions!$C$94:$M$94,Assumptions!$C$96:$M$96)))</f>
        <v>1004.970931</v>
      </c>
      <c r="CM19" s="50">
        <f t="array" ref="CM19">IF(CM$2=1,Assumptions!$P19/12,(SUMIF($D$2:$EE$2,CM$2-1,$D19:$EE19)/12)*(1+XLOOKUP(CM$2,Assumptions!$C$94:$M$94,Assumptions!$C$96:$M$96)))</f>
        <v>1004.970931</v>
      </c>
      <c r="CN19" s="50">
        <f t="array" ref="CN19">IF(CN$2=1,Assumptions!$P19/12,(SUMIF($D$2:$EE$2,CN$2-1,$D19:$EE19)/12)*(1+XLOOKUP(CN$2,Assumptions!$C$94:$M$94,Assumptions!$C$96:$M$96)))</f>
        <v>1004.970931</v>
      </c>
      <c r="CO19" s="50">
        <f t="array" ref="CO19">IF(CO$2=1,Assumptions!$P19/12,(SUMIF($D$2:$EE$2,CO$2-1,$D19:$EE19)/12)*(1+XLOOKUP(CO$2,Assumptions!$C$94:$M$94,Assumptions!$C$96:$M$96)))</f>
        <v>1004.970931</v>
      </c>
      <c r="CP19" s="50">
        <f t="array" ref="CP19">IF(CP$2=1,Assumptions!$P19/12,(SUMIF($D$2:$EE$2,CP$2-1,$D19:$EE19)/12)*(1+XLOOKUP(CP$2,Assumptions!$C$94:$M$94,Assumptions!$C$96:$M$96)))</f>
        <v>1004.970931</v>
      </c>
      <c r="CQ19" s="50">
        <f t="array" ref="CQ19">IF(CQ$2=1,Assumptions!$P19/12,(SUMIF($D$2:$EE$2,CQ$2-1,$D19:$EE19)/12)*(1+XLOOKUP(CQ$2,Assumptions!$C$94:$M$94,Assumptions!$C$96:$M$96)))</f>
        <v>1004.970931</v>
      </c>
      <c r="CR19" s="50">
        <f t="array" ref="CR19">IF(CR$2=1,Assumptions!$P19/12,(SUMIF($D$2:$EE$2,CR$2-1,$D19:$EE19)/12)*(1+XLOOKUP(CR$2,Assumptions!$C$94:$M$94,Assumptions!$C$96:$M$96)))</f>
        <v>1004.970931</v>
      </c>
      <c r="CS19" s="50">
        <f t="array" ref="CS19">IF(CS$2=1,Assumptions!$P19/12,(SUMIF($D$2:$EE$2,CS$2-1,$D19:$EE19)/12)*(1+XLOOKUP(CS$2,Assumptions!$C$94:$M$94,Assumptions!$C$96:$M$96)))</f>
        <v>1004.970931</v>
      </c>
      <c r="CT19" s="50">
        <f t="array" ref="CT19">IF(CT$2=1,Assumptions!$P19/12,(SUMIF($D$2:$EE$2,CT$2-1,$D19:$EE19)/12)*(1+XLOOKUP(CT$2,Assumptions!$C$94:$M$94,Assumptions!$C$96:$M$96)))</f>
        <v>1004.970931</v>
      </c>
      <c r="CU19" s="50">
        <f t="array" ref="CU19">IF(CU$2=1,Assumptions!$P19/12,(SUMIF($D$2:$EE$2,CU$2-1,$D19:$EE19)/12)*(1+XLOOKUP(CU$2,Assumptions!$C$94:$M$94,Assumptions!$C$96:$M$96)))</f>
        <v>1004.970931</v>
      </c>
      <c r="CV19" s="50">
        <f t="array" ref="CV19">IF(CV$2=1,Assumptions!$P19/12,(SUMIF($D$2:$EE$2,CV$2-1,$D19:$EE19)/12)*(1+XLOOKUP(CV$2,Assumptions!$C$94:$M$94,Assumptions!$C$96:$M$96)))</f>
        <v>1035.120059</v>
      </c>
      <c r="CW19" s="50">
        <f t="array" ref="CW19">IF(CW$2=1,Assumptions!$P19/12,(SUMIF($D$2:$EE$2,CW$2-1,$D19:$EE19)/12)*(1+XLOOKUP(CW$2,Assumptions!$C$94:$M$94,Assumptions!$C$96:$M$96)))</f>
        <v>1035.120059</v>
      </c>
      <c r="CX19" s="50">
        <f t="array" ref="CX19">IF(CX$2=1,Assumptions!$P19/12,(SUMIF($D$2:$EE$2,CX$2-1,$D19:$EE19)/12)*(1+XLOOKUP(CX$2,Assumptions!$C$94:$M$94,Assumptions!$C$96:$M$96)))</f>
        <v>1035.120059</v>
      </c>
      <c r="CY19" s="50">
        <f t="array" ref="CY19">IF(CY$2=1,Assumptions!$P19/12,(SUMIF($D$2:$EE$2,CY$2-1,$D19:$EE19)/12)*(1+XLOOKUP(CY$2,Assumptions!$C$94:$M$94,Assumptions!$C$96:$M$96)))</f>
        <v>1035.120059</v>
      </c>
      <c r="CZ19" s="50">
        <f t="array" ref="CZ19">IF(CZ$2=1,Assumptions!$P19/12,(SUMIF($D$2:$EE$2,CZ$2-1,$D19:$EE19)/12)*(1+XLOOKUP(CZ$2,Assumptions!$C$94:$M$94,Assumptions!$C$96:$M$96)))</f>
        <v>1035.120059</v>
      </c>
      <c r="DA19" s="50">
        <f t="array" ref="DA19">IF(DA$2=1,Assumptions!$P19/12,(SUMIF($D$2:$EE$2,DA$2-1,$D19:$EE19)/12)*(1+XLOOKUP(DA$2,Assumptions!$C$94:$M$94,Assumptions!$C$96:$M$96)))</f>
        <v>1035.120059</v>
      </c>
      <c r="DB19" s="50">
        <f t="array" ref="DB19">IF(DB$2=1,Assumptions!$P19/12,(SUMIF($D$2:$EE$2,DB$2-1,$D19:$EE19)/12)*(1+XLOOKUP(DB$2,Assumptions!$C$94:$M$94,Assumptions!$C$96:$M$96)))</f>
        <v>1035.120059</v>
      </c>
      <c r="DC19" s="50">
        <f t="array" ref="DC19">IF(DC$2=1,Assumptions!$P19/12,(SUMIF($D$2:$EE$2,DC$2-1,$D19:$EE19)/12)*(1+XLOOKUP(DC$2,Assumptions!$C$94:$M$94,Assumptions!$C$96:$M$96)))</f>
        <v>1035.120059</v>
      </c>
      <c r="DD19" s="50">
        <f t="array" ref="DD19">IF(DD$2=1,Assumptions!$P19/12,(SUMIF($D$2:$EE$2,DD$2-1,$D19:$EE19)/12)*(1+XLOOKUP(DD$2,Assumptions!$C$94:$M$94,Assumptions!$C$96:$M$96)))</f>
        <v>1035.120059</v>
      </c>
      <c r="DE19" s="50">
        <f t="array" ref="DE19">IF(DE$2=1,Assumptions!$P19/12,(SUMIF($D$2:$EE$2,DE$2-1,$D19:$EE19)/12)*(1+XLOOKUP(DE$2,Assumptions!$C$94:$M$94,Assumptions!$C$96:$M$96)))</f>
        <v>1035.120059</v>
      </c>
      <c r="DF19" s="50">
        <f t="array" ref="DF19">IF(DF$2=1,Assumptions!$P19/12,(SUMIF($D$2:$EE$2,DF$2-1,$D19:$EE19)/12)*(1+XLOOKUP(DF$2,Assumptions!$C$94:$M$94,Assumptions!$C$96:$M$96)))</f>
        <v>1035.120059</v>
      </c>
      <c r="DG19" s="50">
        <f t="array" ref="DG19">IF(DG$2=1,Assumptions!$P19/12,(SUMIF($D$2:$EE$2,DG$2-1,$D19:$EE19)/12)*(1+XLOOKUP(DG$2,Assumptions!$C$94:$M$94,Assumptions!$C$96:$M$96)))</f>
        <v>1035.120059</v>
      </c>
      <c r="DH19" s="50">
        <f t="array" ref="DH19">IF(DH$2=1,Assumptions!$P19/12,(SUMIF($D$2:$EE$2,DH$2-1,$D19:$EE19)/12)*(1+XLOOKUP(DH$2,Assumptions!$C$94:$M$94,Assumptions!$C$96:$M$96)))</f>
        <v>1066.173661</v>
      </c>
      <c r="DI19" s="50">
        <f t="array" ref="DI19">IF(DI$2=1,Assumptions!$P19/12,(SUMIF($D$2:$EE$2,DI$2-1,$D19:$EE19)/12)*(1+XLOOKUP(DI$2,Assumptions!$C$94:$M$94,Assumptions!$C$96:$M$96)))</f>
        <v>1066.173661</v>
      </c>
      <c r="DJ19" s="50">
        <f t="array" ref="DJ19">IF(DJ$2=1,Assumptions!$P19/12,(SUMIF($D$2:$EE$2,DJ$2-1,$D19:$EE19)/12)*(1+XLOOKUP(DJ$2,Assumptions!$C$94:$M$94,Assumptions!$C$96:$M$96)))</f>
        <v>1066.173661</v>
      </c>
      <c r="DK19" s="50">
        <f t="array" ref="DK19">IF(DK$2=1,Assumptions!$P19/12,(SUMIF($D$2:$EE$2,DK$2-1,$D19:$EE19)/12)*(1+XLOOKUP(DK$2,Assumptions!$C$94:$M$94,Assumptions!$C$96:$M$96)))</f>
        <v>1066.173661</v>
      </c>
      <c r="DL19" s="50">
        <f t="array" ref="DL19">IF(DL$2=1,Assumptions!$P19/12,(SUMIF($D$2:$EE$2,DL$2-1,$D19:$EE19)/12)*(1+XLOOKUP(DL$2,Assumptions!$C$94:$M$94,Assumptions!$C$96:$M$96)))</f>
        <v>1066.173661</v>
      </c>
      <c r="DM19" s="50">
        <f t="array" ref="DM19">IF(DM$2=1,Assumptions!$P19/12,(SUMIF($D$2:$EE$2,DM$2-1,$D19:$EE19)/12)*(1+XLOOKUP(DM$2,Assumptions!$C$94:$M$94,Assumptions!$C$96:$M$96)))</f>
        <v>1066.173661</v>
      </c>
      <c r="DN19" s="50">
        <f t="array" ref="DN19">IF(DN$2=1,Assumptions!$P19/12,(SUMIF($D$2:$EE$2,DN$2-1,$D19:$EE19)/12)*(1+XLOOKUP(DN$2,Assumptions!$C$94:$M$94,Assumptions!$C$96:$M$96)))</f>
        <v>1066.173661</v>
      </c>
      <c r="DO19" s="50">
        <f t="array" ref="DO19">IF(DO$2=1,Assumptions!$P19/12,(SUMIF($D$2:$EE$2,DO$2-1,$D19:$EE19)/12)*(1+XLOOKUP(DO$2,Assumptions!$C$94:$M$94,Assumptions!$C$96:$M$96)))</f>
        <v>1066.173661</v>
      </c>
      <c r="DP19" s="50">
        <f t="array" ref="DP19">IF(DP$2=1,Assumptions!$P19/12,(SUMIF($D$2:$EE$2,DP$2-1,$D19:$EE19)/12)*(1+XLOOKUP(DP$2,Assumptions!$C$94:$M$94,Assumptions!$C$96:$M$96)))</f>
        <v>1066.173661</v>
      </c>
      <c r="DQ19" s="50">
        <f t="array" ref="DQ19">IF(DQ$2=1,Assumptions!$P19/12,(SUMIF($D$2:$EE$2,DQ$2-1,$D19:$EE19)/12)*(1+XLOOKUP(DQ$2,Assumptions!$C$94:$M$94,Assumptions!$C$96:$M$96)))</f>
        <v>1066.173661</v>
      </c>
      <c r="DR19" s="50">
        <f t="array" ref="DR19">IF(DR$2=1,Assumptions!$P19/12,(SUMIF($D$2:$EE$2,DR$2-1,$D19:$EE19)/12)*(1+XLOOKUP(DR$2,Assumptions!$C$94:$M$94,Assumptions!$C$96:$M$96)))</f>
        <v>1066.173661</v>
      </c>
      <c r="DS19" s="50">
        <f t="array" ref="DS19">IF(DS$2=1,Assumptions!$P19/12,(SUMIF($D$2:$EE$2,DS$2-1,$D19:$EE19)/12)*(1+XLOOKUP(DS$2,Assumptions!$C$94:$M$94,Assumptions!$C$96:$M$96)))</f>
        <v>1066.173661</v>
      </c>
      <c r="DT19" s="50">
        <f t="array" ref="DT19">IF(DT$2=1,Assumptions!$P19/12,(SUMIF($D$2:$EE$2,DT$2-1,$D19:$EE19)/12)*(1+XLOOKUP(DT$2,Assumptions!$C$94:$M$94,Assumptions!$C$96:$M$96)))</f>
        <v>1098.158871</v>
      </c>
      <c r="DU19" s="50">
        <f t="array" ref="DU19">IF(DU$2=1,Assumptions!$P19/12,(SUMIF($D$2:$EE$2,DU$2-1,$D19:$EE19)/12)*(1+XLOOKUP(DU$2,Assumptions!$C$94:$M$94,Assumptions!$C$96:$M$96)))</f>
        <v>1098.158871</v>
      </c>
      <c r="DV19" s="50">
        <f t="array" ref="DV19">IF(DV$2=1,Assumptions!$P19/12,(SUMIF($D$2:$EE$2,DV$2-1,$D19:$EE19)/12)*(1+XLOOKUP(DV$2,Assumptions!$C$94:$M$94,Assumptions!$C$96:$M$96)))</f>
        <v>1098.158871</v>
      </c>
      <c r="DW19" s="50">
        <f t="array" ref="DW19">IF(DW$2=1,Assumptions!$P19/12,(SUMIF($D$2:$EE$2,DW$2-1,$D19:$EE19)/12)*(1+XLOOKUP(DW$2,Assumptions!$C$94:$M$94,Assumptions!$C$96:$M$96)))</f>
        <v>1098.158871</v>
      </c>
      <c r="DX19" s="50">
        <f t="array" ref="DX19">IF(DX$2=1,Assumptions!$P19/12,(SUMIF($D$2:$EE$2,DX$2-1,$D19:$EE19)/12)*(1+XLOOKUP(DX$2,Assumptions!$C$94:$M$94,Assumptions!$C$96:$M$96)))</f>
        <v>1098.158871</v>
      </c>
      <c r="DY19" s="50">
        <f t="array" ref="DY19">IF(DY$2=1,Assumptions!$P19/12,(SUMIF($D$2:$EE$2,DY$2-1,$D19:$EE19)/12)*(1+XLOOKUP(DY$2,Assumptions!$C$94:$M$94,Assumptions!$C$96:$M$96)))</f>
        <v>1098.158871</v>
      </c>
      <c r="DZ19" s="50">
        <f t="array" ref="DZ19">IF(DZ$2=1,Assumptions!$P19/12,(SUMIF($D$2:$EE$2,DZ$2-1,$D19:$EE19)/12)*(1+XLOOKUP(DZ$2,Assumptions!$C$94:$M$94,Assumptions!$C$96:$M$96)))</f>
        <v>1098.158871</v>
      </c>
      <c r="EA19" s="50">
        <f t="array" ref="EA19">IF(EA$2=1,Assumptions!$P19/12,(SUMIF($D$2:$EE$2,EA$2-1,$D19:$EE19)/12)*(1+XLOOKUP(EA$2,Assumptions!$C$94:$M$94,Assumptions!$C$96:$M$96)))</f>
        <v>1098.158871</v>
      </c>
      <c r="EB19" s="50">
        <f t="array" ref="EB19">IF(EB$2=1,Assumptions!$P19/12,(SUMIF($D$2:$EE$2,EB$2-1,$D19:$EE19)/12)*(1+XLOOKUP(EB$2,Assumptions!$C$94:$M$94,Assumptions!$C$96:$M$96)))</f>
        <v>1098.158871</v>
      </c>
      <c r="EC19" s="50">
        <f t="array" ref="EC19">IF(EC$2=1,Assumptions!$P19/12,(SUMIF($D$2:$EE$2,EC$2-1,$D19:$EE19)/12)*(1+XLOOKUP(EC$2,Assumptions!$C$94:$M$94,Assumptions!$C$96:$M$96)))</f>
        <v>1098.158871</v>
      </c>
      <c r="ED19" s="50">
        <f t="array" ref="ED19">IF(ED$2=1,Assumptions!$P19/12,(SUMIF($D$2:$EE$2,ED$2-1,$D19:$EE19)/12)*(1+XLOOKUP(ED$2,Assumptions!$C$94:$M$94,Assumptions!$C$96:$M$96)))</f>
        <v>1098.158871</v>
      </c>
      <c r="EE19" s="50">
        <f t="array" ref="EE19">IF(EE$2=1,Assumptions!$P19/12,(SUMIF($D$2:$EE$2,EE$2-1,$D19:$EE19)/12)*(1+XLOOKUP(EE$2,Assumptions!$C$94:$M$94,Assumptions!$C$96:$M$96)))</f>
        <v>1098.158871</v>
      </c>
    </row>
    <row r="20" ht="15.75" customHeight="1">
      <c r="A20" s="1"/>
      <c r="B20" s="1"/>
      <c r="C20" s="1" t="str">
        <f>Assumptions!J20</f>
        <v>Utility Reimburshment (Electricity, Water, Gas, Cable &amp; Internet)</v>
      </c>
      <c r="D20" s="50">
        <f>-D$27*(1+Assumptions!$M$21)*IF(D2&lt;Assumptions!$F$21,0,1)</f>
        <v>1725.064343</v>
      </c>
      <c r="E20" s="50">
        <f>-E$27*(1+Assumptions!$M$21)*IF(E2&lt;Assumptions!$F$21,0,1)</f>
        <v>1725.064343</v>
      </c>
      <c r="F20" s="50">
        <f>-F$27*(1+Assumptions!$M$21)*IF(F2&lt;Assumptions!$F$21,0,1)</f>
        <v>1725.064343</v>
      </c>
      <c r="G20" s="50">
        <f>-G$27*(1+Assumptions!$M$21)*IF(G2&lt;Assumptions!$F$21,0,1)</f>
        <v>1725.064343</v>
      </c>
      <c r="H20" s="50">
        <f>-H$27*(1+Assumptions!$M$21)*IF(H2&lt;Assumptions!$F$21,0,1)</f>
        <v>1725.064343</v>
      </c>
      <c r="I20" s="50">
        <f>-I$27*(1+Assumptions!$M$21)*IF(I2&lt;Assumptions!$F$21,0,1)</f>
        <v>1725.064343</v>
      </c>
      <c r="J20" s="50">
        <f>-J$27*(1+Assumptions!$M$21)*IF(J2&lt;Assumptions!$F$21,0,1)</f>
        <v>1725.064343</v>
      </c>
      <c r="K20" s="50">
        <f>-K$27*(1+Assumptions!$M$21)*IF(K2&lt;Assumptions!$F$21,0,1)</f>
        <v>1725.064343</v>
      </c>
      <c r="L20" s="50">
        <f>-L$27*(1+Assumptions!$M$21)*IF(L2&lt;Assumptions!$F$21,0,1)</f>
        <v>1725.064343</v>
      </c>
      <c r="M20" s="50">
        <f>-M$27*(1+Assumptions!$M$21)*IF(M2&lt;Assumptions!$F$21,0,1)</f>
        <v>1725.064343</v>
      </c>
      <c r="N20" s="50">
        <f>-N$27*(1+Assumptions!$M$21)*IF(N2&lt;Assumptions!$F$21,0,1)</f>
        <v>1725.064343</v>
      </c>
      <c r="O20" s="50">
        <f>-O$27*(1+Assumptions!$M$21)*IF(O2&lt;Assumptions!$F$21,0,1)</f>
        <v>1725.064343</v>
      </c>
      <c r="P20" s="50">
        <f>-P$27*(1+Assumptions!$M$21)*IF(P2&lt;Assumptions!$F$21,0,1)</f>
        <v>1776.816273</v>
      </c>
      <c r="Q20" s="50">
        <f>-Q$27*(1+Assumptions!$M$21)*IF(Q2&lt;Assumptions!$F$21,0,1)</f>
        <v>1776.816273</v>
      </c>
      <c r="R20" s="50">
        <f>-R$27*(1+Assumptions!$M$21)*IF(R2&lt;Assumptions!$F$21,0,1)</f>
        <v>1776.816273</v>
      </c>
      <c r="S20" s="50">
        <f>-S$27*(1+Assumptions!$M$21)*IF(S2&lt;Assumptions!$F$21,0,1)</f>
        <v>1776.816273</v>
      </c>
      <c r="T20" s="50">
        <f>-T$27*(1+Assumptions!$M$21)*IF(T2&lt;Assumptions!$F$21,0,1)</f>
        <v>1776.816273</v>
      </c>
      <c r="U20" s="50">
        <f>-U$27*(1+Assumptions!$M$21)*IF(U2&lt;Assumptions!$F$21,0,1)</f>
        <v>1776.816273</v>
      </c>
      <c r="V20" s="50">
        <f>-V$27*(1+Assumptions!$M$21)*IF(V2&lt;Assumptions!$F$21,0,1)</f>
        <v>1776.816273</v>
      </c>
      <c r="W20" s="50">
        <f>-W$27*(1+Assumptions!$M$21)*IF(W2&lt;Assumptions!$F$21,0,1)</f>
        <v>1776.816273</v>
      </c>
      <c r="X20" s="50">
        <f>-X$27*(1+Assumptions!$M$21)*IF(X2&lt;Assumptions!$F$21,0,1)</f>
        <v>1776.816273</v>
      </c>
      <c r="Y20" s="50">
        <f>-Y$27*(1+Assumptions!$M$21)*IF(Y2&lt;Assumptions!$F$21,0,1)</f>
        <v>1776.816273</v>
      </c>
      <c r="Z20" s="50">
        <f>-Z$27*(1+Assumptions!$M$21)*IF(Z2&lt;Assumptions!$F$21,0,1)</f>
        <v>1776.816273</v>
      </c>
      <c r="AA20" s="50">
        <f>-AA$27*(1+Assumptions!$M$21)*IF(AA2&lt;Assumptions!$F$21,0,1)</f>
        <v>1776.816273</v>
      </c>
      <c r="AB20" s="50">
        <f>-AB$27*(1+Assumptions!$M$21)*IF(AB2&lt;Assumptions!$F$21,0,1)</f>
        <v>1830.120761</v>
      </c>
      <c r="AC20" s="50">
        <f>-AC$27*(1+Assumptions!$M$21)*IF(AC2&lt;Assumptions!$F$21,0,1)</f>
        <v>1830.120761</v>
      </c>
      <c r="AD20" s="50">
        <f>-AD$27*(1+Assumptions!$M$21)*IF(AD2&lt;Assumptions!$F$21,0,1)</f>
        <v>1830.120761</v>
      </c>
      <c r="AE20" s="50">
        <f>-AE$27*(1+Assumptions!$M$21)*IF(AE2&lt;Assumptions!$F$21,0,1)</f>
        <v>1830.120761</v>
      </c>
      <c r="AF20" s="50">
        <f>-AF$27*(1+Assumptions!$M$21)*IF(AF2&lt;Assumptions!$F$21,0,1)</f>
        <v>1830.120761</v>
      </c>
      <c r="AG20" s="50">
        <f>-AG$27*(1+Assumptions!$M$21)*IF(AG2&lt;Assumptions!$F$21,0,1)</f>
        <v>1830.120761</v>
      </c>
      <c r="AH20" s="50">
        <f>-AH$27*(1+Assumptions!$M$21)*IF(AH2&lt;Assumptions!$F$21,0,1)</f>
        <v>1830.120761</v>
      </c>
      <c r="AI20" s="50">
        <f>-AI$27*(1+Assumptions!$M$21)*IF(AI2&lt;Assumptions!$F$21,0,1)</f>
        <v>1830.120761</v>
      </c>
      <c r="AJ20" s="50">
        <f>-AJ$27*(1+Assumptions!$M$21)*IF(AJ2&lt;Assumptions!$F$21,0,1)</f>
        <v>1830.120761</v>
      </c>
      <c r="AK20" s="50">
        <f>-AK$27*(1+Assumptions!$M$21)*IF(AK2&lt;Assumptions!$F$21,0,1)</f>
        <v>1830.120761</v>
      </c>
      <c r="AL20" s="50">
        <f>-AL$27*(1+Assumptions!$M$21)*IF(AL2&lt;Assumptions!$F$21,0,1)</f>
        <v>1830.120761</v>
      </c>
      <c r="AM20" s="50">
        <f>-AM$27*(1+Assumptions!$M$21)*IF(AM2&lt;Assumptions!$F$21,0,1)</f>
        <v>1830.120761</v>
      </c>
      <c r="AN20" s="50">
        <f>-AN$27*(1+Assumptions!$M$21)*IF(AN2&lt;Assumptions!$F$21,0,1)</f>
        <v>1885.024384</v>
      </c>
      <c r="AO20" s="50">
        <f>-AO$27*(1+Assumptions!$M$21)*IF(AO2&lt;Assumptions!$F$21,0,1)</f>
        <v>1885.024384</v>
      </c>
      <c r="AP20" s="50">
        <f>-AP$27*(1+Assumptions!$M$21)*IF(AP2&lt;Assumptions!$F$21,0,1)</f>
        <v>1885.024384</v>
      </c>
      <c r="AQ20" s="50">
        <f>-AQ$27*(1+Assumptions!$M$21)*IF(AQ2&lt;Assumptions!$F$21,0,1)</f>
        <v>1885.024384</v>
      </c>
      <c r="AR20" s="50">
        <f>-AR$27*(1+Assumptions!$M$21)*IF(AR2&lt;Assumptions!$F$21,0,1)</f>
        <v>1885.024384</v>
      </c>
      <c r="AS20" s="50">
        <f>-AS$27*(1+Assumptions!$M$21)*IF(AS2&lt;Assumptions!$F$21,0,1)</f>
        <v>1885.024384</v>
      </c>
      <c r="AT20" s="50">
        <f>-AT$27*(1+Assumptions!$M$21)*IF(AT2&lt;Assumptions!$F$21,0,1)</f>
        <v>1885.024384</v>
      </c>
      <c r="AU20" s="50">
        <f>-AU$27*(1+Assumptions!$M$21)*IF(AU2&lt;Assumptions!$F$21,0,1)</f>
        <v>1885.024384</v>
      </c>
      <c r="AV20" s="50">
        <f>-AV$27*(1+Assumptions!$M$21)*IF(AV2&lt;Assumptions!$F$21,0,1)</f>
        <v>1885.024384</v>
      </c>
      <c r="AW20" s="50">
        <f>-AW$27*(1+Assumptions!$M$21)*IF(AW2&lt;Assumptions!$F$21,0,1)</f>
        <v>1885.024384</v>
      </c>
      <c r="AX20" s="50">
        <f>-AX$27*(1+Assumptions!$M$21)*IF(AX2&lt;Assumptions!$F$21,0,1)</f>
        <v>1885.024384</v>
      </c>
      <c r="AY20" s="50">
        <f>-AY$27*(1+Assumptions!$M$21)*IF(AY2&lt;Assumptions!$F$21,0,1)</f>
        <v>1885.024384</v>
      </c>
      <c r="AZ20" s="50">
        <f>-AZ$27*(1+Assumptions!$M$21)*IF(AZ2&lt;Assumptions!$F$21,0,1)</f>
        <v>1941.575115</v>
      </c>
      <c r="BA20" s="50">
        <f>-BA$27*(1+Assumptions!$M$21)*IF(BA2&lt;Assumptions!$F$21,0,1)</f>
        <v>1941.575115</v>
      </c>
      <c r="BB20" s="50">
        <f>-BB$27*(1+Assumptions!$M$21)*IF(BB2&lt;Assumptions!$F$21,0,1)</f>
        <v>1941.575115</v>
      </c>
      <c r="BC20" s="50">
        <f>-BC$27*(1+Assumptions!$M$21)*IF(BC2&lt;Assumptions!$F$21,0,1)</f>
        <v>1941.575115</v>
      </c>
      <c r="BD20" s="50">
        <f>-BD$27*(1+Assumptions!$M$21)*IF(BD2&lt;Assumptions!$F$21,0,1)</f>
        <v>1941.575115</v>
      </c>
      <c r="BE20" s="50">
        <f>-BE$27*(1+Assumptions!$M$21)*IF(BE2&lt;Assumptions!$F$21,0,1)</f>
        <v>1941.575115</v>
      </c>
      <c r="BF20" s="50">
        <f>-BF$27*(1+Assumptions!$M$21)*IF(BF2&lt;Assumptions!$F$21,0,1)</f>
        <v>1941.575115</v>
      </c>
      <c r="BG20" s="50">
        <f>-BG$27*(1+Assumptions!$M$21)*IF(BG2&lt;Assumptions!$F$21,0,1)</f>
        <v>1941.575115</v>
      </c>
      <c r="BH20" s="50">
        <f>-BH$27*(1+Assumptions!$M$21)*IF(BH2&lt;Assumptions!$F$21,0,1)</f>
        <v>1941.575115</v>
      </c>
      <c r="BI20" s="50">
        <f>-BI$27*(1+Assumptions!$M$21)*IF(BI2&lt;Assumptions!$F$21,0,1)</f>
        <v>1941.575115</v>
      </c>
      <c r="BJ20" s="50">
        <f>-BJ$27*(1+Assumptions!$M$21)*IF(BJ2&lt;Assumptions!$F$21,0,1)</f>
        <v>1941.575115</v>
      </c>
      <c r="BK20" s="50">
        <f>-BK$27*(1+Assumptions!$M$21)*IF(BK2&lt;Assumptions!$F$21,0,1)</f>
        <v>1941.575115</v>
      </c>
      <c r="BL20" s="50">
        <f>-BL$27*(1+Assumptions!$M$21)*IF(BL2&lt;Assumptions!$F$21,0,1)</f>
        <v>1999.822369</v>
      </c>
      <c r="BM20" s="50">
        <f>-BM$27*(1+Assumptions!$M$21)*IF(BM2&lt;Assumptions!$F$21,0,1)</f>
        <v>1999.822369</v>
      </c>
      <c r="BN20" s="50">
        <f>-BN$27*(1+Assumptions!$M$21)*IF(BN2&lt;Assumptions!$F$21,0,1)</f>
        <v>1999.822369</v>
      </c>
      <c r="BO20" s="50">
        <f>-BO$27*(1+Assumptions!$M$21)*IF(BO2&lt;Assumptions!$F$21,0,1)</f>
        <v>1999.822369</v>
      </c>
      <c r="BP20" s="50">
        <f>-BP$27*(1+Assumptions!$M$21)*IF(BP2&lt;Assumptions!$F$21,0,1)</f>
        <v>1999.822369</v>
      </c>
      <c r="BQ20" s="50">
        <f>-BQ$27*(1+Assumptions!$M$21)*IF(BQ2&lt;Assumptions!$F$21,0,1)</f>
        <v>1999.822369</v>
      </c>
      <c r="BR20" s="50">
        <f>-BR$27*(1+Assumptions!$M$21)*IF(BR2&lt;Assumptions!$F$21,0,1)</f>
        <v>1999.822369</v>
      </c>
      <c r="BS20" s="50">
        <f>-BS$27*(1+Assumptions!$M$21)*IF(BS2&lt;Assumptions!$F$21,0,1)</f>
        <v>1999.822369</v>
      </c>
      <c r="BT20" s="50">
        <f>-BT$27*(1+Assumptions!$M$21)*IF(BT2&lt;Assumptions!$F$21,0,1)</f>
        <v>1999.822369</v>
      </c>
      <c r="BU20" s="50">
        <f>-BU$27*(1+Assumptions!$M$21)*IF(BU2&lt;Assumptions!$F$21,0,1)</f>
        <v>1999.822369</v>
      </c>
      <c r="BV20" s="50">
        <f>-BV$27*(1+Assumptions!$M$21)*IF(BV2&lt;Assumptions!$F$21,0,1)</f>
        <v>1999.822369</v>
      </c>
      <c r="BW20" s="50">
        <f>-BW$27*(1+Assumptions!$M$21)*IF(BW2&lt;Assumptions!$F$21,0,1)</f>
        <v>1999.822369</v>
      </c>
      <c r="BX20" s="50">
        <f>-BX$27*(1+Assumptions!$M$21)*IF(BX2&lt;Assumptions!$F$21,0,1)</f>
        <v>2059.81704</v>
      </c>
      <c r="BY20" s="50">
        <f>-BY$27*(1+Assumptions!$M$21)*IF(BY2&lt;Assumptions!$F$21,0,1)</f>
        <v>2059.81704</v>
      </c>
      <c r="BZ20" s="50">
        <f>-BZ$27*(1+Assumptions!$M$21)*IF(BZ2&lt;Assumptions!$F$21,0,1)</f>
        <v>2059.81704</v>
      </c>
      <c r="CA20" s="50">
        <f>-CA$27*(1+Assumptions!$M$21)*IF(CA2&lt;Assumptions!$F$21,0,1)</f>
        <v>2059.81704</v>
      </c>
      <c r="CB20" s="50">
        <f>-CB$27*(1+Assumptions!$M$21)*IF(CB2&lt;Assumptions!$F$21,0,1)</f>
        <v>2059.81704</v>
      </c>
      <c r="CC20" s="50">
        <f>-CC$27*(1+Assumptions!$M$21)*IF(CC2&lt;Assumptions!$F$21,0,1)</f>
        <v>2059.81704</v>
      </c>
      <c r="CD20" s="50">
        <f>-CD$27*(1+Assumptions!$M$21)*IF(CD2&lt;Assumptions!$F$21,0,1)</f>
        <v>2059.81704</v>
      </c>
      <c r="CE20" s="50">
        <f>-CE$27*(1+Assumptions!$M$21)*IF(CE2&lt;Assumptions!$F$21,0,1)</f>
        <v>2059.81704</v>
      </c>
      <c r="CF20" s="50">
        <f>-CF$27*(1+Assumptions!$M$21)*IF(CF2&lt;Assumptions!$F$21,0,1)</f>
        <v>2059.81704</v>
      </c>
      <c r="CG20" s="50">
        <f>-CG$27*(1+Assumptions!$M$21)*IF(CG2&lt;Assumptions!$F$21,0,1)</f>
        <v>2059.81704</v>
      </c>
      <c r="CH20" s="50">
        <f>-CH$27*(1+Assumptions!$M$21)*IF(CH2&lt;Assumptions!$F$21,0,1)</f>
        <v>2059.81704</v>
      </c>
      <c r="CI20" s="50">
        <f>-CI$27*(1+Assumptions!$M$21)*IF(CI2&lt;Assumptions!$F$21,0,1)</f>
        <v>2059.81704</v>
      </c>
      <c r="CJ20" s="50">
        <f>-CJ$27*(1+Assumptions!$M$21)*IF(CJ2&lt;Assumptions!$F$21,0,1)</f>
        <v>2121.611551</v>
      </c>
      <c r="CK20" s="50">
        <f>-CK$27*(1+Assumptions!$M$21)*IF(CK2&lt;Assumptions!$F$21,0,1)</f>
        <v>2121.611551</v>
      </c>
      <c r="CL20" s="50">
        <f>-CL$27*(1+Assumptions!$M$21)*IF(CL2&lt;Assumptions!$F$21,0,1)</f>
        <v>2121.611551</v>
      </c>
      <c r="CM20" s="50">
        <f>-CM$27*(1+Assumptions!$M$21)*IF(CM2&lt;Assumptions!$F$21,0,1)</f>
        <v>2121.611551</v>
      </c>
      <c r="CN20" s="50">
        <f>-CN$27*(1+Assumptions!$M$21)*IF(CN2&lt;Assumptions!$F$21,0,1)</f>
        <v>2121.611551</v>
      </c>
      <c r="CO20" s="50">
        <f>-CO$27*(1+Assumptions!$M$21)*IF(CO2&lt;Assumptions!$F$21,0,1)</f>
        <v>2121.611551</v>
      </c>
      <c r="CP20" s="50">
        <f>-CP$27*(1+Assumptions!$M$21)*IF(CP2&lt;Assumptions!$F$21,0,1)</f>
        <v>2121.611551</v>
      </c>
      <c r="CQ20" s="50">
        <f>-CQ$27*(1+Assumptions!$M$21)*IF(CQ2&lt;Assumptions!$F$21,0,1)</f>
        <v>2121.611551</v>
      </c>
      <c r="CR20" s="50">
        <f>-CR$27*(1+Assumptions!$M$21)*IF(CR2&lt;Assumptions!$F$21,0,1)</f>
        <v>2121.611551</v>
      </c>
      <c r="CS20" s="50">
        <f>-CS$27*(1+Assumptions!$M$21)*IF(CS2&lt;Assumptions!$F$21,0,1)</f>
        <v>2121.611551</v>
      </c>
      <c r="CT20" s="50">
        <f>-CT$27*(1+Assumptions!$M$21)*IF(CT2&lt;Assumptions!$F$21,0,1)</f>
        <v>2121.611551</v>
      </c>
      <c r="CU20" s="50">
        <f>-CU$27*(1+Assumptions!$M$21)*IF(CU2&lt;Assumptions!$F$21,0,1)</f>
        <v>2121.611551</v>
      </c>
      <c r="CV20" s="50">
        <f>-CV$27*(1+Assumptions!$M$21)*IF(CV2&lt;Assumptions!$F$21,0,1)</f>
        <v>2185.259898</v>
      </c>
      <c r="CW20" s="50">
        <f>-CW$27*(1+Assumptions!$M$21)*IF(CW2&lt;Assumptions!$F$21,0,1)</f>
        <v>2185.259898</v>
      </c>
      <c r="CX20" s="50">
        <f>-CX$27*(1+Assumptions!$M$21)*IF(CX2&lt;Assumptions!$F$21,0,1)</f>
        <v>2185.259898</v>
      </c>
      <c r="CY20" s="50">
        <f>-CY$27*(1+Assumptions!$M$21)*IF(CY2&lt;Assumptions!$F$21,0,1)</f>
        <v>2185.259898</v>
      </c>
      <c r="CZ20" s="50">
        <f>-CZ$27*(1+Assumptions!$M$21)*IF(CZ2&lt;Assumptions!$F$21,0,1)</f>
        <v>2185.259898</v>
      </c>
      <c r="DA20" s="50">
        <f>-DA$27*(1+Assumptions!$M$21)*IF(DA2&lt;Assumptions!$F$21,0,1)</f>
        <v>2185.259898</v>
      </c>
      <c r="DB20" s="50">
        <f>-DB$27*(1+Assumptions!$M$21)*IF(DB2&lt;Assumptions!$F$21,0,1)</f>
        <v>2185.259898</v>
      </c>
      <c r="DC20" s="50">
        <f>-DC$27*(1+Assumptions!$M$21)*IF(DC2&lt;Assumptions!$F$21,0,1)</f>
        <v>2185.259898</v>
      </c>
      <c r="DD20" s="50">
        <f>-DD$27*(1+Assumptions!$M$21)*IF(DD2&lt;Assumptions!$F$21,0,1)</f>
        <v>2185.259898</v>
      </c>
      <c r="DE20" s="50">
        <f>-DE$27*(1+Assumptions!$M$21)*IF(DE2&lt;Assumptions!$F$21,0,1)</f>
        <v>2185.259898</v>
      </c>
      <c r="DF20" s="50">
        <f>-DF$27*(1+Assumptions!$M$21)*IF(DF2&lt;Assumptions!$F$21,0,1)</f>
        <v>2185.259898</v>
      </c>
      <c r="DG20" s="50">
        <f>-DG$27*(1+Assumptions!$M$21)*IF(DG2&lt;Assumptions!$F$21,0,1)</f>
        <v>2185.259898</v>
      </c>
      <c r="DH20" s="50">
        <f>-DH$27*(1+Assumptions!$M$21)*IF(DH2&lt;Assumptions!$F$21,0,1)</f>
        <v>2250.817694</v>
      </c>
      <c r="DI20" s="50">
        <f>-DI$27*(1+Assumptions!$M$21)*IF(DI2&lt;Assumptions!$F$21,0,1)</f>
        <v>2250.817694</v>
      </c>
      <c r="DJ20" s="50">
        <f>-DJ$27*(1+Assumptions!$M$21)*IF(DJ2&lt;Assumptions!$F$21,0,1)</f>
        <v>2250.817694</v>
      </c>
      <c r="DK20" s="50">
        <f>-DK$27*(1+Assumptions!$M$21)*IF(DK2&lt;Assumptions!$F$21,0,1)</f>
        <v>2250.817694</v>
      </c>
      <c r="DL20" s="50">
        <f>-DL$27*(1+Assumptions!$M$21)*IF(DL2&lt;Assumptions!$F$21,0,1)</f>
        <v>2250.817694</v>
      </c>
      <c r="DM20" s="50">
        <f>-DM$27*(1+Assumptions!$M$21)*IF(DM2&lt;Assumptions!$F$21,0,1)</f>
        <v>2250.817694</v>
      </c>
      <c r="DN20" s="50">
        <f>-DN$27*(1+Assumptions!$M$21)*IF(DN2&lt;Assumptions!$F$21,0,1)</f>
        <v>2250.817694</v>
      </c>
      <c r="DO20" s="50">
        <f>-DO$27*(1+Assumptions!$M$21)*IF(DO2&lt;Assumptions!$F$21,0,1)</f>
        <v>2250.817694</v>
      </c>
      <c r="DP20" s="50">
        <f>-DP$27*(1+Assumptions!$M$21)*IF(DP2&lt;Assumptions!$F$21,0,1)</f>
        <v>2250.817694</v>
      </c>
      <c r="DQ20" s="50">
        <f>-DQ$27*(1+Assumptions!$M$21)*IF(DQ2&lt;Assumptions!$F$21,0,1)</f>
        <v>2250.817694</v>
      </c>
      <c r="DR20" s="50">
        <f>-DR$27*(1+Assumptions!$M$21)*IF(DR2&lt;Assumptions!$F$21,0,1)</f>
        <v>2250.817694</v>
      </c>
      <c r="DS20" s="50">
        <f>-DS$27*(1+Assumptions!$M$21)*IF(DS2&lt;Assumptions!$F$21,0,1)</f>
        <v>2250.817694</v>
      </c>
      <c r="DT20" s="50">
        <f>-DT$27*(1+Assumptions!$M$21)*IF(DT2&lt;Assumptions!$F$21,0,1)</f>
        <v>2318.342225</v>
      </c>
      <c r="DU20" s="50">
        <f>-DU$27*(1+Assumptions!$M$21)*IF(DU2&lt;Assumptions!$F$21,0,1)</f>
        <v>2318.342225</v>
      </c>
      <c r="DV20" s="50">
        <f>-DV$27*(1+Assumptions!$M$21)*IF(DV2&lt;Assumptions!$F$21,0,1)</f>
        <v>2318.342225</v>
      </c>
      <c r="DW20" s="50">
        <f>-DW$27*(1+Assumptions!$M$21)*IF(DW2&lt;Assumptions!$F$21,0,1)</f>
        <v>2318.342225</v>
      </c>
      <c r="DX20" s="50">
        <f>-DX$27*(1+Assumptions!$M$21)*IF(DX2&lt;Assumptions!$F$21,0,1)</f>
        <v>2318.342225</v>
      </c>
      <c r="DY20" s="50">
        <f>-DY$27*(1+Assumptions!$M$21)*IF(DY2&lt;Assumptions!$F$21,0,1)</f>
        <v>2318.342225</v>
      </c>
      <c r="DZ20" s="50">
        <f>-DZ$27*(1+Assumptions!$M$21)*IF(DZ2&lt;Assumptions!$F$21,0,1)</f>
        <v>2318.342225</v>
      </c>
      <c r="EA20" s="50">
        <f>-EA$27*(1+Assumptions!$M$21)*IF(EA2&lt;Assumptions!$F$21,0,1)</f>
        <v>2318.342225</v>
      </c>
      <c r="EB20" s="50">
        <f>-EB$27*(1+Assumptions!$M$21)*IF(EB2&lt;Assumptions!$F$21,0,1)</f>
        <v>2318.342225</v>
      </c>
      <c r="EC20" s="50">
        <f>-EC$27*(1+Assumptions!$M$21)*IF(EC2&lt;Assumptions!$F$21,0,1)</f>
        <v>2318.342225</v>
      </c>
      <c r="ED20" s="50">
        <f>-ED$27*(1+Assumptions!$M$21)*IF(ED2&lt;Assumptions!$F$21,0,1)</f>
        <v>2318.342225</v>
      </c>
      <c r="EE20" s="50">
        <f>-EE$27*(1+Assumptions!$M$21)*IF(EE2&lt;Assumptions!$F$21,0,1)</f>
        <v>2318.342225</v>
      </c>
    </row>
    <row r="21" ht="15.75" customHeight="1">
      <c r="A21" s="1"/>
      <c r="B21" s="43" t="s">
        <v>72</v>
      </c>
      <c r="C21" s="43"/>
      <c r="D21" s="200">
        <f t="shared" ref="D21:EE21" si="5">SUM(D18:D20)</f>
        <v>34459.42568</v>
      </c>
      <c r="E21" s="200">
        <f t="shared" si="5"/>
        <v>34459.42568</v>
      </c>
      <c r="F21" s="200">
        <f t="shared" si="5"/>
        <v>34459.42568</v>
      </c>
      <c r="G21" s="200">
        <f t="shared" si="5"/>
        <v>34459.42568</v>
      </c>
      <c r="H21" s="200">
        <f t="shared" si="5"/>
        <v>34459.42568</v>
      </c>
      <c r="I21" s="200">
        <f t="shared" si="5"/>
        <v>34459.42568</v>
      </c>
      <c r="J21" s="200">
        <f t="shared" si="5"/>
        <v>34459.42568</v>
      </c>
      <c r="K21" s="200">
        <f t="shared" si="5"/>
        <v>34459.42568</v>
      </c>
      <c r="L21" s="200">
        <f t="shared" si="5"/>
        <v>34459.42568</v>
      </c>
      <c r="M21" s="200">
        <f t="shared" si="5"/>
        <v>34459.42568</v>
      </c>
      <c r="N21" s="200">
        <f t="shared" si="5"/>
        <v>34459.42568</v>
      </c>
      <c r="O21" s="200">
        <f t="shared" si="5"/>
        <v>34459.42568</v>
      </c>
      <c r="P21" s="200">
        <f t="shared" si="5"/>
        <v>36224.21593</v>
      </c>
      <c r="Q21" s="200">
        <f t="shared" si="5"/>
        <v>36224.21593</v>
      </c>
      <c r="R21" s="200">
        <f t="shared" si="5"/>
        <v>36224.21593</v>
      </c>
      <c r="S21" s="200">
        <f t="shared" si="5"/>
        <v>36224.21593</v>
      </c>
      <c r="T21" s="200">
        <f t="shared" si="5"/>
        <v>36224.21593</v>
      </c>
      <c r="U21" s="200">
        <f t="shared" si="5"/>
        <v>36224.21593</v>
      </c>
      <c r="V21" s="200">
        <f t="shared" si="5"/>
        <v>36224.21593</v>
      </c>
      <c r="W21" s="200">
        <f t="shared" si="5"/>
        <v>36224.21593</v>
      </c>
      <c r="X21" s="200">
        <f t="shared" si="5"/>
        <v>36224.21593</v>
      </c>
      <c r="Y21" s="200">
        <f t="shared" si="5"/>
        <v>36224.21593</v>
      </c>
      <c r="Z21" s="200">
        <f t="shared" si="5"/>
        <v>36224.21593</v>
      </c>
      <c r="AA21" s="200">
        <f t="shared" si="5"/>
        <v>36224.21593</v>
      </c>
      <c r="AB21" s="200">
        <f t="shared" si="5"/>
        <v>36974.88488</v>
      </c>
      <c r="AC21" s="200">
        <f t="shared" si="5"/>
        <v>36974.88488</v>
      </c>
      <c r="AD21" s="200">
        <f t="shared" si="5"/>
        <v>36974.88488</v>
      </c>
      <c r="AE21" s="200">
        <f t="shared" si="5"/>
        <v>36974.88488</v>
      </c>
      <c r="AF21" s="200">
        <f t="shared" si="5"/>
        <v>36974.88488</v>
      </c>
      <c r="AG21" s="200">
        <f t="shared" si="5"/>
        <v>36974.88488</v>
      </c>
      <c r="AH21" s="200">
        <f t="shared" si="5"/>
        <v>36974.88488</v>
      </c>
      <c r="AI21" s="200">
        <f t="shared" si="5"/>
        <v>36974.88488</v>
      </c>
      <c r="AJ21" s="200">
        <f t="shared" si="5"/>
        <v>36974.88488</v>
      </c>
      <c r="AK21" s="200">
        <f t="shared" si="5"/>
        <v>36974.88488</v>
      </c>
      <c r="AL21" s="200">
        <f t="shared" si="5"/>
        <v>36974.88488</v>
      </c>
      <c r="AM21" s="200">
        <f t="shared" si="5"/>
        <v>36974.88488</v>
      </c>
      <c r="AN21" s="200">
        <f t="shared" si="5"/>
        <v>37741.35275</v>
      </c>
      <c r="AO21" s="200">
        <f t="shared" si="5"/>
        <v>37741.35275</v>
      </c>
      <c r="AP21" s="200">
        <f t="shared" si="5"/>
        <v>37741.35275</v>
      </c>
      <c r="AQ21" s="200">
        <f t="shared" si="5"/>
        <v>37741.35275</v>
      </c>
      <c r="AR21" s="200">
        <f t="shared" si="5"/>
        <v>37741.35275</v>
      </c>
      <c r="AS21" s="200">
        <f t="shared" si="5"/>
        <v>37741.35275</v>
      </c>
      <c r="AT21" s="200">
        <f t="shared" si="5"/>
        <v>37741.35275</v>
      </c>
      <c r="AU21" s="200">
        <f t="shared" si="5"/>
        <v>37741.35275</v>
      </c>
      <c r="AV21" s="200">
        <f t="shared" si="5"/>
        <v>37741.35275</v>
      </c>
      <c r="AW21" s="200">
        <f t="shared" si="5"/>
        <v>37741.35275</v>
      </c>
      <c r="AX21" s="200">
        <f t="shared" si="5"/>
        <v>37741.35275</v>
      </c>
      <c r="AY21" s="200">
        <f t="shared" si="5"/>
        <v>37741.35275</v>
      </c>
      <c r="AZ21" s="200">
        <f t="shared" si="5"/>
        <v>38873.59334</v>
      </c>
      <c r="BA21" s="200">
        <f t="shared" si="5"/>
        <v>38873.59334</v>
      </c>
      <c r="BB21" s="200">
        <f t="shared" si="5"/>
        <v>38873.59334</v>
      </c>
      <c r="BC21" s="200">
        <f t="shared" si="5"/>
        <v>38873.59334</v>
      </c>
      <c r="BD21" s="200">
        <f t="shared" si="5"/>
        <v>38873.59334</v>
      </c>
      <c r="BE21" s="200">
        <f t="shared" si="5"/>
        <v>38873.59334</v>
      </c>
      <c r="BF21" s="200">
        <f t="shared" si="5"/>
        <v>38873.59334</v>
      </c>
      <c r="BG21" s="200">
        <f t="shared" si="5"/>
        <v>38873.59334</v>
      </c>
      <c r="BH21" s="200">
        <f t="shared" si="5"/>
        <v>38873.59334</v>
      </c>
      <c r="BI21" s="200">
        <f t="shared" si="5"/>
        <v>38873.59334</v>
      </c>
      <c r="BJ21" s="200">
        <f t="shared" si="5"/>
        <v>38873.59334</v>
      </c>
      <c r="BK21" s="200">
        <f t="shared" si="5"/>
        <v>38873.59334</v>
      </c>
      <c r="BL21" s="200">
        <f t="shared" si="5"/>
        <v>40039.80114</v>
      </c>
      <c r="BM21" s="200">
        <f t="shared" si="5"/>
        <v>40039.80114</v>
      </c>
      <c r="BN21" s="200">
        <f t="shared" si="5"/>
        <v>40039.80114</v>
      </c>
      <c r="BO21" s="200">
        <f t="shared" si="5"/>
        <v>40039.80114</v>
      </c>
      <c r="BP21" s="200">
        <f t="shared" si="5"/>
        <v>40039.80114</v>
      </c>
      <c r="BQ21" s="200">
        <f t="shared" si="5"/>
        <v>40039.80114</v>
      </c>
      <c r="BR21" s="200">
        <f t="shared" si="5"/>
        <v>40039.80114</v>
      </c>
      <c r="BS21" s="200">
        <f t="shared" si="5"/>
        <v>40039.80114</v>
      </c>
      <c r="BT21" s="200">
        <f t="shared" si="5"/>
        <v>40039.80114</v>
      </c>
      <c r="BU21" s="200">
        <f t="shared" si="5"/>
        <v>40039.80114</v>
      </c>
      <c r="BV21" s="200">
        <f t="shared" si="5"/>
        <v>40039.80114</v>
      </c>
      <c r="BW21" s="200">
        <f t="shared" si="5"/>
        <v>40039.80114</v>
      </c>
      <c r="BX21" s="200">
        <f t="shared" si="5"/>
        <v>41240.99517</v>
      </c>
      <c r="BY21" s="200">
        <f t="shared" si="5"/>
        <v>41240.99517</v>
      </c>
      <c r="BZ21" s="200">
        <f t="shared" si="5"/>
        <v>41240.99517</v>
      </c>
      <c r="CA21" s="200">
        <f t="shared" si="5"/>
        <v>41240.99517</v>
      </c>
      <c r="CB21" s="200">
        <f t="shared" si="5"/>
        <v>41240.99517</v>
      </c>
      <c r="CC21" s="200">
        <f t="shared" si="5"/>
        <v>41240.99517</v>
      </c>
      <c r="CD21" s="200">
        <f t="shared" si="5"/>
        <v>41240.99517</v>
      </c>
      <c r="CE21" s="200">
        <f t="shared" si="5"/>
        <v>41240.99517</v>
      </c>
      <c r="CF21" s="200">
        <f t="shared" si="5"/>
        <v>41240.99517</v>
      </c>
      <c r="CG21" s="200">
        <f t="shared" si="5"/>
        <v>41240.99517</v>
      </c>
      <c r="CH21" s="200">
        <f t="shared" si="5"/>
        <v>41240.99517</v>
      </c>
      <c r="CI21" s="200">
        <f t="shared" si="5"/>
        <v>41240.99517</v>
      </c>
      <c r="CJ21" s="200">
        <f t="shared" si="5"/>
        <v>42478.22503</v>
      </c>
      <c r="CK21" s="200">
        <f t="shared" si="5"/>
        <v>42478.22503</v>
      </c>
      <c r="CL21" s="200">
        <f t="shared" si="5"/>
        <v>42478.22503</v>
      </c>
      <c r="CM21" s="200">
        <f t="shared" si="5"/>
        <v>42478.22503</v>
      </c>
      <c r="CN21" s="200">
        <f t="shared" si="5"/>
        <v>42478.22503</v>
      </c>
      <c r="CO21" s="200">
        <f t="shared" si="5"/>
        <v>42478.22503</v>
      </c>
      <c r="CP21" s="200">
        <f t="shared" si="5"/>
        <v>42478.22503</v>
      </c>
      <c r="CQ21" s="200">
        <f t="shared" si="5"/>
        <v>42478.22503</v>
      </c>
      <c r="CR21" s="200">
        <f t="shared" si="5"/>
        <v>42478.22503</v>
      </c>
      <c r="CS21" s="200">
        <f t="shared" si="5"/>
        <v>42478.22503</v>
      </c>
      <c r="CT21" s="200">
        <f t="shared" si="5"/>
        <v>42478.22503</v>
      </c>
      <c r="CU21" s="200">
        <f t="shared" si="5"/>
        <v>42478.22503</v>
      </c>
      <c r="CV21" s="200">
        <f t="shared" si="5"/>
        <v>43752.57178</v>
      </c>
      <c r="CW21" s="200">
        <f t="shared" si="5"/>
        <v>43752.57178</v>
      </c>
      <c r="CX21" s="200">
        <f t="shared" si="5"/>
        <v>43752.57178</v>
      </c>
      <c r="CY21" s="200">
        <f t="shared" si="5"/>
        <v>43752.57178</v>
      </c>
      <c r="CZ21" s="200">
        <f t="shared" si="5"/>
        <v>43752.57178</v>
      </c>
      <c r="DA21" s="200">
        <f t="shared" si="5"/>
        <v>43752.57178</v>
      </c>
      <c r="DB21" s="200">
        <f t="shared" si="5"/>
        <v>43752.57178</v>
      </c>
      <c r="DC21" s="200">
        <f t="shared" si="5"/>
        <v>43752.57178</v>
      </c>
      <c r="DD21" s="200">
        <f t="shared" si="5"/>
        <v>43752.57178</v>
      </c>
      <c r="DE21" s="200">
        <f t="shared" si="5"/>
        <v>43752.57178</v>
      </c>
      <c r="DF21" s="200">
        <f t="shared" si="5"/>
        <v>43752.57178</v>
      </c>
      <c r="DG21" s="200">
        <f t="shared" si="5"/>
        <v>43752.57178</v>
      </c>
      <c r="DH21" s="200">
        <f t="shared" si="5"/>
        <v>45065.14893</v>
      </c>
      <c r="DI21" s="200">
        <f t="shared" si="5"/>
        <v>45065.14893</v>
      </c>
      <c r="DJ21" s="200">
        <f t="shared" si="5"/>
        <v>45065.14893</v>
      </c>
      <c r="DK21" s="200">
        <f t="shared" si="5"/>
        <v>45065.14893</v>
      </c>
      <c r="DL21" s="200">
        <f t="shared" si="5"/>
        <v>45065.14893</v>
      </c>
      <c r="DM21" s="200">
        <f t="shared" si="5"/>
        <v>45065.14893</v>
      </c>
      <c r="DN21" s="200">
        <f t="shared" si="5"/>
        <v>45065.14893</v>
      </c>
      <c r="DO21" s="200">
        <f t="shared" si="5"/>
        <v>45065.14893</v>
      </c>
      <c r="DP21" s="200">
        <f t="shared" si="5"/>
        <v>45065.14893</v>
      </c>
      <c r="DQ21" s="200">
        <f t="shared" si="5"/>
        <v>45065.14893</v>
      </c>
      <c r="DR21" s="200">
        <f t="shared" si="5"/>
        <v>45065.14893</v>
      </c>
      <c r="DS21" s="200">
        <f t="shared" si="5"/>
        <v>45065.14893</v>
      </c>
      <c r="DT21" s="200">
        <f t="shared" si="5"/>
        <v>45073.33458</v>
      </c>
      <c r="DU21" s="200">
        <f t="shared" si="5"/>
        <v>45073.33458</v>
      </c>
      <c r="DV21" s="200">
        <f t="shared" si="5"/>
        <v>45073.33458</v>
      </c>
      <c r="DW21" s="200">
        <f t="shared" si="5"/>
        <v>45073.33458</v>
      </c>
      <c r="DX21" s="200">
        <f t="shared" si="5"/>
        <v>45073.33458</v>
      </c>
      <c r="DY21" s="200">
        <f t="shared" si="5"/>
        <v>45073.33458</v>
      </c>
      <c r="DZ21" s="200">
        <f t="shared" si="5"/>
        <v>45073.33458</v>
      </c>
      <c r="EA21" s="200">
        <f t="shared" si="5"/>
        <v>45073.33458</v>
      </c>
      <c r="EB21" s="200">
        <f t="shared" si="5"/>
        <v>45073.33458</v>
      </c>
      <c r="EC21" s="200">
        <f t="shared" si="5"/>
        <v>45073.33458</v>
      </c>
      <c r="ED21" s="200">
        <f t="shared" si="5"/>
        <v>45073.33458</v>
      </c>
      <c r="EE21" s="200">
        <f t="shared" si="5"/>
        <v>45073.33458</v>
      </c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</row>
    <row r="23" ht="15.75" customHeight="1">
      <c r="A23" s="1"/>
      <c r="B23" s="35" t="s">
        <v>73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7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</row>
    <row r="24" ht="15.75" customHeight="1">
      <c r="A24" s="1"/>
      <c r="B24" s="1"/>
      <c r="C24" s="1" t="str">
        <f>Assumptions!J25</f>
        <v>Maintenance - Non Recurring</v>
      </c>
      <c r="D24" s="50">
        <f>-Assumptions!$N$25*D$21</f>
        <v>-689.1885135</v>
      </c>
      <c r="E24" s="50">
        <f>-Assumptions!$N$25*E$21</f>
        <v>-689.1885135</v>
      </c>
      <c r="F24" s="50">
        <f>-Assumptions!$N$25*F$21</f>
        <v>-689.1885135</v>
      </c>
      <c r="G24" s="50">
        <f>-Assumptions!$N$25*G$21</f>
        <v>-689.1885135</v>
      </c>
      <c r="H24" s="50">
        <f>-Assumptions!$N$25*H$21</f>
        <v>-689.1885135</v>
      </c>
      <c r="I24" s="50">
        <f>-Assumptions!$N$25*I$21</f>
        <v>-689.1885135</v>
      </c>
      <c r="J24" s="50">
        <f>-Assumptions!$N$25*J$21</f>
        <v>-689.1885135</v>
      </c>
      <c r="K24" s="50">
        <f>-Assumptions!$N$25*K$21</f>
        <v>-689.1885135</v>
      </c>
      <c r="L24" s="50">
        <f>-Assumptions!$N$25*L$21</f>
        <v>-689.1885135</v>
      </c>
      <c r="M24" s="50">
        <f>-Assumptions!$N$25*M$21</f>
        <v>-689.1885135</v>
      </c>
      <c r="N24" s="50">
        <f>-Assumptions!$N$25*N$21</f>
        <v>-689.1885135</v>
      </c>
      <c r="O24" s="50">
        <f>-Assumptions!$N$25*O$21</f>
        <v>-689.1885135</v>
      </c>
      <c r="P24" s="50">
        <f>-Assumptions!$N$25*P$21</f>
        <v>-724.4843185</v>
      </c>
      <c r="Q24" s="50">
        <f>-Assumptions!$N$25*Q$21</f>
        <v>-724.4843185</v>
      </c>
      <c r="R24" s="50">
        <f>-Assumptions!$N$25*R$21</f>
        <v>-724.4843185</v>
      </c>
      <c r="S24" s="50">
        <f>-Assumptions!$N$25*S$21</f>
        <v>-724.4843185</v>
      </c>
      <c r="T24" s="50">
        <f>-Assumptions!$N$25*T$21</f>
        <v>-724.4843185</v>
      </c>
      <c r="U24" s="50">
        <f>-Assumptions!$N$25*U$21</f>
        <v>-724.4843185</v>
      </c>
      <c r="V24" s="50">
        <f>-Assumptions!$N$25*V$21</f>
        <v>-724.4843185</v>
      </c>
      <c r="W24" s="50">
        <f>-Assumptions!$N$25*W$21</f>
        <v>-724.4843185</v>
      </c>
      <c r="X24" s="50">
        <f>-Assumptions!$N$25*X$21</f>
        <v>-724.4843185</v>
      </c>
      <c r="Y24" s="50">
        <f>-Assumptions!$N$25*Y$21</f>
        <v>-724.4843185</v>
      </c>
      <c r="Z24" s="50">
        <f>-Assumptions!$N$25*Z$21</f>
        <v>-724.4843185</v>
      </c>
      <c r="AA24" s="50">
        <f>-Assumptions!$N$25*AA$21</f>
        <v>-724.4843185</v>
      </c>
      <c r="AB24" s="50">
        <f>-Assumptions!$N$25*AB$21</f>
        <v>-739.4976976</v>
      </c>
      <c r="AC24" s="50">
        <f>-Assumptions!$N$25*AC$21</f>
        <v>-739.4976976</v>
      </c>
      <c r="AD24" s="50">
        <f>-Assumptions!$N$25*AD$21</f>
        <v>-739.4976976</v>
      </c>
      <c r="AE24" s="50">
        <f>-Assumptions!$N$25*AE$21</f>
        <v>-739.4976976</v>
      </c>
      <c r="AF24" s="50">
        <f>-Assumptions!$N$25*AF$21</f>
        <v>-739.4976976</v>
      </c>
      <c r="AG24" s="50">
        <f>-Assumptions!$N$25*AG$21</f>
        <v>-739.4976976</v>
      </c>
      <c r="AH24" s="50">
        <f>-Assumptions!$N$25*AH$21</f>
        <v>-739.4976976</v>
      </c>
      <c r="AI24" s="50">
        <f>-Assumptions!$N$25*AI$21</f>
        <v>-739.4976976</v>
      </c>
      <c r="AJ24" s="50">
        <f>-Assumptions!$N$25*AJ$21</f>
        <v>-739.4976976</v>
      </c>
      <c r="AK24" s="50">
        <f>-Assumptions!$N$25*AK$21</f>
        <v>-739.4976976</v>
      </c>
      <c r="AL24" s="50">
        <f>-Assumptions!$N$25*AL$21</f>
        <v>-739.4976976</v>
      </c>
      <c r="AM24" s="50">
        <f>-Assumptions!$N$25*AM$21</f>
        <v>-739.4976976</v>
      </c>
      <c r="AN24" s="50">
        <f>-Assumptions!$N$25*AN$21</f>
        <v>-754.8270551</v>
      </c>
      <c r="AO24" s="50">
        <f>-Assumptions!$N$25*AO$21</f>
        <v>-754.8270551</v>
      </c>
      <c r="AP24" s="50">
        <f>-Assumptions!$N$25*AP$21</f>
        <v>-754.8270551</v>
      </c>
      <c r="AQ24" s="50">
        <f>-Assumptions!$N$25*AQ$21</f>
        <v>-754.8270551</v>
      </c>
      <c r="AR24" s="50">
        <f>-Assumptions!$N$25*AR$21</f>
        <v>-754.8270551</v>
      </c>
      <c r="AS24" s="50">
        <f>-Assumptions!$N$25*AS$21</f>
        <v>-754.8270551</v>
      </c>
      <c r="AT24" s="50">
        <f>-Assumptions!$N$25*AT$21</f>
        <v>-754.8270551</v>
      </c>
      <c r="AU24" s="50">
        <f>-Assumptions!$N$25*AU$21</f>
        <v>-754.8270551</v>
      </c>
      <c r="AV24" s="50">
        <f>-Assumptions!$N$25*AV$21</f>
        <v>-754.8270551</v>
      </c>
      <c r="AW24" s="50">
        <f>-Assumptions!$N$25*AW$21</f>
        <v>-754.8270551</v>
      </c>
      <c r="AX24" s="50">
        <f>-Assumptions!$N$25*AX$21</f>
        <v>-754.8270551</v>
      </c>
      <c r="AY24" s="50">
        <f>-Assumptions!$N$25*AY$21</f>
        <v>-754.8270551</v>
      </c>
      <c r="AZ24" s="50">
        <f>-Assumptions!$N$25*AZ$21</f>
        <v>-777.4718667</v>
      </c>
      <c r="BA24" s="50">
        <f>-Assumptions!$N$25*BA$21</f>
        <v>-777.4718667</v>
      </c>
      <c r="BB24" s="50">
        <f>-Assumptions!$N$25*BB$21</f>
        <v>-777.4718667</v>
      </c>
      <c r="BC24" s="50">
        <f>-Assumptions!$N$25*BC$21</f>
        <v>-777.4718667</v>
      </c>
      <c r="BD24" s="50">
        <f>-Assumptions!$N$25*BD$21</f>
        <v>-777.4718667</v>
      </c>
      <c r="BE24" s="50">
        <f>-Assumptions!$N$25*BE$21</f>
        <v>-777.4718667</v>
      </c>
      <c r="BF24" s="50">
        <f>-Assumptions!$N$25*BF$21</f>
        <v>-777.4718667</v>
      </c>
      <c r="BG24" s="50">
        <f>-Assumptions!$N$25*BG$21</f>
        <v>-777.4718667</v>
      </c>
      <c r="BH24" s="50">
        <f>-Assumptions!$N$25*BH$21</f>
        <v>-777.4718667</v>
      </c>
      <c r="BI24" s="50">
        <f>-Assumptions!$N$25*BI$21</f>
        <v>-777.4718667</v>
      </c>
      <c r="BJ24" s="50">
        <f>-Assumptions!$N$25*BJ$21</f>
        <v>-777.4718667</v>
      </c>
      <c r="BK24" s="50">
        <f>-Assumptions!$N$25*BK$21</f>
        <v>-777.4718667</v>
      </c>
      <c r="BL24" s="50">
        <f>-Assumptions!$N$25*BL$21</f>
        <v>-800.7960227</v>
      </c>
      <c r="BM24" s="50">
        <f>-Assumptions!$N$25*BM$21</f>
        <v>-800.7960227</v>
      </c>
      <c r="BN24" s="50">
        <f>-Assumptions!$N$25*BN$21</f>
        <v>-800.7960227</v>
      </c>
      <c r="BO24" s="50">
        <f>-Assumptions!$N$25*BO$21</f>
        <v>-800.7960227</v>
      </c>
      <c r="BP24" s="50">
        <f>-Assumptions!$N$25*BP$21</f>
        <v>-800.7960227</v>
      </c>
      <c r="BQ24" s="50">
        <f>-Assumptions!$N$25*BQ$21</f>
        <v>-800.7960227</v>
      </c>
      <c r="BR24" s="50">
        <f>-Assumptions!$N$25*BR$21</f>
        <v>-800.7960227</v>
      </c>
      <c r="BS24" s="50">
        <f>-Assumptions!$N$25*BS$21</f>
        <v>-800.7960227</v>
      </c>
      <c r="BT24" s="50">
        <f>-Assumptions!$N$25*BT$21</f>
        <v>-800.7960227</v>
      </c>
      <c r="BU24" s="50">
        <f>-Assumptions!$N$25*BU$21</f>
        <v>-800.7960227</v>
      </c>
      <c r="BV24" s="50">
        <f>-Assumptions!$N$25*BV$21</f>
        <v>-800.7960227</v>
      </c>
      <c r="BW24" s="50">
        <f>-Assumptions!$N$25*BW$21</f>
        <v>-800.7960227</v>
      </c>
      <c r="BX24" s="50">
        <f>-Assumptions!$N$25*BX$21</f>
        <v>-824.8199034</v>
      </c>
      <c r="BY24" s="50">
        <f>-Assumptions!$N$25*BY$21</f>
        <v>-824.8199034</v>
      </c>
      <c r="BZ24" s="50">
        <f>-Assumptions!$N$25*BZ$21</f>
        <v>-824.8199034</v>
      </c>
      <c r="CA24" s="50">
        <f>-Assumptions!$N$25*CA$21</f>
        <v>-824.8199034</v>
      </c>
      <c r="CB24" s="50">
        <f>-Assumptions!$N$25*CB$21</f>
        <v>-824.8199034</v>
      </c>
      <c r="CC24" s="50">
        <f>-Assumptions!$N$25*CC$21</f>
        <v>-824.8199034</v>
      </c>
      <c r="CD24" s="50">
        <f>-Assumptions!$N$25*CD$21</f>
        <v>-824.8199034</v>
      </c>
      <c r="CE24" s="50">
        <f>-Assumptions!$N$25*CE$21</f>
        <v>-824.8199034</v>
      </c>
      <c r="CF24" s="50">
        <f>-Assumptions!$N$25*CF$21</f>
        <v>-824.8199034</v>
      </c>
      <c r="CG24" s="50">
        <f>-Assumptions!$N$25*CG$21</f>
        <v>-824.8199034</v>
      </c>
      <c r="CH24" s="50">
        <f>-Assumptions!$N$25*CH$21</f>
        <v>-824.8199034</v>
      </c>
      <c r="CI24" s="50">
        <f>-Assumptions!$N$25*CI$21</f>
        <v>-824.8199034</v>
      </c>
      <c r="CJ24" s="50">
        <f>-Assumptions!$N$25*CJ$21</f>
        <v>-849.5645005</v>
      </c>
      <c r="CK24" s="50">
        <f>-Assumptions!$N$25*CK$21</f>
        <v>-849.5645005</v>
      </c>
      <c r="CL24" s="50">
        <f>-Assumptions!$N$25*CL$21</f>
        <v>-849.5645005</v>
      </c>
      <c r="CM24" s="50">
        <f>-Assumptions!$N$25*CM$21</f>
        <v>-849.5645005</v>
      </c>
      <c r="CN24" s="50">
        <f>-Assumptions!$N$25*CN$21</f>
        <v>-849.5645005</v>
      </c>
      <c r="CO24" s="50">
        <f>-Assumptions!$N$25*CO$21</f>
        <v>-849.5645005</v>
      </c>
      <c r="CP24" s="50">
        <f>-Assumptions!$N$25*CP$21</f>
        <v>-849.5645005</v>
      </c>
      <c r="CQ24" s="50">
        <f>-Assumptions!$N$25*CQ$21</f>
        <v>-849.5645005</v>
      </c>
      <c r="CR24" s="50">
        <f>-Assumptions!$N$25*CR$21</f>
        <v>-849.5645005</v>
      </c>
      <c r="CS24" s="50">
        <f>-Assumptions!$N$25*CS$21</f>
        <v>-849.5645005</v>
      </c>
      <c r="CT24" s="50">
        <f>-Assumptions!$N$25*CT$21</f>
        <v>-849.5645005</v>
      </c>
      <c r="CU24" s="50">
        <f>-Assumptions!$N$25*CU$21</f>
        <v>-849.5645005</v>
      </c>
      <c r="CV24" s="50">
        <f>-Assumptions!$N$25*CV$21</f>
        <v>-875.0514355</v>
      </c>
      <c r="CW24" s="50">
        <f>-Assumptions!$N$25*CW$21</f>
        <v>-875.0514355</v>
      </c>
      <c r="CX24" s="50">
        <f>-Assumptions!$N$25*CX$21</f>
        <v>-875.0514355</v>
      </c>
      <c r="CY24" s="50">
        <f>-Assumptions!$N$25*CY$21</f>
        <v>-875.0514355</v>
      </c>
      <c r="CZ24" s="50">
        <f>-Assumptions!$N$25*CZ$21</f>
        <v>-875.0514355</v>
      </c>
      <c r="DA24" s="50">
        <f>-Assumptions!$N$25*DA$21</f>
        <v>-875.0514355</v>
      </c>
      <c r="DB24" s="50">
        <f>-Assumptions!$N$25*DB$21</f>
        <v>-875.0514355</v>
      </c>
      <c r="DC24" s="50">
        <f>-Assumptions!$N$25*DC$21</f>
        <v>-875.0514355</v>
      </c>
      <c r="DD24" s="50">
        <f>-Assumptions!$N$25*DD$21</f>
        <v>-875.0514355</v>
      </c>
      <c r="DE24" s="50">
        <f>-Assumptions!$N$25*DE$21</f>
        <v>-875.0514355</v>
      </c>
      <c r="DF24" s="50">
        <f>-Assumptions!$N$25*DF$21</f>
        <v>-875.0514355</v>
      </c>
      <c r="DG24" s="50">
        <f>-Assumptions!$N$25*DG$21</f>
        <v>-875.0514355</v>
      </c>
      <c r="DH24" s="50">
        <f>-Assumptions!$N$25*DH$21</f>
        <v>-901.3029786</v>
      </c>
      <c r="DI24" s="50">
        <f>-Assumptions!$N$25*DI$21</f>
        <v>-901.3029786</v>
      </c>
      <c r="DJ24" s="50">
        <f>-Assumptions!$N$25*DJ$21</f>
        <v>-901.3029786</v>
      </c>
      <c r="DK24" s="50">
        <f>-Assumptions!$N$25*DK$21</f>
        <v>-901.3029786</v>
      </c>
      <c r="DL24" s="50">
        <f>-Assumptions!$N$25*DL$21</f>
        <v>-901.3029786</v>
      </c>
      <c r="DM24" s="50">
        <f>-Assumptions!$N$25*DM$21</f>
        <v>-901.3029786</v>
      </c>
      <c r="DN24" s="50">
        <f>-Assumptions!$N$25*DN$21</f>
        <v>-901.3029786</v>
      </c>
      <c r="DO24" s="50">
        <f>-Assumptions!$N$25*DO$21</f>
        <v>-901.3029786</v>
      </c>
      <c r="DP24" s="50">
        <f>-Assumptions!$N$25*DP$21</f>
        <v>-901.3029786</v>
      </c>
      <c r="DQ24" s="50">
        <f>-Assumptions!$N$25*DQ$21</f>
        <v>-901.3029786</v>
      </c>
      <c r="DR24" s="50">
        <f>-Assumptions!$N$25*DR$21</f>
        <v>-901.3029786</v>
      </c>
      <c r="DS24" s="50">
        <f>-Assumptions!$N$25*DS$21</f>
        <v>-901.3029786</v>
      </c>
      <c r="DT24" s="50">
        <f>-Assumptions!$N$25*DT$21</f>
        <v>-901.4666915</v>
      </c>
      <c r="DU24" s="50">
        <f>-Assumptions!$N$25*DU$21</f>
        <v>-901.4666915</v>
      </c>
      <c r="DV24" s="50">
        <f>-Assumptions!$N$25*DV$21</f>
        <v>-901.4666915</v>
      </c>
      <c r="DW24" s="50">
        <f>-Assumptions!$N$25*DW$21</f>
        <v>-901.4666915</v>
      </c>
      <c r="DX24" s="50">
        <f>-Assumptions!$N$25*DX$21</f>
        <v>-901.4666915</v>
      </c>
      <c r="DY24" s="50">
        <f>-Assumptions!$N$25*DY$21</f>
        <v>-901.4666915</v>
      </c>
      <c r="DZ24" s="50">
        <f>-Assumptions!$N$25*DZ$21</f>
        <v>-901.4666915</v>
      </c>
      <c r="EA24" s="50">
        <f>-Assumptions!$N$25*EA$21</f>
        <v>-901.4666915</v>
      </c>
      <c r="EB24" s="50">
        <f>-Assumptions!$N$25*EB$21</f>
        <v>-901.4666915</v>
      </c>
      <c r="EC24" s="50">
        <f>-Assumptions!$N$25*EC$21</f>
        <v>-901.4666915</v>
      </c>
      <c r="ED24" s="50">
        <f>-Assumptions!$N$25*ED$21</f>
        <v>-901.4666915</v>
      </c>
      <c r="EE24" s="50">
        <f>-Assumptions!$N$25*EE$21</f>
        <v>-901.4666915</v>
      </c>
    </row>
    <row r="25" ht="15.75" customHeight="1">
      <c r="A25" s="1"/>
      <c r="B25" s="1"/>
      <c r="C25" s="1" t="str">
        <f>Assumptions!J26</f>
        <v>Maintenance - Recurring</v>
      </c>
      <c r="D25" s="50">
        <f>-Assumptions!$N$26*D$21</f>
        <v>-2756.754054</v>
      </c>
      <c r="E25" s="50">
        <f>-Assumptions!$N$26*E$21</f>
        <v>-2756.754054</v>
      </c>
      <c r="F25" s="50">
        <f>-Assumptions!$N$26*F$21</f>
        <v>-2756.754054</v>
      </c>
      <c r="G25" s="50">
        <f>-Assumptions!$N$26*G$21</f>
        <v>-2756.754054</v>
      </c>
      <c r="H25" s="50">
        <f>-Assumptions!$N$26*H$21</f>
        <v>-2756.754054</v>
      </c>
      <c r="I25" s="50">
        <f>-Assumptions!$N$26*I$21</f>
        <v>-2756.754054</v>
      </c>
      <c r="J25" s="50">
        <f>-Assumptions!$N$26*J$21</f>
        <v>-2756.754054</v>
      </c>
      <c r="K25" s="50">
        <f>-Assumptions!$N$26*K$21</f>
        <v>-2756.754054</v>
      </c>
      <c r="L25" s="50">
        <f>-Assumptions!$N$26*L$21</f>
        <v>-2756.754054</v>
      </c>
      <c r="M25" s="50">
        <f>-Assumptions!$N$26*M$21</f>
        <v>-2756.754054</v>
      </c>
      <c r="N25" s="50">
        <f>-Assumptions!$N$26*N$21</f>
        <v>-2756.754054</v>
      </c>
      <c r="O25" s="50">
        <f>-Assumptions!$N$26*O$21</f>
        <v>-2756.754054</v>
      </c>
      <c r="P25" s="50">
        <f>-Assumptions!$N$26*P$21</f>
        <v>-2897.937274</v>
      </c>
      <c r="Q25" s="50">
        <f>-Assumptions!$N$26*Q$21</f>
        <v>-2897.937274</v>
      </c>
      <c r="R25" s="50">
        <f>-Assumptions!$N$26*R$21</f>
        <v>-2897.937274</v>
      </c>
      <c r="S25" s="50">
        <f>-Assumptions!$N$26*S$21</f>
        <v>-2897.937274</v>
      </c>
      <c r="T25" s="50">
        <f>-Assumptions!$N$26*T$21</f>
        <v>-2897.937274</v>
      </c>
      <c r="U25" s="50">
        <f>-Assumptions!$N$26*U$21</f>
        <v>-2897.937274</v>
      </c>
      <c r="V25" s="50">
        <f>-Assumptions!$N$26*V$21</f>
        <v>-2897.937274</v>
      </c>
      <c r="W25" s="50">
        <f>-Assumptions!$N$26*W$21</f>
        <v>-2897.937274</v>
      </c>
      <c r="X25" s="50">
        <f>-Assumptions!$N$26*X$21</f>
        <v>-2897.937274</v>
      </c>
      <c r="Y25" s="50">
        <f>-Assumptions!$N$26*Y$21</f>
        <v>-2897.937274</v>
      </c>
      <c r="Z25" s="50">
        <f>-Assumptions!$N$26*Z$21</f>
        <v>-2897.937274</v>
      </c>
      <c r="AA25" s="50">
        <f>-Assumptions!$N$26*AA$21</f>
        <v>-2897.937274</v>
      </c>
      <c r="AB25" s="50">
        <f>-Assumptions!$N$26*AB$21</f>
        <v>-2957.99079</v>
      </c>
      <c r="AC25" s="50">
        <f>-Assumptions!$N$26*AC$21</f>
        <v>-2957.99079</v>
      </c>
      <c r="AD25" s="50">
        <f>-Assumptions!$N$26*AD$21</f>
        <v>-2957.99079</v>
      </c>
      <c r="AE25" s="50">
        <f>-Assumptions!$N$26*AE$21</f>
        <v>-2957.99079</v>
      </c>
      <c r="AF25" s="50">
        <f>-Assumptions!$N$26*AF$21</f>
        <v>-2957.99079</v>
      </c>
      <c r="AG25" s="50">
        <f>-Assumptions!$N$26*AG$21</f>
        <v>-2957.99079</v>
      </c>
      <c r="AH25" s="50">
        <f>-Assumptions!$N$26*AH$21</f>
        <v>-2957.99079</v>
      </c>
      <c r="AI25" s="50">
        <f>-Assumptions!$N$26*AI$21</f>
        <v>-2957.99079</v>
      </c>
      <c r="AJ25" s="50">
        <f>-Assumptions!$N$26*AJ$21</f>
        <v>-2957.99079</v>
      </c>
      <c r="AK25" s="50">
        <f>-Assumptions!$N$26*AK$21</f>
        <v>-2957.99079</v>
      </c>
      <c r="AL25" s="50">
        <f>-Assumptions!$N$26*AL$21</f>
        <v>-2957.99079</v>
      </c>
      <c r="AM25" s="50">
        <f>-Assumptions!$N$26*AM$21</f>
        <v>-2957.99079</v>
      </c>
      <c r="AN25" s="50">
        <f>-Assumptions!$N$26*AN$21</f>
        <v>-3019.30822</v>
      </c>
      <c r="AO25" s="50">
        <f>-Assumptions!$N$26*AO$21</f>
        <v>-3019.30822</v>
      </c>
      <c r="AP25" s="50">
        <f>-Assumptions!$N$26*AP$21</f>
        <v>-3019.30822</v>
      </c>
      <c r="AQ25" s="50">
        <f>-Assumptions!$N$26*AQ$21</f>
        <v>-3019.30822</v>
      </c>
      <c r="AR25" s="50">
        <f>-Assumptions!$N$26*AR$21</f>
        <v>-3019.30822</v>
      </c>
      <c r="AS25" s="50">
        <f>-Assumptions!$N$26*AS$21</f>
        <v>-3019.30822</v>
      </c>
      <c r="AT25" s="50">
        <f>-Assumptions!$N$26*AT$21</f>
        <v>-3019.30822</v>
      </c>
      <c r="AU25" s="50">
        <f>-Assumptions!$N$26*AU$21</f>
        <v>-3019.30822</v>
      </c>
      <c r="AV25" s="50">
        <f>-Assumptions!$N$26*AV$21</f>
        <v>-3019.30822</v>
      </c>
      <c r="AW25" s="50">
        <f>-Assumptions!$N$26*AW$21</f>
        <v>-3019.30822</v>
      </c>
      <c r="AX25" s="50">
        <f>-Assumptions!$N$26*AX$21</f>
        <v>-3019.30822</v>
      </c>
      <c r="AY25" s="50">
        <f>-Assumptions!$N$26*AY$21</f>
        <v>-3019.30822</v>
      </c>
      <c r="AZ25" s="50">
        <f>-Assumptions!$N$26*AZ$21</f>
        <v>-3109.887467</v>
      </c>
      <c r="BA25" s="50">
        <f>-Assumptions!$N$26*BA$21</f>
        <v>-3109.887467</v>
      </c>
      <c r="BB25" s="50">
        <f>-Assumptions!$N$26*BB$21</f>
        <v>-3109.887467</v>
      </c>
      <c r="BC25" s="50">
        <f>-Assumptions!$N$26*BC$21</f>
        <v>-3109.887467</v>
      </c>
      <c r="BD25" s="50">
        <f>-Assumptions!$N$26*BD$21</f>
        <v>-3109.887467</v>
      </c>
      <c r="BE25" s="50">
        <f>-Assumptions!$N$26*BE$21</f>
        <v>-3109.887467</v>
      </c>
      <c r="BF25" s="50">
        <f>-Assumptions!$N$26*BF$21</f>
        <v>-3109.887467</v>
      </c>
      <c r="BG25" s="50">
        <f>-Assumptions!$N$26*BG$21</f>
        <v>-3109.887467</v>
      </c>
      <c r="BH25" s="50">
        <f>-Assumptions!$N$26*BH$21</f>
        <v>-3109.887467</v>
      </c>
      <c r="BI25" s="50">
        <f>-Assumptions!$N$26*BI$21</f>
        <v>-3109.887467</v>
      </c>
      <c r="BJ25" s="50">
        <f>-Assumptions!$N$26*BJ$21</f>
        <v>-3109.887467</v>
      </c>
      <c r="BK25" s="50">
        <f>-Assumptions!$N$26*BK$21</f>
        <v>-3109.887467</v>
      </c>
      <c r="BL25" s="50">
        <f>-Assumptions!$N$26*BL$21</f>
        <v>-3203.184091</v>
      </c>
      <c r="BM25" s="50">
        <f>-Assumptions!$N$26*BM$21</f>
        <v>-3203.184091</v>
      </c>
      <c r="BN25" s="50">
        <f>-Assumptions!$N$26*BN$21</f>
        <v>-3203.184091</v>
      </c>
      <c r="BO25" s="50">
        <f>-Assumptions!$N$26*BO$21</f>
        <v>-3203.184091</v>
      </c>
      <c r="BP25" s="50">
        <f>-Assumptions!$N$26*BP$21</f>
        <v>-3203.184091</v>
      </c>
      <c r="BQ25" s="50">
        <f>-Assumptions!$N$26*BQ$21</f>
        <v>-3203.184091</v>
      </c>
      <c r="BR25" s="50">
        <f>-Assumptions!$N$26*BR$21</f>
        <v>-3203.184091</v>
      </c>
      <c r="BS25" s="50">
        <f>-Assumptions!$N$26*BS$21</f>
        <v>-3203.184091</v>
      </c>
      <c r="BT25" s="50">
        <f>-Assumptions!$N$26*BT$21</f>
        <v>-3203.184091</v>
      </c>
      <c r="BU25" s="50">
        <f>-Assumptions!$N$26*BU$21</f>
        <v>-3203.184091</v>
      </c>
      <c r="BV25" s="50">
        <f>-Assumptions!$N$26*BV$21</f>
        <v>-3203.184091</v>
      </c>
      <c r="BW25" s="50">
        <f>-Assumptions!$N$26*BW$21</f>
        <v>-3203.184091</v>
      </c>
      <c r="BX25" s="50">
        <f>-Assumptions!$N$26*BX$21</f>
        <v>-3299.279614</v>
      </c>
      <c r="BY25" s="50">
        <f>-Assumptions!$N$26*BY$21</f>
        <v>-3299.279614</v>
      </c>
      <c r="BZ25" s="50">
        <f>-Assumptions!$N$26*BZ$21</f>
        <v>-3299.279614</v>
      </c>
      <c r="CA25" s="50">
        <f>-Assumptions!$N$26*CA$21</f>
        <v>-3299.279614</v>
      </c>
      <c r="CB25" s="50">
        <f>-Assumptions!$N$26*CB$21</f>
        <v>-3299.279614</v>
      </c>
      <c r="CC25" s="50">
        <f>-Assumptions!$N$26*CC$21</f>
        <v>-3299.279614</v>
      </c>
      <c r="CD25" s="50">
        <f>-Assumptions!$N$26*CD$21</f>
        <v>-3299.279614</v>
      </c>
      <c r="CE25" s="50">
        <f>-Assumptions!$N$26*CE$21</f>
        <v>-3299.279614</v>
      </c>
      <c r="CF25" s="50">
        <f>-Assumptions!$N$26*CF$21</f>
        <v>-3299.279614</v>
      </c>
      <c r="CG25" s="50">
        <f>-Assumptions!$N$26*CG$21</f>
        <v>-3299.279614</v>
      </c>
      <c r="CH25" s="50">
        <f>-Assumptions!$N$26*CH$21</f>
        <v>-3299.279614</v>
      </c>
      <c r="CI25" s="50">
        <f>-Assumptions!$N$26*CI$21</f>
        <v>-3299.279614</v>
      </c>
      <c r="CJ25" s="50">
        <f>-Assumptions!$N$26*CJ$21</f>
        <v>-3398.258002</v>
      </c>
      <c r="CK25" s="50">
        <f>-Assumptions!$N$26*CK$21</f>
        <v>-3398.258002</v>
      </c>
      <c r="CL25" s="50">
        <f>-Assumptions!$N$26*CL$21</f>
        <v>-3398.258002</v>
      </c>
      <c r="CM25" s="50">
        <f>-Assumptions!$N$26*CM$21</f>
        <v>-3398.258002</v>
      </c>
      <c r="CN25" s="50">
        <f>-Assumptions!$N$26*CN$21</f>
        <v>-3398.258002</v>
      </c>
      <c r="CO25" s="50">
        <f>-Assumptions!$N$26*CO$21</f>
        <v>-3398.258002</v>
      </c>
      <c r="CP25" s="50">
        <f>-Assumptions!$N$26*CP$21</f>
        <v>-3398.258002</v>
      </c>
      <c r="CQ25" s="50">
        <f>-Assumptions!$N$26*CQ$21</f>
        <v>-3398.258002</v>
      </c>
      <c r="CR25" s="50">
        <f>-Assumptions!$N$26*CR$21</f>
        <v>-3398.258002</v>
      </c>
      <c r="CS25" s="50">
        <f>-Assumptions!$N$26*CS$21</f>
        <v>-3398.258002</v>
      </c>
      <c r="CT25" s="50">
        <f>-Assumptions!$N$26*CT$21</f>
        <v>-3398.258002</v>
      </c>
      <c r="CU25" s="50">
        <f>-Assumptions!$N$26*CU$21</f>
        <v>-3398.258002</v>
      </c>
      <c r="CV25" s="50">
        <f>-Assumptions!$N$26*CV$21</f>
        <v>-3500.205742</v>
      </c>
      <c r="CW25" s="50">
        <f>-Assumptions!$N$26*CW$21</f>
        <v>-3500.205742</v>
      </c>
      <c r="CX25" s="50">
        <f>-Assumptions!$N$26*CX$21</f>
        <v>-3500.205742</v>
      </c>
      <c r="CY25" s="50">
        <f>-Assumptions!$N$26*CY$21</f>
        <v>-3500.205742</v>
      </c>
      <c r="CZ25" s="50">
        <f>-Assumptions!$N$26*CZ$21</f>
        <v>-3500.205742</v>
      </c>
      <c r="DA25" s="50">
        <f>-Assumptions!$N$26*DA$21</f>
        <v>-3500.205742</v>
      </c>
      <c r="DB25" s="50">
        <f>-Assumptions!$N$26*DB$21</f>
        <v>-3500.205742</v>
      </c>
      <c r="DC25" s="50">
        <f>-Assumptions!$N$26*DC$21</f>
        <v>-3500.205742</v>
      </c>
      <c r="DD25" s="50">
        <f>-Assumptions!$N$26*DD$21</f>
        <v>-3500.205742</v>
      </c>
      <c r="DE25" s="50">
        <f>-Assumptions!$N$26*DE$21</f>
        <v>-3500.205742</v>
      </c>
      <c r="DF25" s="50">
        <f>-Assumptions!$N$26*DF$21</f>
        <v>-3500.205742</v>
      </c>
      <c r="DG25" s="50">
        <f>-Assumptions!$N$26*DG$21</f>
        <v>-3500.205742</v>
      </c>
      <c r="DH25" s="50">
        <f>-Assumptions!$N$26*DH$21</f>
        <v>-3605.211914</v>
      </c>
      <c r="DI25" s="50">
        <f>-Assumptions!$N$26*DI$21</f>
        <v>-3605.211914</v>
      </c>
      <c r="DJ25" s="50">
        <f>-Assumptions!$N$26*DJ$21</f>
        <v>-3605.211914</v>
      </c>
      <c r="DK25" s="50">
        <f>-Assumptions!$N$26*DK$21</f>
        <v>-3605.211914</v>
      </c>
      <c r="DL25" s="50">
        <f>-Assumptions!$N$26*DL$21</f>
        <v>-3605.211914</v>
      </c>
      <c r="DM25" s="50">
        <f>-Assumptions!$N$26*DM$21</f>
        <v>-3605.211914</v>
      </c>
      <c r="DN25" s="50">
        <f>-Assumptions!$N$26*DN$21</f>
        <v>-3605.211914</v>
      </c>
      <c r="DO25" s="50">
        <f>-Assumptions!$N$26*DO$21</f>
        <v>-3605.211914</v>
      </c>
      <c r="DP25" s="50">
        <f>-Assumptions!$N$26*DP$21</f>
        <v>-3605.211914</v>
      </c>
      <c r="DQ25" s="50">
        <f>-Assumptions!$N$26*DQ$21</f>
        <v>-3605.211914</v>
      </c>
      <c r="DR25" s="50">
        <f>-Assumptions!$N$26*DR$21</f>
        <v>-3605.211914</v>
      </c>
      <c r="DS25" s="50">
        <f>-Assumptions!$N$26*DS$21</f>
        <v>-3605.211914</v>
      </c>
      <c r="DT25" s="50">
        <f>-Assumptions!$N$26*DT$21</f>
        <v>-3605.866766</v>
      </c>
      <c r="DU25" s="50">
        <f>-Assumptions!$N$26*DU$21</f>
        <v>-3605.866766</v>
      </c>
      <c r="DV25" s="50">
        <f>-Assumptions!$N$26*DV$21</f>
        <v>-3605.866766</v>
      </c>
      <c r="DW25" s="50">
        <f>-Assumptions!$N$26*DW$21</f>
        <v>-3605.866766</v>
      </c>
      <c r="DX25" s="50">
        <f>-Assumptions!$N$26*DX$21</f>
        <v>-3605.866766</v>
      </c>
      <c r="DY25" s="50">
        <f>-Assumptions!$N$26*DY$21</f>
        <v>-3605.866766</v>
      </c>
      <c r="DZ25" s="50">
        <f>-Assumptions!$N$26*DZ$21</f>
        <v>-3605.866766</v>
      </c>
      <c r="EA25" s="50">
        <f>-Assumptions!$N$26*EA$21</f>
        <v>-3605.866766</v>
      </c>
      <c r="EB25" s="50">
        <f>-Assumptions!$N$26*EB$21</f>
        <v>-3605.866766</v>
      </c>
      <c r="EC25" s="50">
        <f>-Assumptions!$N$26*EC$21</f>
        <v>-3605.866766</v>
      </c>
      <c r="ED25" s="50">
        <f>-Assumptions!$N$26*ED$21</f>
        <v>-3605.866766</v>
      </c>
      <c r="EE25" s="50">
        <f>-Assumptions!$N$26*EE$21</f>
        <v>-3605.866766</v>
      </c>
    </row>
    <row r="26" ht="15.75" customHeight="1">
      <c r="A26" s="1"/>
      <c r="B26" s="1"/>
      <c r="C26" s="1" t="str">
        <f>Assumptions!J27</f>
        <v>Study &amp; Fitness Center Expense</v>
      </c>
      <c r="D26" s="50">
        <f t="array" ref="D26">-(IF(D$2=1,Assumptions!$P27/12,-(SUMIF($D$2:$EE$2,D$2-1,$D26:$EE26)/12)*(1+XLOOKUP(D$2,Assumptions!$C$94:$M$94,Assumptions!$C$98:$M$98))))</f>
        <v>-388.7391667</v>
      </c>
      <c r="E26" s="50">
        <f t="array" ref="E26">-(IF(E$2=1,Assumptions!$P27/12,-(SUMIF($D$2:$EE$2,E$2-1,$D26:$EE26)/12)*(1+XLOOKUP(E$2,Assumptions!$C$94:$M$94,Assumptions!$C$98:$M$98))))</f>
        <v>-388.7391667</v>
      </c>
      <c r="F26" s="50">
        <f t="array" ref="F26">-(IF(F$2=1,Assumptions!$P27/12,-(SUMIF($D$2:$EE$2,F$2-1,$D26:$EE26)/12)*(1+XLOOKUP(F$2,Assumptions!$C$94:$M$94,Assumptions!$C$98:$M$98))))</f>
        <v>-388.7391667</v>
      </c>
      <c r="G26" s="50">
        <f t="array" ref="G26">-(IF(G$2=1,Assumptions!$P27/12,-(SUMIF($D$2:$EE$2,G$2-1,$D26:$EE26)/12)*(1+XLOOKUP(G$2,Assumptions!$C$94:$M$94,Assumptions!$C$98:$M$98))))</f>
        <v>-388.7391667</v>
      </c>
      <c r="H26" s="50">
        <f t="array" ref="H26">-(IF(H$2=1,Assumptions!$P27/12,-(SUMIF($D$2:$EE$2,H$2-1,$D26:$EE26)/12)*(1+XLOOKUP(H$2,Assumptions!$C$94:$M$94,Assumptions!$C$98:$M$98))))</f>
        <v>-388.7391667</v>
      </c>
      <c r="I26" s="50">
        <f t="array" ref="I26">-(IF(I$2=1,Assumptions!$P27/12,-(SUMIF($D$2:$EE$2,I$2-1,$D26:$EE26)/12)*(1+XLOOKUP(I$2,Assumptions!$C$94:$M$94,Assumptions!$C$98:$M$98))))</f>
        <v>-388.7391667</v>
      </c>
      <c r="J26" s="50">
        <f t="array" ref="J26">-(IF(J$2=1,Assumptions!$P27/12,-(SUMIF($D$2:$EE$2,J$2-1,$D26:$EE26)/12)*(1+XLOOKUP(J$2,Assumptions!$C$94:$M$94,Assumptions!$C$98:$M$98))))</f>
        <v>-388.7391667</v>
      </c>
      <c r="K26" s="50">
        <f t="array" ref="K26">-(IF(K$2=1,Assumptions!$P27/12,-(SUMIF($D$2:$EE$2,K$2-1,$D26:$EE26)/12)*(1+XLOOKUP(K$2,Assumptions!$C$94:$M$94,Assumptions!$C$98:$M$98))))</f>
        <v>-388.7391667</v>
      </c>
      <c r="L26" s="50">
        <f t="array" ref="L26">-(IF(L$2=1,Assumptions!$P27/12,-(SUMIF($D$2:$EE$2,L$2-1,$D26:$EE26)/12)*(1+XLOOKUP(L$2,Assumptions!$C$94:$M$94,Assumptions!$C$98:$M$98))))</f>
        <v>-388.7391667</v>
      </c>
      <c r="M26" s="50">
        <f t="array" ref="M26">-(IF(M$2=1,Assumptions!$P27/12,-(SUMIF($D$2:$EE$2,M$2-1,$D26:$EE26)/12)*(1+XLOOKUP(M$2,Assumptions!$C$94:$M$94,Assumptions!$C$98:$M$98))))</f>
        <v>-388.7391667</v>
      </c>
      <c r="N26" s="50">
        <f t="array" ref="N26">-(IF(N$2=1,Assumptions!$P27/12,-(SUMIF($D$2:$EE$2,N$2-1,$D26:$EE26)/12)*(1+XLOOKUP(N$2,Assumptions!$C$94:$M$94,Assumptions!$C$98:$M$98))))</f>
        <v>-388.7391667</v>
      </c>
      <c r="O26" s="50">
        <f t="array" ref="O26">-(IF(O$2=1,Assumptions!$P27/12,-(SUMIF($D$2:$EE$2,O$2-1,$D26:$EE26)/12)*(1+XLOOKUP(O$2,Assumptions!$C$94:$M$94,Assumptions!$C$98:$M$98))))</f>
        <v>-388.7391667</v>
      </c>
      <c r="P26" s="50">
        <f t="array" ref="P26">-(IF(P$2=1,Assumptions!$P27/12,-(SUMIF($D$2:$EE$2,P$2-1,$D26:$EE26)/12)*(1+XLOOKUP(P$2,Assumptions!$C$94:$M$94,Assumptions!$C$98:$M$98))))</f>
        <v>-400.4013417</v>
      </c>
      <c r="Q26" s="50">
        <f t="array" ref="Q26">-(IF(Q$2=1,Assumptions!$P27/12,-(SUMIF($D$2:$EE$2,Q$2-1,$D26:$EE26)/12)*(1+XLOOKUP(Q$2,Assumptions!$C$94:$M$94,Assumptions!$C$98:$M$98))))</f>
        <v>-400.4013417</v>
      </c>
      <c r="R26" s="50">
        <f t="array" ref="R26">-(IF(R$2=1,Assumptions!$P27/12,-(SUMIF($D$2:$EE$2,R$2-1,$D26:$EE26)/12)*(1+XLOOKUP(R$2,Assumptions!$C$94:$M$94,Assumptions!$C$98:$M$98))))</f>
        <v>-400.4013417</v>
      </c>
      <c r="S26" s="50">
        <f t="array" ref="S26">-(IF(S$2=1,Assumptions!$P27/12,-(SUMIF($D$2:$EE$2,S$2-1,$D26:$EE26)/12)*(1+XLOOKUP(S$2,Assumptions!$C$94:$M$94,Assumptions!$C$98:$M$98))))</f>
        <v>-400.4013417</v>
      </c>
      <c r="T26" s="50">
        <f t="array" ref="T26">-(IF(T$2=1,Assumptions!$P27/12,-(SUMIF($D$2:$EE$2,T$2-1,$D26:$EE26)/12)*(1+XLOOKUP(T$2,Assumptions!$C$94:$M$94,Assumptions!$C$98:$M$98))))</f>
        <v>-400.4013417</v>
      </c>
      <c r="U26" s="50">
        <f t="array" ref="U26">-(IF(U$2=1,Assumptions!$P27/12,-(SUMIF($D$2:$EE$2,U$2-1,$D26:$EE26)/12)*(1+XLOOKUP(U$2,Assumptions!$C$94:$M$94,Assumptions!$C$98:$M$98))))</f>
        <v>-400.4013417</v>
      </c>
      <c r="V26" s="50">
        <f t="array" ref="V26">-(IF(V$2=1,Assumptions!$P27/12,-(SUMIF($D$2:$EE$2,V$2-1,$D26:$EE26)/12)*(1+XLOOKUP(V$2,Assumptions!$C$94:$M$94,Assumptions!$C$98:$M$98))))</f>
        <v>-400.4013417</v>
      </c>
      <c r="W26" s="50">
        <f t="array" ref="W26">-(IF(W$2=1,Assumptions!$P27/12,-(SUMIF($D$2:$EE$2,W$2-1,$D26:$EE26)/12)*(1+XLOOKUP(W$2,Assumptions!$C$94:$M$94,Assumptions!$C$98:$M$98))))</f>
        <v>-400.4013417</v>
      </c>
      <c r="X26" s="50">
        <f t="array" ref="X26">-(IF(X$2=1,Assumptions!$P27/12,-(SUMIF($D$2:$EE$2,X$2-1,$D26:$EE26)/12)*(1+XLOOKUP(X$2,Assumptions!$C$94:$M$94,Assumptions!$C$98:$M$98))))</f>
        <v>-400.4013417</v>
      </c>
      <c r="Y26" s="50">
        <f t="array" ref="Y26">-(IF(Y$2=1,Assumptions!$P27/12,-(SUMIF($D$2:$EE$2,Y$2-1,$D26:$EE26)/12)*(1+XLOOKUP(Y$2,Assumptions!$C$94:$M$94,Assumptions!$C$98:$M$98))))</f>
        <v>-400.4013417</v>
      </c>
      <c r="Z26" s="50">
        <f t="array" ref="Z26">-(IF(Z$2=1,Assumptions!$P27/12,-(SUMIF($D$2:$EE$2,Z$2-1,$D26:$EE26)/12)*(1+XLOOKUP(Z$2,Assumptions!$C$94:$M$94,Assumptions!$C$98:$M$98))))</f>
        <v>-400.4013417</v>
      </c>
      <c r="AA26" s="50">
        <f t="array" ref="AA26">-(IF(AA$2=1,Assumptions!$P27/12,-(SUMIF($D$2:$EE$2,AA$2-1,$D26:$EE26)/12)*(1+XLOOKUP(AA$2,Assumptions!$C$94:$M$94,Assumptions!$C$98:$M$98))))</f>
        <v>-400.4013417</v>
      </c>
      <c r="AB26" s="50">
        <f t="array" ref="AB26">-(IF(AB$2=1,Assumptions!$P27/12,-(SUMIF($D$2:$EE$2,AB$2-1,$D26:$EE26)/12)*(1+XLOOKUP(AB$2,Assumptions!$C$94:$M$94,Assumptions!$C$98:$M$98))))</f>
        <v>-412.4133819</v>
      </c>
      <c r="AC26" s="50">
        <f t="array" ref="AC26">-(IF(AC$2=1,Assumptions!$P27/12,-(SUMIF($D$2:$EE$2,AC$2-1,$D26:$EE26)/12)*(1+XLOOKUP(AC$2,Assumptions!$C$94:$M$94,Assumptions!$C$98:$M$98))))</f>
        <v>-412.4133819</v>
      </c>
      <c r="AD26" s="50">
        <f t="array" ref="AD26">-(IF(AD$2=1,Assumptions!$P27/12,-(SUMIF($D$2:$EE$2,AD$2-1,$D26:$EE26)/12)*(1+XLOOKUP(AD$2,Assumptions!$C$94:$M$94,Assumptions!$C$98:$M$98))))</f>
        <v>-412.4133819</v>
      </c>
      <c r="AE26" s="50">
        <f t="array" ref="AE26">-(IF(AE$2=1,Assumptions!$P27/12,-(SUMIF($D$2:$EE$2,AE$2-1,$D26:$EE26)/12)*(1+XLOOKUP(AE$2,Assumptions!$C$94:$M$94,Assumptions!$C$98:$M$98))))</f>
        <v>-412.4133819</v>
      </c>
      <c r="AF26" s="50">
        <f t="array" ref="AF26">-(IF(AF$2=1,Assumptions!$P27/12,-(SUMIF($D$2:$EE$2,AF$2-1,$D26:$EE26)/12)*(1+XLOOKUP(AF$2,Assumptions!$C$94:$M$94,Assumptions!$C$98:$M$98))))</f>
        <v>-412.4133819</v>
      </c>
      <c r="AG26" s="50">
        <f t="array" ref="AG26">-(IF(AG$2=1,Assumptions!$P27/12,-(SUMIF($D$2:$EE$2,AG$2-1,$D26:$EE26)/12)*(1+XLOOKUP(AG$2,Assumptions!$C$94:$M$94,Assumptions!$C$98:$M$98))))</f>
        <v>-412.4133819</v>
      </c>
      <c r="AH26" s="50">
        <f t="array" ref="AH26">-(IF(AH$2=1,Assumptions!$P27/12,-(SUMIF($D$2:$EE$2,AH$2-1,$D26:$EE26)/12)*(1+XLOOKUP(AH$2,Assumptions!$C$94:$M$94,Assumptions!$C$98:$M$98))))</f>
        <v>-412.4133819</v>
      </c>
      <c r="AI26" s="50">
        <f t="array" ref="AI26">-(IF(AI$2=1,Assumptions!$P27/12,-(SUMIF($D$2:$EE$2,AI$2-1,$D26:$EE26)/12)*(1+XLOOKUP(AI$2,Assumptions!$C$94:$M$94,Assumptions!$C$98:$M$98))))</f>
        <v>-412.4133819</v>
      </c>
      <c r="AJ26" s="50">
        <f t="array" ref="AJ26">-(IF(AJ$2=1,Assumptions!$P27/12,-(SUMIF($D$2:$EE$2,AJ$2-1,$D26:$EE26)/12)*(1+XLOOKUP(AJ$2,Assumptions!$C$94:$M$94,Assumptions!$C$98:$M$98))))</f>
        <v>-412.4133819</v>
      </c>
      <c r="AK26" s="50">
        <f t="array" ref="AK26">-(IF(AK$2=1,Assumptions!$P27/12,-(SUMIF($D$2:$EE$2,AK$2-1,$D26:$EE26)/12)*(1+XLOOKUP(AK$2,Assumptions!$C$94:$M$94,Assumptions!$C$98:$M$98))))</f>
        <v>-412.4133819</v>
      </c>
      <c r="AL26" s="50">
        <f t="array" ref="AL26">-(IF(AL$2=1,Assumptions!$P27/12,-(SUMIF($D$2:$EE$2,AL$2-1,$D26:$EE26)/12)*(1+XLOOKUP(AL$2,Assumptions!$C$94:$M$94,Assumptions!$C$98:$M$98))))</f>
        <v>-412.4133819</v>
      </c>
      <c r="AM26" s="50">
        <f t="array" ref="AM26">-(IF(AM$2=1,Assumptions!$P27/12,-(SUMIF($D$2:$EE$2,AM$2-1,$D26:$EE26)/12)*(1+XLOOKUP(AM$2,Assumptions!$C$94:$M$94,Assumptions!$C$98:$M$98))))</f>
        <v>-412.4133819</v>
      </c>
      <c r="AN26" s="50">
        <f t="array" ref="AN26">-(IF(AN$2=1,Assumptions!$P27/12,-(SUMIF($D$2:$EE$2,AN$2-1,$D26:$EE26)/12)*(1+XLOOKUP(AN$2,Assumptions!$C$94:$M$94,Assumptions!$C$98:$M$98))))</f>
        <v>-424.7857834</v>
      </c>
      <c r="AO26" s="50">
        <f t="array" ref="AO26">-(IF(AO$2=1,Assumptions!$P27/12,-(SUMIF($D$2:$EE$2,AO$2-1,$D26:$EE26)/12)*(1+XLOOKUP(AO$2,Assumptions!$C$94:$M$94,Assumptions!$C$98:$M$98))))</f>
        <v>-424.7857834</v>
      </c>
      <c r="AP26" s="50">
        <f t="array" ref="AP26">-(IF(AP$2=1,Assumptions!$P27/12,-(SUMIF($D$2:$EE$2,AP$2-1,$D26:$EE26)/12)*(1+XLOOKUP(AP$2,Assumptions!$C$94:$M$94,Assumptions!$C$98:$M$98))))</f>
        <v>-424.7857834</v>
      </c>
      <c r="AQ26" s="50">
        <f t="array" ref="AQ26">-(IF(AQ$2=1,Assumptions!$P27/12,-(SUMIF($D$2:$EE$2,AQ$2-1,$D26:$EE26)/12)*(1+XLOOKUP(AQ$2,Assumptions!$C$94:$M$94,Assumptions!$C$98:$M$98))))</f>
        <v>-424.7857834</v>
      </c>
      <c r="AR26" s="50">
        <f t="array" ref="AR26">-(IF(AR$2=1,Assumptions!$P27/12,-(SUMIF($D$2:$EE$2,AR$2-1,$D26:$EE26)/12)*(1+XLOOKUP(AR$2,Assumptions!$C$94:$M$94,Assumptions!$C$98:$M$98))))</f>
        <v>-424.7857834</v>
      </c>
      <c r="AS26" s="50">
        <f t="array" ref="AS26">-(IF(AS$2=1,Assumptions!$P27/12,-(SUMIF($D$2:$EE$2,AS$2-1,$D26:$EE26)/12)*(1+XLOOKUP(AS$2,Assumptions!$C$94:$M$94,Assumptions!$C$98:$M$98))))</f>
        <v>-424.7857834</v>
      </c>
      <c r="AT26" s="50">
        <f t="array" ref="AT26">-(IF(AT$2=1,Assumptions!$P27/12,-(SUMIF($D$2:$EE$2,AT$2-1,$D26:$EE26)/12)*(1+XLOOKUP(AT$2,Assumptions!$C$94:$M$94,Assumptions!$C$98:$M$98))))</f>
        <v>-424.7857834</v>
      </c>
      <c r="AU26" s="50">
        <f t="array" ref="AU26">-(IF(AU$2=1,Assumptions!$P27/12,-(SUMIF($D$2:$EE$2,AU$2-1,$D26:$EE26)/12)*(1+XLOOKUP(AU$2,Assumptions!$C$94:$M$94,Assumptions!$C$98:$M$98))))</f>
        <v>-424.7857834</v>
      </c>
      <c r="AV26" s="50">
        <f t="array" ref="AV26">-(IF(AV$2=1,Assumptions!$P27/12,-(SUMIF($D$2:$EE$2,AV$2-1,$D26:$EE26)/12)*(1+XLOOKUP(AV$2,Assumptions!$C$94:$M$94,Assumptions!$C$98:$M$98))))</f>
        <v>-424.7857834</v>
      </c>
      <c r="AW26" s="50">
        <f t="array" ref="AW26">-(IF(AW$2=1,Assumptions!$P27/12,-(SUMIF($D$2:$EE$2,AW$2-1,$D26:$EE26)/12)*(1+XLOOKUP(AW$2,Assumptions!$C$94:$M$94,Assumptions!$C$98:$M$98))))</f>
        <v>-424.7857834</v>
      </c>
      <c r="AX26" s="50">
        <f t="array" ref="AX26">-(IF(AX$2=1,Assumptions!$P27/12,-(SUMIF($D$2:$EE$2,AX$2-1,$D26:$EE26)/12)*(1+XLOOKUP(AX$2,Assumptions!$C$94:$M$94,Assumptions!$C$98:$M$98))))</f>
        <v>-424.7857834</v>
      </c>
      <c r="AY26" s="50">
        <f t="array" ref="AY26">-(IF(AY$2=1,Assumptions!$P27/12,-(SUMIF($D$2:$EE$2,AY$2-1,$D26:$EE26)/12)*(1+XLOOKUP(AY$2,Assumptions!$C$94:$M$94,Assumptions!$C$98:$M$98))))</f>
        <v>-424.7857834</v>
      </c>
      <c r="AZ26" s="50">
        <f t="array" ref="AZ26">-(IF(AZ$2=1,Assumptions!$P27/12,-(SUMIF($D$2:$EE$2,AZ$2-1,$D26:$EE26)/12)*(1+XLOOKUP(AZ$2,Assumptions!$C$94:$M$94,Assumptions!$C$98:$M$98))))</f>
        <v>-437.5293569</v>
      </c>
      <c r="BA26" s="50">
        <f t="array" ref="BA26">-(IF(BA$2=1,Assumptions!$P27/12,-(SUMIF($D$2:$EE$2,BA$2-1,$D26:$EE26)/12)*(1+XLOOKUP(BA$2,Assumptions!$C$94:$M$94,Assumptions!$C$98:$M$98))))</f>
        <v>-437.5293569</v>
      </c>
      <c r="BB26" s="50">
        <f t="array" ref="BB26">-(IF(BB$2=1,Assumptions!$P27/12,-(SUMIF($D$2:$EE$2,BB$2-1,$D26:$EE26)/12)*(1+XLOOKUP(BB$2,Assumptions!$C$94:$M$94,Assumptions!$C$98:$M$98))))</f>
        <v>-437.5293569</v>
      </c>
      <c r="BC26" s="50">
        <f t="array" ref="BC26">-(IF(BC$2=1,Assumptions!$P27/12,-(SUMIF($D$2:$EE$2,BC$2-1,$D26:$EE26)/12)*(1+XLOOKUP(BC$2,Assumptions!$C$94:$M$94,Assumptions!$C$98:$M$98))))</f>
        <v>-437.5293569</v>
      </c>
      <c r="BD26" s="50">
        <f t="array" ref="BD26">-(IF(BD$2=1,Assumptions!$P27/12,-(SUMIF($D$2:$EE$2,BD$2-1,$D26:$EE26)/12)*(1+XLOOKUP(BD$2,Assumptions!$C$94:$M$94,Assumptions!$C$98:$M$98))))</f>
        <v>-437.5293569</v>
      </c>
      <c r="BE26" s="50">
        <f t="array" ref="BE26">-(IF(BE$2=1,Assumptions!$P27/12,-(SUMIF($D$2:$EE$2,BE$2-1,$D26:$EE26)/12)*(1+XLOOKUP(BE$2,Assumptions!$C$94:$M$94,Assumptions!$C$98:$M$98))))</f>
        <v>-437.5293569</v>
      </c>
      <c r="BF26" s="50">
        <f t="array" ref="BF26">-(IF(BF$2=1,Assumptions!$P27/12,-(SUMIF($D$2:$EE$2,BF$2-1,$D26:$EE26)/12)*(1+XLOOKUP(BF$2,Assumptions!$C$94:$M$94,Assumptions!$C$98:$M$98))))</f>
        <v>-437.5293569</v>
      </c>
      <c r="BG26" s="50">
        <f t="array" ref="BG26">-(IF(BG$2=1,Assumptions!$P27/12,-(SUMIF($D$2:$EE$2,BG$2-1,$D26:$EE26)/12)*(1+XLOOKUP(BG$2,Assumptions!$C$94:$M$94,Assumptions!$C$98:$M$98))))</f>
        <v>-437.5293569</v>
      </c>
      <c r="BH26" s="50">
        <f t="array" ref="BH26">-(IF(BH$2=1,Assumptions!$P27/12,-(SUMIF($D$2:$EE$2,BH$2-1,$D26:$EE26)/12)*(1+XLOOKUP(BH$2,Assumptions!$C$94:$M$94,Assumptions!$C$98:$M$98))))</f>
        <v>-437.5293569</v>
      </c>
      <c r="BI26" s="50">
        <f t="array" ref="BI26">-(IF(BI$2=1,Assumptions!$P27/12,-(SUMIF($D$2:$EE$2,BI$2-1,$D26:$EE26)/12)*(1+XLOOKUP(BI$2,Assumptions!$C$94:$M$94,Assumptions!$C$98:$M$98))))</f>
        <v>-437.5293569</v>
      </c>
      <c r="BJ26" s="50">
        <f t="array" ref="BJ26">-(IF(BJ$2=1,Assumptions!$P27/12,-(SUMIF($D$2:$EE$2,BJ$2-1,$D26:$EE26)/12)*(1+XLOOKUP(BJ$2,Assumptions!$C$94:$M$94,Assumptions!$C$98:$M$98))))</f>
        <v>-437.5293569</v>
      </c>
      <c r="BK26" s="50">
        <f t="array" ref="BK26">-(IF(BK$2=1,Assumptions!$P27/12,-(SUMIF($D$2:$EE$2,BK$2-1,$D26:$EE26)/12)*(1+XLOOKUP(BK$2,Assumptions!$C$94:$M$94,Assumptions!$C$98:$M$98))))</f>
        <v>-437.5293569</v>
      </c>
      <c r="BL26" s="50">
        <f t="array" ref="BL26">-(IF(BL$2=1,Assumptions!$P27/12,-(SUMIF($D$2:$EE$2,BL$2-1,$D26:$EE26)/12)*(1+XLOOKUP(BL$2,Assumptions!$C$94:$M$94,Assumptions!$C$98:$M$98))))</f>
        <v>-450.6552376</v>
      </c>
      <c r="BM26" s="50">
        <f t="array" ref="BM26">-(IF(BM$2=1,Assumptions!$P27/12,-(SUMIF($D$2:$EE$2,BM$2-1,$D26:$EE26)/12)*(1+XLOOKUP(BM$2,Assumptions!$C$94:$M$94,Assumptions!$C$98:$M$98))))</f>
        <v>-450.6552376</v>
      </c>
      <c r="BN26" s="50">
        <f t="array" ref="BN26">-(IF(BN$2=1,Assumptions!$P27/12,-(SUMIF($D$2:$EE$2,BN$2-1,$D26:$EE26)/12)*(1+XLOOKUP(BN$2,Assumptions!$C$94:$M$94,Assumptions!$C$98:$M$98))))</f>
        <v>-450.6552376</v>
      </c>
      <c r="BO26" s="50">
        <f t="array" ref="BO26">-(IF(BO$2=1,Assumptions!$P27/12,-(SUMIF($D$2:$EE$2,BO$2-1,$D26:$EE26)/12)*(1+XLOOKUP(BO$2,Assumptions!$C$94:$M$94,Assumptions!$C$98:$M$98))))</f>
        <v>-450.6552376</v>
      </c>
      <c r="BP26" s="50">
        <f t="array" ref="BP26">-(IF(BP$2=1,Assumptions!$P27/12,-(SUMIF($D$2:$EE$2,BP$2-1,$D26:$EE26)/12)*(1+XLOOKUP(BP$2,Assumptions!$C$94:$M$94,Assumptions!$C$98:$M$98))))</f>
        <v>-450.6552376</v>
      </c>
      <c r="BQ26" s="50">
        <f t="array" ref="BQ26">-(IF(BQ$2=1,Assumptions!$P27/12,-(SUMIF($D$2:$EE$2,BQ$2-1,$D26:$EE26)/12)*(1+XLOOKUP(BQ$2,Assumptions!$C$94:$M$94,Assumptions!$C$98:$M$98))))</f>
        <v>-450.6552376</v>
      </c>
      <c r="BR26" s="50">
        <f t="array" ref="BR26">-(IF(BR$2=1,Assumptions!$P27/12,-(SUMIF($D$2:$EE$2,BR$2-1,$D26:$EE26)/12)*(1+XLOOKUP(BR$2,Assumptions!$C$94:$M$94,Assumptions!$C$98:$M$98))))</f>
        <v>-450.6552376</v>
      </c>
      <c r="BS26" s="50">
        <f t="array" ref="BS26">-(IF(BS$2=1,Assumptions!$P27/12,-(SUMIF($D$2:$EE$2,BS$2-1,$D26:$EE26)/12)*(1+XLOOKUP(BS$2,Assumptions!$C$94:$M$94,Assumptions!$C$98:$M$98))))</f>
        <v>-450.6552376</v>
      </c>
      <c r="BT26" s="50">
        <f t="array" ref="BT26">-(IF(BT$2=1,Assumptions!$P27/12,-(SUMIF($D$2:$EE$2,BT$2-1,$D26:$EE26)/12)*(1+XLOOKUP(BT$2,Assumptions!$C$94:$M$94,Assumptions!$C$98:$M$98))))</f>
        <v>-450.6552376</v>
      </c>
      <c r="BU26" s="50">
        <f t="array" ref="BU26">-(IF(BU$2=1,Assumptions!$P27/12,-(SUMIF($D$2:$EE$2,BU$2-1,$D26:$EE26)/12)*(1+XLOOKUP(BU$2,Assumptions!$C$94:$M$94,Assumptions!$C$98:$M$98))))</f>
        <v>-450.6552376</v>
      </c>
      <c r="BV26" s="50">
        <f t="array" ref="BV26">-(IF(BV$2=1,Assumptions!$P27/12,-(SUMIF($D$2:$EE$2,BV$2-1,$D26:$EE26)/12)*(1+XLOOKUP(BV$2,Assumptions!$C$94:$M$94,Assumptions!$C$98:$M$98))))</f>
        <v>-450.6552376</v>
      </c>
      <c r="BW26" s="50">
        <f t="array" ref="BW26">-(IF(BW$2=1,Assumptions!$P27/12,-(SUMIF($D$2:$EE$2,BW$2-1,$D26:$EE26)/12)*(1+XLOOKUP(BW$2,Assumptions!$C$94:$M$94,Assumptions!$C$98:$M$98))))</f>
        <v>-450.6552376</v>
      </c>
      <c r="BX26" s="50">
        <f t="array" ref="BX26">-(IF(BX$2=1,Assumptions!$P27/12,-(SUMIF($D$2:$EE$2,BX$2-1,$D26:$EE26)/12)*(1+XLOOKUP(BX$2,Assumptions!$C$94:$M$94,Assumptions!$C$98:$M$98))))</f>
        <v>-464.1748947</v>
      </c>
      <c r="BY26" s="50">
        <f t="array" ref="BY26">-(IF(BY$2=1,Assumptions!$P27/12,-(SUMIF($D$2:$EE$2,BY$2-1,$D26:$EE26)/12)*(1+XLOOKUP(BY$2,Assumptions!$C$94:$M$94,Assumptions!$C$98:$M$98))))</f>
        <v>-464.1748947</v>
      </c>
      <c r="BZ26" s="50">
        <f t="array" ref="BZ26">-(IF(BZ$2=1,Assumptions!$P27/12,-(SUMIF($D$2:$EE$2,BZ$2-1,$D26:$EE26)/12)*(1+XLOOKUP(BZ$2,Assumptions!$C$94:$M$94,Assumptions!$C$98:$M$98))))</f>
        <v>-464.1748947</v>
      </c>
      <c r="CA26" s="50">
        <f t="array" ref="CA26">-(IF(CA$2=1,Assumptions!$P27/12,-(SUMIF($D$2:$EE$2,CA$2-1,$D26:$EE26)/12)*(1+XLOOKUP(CA$2,Assumptions!$C$94:$M$94,Assumptions!$C$98:$M$98))))</f>
        <v>-464.1748947</v>
      </c>
      <c r="CB26" s="50">
        <f t="array" ref="CB26">-(IF(CB$2=1,Assumptions!$P27/12,-(SUMIF($D$2:$EE$2,CB$2-1,$D26:$EE26)/12)*(1+XLOOKUP(CB$2,Assumptions!$C$94:$M$94,Assumptions!$C$98:$M$98))))</f>
        <v>-464.1748947</v>
      </c>
      <c r="CC26" s="50">
        <f t="array" ref="CC26">-(IF(CC$2=1,Assumptions!$P27/12,-(SUMIF($D$2:$EE$2,CC$2-1,$D26:$EE26)/12)*(1+XLOOKUP(CC$2,Assumptions!$C$94:$M$94,Assumptions!$C$98:$M$98))))</f>
        <v>-464.1748947</v>
      </c>
      <c r="CD26" s="50">
        <f t="array" ref="CD26">-(IF(CD$2=1,Assumptions!$P27/12,-(SUMIF($D$2:$EE$2,CD$2-1,$D26:$EE26)/12)*(1+XLOOKUP(CD$2,Assumptions!$C$94:$M$94,Assumptions!$C$98:$M$98))))</f>
        <v>-464.1748947</v>
      </c>
      <c r="CE26" s="50">
        <f t="array" ref="CE26">-(IF(CE$2=1,Assumptions!$P27/12,-(SUMIF($D$2:$EE$2,CE$2-1,$D26:$EE26)/12)*(1+XLOOKUP(CE$2,Assumptions!$C$94:$M$94,Assumptions!$C$98:$M$98))))</f>
        <v>-464.1748947</v>
      </c>
      <c r="CF26" s="50">
        <f t="array" ref="CF26">-(IF(CF$2=1,Assumptions!$P27/12,-(SUMIF($D$2:$EE$2,CF$2-1,$D26:$EE26)/12)*(1+XLOOKUP(CF$2,Assumptions!$C$94:$M$94,Assumptions!$C$98:$M$98))))</f>
        <v>-464.1748947</v>
      </c>
      <c r="CG26" s="50">
        <f t="array" ref="CG26">-(IF(CG$2=1,Assumptions!$P27/12,-(SUMIF($D$2:$EE$2,CG$2-1,$D26:$EE26)/12)*(1+XLOOKUP(CG$2,Assumptions!$C$94:$M$94,Assumptions!$C$98:$M$98))))</f>
        <v>-464.1748947</v>
      </c>
      <c r="CH26" s="50">
        <f t="array" ref="CH26">-(IF(CH$2=1,Assumptions!$P27/12,-(SUMIF($D$2:$EE$2,CH$2-1,$D26:$EE26)/12)*(1+XLOOKUP(CH$2,Assumptions!$C$94:$M$94,Assumptions!$C$98:$M$98))))</f>
        <v>-464.1748947</v>
      </c>
      <c r="CI26" s="50">
        <f t="array" ref="CI26">-(IF(CI$2=1,Assumptions!$P27/12,-(SUMIF($D$2:$EE$2,CI$2-1,$D26:$EE26)/12)*(1+XLOOKUP(CI$2,Assumptions!$C$94:$M$94,Assumptions!$C$98:$M$98))))</f>
        <v>-464.1748947</v>
      </c>
      <c r="CJ26" s="50">
        <f t="array" ref="CJ26">-(IF(CJ$2=1,Assumptions!$P27/12,-(SUMIF($D$2:$EE$2,CJ$2-1,$D26:$EE26)/12)*(1+XLOOKUP(CJ$2,Assumptions!$C$94:$M$94,Assumptions!$C$98:$M$98))))</f>
        <v>-478.1001416</v>
      </c>
      <c r="CK26" s="50">
        <f t="array" ref="CK26">-(IF(CK$2=1,Assumptions!$P27/12,-(SUMIF($D$2:$EE$2,CK$2-1,$D26:$EE26)/12)*(1+XLOOKUP(CK$2,Assumptions!$C$94:$M$94,Assumptions!$C$98:$M$98))))</f>
        <v>-478.1001416</v>
      </c>
      <c r="CL26" s="50">
        <f t="array" ref="CL26">-(IF(CL$2=1,Assumptions!$P27/12,-(SUMIF($D$2:$EE$2,CL$2-1,$D26:$EE26)/12)*(1+XLOOKUP(CL$2,Assumptions!$C$94:$M$94,Assumptions!$C$98:$M$98))))</f>
        <v>-478.1001416</v>
      </c>
      <c r="CM26" s="50">
        <f t="array" ref="CM26">-(IF(CM$2=1,Assumptions!$P27/12,-(SUMIF($D$2:$EE$2,CM$2-1,$D26:$EE26)/12)*(1+XLOOKUP(CM$2,Assumptions!$C$94:$M$94,Assumptions!$C$98:$M$98))))</f>
        <v>-478.1001416</v>
      </c>
      <c r="CN26" s="50">
        <f t="array" ref="CN26">-(IF(CN$2=1,Assumptions!$P27/12,-(SUMIF($D$2:$EE$2,CN$2-1,$D26:$EE26)/12)*(1+XLOOKUP(CN$2,Assumptions!$C$94:$M$94,Assumptions!$C$98:$M$98))))</f>
        <v>-478.1001416</v>
      </c>
      <c r="CO26" s="50">
        <f t="array" ref="CO26">-(IF(CO$2=1,Assumptions!$P27/12,-(SUMIF($D$2:$EE$2,CO$2-1,$D26:$EE26)/12)*(1+XLOOKUP(CO$2,Assumptions!$C$94:$M$94,Assumptions!$C$98:$M$98))))</f>
        <v>-478.1001416</v>
      </c>
      <c r="CP26" s="50">
        <f t="array" ref="CP26">-(IF(CP$2=1,Assumptions!$P27/12,-(SUMIF($D$2:$EE$2,CP$2-1,$D26:$EE26)/12)*(1+XLOOKUP(CP$2,Assumptions!$C$94:$M$94,Assumptions!$C$98:$M$98))))</f>
        <v>-478.1001416</v>
      </c>
      <c r="CQ26" s="50">
        <f t="array" ref="CQ26">-(IF(CQ$2=1,Assumptions!$P27/12,-(SUMIF($D$2:$EE$2,CQ$2-1,$D26:$EE26)/12)*(1+XLOOKUP(CQ$2,Assumptions!$C$94:$M$94,Assumptions!$C$98:$M$98))))</f>
        <v>-478.1001416</v>
      </c>
      <c r="CR26" s="50">
        <f t="array" ref="CR26">-(IF(CR$2=1,Assumptions!$P27/12,-(SUMIF($D$2:$EE$2,CR$2-1,$D26:$EE26)/12)*(1+XLOOKUP(CR$2,Assumptions!$C$94:$M$94,Assumptions!$C$98:$M$98))))</f>
        <v>-478.1001416</v>
      </c>
      <c r="CS26" s="50">
        <f t="array" ref="CS26">-(IF(CS$2=1,Assumptions!$P27/12,-(SUMIF($D$2:$EE$2,CS$2-1,$D26:$EE26)/12)*(1+XLOOKUP(CS$2,Assumptions!$C$94:$M$94,Assumptions!$C$98:$M$98))))</f>
        <v>-478.1001416</v>
      </c>
      <c r="CT26" s="50">
        <f t="array" ref="CT26">-(IF(CT$2=1,Assumptions!$P27/12,-(SUMIF($D$2:$EE$2,CT$2-1,$D26:$EE26)/12)*(1+XLOOKUP(CT$2,Assumptions!$C$94:$M$94,Assumptions!$C$98:$M$98))))</f>
        <v>-478.1001416</v>
      </c>
      <c r="CU26" s="50">
        <f t="array" ref="CU26">-(IF(CU$2=1,Assumptions!$P27/12,-(SUMIF($D$2:$EE$2,CU$2-1,$D26:$EE26)/12)*(1+XLOOKUP(CU$2,Assumptions!$C$94:$M$94,Assumptions!$C$98:$M$98))))</f>
        <v>-478.1001416</v>
      </c>
      <c r="CV26" s="50">
        <f t="array" ref="CV26">-(IF(CV$2=1,Assumptions!$P27/12,-(SUMIF($D$2:$EE$2,CV$2-1,$D26:$EE26)/12)*(1+XLOOKUP(CV$2,Assumptions!$C$94:$M$94,Assumptions!$C$98:$M$98))))</f>
        <v>-492.4431458</v>
      </c>
      <c r="CW26" s="50">
        <f t="array" ref="CW26">-(IF(CW$2=1,Assumptions!$P27/12,-(SUMIF($D$2:$EE$2,CW$2-1,$D26:$EE26)/12)*(1+XLOOKUP(CW$2,Assumptions!$C$94:$M$94,Assumptions!$C$98:$M$98))))</f>
        <v>-492.4431458</v>
      </c>
      <c r="CX26" s="50">
        <f t="array" ref="CX26">-(IF(CX$2=1,Assumptions!$P27/12,-(SUMIF($D$2:$EE$2,CX$2-1,$D26:$EE26)/12)*(1+XLOOKUP(CX$2,Assumptions!$C$94:$M$94,Assumptions!$C$98:$M$98))))</f>
        <v>-492.4431458</v>
      </c>
      <c r="CY26" s="50">
        <f t="array" ref="CY26">-(IF(CY$2=1,Assumptions!$P27/12,-(SUMIF($D$2:$EE$2,CY$2-1,$D26:$EE26)/12)*(1+XLOOKUP(CY$2,Assumptions!$C$94:$M$94,Assumptions!$C$98:$M$98))))</f>
        <v>-492.4431458</v>
      </c>
      <c r="CZ26" s="50">
        <f t="array" ref="CZ26">-(IF(CZ$2=1,Assumptions!$P27/12,-(SUMIF($D$2:$EE$2,CZ$2-1,$D26:$EE26)/12)*(1+XLOOKUP(CZ$2,Assumptions!$C$94:$M$94,Assumptions!$C$98:$M$98))))</f>
        <v>-492.4431458</v>
      </c>
      <c r="DA26" s="50">
        <f t="array" ref="DA26">-(IF(DA$2=1,Assumptions!$P27/12,-(SUMIF($D$2:$EE$2,DA$2-1,$D26:$EE26)/12)*(1+XLOOKUP(DA$2,Assumptions!$C$94:$M$94,Assumptions!$C$98:$M$98))))</f>
        <v>-492.4431458</v>
      </c>
      <c r="DB26" s="50">
        <f t="array" ref="DB26">-(IF(DB$2=1,Assumptions!$P27/12,-(SUMIF($D$2:$EE$2,DB$2-1,$D26:$EE26)/12)*(1+XLOOKUP(DB$2,Assumptions!$C$94:$M$94,Assumptions!$C$98:$M$98))))</f>
        <v>-492.4431458</v>
      </c>
      <c r="DC26" s="50">
        <f t="array" ref="DC26">-(IF(DC$2=1,Assumptions!$P27/12,-(SUMIF($D$2:$EE$2,DC$2-1,$D26:$EE26)/12)*(1+XLOOKUP(DC$2,Assumptions!$C$94:$M$94,Assumptions!$C$98:$M$98))))</f>
        <v>-492.4431458</v>
      </c>
      <c r="DD26" s="50">
        <f t="array" ref="DD26">-(IF(DD$2=1,Assumptions!$P27/12,-(SUMIF($D$2:$EE$2,DD$2-1,$D26:$EE26)/12)*(1+XLOOKUP(DD$2,Assumptions!$C$94:$M$94,Assumptions!$C$98:$M$98))))</f>
        <v>-492.4431458</v>
      </c>
      <c r="DE26" s="50">
        <f t="array" ref="DE26">-(IF(DE$2=1,Assumptions!$P27/12,-(SUMIF($D$2:$EE$2,DE$2-1,$D26:$EE26)/12)*(1+XLOOKUP(DE$2,Assumptions!$C$94:$M$94,Assumptions!$C$98:$M$98))))</f>
        <v>-492.4431458</v>
      </c>
      <c r="DF26" s="50">
        <f t="array" ref="DF26">-(IF(DF$2=1,Assumptions!$P27/12,-(SUMIF($D$2:$EE$2,DF$2-1,$D26:$EE26)/12)*(1+XLOOKUP(DF$2,Assumptions!$C$94:$M$94,Assumptions!$C$98:$M$98))))</f>
        <v>-492.4431458</v>
      </c>
      <c r="DG26" s="50">
        <f t="array" ref="DG26">-(IF(DG$2=1,Assumptions!$P27/12,-(SUMIF($D$2:$EE$2,DG$2-1,$D26:$EE26)/12)*(1+XLOOKUP(DG$2,Assumptions!$C$94:$M$94,Assumptions!$C$98:$M$98))))</f>
        <v>-492.4431458</v>
      </c>
      <c r="DH26" s="50">
        <f t="array" ref="DH26">-(IF(DH$2=1,Assumptions!$P27/12,-(SUMIF($D$2:$EE$2,DH$2-1,$D26:$EE26)/12)*(1+XLOOKUP(DH$2,Assumptions!$C$94:$M$94,Assumptions!$C$98:$M$98))))</f>
        <v>-507.2164402</v>
      </c>
      <c r="DI26" s="50">
        <f t="array" ref="DI26">-(IF(DI$2=1,Assumptions!$P27/12,-(SUMIF($D$2:$EE$2,DI$2-1,$D26:$EE26)/12)*(1+XLOOKUP(DI$2,Assumptions!$C$94:$M$94,Assumptions!$C$98:$M$98))))</f>
        <v>-507.2164402</v>
      </c>
      <c r="DJ26" s="50">
        <f t="array" ref="DJ26">-(IF(DJ$2=1,Assumptions!$P27/12,-(SUMIF($D$2:$EE$2,DJ$2-1,$D26:$EE26)/12)*(1+XLOOKUP(DJ$2,Assumptions!$C$94:$M$94,Assumptions!$C$98:$M$98))))</f>
        <v>-507.2164402</v>
      </c>
      <c r="DK26" s="50">
        <f t="array" ref="DK26">-(IF(DK$2=1,Assumptions!$P27/12,-(SUMIF($D$2:$EE$2,DK$2-1,$D26:$EE26)/12)*(1+XLOOKUP(DK$2,Assumptions!$C$94:$M$94,Assumptions!$C$98:$M$98))))</f>
        <v>-507.2164402</v>
      </c>
      <c r="DL26" s="50">
        <f t="array" ref="DL26">-(IF(DL$2=1,Assumptions!$P27/12,-(SUMIF($D$2:$EE$2,DL$2-1,$D26:$EE26)/12)*(1+XLOOKUP(DL$2,Assumptions!$C$94:$M$94,Assumptions!$C$98:$M$98))))</f>
        <v>-507.2164402</v>
      </c>
      <c r="DM26" s="50">
        <f t="array" ref="DM26">-(IF(DM$2=1,Assumptions!$P27/12,-(SUMIF($D$2:$EE$2,DM$2-1,$D26:$EE26)/12)*(1+XLOOKUP(DM$2,Assumptions!$C$94:$M$94,Assumptions!$C$98:$M$98))))</f>
        <v>-507.2164402</v>
      </c>
      <c r="DN26" s="50">
        <f t="array" ref="DN26">-(IF(DN$2=1,Assumptions!$P27/12,-(SUMIF($D$2:$EE$2,DN$2-1,$D26:$EE26)/12)*(1+XLOOKUP(DN$2,Assumptions!$C$94:$M$94,Assumptions!$C$98:$M$98))))</f>
        <v>-507.2164402</v>
      </c>
      <c r="DO26" s="50">
        <f t="array" ref="DO26">-(IF(DO$2=1,Assumptions!$P27/12,-(SUMIF($D$2:$EE$2,DO$2-1,$D26:$EE26)/12)*(1+XLOOKUP(DO$2,Assumptions!$C$94:$M$94,Assumptions!$C$98:$M$98))))</f>
        <v>-507.2164402</v>
      </c>
      <c r="DP26" s="50">
        <f t="array" ref="DP26">-(IF(DP$2=1,Assumptions!$P27/12,-(SUMIF($D$2:$EE$2,DP$2-1,$D26:$EE26)/12)*(1+XLOOKUP(DP$2,Assumptions!$C$94:$M$94,Assumptions!$C$98:$M$98))))</f>
        <v>-507.2164402</v>
      </c>
      <c r="DQ26" s="50">
        <f t="array" ref="DQ26">-(IF(DQ$2=1,Assumptions!$P27/12,-(SUMIF($D$2:$EE$2,DQ$2-1,$D26:$EE26)/12)*(1+XLOOKUP(DQ$2,Assumptions!$C$94:$M$94,Assumptions!$C$98:$M$98))))</f>
        <v>-507.2164402</v>
      </c>
      <c r="DR26" s="50">
        <f t="array" ref="DR26">-(IF(DR$2=1,Assumptions!$P27/12,-(SUMIF($D$2:$EE$2,DR$2-1,$D26:$EE26)/12)*(1+XLOOKUP(DR$2,Assumptions!$C$94:$M$94,Assumptions!$C$98:$M$98))))</f>
        <v>-507.2164402</v>
      </c>
      <c r="DS26" s="50">
        <f t="array" ref="DS26">-(IF(DS$2=1,Assumptions!$P27/12,-(SUMIF($D$2:$EE$2,DS$2-1,$D26:$EE26)/12)*(1+XLOOKUP(DS$2,Assumptions!$C$94:$M$94,Assumptions!$C$98:$M$98))))</f>
        <v>-507.2164402</v>
      </c>
      <c r="DT26" s="50">
        <f t="array" ref="DT26">-(IF(DT$2=1,Assumptions!$P27/12,-(SUMIF($D$2:$EE$2,DT$2-1,$D26:$EE26)/12)*(1+XLOOKUP(DT$2,Assumptions!$C$94:$M$94,Assumptions!$C$98:$M$98))))</f>
        <v>-522.4329334</v>
      </c>
      <c r="DU26" s="50">
        <f t="array" ref="DU26">-(IF(DU$2=1,Assumptions!$P27/12,-(SUMIF($D$2:$EE$2,DU$2-1,$D26:$EE26)/12)*(1+XLOOKUP(DU$2,Assumptions!$C$94:$M$94,Assumptions!$C$98:$M$98))))</f>
        <v>-522.4329334</v>
      </c>
      <c r="DV26" s="50">
        <f t="array" ref="DV26">-(IF(DV$2=1,Assumptions!$P27/12,-(SUMIF($D$2:$EE$2,DV$2-1,$D26:$EE26)/12)*(1+XLOOKUP(DV$2,Assumptions!$C$94:$M$94,Assumptions!$C$98:$M$98))))</f>
        <v>-522.4329334</v>
      </c>
      <c r="DW26" s="50">
        <f t="array" ref="DW26">-(IF(DW$2=1,Assumptions!$P27/12,-(SUMIF($D$2:$EE$2,DW$2-1,$D26:$EE26)/12)*(1+XLOOKUP(DW$2,Assumptions!$C$94:$M$94,Assumptions!$C$98:$M$98))))</f>
        <v>-522.4329334</v>
      </c>
      <c r="DX26" s="50">
        <f t="array" ref="DX26">-(IF(DX$2=1,Assumptions!$P27/12,-(SUMIF($D$2:$EE$2,DX$2-1,$D26:$EE26)/12)*(1+XLOOKUP(DX$2,Assumptions!$C$94:$M$94,Assumptions!$C$98:$M$98))))</f>
        <v>-522.4329334</v>
      </c>
      <c r="DY26" s="50">
        <f t="array" ref="DY26">-(IF(DY$2=1,Assumptions!$P27/12,-(SUMIF($D$2:$EE$2,DY$2-1,$D26:$EE26)/12)*(1+XLOOKUP(DY$2,Assumptions!$C$94:$M$94,Assumptions!$C$98:$M$98))))</f>
        <v>-522.4329334</v>
      </c>
      <c r="DZ26" s="50">
        <f t="array" ref="DZ26">-(IF(DZ$2=1,Assumptions!$P27/12,-(SUMIF($D$2:$EE$2,DZ$2-1,$D26:$EE26)/12)*(1+XLOOKUP(DZ$2,Assumptions!$C$94:$M$94,Assumptions!$C$98:$M$98))))</f>
        <v>-522.4329334</v>
      </c>
      <c r="EA26" s="50">
        <f t="array" ref="EA26">-(IF(EA$2=1,Assumptions!$P27/12,-(SUMIF($D$2:$EE$2,EA$2-1,$D26:$EE26)/12)*(1+XLOOKUP(EA$2,Assumptions!$C$94:$M$94,Assumptions!$C$98:$M$98))))</f>
        <v>-522.4329334</v>
      </c>
      <c r="EB26" s="50">
        <f t="array" ref="EB26">-(IF(EB$2=1,Assumptions!$P27/12,-(SUMIF($D$2:$EE$2,EB$2-1,$D26:$EE26)/12)*(1+XLOOKUP(EB$2,Assumptions!$C$94:$M$94,Assumptions!$C$98:$M$98))))</f>
        <v>-522.4329334</v>
      </c>
      <c r="EC26" s="50">
        <f t="array" ref="EC26">-(IF(EC$2=1,Assumptions!$P27/12,-(SUMIF($D$2:$EE$2,EC$2-1,$D26:$EE26)/12)*(1+XLOOKUP(EC$2,Assumptions!$C$94:$M$94,Assumptions!$C$98:$M$98))))</f>
        <v>-522.4329334</v>
      </c>
      <c r="ED26" s="50">
        <f t="array" ref="ED26">-(IF(ED$2=1,Assumptions!$P27/12,-(SUMIF($D$2:$EE$2,ED$2-1,$D26:$EE26)/12)*(1+XLOOKUP(ED$2,Assumptions!$C$94:$M$94,Assumptions!$C$98:$M$98))))</f>
        <v>-522.4329334</v>
      </c>
      <c r="EE26" s="50">
        <f t="array" ref="EE26">-(IF(EE$2=1,Assumptions!$P27/12,-(SUMIF($D$2:$EE$2,EE$2-1,$D26:$EE26)/12)*(1+XLOOKUP(EE$2,Assumptions!$C$94:$M$94,Assumptions!$C$98:$M$98))))</f>
        <v>-522.4329334</v>
      </c>
    </row>
    <row r="27" ht="15.75" customHeight="1">
      <c r="A27" s="1"/>
      <c r="B27" s="1"/>
      <c r="C27" s="1" t="str">
        <f>Assumptions!J28</f>
        <v>Utilities (Electricity, Gas, Cable &amp; Internet)</v>
      </c>
      <c r="D27" s="50">
        <f t="array" ref="D27">-(IF(D$2=1,Assumptions!$P28/12,-(SUMIF($D$2:$EE$2,D$2-1,$D27:$EE27)/12)*(1+XLOOKUP(D$2,Assumptions!$C$94:$M$94,Assumptions!$C$98:$M$98))))</f>
        <v>-1500.05595</v>
      </c>
      <c r="E27" s="50">
        <f t="array" ref="E27">-(IF(E$2=1,Assumptions!$P28/12,-(SUMIF($D$2:$EE$2,E$2-1,$D27:$EE27)/12)*(1+XLOOKUP(E$2,Assumptions!$C$94:$M$94,Assumptions!$C$98:$M$98))))</f>
        <v>-1500.05595</v>
      </c>
      <c r="F27" s="50">
        <f t="array" ref="F27">-(IF(F$2=1,Assumptions!$P28/12,-(SUMIF($D$2:$EE$2,F$2-1,$D27:$EE27)/12)*(1+XLOOKUP(F$2,Assumptions!$C$94:$M$94,Assumptions!$C$98:$M$98))))</f>
        <v>-1500.05595</v>
      </c>
      <c r="G27" s="50">
        <f t="array" ref="G27">-(IF(G$2=1,Assumptions!$P28/12,-(SUMIF($D$2:$EE$2,G$2-1,$D27:$EE27)/12)*(1+XLOOKUP(G$2,Assumptions!$C$94:$M$94,Assumptions!$C$98:$M$98))))</f>
        <v>-1500.05595</v>
      </c>
      <c r="H27" s="50">
        <f t="array" ref="H27">-(IF(H$2=1,Assumptions!$P28/12,-(SUMIF($D$2:$EE$2,H$2-1,$D27:$EE27)/12)*(1+XLOOKUP(H$2,Assumptions!$C$94:$M$94,Assumptions!$C$98:$M$98))))</f>
        <v>-1500.05595</v>
      </c>
      <c r="I27" s="50">
        <f t="array" ref="I27">-(IF(I$2=1,Assumptions!$P28/12,-(SUMIF($D$2:$EE$2,I$2-1,$D27:$EE27)/12)*(1+XLOOKUP(I$2,Assumptions!$C$94:$M$94,Assumptions!$C$98:$M$98))))</f>
        <v>-1500.05595</v>
      </c>
      <c r="J27" s="50">
        <f t="array" ref="J27">-(IF(J$2=1,Assumptions!$P28/12,-(SUMIF($D$2:$EE$2,J$2-1,$D27:$EE27)/12)*(1+XLOOKUP(J$2,Assumptions!$C$94:$M$94,Assumptions!$C$98:$M$98))))</f>
        <v>-1500.05595</v>
      </c>
      <c r="K27" s="50">
        <f t="array" ref="K27">-(IF(K$2=1,Assumptions!$P28/12,-(SUMIF($D$2:$EE$2,K$2-1,$D27:$EE27)/12)*(1+XLOOKUP(K$2,Assumptions!$C$94:$M$94,Assumptions!$C$98:$M$98))))</f>
        <v>-1500.05595</v>
      </c>
      <c r="L27" s="50">
        <f t="array" ref="L27">-(IF(L$2=1,Assumptions!$P28/12,-(SUMIF($D$2:$EE$2,L$2-1,$D27:$EE27)/12)*(1+XLOOKUP(L$2,Assumptions!$C$94:$M$94,Assumptions!$C$98:$M$98))))</f>
        <v>-1500.05595</v>
      </c>
      <c r="M27" s="50">
        <f t="array" ref="M27">-(IF(M$2=1,Assumptions!$P28/12,-(SUMIF($D$2:$EE$2,M$2-1,$D27:$EE27)/12)*(1+XLOOKUP(M$2,Assumptions!$C$94:$M$94,Assumptions!$C$98:$M$98))))</f>
        <v>-1500.05595</v>
      </c>
      <c r="N27" s="50">
        <f t="array" ref="N27">-(IF(N$2=1,Assumptions!$P28/12,-(SUMIF($D$2:$EE$2,N$2-1,$D27:$EE27)/12)*(1+XLOOKUP(N$2,Assumptions!$C$94:$M$94,Assumptions!$C$98:$M$98))))</f>
        <v>-1500.05595</v>
      </c>
      <c r="O27" s="50">
        <f t="array" ref="O27">-(IF(O$2=1,Assumptions!$P28/12,-(SUMIF($D$2:$EE$2,O$2-1,$D27:$EE27)/12)*(1+XLOOKUP(O$2,Assumptions!$C$94:$M$94,Assumptions!$C$98:$M$98))))</f>
        <v>-1500.05595</v>
      </c>
      <c r="P27" s="50">
        <f t="array" ref="P27">-(IF(P$2=1,Assumptions!$P28/12,-(SUMIF($D$2:$EE$2,P$2-1,$D27:$EE27)/12)*(1+XLOOKUP(P$2,Assumptions!$C$94:$M$94,Assumptions!$C$98:$M$98))))</f>
        <v>-1545.057629</v>
      </c>
      <c r="Q27" s="50">
        <f t="array" ref="Q27">-(IF(Q$2=1,Assumptions!$P28/12,-(SUMIF($D$2:$EE$2,Q$2-1,$D27:$EE27)/12)*(1+XLOOKUP(Q$2,Assumptions!$C$94:$M$94,Assumptions!$C$98:$M$98))))</f>
        <v>-1545.057629</v>
      </c>
      <c r="R27" s="50">
        <f t="array" ref="R27">-(IF(R$2=1,Assumptions!$P28/12,-(SUMIF($D$2:$EE$2,R$2-1,$D27:$EE27)/12)*(1+XLOOKUP(R$2,Assumptions!$C$94:$M$94,Assumptions!$C$98:$M$98))))</f>
        <v>-1545.057629</v>
      </c>
      <c r="S27" s="50">
        <f t="array" ref="S27">-(IF(S$2=1,Assumptions!$P28/12,-(SUMIF($D$2:$EE$2,S$2-1,$D27:$EE27)/12)*(1+XLOOKUP(S$2,Assumptions!$C$94:$M$94,Assumptions!$C$98:$M$98))))</f>
        <v>-1545.057629</v>
      </c>
      <c r="T27" s="50">
        <f t="array" ref="T27">-(IF(T$2=1,Assumptions!$P28/12,-(SUMIF($D$2:$EE$2,T$2-1,$D27:$EE27)/12)*(1+XLOOKUP(T$2,Assumptions!$C$94:$M$94,Assumptions!$C$98:$M$98))))</f>
        <v>-1545.057629</v>
      </c>
      <c r="U27" s="50">
        <f t="array" ref="U27">-(IF(U$2=1,Assumptions!$P28/12,-(SUMIF($D$2:$EE$2,U$2-1,$D27:$EE27)/12)*(1+XLOOKUP(U$2,Assumptions!$C$94:$M$94,Assumptions!$C$98:$M$98))))</f>
        <v>-1545.057629</v>
      </c>
      <c r="V27" s="50">
        <f t="array" ref="V27">-(IF(V$2=1,Assumptions!$P28/12,-(SUMIF($D$2:$EE$2,V$2-1,$D27:$EE27)/12)*(1+XLOOKUP(V$2,Assumptions!$C$94:$M$94,Assumptions!$C$98:$M$98))))</f>
        <v>-1545.057629</v>
      </c>
      <c r="W27" s="50">
        <f t="array" ref="W27">-(IF(W$2=1,Assumptions!$P28/12,-(SUMIF($D$2:$EE$2,W$2-1,$D27:$EE27)/12)*(1+XLOOKUP(W$2,Assumptions!$C$94:$M$94,Assumptions!$C$98:$M$98))))</f>
        <v>-1545.057629</v>
      </c>
      <c r="X27" s="50">
        <f t="array" ref="X27">-(IF(X$2=1,Assumptions!$P28/12,-(SUMIF($D$2:$EE$2,X$2-1,$D27:$EE27)/12)*(1+XLOOKUP(X$2,Assumptions!$C$94:$M$94,Assumptions!$C$98:$M$98))))</f>
        <v>-1545.057629</v>
      </c>
      <c r="Y27" s="50">
        <f t="array" ref="Y27">-(IF(Y$2=1,Assumptions!$P28/12,-(SUMIF($D$2:$EE$2,Y$2-1,$D27:$EE27)/12)*(1+XLOOKUP(Y$2,Assumptions!$C$94:$M$94,Assumptions!$C$98:$M$98))))</f>
        <v>-1545.057629</v>
      </c>
      <c r="Z27" s="50">
        <f t="array" ref="Z27">-(IF(Z$2=1,Assumptions!$P28/12,-(SUMIF($D$2:$EE$2,Z$2-1,$D27:$EE27)/12)*(1+XLOOKUP(Z$2,Assumptions!$C$94:$M$94,Assumptions!$C$98:$M$98))))</f>
        <v>-1545.057629</v>
      </c>
      <c r="AA27" s="50">
        <f t="array" ref="AA27">-(IF(AA$2=1,Assumptions!$P28/12,-(SUMIF($D$2:$EE$2,AA$2-1,$D27:$EE27)/12)*(1+XLOOKUP(AA$2,Assumptions!$C$94:$M$94,Assumptions!$C$98:$M$98))))</f>
        <v>-1545.057629</v>
      </c>
      <c r="AB27" s="50">
        <f t="array" ref="AB27">-(IF(AB$2=1,Assumptions!$P28/12,-(SUMIF($D$2:$EE$2,AB$2-1,$D27:$EE27)/12)*(1+XLOOKUP(AB$2,Assumptions!$C$94:$M$94,Assumptions!$C$98:$M$98))))</f>
        <v>-1591.409357</v>
      </c>
      <c r="AC27" s="50">
        <f t="array" ref="AC27">-(IF(AC$2=1,Assumptions!$P28/12,-(SUMIF($D$2:$EE$2,AC$2-1,$D27:$EE27)/12)*(1+XLOOKUP(AC$2,Assumptions!$C$94:$M$94,Assumptions!$C$98:$M$98))))</f>
        <v>-1591.409357</v>
      </c>
      <c r="AD27" s="50">
        <f t="array" ref="AD27">-(IF(AD$2=1,Assumptions!$P28/12,-(SUMIF($D$2:$EE$2,AD$2-1,$D27:$EE27)/12)*(1+XLOOKUP(AD$2,Assumptions!$C$94:$M$94,Assumptions!$C$98:$M$98))))</f>
        <v>-1591.409357</v>
      </c>
      <c r="AE27" s="50">
        <f t="array" ref="AE27">-(IF(AE$2=1,Assumptions!$P28/12,-(SUMIF($D$2:$EE$2,AE$2-1,$D27:$EE27)/12)*(1+XLOOKUP(AE$2,Assumptions!$C$94:$M$94,Assumptions!$C$98:$M$98))))</f>
        <v>-1591.409357</v>
      </c>
      <c r="AF27" s="50">
        <f t="array" ref="AF27">-(IF(AF$2=1,Assumptions!$P28/12,-(SUMIF($D$2:$EE$2,AF$2-1,$D27:$EE27)/12)*(1+XLOOKUP(AF$2,Assumptions!$C$94:$M$94,Assumptions!$C$98:$M$98))))</f>
        <v>-1591.409357</v>
      </c>
      <c r="AG27" s="50">
        <f t="array" ref="AG27">-(IF(AG$2=1,Assumptions!$P28/12,-(SUMIF($D$2:$EE$2,AG$2-1,$D27:$EE27)/12)*(1+XLOOKUP(AG$2,Assumptions!$C$94:$M$94,Assumptions!$C$98:$M$98))))</f>
        <v>-1591.409357</v>
      </c>
      <c r="AH27" s="50">
        <f t="array" ref="AH27">-(IF(AH$2=1,Assumptions!$P28/12,-(SUMIF($D$2:$EE$2,AH$2-1,$D27:$EE27)/12)*(1+XLOOKUP(AH$2,Assumptions!$C$94:$M$94,Assumptions!$C$98:$M$98))))</f>
        <v>-1591.409357</v>
      </c>
      <c r="AI27" s="50">
        <f t="array" ref="AI27">-(IF(AI$2=1,Assumptions!$P28/12,-(SUMIF($D$2:$EE$2,AI$2-1,$D27:$EE27)/12)*(1+XLOOKUP(AI$2,Assumptions!$C$94:$M$94,Assumptions!$C$98:$M$98))))</f>
        <v>-1591.409357</v>
      </c>
      <c r="AJ27" s="50">
        <f t="array" ref="AJ27">-(IF(AJ$2=1,Assumptions!$P28/12,-(SUMIF($D$2:$EE$2,AJ$2-1,$D27:$EE27)/12)*(1+XLOOKUP(AJ$2,Assumptions!$C$94:$M$94,Assumptions!$C$98:$M$98))))</f>
        <v>-1591.409357</v>
      </c>
      <c r="AK27" s="50">
        <f t="array" ref="AK27">-(IF(AK$2=1,Assumptions!$P28/12,-(SUMIF($D$2:$EE$2,AK$2-1,$D27:$EE27)/12)*(1+XLOOKUP(AK$2,Assumptions!$C$94:$M$94,Assumptions!$C$98:$M$98))))</f>
        <v>-1591.409357</v>
      </c>
      <c r="AL27" s="50">
        <f t="array" ref="AL27">-(IF(AL$2=1,Assumptions!$P28/12,-(SUMIF($D$2:$EE$2,AL$2-1,$D27:$EE27)/12)*(1+XLOOKUP(AL$2,Assumptions!$C$94:$M$94,Assumptions!$C$98:$M$98))))</f>
        <v>-1591.409357</v>
      </c>
      <c r="AM27" s="50">
        <f t="array" ref="AM27">-(IF(AM$2=1,Assumptions!$P28/12,-(SUMIF($D$2:$EE$2,AM$2-1,$D27:$EE27)/12)*(1+XLOOKUP(AM$2,Assumptions!$C$94:$M$94,Assumptions!$C$98:$M$98))))</f>
        <v>-1591.409357</v>
      </c>
      <c r="AN27" s="50">
        <f t="array" ref="AN27">-(IF(AN$2=1,Assumptions!$P28/12,-(SUMIF($D$2:$EE$2,AN$2-1,$D27:$EE27)/12)*(1+XLOOKUP(AN$2,Assumptions!$C$94:$M$94,Assumptions!$C$98:$M$98))))</f>
        <v>-1639.151638</v>
      </c>
      <c r="AO27" s="50">
        <f t="array" ref="AO27">-(IF(AO$2=1,Assumptions!$P28/12,-(SUMIF($D$2:$EE$2,AO$2-1,$D27:$EE27)/12)*(1+XLOOKUP(AO$2,Assumptions!$C$94:$M$94,Assumptions!$C$98:$M$98))))</f>
        <v>-1639.151638</v>
      </c>
      <c r="AP27" s="50">
        <f t="array" ref="AP27">-(IF(AP$2=1,Assumptions!$P28/12,-(SUMIF($D$2:$EE$2,AP$2-1,$D27:$EE27)/12)*(1+XLOOKUP(AP$2,Assumptions!$C$94:$M$94,Assumptions!$C$98:$M$98))))</f>
        <v>-1639.151638</v>
      </c>
      <c r="AQ27" s="50">
        <f t="array" ref="AQ27">-(IF(AQ$2=1,Assumptions!$P28/12,-(SUMIF($D$2:$EE$2,AQ$2-1,$D27:$EE27)/12)*(1+XLOOKUP(AQ$2,Assumptions!$C$94:$M$94,Assumptions!$C$98:$M$98))))</f>
        <v>-1639.151638</v>
      </c>
      <c r="AR27" s="50">
        <f t="array" ref="AR27">-(IF(AR$2=1,Assumptions!$P28/12,-(SUMIF($D$2:$EE$2,AR$2-1,$D27:$EE27)/12)*(1+XLOOKUP(AR$2,Assumptions!$C$94:$M$94,Assumptions!$C$98:$M$98))))</f>
        <v>-1639.151638</v>
      </c>
      <c r="AS27" s="50">
        <f t="array" ref="AS27">-(IF(AS$2=1,Assumptions!$P28/12,-(SUMIF($D$2:$EE$2,AS$2-1,$D27:$EE27)/12)*(1+XLOOKUP(AS$2,Assumptions!$C$94:$M$94,Assumptions!$C$98:$M$98))))</f>
        <v>-1639.151638</v>
      </c>
      <c r="AT27" s="50">
        <f t="array" ref="AT27">-(IF(AT$2=1,Assumptions!$P28/12,-(SUMIF($D$2:$EE$2,AT$2-1,$D27:$EE27)/12)*(1+XLOOKUP(AT$2,Assumptions!$C$94:$M$94,Assumptions!$C$98:$M$98))))</f>
        <v>-1639.151638</v>
      </c>
      <c r="AU27" s="50">
        <f t="array" ref="AU27">-(IF(AU$2=1,Assumptions!$P28/12,-(SUMIF($D$2:$EE$2,AU$2-1,$D27:$EE27)/12)*(1+XLOOKUP(AU$2,Assumptions!$C$94:$M$94,Assumptions!$C$98:$M$98))))</f>
        <v>-1639.151638</v>
      </c>
      <c r="AV27" s="50">
        <f t="array" ref="AV27">-(IF(AV$2=1,Assumptions!$P28/12,-(SUMIF($D$2:$EE$2,AV$2-1,$D27:$EE27)/12)*(1+XLOOKUP(AV$2,Assumptions!$C$94:$M$94,Assumptions!$C$98:$M$98))))</f>
        <v>-1639.151638</v>
      </c>
      <c r="AW27" s="50">
        <f t="array" ref="AW27">-(IF(AW$2=1,Assumptions!$P28/12,-(SUMIF($D$2:$EE$2,AW$2-1,$D27:$EE27)/12)*(1+XLOOKUP(AW$2,Assumptions!$C$94:$M$94,Assumptions!$C$98:$M$98))))</f>
        <v>-1639.151638</v>
      </c>
      <c r="AX27" s="50">
        <f t="array" ref="AX27">-(IF(AX$2=1,Assumptions!$P28/12,-(SUMIF($D$2:$EE$2,AX$2-1,$D27:$EE27)/12)*(1+XLOOKUP(AX$2,Assumptions!$C$94:$M$94,Assumptions!$C$98:$M$98))))</f>
        <v>-1639.151638</v>
      </c>
      <c r="AY27" s="50">
        <f t="array" ref="AY27">-(IF(AY$2=1,Assumptions!$P28/12,-(SUMIF($D$2:$EE$2,AY$2-1,$D27:$EE27)/12)*(1+XLOOKUP(AY$2,Assumptions!$C$94:$M$94,Assumptions!$C$98:$M$98))))</f>
        <v>-1639.151638</v>
      </c>
      <c r="AZ27" s="50">
        <f t="array" ref="AZ27">-(IF(AZ$2=1,Assumptions!$P28/12,-(SUMIF($D$2:$EE$2,AZ$2-1,$D27:$EE27)/12)*(1+XLOOKUP(AZ$2,Assumptions!$C$94:$M$94,Assumptions!$C$98:$M$98))))</f>
        <v>-1688.326187</v>
      </c>
      <c r="BA27" s="50">
        <f t="array" ref="BA27">-(IF(BA$2=1,Assumptions!$P28/12,-(SUMIF($D$2:$EE$2,BA$2-1,$D27:$EE27)/12)*(1+XLOOKUP(BA$2,Assumptions!$C$94:$M$94,Assumptions!$C$98:$M$98))))</f>
        <v>-1688.326187</v>
      </c>
      <c r="BB27" s="50">
        <f t="array" ref="BB27">-(IF(BB$2=1,Assumptions!$P28/12,-(SUMIF($D$2:$EE$2,BB$2-1,$D27:$EE27)/12)*(1+XLOOKUP(BB$2,Assumptions!$C$94:$M$94,Assumptions!$C$98:$M$98))))</f>
        <v>-1688.326187</v>
      </c>
      <c r="BC27" s="50">
        <f t="array" ref="BC27">-(IF(BC$2=1,Assumptions!$P28/12,-(SUMIF($D$2:$EE$2,BC$2-1,$D27:$EE27)/12)*(1+XLOOKUP(BC$2,Assumptions!$C$94:$M$94,Assumptions!$C$98:$M$98))))</f>
        <v>-1688.326187</v>
      </c>
      <c r="BD27" s="50">
        <f t="array" ref="BD27">-(IF(BD$2=1,Assumptions!$P28/12,-(SUMIF($D$2:$EE$2,BD$2-1,$D27:$EE27)/12)*(1+XLOOKUP(BD$2,Assumptions!$C$94:$M$94,Assumptions!$C$98:$M$98))))</f>
        <v>-1688.326187</v>
      </c>
      <c r="BE27" s="50">
        <f t="array" ref="BE27">-(IF(BE$2=1,Assumptions!$P28/12,-(SUMIF($D$2:$EE$2,BE$2-1,$D27:$EE27)/12)*(1+XLOOKUP(BE$2,Assumptions!$C$94:$M$94,Assumptions!$C$98:$M$98))))</f>
        <v>-1688.326187</v>
      </c>
      <c r="BF27" s="50">
        <f t="array" ref="BF27">-(IF(BF$2=1,Assumptions!$P28/12,-(SUMIF($D$2:$EE$2,BF$2-1,$D27:$EE27)/12)*(1+XLOOKUP(BF$2,Assumptions!$C$94:$M$94,Assumptions!$C$98:$M$98))))</f>
        <v>-1688.326187</v>
      </c>
      <c r="BG27" s="50">
        <f t="array" ref="BG27">-(IF(BG$2=1,Assumptions!$P28/12,-(SUMIF($D$2:$EE$2,BG$2-1,$D27:$EE27)/12)*(1+XLOOKUP(BG$2,Assumptions!$C$94:$M$94,Assumptions!$C$98:$M$98))))</f>
        <v>-1688.326187</v>
      </c>
      <c r="BH27" s="50">
        <f t="array" ref="BH27">-(IF(BH$2=1,Assumptions!$P28/12,-(SUMIF($D$2:$EE$2,BH$2-1,$D27:$EE27)/12)*(1+XLOOKUP(BH$2,Assumptions!$C$94:$M$94,Assumptions!$C$98:$M$98))))</f>
        <v>-1688.326187</v>
      </c>
      <c r="BI27" s="50">
        <f t="array" ref="BI27">-(IF(BI$2=1,Assumptions!$P28/12,-(SUMIF($D$2:$EE$2,BI$2-1,$D27:$EE27)/12)*(1+XLOOKUP(BI$2,Assumptions!$C$94:$M$94,Assumptions!$C$98:$M$98))))</f>
        <v>-1688.326187</v>
      </c>
      <c r="BJ27" s="50">
        <f t="array" ref="BJ27">-(IF(BJ$2=1,Assumptions!$P28/12,-(SUMIF($D$2:$EE$2,BJ$2-1,$D27:$EE27)/12)*(1+XLOOKUP(BJ$2,Assumptions!$C$94:$M$94,Assumptions!$C$98:$M$98))))</f>
        <v>-1688.326187</v>
      </c>
      <c r="BK27" s="50">
        <f t="array" ref="BK27">-(IF(BK$2=1,Assumptions!$P28/12,-(SUMIF($D$2:$EE$2,BK$2-1,$D27:$EE27)/12)*(1+XLOOKUP(BK$2,Assumptions!$C$94:$M$94,Assumptions!$C$98:$M$98))))</f>
        <v>-1688.326187</v>
      </c>
      <c r="BL27" s="50">
        <f t="array" ref="BL27">-(IF(BL$2=1,Assumptions!$P28/12,-(SUMIF($D$2:$EE$2,BL$2-1,$D27:$EE27)/12)*(1+XLOOKUP(BL$2,Assumptions!$C$94:$M$94,Assumptions!$C$98:$M$98))))</f>
        <v>-1738.975973</v>
      </c>
      <c r="BM27" s="50">
        <f t="array" ref="BM27">-(IF(BM$2=1,Assumptions!$P28/12,-(SUMIF($D$2:$EE$2,BM$2-1,$D27:$EE27)/12)*(1+XLOOKUP(BM$2,Assumptions!$C$94:$M$94,Assumptions!$C$98:$M$98))))</f>
        <v>-1738.975973</v>
      </c>
      <c r="BN27" s="50">
        <f t="array" ref="BN27">-(IF(BN$2=1,Assumptions!$P28/12,-(SUMIF($D$2:$EE$2,BN$2-1,$D27:$EE27)/12)*(1+XLOOKUP(BN$2,Assumptions!$C$94:$M$94,Assumptions!$C$98:$M$98))))</f>
        <v>-1738.975973</v>
      </c>
      <c r="BO27" s="50">
        <f t="array" ref="BO27">-(IF(BO$2=1,Assumptions!$P28/12,-(SUMIF($D$2:$EE$2,BO$2-1,$D27:$EE27)/12)*(1+XLOOKUP(BO$2,Assumptions!$C$94:$M$94,Assumptions!$C$98:$M$98))))</f>
        <v>-1738.975973</v>
      </c>
      <c r="BP27" s="50">
        <f t="array" ref="BP27">-(IF(BP$2=1,Assumptions!$P28/12,-(SUMIF($D$2:$EE$2,BP$2-1,$D27:$EE27)/12)*(1+XLOOKUP(BP$2,Assumptions!$C$94:$M$94,Assumptions!$C$98:$M$98))))</f>
        <v>-1738.975973</v>
      </c>
      <c r="BQ27" s="50">
        <f t="array" ref="BQ27">-(IF(BQ$2=1,Assumptions!$P28/12,-(SUMIF($D$2:$EE$2,BQ$2-1,$D27:$EE27)/12)*(1+XLOOKUP(BQ$2,Assumptions!$C$94:$M$94,Assumptions!$C$98:$M$98))))</f>
        <v>-1738.975973</v>
      </c>
      <c r="BR27" s="50">
        <f t="array" ref="BR27">-(IF(BR$2=1,Assumptions!$P28/12,-(SUMIF($D$2:$EE$2,BR$2-1,$D27:$EE27)/12)*(1+XLOOKUP(BR$2,Assumptions!$C$94:$M$94,Assumptions!$C$98:$M$98))))</f>
        <v>-1738.975973</v>
      </c>
      <c r="BS27" s="50">
        <f t="array" ref="BS27">-(IF(BS$2=1,Assumptions!$P28/12,-(SUMIF($D$2:$EE$2,BS$2-1,$D27:$EE27)/12)*(1+XLOOKUP(BS$2,Assumptions!$C$94:$M$94,Assumptions!$C$98:$M$98))))</f>
        <v>-1738.975973</v>
      </c>
      <c r="BT27" s="50">
        <f t="array" ref="BT27">-(IF(BT$2=1,Assumptions!$P28/12,-(SUMIF($D$2:$EE$2,BT$2-1,$D27:$EE27)/12)*(1+XLOOKUP(BT$2,Assumptions!$C$94:$M$94,Assumptions!$C$98:$M$98))))</f>
        <v>-1738.975973</v>
      </c>
      <c r="BU27" s="50">
        <f t="array" ref="BU27">-(IF(BU$2=1,Assumptions!$P28/12,-(SUMIF($D$2:$EE$2,BU$2-1,$D27:$EE27)/12)*(1+XLOOKUP(BU$2,Assumptions!$C$94:$M$94,Assumptions!$C$98:$M$98))))</f>
        <v>-1738.975973</v>
      </c>
      <c r="BV27" s="50">
        <f t="array" ref="BV27">-(IF(BV$2=1,Assumptions!$P28/12,-(SUMIF($D$2:$EE$2,BV$2-1,$D27:$EE27)/12)*(1+XLOOKUP(BV$2,Assumptions!$C$94:$M$94,Assumptions!$C$98:$M$98))))</f>
        <v>-1738.975973</v>
      </c>
      <c r="BW27" s="50">
        <f t="array" ref="BW27">-(IF(BW$2=1,Assumptions!$P28/12,-(SUMIF($D$2:$EE$2,BW$2-1,$D27:$EE27)/12)*(1+XLOOKUP(BW$2,Assumptions!$C$94:$M$94,Assumptions!$C$98:$M$98))))</f>
        <v>-1738.975973</v>
      </c>
      <c r="BX27" s="50">
        <f t="array" ref="BX27">-(IF(BX$2=1,Assumptions!$P28/12,-(SUMIF($D$2:$EE$2,BX$2-1,$D27:$EE27)/12)*(1+XLOOKUP(BX$2,Assumptions!$C$94:$M$94,Assumptions!$C$98:$M$98))))</f>
        <v>-1791.145252</v>
      </c>
      <c r="BY27" s="50">
        <f t="array" ref="BY27">-(IF(BY$2=1,Assumptions!$P28/12,-(SUMIF($D$2:$EE$2,BY$2-1,$D27:$EE27)/12)*(1+XLOOKUP(BY$2,Assumptions!$C$94:$M$94,Assumptions!$C$98:$M$98))))</f>
        <v>-1791.145252</v>
      </c>
      <c r="BZ27" s="50">
        <f t="array" ref="BZ27">-(IF(BZ$2=1,Assumptions!$P28/12,-(SUMIF($D$2:$EE$2,BZ$2-1,$D27:$EE27)/12)*(1+XLOOKUP(BZ$2,Assumptions!$C$94:$M$94,Assumptions!$C$98:$M$98))))</f>
        <v>-1791.145252</v>
      </c>
      <c r="CA27" s="50">
        <f t="array" ref="CA27">-(IF(CA$2=1,Assumptions!$P28/12,-(SUMIF($D$2:$EE$2,CA$2-1,$D27:$EE27)/12)*(1+XLOOKUP(CA$2,Assumptions!$C$94:$M$94,Assumptions!$C$98:$M$98))))</f>
        <v>-1791.145252</v>
      </c>
      <c r="CB27" s="50">
        <f t="array" ref="CB27">-(IF(CB$2=1,Assumptions!$P28/12,-(SUMIF($D$2:$EE$2,CB$2-1,$D27:$EE27)/12)*(1+XLOOKUP(CB$2,Assumptions!$C$94:$M$94,Assumptions!$C$98:$M$98))))</f>
        <v>-1791.145252</v>
      </c>
      <c r="CC27" s="50">
        <f t="array" ref="CC27">-(IF(CC$2=1,Assumptions!$P28/12,-(SUMIF($D$2:$EE$2,CC$2-1,$D27:$EE27)/12)*(1+XLOOKUP(CC$2,Assumptions!$C$94:$M$94,Assumptions!$C$98:$M$98))))</f>
        <v>-1791.145252</v>
      </c>
      <c r="CD27" s="50">
        <f t="array" ref="CD27">-(IF(CD$2=1,Assumptions!$P28/12,-(SUMIF($D$2:$EE$2,CD$2-1,$D27:$EE27)/12)*(1+XLOOKUP(CD$2,Assumptions!$C$94:$M$94,Assumptions!$C$98:$M$98))))</f>
        <v>-1791.145252</v>
      </c>
      <c r="CE27" s="50">
        <f t="array" ref="CE27">-(IF(CE$2=1,Assumptions!$P28/12,-(SUMIF($D$2:$EE$2,CE$2-1,$D27:$EE27)/12)*(1+XLOOKUP(CE$2,Assumptions!$C$94:$M$94,Assumptions!$C$98:$M$98))))</f>
        <v>-1791.145252</v>
      </c>
      <c r="CF27" s="50">
        <f t="array" ref="CF27">-(IF(CF$2=1,Assumptions!$P28/12,-(SUMIF($D$2:$EE$2,CF$2-1,$D27:$EE27)/12)*(1+XLOOKUP(CF$2,Assumptions!$C$94:$M$94,Assumptions!$C$98:$M$98))))</f>
        <v>-1791.145252</v>
      </c>
      <c r="CG27" s="50">
        <f t="array" ref="CG27">-(IF(CG$2=1,Assumptions!$P28/12,-(SUMIF($D$2:$EE$2,CG$2-1,$D27:$EE27)/12)*(1+XLOOKUP(CG$2,Assumptions!$C$94:$M$94,Assumptions!$C$98:$M$98))))</f>
        <v>-1791.145252</v>
      </c>
      <c r="CH27" s="50">
        <f t="array" ref="CH27">-(IF(CH$2=1,Assumptions!$P28/12,-(SUMIF($D$2:$EE$2,CH$2-1,$D27:$EE27)/12)*(1+XLOOKUP(CH$2,Assumptions!$C$94:$M$94,Assumptions!$C$98:$M$98))))</f>
        <v>-1791.145252</v>
      </c>
      <c r="CI27" s="50">
        <f t="array" ref="CI27">-(IF(CI$2=1,Assumptions!$P28/12,-(SUMIF($D$2:$EE$2,CI$2-1,$D27:$EE27)/12)*(1+XLOOKUP(CI$2,Assumptions!$C$94:$M$94,Assumptions!$C$98:$M$98))))</f>
        <v>-1791.145252</v>
      </c>
      <c r="CJ27" s="50">
        <f t="array" ref="CJ27">-(IF(CJ$2=1,Assumptions!$P28/12,-(SUMIF($D$2:$EE$2,CJ$2-1,$D27:$EE27)/12)*(1+XLOOKUP(CJ$2,Assumptions!$C$94:$M$94,Assumptions!$C$98:$M$98))))</f>
        <v>-1844.87961</v>
      </c>
      <c r="CK27" s="50">
        <f t="array" ref="CK27">-(IF(CK$2=1,Assumptions!$P28/12,-(SUMIF($D$2:$EE$2,CK$2-1,$D27:$EE27)/12)*(1+XLOOKUP(CK$2,Assumptions!$C$94:$M$94,Assumptions!$C$98:$M$98))))</f>
        <v>-1844.87961</v>
      </c>
      <c r="CL27" s="50">
        <f t="array" ref="CL27">-(IF(CL$2=1,Assumptions!$P28/12,-(SUMIF($D$2:$EE$2,CL$2-1,$D27:$EE27)/12)*(1+XLOOKUP(CL$2,Assumptions!$C$94:$M$94,Assumptions!$C$98:$M$98))))</f>
        <v>-1844.87961</v>
      </c>
      <c r="CM27" s="50">
        <f t="array" ref="CM27">-(IF(CM$2=1,Assumptions!$P28/12,-(SUMIF($D$2:$EE$2,CM$2-1,$D27:$EE27)/12)*(1+XLOOKUP(CM$2,Assumptions!$C$94:$M$94,Assumptions!$C$98:$M$98))))</f>
        <v>-1844.87961</v>
      </c>
      <c r="CN27" s="50">
        <f t="array" ref="CN27">-(IF(CN$2=1,Assumptions!$P28/12,-(SUMIF($D$2:$EE$2,CN$2-1,$D27:$EE27)/12)*(1+XLOOKUP(CN$2,Assumptions!$C$94:$M$94,Assumptions!$C$98:$M$98))))</f>
        <v>-1844.87961</v>
      </c>
      <c r="CO27" s="50">
        <f t="array" ref="CO27">-(IF(CO$2=1,Assumptions!$P28/12,-(SUMIF($D$2:$EE$2,CO$2-1,$D27:$EE27)/12)*(1+XLOOKUP(CO$2,Assumptions!$C$94:$M$94,Assumptions!$C$98:$M$98))))</f>
        <v>-1844.87961</v>
      </c>
      <c r="CP27" s="50">
        <f t="array" ref="CP27">-(IF(CP$2=1,Assumptions!$P28/12,-(SUMIF($D$2:$EE$2,CP$2-1,$D27:$EE27)/12)*(1+XLOOKUP(CP$2,Assumptions!$C$94:$M$94,Assumptions!$C$98:$M$98))))</f>
        <v>-1844.87961</v>
      </c>
      <c r="CQ27" s="50">
        <f t="array" ref="CQ27">-(IF(CQ$2=1,Assumptions!$P28/12,-(SUMIF($D$2:$EE$2,CQ$2-1,$D27:$EE27)/12)*(1+XLOOKUP(CQ$2,Assumptions!$C$94:$M$94,Assumptions!$C$98:$M$98))))</f>
        <v>-1844.87961</v>
      </c>
      <c r="CR27" s="50">
        <f t="array" ref="CR27">-(IF(CR$2=1,Assumptions!$P28/12,-(SUMIF($D$2:$EE$2,CR$2-1,$D27:$EE27)/12)*(1+XLOOKUP(CR$2,Assumptions!$C$94:$M$94,Assumptions!$C$98:$M$98))))</f>
        <v>-1844.87961</v>
      </c>
      <c r="CS27" s="50">
        <f t="array" ref="CS27">-(IF(CS$2=1,Assumptions!$P28/12,-(SUMIF($D$2:$EE$2,CS$2-1,$D27:$EE27)/12)*(1+XLOOKUP(CS$2,Assumptions!$C$94:$M$94,Assumptions!$C$98:$M$98))))</f>
        <v>-1844.87961</v>
      </c>
      <c r="CT27" s="50">
        <f t="array" ref="CT27">-(IF(CT$2=1,Assumptions!$P28/12,-(SUMIF($D$2:$EE$2,CT$2-1,$D27:$EE27)/12)*(1+XLOOKUP(CT$2,Assumptions!$C$94:$M$94,Assumptions!$C$98:$M$98))))</f>
        <v>-1844.87961</v>
      </c>
      <c r="CU27" s="50">
        <f t="array" ref="CU27">-(IF(CU$2=1,Assumptions!$P28/12,-(SUMIF($D$2:$EE$2,CU$2-1,$D27:$EE27)/12)*(1+XLOOKUP(CU$2,Assumptions!$C$94:$M$94,Assumptions!$C$98:$M$98))))</f>
        <v>-1844.87961</v>
      </c>
      <c r="CV27" s="50">
        <f t="array" ref="CV27">-(IF(CV$2=1,Assumptions!$P28/12,-(SUMIF($D$2:$EE$2,CV$2-1,$D27:$EE27)/12)*(1+XLOOKUP(CV$2,Assumptions!$C$94:$M$94,Assumptions!$C$98:$M$98))))</f>
        <v>-1900.225998</v>
      </c>
      <c r="CW27" s="50">
        <f t="array" ref="CW27">-(IF(CW$2=1,Assumptions!$P28/12,-(SUMIF($D$2:$EE$2,CW$2-1,$D27:$EE27)/12)*(1+XLOOKUP(CW$2,Assumptions!$C$94:$M$94,Assumptions!$C$98:$M$98))))</f>
        <v>-1900.225998</v>
      </c>
      <c r="CX27" s="50">
        <f t="array" ref="CX27">-(IF(CX$2=1,Assumptions!$P28/12,-(SUMIF($D$2:$EE$2,CX$2-1,$D27:$EE27)/12)*(1+XLOOKUP(CX$2,Assumptions!$C$94:$M$94,Assumptions!$C$98:$M$98))))</f>
        <v>-1900.225998</v>
      </c>
      <c r="CY27" s="50">
        <f t="array" ref="CY27">-(IF(CY$2=1,Assumptions!$P28/12,-(SUMIF($D$2:$EE$2,CY$2-1,$D27:$EE27)/12)*(1+XLOOKUP(CY$2,Assumptions!$C$94:$M$94,Assumptions!$C$98:$M$98))))</f>
        <v>-1900.225998</v>
      </c>
      <c r="CZ27" s="50">
        <f t="array" ref="CZ27">-(IF(CZ$2=1,Assumptions!$P28/12,-(SUMIF($D$2:$EE$2,CZ$2-1,$D27:$EE27)/12)*(1+XLOOKUP(CZ$2,Assumptions!$C$94:$M$94,Assumptions!$C$98:$M$98))))</f>
        <v>-1900.225998</v>
      </c>
      <c r="DA27" s="50">
        <f t="array" ref="DA27">-(IF(DA$2=1,Assumptions!$P28/12,-(SUMIF($D$2:$EE$2,DA$2-1,$D27:$EE27)/12)*(1+XLOOKUP(DA$2,Assumptions!$C$94:$M$94,Assumptions!$C$98:$M$98))))</f>
        <v>-1900.225998</v>
      </c>
      <c r="DB27" s="50">
        <f t="array" ref="DB27">-(IF(DB$2=1,Assumptions!$P28/12,-(SUMIF($D$2:$EE$2,DB$2-1,$D27:$EE27)/12)*(1+XLOOKUP(DB$2,Assumptions!$C$94:$M$94,Assumptions!$C$98:$M$98))))</f>
        <v>-1900.225998</v>
      </c>
      <c r="DC27" s="50">
        <f t="array" ref="DC27">-(IF(DC$2=1,Assumptions!$P28/12,-(SUMIF($D$2:$EE$2,DC$2-1,$D27:$EE27)/12)*(1+XLOOKUP(DC$2,Assumptions!$C$94:$M$94,Assumptions!$C$98:$M$98))))</f>
        <v>-1900.225998</v>
      </c>
      <c r="DD27" s="50">
        <f t="array" ref="DD27">-(IF(DD$2=1,Assumptions!$P28/12,-(SUMIF($D$2:$EE$2,DD$2-1,$D27:$EE27)/12)*(1+XLOOKUP(DD$2,Assumptions!$C$94:$M$94,Assumptions!$C$98:$M$98))))</f>
        <v>-1900.225998</v>
      </c>
      <c r="DE27" s="50">
        <f t="array" ref="DE27">-(IF(DE$2=1,Assumptions!$P28/12,-(SUMIF($D$2:$EE$2,DE$2-1,$D27:$EE27)/12)*(1+XLOOKUP(DE$2,Assumptions!$C$94:$M$94,Assumptions!$C$98:$M$98))))</f>
        <v>-1900.225998</v>
      </c>
      <c r="DF27" s="50">
        <f t="array" ref="DF27">-(IF(DF$2=1,Assumptions!$P28/12,-(SUMIF($D$2:$EE$2,DF$2-1,$D27:$EE27)/12)*(1+XLOOKUP(DF$2,Assumptions!$C$94:$M$94,Assumptions!$C$98:$M$98))))</f>
        <v>-1900.225998</v>
      </c>
      <c r="DG27" s="50">
        <f t="array" ref="DG27">-(IF(DG$2=1,Assumptions!$P28/12,-(SUMIF($D$2:$EE$2,DG$2-1,$D27:$EE27)/12)*(1+XLOOKUP(DG$2,Assumptions!$C$94:$M$94,Assumptions!$C$98:$M$98))))</f>
        <v>-1900.225998</v>
      </c>
      <c r="DH27" s="50">
        <f t="array" ref="DH27">-(IF(DH$2=1,Assumptions!$P28/12,-(SUMIF($D$2:$EE$2,DH$2-1,$D27:$EE27)/12)*(1+XLOOKUP(DH$2,Assumptions!$C$94:$M$94,Assumptions!$C$98:$M$98))))</f>
        <v>-1957.232778</v>
      </c>
      <c r="DI27" s="50">
        <f t="array" ref="DI27">-(IF(DI$2=1,Assumptions!$P28/12,-(SUMIF($D$2:$EE$2,DI$2-1,$D27:$EE27)/12)*(1+XLOOKUP(DI$2,Assumptions!$C$94:$M$94,Assumptions!$C$98:$M$98))))</f>
        <v>-1957.232778</v>
      </c>
      <c r="DJ27" s="50">
        <f t="array" ref="DJ27">-(IF(DJ$2=1,Assumptions!$P28/12,-(SUMIF($D$2:$EE$2,DJ$2-1,$D27:$EE27)/12)*(1+XLOOKUP(DJ$2,Assumptions!$C$94:$M$94,Assumptions!$C$98:$M$98))))</f>
        <v>-1957.232778</v>
      </c>
      <c r="DK27" s="50">
        <f t="array" ref="DK27">-(IF(DK$2=1,Assumptions!$P28/12,-(SUMIF($D$2:$EE$2,DK$2-1,$D27:$EE27)/12)*(1+XLOOKUP(DK$2,Assumptions!$C$94:$M$94,Assumptions!$C$98:$M$98))))</f>
        <v>-1957.232778</v>
      </c>
      <c r="DL27" s="50">
        <f t="array" ref="DL27">-(IF(DL$2=1,Assumptions!$P28/12,-(SUMIF($D$2:$EE$2,DL$2-1,$D27:$EE27)/12)*(1+XLOOKUP(DL$2,Assumptions!$C$94:$M$94,Assumptions!$C$98:$M$98))))</f>
        <v>-1957.232778</v>
      </c>
      <c r="DM27" s="50">
        <f t="array" ref="DM27">-(IF(DM$2=1,Assumptions!$P28/12,-(SUMIF($D$2:$EE$2,DM$2-1,$D27:$EE27)/12)*(1+XLOOKUP(DM$2,Assumptions!$C$94:$M$94,Assumptions!$C$98:$M$98))))</f>
        <v>-1957.232778</v>
      </c>
      <c r="DN27" s="50">
        <f t="array" ref="DN27">-(IF(DN$2=1,Assumptions!$P28/12,-(SUMIF($D$2:$EE$2,DN$2-1,$D27:$EE27)/12)*(1+XLOOKUP(DN$2,Assumptions!$C$94:$M$94,Assumptions!$C$98:$M$98))))</f>
        <v>-1957.232778</v>
      </c>
      <c r="DO27" s="50">
        <f t="array" ref="DO27">-(IF(DO$2=1,Assumptions!$P28/12,-(SUMIF($D$2:$EE$2,DO$2-1,$D27:$EE27)/12)*(1+XLOOKUP(DO$2,Assumptions!$C$94:$M$94,Assumptions!$C$98:$M$98))))</f>
        <v>-1957.232778</v>
      </c>
      <c r="DP27" s="50">
        <f t="array" ref="DP27">-(IF(DP$2=1,Assumptions!$P28/12,-(SUMIF($D$2:$EE$2,DP$2-1,$D27:$EE27)/12)*(1+XLOOKUP(DP$2,Assumptions!$C$94:$M$94,Assumptions!$C$98:$M$98))))</f>
        <v>-1957.232778</v>
      </c>
      <c r="DQ27" s="50">
        <f t="array" ref="DQ27">-(IF(DQ$2=1,Assumptions!$P28/12,-(SUMIF($D$2:$EE$2,DQ$2-1,$D27:$EE27)/12)*(1+XLOOKUP(DQ$2,Assumptions!$C$94:$M$94,Assumptions!$C$98:$M$98))))</f>
        <v>-1957.232778</v>
      </c>
      <c r="DR27" s="50">
        <f t="array" ref="DR27">-(IF(DR$2=1,Assumptions!$P28/12,-(SUMIF($D$2:$EE$2,DR$2-1,$D27:$EE27)/12)*(1+XLOOKUP(DR$2,Assumptions!$C$94:$M$94,Assumptions!$C$98:$M$98))))</f>
        <v>-1957.232778</v>
      </c>
      <c r="DS27" s="50">
        <f t="array" ref="DS27">-(IF(DS$2=1,Assumptions!$P28/12,-(SUMIF($D$2:$EE$2,DS$2-1,$D27:$EE27)/12)*(1+XLOOKUP(DS$2,Assumptions!$C$94:$M$94,Assumptions!$C$98:$M$98))))</f>
        <v>-1957.232778</v>
      </c>
      <c r="DT27" s="50">
        <f t="array" ref="DT27">-(IF(DT$2=1,Assumptions!$P28/12,-(SUMIF($D$2:$EE$2,DT$2-1,$D27:$EE27)/12)*(1+XLOOKUP(DT$2,Assumptions!$C$94:$M$94,Assumptions!$C$98:$M$98))))</f>
        <v>-2015.949761</v>
      </c>
      <c r="DU27" s="50">
        <f t="array" ref="DU27">-(IF(DU$2=1,Assumptions!$P28/12,-(SUMIF($D$2:$EE$2,DU$2-1,$D27:$EE27)/12)*(1+XLOOKUP(DU$2,Assumptions!$C$94:$M$94,Assumptions!$C$98:$M$98))))</f>
        <v>-2015.949761</v>
      </c>
      <c r="DV27" s="50">
        <f t="array" ref="DV27">-(IF(DV$2=1,Assumptions!$P28/12,-(SUMIF($D$2:$EE$2,DV$2-1,$D27:$EE27)/12)*(1+XLOOKUP(DV$2,Assumptions!$C$94:$M$94,Assumptions!$C$98:$M$98))))</f>
        <v>-2015.949761</v>
      </c>
      <c r="DW27" s="50">
        <f t="array" ref="DW27">-(IF(DW$2=1,Assumptions!$P28/12,-(SUMIF($D$2:$EE$2,DW$2-1,$D27:$EE27)/12)*(1+XLOOKUP(DW$2,Assumptions!$C$94:$M$94,Assumptions!$C$98:$M$98))))</f>
        <v>-2015.949761</v>
      </c>
      <c r="DX27" s="50">
        <f t="array" ref="DX27">-(IF(DX$2=1,Assumptions!$P28/12,-(SUMIF($D$2:$EE$2,DX$2-1,$D27:$EE27)/12)*(1+XLOOKUP(DX$2,Assumptions!$C$94:$M$94,Assumptions!$C$98:$M$98))))</f>
        <v>-2015.949761</v>
      </c>
      <c r="DY27" s="50">
        <f t="array" ref="DY27">-(IF(DY$2=1,Assumptions!$P28/12,-(SUMIF($D$2:$EE$2,DY$2-1,$D27:$EE27)/12)*(1+XLOOKUP(DY$2,Assumptions!$C$94:$M$94,Assumptions!$C$98:$M$98))))</f>
        <v>-2015.949761</v>
      </c>
      <c r="DZ27" s="50">
        <f t="array" ref="DZ27">-(IF(DZ$2=1,Assumptions!$P28/12,-(SUMIF($D$2:$EE$2,DZ$2-1,$D27:$EE27)/12)*(1+XLOOKUP(DZ$2,Assumptions!$C$94:$M$94,Assumptions!$C$98:$M$98))))</f>
        <v>-2015.949761</v>
      </c>
      <c r="EA27" s="50">
        <f t="array" ref="EA27">-(IF(EA$2=1,Assumptions!$P28/12,-(SUMIF($D$2:$EE$2,EA$2-1,$D27:$EE27)/12)*(1+XLOOKUP(EA$2,Assumptions!$C$94:$M$94,Assumptions!$C$98:$M$98))))</f>
        <v>-2015.949761</v>
      </c>
      <c r="EB27" s="50">
        <f t="array" ref="EB27">-(IF(EB$2=1,Assumptions!$P28/12,-(SUMIF($D$2:$EE$2,EB$2-1,$D27:$EE27)/12)*(1+XLOOKUP(EB$2,Assumptions!$C$94:$M$94,Assumptions!$C$98:$M$98))))</f>
        <v>-2015.949761</v>
      </c>
      <c r="EC27" s="50">
        <f t="array" ref="EC27">-(IF(EC$2=1,Assumptions!$P28/12,-(SUMIF($D$2:$EE$2,EC$2-1,$D27:$EE27)/12)*(1+XLOOKUP(EC$2,Assumptions!$C$94:$M$94,Assumptions!$C$98:$M$98))))</f>
        <v>-2015.949761</v>
      </c>
      <c r="ED27" s="50">
        <f t="array" ref="ED27">-(IF(ED$2=1,Assumptions!$P28/12,-(SUMIF($D$2:$EE$2,ED$2-1,$D27:$EE27)/12)*(1+XLOOKUP(ED$2,Assumptions!$C$94:$M$94,Assumptions!$C$98:$M$98))))</f>
        <v>-2015.949761</v>
      </c>
      <c r="EE27" s="50">
        <f t="array" ref="EE27">-(IF(EE$2=1,Assumptions!$P28/12,-(SUMIF($D$2:$EE$2,EE$2-1,$D27:$EE27)/12)*(1+XLOOKUP(EE$2,Assumptions!$C$94:$M$94,Assumptions!$C$98:$M$98))))</f>
        <v>-2015.949761</v>
      </c>
    </row>
    <row r="28" ht="15.75" customHeight="1">
      <c r="A28" s="1"/>
      <c r="B28" s="1"/>
      <c r="C28" s="1" t="str">
        <f>Assumptions!J29</f>
        <v>Other Utilities</v>
      </c>
      <c r="D28" s="50">
        <f t="array" ref="D28">-(IF(D$2=1,Assumptions!$P29/12,-(SUMIF($D$2:$EE$2,D$2-1,$D28:$EE28)/12)*(1+XLOOKUP(D$2,Assumptions!$C$94:$M$94,Assumptions!$C$98:$M$98))))</f>
        <v>-292.4418917</v>
      </c>
      <c r="E28" s="50">
        <f t="array" ref="E28">-(IF(E$2=1,Assumptions!$P29/12,-(SUMIF($D$2:$EE$2,E$2-1,$D28:$EE28)/12)*(1+XLOOKUP(E$2,Assumptions!$C$94:$M$94,Assumptions!$C$98:$M$98))))</f>
        <v>-292.4418917</v>
      </c>
      <c r="F28" s="50">
        <f t="array" ref="F28">-(IF(F$2=1,Assumptions!$P29/12,-(SUMIF($D$2:$EE$2,F$2-1,$D28:$EE28)/12)*(1+XLOOKUP(F$2,Assumptions!$C$94:$M$94,Assumptions!$C$98:$M$98))))</f>
        <v>-292.4418917</v>
      </c>
      <c r="G28" s="50">
        <f t="array" ref="G28">-(IF(G$2=1,Assumptions!$P29/12,-(SUMIF($D$2:$EE$2,G$2-1,$D28:$EE28)/12)*(1+XLOOKUP(G$2,Assumptions!$C$94:$M$94,Assumptions!$C$98:$M$98))))</f>
        <v>-292.4418917</v>
      </c>
      <c r="H28" s="50">
        <f t="array" ref="H28">-(IF(H$2=1,Assumptions!$P29/12,-(SUMIF($D$2:$EE$2,H$2-1,$D28:$EE28)/12)*(1+XLOOKUP(H$2,Assumptions!$C$94:$M$94,Assumptions!$C$98:$M$98))))</f>
        <v>-292.4418917</v>
      </c>
      <c r="I28" s="50">
        <f t="array" ref="I28">-(IF(I$2=1,Assumptions!$P29/12,-(SUMIF($D$2:$EE$2,I$2-1,$D28:$EE28)/12)*(1+XLOOKUP(I$2,Assumptions!$C$94:$M$94,Assumptions!$C$98:$M$98))))</f>
        <v>-292.4418917</v>
      </c>
      <c r="J28" s="50">
        <f t="array" ref="J28">-(IF(J$2=1,Assumptions!$P29/12,-(SUMIF($D$2:$EE$2,J$2-1,$D28:$EE28)/12)*(1+XLOOKUP(J$2,Assumptions!$C$94:$M$94,Assumptions!$C$98:$M$98))))</f>
        <v>-292.4418917</v>
      </c>
      <c r="K28" s="50">
        <f t="array" ref="K28">-(IF(K$2=1,Assumptions!$P29/12,-(SUMIF($D$2:$EE$2,K$2-1,$D28:$EE28)/12)*(1+XLOOKUP(K$2,Assumptions!$C$94:$M$94,Assumptions!$C$98:$M$98))))</f>
        <v>-292.4418917</v>
      </c>
      <c r="L28" s="50">
        <f t="array" ref="L28">-(IF(L$2=1,Assumptions!$P29/12,-(SUMIF($D$2:$EE$2,L$2-1,$D28:$EE28)/12)*(1+XLOOKUP(L$2,Assumptions!$C$94:$M$94,Assumptions!$C$98:$M$98))))</f>
        <v>-292.4418917</v>
      </c>
      <c r="M28" s="50">
        <f t="array" ref="M28">-(IF(M$2=1,Assumptions!$P29/12,-(SUMIF($D$2:$EE$2,M$2-1,$D28:$EE28)/12)*(1+XLOOKUP(M$2,Assumptions!$C$94:$M$94,Assumptions!$C$98:$M$98))))</f>
        <v>-292.4418917</v>
      </c>
      <c r="N28" s="50">
        <f t="array" ref="N28">-(IF(N$2=1,Assumptions!$P29/12,-(SUMIF($D$2:$EE$2,N$2-1,$D28:$EE28)/12)*(1+XLOOKUP(N$2,Assumptions!$C$94:$M$94,Assumptions!$C$98:$M$98))))</f>
        <v>-292.4418917</v>
      </c>
      <c r="O28" s="50">
        <f t="array" ref="O28">-(IF(O$2=1,Assumptions!$P29/12,-(SUMIF($D$2:$EE$2,O$2-1,$D28:$EE28)/12)*(1+XLOOKUP(O$2,Assumptions!$C$94:$M$94,Assumptions!$C$98:$M$98))))</f>
        <v>-292.4418917</v>
      </c>
      <c r="P28" s="50">
        <f t="array" ref="P28">-(IF(P$2=1,Assumptions!$P29/12,-(SUMIF($D$2:$EE$2,P$2-1,$D28:$EE28)/12)*(1+XLOOKUP(P$2,Assumptions!$C$94:$M$94,Assumptions!$C$98:$M$98))))</f>
        <v>-301.2151484</v>
      </c>
      <c r="Q28" s="50">
        <f t="array" ref="Q28">-(IF(Q$2=1,Assumptions!$P29/12,-(SUMIF($D$2:$EE$2,Q$2-1,$D28:$EE28)/12)*(1+XLOOKUP(Q$2,Assumptions!$C$94:$M$94,Assumptions!$C$98:$M$98))))</f>
        <v>-301.2151484</v>
      </c>
      <c r="R28" s="50">
        <f t="array" ref="R28">-(IF(R$2=1,Assumptions!$P29/12,-(SUMIF($D$2:$EE$2,R$2-1,$D28:$EE28)/12)*(1+XLOOKUP(R$2,Assumptions!$C$94:$M$94,Assumptions!$C$98:$M$98))))</f>
        <v>-301.2151484</v>
      </c>
      <c r="S28" s="50">
        <f t="array" ref="S28">-(IF(S$2=1,Assumptions!$P29/12,-(SUMIF($D$2:$EE$2,S$2-1,$D28:$EE28)/12)*(1+XLOOKUP(S$2,Assumptions!$C$94:$M$94,Assumptions!$C$98:$M$98))))</f>
        <v>-301.2151484</v>
      </c>
      <c r="T28" s="50">
        <f t="array" ref="T28">-(IF(T$2=1,Assumptions!$P29/12,-(SUMIF($D$2:$EE$2,T$2-1,$D28:$EE28)/12)*(1+XLOOKUP(T$2,Assumptions!$C$94:$M$94,Assumptions!$C$98:$M$98))))</f>
        <v>-301.2151484</v>
      </c>
      <c r="U28" s="50">
        <f t="array" ref="U28">-(IF(U$2=1,Assumptions!$P29/12,-(SUMIF($D$2:$EE$2,U$2-1,$D28:$EE28)/12)*(1+XLOOKUP(U$2,Assumptions!$C$94:$M$94,Assumptions!$C$98:$M$98))))</f>
        <v>-301.2151484</v>
      </c>
      <c r="V28" s="50">
        <f t="array" ref="V28">-(IF(V$2=1,Assumptions!$P29/12,-(SUMIF($D$2:$EE$2,V$2-1,$D28:$EE28)/12)*(1+XLOOKUP(V$2,Assumptions!$C$94:$M$94,Assumptions!$C$98:$M$98))))</f>
        <v>-301.2151484</v>
      </c>
      <c r="W28" s="50">
        <f t="array" ref="W28">-(IF(W$2=1,Assumptions!$P29/12,-(SUMIF($D$2:$EE$2,W$2-1,$D28:$EE28)/12)*(1+XLOOKUP(W$2,Assumptions!$C$94:$M$94,Assumptions!$C$98:$M$98))))</f>
        <v>-301.2151484</v>
      </c>
      <c r="X28" s="50">
        <f t="array" ref="X28">-(IF(X$2=1,Assumptions!$P29/12,-(SUMIF($D$2:$EE$2,X$2-1,$D28:$EE28)/12)*(1+XLOOKUP(X$2,Assumptions!$C$94:$M$94,Assumptions!$C$98:$M$98))))</f>
        <v>-301.2151484</v>
      </c>
      <c r="Y28" s="50">
        <f t="array" ref="Y28">-(IF(Y$2=1,Assumptions!$P29/12,-(SUMIF($D$2:$EE$2,Y$2-1,$D28:$EE28)/12)*(1+XLOOKUP(Y$2,Assumptions!$C$94:$M$94,Assumptions!$C$98:$M$98))))</f>
        <v>-301.2151484</v>
      </c>
      <c r="Z28" s="50">
        <f t="array" ref="Z28">-(IF(Z$2=1,Assumptions!$P29/12,-(SUMIF($D$2:$EE$2,Z$2-1,$D28:$EE28)/12)*(1+XLOOKUP(Z$2,Assumptions!$C$94:$M$94,Assumptions!$C$98:$M$98))))</f>
        <v>-301.2151484</v>
      </c>
      <c r="AA28" s="50">
        <f t="array" ref="AA28">-(IF(AA$2=1,Assumptions!$P29/12,-(SUMIF($D$2:$EE$2,AA$2-1,$D28:$EE28)/12)*(1+XLOOKUP(AA$2,Assumptions!$C$94:$M$94,Assumptions!$C$98:$M$98))))</f>
        <v>-301.2151484</v>
      </c>
      <c r="AB28" s="50">
        <f t="array" ref="AB28">-(IF(AB$2=1,Assumptions!$P29/12,-(SUMIF($D$2:$EE$2,AB$2-1,$D28:$EE28)/12)*(1+XLOOKUP(AB$2,Assumptions!$C$94:$M$94,Assumptions!$C$98:$M$98))))</f>
        <v>-310.2516029</v>
      </c>
      <c r="AC28" s="50">
        <f t="array" ref="AC28">-(IF(AC$2=1,Assumptions!$P29/12,-(SUMIF($D$2:$EE$2,AC$2-1,$D28:$EE28)/12)*(1+XLOOKUP(AC$2,Assumptions!$C$94:$M$94,Assumptions!$C$98:$M$98))))</f>
        <v>-310.2516029</v>
      </c>
      <c r="AD28" s="50">
        <f t="array" ref="AD28">-(IF(AD$2=1,Assumptions!$P29/12,-(SUMIF($D$2:$EE$2,AD$2-1,$D28:$EE28)/12)*(1+XLOOKUP(AD$2,Assumptions!$C$94:$M$94,Assumptions!$C$98:$M$98))))</f>
        <v>-310.2516029</v>
      </c>
      <c r="AE28" s="50">
        <f t="array" ref="AE28">-(IF(AE$2=1,Assumptions!$P29/12,-(SUMIF($D$2:$EE$2,AE$2-1,$D28:$EE28)/12)*(1+XLOOKUP(AE$2,Assumptions!$C$94:$M$94,Assumptions!$C$98:$M$98))))</f>
        <v>-310.2516029</v>
      </c>
      <c r="AF28" s="50">
        <f t="array" ref="AF28">-(IF(AF$2=1,Assumptions!$P29/12,-(SUMIF($D$2:$EE$2,AF$2-1,$D28:$EE28)/12)*(1+XLOOKUP(AF$2,Assumptions!$C$94:$M$94,Assumptions!$C$98:$M$98))))</f>
        <v>-310.2516029</v>
      </c>
      <c r="AG28" s="50">
        <f t="array" ref="AG28">-(IF(AG$2=1,Assumptions!$P29/12,-(SUMIF($D$2:$EE$2,AG$2-1,$D28:$EE28)/12)*(1+XLOOKUP(AG$2,Assumptions!$C$94:$M$94,Assumptions!$C$98:$M$98))))</f>
        <v>-310.2516029</v>
      </c>
      <c r="AH28" s="50">
        <f t="array" ref="AH28">-(IF(AH$2=1,Assumptions!$P29/12,-(SUMIF($D$2:$EE$2,AH$2-1,$D28:$EE28)/12)*(1+XLOOKUP(AH$2,Assumptions!$C$94:$M$94,Assumptions!$C$98:$M$98))))</f>
        <v>-310.2516029</v>
      </c>
      <c r="AI28" s="50">
        <f t="array" ref="AI28">-(IF(AI$2=1,Assumptions!$P29/12,-(SUMIF($D$2:$EE$2,AI$2-1,$D28:$EE28)/12)*(1+XLOOKUP(AI$2,Assumptions!$C$94:$M$94,Assumptions!$C$98:$M$98))))</f>
        <v>-310.2516029</v>
      </c>
      <c r="AJ28" s="50">
        <f t="array" ref="AJ28">-(IF(AJ$2=1,Assumptions!$P29/12,-(SUMIF($D$2:$EE$2,AJ$2-1,$D28:$EE28)/12)*(1+XLOOKUP(AJ$2,Assumptions!$C$94:$M$94,Assumptions!$C$98:$M$98))))</f>
        <v>-310.2516029</v>
      </c>
      <c r="AK28" s="50">
        <f t="array" ref="AK28">-(IF(AK$2=1,Assumptions!$P29/12,-(SUMIF($D$2:$EE$2,AK$2-1,$D28:$EE28)/12)*(1+XLOOKUP(AK$2,Assumptions!$C$94:$M$94,Assumptions!$C$98:$M$98))))</f>
        <v>-310.2516029</v>
      </c>
      <c r="AL28" s="50">
        <f t="array" ref="AL28">-(IF(AL$2=1,Assumptions!$P29/12,-(SUMIF($D$2:$EE$2,AL$2-1,$D28:$EE28)/12)*(1+XLOOKUP(AL$2,Assumptions!$C$94:$M$94,Assumptions!$C$98:$M$98))))</f>
        <v>-310.2516029</v>
      </c>
      <c r="AM28" s="50">
        <f t="array" ref="AM28">-(IF(AM$2=1,Assumptions!$P29/12,-(SUMIF($D$2:$EE$2,AM$2-1,$D28:$EE28)/12)*(1+XLOOKUP(AM$2,Assumptions!$C$94:$M$94,Assumptions!$C$98:$M$98))))</f>
        <v>-310.2516029</v>
      </c>
      <c r="AN28" s="50">
        <f t="array" ref="AN28">-(IF(AN$2=1,Assumptions!$P29/12,-(SUMIF($D$2:$EE$2,AN$2-1,$D28:$EE28)/12)*(1+XLOOKUP(AN$2,Assumptions!$C$94:$M$94,Assumptions!$C$98:$M$98))))</f>
        <v>-319.559151</v>
      </c>
      <c r="AO28" s="50">
        <f t="array" ref="AO28">-(IF(AO$2=1,Assumptions!$P29/12,-(SUMIF($D$2:$EE$2,AO$2-1,$D28:$EE28)/12)*(1+XLOOKUP(AO$2,Assumptions!$C$94:$M$94,Assumptions!$C$98:$M$98))))</f>
        <v>-319.559151</v>
      </c>
      <c r="AP28" s="50">
        <f t="array" ref="AP28">-(IF(AP$2=1,Assumptions!$P29/12,-(SUMIF($D$2:$EE$2,AP$2-1,$D28:$EE28)/12)*(1+XLOOKUP(AP$2,Assumptions!$C$94:$M$94,Assumptions!$C$98:$M$98))))</f>
        <v>-319.559151</v>
      </c>
      <c r="AQ28" s="50">
        <f t="array" ref="AQ28">-(IF(AQ$2=1,Assumptions!$P29/12,-(SUMIF($D$2:$EE$2,AQ$2-1,$D28:$EE28)/12)*(1+XLOOKUP(AQ$2,Assumptions!$C$94:$M$94,Assumptions!$C$98:$M$98))))</f>
        <v>-319.559151</v>
      </c>
      <c r="AR28" s="50">
        <f t="array" ref="AR28">-(IF(AR$2=1,Assumptions!$P29/12,-(SUMIF($D$2:$EE$2,AR$2-1,$D28:$EE28)/12)*(1+XLOOKUP(AR$2,Assumptions!$C$94:$M$94,Assumptions!$C$98:$M$98))))</f>
        <v>-319.559151</v>
      </c>
      <c r="AS28" s="50">
        <f t="array" ref="AS28">-(IF(AS$2=1,Assumptions!$P29/12,-(SUMIF($D$2:$EE$2,AS$2-1,$D28:$EE28)/12)*(1+XLOOKUP(AS$2,Assumptions!$C$94:$M$94,Assumptions!$C$98:$M$98))))</f>
        <v>-319.559151</v>
      </c>
      <c r="AT28" s="50">
        <f t="array" ref="AT28">-(IF(AT$2=1,Assumptions!$P29/12,-(SUMIF($D$2:$EE$2,AT$2-1,$D28:$EE28)/12)*(1+XLOOKUP(AT$2,Assumptions!$C$94:$M$94,Assumptions!$C$98:$M$98))))</f>
        <v>-319.559151</v>
      </c>
      <c r="AU28" s="50">
        <f t="array" ref="AU28">-(IF(AU$2=1,Assumptions!$P29/12,-(SUMIF($D$2:$EE$2,AU$2-1,$D28:$EE28)/12)*(1+XLOOKUP(AU$2,Assumptions!$C$94:$M$94,Assumptions!$C$98:$M$98))))</f>
        <v>-319.559151</v>
      </c>
      <c r="AV28" s="50">
        <f t="array" ref="AV28">-(IF(AV$2=1,Assumptions!$P29/12,-(SUMIF($D$2:$EE$2,AV$2-1,$D28:$EE28)/12)*(1+XLOOKUP(AV$2,Assumptions!$C$94:$M$94,Assumptions!$C$98:$M$98))))</f>
        <v>-319.559151</v>
      </c>
      <c r="AW28" s="50">
        <f t="array" ref="AW28">-(IF(AW$2=1,Assumptions!$P29/12,-(SUMIF($D$2:$EE$2,AW$2-1,$D28:$EE28)/12)*(1+XLOOKUP(AW$2,Assumptions!$C$94:$M$94,Assumptions!$C$98:$M$98))))</f>
        <v>-319.559151</v>
      </c>
      <c r="AX28" s="50">
        <f t="array" ref="AX28">-(IF(AX$2=1,Assumptions!$P29/12,-(SUMIF($D$2:$EE$2,AX$2-1,$D28:$EE28)/12)*(1+XLOOKUP(AX$2,Assumptions!$C$94:$M$94,Assumptions!$C$98:$M$98))))</f>
        <v>-319.559151</v>
      </c>
      <c r="AY28" s="50">
        <f t="array" ref="AY28">-(IF(AY$2=1,Assumptions!$P29/12,-(SUMIF($D$2:$EE$2,AY$2-1,$D28:$EE28)/12)*(1+XLOOKUP(AY$2,Assumptions!$C$94:$M$94,Assumptions!$C$98:$M$98))))</f>
        <v>-319.559151</v>
      </c>
      <c r="AZ28" s="50">
        <f t="array" ref="AZ28">-(IF(AZ$2=1,Assumptions!$P29/12,-(SUMIF($D$2:$EE$2,AZ$2-1,$D28:$EE28)/12)*(1+XLOOKUP(AZ$2,Assumptions!$C$94:$M$94,Assumptions!$C$98:$M$98))))</f>
        <v>-329.1459255</v>
      </c>
      <c r="BA28" s="50">
        <f t="array" ref="BA28">-(IF(BA$2=1,Assumptions!$P29/12,-(SUMIF($D$2:$EE$2,BA$2-1,$D28:$EE28)/12)*(1+XLOOKUP(BA$2,Assumptions!$C$94:$M$94,Assumptions!$C$98:$M$98))))</f>
        <v>-329.1459255</v>
      </c>
      <c r="BB28" s="50">
        <f t="array" ref="BB28">-(IF(BB$2=1,Assumptions!$P29/12,-(SUMIF($D$2:$EE$2,BB$2-1,$D28:$EE28)/12)*(1+XLOOKUP(BB$2,Assumptions!$C$94:$M$94,Assumptions!$C$98:$M$98))))</f>
        <v>-329.1459255</v>
      </c>
      <c r="BC28" s="50">
        <f t="array" ref="BC28">-(IF(BC$2=1,Assumptions!$P29/12,-(SUMIF($D$2:$EE$2,BC$2-1,$D28:$EE28)/12)*(1+XLOOKUP(BC$2,Assumptions!$C$94:$M$94,Assumptions!$C$98:$M$98))))</f>
        <v>-329.1459255</v>
      </c>
      <c r="BD28" s="50">
        <f t="array" ref="BD28">-(IF(BD$2=1,Assumptions!$P29/12,-(SUMIF($D$2:$EE$2,BD$2-1,$D28:$EE28)/12)*(1+XLOOKUP(BD$2,Assumptions!$C$94:$M$94,Assumptions!$C$98:$M$98))))</f>
        <v>-329.1459255</v>
      </c>
      <c r="BE28" s="50">
        <f t="array" ref="BE28">-(IF(BE$2=1,Assumptions!$P29/12,-(SUMIF($D$2:$EE$2,BE$2-1,$D28:$EE28)/12)*(1+XLOOKUP(BE$2,Assumptions!$C$94:$M$94,Assumptions!$C$98:$M$98))))</f>
        <v>-329.1459255</v>
      </c>
      <c r="BF28" s="50">
        <f t="array" ref="BF28">-(IF(BF$2=1,Assumptions!$P29/12,-(SUMIF($D$2:$EE$2,BF$2-1,$D28:$EE28)/12)*(1+XLOOKUP(BF$2,Assumptions!$C$94:$M$94,Assumptions!$C$98:$M$98))))</f>
        <v>-329.1459255</v>
      </c>
      <c r="BG28" s="50">
        <f t="array" ref="BG28">-(IF(BG$2=1,Assumptions!$P29/12,-(SUMIF($D$2:$EE$2,BG$2-1,$D28:$EE28)/12)*(1+XLOOKUP(BG$2,Assumptions!$C$94:$M$94,Assumptions!$C$98:$M$98))))</f>
        <v>-329.1459255</v>
      </c>
      <c r="BH28" s="50">
        <f t="array" ref="BH28">-(IF(BH$2=1,Assumptions!$P29/12,-(SUMIF($D$2:$EE$2,BH$2-1,$D28:$EE28)/12)*(1+XLOOKUP(BH$2,Assumptions!$C$94:$M$94,Assumptions!$C$98:$M$98))))</f>
        <v>-329.1459255</v>
      </c>
      <c r="BI28" s="50">
        <f t="array" ref="BI28">-(IF(BI$2=1,Assumptions!$P29/12,-(SUMIF($D$2:$EE$2,BI$2-1,$D28:$EE28)/12)*(1+XLOOKUP(BI$2,Assumptions!$C$94:$M$94,Assumptions!$C$98:$M$98))))</f>
        <v>-329.1459255</v>
      </c>
      <c r="BJ28" s="50">
        <f t="array" ref="BJ28">-(IF(BJ$2=1,Assumptions!$P29/12,-(SUMIF($D$2:$EE$2,BJ$2-1,$D28:$EE28)/12)*(1+XLOOKUP(BJ$2,Assumptions!$C$94:$M$94,Assumptions!$C$98:$M$98))))</f>
        <v>-329.1459255</v>
      </c>
      <c r="BK28" s="50">
        <f t="array" ref="BK28">-(IF(BK$2=1,Assumptions!$P29/12,-(SUMIF($D$2:$EE$2,BK$2-1,$D28:$EE28)/12)*(1+XLOOKUP(BK$2,Assumptions!$C$94:$M$94,Assumptions!$C$98:$M$98))))</f>
        <v>-329.1459255</v>
      </c>
      <c r="BL28" s="50">
        <f t="array" ref="BL28">-(IF(BL$2=1,Assumptions!$P29/12,-(SUMIF($D$2:$EE$2,BL$2-1,$D28:$EE28)/12)*(1+XLOOKUP(BL$2,Assumptions!$C$94:$M$94,Assumptions!$C$98:$M$98))))</f>
        <v>-339.0203032</v>
      </c>
      <c r="BM28" s="50">
        <f t="array" ref="BM28">-(IF(BM$2=1,Assumptions!$P29/12,-(SUMIF($D$2:$EE$2,BM$2-1,$D28:$EE28)/12)*(1+XLOOKUP(BM$2,Assumptions!$C$94:$M$94,Assumptions!$C$98:$M$98))))</f>
        <v>-339.0203032</v>
      </c>
      <c r="BN28" s="50">
        <f t="array" ref="BN28">-(IF(BN$2=1,Assumptions!$P29/12,-(SUMIF($D$2:$EE$2,BN$2-1,$D28:$EE28)/12)*(1+XLOOKUP(BN$2,Assumptions!$C$94:$M$94,Assumptions!$C$98:$M$98))))</f>
        <v>-339.0203032</v>
      </c>
      <c r="BO28" s="50">
        <f t="array" ref="BO28">-(IF(BO$2=1,Assumptions!$P29/12,-(SUMIF($D$2:$EE$2,BO$2-1,$D28:$EE28)/12)*(1+XLOOKUP(BO$2,Assumptions!$C$94:$M$94,Assumptions!$C$98:$M$98))))</f>
        <v>-339.0203032</v>
      </c>
      <c r="BP28" s="50">
        <f t="array" ref="BP28">-(IF(BP$2=1,Assumptions!$P29/12,-(SUMIF($D$2:$EE$2,BP$2-1,$D28:$EE28)/12)*(1+XLOOKUP(BP$2,Assumptions!$C$94:$M$94,Assumptions!$C$98:$M$98))))</f>
        <v>-339.0203032</v>
      </c>
      <c r="BQ28" s="50">
        <f t="array" ref="BQ28">-(IF(BQ$2=1,Assumptions!$P29/12,-(SUMIF($D$2:$EE$2,BQ$2-1,$D28:$EE28)/12)*(1+XLOOKUP(BQ$2,Assumptions!$C$94:$M$94,Assumptions!$C$98:$M$98))))</f>
        <v>-339.0203032</v>
      </c>
      <c r="BR28" s="50">
        <f t="array" ref="BR28">-(IF(BR$2=1,Assumptions!$P29/12,-(SUMIF($D$2:$EE$2,BR$2-1,$D28:$EE28)/12)*(1+XLOOKUP(BR$2,Assumptions!$C$94:$M$94,Assumptions!$C$98:$M$98))))</f>
        <v>-339.0203032</v>
      </c>
      <c r="BS28" s="50">
        <f t="array" ref="BS28">-(IF(BS$2=1,Assumptions!$P29/12,-(SUMIF($D$2:$EE$2,BS$2-1,$D28:$EE28)/12)*(1+XLOOKUP(BS$2,Assumptions!$C$94:$M$94,Assumptions!$C$98:$M$98))))</f>
        <v>-339.0203032</v>
      </c>
      <c r="BT28" s="50">
        <f t="array" ref="BT28">-(IF(BT$2=1,Assumptions!$P29/12,-(SUMIF($D$2:$EE$2,BT$2-1,$D28:$EE28)/12)*(1+XLOOKUP(BT$2,Assumptions!$C$94:$M$94,Assumptions!$C$98:$M$98))))</f>
        <v>-339.0203032</v>
      </c>
      <c r="BU28" s="50">
        <f t="array" ref="BU28">-(IF(BU$2=1,Assumptions!$P29/12,-(SUMIF($D$2:$EE$2,BU$2-1,$D28:$EE28)/12)*(1+XLOOKUP(BU$2,Assumptions!$C$94:$M$94,Assumptions!$C$98:$M$98))))</f>
        <v>-339.0203032</v>
      </c>
      <c r="BV28" s="50">
        <f t="array" ref="BV28">-(IF(BV$2=1,Assumptions!$P29/12,-(SUMIF($D$2:$EE$2,BV$2-1,$D28:$EE28)/12)*(1+XLOOKUP(BV$2,Assumptions!$C$94:$M$94,Assumptions!$C$98:$M$98))))</f>
        <v>-339.0203032</v>
      </c>
      <c r="BW28" s="50">
        <f t="array" ref="BW28">-(IF(BW$2=1,Assumptions!$P29/12,-(SUMIF($D$2:$EE$2,BW$2-1,$D28:$EE28)/12)*(1+XLOOKUP(BW$2,Assumptions!$C$94:$M$94,Assumptions!$C$98:$M$98))))</f>
        <v>-339.0203032</v>
      </c>
      <c r="BX28" s="50">
        <f t="array" ref="BX28">-(IF(BX$2=1,Assumptions!$P29/12,-(SUMIF($D$2:$EE$2,BX$2-1,$D28:$EE28)/12)*(1+XLOOKUP(BX$2,Assumptions!$C$94:$M$94,Assumptions!$C$98:$M$98))))</f>
        <v>-349.1909123</v>
      </c>
      <c r="BY28" s="50">
        <f t="array" ref="BY28">-(IF(BY$2=1,Assumptions!$P29/12,-(SUMIF($D$2:$EE$2,BY$2-1,$D28:$EE28)/12)*(1+XLOOKUP(BY$2,Assumptions!$C$94:$M$94,Assumptions!$C$98:$M$98))))</f>
        <v>-349.1909123</v>
      </c>
      <c r="BZ28" s="50">
        <f t="array" ref="BZ28">-(IF(BZ$2=1,Assumptions!$P29/12,-(SUMIF($D$2:$EE$2,BZ$2-1,$D28:$EE28)/12)*(1+XLOOKUP(BZ$2,Assumptions!$C$94:$M$94,Assumptions!$C$98:$M$98))))</f>
        <v>-349.1909123</v>
      </c>
      <c r="CA28" s="50">
        <f t="array" ref="CA28">-(IF(CA$2=1,Assumptions!$P29/12,-(SUMIF($D$2:$EE$2,CA$2-1,$D28:$EE28)/12)*(1+XLOOKUP(CA$2,Assumptions!$C$94:$M$94,Assumptions!$C$98:$M$98))))</f>
        <v>-349.1909123</v>
      </c>
      <c r="CB28" s="50">
        <f t="array" ref="CB28">-(IF(CB$2=1,Assumptions!$P29/12,-(SUMIF($D$2:$EE$2,CB$2-1,$D28:$EE28)/12)*(1+XLOOKUP(CB$2,Assumptions!$C$94:$M$94,Assumptions!$C$98:$M$98))))</f>
        <v>-349.1909123</v>
      </c>
      <c r="CC28" s="50">
        <f t="array" ref="CC28">-(IF(CC$2=1,Assumptions!$P29/12,-(SUMIF($D$2:$EE$2,CC$2-1,$D28:$EE28)/12)*(1+XLOOKUP(CC$2,Assumptions!$C$94:$M$94,Assumptions!$C$98:$M$98))))</f>
        <v>-349.1909123</v>
      </c>
      <c r="CD28" s="50">
        <f t="array" ref="CD28">-(IF(CD$2=1,Assumptions!$P29/12,-(SUMIF($D$2:$EE$2,CD$2-1,$D28:$EE28)/12)*(1+XLOOKUP(CD$2,Assumptions!$C$94:$M$94,Assumptions!$C$98:$M$98))))</f>
        <v>-349.1909123</v>
      </c>
      <c r="CE28" s="50">
        <f t="array" ref="CE28">-(IF(CE$2=1,Assumptions!$P29/12,-(SUMIF($D$2:$EE$2,CE$2-1,$D28:$EE28)/12)*(1+XLOOKUP(CE$2,Assumptions!$C$94:$M$94,Assumptions!$C$98:$M$98))))</f>
        <v>-349.1909123</v>
      </c>
      <c r="CF28" s="50">
        <f t="array" ref="CF28">-(IF(CF$2=1,Assumptions!$P29/12,-(SUMIF($D$2:$EE$2,CF$2-1,$D28:$EE28)/12)*(1+XLOOKUP(CF$2,Assumptions!$C$94:$M$94,Assumptions!$C$98:$M$98))))</f>
        <v>-349.1909123</v>
      </c>
      <c r="CG28" s="50">
        <f t="array" ref="CG28">-(IF(CG$2=1,Assumptions!$P29/12,-(SUMIF($D$2:$EE$2,CG$2-1,$D28:$EE28)/12)*(1+XLOOKUP(CG$2,Assumptions!$C$94:$M$94,Assumptions!$C$98:$M$98))))</f>
        <v>-349.1909123</v>
      </c>
      <c r="CH28" s="50">
        <f t="array" ref="CH28">-(IF(CH$2=1,Assumptions!$P29/12,-(SUMIF($D$2:$EE$2,CH$2-1,$D28:$EE28)/12)*(1+XLOOKUP(CH$2,Assumptions!$C$94:$M$94,Assumptions!$C$98:$M$98))))</f>
        <v>-349.1909123</v>
      </c>
      <c r="CI28" s="50">
        <f t="array" ref="CI28">-(IF(CI$2=1,Assumptions!$P29/12,-(SUMIF($D$2:$EE$2,CI$2-1,$D28:$EE28)/12)*(1+XLOOKUP(CI$2,Assumptions!$C$94:$M$94,Assumptions!$C$98:$M$98))))</f>
        <v>-349.1909123</v>
      </c>
      <c r="CJ28" s="50">
        <f t="array" ref="CJ28">-(IF(CJ$2=1,Assumptions!$P29/12,-(SUMIF($D$2:$EE$2,CJ$2-1,$D28:$EE28)/12)*(1+XLOOKUP(CJ$2,Assumptions!$C$94:$M$94,Assumptions!$C$98:$M$98))))</f>
        <v>-359.6666397</v>
      </c>
      <c r="CK28" s="50">
        <f t="array" ref="CK28">-(IF(CK$2=1,Assumptions!$P29/12,-(SUMIF($D$2:$EE$2,CK$2-1,$D28:$EE28)/12)*(1+XLOOKUP(CK$2,Assumptions!$C$94:$M$94,Assumptions!$C$98:$M$98))))</f>
        <v>-359.6666397</v>
      </c>
      <c r="CL28" s="50">
        <f t="array" ref="CL28">-(IF(CL$2=1,Assumptions!$P29/12,-(SUMIF($D$2:$EE$2,CL$2-1,$D28:$EE28)/12)*(1+XLOOKUP(CL$2,Assumptions!$C$94:$M$94,Assumptions!$C$98:$M$98))))</f>
        <v>-359.6666397</v>
      </c>
      <c r="CM28" s="50">
        <f t="array" ref="CM28">-(IF(CM$2=1,Assumptions!$P29/12,-(SUMIF($D$2:$EE$2,CM$2-1,$D28:$EE28)/12)*(1+XLOOKUP(CM$2,Assumptions!$C$94:$M$94,Assumptions!$C$98:$M$98))))</f>
        <v>-359.6666397</v>
      </c>
      <c r="CN28" s="50">
        <f t="array" ref="CN28">-(IF(CN$2=1,Assumptions!$P29/12,-(SUMIF($D$2:$EE$2,CN$2-1,$D28:$EE28)/12)*(1+XLOOKUP(CN$2,Assumptions!$C$94:$M$94,Assumptions!$C$98:$M$98))))</f>
        <v>-359.6666397</v>
      </c>
      <c r="CO28" s="50">
        <f t="array" ref="CO28">-(IF(CO$2=1,Assumptions!$P29/12,-(SUMIF($D$2:$EE$2,CO$2-1,$D28:$EE28)/12)*(1+XLOOKUP(CO$2,Assumptions!$C$94:$M$94,Assumptions!$C$98:$M$98))))</f>
        <v>-359.6666397</v>
      </c>
      <c r="CP28" s="50">
        <f t="array" ref="CP28">-(IF(CP$2=1,Assumptions!$P29/12,-(SUMIF($D$2:$EE$2,CP$2-1,$D28:$EE28)/12)*(1+XLOOKUP(CP$2,Assumptions!$C$94:$M$94,Assumptions!$C$98:$M$98))))</f>
        <v>-359.6666397</v>
      </c>
      <c r="CQ28" s="50">
        <f t="array" ref="CQ28">-(IF(CQ$2=1,Assumptions!$P29/12,-(SUMIF($D$2:$EE$2,CQ$2-1,$D28:$EE28)/12)*(1+XLOOKUP(CQ$2,Assumptions!$C$94:$M$94,Assumptions!$C$98:$M$98))))</f>
        <v>-359.6666397</v>
      </c>
      <c r="CR28" s="50">
        <f t="array" ref="CR28">-(IF(CR$2=1,Assumptions!$P29/12,-(SUMIF($D$2:$EE$2,CR$2-1,$D28:$EE28)/12)*(1+XLOOKUP(CR$2,Assumptions!$C$94:$M$94,Assumptions!$C$98:$M$98))))</f>
        <v>-359.6666397</v>
      </c>
      <c r="CS28" s="50">
        <f t="array" ref="CS28">-(IF(CS$2=1,Assumptions!$P29/12,-(SUMIF($D$2:$EE$2,CS$2-1,$D28:$EE28)/12)*(1+XLOOKUP(CS$2,Assumptions!$C$94:$M$94,Assumptions!$C$98:$M$98))))</f>
        <v>-359.6666397</v>
      </c>
      <c r="CT28" s="50">
        <f t="array" ref="CT28">-(IF(CT$2=1,Assumptions!$P29/12,-(SUMIF($D$2:$EE$2,CT$2-1,$D28:$EE28)/12)*(1+XLOOKUP(CT$2,Assumptions!$C$94:$M$94,Assumptions!$C$98:$M$98))))</f>
        <v>-359.6666397</v>
      </c>
      <c r="CU28" s="50">
        <f t="array" ref="CU28">-(IF(CU$2=1,Assumptions!$P29/12,-(SUMIF($D$2:$EE$2,CU$2-1,$D28:$EE28)/12)*(1+XLOOKUP(CU$2,Assumptions!$C$94:$M$94,Assumptions!$C$98:$M$98))))</f>
        <v>-359.6666397</v>
      </c>
      <c r="CV28" s="50">
        <f t="array" ref="CV28">-(IF(CV$2=1,Assumptions!$P29/12,-(SUMIF($D$2:$EE$2,CV$2-1,$D28:$EE28)/12)*(1+XLOOKUP(CV$2,Assumptions!$C$94:$M$94,Assumptions!$C$98:$M$98))))</f>
        <v>-370.4566389</v>
      </c>
      <c r="CW28" s="50">
        <f t="array" ref="CW28">-(IF(CW$2=1,Assumptions!$P29/12,-(SUMIF($D$2:$EE$2,CW$2-1,$D28:$EE28)/12)*(1+XLOOKUP(CW$2,Assumptions!$C$94:$M$94,Assumptions!$C$98:$M$98))))</f>
        <v>-370.4566389</v>
      </c>
      <c r="CX28" s="50">
        <f t="array" ref="CX28">-(IF(CX$2=1,Assumptions!$P29/12,-(SUMIF($D$2:$EE$2,CX$2-1,$D28:$EE28)/12)*(1+XLOOKUP(CX$2,Assumptions!$C$94:$M$94,Assumptions!$C$98:$M$98))))</f>
        <v>-370.4566389</v>
      </c>
      <c r="CY28" s="50">
        <f t="array" ref="CY28">-(IF(CY$2=1,Assumptions!$P29/12,-(SUMIF($D$2:$EE$2,CY$2-1,$D28:$EE28)/12)*(1+XLOOKUP(CY$2,Assumptions!$C$94:$M$94,Assumptions!$C$98:$M$98))))</f>
        <v>-370.4566389</v>
      </c>
      <c r="CZ28" s="50">
        <f t="array" ref="CZ28">-(IF(CZ$2=1,Assumptions!$P29/12,-(SUMIF($D$2:$EE$2,CZ$2-1,$D28:$EE28)/12)*(1+XLOOKUP(CZ$2,Assumptions!$C$94:$M$94,Assumptions!$C$98:$M$98))))</f>
        <v>-370.4566389</v>
      </c>
      <c r="DA28" s="50">
        <f t="array" ref="DA28">-(IF(DA$2=1,Assumptions!$P29/12,-(SUMIF($D$2:$EE$2,DA$2-1,$D28:$EE28)/12)*(1+XLOOKUP(DA$2,Assumptions!$C$94:$M$94,Assumptions!$C$98:$M$98))))</f>
        <v>-370.4566389</v>
      </c>
      <c r="DB28" s="50">
        <f t="array" ref="DB28">-(IF(DB$2=1,Assumptions!$P29/12,-(SUMIF($D$2:$EE$2,DB$2-1,$D28:$EE28)/12)*(1+XLOOKUP(DB$2,Assumptions!$C$94:$M$94,Assumptions!$C$98:$M$98))))</f>
        <v>-370.4566389</v>
      </c>
      <c r="DC28" s="50">
        <f t="array" ref="DC28">-(IF(DC$2=1,Assumptions!$P29/12,-(SUMIF($D$2:$EE$2,DC$2-1,$D28:$EE28)/12)*(1+XLOOKUP(DC$2,Assumptions!$C$94:$M$94,Assumptions!$C$98:$M$98))))</f>
        <v>-370.4566389</v>
      </c>
      <c r="DD28" s="50">
        <f t="array" ref="DD28">-(IF(DD$2=1,Assumptions!$P29/12,-(SUMIF($D$2:$EE$2,DD$2-1,$D28:$EE28)/12)*(1+XLOOKUP(DD$2,Assumptions!$C$94:$M$94,Assumptions!$C$98:$M$98))))</f>
        <v>-370.4566389</v>
      </c>
      <c r="DE28" s="50">
        <f t="array" ref="DE28">-(IF(DE$2=1,Assumptions!$P29/12,-(SUMIF($D$2:$EE$2,DE$2-1,$D28:$EE28)/12)*(1+XLOOKUP(DE$2,Assumptions!$C$94:$M$94,Assumptions!$C$98:$M$98))))</f>
        <v>-370.4566389</v>
      </c>
      <c r="DF28" s="50">
        <f t="array" ref="DF28">-(IF(DF$2=1,Assumptions!$P29/12,-(SUMIF($D$2:$EE$2,DF$2-1,$D28:$EE28)/12)*(1+XLOOKUP(DF$2,Assumptions!$C$94:$M$94,Assumptions!$C$98:$M$98))))</f>
        <v>-370.4566389</v>
      </c>
      <c r="DG28" s="50">
        <f t="array" ref="DG28">-(IF(DG$2=1,Assumptions!$P29/12,-(SUMIF($D$2:$EE$2,DG$2-1,$D28:$EE28)/12)*(1+XLOOKUP(DG$2,Assumptions!$C$94:$M$94,Assumptions!$C$98:$M$98))))</f>
        <v>-370.4566389</v>
      </c>
      <c r="DH28" s="50">
        <f t="array" ref="DH28">-(IF(DH$2=1,Assumptions!$P29/12,-(SUMIF($D$2:$EE$2,DH$2-1,$D28:$EE28)/12)*(1+XLOOKUP(DH$2,Assumptions!$C$94:$M$94,Assumptions!$C$98:$M$98))))</f>
        <v>-381.5703381</v>
      </c>
      <c r="DI28" s="50">
        <f t="array" ref="DI28">-(IF(DI$2=1,Assumptions!$P29/12,-(SUMIF($D$2:$EE$2,DI$2-1,$D28:$EE28)/12)*(1+XLOOKUP(DI$2,Assumptions!$C$94:$M$94,Assumptions!$C$98:$M$98))))</f>
        <v>-381.5703381</v>
      </c>
      <c r="DJ28" s="50">
        <f t="array" ref="DJ28">-(IF(DJ$2=1,Assumptions!$P29/12,-(SUMIF($D$2:$EE$2,DJ$2-1,$D28:$EE28)/12)*(1+XLOOKUP(DJ$2,Assumptions!$C$94:$M$94,Assumptions!$C$98:$M$98))))</f>
        <v>-381.5703381</v>
      </c>
      <c r="DK28" s="50">
        <f t="array" ref="DK28">-(IF(DK$2=1,Assumptions!$P29/12,-(SUMIF($D$2:$EE$2,DK$2-1,$D28:$EE28)/12)*(1+XLOOKUP(DK$2,Assumptions!$C$94:$M$94,Assumptions!$C$98:$M$98))))</f>
        <v>-381.5703381</v>
      </c>
      <c r="DL28" s="50">
        <f t="array" ref="DL28">-(IF(DL$2=1,Assumptions!$P29/12,-(SUMIF($D$2:$EE$2,DL$2-1,$D28:$EE28)/12)*(1+XLOOKUP(DL$2,Assumptions!$C$94:$M$94,Assumptions!$C$98:$M$98))))</f>
        <v>-381.5703381</v>
      </c>
      <c r="DM28" s="50">
        <f t="array" ref="DM28">-(IF(DM$2=1,Assumptions!$P29/12,-(SUMIF($D$2:$EE$2,DM$2-1,$D28:$EE28)/12)*(1+XLOOKUP(DM$2,Assumptions!$C$94:$M$94,Assumptions!$C$98:$M$98))))</f>
        <v>-381.5703381</v>
      </c>
      <c r="DN28" s="50">
        <f t="array" ref="DN28">-(IF(DN$2=1,Assumptions!$P29/12,-(SUMIF($D$2:$EE$2,DN$2-1,$D28:$EE28)/12)*(1+XLOOKUP(DN$2,Assumptions!$C$94:$M$94,Assumptions!$C$98:$M$98))))</f>
        <v>-381.5703381</v>
      </c>
      <c r="DO28" s="50">
        <f t="array" ref="DO28">-(IF(DO$2=1,Assumptions!$P29/12,-(SUMIF($D$2:$EE$2,DO$2-1,$D28:$EE28)/12)*(1+XLOOKUP(DO$2,Assumptions!$C$94:$M$94,Assumptions!$C$98:$M$98))))</f>
        <v>-381.5703381</v>
      </c>
      <c r="DP28" s="50">
        <f t="array" ref="DP28">-(IF(DP$2=1,Assumptions!$P29/12,-(SUMIF($D$2:$EE$2,DP$2-1,$D28:$EE28)/12)*(1+XLOOKUP(DP$2,Assumptions!$C$94:$M$94,Assumptions!$C$98:$M$98))))</f>
        <v>-381.5703381</v>
      </c>
      <c r="DQ28" s="50">
        <f t="array" ref="DQ28">-(IF(DQ$2=1,Assumptions!$P29/12,-(SUMIF($D$2:$EE$2,DQ$2-1,$D28:$EE28)/12)*(1+XLOOKUP(DQ$2,Assumptions!$C$94:$M$94,Assumptions!$C$98:$M$98))))</f>
        <v>-381.5703381</v>
      </c>
      <c r="DR28" s="50">
        <f t="array" ref="DR28">-(IF(DR$2=1,Assumptions!$P29/12,-(SUMIF($D$2:$EE$2,DR$2-1,$D28:$EE28)/12)*(1+XLOOKUP(DR$2,Assumptions!$C$94:$M$94,Assumptions!$C$98:$M$98))))</f>
        <v>-381.5703381</v>
      </c>
      <c r="DS28" s="50">
        <f t="array" ref="DS28">-(IF(DS$2=1,Assumptions!$P29/12,-(SUMIF($D$2:$EE$2,DS$2-1,$D28:$EE28)/12)*(1+XLOOKUP(DS$2,Assumptions!$C$94:$M$94,Assumptions!$C$98:$M$98))))</f>
        <v>-381.5703381</v>
      </c>
      <c r="DT28" s="50">
        <f t="array" ref="DT28">-(IF(DT$2=1,Assumptions!$P29/12,-(SUMIF($D$2:$EE$2,DT$2-1,$D28:$EE28)/12)*(1+XLOOKUP(DT$2,Assumptions!$C$94:$M$94,Assumptions!$C$98:$M$98))))</f>
        <v>-393.0174482</v>
      </c>
      <c r="DU28" s="50">
        <f t="array" ref="DU28">-(IF(DU$2=1,Assumptions!$P29/12,-(SUMIF($D$2:$EE$2,DU$2-1,$D28:$EE28)/12)*(1+XLOOKUP(DU$2,Assumptions!$C$94:$M$94,Assumptions!$C$98:$M$98))))</f>
        <v>-393.0174482</v>
      </c>
      <c r="DV28" s="50">
        <f t="array" ref="DV28">-(IF(DV$2=1,Assumptions!$P29/12,-(SUMIF($D$2:$EE$2,DV$2-1,$D28:$EE28)/12)*(1+XLOOKUP(DV$2,Assumptions!$C$94:$M$94,Assumptions!$C$98:$M$98))))</f>
        <v>-393.0174482</v>
      </c>
      <c r="DW28" s="50">
        <f t="array" ref="DW28">-(IF(DW$2=1,Assumptions!$P29/12,-(SUMIF($D$2:$EE$2,DW$2-1,$D28:$EE28)/12)*(1+XLOOKUP(DW$2,Assumptions!$C$94:$M$94,Assumptions!$C$98:$M$98))))</f>
        <v>-393.0174482</v>
      </c>
      <c r="DX28" s="50">
        <f t="array" ref="DX28">-(IF(DX$2=1,Assumptions!$P29/12,-(SUMIF($D$2:$EE$2,DX$2-1,$D28:$EE28)/12)*(1+XLOOKUP(DX$2,Assumptions!$C$94:$M$94,Assumptions!$C$98:$M$98))))</f>
        <v>-393.0174482</v>
      </c>
      <c r="DY28" s="50">
        <f t="array" ref="DY28">-(IF(DY$2=1,Assumptions!$P29/12,-(SUMIF($D$2:$EE$2,DY$2-1,$D28:$EE28)/12)*(1+XLOOKUP(DY$2,Assumptions!$C$94:$M$94,Assumptions!$C$98:$M$98))))</f>
        <v>-393.0174482</v>
      </c>
      <c r="DZ28" s="50">
        <f t="array" ref="DZ28">-(IF(DZ$2=1,Assumptions!$P29/12,-(SUMIF($D$2:$EE$2,DZ$2-1,$D28:$EE28)/12)*(1+XLOOKUP(DZ$2,Assumptions!$C$94:$M$94,Assumptions!$C$98:$M$98))))</f>
        <v>-393.0174482</v>
      </c>
      <c r="EA28" s="50">
        <f t="array" ref="EA28">-(IF(EA$2=1,Assumptions!$P29/12,-(SUMIF($D$2:$EE$2,EA$2-1,$D28:$EE28)/12)*(1+XLOOKUP(EA$2,Assumptions!$C$94:$M$94,Assumptions!$C$98:$M$98))))</f>
        <v>-393.0174482</v>
      </c>
      <c r="EB28" s="50">
        <f t="array" ref="EB28">-(IF(EB$2=1,Assumptions!$P29/12,-(SUMIF($D$2:$EE$2,EB$2-1,$D28:$EE28)/12)*(1+XLOOKUP(EB$2,Assumptions!$C$94:$M$94,Assumptions!$C$98:$M$98))))</f>
        <v>-393.0174482</v>
      </c>
      <c r="EC28" s="50">
        <f t="array" ref="EC28">-(IF(EC$2=1,Assumptions!$P29/12,-(SUMIF($D$2:$EE$2,EC$2-1,$D28:$EE28)/12)*(1+XLOOKUP(EC$2,Assumptions!$C$94:$M$94,Assumptions!$C$98:$M$98))))</f>
        <v>-393.0174482</v>
      </c>
      <c r="ED28" s="50">
        <f t="array" ref="ED28">-(IF(ED$2=1,Assumptions!$P29/12,-(SUMIF($D$2:$EE$2,ED$2-1,$D28:$EE28)/12)*(1+XLOOKUP(ED$2,Assumptions!$C$94:$M$94,Assumptions!$C$98:$M$98))))</f>
        <v>-393.0174482</v>
      </c>
      <c r="EE28" s="50">
        <f t="array" ref="EE28">-(IF(EE$2=1,Assumptions!$P29/12,-(SUMIF($D$2:$EE$2,EE$2-1,$D28:$EE28)/12)*(1+XLOOKUP(EE$2,Assumptions!$C$94:$M$94,Assumptions!$C$98:$M$98))))</f>
        <v>-393.0174482</v>
      </c>
    </row>
    <row r="29" ht="15.75" customHeight="1">
      <c r="A29" s="1"/>
      <c r="B29" s="1"/>
      <c r="C29" s="1" t="str">
        <f>Assumptions!J30</f>
        <v>Management Fee</v>
      </c>
      <c r="D29" s="50">
        <f>-D$18*Assumptions!$N$30</f>
        <v>-957.51684</v>
      </c>
      <c r="E29" s="50">
        <f>-E$18*Assumptions!$N$30</f>
        <v>-957.51684</v>
      </c>
      <c r="F29" s="50">
        <f>-F$18*Assumptions!$N$30</f>
        <v>-957.51684</v>
      </c>
      <c r="G29" s="50">
        <f>-G$18*Assumptions!$N$30</f>
        <v>-957.51684</v>
      </c>
      <c r="H29" s="50">
        <f>-H$18*Assumptions!$N$30</f>
        <v>-957.51684</v>
      </c>
      <c r="I29" s="50">
        <f>-I$18*Assumptions!$N$30</f>
        <v>-957.51684</v>
      </c>
      <c r="J29" s="50">
        <f>-J$18*Assumptions!$N$30</f>
        <v>-957.51684</v>
      </c>
      <c r="K29" s="50">
        <f>-K$18*Assumptions!$N$30</f>
        <v>-957.51684</v>
      </c>
      <c r="L29" s="50">
        <f>-L$18*Assumptions!$N$30</f>
        <v>-957.51684</v>
      </c>
      <c r="M29" s="50">
        <f>-M$18*Assumptions!$N$30</f>
        <v>-957.51684</v>
      </c>
      <c r="N29" s="50">
        <f>-N$18*Assumptions!$N$30</f>
        <v>-957.51684</v>
      </c>
      <c r="O29" s="50">
        <f>-O$18*Assumptions!$N$30</f>
        <v>-957.51684</v>
      </c>
      <c r="P29" s="50">
        <f>-P$18*Assumptions!$N$30</f>
        <v>-1008.17257</v>
      </c>
      <c r="Q29" s="50">
        <f>-Q$18*Assumptions!$N$30</f>
        <v>-1008.17257</v>
      </c>
      <c r="R29" s="50">
        <f>-R$18*Assumptions!$N$30</f>
        <v>-1008.17257</v>
      </c>
      <c r="S29" s="50">
        <f>-S$18*Assumptions!$N$30</f>
        <v>-1008.17257</v>
      </c>
      <c r="T29" s="50">
        <f>-T$18*Assumptions!$N$30</f>
        <v>-1008.17257</v>
      </c>
      <c r="U29" s="50">
        <f>-U$18*Assumptions!$N$30</f>
        <v>-1008.17257</v>
      </c>
      <c r="V29" s="50">
        <f>-V$18*Assumptions!$N$30</f>
        <v>-1008.17257</v>
      </c>
      <c r="W29" s="50">
        <f>-W$18*Assumptions!$N$30</f>
        <v>-1008.17257</v>
      </c>
      <c r="X29" s="50">
        <f>-X$18*Assumptions!$N$30</f>
        <v>-1008.17257</v>
      </c>
      <c r="Y29" s="50">
        <f>-Y$18*Assumptions!$N$30</f>
        <v>-1008.17257</v>
      </c>
      <c r="Z29" s="50">
        <f>-Z$18*Assumptions!$N$30</f>
        <v>-1008.17257</v>
      </c>
      <c r="AA29" s="50">
        <f>-AA$18*Assumptions!$N$30</f>
        <v>-1008.17257</v>
      </c>
      <c r="AB29" s="50">
        <f>-AB$18*Assumptions!$N$30</f>
        <v>-1028.336021</v>
      </c>
      <c r="AC29" s="50">
        <f>-AC$18*Assumptions!$N$30</f>
        <v>-1028.336021</v>
      </c>
      <c r="AD29" s="50">
        <f>-AD$18*Assumptions!$N$30</f>
        <v>-1028.336021</v>
      </c>
      <c r="AE29" s="50">
        <f>-AE$18*Assumptions!$N$30</f>
        <v>-1028.336021</v>
      </c>
      <c r="AF29" s="50">
        <f>-AF$18*Assumptions!$N$30</f>
        <v>-1028.336021</v>
      </c>
      <c r="AG29" s="50">
        <f>-AG$18*Assumptions!$N$30</f>
        <v>-1028.336021</v>
      </c>
      <c r="AH29" s="50">
        <f>-AH$18*Assumptions!$N$30</f>
        <v>-1028.336021</v>
      </c>
      <c r="AI29" s="50">
        <f>-AI$18*Assumptions!$N$30</f>
        <v>-1028.336021</v>
      </c>
      <c r="AJ29" s="50">
        <f>-AJ$18*Assumptions!$N$30</f>
        <v>-1028.336021</v>
      </c>
      <c r="AK29" s="50">
        <f>-AK$18*Assumptions!$N$30</f>
        <v>-1028.336021</v>
      </c>
      <c r="AL29" s="50">
        <f>-AL$18*Assumptions!$N$30</f>
        <v>-1028.336021</v>
      </c>
      <c r="AM29" s="50">
        <f>-AM$18*Assumptions!$N$30</f>
        <v>-1028.336021</v>
      </c>
      <c r="AN29" s="50">
        <f>-AN$18*Assumptions!$N$30</f>
        <v>-1048.902741</v>
      </c>
      <c r="AO29" s="50">
        <f>-AO$18*Assumptions!$N$30</f>
        <v>-1048.902741</v>
      </c>
      <c r="AP29" s="50">
        <f>-AP$18*Assumptions!$N$30</f>
        <v>-1048.902741</v>
      </c>
      <c r="AQ29" s="50">
        <f>-AQ$18*Assumptions!$N$30</f>
        <v>-1048.902741</v>
      </c>
      <c r="AR29" s="50">
        <f>-AR$18*Assumptions!$N$30</f>
        <v>-1048.902741</v>
      </c>
      <c r="AS29" s="50">
        <f>-AS$18*Assumptions!$N$30</f>
        <v>-1048.902741</v>
      </c>
      <c r="AT29" s="50">
        <f>-AT$18*Assumptions!$N$30</f>
        <v>-1048.902741</v>
      </c>
      <c r="AU29" s="50">
        <f>-AU$18*Assumptions!$N$30</f>
        <v>-1048.902741</v>
      </c>
      <c r="AV29" s="50">
        <f>-AV$18*Assumptions!$N$30</f>
        <v>-1048.902741</v>
      </c>
      <c r="AW29" s="50">
        <f>-AW$18*Assumptions!$N$30</f>
        <v>-1048.902741</v>
      </c>
      <c r="AX29" s="50">
        <f>-AX$18*Assumptions!$N$30</f>
        <v>-1048.902741</v>
      </c>
      <c r="AY29" s="50">
        <f>-AY$18*Assumptions!$N$30</f>
        <v>-1048.902741</v>
      </c>
      <c r="AZ29" s="50">
        <f>-AZ$18*Assumptions!$N$30</f>
        <v>-1080.369824</v>
      </c>
      <c r="BA29" s="50">
        <f>-BA$18*Assumptions!$N$30</f>
        <v>-1080.369824</v>
      </c>
      <c r="BB29" s="50">
        <f>-BB$18*Assumptions!$N$30</f>
        <v>-1080.369824</v>
      </c>
      <c r="BC29" s="50">
        <f>-BC$18*Assumptions!$N$30</f>
        <v>-1080.369824</v>
      </c>
      <c r="BD29" s="50">
        <f>-BD$18*Assumptions!$N$30</f>
        <v>-1080.369824</v>
      </c>
      <c r="BE29" s="50">
        <f>-BE$18*Assumptions!$N$30</f>
        <v>-1080.369824</v>
      </c>
      <c r="BF29" s="50">
        <f>-BF$18*Assumptions!$N$30</f>
        <v>-1080.369824</v>
      </c>
      <c r="BG29" s="50">
        <f>-BG$18*Assumptions!$N$30</f>
        <v>-1080.369824</v>
      </c>
      <c r="BH29" s="50">
        <f>-BH$18*Assumptions!$N$30</f>
        <v>-1080.369824</v>
      </c>
      <c r="BI29" s="50">
        <f>-BI$18*Assumptions!$N$30</f>
        <v>-1080.369824</v>
      </c>
      <c r="BJ29" s="50">
        <f>-BJ$18*Assumptions!$N$30</f>
        <v>-1080.369824</v>
      </c>
      <c r="BK29" s="50">
        <f>-BK$18*Assumptions!$N$30</f>
        <v>-1080.369824</v>
      </c>
      <c r="BL29" s="50">
        <f>-BL$18*Assumptions!$N$30</f>
        <v>-1112.780918</v>
      </c>
      <c r="BM29" s="50">
        <f>-BM$18*Assumptions!$N$30</f>
        <v>-1112.780918</v>
      </c>
      <c r="BN29" s="50">
        <f>-BN$18*Assumptions!$N$30</f>
        <v>-1112.780918</v>
      </c>
      <c r="BO29" s="50">
        <f>-BO$18*Assumptions!$N$30</f>
        <v>-1112.780918</v>
      </c>
      <c r="BP29" s="50">
        <f>-BP$18*Assumptions!$N$30</f>
        <v>-1112.780918</v>
      </c>
      <c r="BQ29" s="50">
        <f>-BQ$18*Assumptions!$N$30</f>
        <v>-1112.780918</v>
      </c>
      <c r="BR29" s="50">
        <f>-BR$18*Assumptions!$N$30</f>
        <v>-1112.780918</v>
      </c>
      <c r="BS29" s="50">
        <f>-BS$18*Assumptions!$N$30</f>
        <v>-1112.780918</v>
      </c>
      <c r="BT29" s="50">
        <f>-BT$18*Assumptions!$N$30</f>
        <v>-1112.780918</v>
      </c>
      <c r="BU29" s="50">
        <f>-BU$18*Assumptions!$N$30</f>
        <v>-1112.780918</v>
      </c>
      <c r="BV29" s="50">
        <f>-BV$18*Assumptions!$N$30</f>
        <v>-1112.780918</v>
      </c>
      <c r="BW29" s="50">
        <f>-BW$18*Assumptions!$N$30</f>
        <v>-1112.780918</v>
      </c>
      <c r="BX29" s="50">
        <f>-BX$18*Assumptions!$N$30</f>
        <v>-1146.164346</v>
      </c>
      <c r="BY29" s="50">
        <f>-BY$18*Assumptions!$N$30</f>
        <v>-1146.164346</v>
      </c>
      <c r="BZ29" s="50">
        <f>-BZ$18*Assumptions!$N$30</f>
        <v>-1146.164346</v>
      </c>
      <c r="CA29" s="50">
        <f>-CA$18*Assumptions!$N$30</f>
        <v>-1146.164346</v>
      </c>
      <c r="CB29" s="50">
        <f>-CB$18*Assumptions!$N$30</f>
        <v>-1146.164346</v>
      </c>
      <c r="CC29" s="50">
        <f>-CC$18*Assumptions!$N$30</f>
        <v>-1146.164346</v>
      </c>
      <c r="CD29" s="50">
        <f>-CD$18*Assumptions!$N$30</f>
        <v>-1146.164346</v>
      </c>
      <c r="CE29" s="50">
        <f>-CE$18*Assumptions!$N$30</f>
        <v>-1146.164346</v>
      </c>
      <c r="CF29" s="50">
        <f>-CF$18*Assumptions!$N$30</f>
        <v>-1146.164346</v>
      </c>
      <c r="CG29" s="50">
        <f>-CG$18*Assumptions!$N$30</f>
        <v>-1146.164346</v>
      </c>
      <c r="CH29" s="50">
        <f>-CH$18*Assumptions!$N$30</f>
        <v>-1146.164346</v>
      </c>
      <c r="CI29" s="50">
        <f>-CI$18*Assumptions!$N$30</f>
        <v>-1146.164346</v>
      </c>
      <c r="CJ29" s="50">
        <f>-CJ$18*Assumptions!$N$30</f>
        <v>-1180.549276</v>
      </c>
      <c r="CK29" s="50">
        <f>-CK$18*Assumptions!$N$30</f>
        <v>-1180.549276</v>
      </c>
      <c r="CL29" s="50">
        <f>-CL$18*Assumptions!$N$30</f>
        <v>-1180.549276</v>
      </c>
      <c r="CM29" s="50">
        <f>-CM$18*Assumptions!$N$30</f>
        <v>-1180.549276</v>
      </c>
      <c r="CN29" s="50">
        <f>-CN$18*Assumptions!$N$30</f>
        <v>-1180.549276</v>
      </c>
      <c r="CO29" s="50">
        <f>-CO$18*Assumptions!$N$30</f>
        <v>-1180.549276</v>
      </c>
      <c r="CP29" s="50">
        <f>-CP$18*Assumptions!$N$30</f>
        <v>-1180.549276</v>
      </c>
      <c r="CQ29" s="50">
        <f>-CQ$18*Assumptions!$N$30</f>
        <v>-1180.549276</v>
      </c>
      <c r="CR29" s="50">
        <f>-CR$18*Assumptions!$N$30</f>
        <v>-1180.549276</v>
      </c>
      <c r="CS29" s="50">
        <f>-CS$18*Assumptions!$N$30</f>
        <v>-1180.549276</v>
      </c>
      <c r="CT29" s="50">
        <f>-CT$18*Assumptions!$N$30</f>
        <v>-1180.549276</v>
      </c>
      <c r="CU29" s="50">
        <f>-CU$18*Assumptions!$N$30</f>
        <v>-1180.549276</v>
      </c>
      <c r="CV29" s="50">
        <f>-CV$18*Assumptions!$N$30</f>
        <v>-1215.965755</v>
      </c>
      <c r="CW29" s="50">
        <f>-CW$18*Assumptions!$N$30</f>
        <v>-1215.965755</v>
      </c>
      <c r="CX29" s="50">
        <f>-CX$18*Assumptions!$N$30</f>
        <v>-1215.965755</v>
      </c>
      <c r="CY29" s="50">
        <f>-CY$18*Assumptions!$N$30</f>
        <v>-1215.965755</v>
      </c>
      <c r="CZ29" s="50">
        <f>-CZ$18*Assumptions!$N$30</f>
        <v>-1215.965755</v>
      </c>
      <c r="DA29" s="50">
        <f>-DA$18*Assumptions!$N$30</f>
        <v>-1215.965755</v>
      </c>
      <c r="DB29" s="50">
        <f>-DB$18*Assumptions!$N$30</f>
        <v>-1215.965755</v>
      </c>
      <c r="DC29" s="50">
        <f>-DC$18*Assumptions!$N$30</f>
        <v>-1215.965755</v>
      </c>
      <c r="DD29" s="50">
        <f>-DD$18*Assumptions!$N$30</f>
        <v>-1215.965755</v>
      </c>
      <c r="DE29" s="50">
        <f>-DE$18*Assumptions!$N$30</f>
        <v>-1215.965755</v>
      </c>
      <c r="DF29" s="50">
        <f>-DF$18*Assumptions!$N$30</f>
        <v>-1215.965755</v>
      </c>
      <c r="DG29" s="50">
        <f>-DG$18*Assumptions!$N$30</f>
        <v>-1215.965755</v>
      </c>
      <c r="DH29" s="50">
        <f>-DH$18*Assumptions!$N$30</f>
        <v>-1252.444727</v>
      </c>
      <c r="DI29" s="50">
        <f>-DI$18*Assumptions!$N$30</f>
        <v>-1252.444727</v>
      </c>
      <c r="DJ29" s="50">
        <f>-DJ$18*Assumptions!$N$30</f>
        <v>-1252.444727</v>
      </c>
      <c r="DK29" s="50">
        <f>-DK$18*Assumptions!$N$30</f>
        <v>-1252.444727</v>
      </c>
      <c r="DL29" s="50">
        <f>-DL$18*Assumptions!$N$30</f>
        <v>-1252.444727</v>
      </c>
      <c r="DM29" s="50">
        <f>-DM$18*Assumptions!$N$30</f>
        <v>-1252.444727</v>
      </c>
      <c r="DN29" s="50">
        <f>-DN$18*Assumptions!$N$30</f>
        <v>-1252.444727</v>
      </c>
      <c r="DO29" s="50">
        <f>-DO$18*Assumptions!$N$30</f>
        <v>-1252.444727</v>
      </c>
      <c r="DP29" s="50">
        <f>-DP$18*Assumptions!$N$30</f>
        <v>-1252.444727</v>
      </c>
      <c r="DQ29" s="50">
        <f>-DQ$18*Assumptions!$N$30</f>
        <v>-1252.444727</v>
      </c>
      <c r="DR29" s="50">
        <f>-DR$18*Assumptions!$N$30</f>
        <v>-1252.444727</v>
      </c>
      <c r="DS29" s="50">
        <f>-DS$18*Assumptions!$N$30</f>
        <v>-1252.444727</v>
      </c>
      <c r="DT29" s="50">
        <f>-DT$18*Assumptions!$N$30</f>
        <v>-1249.705004</v>
      </c>
      <c r="DU29" s="50">
        <f>-DU$18*Assumptions!$N$30</f>
        <v>-1249.705004</v>
      </c>
      <c r="DV29" s="50">
        <f>-DV$18*Assumptions!$N$30</f>
        <v>-1249.705004</v>
      </c>
      <c r="DW29" s="50">
        <f>-DW$18*Assumptions!$N$30</f>
        <v>-1249.705004</v>
      </c>
      <c r="DX29" s="50">
        <f>-DX$18*Assumptions!$N$30</f>
        <v>-1249.705004</v>
      </c>
      <c r="DY29" s="50">
        <f>-DY$18*Assumptions!$N$30</f>
        <v>-1249.705004</v>
      </c>
      <c r="DZ29" s="50">
        <f>-DZ$18*Assumptions!$N$30</f>
        <v>-1249.705004</v>
      </c>
      <c r="EA29" s="50">
        <f>-EA$18*Assumptions!$N$30</f>
        <v>-1249.705004</v>
      </c>
      <c r="EB29" s="50">
        <f>-EB$18*Assumptions!$N$30</f>
        <v>-1249.705004</v>
      </c>
      <c r="EC29" s="50">
        <f>-EC$18*Assumptions!$N$30</f>
        <v>-1249.705004</v>
      </c>
      <c r="ED29" s="50">
        <f>-ED$18*Assumptions!$N$30</f>
        <v>-1249.705004</v>
      </c>
      <c r="EE29" s="50">
        <f>-EE$18*Assumptions!$N$30</f>
        <v>-1249.705004</v>
      </c>
    </row>
    <row r="30" ht="15.75" customHeight="1">
      <c r="A30" s="1"/>
      <c r="B30" s="1"/>
      <c r="C30" s="1" t="str">
        <f>Assumptions!J31</f>
        <v>Hauling</v>
      </c>
      <c r="D30" s="50">
        <f t="array" ref="D30">-(IF(D$2=1,Assumptions!$P31/12,-(SUMIF($D$2:$EE$2,D$2-1,$D30:$EE30)/12)*(1+XLOOKUP(D$2,Assumptions!$C$94:$M$94,Assumptions!$C$98:$M$98))))</f>
        <v>-154.5</v>
      </c>
      <c r="E30" s="50">
        <f t="array" ref="E30">-(IF(E$2=1,Assumptions!$P31/12,-(SUMIF($D$2:$EE$2,E$2-1,$D30:$EE30)/12)*(1+XLOOKUP(E$2,Assumptions!$C$94:$M$94,Assumptions!$C$98:$M$98))))</f>
        <v>-154.5</v>
      </c>
      <c r="F30" s="50">
        <f t="array" ref="F30">-(IF(F$2=1,Assumptions!$P31/12,-(SUMIF($D$2:$EE$2,F$2-1,$D30:$EE30)/12)*(1+XLOOKUP(F$2,Assumptions!$C$94:$M$94,Assumptions!$C$98:$M$98))))</f>
        <v>-154.5</v>
      </c>
      <c r="G30" s="50">
        <f t="array" ref="G30">-(IF(G$2=1,Assumptions!$P31/12,-(SUMIF($D$2:$EE$2,G$2-1,$D30:$EE30)/12)*(1+XLOOKUP(G$2,Assumptions!$C$94:$M$94,Assumptions!$C$98:$M$98))))</f>
        <v>-154.5</v>
      </c>
      <c r="H30" s="50">
        <f t="array" ref="H30">-(IF(H$2=1,Assumptions!$P31/12,-(SUMIF($D$2:$EE$2,H$2-1,$D30:$EE30)/12)*(1+XLOOKUP(H$2,Assumptions!$C$94:$M$94,Assumptions!$C$98:$M$98))))</f>
        <v>-154.5</v>
      </c>
      <c r="I30" s="50">
        <f t="array" ref="I30">-(IF(I$2=1,Assumptions!$P31/12,-(SUMIF($D$2:$EE$2,I$2-1,$D30:$EE30)/12)*(1+XLOOKUP(I$2,Assumptions!$C$94:$M$94,Assumptions!$C$98:$M$98))))</f>
        <v>-154.5</v>
      </c>
      <c r="J30" s="50">
        <f t="array" ref="J30">-(IF(J$2=1,Assumptions!$P31/12,-(SUMIF($D$2:$EE$2,J$2-1,$D30:$EE30)/12)*(1+XLOOKUP(J$2,Assumptions!$C$94:$M$94,Assumptions!$C$98:$M$98))))</f>
        <v>-154.5</v>
      </c>
      <c r="K30" s="50">
        <f t="array" ref="K30">-(IF(K$2=1,Assumptions!$P31/12,-(SUMIF($D$2:$EE$2,K$2-1,$D30:$EE30)/12)*(1+XLOOKUP(K$2,Assumptions!$C$94:$M$94,Assumptions!$C$98:$M$98))))</f>
        <v>-154.5</v>
      </c>
      <c r="L30" s="50">
        <f t="array" ref="L30">-(IF(L$2=1,Assumptions!$P31/12,-(SUMIF($D$2:$EE$2,L$2-1,$D30:$EE30)/12)*(1+XLOOKUP(L$2,Assumptions!$C$94:$M$94,Assumptions!$C$98:$M$98))))</f>
        <v>-154.5</v>
      </c>
      <c r="M30" s="50">
        <f t="array" ref="M30">-(IF(M$2=1,Assumptions!$P31/12,-(SUMIF($D$2:$EE$2,M$2-1,$D30:$EE30)/12)*(1+XLOOKUP(M$2,Assumptions!$C$94:$M$94,Assumptions!$C$98:$M$98))))</f>
        <v>-154.5</v>
      </c>
      <c r="N30" s="50">
        <f t="array" ref="N30">-(IF(N$2=1,Assumptions!$P31/12,-(SUMIF($D$2:$EE$2,N$2-1,$D30:$EE30)/12)*(1+XLOOKUP(N$2,Assumptions!$C$94:$M$94,Assumptions!$C$98:$M$98))))</f>
        <v>-154.5</v>
      </c>
      <c r="O30" s="50">
        <f t="array" ref="O30">-(IF(O$2=1,Assumptions!$P31/12,-(SUMIF($D$2:$EE$2,O$2-1,$D30:$EE30)/12)*(1+XLOOKUP(O$2,Assumptions!$C$94:$M$94,Assumptions!$C$98:$M$98))))</f>
        <v>-154.5</v>
      </c>
      <c r="P30" s="50">
        <f t="array" ref="P30">-(IF(P$2=1,Assumptions!$P31/12,-(SUMIF($D$2:$EE$2,P$2-1,$D30:$EE30)/12)*(1+XLOOKUP(P$2,Assumptions!$C$94:$M$94,Assumptions!$C$98:$M$98))))</f>
        <v>-159.135</v>
      </c>
      <c r="Q30" s="50">
        <f t="array" ref="Q30">-(IF(Q$2=1,Assumptions!$P31/12,-(SUMIF($D$2:$EE$2,Q$2-1,$D30:$EE30)/12)*(1+XLOOKUP(Q$2,Assumptions!$C$94:$M$94,Assumptions!$C$98:$M$98))))</f>
        <v>-159.135</v>
      </c>
      <c r="R30" s="50">
        <f t="array" ref="R30">-(IF(R$2=1,Assumptions!$P31/12,-(SUMIF($D$2:$EE$2,R$2-1,$D30:$EE30)/12)*(1+XLOOKUP(R$2,Assumptions!$C$94:$M$94,Assumptions!$C$98:$M$98))))</f>
        <v>-159.135</v>
      </c>
      <c r="S30" s="50">
        <f t="array" ref="S30">-(IF(S$2=1,Assumptions!$P31/12,-(SUMIF($D$2:$EE$2,S$2-1,$D30:$EE30)/12)*(1+XLOOKUP(S$2,Assumptions!$C$94:$M$94,Assumptions!$C$98:$M$98))))</f>
        <v>-159.135</v>
      </c>
      <c r="T30" s="50">
        <f t="array" ref="T30">-(IF(T$2=1,Assumptions!$P31/12,-(SUMIF($D$2:$EE$2,T$2-1,$D30:$EE30)/12)*(1+XLOOKUP(T$2,Assumptions!$C$94:$M$94,Assumptions!$C$98:$M$98))))</f>
        <v>-159.135</v>
      </c>
      <c r="U30" s="50">
        <f t="array" ref="U30">-(IF(U$2=1,Assumptions!$P31/12,-(SUMIF($D$2:$EE$2,U$2-1,$D30:$EE30)/12)*(1+XLOOKUP(U$2,Assumptions!$C$94:$M$94,Assumptions!$C$98:$M$98))))</f>
        <v>-159.135</v>
      </c>
      <c r="V30" s="50">
        <f t="array" ref="V30">-(IF(V$2=1,Assumptions!$P31/12,-(SUMIF($D$2:$EE$2,V$2-1,$D30:$EE30)/12)*(1+XLOOKUP(V$2,Assumptions!$C$94:$M$94,Assumptions!$C$98:$M$98))))</f>
        <v>-159.135</v>
      </c>
      <c r="W30" s="50">
        <f t="array" ref="W30">-(IF(W$2=1,Assumptions!$P31/12,-(SUMIF($D$2:$EE$2,W$2-1,$D30:$EE30)/12)*(1+XLOOKUP(W$2,Assumptions!$C$94:$M$94,Assumptions!$C$98:$M$98))))</f>
        <v>-159.135</v>
      </c>
      <c r="X30" s="50">
        <f t="array" ref="X30">-(IF(X$2=1,Assumptions!$P31/12,-(SUMIF($D$2:$EE$2,X$2-1,$D30:$EE30)/12)*(1+XLOOKUP(X$2,Assumptions!$C$94:$M$94,Assumptions!$C$98:$M$98))))</f>
        <v>-159.135</v>
      </c>
      <c r="Y30" s="50">
        <f t="array" ref="Y30">-(IF(Y$2=1,Assumptions!$P31/12,-(SUMIF($D$2:$EE$2,Y$2-1,$D30:$EE30)/12)*(1+XLOOKUP(Y$2,Assumptions!$C$94:$M$94,Assumptions!$C$98:$M$98))))</f>
        <v>-159.135</v>
      </c>
      <c r="Z30" s="50">
        <f t="array" ref="Z30">-(IF(Z$2=1,Assumptions!$P31/12,-(SUMIF($D$2:$EE$2,Z$2-1,$D30:$EE30)/12)*(1+XLOOKUP(Z$2,Assumptions!$C$94:$M$94,Assumptions!$C$98:$M$98))))</f>
        <v>-159.135</v>
      </c>
      <c r="AA30" s="50">
        <f t="array" ref="AA30">-(IF(AA$2=1,Assumptions!$P31/12,-(SUMIF($D$2:$EE$2,AA$2-1,$D30:$EE30)/12)*(1+XLOOKUP(AA$2,Assumptions!$C$94:$M$94,Assumptions!$C$98:$M$98))))</f>
        <v>-159.135</v>
      </c>
      <c r="AB30" s="50">
        <f t="array" ref="AB30">-(IF(AB$2=1,Assumptions!$P31/12,-(SUMIF($D$2:$EE$2,AB$2-1,$D30:$EE30)/12)*(1+XLOOKUP(AB$2,Assumptions!$C$94:$M$94,Assumptions!$C$98:$M$98))))</f>
        <v>-163.90905</v>
      </c>
      <c r="AC30" s="50">
        <f t="array" ref="AC30">-(IF(AC$2=1,Assumptions!$P31/12,-(SUMIF($D$2:$EE$2,AC$2-1,$D30:$EE30)/12)*(1+XLOOKUP(AC$2,Assumptions!$C$94:$M$94,Assumptions!$C$98:$M$98))))</f>
        <v>-163.90905</v>
      </c>
      <c r="AD30" s="50">
        <f t="array" ref="AD30">-(IF(AD$2=1,Assumptions!$P31/12,-(SUMIF($D$2:$EE$2,AD$2-1,$D30:$EE30)/12)*(1+XLOOKUP(AD$2,Assumptions!$C$94:$M$94,Assumptions!$C$98:$M$98))))</f>
        <v>-163.90905</v>
      </c>
      <c r="AE30" s="50">
        <f t="array" ref="AE30">-(IF(AE$2=1,Assumptions!$P31/12,-(SUMIF($D$2:$EE$2,AE$2-1,$D30:$EE30)/12)*(1+XLOOKUP(AE$2,Assumptions!$C$94:$M$94,Assumptions!$C$98:$M$98))))</f>
        <v>-163.90905</v>
      </c>
      <c r="AF30" s="50">
        <f t="array" ref="AF30">-(IF(AF$2=1,Assumptions!$P31/12,-(SUMIF($D$2:$EE$2,AF$2-1,$D30:$EE30)/12)*(1+XLOOKUP(AF$2,Assumptions!$C$94:$M$94,Assumptions!$C$98:$M$98))))</f>
        <v>-163.90905</v>
      </c>
      <c r="AG30" s="50">
        <f t="array" ref="AG30">-(IF(AG$2=1,Assumptions!$P31/12,-(SUMIF($D$2:$EE$2,AG$2-1,$D30:$EE30)/12)*(1+XLOOKUP(AG$2,Assumptions!$C$94:$M$94,Assumptions!$C$98:$M$98))))</f>
        <v>-163.90905</v>
      </c>
      <c r="AH30" s="50">
        <f t="array" ref="AH30">-(IF(AH$2=1,Assumptions!$P31/12,-(SUMIF($D$2:$EE$2,AH$2-1,$D30:$EE30)/12)*(1+XLOOKUP(AH$2,Assumptions!$C$94:$M$94,Assumptions!$C$98:$M$98))))</f>
        <v>-163.90905</v>
      </c>
      <c r="AI30" s="50">
        <f t="array" ref="AI30">-(IF(AI$2=1,Assumptions!$P31/12,-(SUMIF($D$2:$EE$2,AI$2-1,$D30:$EE30)/12)*(1+XLOOKUP(AI$2,Assumptions!$C$94:$M$94,Assumptions!$C$98:$M$98))))</f>
        <v>-163.90905</v>
      </c>
      <c r="AJ30" s="50">
        <f t="array" ref="AJ30">-(IF(AJ$2=1,Assumptions!$P31/12,-(SUMIF($D$2:$EE$2,AJ$2-1,$D30:$EE30)/12)*(1+XLOOKUP(AJ$2,Assumptions!$C$94:$M$94,Assumptions!$C$98:$M$98))))</f>
        <v>-163.90905</v>
      </c>
      <c r="AK30" s="50">
        <f t="array" ref="AK30">-(IF(AK$2=1,Assumptions!$P31/12,-(SUMIF($D$2:$EE$2,AK$2-1,$D30:$EE30)/12)*(1+XLOOKUP(AK$2,Assumptions!$C$94:$M$94,Assumptions!$C$98:$M$98))))</f>
        <v>-163.90905</v>
      </c>
      <c r="AL30" s="50">
        <f t="array" ref="AL30">-(IF(AL$2=1,Assumptions!$P31/12,-(SUMIF($D$2:$EE$2,AL$2-1,$D30:$EE30)/12)*(1+XLOOKUP(AL$2,Assumptions!$C$94:$M$94,Assumptions!$C$98:$M$98))))</f>
        <v>-163.90905</v>
      </c>
      <c r="AM30" s="50">
        <f t="array" ref="AM30">-(IF(AM$2=1,Assumptions!$P31/12,-(SUMIF($D$2:$EE$2,AM$2-1,$D30:$EE30)/12)*(1+XLOOKUP(AM$2,Assumptions!$C$94:$M$94,Assumptions!$C$98:$M$98))))</f>
        <v>-163.90905</v>
      </c>
      <c r="AN30" s="50">
        <f t="array" ref="AN30">-(IF(AN$2=1,Assumptions!$P31/12,-(SUMIF($D$2:$EE$2,AN$2-1,$D30:$EE30)/12)*(1+XLOOKUP(AN$2,Assumptions!$C$94:$M$94,Assumptions!$C$98:$M$98))))</f>
        <v>-168.8263215</v>
      </c>
      <c r="AO30" s="50">
        <f t="array" ref="AO30">-(IF(AO$2=1,Assumptions!$P31/12,-(SUMIF($D$2:$EE$2,AO$2-1,$D30:$EE30)/12)*(1+XLOOKUP(AO$2,Assumptions!$C$94:$M$94,Assumptions!$C$98:$M$98))))</f>
        <v>-168.8263215</v>
      </c>
      <c r="AP30" s="50">
        <f t="array" ref="AP30">-(IF(AP$2=1,Assumptions!$P31/12,-(SUMIF($D$2:$EE$2,AP$2-1,$D30:$EE30)/12)*(1+XLOOKUP(AP$2,Assumptions!$C$94:$M$94,Assumptions!$C$98:$M$98))))</f>
        <v>-168.8263215</v>
      </c>
      <c r="AQ30" s="50">
        <f t="array" ref="AQ30">-(IF(AQ$2=1,Assumptions!$P31/12,-(SUMIF($D$2:$EE$2,AQ$2-1,$D30:$EE30)/12)*(1+XLOOKUP(AQ$2,Assumptions!$C$94:$M$94,Assumptions!$C$98:$M$98))))</f>
        <v>-168.8263215</v>
      </c>
      <c r="AR30" s="50">
        <f t="array" ref="AR30">-(IF(AR$2=1,Assumptions!$P31/12,-(SUMIF($D$2:$EE$2,AR$2-1,$D30:$EE30)/12)*(1+XLOOKUP(AR$2,Assumptions!$C$94:$M$94,Assumptions!$C$98:$M$98))))</f>
        <v>-168.8263215</v>
      </c>
      <c r="AS30" s="50">
        <f t="array" ref="AS30">-(IF(AS$2=1,Assumptions!$P31/12,-(SUMIF($D$2:$EE$2,AS$2-1,$D30:$EE30)/12)*(1+XLOOKUP(AS$2,Assumptions!$C$94:$M$94,Assumptions!$C$98:$M$98))))</f>
        <v>-168.8263215</v>
      </c>
      <c r="AT30" s="50">
        <f t="array" ref="AT30">-(IF(AT$2=1,Assumptions!$P31/12,-(SUMIF($D$2:$EE$2,AT$2-1,$D30:$EE30)/12)*(1+XLOOKUP(AT$2,Assumptions!$C$94:$M$94,Assumptions!$C$98:$M$98))))</f>
        <v>-168.8263215</v>
      </c>
      <c r="AU30" s="50">
        <f t="array" ref="AU30">-(IF(AU$2=1,Assumptions!$P31/12,-(SUMIF($D$2:$EE$2,AU$2-1,$D30:$EE30)/12)*(1+XLOOKUP(AU$2,Assumptions!$C$94:$M$94,Assumptions!$C$98:$M$98))))</f>
        <v>-168.8263215</v>
      </c>
      <c r="AV30" s="50">
        <f t="array" ref="AV30">-(IF(AV$2=1,Assumptions!$P31/12,-(SUMIF($D$2:$EE$2,AV$2-1,$D30:$EE30)/12)*(1+XLOOKUP(AV$2,Assumptions!$C$94:$M$94,Assumptions!$C$98:$M$98))))</f>
        <v>-168.8263215</v>
      </c>
      <c r="AW30" s="50">
        <f t="array" ref="AW30">-(IF(AW$2=1,Assumptions!$P31/12,-(SUMIF($D$2:$EE$2,AW$2-1,$D30:$EE30)/12)*(1+XLOOKUP(AW$2,Assumptions!$C$94:$M$94,Assumptions!$C$98:$M$98))))</f>
        <v>-168.8263215</v>
      </c>
      <c r="AX30" s="50">
        <f t="array" ref="AX30">-(IF(AX$2=1,Assumptions!$P31/12,-(SUMIF($D$2:$EE$2,AX$2-1,$D30:$EE30)/12)*(1+XLOOKUP(AX$2,Assumptions!$C$94:$M$94,Assumptions!$C$98:$M$98))))</f>
        <v>-168.8263215</v>
      </c>
      <c r="AY30" s="50">
        <f t="array" ref="AY30">-(IF(AY$2=1,Assumptions!$P31/12,-(SUMIF($D$2:$EE$2,AY$2-1,$D30:$EE30)/12)*(1+XLOOKUP(AY$2,Assumptions!$C$94:$M$94,Assumptions!$C$98:$M$98))))</f>
        <v>-168.8263215</v>
      </c>
      <c r="AZ30" s="50">
        <f t="array" ref="AZ30">-(IF(AZ$2=1,Assumptions!$P31/12,-(SUMIF($D$2:$EE$2,AZ$2-1,$D30:$EE30)/12)*(1+XLOOKUP(AZ$2,Assumptions!$C$94:$M$94,Assumptions!$C$98:$M$98))))</f>
        <v>-173.8911111</v>
      </c>
      <c r="BA30" s="50">
        <f t="array" ref="BA30">-(IF(BA$2=1,Assumptions!$P31/12,-(SUMIF($D$2:$EE$2,BA$2-1,$D30:$EE30)/12)*(1+XLOOKUP(BA$2,Assumptions!$C$94:$M$94,Assumptions!$C$98:$M$98))))</f>
        <v>-173.8911111</v>
      </c>
      <c r="BB30" s="50">
        <f t="array" ref="BB30">-(IF(BB$2=1,Assumptions!$P31/12,-(SUMIF($D$2:$EE$2,BB$2-1,$D30:$EE30)/12)*(1+XLOOKUP(BB$2,Assumptions!$C$94:$M$94,Assumptions!$C$98:$M$98))))</f>
        <v>-173.8911111</v>
      </c>
      <c r="BC30" s="50">
        <f t="array" ref="BC30">-(IF(BC$2=1,Assumptions!$P31/12,-(SUMIF($D$2:$EE$2,BC$2-1,$D30:$EE30)/12)*(1+XLOOKUP(BC$2,Assumptions!$C$94:$M$94,Assumptions!$C$98:$M$98))))</f>
        <v>-173.8911111</v>
      </c>
      <c r="BD30" s="50">
        <f t="array" ref="BD30">-(IF(BD$2=1,Assumptions!$P31/12,-(SUMIF($D$2:$EE$2,BD$2-1,$D30:$EE30)/12)*(1+XLOOKUP(BD$2,Assumptions!$C$94:$M$94,Assumptions!$C$98:$M$98))))</f>
        <v>-173.8911111</v>
      </c>
      <c r="BE30" s="50">
        <f t="array" ref="BE30">-(IF(BE$2=1,Assumptions!$P31/12,-(SUMIF($D$2:$EE$2,BE$2-1,$D30:$EE30)/12)*(1+XLOOKUP(BE$2,Assumptions!$C$94:$M$94,Assumptions!$C$98:$M$98))))</f>
        <v>-173.8911111</v>
      </c>
      <c r="BF30" s="50">
        <f t="array" ref="BF30">-(IF(BF$2=1,Assumptions!$P31/12,-(SUMIF($D$2:$EE$2,BF$2-1,$D30:$EE30)/12)*(1+XLOOKUP(BF$2,Assumptions!$C$94:$M$94,Assumptions!$C$98:$M$98))))</f>
        <v>-173.8911111</v>
      </c>
      <c r="BG30" s="50">
        <f t="array" ref="BG30">-(IF(BG$2=1,Assumptions!$P31/12,-(SUMIF($D$2:$EE$2,BG$2-1,$D30:$EE30)/12)*(1+XLOOKUP(BG$2,Assumptions!$C$94:$M$94,Assumptions!$C$98:$M$98))))</f>
        <v>-173.8911111</v>
      </c>
      <c r="BH30" s="50">
        <f t="array" ref="BH30">-(IF(BH$2=1,Assumptions!$P31/12,-(SUMIF($D$2:$EE$2,BH$2-1,$D30:$EE30)/12)*(1+XLOOKUP(BH$2,Assumptions!$C$94:$M$94,Assumptions!$C$98:$M$98))))</f>
        <v>-173.8911111</v>
      </c>
      <c r="BI30" s="50">
        <f t="array" ref="BI30">-(IF(BI$2=1,Assumptions!$P31/12,-(SUMIF($D$2:$EE$2,BI$2-1,$D30:$EE30)/12)*(1+XLOOKUP(BI$2,Assumptions!$C$94:$M$94,Assumptions!$C$98:$M$98))))</f>
        <v>-173.8911111</v>
      </c>
      <c r="BJ30" s="50">
        <f t="array" ref="BJ30">-(IF(BJ$2=1,Assumptions!$P31/12,-(SUMIF($D$2:$EE$2,BJ$2-1,$D30:$EE30)/12)*(1+XLOOKUP(BJ$2,Assumptions!$C$94:$M$94,Assumptions!$C$98:$M$98))))</f>
        <v>-173.8911111</v>
      </c>
      <c r="BK30" s="50">
        <f t="array" ref="BK30">-(IF(BK$2=1,Assumptions!$P31/12,-(SUMIF($D$2:$EE$2,BK$2-1,$D30:$EE30)/12)*(1+XLOOKUP(BK$2,Assumptions!$C$94:$M$94,Assumptions!$C$98:$M$98))))</f>
        <v>-173.8911111</v>
      </c>
      <c r="BL30" s="50">
        <f t="array" ref="BL30">-(IF(BL$2=1,Assumptions!$P31/12,-(SUMIF($D$2:$EE$2,BL$2-1,$D30:$EE30)/12)*(1+XLOOKUP(BL$2,Assumptions!$C$94:$M$94,Assumptions!$C$98:$M$98))))</f>
        <v>-179.1078445</v>
      </c>
      <c r="BM30" s="50">
        <f t="array" ref="BM30">-(IF(BM$2=1,Assumptions!$P31/12,-(SUMIF($D$2:$EE$2,BM$2-1,$D30:$EE30)/12)*(1+XLOOKUP(BM$2,Assumptions!$C$94:$M$94,Assumptions!$C$98:$M$98))))</f>
        <v>-179.1078445</v>
      </c>
      <c r="BN30" s="50">
        <f t="array" ref="BN30">-(IF(BN$2=1,Assumptions!$P31/12,-(SUMIF($D$2:$EE$2,BN$2-1,$D30:$EE30)/12)*(1+XLOOKUP(BN$2,Assumptions!$C$94:$M$94,Assumptions!$C$98:$M$98))))</f>
        <v>-179.1078445</v>
      </c>
      <c r="BO30" s="50">
        <f t="array" ref="BO30">-(IF(BO$2=1,Assumptions!$P31/12,-(SUMIF($D$2:$EE$2,BO$2-1,$D30:$EE30)/12)*(1+XLOOKUP(BO$2,Assumptions!$C$94:$M$94,Assumptions!$C$98:$M$98))))</f>
        <v>-179.1078445</v>
      </c>
      <c r="BP30" s="50">
        <f t="array" ref="BP30">-(IF(BP$2=1,Assumptions!$P31/12,-(SUMIF($D$2:$EE$2,BP$2-1,$D30:$EE30)/12)*(1+XLOOKUP(BP$2,Assumptions!$C$94:$M$94,Assumptions!$C$98:$M$98))))</f>
        <v>-179.1078445</v>
      </c>
      <c r="BQ30" s="50">
        <f t="array" ref="BQ30">-(IF(BQ$2=1,Assumptions!$P31/12,-(SUMIF($D$2:$EE$2,BQ$2-1,$D30:$EE30)/12)*(1+XLOOKUP(BQ$2,Assumptions!$C$94:$M$94,Assumptions!$C$98:$M$98))))</f>
        <v>-179.1078445</v>
      </c>
      <c r="BR30" s="50">
        <f t="array" ref="BR30">-(IF(BR$2=1,Assumptions!$P31/12,-(SUMIF($D$2:$EE$2,BR$2-1,$D30:$EE30)/12)*(1+XLOOKUP(BR$2,Assumptions!$C$94:$M$94,Assumptions!$C$98:$M$98))))</f>
        <v>-179.1078445</v>
      </c>
      <c r="BS30" s="50">
        <f t="array" ref="BS30">-(IF(BS$2=1,Assumptions!$P31/12,-(SUMIF($D$2:$EE$2,BS$2-1,$D30:$EE30)/12)*(1+XLOOKUP(BS$2,Assumptions!$C$94:$M$94,Assumptions!$C$98:$M$98))))</f>
        <v>-179.1078445</v>
      </c>
      <c r="BT30" s="50">
        <f t="array" ref="BT30">-(IF(BT$2=1,Assumptions!$P31/12,-(SUMIF($D$2:$EE$2,BT$2-1,$D30:$EE30)/12)*(1+XLOOKUP(BT$2,Assumptions!$C$94:$M$94,Assumptions!$C$98:$M$98))))</f>
        <v>-179.1078445</v>
      </c>
      <c r="BU30" s="50">
        <f t="array" ref="BU30">-(IF(BU$2=1,Assumptions!$P31/12,-(SUMIF($D$2:$EE$2,BU$2-1,$D30:$EE30)/12)*(1+XLOOKUP(BU$2,Assumptions!$C$94:$M$94,Assumptions!$C$98:$M$98))))</f>
        <v>-179.1078445</v>
      </c>
      <c r="BV30" s="50">
        <f t="array" ref="BV30">-(IF(BV$2=1,Assumptions!$P31/12,-(SUMIF($D$2:$EE$2,BV$2-1,$D30:$EE30)/12)*(1+XLOOKUP(BV$2,Assumptions!$C$94:$M$94,Assumptions!$C$98:$M$98))))</f>
        <v>-179.1078445</v>
      </c>
      <c r="BW30" s="50">
        <f t="array" ref="BW30">-(IF(BW$2=1,Assumptions!$P31/12,-(SUMIF($D$2:$EE$2,BW$2-1,$D30:$EE30)/12)*(1+XLOOKUP(BW$2,Assumptions!$C$94:$M$94,Assumptions!$C$98:$M$98))))</f>
        <v>-179.1078445</v>
      </c>
      <c r="BX30" s="50">
        <f t="array" ref="BX30">-(IF(BX$2=1,Assumptions!$P31/12,-(SUMIF($D$2:$EE$2,BX$2-1,$D30:$EE30)/12)*(1+XLOOKUP(BX$2,Assumptions!$C$94:$M$94,Assumptions!$C$98:$M$98))))</f>
        <v>-184.4810798</v>
      </c>
      <c r="BY30" s="50">
        <f t="array" ref="BY30">-(IF(BY$2=1,Assumptions!$P31/12,-(SUMIF($D$2:$EE$2,BY$2-1,$D30:$EE30)/12)*(1+XLOOKUP(BY$2,Assumptions!$C$94:$M$94,Assumptions!$C$98:$M$98))))</f>
        <v>-184.4810798</v>
      </c>
      <c r="BZ30" s="50">
        <f t="array" ref="BZ30">-(IF(BZ$2=1,Assumptions!$P31/12,-(SUMIF($D$2:$EE$2,BZ$2-1,$D30:$EE30)/12)*(1+XLOOKUP(BZ$2,Assumptions!$C$94:$M$94,Assumptions!$C$98:$M$98))))</f>
        <v>-184.4810798</v>
      </c>
      <c r="CA30" s="50">
        <f t="array" ref="CA30">-(IF(CA$2=1,Assumptions!$P31/12,-(SUMIF($D$2:$EE$2,CA$2-1,$D30:$EE30)/12)*(1+XLOOKUP(CA$2,Assumptions!$C$94:$M$94,Assumptions!$C$98:$M$98))))</f>
        <v>-184.4810798</v>
      </c>
      <c r="CB30" s="50">
        <f t="array" ref="CB30">-(IF(CB$2=1,Assumptions!$P31/12,-(SUMIF($D$2:$EE$2,CB$2-1,$D30:$EE30)/12)*(1+XLOOKUP(CB$2,Assumptions!$C$94:$M$94,Assumptions!$C$98:$M$98))))</f>
        <v>-184.4810798</v>
      </c>
      <c r="CC30" s="50">
        <f t="array" ref="CC30">-(IF(CC$2=1,Assumptions!$P31/12,-(SUMIF($D$2:$EE$2,CC$2-1,$D30:$EE30)/12)*(1+XLOOKUP(CC$2,Assumptions!$C$94:$M$94,Assumptions!$C$98:$M$98))))</f>
        <v>-184.4810798</v>
      </c>
      <c r="CD30" s="50">
        <f t="array" ref="CD30">-(IF(CD$2=1,Assumptions!$P31/12,-(SUMIF($D$2:$EE$2,CD$2-1,$D30:$EE30)/12)*(1+XLOOKUP(CD$2,Assumptions!$C$94:$M$94,Assumptions!$C$98:$M$98))))</f>
        <v>-184.4810798</v>
      </c>
      <c r="CE30" s="50">
        <f t="array" ref="CE30">-(IF(CE$2=1,Assumptions!$P31/12,-(SUMIF($D$2:$EE$2,CE$2-1,$D30:$EE30)/12)*(1+XLOOKUP(CE$2,Assumptions!$C$94:$M$94,Assumptions!$C$98:$M$98))))</f>
        <v>-184.4810798</v>
      </c>
      <c r="CF30" s="50">
        <f t="array" ref="CF30">-(IF(CF$2=1,Assumptions!$P31/12,-(SUMIF($D$2:$EE$2,CF$2-1,$D30:$EE30)/12)*(1+XLOOKUP(CF$2,Assumptions!$C$94:$M$94,Assumptions!$C$98:$M$98))))</f>
        <v>-184.4810798</v>
      </c>
      <c r="CG30" s="50">
        <f t="array" ref="CG30">-(IF(CG$2=1,Assumptions!$P31/12,-(SUMIF($D$2:$EE$2,CG$2-1,$D30:$EE30)/12)*(1+XLOOKUP(CG$2,Assumptions!$C$94:$M$94,Assumptions!$C$98:$M$98))))</f>
        <v>-184.4810798</v>
      </c>
      <c r="CH30" s="50">
        <f t="array" ref="CH30">-(IF(CH$2=1,Assumptions!$P31/12,-(SUMIF($D$2:$EE$2,CH$2-1,$D30:$EE30)/12)*(1+XLOOKUP(CH$2,Assumptions!$C$94:$M$94,Assumptions!$C$98:$M$98))))</f>
        <v>-184.4810798</v>
      </c>
      <c r="CI30" s="50">
        <f t="array" ref="CI30">-(IF(CI$2=1,Assumptions!$P31/12,-(SUMIF($D$2:$EE$2,CI$2-1,$D30:$EE30)/12)*(1+XLOOKUP(CI$2,Assumptions!$C$94:$M$94,Assumptions!$C$98:$M$98))))</f>
        <v>-184.4810798</v>
      </c>
      <c r="CJ30" s="50">
        <f t="array" ref="CJ30">-(IF(CJ$2=1,Assumptions!$P31/12,-(SUMIF($D$2:$EE$2,CJ$2-1,$D30:$EE30)/12)*(1+XLOOKUP(CJ$2,Assumptions!$C$94:$M$94,Assumptions!$C$98:$M$98))))</f>
        <v>-190.0155122</v>
      </c>
      <c r="CK30" s="50">
        <f t="array" ref="CK30">-(IF(CK$2=1,Assumptions!$P31/12,-(SUMIF($D$2:$EE$2,CK$2-1,$D30:$EE30)/12)*(1+XLOOKUP(CK$2,Assumptions!$C$94:$M$94,Assumptions!$C$98:$M$98))))</f>
        <v>-190.0155122</v>
      </c>
      <c r="CL30" s="50">
        <f t="array" ref="CL30">-(IF(CL$2=1,Assumptions!$P31/12,-(SUMIF($D$2:$EE$2,CL$2-1,$D30:$EE30)/12)*(1+XLOOKUP(CL$2,Assumptions!$C$94:$M$94,Assumptions!$C$98:$M$98))))</f>
        <v>-190.0155122</v>
      </c>
      <c r="CM30" s="50">
        <f t="array" ref="CM30">-(IF(CM$2=1,Assumptions!$P31/12,-(SUMIF($D$2:$EE$2,CM$2-1,$D30:$EE30)/12)*(1+XLOOKUP(CM$2,Assumptions!$C$94:$M$94,Assumptions!$C$98:$M$98))))</f>
        <v>-190.0155122</v>
      </c>
      <c r="CN30" s="50">
        <f t="array" ref="CN30">-(IF(CN$2=1,Assumptions!$P31/12,-(SUMIF($D$2:$EE$2,CN$2-1,$D30:$EE30)/12)*(1+XLOOKUP(CN$2,Assumptions!$C$94:$M$94,Assumptions!$C$98:$M$98))))</f>
        <v>-190.0155122</v>
      </c>
      <c r="CO30" s="50">
        <f t="array" ref="CO30">-(IF(CO$2=1,Assumptions!$P31/12,-(SUMIF($D$2:$EE$2,CO$2-1,$D30:$EE30)/12)*(1+XLOOKUP(CO$2,Assumptions!$C$94:$M$94,Assumptions!$C$98:$M$98))))</f>
        <v>-190.0155122</v>
      </c>
      <c r="CP30" s="50">
        <f t="array" ref="CP30">-(IF(CP$2=1,Assumptions!$P31/12,-(SUMIF($D$2:$EE$2,CP$2-1,$D30:$EE30)/12)*(1+XLOOKUP(CP$2,Assumptions!$C$94:$M$94,Assumptions!$C$98:$M$98))))</f>
        <v>-190.0155122</v>
      </c>
      <c r="CQ30" s="50">
        <f t="array" ref="CQ30">-(IF(CQ$2=1,Assumptions!$P31/12,-(SUMIF($D$2:$EE$2,CQ$2-1,$D30:$EE30)/12)*(1+XLOOKUP(CQ$2,Assumptions!$C$94:$M$94,Assumptions!$C$98:$M$98))))</f>
        <v>-190.0155122</v>
      </c>
      <c r="CR30" s="50">
        <f t="array" ref="CR30">-(IF(CR$2=1,Assumptions!$P31/12,-(SUMIF($D$2:$EE$2,CR$2-1,$D30:$EE30)/12)*(1+XLOOKUP(CR$2,Assumptions!$C$94:$M$94,Assumptions!$C$98:$M$98))))</f>
        <v>-190.0155122</v>
      </c>
      <c r="CS30" s="50">
        <f t="array" ref="CS30">-(IF(CS$2=1,Assumptions!$P31/12,-(SUMIF($D$2:$EE$2,CS$2-1,$D30:$EE30)/12)*(1+XLOOKUP(CS$2,Assumptions!$C$94:$M$94,Assumptions!$C$98:$M$98))))</f>
        <v>-190.0155122</v>
      </c>
      <c r="CT30" s="50">
        <f t="array" ref="CT30">-(IF(CT$2=1,Assumptions!$P31/12,-(SUMIF($D$2:$EE$2,CT$2-1,$D30:$EE30)/12)*(1+XLOOKUP(CT$2,Assumptions!$C$94:$M$94,Assumptions!$C$98:$M$98))))</f>
        <v>-190.0155122</v>
      </c>
      <c r="CU30" s="50">
        <f t="array" ref="CU30">-(IF(CU$2=1,Assumptions!$P31/12,-(SUMIF($D$2:$EE$2,CU$2-1,$D30:$EE30)/12)*(1+XLOOKUP(CU$2,Assumptions!$C$94:$M$94,Assumptions!$C$98:$M$98))))</f>
        <v>-190.0155122</v>
      </c>
      <c r="CV30" s="50">
        <f t="array" ref="CV30">-(IF(CV$2=1,Assumptions!$P31/12,-(SUMIF($D$2:$EE$2,CV$2-1,$D30:$EE30)/12)*(1+XLOOKUP(CV$2,Assumptions!$C$94:$M$94,Assumptions!$C$98:$M$98))))</f>
        <v>-195.7159776</v>
      </c>
      <c r="CW30" s="50">
        <f t="array" ref="CW30">-(IF(CW$2=1,Assumptions!$P31/12,-(SUMIF($D$2:$EE$2,CW$2-1,$D30:$EE30)/12)*(1+XLOOKUP(CW$2,Assumptions!$C$94:$M$94,Assumptions!$C$98:$M$98))))</f>
        <v>-195.7159776</v>
      </c>
      <c r="CX30" s="50">
        <f t="array" ref="CX30">-(IF(CX$2=1,Assumptions!$P31/12,-(SUMIF($D$2:$EE$2,CX$2-1,$D30:$EE30)/12)*(1+XLOOKUP(CX$2,Assumptions!$C$94:$M$94,Assumptions!$C$98:$M$98))))</f>
        <v>-195.7159776</v>
      </c>
      <c r="CY30" s="50">
        <f t="array" ref="CY30">-(IF(CY$2=1,Assumptions!$P31/12,-(SUMIF($D$2:$EE$2,CY$2-1,$D30:$EE30)/12)*(1+XLOOKUP(CY$2,Assumptions!$C$94:$M$94,Assumptions!$C$98:$M$98))))</f>
        <v>-195.7159776</v>
      </c>
      <c r="CZ30" s="50">
        <f t="array" ref="CZ30">-(IF(CZ$2=1,Assumptions!$P31/12,-(SUMIF($D$2:$EE$2,CZ$2-1,$D30:$EE30)/12)*(1+XLOOKUP(CZ$2,Assumptions!$C$94:$M$94,Assumptions!$C$98:$M$98))))</f>
        <v>-195.7159776</v>
      </c>
      <c r="DA30" s="50">
        <f t="array" ref="DA30">-(IF(DA$2=1,Assumptions!$P31/12,-(SUMIF($D$2:$EE$2,DA$2-1,$D30:$EE30)/12)*(1+XLOOKUP(DA$2,Assumptions!$C$94:$M$94,Assumptions!$C$98:$M$98))))</f>
        <v>-195.7159776</v>
      </c>
      <c r="DB30" s="50">
        <f t="array" ref="DB30">-(IF(DB$2=1,Assumptions!$P31/12,-(SUMIF($D$2:$EE$2,DB$2-1,$D30:$EE30)/12)*(1+XLOOKUP(DB$2,Assumptions!$C$94:$M$94,Assumptions!$C$98:$M$98))))</f>
        <v>-195.7159776</v>
      </c>
      <c r="DC30" s="50">
        <f t="array" ref="DC30">-(IF(DC$2=1,Assumptions!$P31/12,-(SUMIF($D$2:$EE$2,DC$2-1,$D30:$EE30)/12)*(1+XLOOKUP(DC$2,Assumptions!$C$94:$M$94,Assumptions!$C$98:$M$98))))</f>
        <v>-195.7159776</v>
      </c>
      <c r="DD30" s="50">
        <f t="array" ref="DD30">-(IF(DD$2=1,Assumptions!$P31/12,-(SUMIF($D$2:$EE$2,DD$2-1,$D30:$EE30)/12)*(1+XLOOKUP(DD$2,Assumptions!$C$94:$M$94,Assumptions!$C$98:$M$98))))</f>
        <v>-195.7159776</v>
      </c>
      <c r="DE30" s="50">
        <f t="array" ref="DE30">-(IF(DE$2=1,Assumptions!$P31/12,-(SUMIF($D$2:$EE$2,DE$2-1,$D30:$EE30)/12)*(1+XLOOKUP(DE$2,Assumptions!$C$94:$M$94,Assumptions!$C$98:$M$98))))</f>
        <v>-195.7159776</v>
      </c>
      <c r="DF30" s="50">
        <f t="array" ref="DF30">-(IF(DF$2=1,Assumptions!$P31/12,-(SUMIF($D$2:$EE$2,DF$2-1,$D30:$EE30)/12)*(1+XLOOKUP(DF$2,Assumptions!$C$94:$M$94,Assumptions!$C$98:$M$98))))</f>
        <v>-195.7159776</v>
      </c>
      <c r="DG30" s="50">
        <f t="array" ref="DG30">-(IF(DG$2=1,Assumptions!$P31/12,-(SUMIF($D$2:$EE$2,DG$2-1,$D30:$EE30)/12)*(1+XLOOKUP(DG$2,Assumptions!$C$94:$M$94,Assumptions!$C$98:$M$98))))</f>
        <v>-195.7159776</v>
      </c>
      <c r="DH30" s="50">
        <f t="array" ref="DH30">-(IF(DH$2=1,Assumptions!$P31/12,-(SUMIF($D$2:$EE$2,DH$2-1,$D30:$EE30)/12)*(1+XLOOKUP(DH$2,Assumptions!$C$94:$M$94,Assumptions!$C$98:$M$98))))</f>
        <v>-201.5874569</v>
      </c>
      <c r="DI30" s="50">
        <f t="array" ref="DI30">-(IF(DI$2=1,Assumptions!$P31/12,-(SUMIF($D$2:$EE$2,DI$2-1,$D30:$EE30)/12)*(1+XLOOKUP(DI$2,Assumptions!$C$94:$M$94,Assumptions!$C$98:$M$98))))</f>
        <v>-201.5874569</v>
      </c>
      <c r="DJ30" s="50">
        <f t="array" ref="DJ30">-(IF(DJ$2=1,Assumptions!$P31/12,-(SUMIF($D$2:$EE$2,DJ$2-1,$D30:$EE30)/12)*(1+XLOOKUP(DJ$2,Assumptions!$C$94:$M$94,Assumptions!$C$98:$M$98))))</f>
        <v>-201.5874569</v>
      </c>
      <c r="DK30" s="50">
        <f t="array" ref="DK30">-(IF(DK$2=1,Assumptions!$P31/12,-(SUMIF($D$2:$EE$2,DK$2-1,$D30:$EE30)/12)*(1+XLOOKUP(DK$2,Assumptions!$C$94:$M$94,Assumptions!$C$98:$M$98))))</f>
        <v>-201.5874569</v>
      </c>
      <c r="DL30" s="50">
        <f t="array" ref="DL30">-(IF(DL$2=1,Assumptions!$P31/12,-(SUMIF($D$2:$EE$2,DL$2-1,$D30:$EE30)/12)*(1+XLOOKUP(DL$2,Assumptions!$C$94:$M$94,Assumptions!$C$98:$M$98))))</f>
        <v>-201.5874569</v>
      </c>
      <c r="DM30" s="50">
        <f t="array" ref="DM30">-(IF(DM$2=1,Assumptions!$P31/12,-(SUMIF($D$2:$EE$2,DM$2-1,$D30:$EE30)/12)*(1+XLOOKUP(DM$2,Assumptions!$C$94:$M$94,Assumptions!$C$98:$M$98))))</f>
        <v>-201.5874569</v>
      </c>
      <c r="DN30" s="50">
        <f t="array" ref="DN30">-(IF(DN$2=1,Assumptions!$P31/12,-(SUMIF($D$2:$EE$2,DN$2-1,$D30:$EE30)/12)*(1+XLOOKUP(DN$2,Assumptions!$C$94:$M$94,Assumptions!$C$98:$M$98))))</f>
        <v>-201.5874569</v>
      </c>
      <c r="DO30" s="50">
        <f t="array" ref="DO30">-(IF(DO$2=1,Assumptions!$P31/12,-(SUMIF($D$2:$EE$2,DO$2-1,$D30:$EE30)/12)*(1+XLOOKUP(DO$2,Assumptions!$C$94:$M$94,Assumptions!$C$98:$M$98))))</f>
        <v>-201.5874569</v>
      </c>
      <c r="DP30" s="50">
        <f t="array" ref="DP30">-(IF(DP$2=1,Assumptions!$P31/12,-(SUMIF($D$2:$EE$2,DP$2-1,$D30:$EE30)/12)*(1+XLOOKUP(DP$2,Assumptions!$C$94:$M$94,Assumptions!$C$98:$M$98))))</f>
        <v>-201.5874569</v>
      </c>
      <c r="DQ30" s="50">
        <f t="array" ref="DQ30">-(IF(DQ$2=1,Assumptions!$P31/12,-(SUMIF($D$2:$EE$2,DQ$2-1,$D30:$EE30)/12)*(1+XLOOKUP(DQ$2,Assumptions!$C$94:$M$94,Assumptions!$C$98:$M$98))))</f>
        <v>-201.5874569</v>
      </c>
      <c r="DR30" s="50">
        <f t="array" ref="DR30">-(IF(DR$2=1,Assumptions!$P31/12,-(SUMIF($D$2:$EE$2,DR$2-1,$D30:$EE30)/12)*(1+XLOOKUP(DR$2,Assumptions!$C$94:$M$94,Assumptions!$C$98:$M$98))))</f>
        <v>-201.5874569</v>
      </c>
      <c r="DS30" s="50">
        <f t="array" ref="DS30">-(IF(DS$2=1,Assumptions!$P31/12,-(SUMIF($D$2:$EE$2,DS$2-1,$D30:$EE30)/12)*(1+XLOOKUP(DS$2,Assumptions!$C$94:$M$94,Assumptions!$C$98:$M$98))))</f>
        <v>-201.5874569</v>
      </c>
      <c r="DT30" s="50">
        <f t="array" ref="DT30">-(IF(DT$2=1,Assumptions!$P31/12,-(SUMIF($D$2:$EE$2,DT$2-1,$D30:$EE30)/12)*(1+XLOOKUP(DT$2,Assumptions!$C$94:$M$94,Assumptions!$C$98:$M$98))))</f>
        <v>-207.6350806</v>
      </c>
      <c r="DU30" s="50">
        <f t="array" ref="DU30">-(IF(DU$2=1,Assumptions!$P31/12,-(SUMIF($D$2:$EE$2,DU$2-1,$D30:$EE30)/12)*(1+XLOOKUP(DU$2,Assumptions!$C$94:$M$94,Assumptions!$C$98:$M$98))))</f>
        <v>-207.6350806</v>
      </c>
      <c r="DV30" s="50">
        <f t="array" ref="DV30">-(IF(DV$2=1,Assumptions!$P31/12,-(SUMIF($D$2:$EE$2,DV$2-1,$D30:$EE30)/12)*(1+XLOOKUP(DV$2,Assumptions!$C$94:$M$94,Assumptions!$C$98:$M$98))))</f>
        <v>-207.6350806</v>
      </c>
      <c r="DW30" s="50">
        <f t="array" ref="DW30">-(IF(DW$2=1,Assumptions!$P31/12,-(SUMIF($D$2:$EE$2,DW$2-1,$D30:$EE30)/12)*(1+XLOOKUP(DW$2,Assumptions!$C$94:$M$94,Assumptions!$C$98:$M$98))))</f>
        <v>-207.6350806</v>
      </c>
      <c r="DX30" s="50">
        <f t="array" ref="DX30">-(IF(DX$2=1,Assumptions!$P31/12,-(SUMIF($D$2:$EE$2,DX$2-1,$D30:$EE30)/12)*(1+XLOOKUP(DX$2,Assumptions!$C$94:$M$94,Assumptions!$C$98:$M$98))))</f>
        <v>-207.6350806</v>
      </c>
      <c r="DY30" s="50">
        <f t="array" ref="DY30">-(IF(DY$2=1,Assumptions!$P31/12,-(SUMIF($D$2:$EE$2,DY$2-1,$D30:$EE30)/12)*(1+XLOOKUP(DY$2,Assumptions!$C$94:$M$94,Assumptions!$C$98:$M$98))))</f>
        <v>-207.6350806</v>
      </c>
      <c r="DZ30" s="50">
        <f t="array" ref="DZ30">-(IF(DZ$2=1,Assumptions!$P31/12,-(SUMIF($D$2:$EE$2,DZ$2-1,$D30:$EE30)/12)*(1+XLOOKUP(DZ$2,Assumptions!$C$94:$M$94,Assumptions!$C$98:$M$98))))</f>
        <v>-207.6350806</v>
      </c>
      <c r="EA30" s="50">
        <f t="array" ref="EA30">-(IF(EA$2=1,Assumptions!$P31/12,-(SUMIF($D$2:$EE$2,EA$2-1,$D30:$EE30)/12)*(1+XLOOKUP(EA$2,Assumptions!$C$94:$M$94,Assumptions!$C$98:$M$98))))</f>
        <v>-207.6350806</v>
      </c>
      <c r="EB30" s="50">
        <f t="array" ref="EB30">-(IF(EB$2=1,Assumptions!$P31/12,-(SUMIF($D$2:$EE$2,EB$2-1,$D30:$EE30)/12)*(1+XLOOKUP(EB$2,Assumptions!$C$94:$M$94,Assumptions!$C$98:$M$98))))</f>
        <v>-207.6350806</v>
      </c>
      <c r="EC30" s="50">
        <f t="array" ref="EC30">-(IF(EC$2=1,Assumptions!$P31/12,-(SUMIF($D$2:$EE$2,EC$2-1,$D30:$EE30)/12)*(1+XLOOKUP(EC$2,Assumptions!$C$94:$M$94,Assumptions!$C$98:$M$98))))</f>
        <v>-207.6350806</v>
      </c>
      <c r="ED30" s="50">
        <f t="array" ref="ED30">-(IF(ED$2=1,Assumptions!$P31/12,-(SUMIF($D$2:$EE$2,ED$2-1,$D30:$EE30)/12)*(1+XLOOKUP(ED$2,Assumptions!$C$94:$M$94,Assumptions!$C$98:$M$98))))</f>
        <v>-207.6350806</v>
      </c>
      <c r="EE30" s="50">
        <f t="array" ref="EE30">-(IF(EE$2=1,Assumptions!$P31/12,-(SUMIF($D$2:$EE$2,EE$2-1,$D30:$EE30)/12)*(1+XLOOKUP(EE$2,Assumptions!$C$94:$M$94,Assumptions!$C$98:$M$98))))</f>
        <v>-207.6350806</v>
      </c>
    </row>
    <row r="31" ht="15.75" customHeight="1">
      <c r="A31" s="1"/>
      <c r="B31" s="1"/>
      <c r="C31" s="1" t="str">
        <f>Assumptions!J32</f>
        <v>Pest Control</v>
      </c>
      <c r="D31" s="50">
        <f t="array" ref="D31">-(IF(D$2=1,Assumptions!$P32/12,-(SUMIF($D$2:$EE$2,D$2-1,$D31:$EE31)/12)*(1+XLOOKUP(D$2,Assumptions!$C$94:$M$94,Assumptions!$C$98:$M$98))))</f>
        <v>-56.322975</v>
      </c>
      <c r="E31" s="50">
        <f t="array" ref="E31">-(IF(E$2=1,Assumptions!$P32/12,-(SUMIF($D$2:$EE$2,E$2-1,$D31:$EE31)/12)*(1+XLOOKUP(E$2,Assumptions!$C$94:$M$94,Assumptions!$C$98:$M$98))))</f>
        <v>-56.322975</v>
      </c>
      <c r="F31" s="50">
        <f t="array" ref="F31">-(IF(F$2=1,Assumptions!$P32/12,-(SUMIF($D$2:$EE$2,F$2-1,$D31:$EE31)/12)*(1+XLOOKUP(F$2,Assumptions!$C$94:$M$94,Assumptions!$C$98:$M$98))))</f>
        <v>-56.322975</v>
      </c>
      <c r="G31" s="50">
        <f t="array" ref="G31">-(IF(G$2=1,Assumptions!$P32/12,-(SUMIF($D$2:$EE$2,G$2-1,$D31:$EE31)/12)*(1+XLOOKUP(G$2,Assumptions!$C$94:$M$94,Assumptions!$C$98:$M$98))))</f>
        <v>-56.322975</v>
      </c>
      <c r="H31" s="50">
        <f t="array" ref="H31">-(IF(H$2=1,Assumptions!$P32/12,-(SUMIF($D$2:$EE$2,H$2-1,$D31:$EE31)/12)*(1+XLOOKUP(H$2,Assumptions!$C$94:$M$94,Assumptions!$C$98:$M$98))))</f>
        <v>-56.322975</v>
      </c>
      <c r="I31" s="50">
        <f t="array" ref="I31">-(IF(I$2=1,Assumptions!$P32/12,-(SUMIF($D$2:$EE$2,I$2-1,$D31:$EE31)/12)*(1+XLOOKUP(I$2,Assumptions!$C$94:$M$94,Assumptions!$C$98:$M$98))))</f>
        <v>-56.322975</v>
      </c>
      <c r="J31" s="50">
        <f t="array" ref="J31">-(IF(J$2=1,Assumptions!$P32/12,-(SUMIF($D$2:$EE$2,J$2-1,$D31:$EE31)/12)*(1+XLOOKUP(J$2,Assumptions!$C$94:$M$94,Assumptions!$C$98:$M$98))))</f>
        <v>-56.322975</v>
      </c>
      <c r="K31" s="50">
        <f t="array" ref="K31">-(IF(K$2=1,Assumptions!$P32/12,-(SUMIF($D$2:$EE$2,K$2-1,$D31:$EE31)/12)*(1+XLOOKUP(K$2,Assumptions!$C$94:$M$94,Assumptions!$C$98:$M$98))))</f>
        <v>-56.322975</v>
      </c>
      <c r="L31" s="50">
        <f t="array" ref="L31">-(IF(L$2=1,Assumptions!$P32/12,-(SUMIF($D$2:$EE$2,L$2-1,$D31:$EE31)/12)*(1+XLOOKUP(L$2,Assumptions!$C$94:$M$94,Assumptions!$C$98:$M$98))))</f>
        <v>-56.322975</v>
      </c>
      <c r="M31" s="50">
        <f t="array" ref="M31">-(IF(M$2=1,Assumptions!$P32/12,-(SUMIF($D$2:$EE$2,M$2-1,$D31:$EE31)/12)*(1+XLOOKUP(M$2,Assumptions!$C$94:$M$94,Assumptions!$C$98:$M$98))))</f>
        <v>-56.322975</v>
      </c>
      <c r="N31" s="50">
        <f t="array" ref="N31">-(IF(N$2=1,Assumptions!$P32/12,-(SUMIF($D$2:$EE$2,N$2-1,$D31:$EE31)/12)*(1+XLOOKUP(N$2,Assumptions!$C$94:$M$94,Assumptions!$C$98:$M$98))))</f>
        <v>-56.322975</v>
      </c>
      <c r="O31" s="50">
        <f t="array" ref="O31">-(IF(O$2=1,Assumptions!$P32/12,-(SUMIF($D$2:$EE$2,O$2-1,$D31:$EE31)/12)*(1+XLOOKUP(O$2,Assumptions!$C$94:$M$94,Assumptions!$C$98:$M$98))))</f>
        <v>-56.322975</v>
      </c>
      <c r="P31" s="50">
        <f t="array" ref="P31">-(IF(P$2=1,Assumptions!$P32/12,-(SUMIF($D$2:$EE$2,P$2-1,$D31:$EE31)/12)*(1+XLOOKUP(P$2,Assumptions!$C$94:$M$94,Assumptions!$C$98:$M$98))))</f>
        <v>-58.01266425</v>
      </c>
      <c r="Q31" s="50">
        <f t="array" ref="Q31">-(IF(Q$2=1,Assumptions!$P32/12,-(SUMIF($D$2:$EE$2,Q$2-1,$D31:$EE31)/12)*(1+XLOOKUP(Q$2,Assumptions!$C$94:$M$94,Assumptions!$C$98:$M$98))))</f>
        <v>-58.01266425</v>
      </c>
      <c r="R31" s="50">
        <f t="array" ref="R31">-(IF(R$2=1,Assumptions!$P32/12,-(SUMIF($D$2:$EE$2,R$2-1,$D31:$EE31)/12)*(1+XLOOKUP(R$2,Assumptions!$C$94:$M$94,Assumptions!$C$98:$M$98))))</f>
        <v>-58.01266425</v>
      </c>
      <c r="S31" s="50">
        <f t="array" ref="S31">-(IF(S$2=1,Assumptions!$P32/12,-(SUMIF($D$2:$EE$2,S$2-1,$D31:$EE31)/12)*(1+XLOOKUP(S$2,Assumptions!$C$94:$M$94,Assumptions!$C$98:$M$98))))</f>
        <v>-58.01266425</v>
      </c>
      <c r="T31" s="50">
        <f t="array" ref="T31">-(IF(T$2=1,Assumptions!$P32/12,-(SUMIF($D$2:$EE$2,T$2-1,$D31:$EE31)/12)*(1+XLOOKUP(T$2,Assumptions!$C$94:$M$94,Assumptions!$C$98:$M$98))))</f>
        <v>-58.01266425</v>
      </c>
      <c r="U31" s="50">
        <f t="array" ref="U31">-(IF(U$2=1,Assumptions!$P32/12,-(SUMIF($D$2:$EE$2,U$2-1,$D31:$EE31)/12)*(1+XLOOKUP(U$2,Assumptions!$C$94:$M$94,Assumptions!$C$98:$M$98))))</f>
        <v>-58.01266425</v>
      </c>
      <c r="V31" s="50">
        <f t="array" ref="V31">-(IF(V$2=1,Assumptions!$P32/12,-(SUMIF($D$2:$EE$2,V$2-1,$D31:$EE31)/12)*(1+XLOOKUP(V$2,Assumptions!$C$94:$M$94,Assumptions!$C$98:$M$98))))</f>
        <v>-58.01266425</v>
      </c>
      <c r="W31" s="50">
        <f t="array" ref="W31">-(IF(W$2=1,Assumptions!$P32/12,-(SUMIF($D$2:$EE$2,W$2-1,$D31:$EE31)/12)*(1+XLOOKUP(W$2,Assumptions!$C$94:$M$94,Assumptions!$C$98:$M$98))))</f>
        <v>-58.01266425</v>
      </c>
      <c r="X31" s="50">
        <f t="array" ref="X31">-(IF(X$2=1,Assumptions!$P32/12,-(SUMIF($D$2:$EE$2,X$2-1,$D31:$EE31)/12)*(1+XLOOKUP(X$2,Assumptions!$C$94:$M$94,Assumptions!$C$98:$M$98))))</f>
        <v>-58.01266425</v>
      </c>
      <c r="Y31" s="50">
        <f t="array" ref="Y31">-(IF(Y$2=1,Assumptions!$P32/12,-(SUMIF($D$2:$EE$2,Y$2-1,$D31:$EE31)/12)*(1+XLOOKUP(Y$2,Assumptions!$C$94:$M$94,Assumptions!$C$98:$M$98))))</f>
        <v>-58.01266425</v>
      </c>
      <c r="Z31" s="50">
        <f t="array" ref="Z31">-(IF(Z$2=1,Assumptions!$P32/12,-(SUMIF($D$2:$EE$2,Z$2-1,$D31:$EE31)/12)*(1+XLOOKUP(Z$2,Assumptions!$C$94:$M$94,Assumptions!$C$98:$M$98))))</f>
        <v>-58.01266425</v>
      </c>
      <c r="AA31" s="50">
        <f t="array" ref="AA31">-(IF(AA$2=1,Assumptions!$P32/12,-(SUMIF($D$2:$EE$2,AA$2-1,$D31:$EE31)/12)*(1+XLOOKUP(AA$2,Assumptions!$C$94:$M$94,Assumptions!$C$98:$M$98))))</f>
        <v>-58.01266425</v>
      </c>
      <c r="AB31" s="50">
        <f t="array" ref="AB31">-(IF(AB$2=1,Assumptions!$P32/12,-(SUMIF($D$2:$EE$2,AB$2-1,$D31:$EE31)/12)*(1+XLOOKUP(AB$2,Assumptions!$C$94:$M$94,Assumptions!$C$98:$M$98))))</f>
        <v>-59.75304418</v>
      </c>
      <c r="AC31" s="50">
        <f t="array" ref="AC31">-(IF(AC$2=1,Assumptions!$P32/12,-(SUMIF($D$2:$EE$2,AC$2-1,$D31:$EE31)/12)*(1+XLOOKUP(AC$2,Assumptions!$C$94:$M$94,Assumptions!$C$98:$M$98))))</f>
        <v>-59.75304418</v>
      </c>
      <c r="AD31" s="50">
        <f t="array" ref="AD31">-(IF(AD$2=1,Assumptions!$P32/12,-(SUMIF($D$2:$EE$2,AD$2-1,$D31:$EE31)/12)*(1+XLOOKUP(AD$2,Assumptions!$C$94:$M$94,Assumptions!$C$98:$M$98))))</f>
        <v>-59.75304418</v>
      </c>
      <c r="AE31" s="50">
        <f t="array" ref="AE31">-(IF(AE$2=1,Assumptions!$P32/12,-(SUMIF($D$2:$EE$2,AE$2-1,$D31:$EE31)/12)*(1+XLOOKUP(AE$2,Assumptions!$C$94:$M$94,Assumptions!$C$98:$M$98))))</f>
        <v>-59.75304418</v>
      </c>
      <c r="AF31" s="50">
        <f t="array" ref="AF31">-(IF(AF$2=1,Assumptions!$P32/12,-(SUMIF($D$2:$EE$2,AF$2-1,$D31:$EE31)/12)*(1+XLOOKUP(AF$2,Assumptions!$C$94:$M$94,Assumptions!$C$98:$M$98))))</f>
        <v>-59.75304418</v>
      </c>
      <c r="AG31" s="50">
        <f t="array" ref="AG31">-(IF(AG$2=1,Assumptions!$P32/12,-(SUMIF($D$2:$EE$2,AG$2-1,$D31:$EE31)/12)*(1+XLOOKUP(AG$2,Assumptions!$C$94:$M$94,Assumptions!$C$98:$M$98))))</f>
        <v>-59.75304418</v>
      </c>
      <c r="AH31" s="50">
        <f t="array" ref="AH31">-(IF(AH$2=1,Assumptions!$P32/12,-(SUMIF($D$2:$EE$2,AH$2-1,$D31:$EE31)/12)*(1+XLOOKUP(AH$2,Assumptions!$C$94:$M$94,Assumptions!$C$98:$M$98))))</f>
        <v>-59.75304418</v>
      </c>
      <c r="AI31" s="50">
        <f t="array" ref="AI31">-(IF(AI$2=1,Assumptions!$P32/12,-(SUMIF($D$2:$EE$2,AI$2-1,$D31:$EE31)/12)*(1+XLOOKUP(AI$2,Assumptions!$C$94:$M$94,Assumptions!$C$98:$M$98))))</f>
        <v>-59.75304418</v>
      </c>
      <c r="AJ31" s="50">
        <f t="array" ref="AJ31">-(IF(AJ$2=1,Assumptions!$P32/12,-(SUMIF($D$2:$EE$2,AJ$2-1,$D31:$EE31)/12)*(1+XLOOKUP(AJ$2,Assumptions!$C$94:$M$94,Assumptions!$C$98:$M$98))))</f>
        <v>-59.75304418</v>
      </c>
      <c r="AK31" s="50">
        <f t="array" ref="AK31">-(IF(AK$2=1,Assumptions!$P32/12,-(SUMIF($D$2:$EE$2,AK$2-1,$D31:$EE31)/12)*(1+XLOOKUP(AK$2,Assumptions!$C$94:$M$94,Assumptions!$C$98:$M$98))))</f>
        <v>-59.75304418</v>
      </c>
      <c r="AL31" s="50">
        <f t="array" ref="AL31">-(IF(AL$2=1,Assumptions!$P32/12,-(SUMIF($D$2:$EE$2,AL$2-1,$D31:$EE31)/12)*(1+XLOOKUP(AL$2,Assumptions!$C$94:$M$94,Assumptions!$C$98:$M$98))))</f>
        <v>-59.75304418</v>
      </c>
      <c r="AM31" s="50">
        <f t="array" ref="AM31">-(IF(AM$2=1,Assumptions!$P32/12,-(SUMIF($D$2:$EE$2,AM$2-1,$D31:$EE31)/12)*(1+XLOOKUP(AM$2,Assumptions!$C$94:$M$94,Assumptions!$C$98:$M$98))))</f>
        <v>-59.75304418</v>
      </c>
      <c r="AN31" s="50">
        <f t="array" ref="AN31">-(IF(AN$2=1,Assumptions!$P32/12,-(SUMIF($D$2:$EE$2,AN$2-1,$D31:$EE31)/12)*(1+XLOOKUP(AN$2,Assumptions!$C$94:$M$94,Assumptions!$C$98:$M$98))))</f>
        <v>-61.5456355</v>
      </c>
      <c r="AO31" s="50">
        <f t="array" ref="AO31">-(IF(AO$2=1,Assumptions!$P32/12,-(SUMIF($D$2:$EE$2,AO$2-1,$D31:$EE31)/12)*(1+XLOOKUP(AO$2,Assumptions!$C$94:$M$94,Assumptions!$C$98:$M$98))))</f>
        <v>-61.5456355</v>
      </c>
      <c r="AP31" s="50">
        <f t="array" ref="AP31">-(IF(AP$2=1,Assumptions!$P32/12,-(SUMIF($D$2:$EE$2,AP$2-1,$D31:$EE31)/12)*(1+XLOOKUP(AP$2,Assumptions!$C$94:$M$94,Assumptions!$C$98:$M$98))))</f>
        <v>-61.5456355</v>
      </c>
      <c r="AQ31" s="50">
        <f t="array" ref="AQ31">-(IF(AQ$2=1,Assumptions!$P32/12,-(SUMIF($D$2:$EE$2,AQ$2-1,$D31:$EE31)/12)*(1+XLOOKUP(AQ$2,Assumptions!$C$94:$M$94,Assumptions!$C$98:$M$98))))</f>
        <v>-61.5456355</v>
      </c>
      <c r="AR31" s="50">
        <f t="array" ref="AR31">-(IF(AR$2=1,Assumptions!$P32/12,-(SUMIF($D$2:$EE$2,AR$2-1,$D31:$EE31)/12)*(1+XLOOKUP(AR$2,Assumptions!$C$94:$M$94,Assumptions!$C$98:$M$98))))</f>
        <v>-61.5456355</v>
      </c>
      <c r="AS31" s="50">
        <f t="array" ref="AS31">-(IF(AS$2=1,Assumptions!$P32/12,-(SUMIF($D$2:$EE$2,AS$2-1,$D31:$EE31)/12)*(1+XLOOKUP(AS$2,Assumptions!$C$94:$M$94,Assumptions!$C$98:$M$98))))</f>
        <v>-61.5456355</v>
      </c>
      <c r="AT31" s="50">
        <f t="array" ref="AT31">-(IF(AT$2=1,Assumptions!$P32/12,-(SUMIF($D$2:$EE$2,AT$2-1,$D31:$EE31)/12)*(1+XLOOKUP(AT$2,Assumptions!$C$94:$M$94,Assumptions!$C$98:$M$98))))</f>
        <v>-61.5456355</v>
      </c>
      <c r="AU31" s="50">
        <f t="array" ref="AU31">-(IF(AU$2=1,Assumptions!$P32/12,-(SUMIF($D$2:$EE$2,AU$2-1,$D31:$EE31)/12)*(1+XLOOKUP(AU$2,Assumptions!$C$94:$M$94,Assumptions!$C$98:$M$98))))</f>
        <v>-61.5456355</v>
      </c>
      <c r="AV31" s="50">
        <f t="array" ref="AV31">-(IF(AV$2=1,Assumptions!$P32/12,-(SUMIF($D$2:$EE$2,AV$2-1,$D31:$EE31)/12)*(1+XLOOKUP(AV$2,Assumptions!$C$94:$M$94,Assumptions!$C$98:$M$98))))</f>
        <v>-61.5456355</v>
      </c>
      <c r="AW31" s="50">
        <f t="array" ref="AW31">-(IF(AW$2=1,Assumptions!$P32/12,-(SUMIF($D$2:$EE$2,AW$2-1,$D31:$EE31)/12)*(1+XLOOKUP(AW$2,Assumptions!$C$94:$M$94,Assumptions!$C$98:$M$98))))</f>
        <v>-61.5456355</v>
      </c>
      <c r="AX31" s="50">
        <f t="array" ref="AX31">-(IF(AX$2=1,Assumptions!$P32/12,-(SUMIF($D$2:$EE$2,AX$2-1,$D31:$EE31)/12)*(1+XLOOKUP(AX$2,Assumptions!$C$94:$M$94,Assumptions!$C$98:$M$98))))</f>
        <v>-61.5456355</v>
      </c>
      <c r="AY31" s="50">
        <f t="array" ref="AY31">-(IF(AY$2=1,Assumptions!$P32/12,-(SUMIF($D$2:$EE$2,AY$2-1,$D31:$EE31)/12)*(1+XLOOKUP(AY$2,Assumptions!$C$94:$M$94,Assumptions!$C$98:$M$98))))</f>
        <v>-61.5456355</v>
      </c>
      <c r="AZ31" s="50">
        <f t="array" ref="AZ31">-(IF(AZ$2=1,Assumptions!$P32/12,-(SUMIF($D$2:$EE$2,AZ$2-1,$D31:$EE31)/12)*(1+XLOOKUP(AZ$2,Assumptions!$C$94:$M$94,Assumptions!$C$98:$M$98))))</f>
        <v>-63.39200457</v>
      </c>
      <c r="BA31" s="50">
        <f t="array" ref="BA31">-(IF(BA$2=1,Assumptions!$P32/12,-(SUMIF($D$2:$EE$2,BA$2-1,$D31:$EE31)/12)*(1+XLOOKUP(BA$2,Assumptions!$C$94:$M$94,Assumptions!$C$98:$M$98))))</f>
        <v>-63.39200457</v>
      </c>
      <c r="BB31" s="50">
        <f t="array" ref="BB31">-(IF(BB$2=1,Assumptions!$P32/12,-(SUMIF($D$2:$EE$2,BB$2-1,$D31:$EE31)/12)*(1+XLOOKUP(BB$2,Assumptions!$C$94:$M$94,Assumptions!$C$98:$M$98))))</f>
        <v>-63.39200457</v>
      </c>
      <c r="BC31" s="50">
        <f t="array" ref="BC31">-(IF(BC$2=1,Assumptions!$P32/12,-(SUMIF($D$2:$EE$2,BC$2-1,$D31:$EE31)/12)*(1+XLOOKUP(BC$2,Assumptions!$C$94:$M$94,Assumptions!$C$98:$M$98))))</f>
        <v>-63.39200457</v>
      </c>
      <c r="BD31" s="50">
        <f t="array" ref="BD31">-(IF(BD$2=1,Assumptions!$P32/12,-(SUMIF($D$2:$EE$2,BD$2-1,$D31:$EE31)/12)*(1+XLOOKUP(BD$2,Assumptions!$C$94:$M$94,Assumptions!$C$98:$M$98))))</f>
        <v>-63.39200457</v>
      </c>
      <c r="BE31" s="50">
        <f t="array" ref="BE31">-(IF(BE$2=1,Assumptions!$P32/12,-(SUMIF($D$2:$EE$2,BE$2-1,$D31:$EE31)/12)*(1+XLOOKUP(BE$2,Assumptions!$C$94:$M$94,Assumptions!$C$98:$M$98))))</f>
        <v>-63.39200457</v>
      </c>
      <c r="BF31" s="50">
        <f t="array" ref="BF31">-(IF(BF$2=1,Assumptions!$P32/12,-(SUMIF($D$2:$EE$2,BF$2-1,$D31:$EE31)/12)*(1+XLOOKUP(BF$2,Assumptions!$C$94:$M$94,Assumptions!$C$98:$M$98))))</f>
        <v>-63.39200457</v>
      </c>
      <c r="BG31" s="50">
        <f t="array" ref="BG31">-(IF(BG$2=1,Assumptions!$P32/12,-(SUMIF($D$2:$EE$2,BG$2-1,$D31:$EE31)/12)*(1+XLOOKUP(BG$2,Assumptions!$C$94:$M$94,Assumptions!$C$98:$M$98))))</f>
        <v>-63.39200457</v>
      </c>
      <c r="BH31" s="50">
        <f t="array" ref="BH31">-(IF(BH$2=1,Assumptions!$P32/12,-(SUMIF($D$2:$EE$2,BH$2-1,$D31:$EE31)/12)*(1+XLOOKUP(BH$2,Assumptions!$C$94:$M$94,Assumptions!$C$98:$M$98))))</f>
        <v>-63.39200457</v>
      </c>
      <c r="BI31" s="50">
        <f t="array" ref="BI31">-(IF(BI$2=1,Assumptions!$P32/12,-(SUMIF($D$2:$EE$2,BI$2-1,$D31:$EE31)/12)*(1+XLOOKUP(BI$2,Assumptions!$C$94:$M$94,Assumptions!$C$98:$M$98))))</f>
        <v>-63.39200457</v>
      </c>
      <c r="BJ31" s="50">
        <f t="array" ref="BJ31">-(IF(BJ$2=1,Assumptions!$P32/12,-(SUMIF($D$2:$EE$2,BJ$2-1,$D31:$EE31)/12)*(1+XLOOKUP(BJ$2,Assumptions!$C$94:$M$94,Assumptions!$C$98:$M$98))))</f>
        <v>-63.39200457</v>
      </c>
      <c r="BK31" s="50">
        <f t="array" ref="BK31">-(IF(BK$2=1,Assumptions!$P32/12,-(SUMIF($D$2:$EE$2,BK$2-1,$D31:$EE31)/12)*(1+XLOOKUP(BK$2,Assumptions!$C$94:$M$94,Assumptions!$C$98:$M$98))))</f>
        <v>-63.39200457</v>
      </c>
      <c r="BL31" s="50">
        <f t="array" ref="BL31">-(IF(BL$2=1,Assumptions!$P32/12,-(SUMIF($D$2:$EE$2,BL$2-1,$D31:$EE31)/12)*(1+XLOOKUP(BL$2,Assumptions!$C$94:$M$94,Assumptions!$C$98:$M$98))))</f>
        <v>-65.2937647</v>
      </c>
      <c r="BM31" s="50">
        <f t="array" ref="BM31">-(IF(BM$2=1,Assumptions!$P32/12,-(SUMIF($D$2:$EE$2,BM$2-1,$D31:$EE31)/12)*(1+XLOOKUP(BM$2,Assumptions!$C$94:$M$94,Assumptions!$C$98:$M$98))))</f>
        <v>-65.2937647</v>
      </c>
      <c r="BN31" s="50">
        <f t="array" ref="BN31">-(IF(BN$2=1,Assumptions!$P32/12,-(SUMIF($D$2:$EE$2,BN$2-1,$D31:$EE31)/12)*(1+XLOOKUP(BN$2,Assumptions!$C$94:$M$94,Assumptions!$C$98:$M$98))))</f>
        <v>-65.2937647</v>
      </c>
      <c r="BO31" s="50">
        <f t="array" ref="BO31">-(IF(BO$2=1,Assumptions!$P32/12,-(SUMIF($D$2:$EE$2,BO$2-1,$D31:$EE31)/12)*(1+XLOOKUP(BO$2,Assumptions!$C$94:$M$94,Assumptions!$C$98:$M$98))))</f>
        <v>-65.2937647</v>
      </c>
      <c r="BP31" s="50">
        <f t="array" ref="BP31">-(IF(BP$2=1,Assumptions!$P32/12,-(SUMIF($D$2:$EE$2,BP$2-1,$D31:$EE31)/12)*(1+XLOOKUP(BP$2,Assumptions!$C$94:$M$94,Assumptions!$C$98:$M$98))))</f>
        <v>-65.2937647</v>
      </c>
      <c r="BQ31" s="50">
        <f t="array" ref="BQ31">-(IF(BQ$2=1,Assumptions!$P32/12,-(SUMIF($D$2:$EE$2,BQ$2-1,$D31:$EE31)/12)*(1+XLOOKUP(BQ$2,Assumptions!$C$94:$M$94,Assumptions!$C$98:$M$98))))</f>
        <v>-65.2937647</v>
      </c>
      <c r="BR31" s="50">
        <f t="array" ref="BR31">-(IF(BR$2=1,Assumptions!$P32/12,-(SUMIF($D$2:$EE$2,BR$2-1,$D31:$EE31)/12)*(1+XLOOKUP(BR$2,Assumptions!$C$94:$M$94,Assumptions!$C$98:$M$98))))</f>
        <v>-65.2937647</v>
      </c>
      <c r="BS31" s="50">
        <f t="array" ref="BS31">-(IF(BS$2=1,Assumptions!$P32/12,-(SUMIF($D$2:$EE$2,BS$2-1,$D31:$EE31)/12)*(1+XLOOKUP(BS$2,Assumptions!$C$94:$M$94,Assumptions!$C$98:$M$98))))</f>
        <v>-65.2937647</v>
      </c>
      <c r="BT31" s="50">
        <f t="array" ref="BT31">-(IF(BT$2=1,Assumptions!$P32/12,-(SUMIF($D$2:$EE$2,BT$2-1,$D31:$EE31)/12)*(1+XLOOKUP(BT$2,Assumptions!$C$94:$M$94,Assumptions!$C$98:$M$98))))</f>
        <v>-65.2937647</v>
      </c>
      <c r="BU31" s="50">
        <f t="array" ref="BU31">-(IF(BU$2=1,Assumptions!$P32/12,-(SUMIF($D$2:$EE$2,BU$2-1,$D31:$EE31)/12)*(1+XLOOKUP(BU$2,Assumptions!$C$94:$M$94,Assumptions!$C$98:$M$98))))</f>
        <v>-65.2937647</v>
      </c>
      <c r="BV31" s="50">
        <f t="array" ref="BV31">-(IF(BV$2=1,Assumptions!$P32/12,-(SUMIF($D$2:$EE$2,BV$2-1,$D31:$EE31)/12)*(1+XLOOKUP(BV$2,Assumptions!$C$94:$M$94,Assumptions!$C$98:$M$98))))</f>
        <v>-65.2937647</v>
      </c>
      <c r="BW31" s="50">
        <f t="array" ref="BW31">-(IF(BW$2=1,Assumptions!$P32/12,-(SUMIF($D$2:$EE$2,BW$2-1,$D31:$EE31)/12)*(1+XLOOKUP(BW$2,Assumptions!$C$94:$M$94,Assumptions!$C$98:$M$98))))</f>
        <v>-65.2937647</v>
      </c>
      <c r="BX31" s="50">
        <f t="array" ref="BX31">-(IF(BX$2=1,Assumptions!$P32/12,-(SUMIF($D$2:$EE$2,BX$2-1,$D31:$EE31)/12)*(1+XLOOKUP(BX$2,Assumptions!$C$94:$M$94,Assumptions!$C$98:$M$98))))</f>
        <v>-67.25257765</v>
      </c>
      <c r="BY31" s="50">
        <f t="array" ref="BY31">-(IF(BY$2=1,Assumptions!$P32/12,-(SUMIF($D$2:$EE$2,BY$2-1,$D31:$EE31)/12)*(1+XLOOKUP(BY$2,Assumptions!$C$94:$M$94,Assumptions!$C$98:$M$98))))</f>
        <v>-67.25257765</v>
      </c>
      <c r="BZ31" s="50">
        <f t="array" ref="BZ31">-(IF(BZ$2=1,Assumptions!$P32/12,-(SUMIF($D$2:$EE$2,BZ$2-1,$D31:$EE31)/12)*(1+XLOOKUP(BZ$2,Assumptions!$C$94:$M$94,Assumptions!$C$98:$M$98))))</f>
        <v>-67.25257765</v>
      </c>
      <c r="CA31" s="50">
        <f t="array" ref="CA31">-(IF(CA$2=1,Assumptions!$P32/12,-(SUMIF($D$2:$EE$2,CA$2-1,$D31:$EE31)/12)*(1+XLOOKUP(CA$2,Assumptions!$C$94:$M$94,Assumptions!$C$98:$M$98))))</f>
        <v>-67.25257765</v>
      </c>
      <c r="CB31" s="50">
        <f t="array" ref="CB31">-(IF(CB$2=1,Assumptions!$P32/12,-(SUMIF($D$2:$EE$2,CB$2-1,$D31:$EE31)/12)*(1+XLOOKUP(CB$2,Assumptions!$C$94:$M$94,Assumptions!$C$98:$M$98))))</f>
        <v>-67.25257765</v>
      </c>
      <c r="CC31" s="50">
        <f t="array" ref="CC31">-(IF(CC$2=1,Assumptions!$P32/12,-(SUMIF($D$2:$EE$2,CC$2-1,$D31:$EE31)/12)*(1+XLOOKUP(CC$2,Assumptions!$C$94:$M$94,Assumptions!$C$98:$M$98))))</f>
        <v>-67.25257765</v>
      </c>
      <c r="CD31" s="50">
        <f t="array" ref="CD31">-(IF(CD$2=1,Assumptions!$P32/12,-(SUMIF($D$2:$EE$2,CD$2-1,$D31:$EE31)/12)*(1+XLOOKUP(CD$2,Assumptions!$C$94:$M$94,Assumptions!$C$98:$M$98))))</f>
        <v>-67.25257765</v>
      </c>
      <c r="CE31" s="50">
        <f t="array" ref="CE31">-(IF(CE$2=1,Assumptions!$P32/12,-(SUMIF($D$2:$EE$2,CE$2-1,$D31:$EE31)/12)*(1+XLOOKUP(CE$2,Assumptions!$C$94:$M$94,Assumptions!$C$98:$M$98))))</f>
        <v>-67.25257765</v>
      </c>
      <c r="CF31" s="50">
        <f t="array" ref="CF31">-(IF(CF$2=1,Assumptions!$P32/12,-(SUMIF($D$2:$EE$2,CF$2-1,$D31:$EE31)/12)*(1+XLOOKUP(CF$2,Assumptions!$C$94:$M$94,Assumptions!$C$98:$M$98))))</f>
        <v>-67.25257765</v>
      </c>
      <c r="CG31" s="50">
        <f t="array" ref="CG31">-(IF(CG$2=1,Assumptions!$P32/12,-(SUMIF($D$2:$EE$2,CG$2-1,$D31:$EE31)/12)*(1+XLOOKUP(CG$2,Assumptions!$C$94:$M$94,Assumptions!$C$98:$M$98))))</f>
        <v>-67.25257765</v>
      </c>
      <c r="CH31" s="50">
        <f t="array" ref="CH31">-(IF(CH$2=1,Assumptions!$P32/12,-(SUMIF($D$2:$EE$2,CH$2-1,$D31:$EE31)/12)*(1+XLOOKUP(CH$2,Assumptions!$C$94:$M$94,Assumptions!$C$98:$M$98))))</f>
        <v>-67.25257765</v>
      </c>
      <c r="CI31" s="50">
        <f t="array" ref="CI31">-(IF(CI$2=1,Assumptions!$P32/12,-(SUMIF($D$2:$EE$2,CI$2-1,$D31:$EE31)/12)*(1+XLOOKUP(CI$2,Assumptions!$C$94:$M$94,Assumptions!$C$98:$M$98))))</f>
        <v>-67.25257765</v>
      </c>
      <c r="CJ31" s="50">
        <f t="array" ref="CJ31">-(IF(CJ$2=1,Assumptions!$P32/12,-(SUMIF($D$2:$EE$2,CJ$2-1,$D31:$EE31)/12)*(1+XLOOKUP(CJ$2,Assumptions!$C$94:$M$94,Assumptions!$C$98:$M$98))))</f>
        <v>-69.27015498</v>
      </c>
      <c r="CK31" s="50">
        <f t="array" ref="CK31">-(IF(CK$2=1,Assumptions!$P32/12,-(SUMIF($D$2:$EE$2,CK$2-1,$D31:$EE31)/12)*(1+XLOOKUP(CK$2,Assumptions!$C$94:$M$94,Assumptions!$C$98:$M$98))))</f>
        <v>-69.27015498</v>
      </c>
      <c r="CL31" s="50">
        <f t="array" ref="CL31">-(IF(CL$2=1,Assumptions!$P32/12,-(SUMIF($D$2:$EE$2,CL$2-1,$D31:$EE31)/12)*(1+XLOOKUP(CL$2,Assumptions!$C$94:$M$94,Assumptions!$C$98:$M$98))))</f>
        <v>-69.27015498</v>
      </c>
      <c r="CM31" s="50">
        <f t="array" ref="CM31">-(IF(CM$2=1,Assumptions!$P32/12,-(SUMIF($D$2:$EE$2,CM$2-1,$D31:$EE31)/12)*(1+XLOOKUP(CM$2,Assumptions!$C$94:$M$94,Assumptions!$C$98:$M$98))))</f>
        <v>-69.27015498</v>
      </c>
      <c r="CN31" s="50">
        <f t="array" ref="CN31">-(IF(CN$2=1,Assumptions!$P32/12,-(SUMIF($D$2:$EE$2,CN$2-1,$D31:$EE31)/12)*(1+XLOOKUP(CN$2,Assumptions!$C$94:$M$94,Assumptions!$C$98:$M$98))))</f>
        <v>-69.27015498</v>
      </c>
      <c r="CO31" s="50">
        <f t="array" ref="CO31">-(IF(CO$2=1,Assumptions!$P32/12,-(SUMIF($D$2:$EE$2,CO$2-1,$D31:$EE31)/12)*(1+XLOOKUP(CO$2,Assumptions!$C$94:$M$94,Assumptions!$C$98:$M$98))))</f>
        <v>-69.27015498</v>
      </c>
      <c r="CP31" s="50">
        <f t="array" ref="CP31">-(IF(CP$2=1,Assumptions!$P32/12,-(SUMIF($D$2:$EE$2,CP$2-1,$D31:$EE31)/12)*(1+XLOOKUP(CP$2,Assumptions!$C$94:$M$94,Assumptions!$C$98:$M$98))))</f>
        <v>-69.27015498</v>
      </c>
      <c r="CQ31" s="50">
        <f t="array" ref="CQ31">-(IF(CQ$2=1,Assumptions!$P32/12,-(SUMIF($D$2:$EE$2,CQ$2-1,$D31:$EE31)/12)*(1+XLOOKUP(CQ$2,Assumptions!$C$94:$M$94,Assumptions!$C$98:$M$98))))</f>
        <v>-69.27015498</v>
      </c>
      <c r="CR31" s="50">
        <f t="array" ref="CR31">-(IF(CR$2=1,Assumptions!$P32/12,-(SUMIF($D$2:$EE$2,CR$2-1,$D31:$EE31)/12)*(1+XLOOKUP(CR$2,Assumptions!$C$94:$M$94,Assumptions!$C$98:$M$98))))</f>
        <v>-69.27015498</v>
      </c>
      <c r="CS31" s="50">
        <f t="array" ref="CS31">-(IF(CS$2=1,Assumptions!$P32/12,-(SUMIF($D$2:$EE$2,CS$2-1,$D31:$EE31)/12)*(1+XLOOKUP(CS$2,Assumptions!$C$94:$M$94,Assumptions!$C$98:$M$98))))</f>
        <v>-69.27015498</v>
      </c>
      <c r="CT31" s="50">
        <f t="array" ref="CT31">-(IF(CT$2=1,Assumptions!$P32/12,-(SUMIF($D$2:$EE$2,CT$2-1,$D31:$EE31)/12)*(1+XLOOKUP(CT$2,Assumptions!$C$94:$M$94,Assumptions!$C$98:$M$98))))</f>
        <v>-69.27015498</v>
      </c>
      <c r="CU31" s="50">
        <f t="array" ref="CU31">-(IF(CU$2=1,Assumptions!$P32/12,-(SUMIF($D$2:$EE$2,CU$2-1,$D31:$EE31)/12)*(1+XLOOKUP(CU$2,Assumptions!$C$94:$M$94,Assumptions!$C$98:$M$98))))</f>
        <v>-69.27015498</v>
      </c>
      <c r="CV31" s="50">
        <f t="array" ref="CV31">-(IF(CV$2=1,Assumptions!$P32/12,-(SUMIF($D$2:$EE$2,CV$2-1,$D31:$EE31)/12)*(1+XLOOKUP(CV$2,Assumptions!$C$94:$M$94,Assumptions!$C$98:$M$98))))</f>
        <v>-71.34825962</v>
      </c>
      <c r="CW31" s="50">
        <f t="array" ref="CW31">-(IF(CW$2=1,Assumptions!$P32/12,-(SUMIF($D$2:$EE$2,CW$2-1,$D31:$EE31)/12)*(1+XLOOKUP(CW$2,Assumptions!$C$94:$M$94,Assumptions!$C$98:$M$98))))</f>
        <v>-71.34825962</v>
      </c>
      <c r="CX31" s="50">
        <f t="array" ref="CX31">-(IF(CX$2=1,Assumptions!$P32/12,-(SUMIF($D$2:$EE$2,CX$2-1,$D31:$EE31)/12)*(1+XLOOKUP(CX$2,Assumptions!$C$94:$M$94,Assumptions!$C$98:$M$98))))</f>
        <v>-71.34825962</v>
      </c>
      <c r="CY31" s="50">
        <f t="array" ref="CY31">-(IF(CY$2=1,Assumptions!$P32/12,-(SUMIF($D$2:$EE$2,CY$2-1,$D31:$EE31)/12)*(1+XLOOKUP(CY$2,Assumptions!$C$94:$M$94,Assumptions!$C$98:$M$98))))</f>
        <v>-71.34825962</v>
      </c>
      <c r="CZ31" s="50">
        <f t="array" ref="CZ31">-(IF(CZ$2=1,Assumptions!$P32/12,-(SUMIF($D$2:$EE$2,CZ$2-1,$D31:$EE31)/12)*(1+XLOOKUP(CZ$2,Assumptions!$C$94:$M$94,Assumptions!$C$98:$M$98))))</f>
        <v>-71.34825962</v>
      </c>
      <c r="DA31" s="50">
        <f t="array" ref="DA31">-(IF(DA$2=1,Assumptions!$P32/12,-(SUMIF($D$2:$EE$2,DA$2-1,$D31:$EE31)/12)*(1+XLOOKUP(DA$2,Assumptions!$C$94:$M$94,Assumptions!$C$98:$M$98))))</f>
        <v>-71.34825962</v>
      </c>
      <c r="DB31" s="50">
        <f t="array" ref="DB31">-(IF(DB$2=1,Assumptions!$P32/12,-(SUMIF($D$2:$EE$2,DB$2-1,$D31:$EE31)/12)*(1+XLOOKUP(DB$2,Assumptions!$C$94:$M$94,Assumptions!$C$98:$M$98))))</f>
        <v>-71.34825962</v>
      </c>
      <c r="DC31" s="50">
        <f t="array" ref="DC31">-(IF(DC$2=1,Assumptions!$P32/12,-(SUMIF($D$2:$EE$2,DC$2-1,$D31:$EE31)/12)*(1+XLOOKUP(DC$2,Assumptions!$C$94:$M$94,Assumptions!$C$98:$M$98))))</f>
        <v>-71.34825962</v>
      </c>
      <c r="DD31" s="50">
        <f t="array" ref="DD31">-(IF(DD$2=1,Assumptions!$P32/12,-(SUMIF($D$2:$EE$2,DD$2-1,$D31:$EE31)/12)*(1+XLOOKUP(DD$2,Assumptions!$C$94:$M$94,Assumptions!$C$98:$M$98))))</f>
        <v>-71.34825962</v>
      </c>
      <c r="DE31" s="50">
        <f t="array" ref="DE31">-(IF(DE$2=1,Assumptions!$P32/12,-(SUMIF($D$2:$EE$2,DE$2-1,$D31:$EE31)/12)*(1+XLOOKUP(DE$2,Assumptions!$C$94:$M$94,Assumptions!$C$98:$M$98))))</f>
        <v>-71.34825962</v>
      </c>
      <c r="DF31" s="50">
        <f t="array" ref="DF31">-(IF(DF$2=1,Assumptions!$P32/12,-(SUMIF($D$2:$EE$2,DF$2-1,$D31:$EE31)/12)*(1+XLOOKUP(DF$2,Assumptions!$C$94:$M$94,Assumptions!$C$98:$M$98))))</f>
        <v>-71.34825962</v>
      </c>
      <c r="DG31" s="50">
        <f t="array" ref="DG31">-(IF(DG$2=1,Assumptions!$P32/12,-(SUMIF($D$2:$EE$2,DG$2-1,$D31:$EE31)/12)*(1+XLOOKUP(DG$2,Assumptions!$C$94:$M$94,Assumptions!$C$98:$M$98))))</f>
        <v>-71.34825962</v>
      </c>
      <c r="DH31" s="50">
        <f t="array" ref="DH31">-(IF(DH$2=1,Assumptions!$P32/12,-(SUMIF($D$2:$EE$2,DH$2-1,$D31:$EE31)/12)*(1+XLOOKUP(DH$2,Assumptions!$C$94:$M$94,Assumptions!$C$98:$M$98))))</f>
        <v>-73.48870741</v>
      </c>
      <c r="DI31" s="50">
        <f t="array" ref="DI31">-(IF(DI$2=1,Assumptions!$P32/12,-(SUMIF($D$2:$EE$2,DI$2-1,$D31:$EE31)/12)*(1+XLOOKUP(DI$2,Assumptions!$C$94:$M$94,Assumptions!$C$98:$M$98))))</f>
        <v>-73.48870741</v>
      </c>
      <c r="DJ31" s="50">
        <f t="array" ref="DJ31">-(IF(DJ$2=1,Assumptions!$P32/12,-(SUMIF($D$2:$EE$2,DJ$2-1,$D31:$EE31)/12)*(1+XLOOKUP(DJ$2,Assumptions!$C$94:$M$94,Assumptions!$C$98:$M$98))))</f>
        <v>-73.48870741</v>
      </c>
      <c r="DK31" s="50">
        <f t="array" ref="DK31">-(IF(DK$2=1,Assumptions!$P32/12,-(SUMIF($D$2:$EE$2,DK$2-1,$D31:$EE31)/12)*(1+XLOOKUP(DK$2,Assumptions!$C$94:$M$94,Assumptions!$C$98:$M$98))))</f>
        <v>-73.48870741</v>
      </c>
      <c r="DL31" s="50">
        <f t="array" ref="DL31">-(IF(DL$2=1,Assumptions!$P32/12,-(SUMIF($D$2:$EE$2,DL$2-1,$D31:$EE31)/12)*(1+XLOOKUP(DL$2,Assumptions!$C$94:$M$94,Assumptions!$C$98:$M$98))))</f>
        <v>-73.48870741</v>
      </c>
      <c r="DM31" s="50">
        <f t="array" ref="DM31">-(IF(DM$2=1,Assumptions!$P32/12,-(SUMIF($D$2:$EE$2,DM$2-1,$D31:$EE31)/12)*(1+XLOOKUP(DM$2,Assumptions!$C$94:$M$94,Assumptions!$C$98:$M$98))))</f>
        <v>-73.48870741</v>
      </c>
      <c r="DN31" s="50">
        <f t="array" ref="DN31">-(IF(DN$2=1,Assumptions!$P32/12,-(SUMIF($D$2:$EE$2,DN$2-1,$D31:$EE31)/12)*(1+XLOOKUP(DN$2,Assumptions!$C$94:$M$94,Assumptions!$C$98:$M$98))))</f>
        <v>-73.48870741</v>
      </c>
      <c r="DO31" s="50">
        <f t="array" ref="DO31">-(IF(DO$2=1,Assumptions!$P32/12,-(SUMIF($D$2:$EE$2,DO$2-1,$D31:$EE31)/12)*(1+XLOOKUP(DO$2,Assumptions!$C$94:$M$94,Assumptions!$C$98:$M$98))))</f>
        <v>-73.48870741</v>
      </c>
      <c r="DP31" s="50">
        <f t="array" ref="DP31">-(IF(DP$2=1,Assumptions!$P32/12,-(SUMIF($D$2:$EE$2,DP$2-1,$D31:$EE31)/12)*(1+XLOOKUP(DP$2,Assumptions!$C$94:$M$94,Assumptions!$C$98:$M$98))))</f>
        <v>-73.48870741</v>
      </c>
      <c r="DQ31" s="50">
        <f t="array" ref="DQ31">-(IF(DQ$2=1,Assumptions!$P32/12,-(SUMIF($D$2:$EE$2,DQ$2-1,$D31:$EE31)/12)*(1+XLOOKUP(DQ$2,Assumptions!$C$94:$M$94,Assumptions!$C$98:$M$98))))</f>
        <v>-73.48870741</v>
      </c>
      <c r="DR31" s="50">
        <f t="array" ref="DR31">-(IF(DR$2=1,Assumptions!$P32/12,-(SUMIF($D$2:$EE$2,DR$2-1,$D31:$EE31)/12)*(1+XLOOKUP(DR$2,Assumptions!$C$94:$M$94,Assumptions!$C$98:$M$98))))</f>
        <v>-73.48870741</v>
      </c>
      <c r="DS31" s="50">
        <f t="array" ref="DS31">-(IF(DS$2=1,Assumptions!$P32/12,-(SUMIF($D$2:$EE$2,DS$2-1,$D31:$EE31)/12)*(1+XLOOKUP(DS$2,Assumptions!$C$94:$M$94,Assumptions!$C$98:$M$98))))</f>
        <v>-73.48870741</v>
      </c>
      <c r="DT31" s="50">
        <f t="array" ref="DT31">-(IF(DT$2=1,Assumptions!$P32/12,-(SUMIF($D$2:$EE$2,DT$2-1,$D31:$EE31)/12)*(1+XLOOKUP(DT$2,Assumptions!$C$94:$M$94,Assumptions!$C$98:$M$98))))</f>
        <v>-75.69336864</v>
      </c>
      <c r="DU31" s="50">
        <f t="array" ref="DU31">-(IF(DU$2=1,Assumptions!$P32/12,-(SUMIF($D$2:$EE$2,DU$2-1,$D31:$EE31)/12)*(1+XLOOKUP(DU$2,Assumptions!$C$94:$M$94,Assumptions!$C$98:$M$98))))</f>
        <v>-75.69336864</v>
      </c>
      <c r="DV31" s="50">
        <f t="array" ref="DV31">-(IF(DV$2=1,Assumptions!$P32/12,-(SUMIF($D$2:$EE$2,DV$2-1,$D31:$EE31)/12)*(1+XLOOKUP(DV$2,Assumptions!$C$94:$M$94,Assumptions!$C$98:$M$98))))</f>
        <v>-75.69336864</v>
      </c>
      <c r="DW31" s="50">
        <f t="array" ref="DW31">-(IF(DW$2=1,Assumptions!$P32/12,-(SUMIF($D$2:$EE$2,DW$2-1,$D31:$EE31)/12)*(1+XLOOKUP(DW$2,Assumptions!$C$94:$M$94,Assumptions!$C$98:$M$98))))</f>
        <v>-75.69336864</v>
      </c>
      <c r="DX31" s="50">
        <f t="array" ref="DX31">-(IF(DX$2=1,Assumptions!$P32/12,-(SUMIF($D$2:$EE$2,DX$2-1,$D31:$EE31)/12)*(1+XLOOKUP(DX$2,Assumptions!$C$94:$M$94,Assumptions!$C$98:$M$98))))</f>
        <v>-75.69336864</v>
      </c>
      <c r="DY31" s="50">
        <f t="array" ref="DY31">-(IF(DY$2=1,Assumptions!$P32/12,-(SUMIF($D$2:$EE$2,DY$2-1,$D31:$EE31)/12)*(1+XLOOKUP(DY$2,Assumptions!$C$94:$M$94,Assumptions!$C$98:$M$98))))</f>
        <v>-75.69336864</v>
      </c>
      <c r="DZ31" s="50">
        <f t="array" ref="DZ31">-(IF(DZ$2=1,Assumptions!$P32/12,-(SUMIF($D$2:$EE$2,DZ$2-1,$D31:$EE31)/12)*(1+XLOOKUP(DZ$2,Assumptions!$C$94:$M$94,Assumptions!$C$98:$M$98))))</f>
        <v>-75.69336864</v>
      </c>
      <c r="EA31" s="50">
        <f t="array" ref="EA31">-(IF(EA$2=1,Assumptions!$P32/12,-(SUMIF($D$2:$EE$2,EA$2-1,$D31:$EE31)/12)*(1+XLOOKUP(EA$2,Assumptions!$C$94:$M$94,Assumptions!$C$98:$M$98))))</f>
        <v>-75.69336864</v>
      </c>
      <c r="EB31" s="50">
        <f t="array" ref="EB31">-(IF(EB$2=1,Assumptions!$P32/12,-(SUMIF($D$2:$EE$2,EB$2-1,$D31:$EE31)/12)*(1+XLOOKUP(EB$2,Assumptions!$C$94:$M$94,Assumptions!$C$98:$M$98))))</f>
        <v>-75.69336864</v>
      </c>
      <c r="EC31" s="50">
        <f t="array" ref="EC31">-(IF(EC$2=1,Assumptions!$P32/12,-(SUMIF($D$2:$EE$2,EC$2-1,$D31:$EE31)/12)*(1+XLOOKUP(EC$2,Assumptions!$C$94:$M$94,Assumptions!$C$98:$M$98))))</f>
        <v>-75.69336864</v>
      </c>
      <c r="ED31" s="50">
        <f t="array" ref="ED31">-(IF(ED$2=1,Assumptions!$P32/12,-(SUMIF($D$2:$EE$2,ED$2-1,$D31:$EE31)/12)*(1+XLOOKUP(ED$2,Assumptions!$C$94:$M$94,Assumptions!$C$98:$M$98))))</f>
        <v>-75.69336864</v>
      </c>
      <c r="EE31" s="50">
        <f t="array" ref="EE31">-(IF(EE$2=1,Assumptions!$P32/12,-(SUMIF($D$2:$EE$2,EE$2-1,$D31:$EE31)/12)*(1+XLOOKUP(EE$2,Assumptions!$C$94:$M$94,Assumptions!$C$98:$M$98))))</f>
        <v>-75.69336864</v>
      </c>
    </row>
    <row r="32" ht="15.75" customHeight="1">
      <c r="A32" s="1"/>
      <c r="B32" s="1"/>
      <c r="C32" s="1" t="str">
        <f>Assumptions!J33</f>
        <v>Alarm Services</v>
      </c>
      <c r="D32" s="50">
        <f t="array" ref="D32">-(IF(D$2=1,Assumptions!$P33/12,-(SUMIF($D$2:$EE$2,D$2-1,$D32:$EE32)/12)*(1+XLOOKUP(D$2,Assumptions!$C$94:$M$94,Assumptions!$C$98:$M$98))))</f>
        <v>-121.025</v>
      </c>
      <c r="E32" s="50">
        <f t="array" ref="E32">-(IF(E$2=1,Assumptions!$P33/12,-(SUMIF($D$2:$EE$2,E$2-1,$D32:$EE32)/12)*(1+XLOOKUP(E$2,Assumptions!$C$94:$M$94,Assumptions!$C$98:$M$98))))</f>
        <v>-121.025</v>
      </c>
      <c r="F32" s="50">
        <f t="array" ref="F32">-(IF(F$2=1,Assumptions!$P33/12,-(SUMIF($D$2:$EE$2,F$2-1,$D32:$EE32)/12)*(1+XLOOKUP(F$2,Assumptions!$C$94:$M$94,Assumptions!$C$98:$M$98))))</f>
        <v>-121.025</v>
      </c>
      <c r="G32" s="50">
        <f t="array" ref="G32">-(IF(G$2=1,Assumptions!$P33/12,-(SUMIF($D$2:$EE$2,G$2-1,$D32:$EE32)/12)*(1+XLOOKUP(G$2,Assumptions!$C$94:$M$94,Assumptions!$C$98:$M$98))))</f>
        <v>-121.025</v>
      </c>
      <c r="H32" s="50">
        <f t="array" ref="H32">-(IF(H$2=1,Assumptions!$P33/12,-(SUMIF($D$2:$EE$2,H$2-1,$D32:$EE32)/12)*(1+XLOOKUP(H$2,Assumptions!$C$94:$M$94,Assumptions!$C$98:$M$98))))</f>
        <v>-121.025</v>
      </c>
      <c r="I32" s="50">
        <f t="array" ref="I32">-(IF(I$2=1,Assumptions!$P33/12,-(SUMIF($D$2:$EE$2,I$2-1,$D32:$EE32)/12)*(1+XLOOKUP(I$2,Assumptions!$C$94:$M$94,Assumptions!$C$98:$M$98))))</f>
        <v>-121.025</v>
      </c>
      <c r="J32" s="50">
        <f t="array" ref="J32">-(IF(J$2=1,Assumptions!$P33/12,-(SUMIF($D$2:$EE$2,J$2-1,$D32:$EE32)/12)*(1+XLOOKUP(J$2,Assumptions!$C$94:$M$94,Assumptions!$C$98:$M$98))))</f>
        <v>-121.025</v>
      </c>
      <c r="K32" s="50">
        <f t="array" ref="K32">-(IF(K$2=1,Assumptions!$P33/12,-(SUMIF($D$2:$EE$2,K$2-1,$D32:$EE32)/12)*(1+XLOOKUP(K$2,Assumptions!$C$94:$M$94,Assumptions!$C$98:$M$98))))</f>
        <v>-121.025</v>
      </c>
      <c r="L32" s="50">
        <f t="array" ref="L32">-(IF(L$2=1,Assumptions!$P33/12,-(SUMIF($D$2:$EE$2,L$2-1,$D32:$EE32)/12)*(1+XLOOKUP(L$2,Assumptions!$C$94:$M$94,Assumptions!$C$98:$M$98))))</f>
        <v>-121.025</v>
      </c>
      <c r="M32" s="50">
        <f t="array" ref="M32">-(IF(M$2=1,Assumptions!$P33/12,-(SUMIF($D$2:$EE$2,M$2-1,$D32:$EE32)/12)*(1+XLOOKUP(M$2,Assumptions!$C$94:$M$94,Assumptions!$C$98:$M$98))))</f>
        <v>-121.025</v>
      </c>
      <c r="N32" s="50">
        <f t="array" ref="N32">-(IF(N$2=1,Assumptions!$P33/12,-(SUMIF($D$2:$EE$2,N$2-1,$D32:$EE32)/12)*(1+XLOOKUP(N$2,Assumptions!$C$94:$M$94,Assumptions!$C$98:$M$98))))</f>
        <v>-121.025</v>
      </c>
      <c r="O32" s="50">
        <f t="array" ref="O32">-(IF(O$2=1,Assumptions!$P33/12,-(SUMIF($D$2:$EE$2,O$2-1,$D32:$EE32)/12)*(1+XLOOKUP(O$2,Assumptions!$C$94:$M$94,Assumptions!$C$98:$M$98))))</f>
        <v>-121.025</v>
      </c>
      <c r="P32" s="50">
        <f t="array" ref="P32">-(IF(P$2=1,Assumptions!$P33/12,-(SUMIF($D$2:$EE$2,P$2-1,$D32:$EE32)/12)*(1+XLOOKUP(P$2,Assumptions!$C$94:$M$94,Assumptions!$C$98:$M$98))))</f>
        <v>-124.65575</v>
      </c>
      <c r="Q32" s="50">
        <f t="array" ref="Q32">-(IF(Q$2=1,Assumptions!$P33/12,-(SUMIF($D$2:$EE$2,Q$2-1,$D32:$EE32)/12)*(1+XLOOKUP(Q$2,Assumptions!$C$94:$M$94,Assumptions!$C$98:$M$98))))</f>
        <v>-124.65575</v>
      </c>
      <c r="R32" s="50">
        <f t="array" ref="R32">-(IF(R$2=1,Assumptions!$P33/12,-(SUMIF($D$2:$EE$2,R$2-1,$D32:$EE32)/12)*(1+XLOOKUP(R$2,Assumptions!$C$94:$M$94,Assumptions!$C$98:$M$98))))</f>
        <v>-124.65575</v>
      </c>
      <c r="S32" s="50">
        <f t="array" ref="S32">-(IF(S$2=1,Assumptions!$P33/12,-(SUMIF($D$2:$EE$2,S$2-1,$D32:$EE32)/12)*(1+XLOOKUP(S$2,Assumptions!$C$94:$M$94,Assumptions!$C$98:$M$98))))</f>
        <v>-124.65575</v>
      </c>
      <c r="T32" s="50">
        <f t="array" ref="T32">-(IF(T$2=1,Assumptions!$P33/12,-(SUMIF($D$2:$EE$2,T$2-1,$D32:$EE32)/12)*(1+XLOOKUP(T$2,Assumptions!$C$94:$M$94,Assumptions!$C$98:$M$98))))</f>
        <v>-124.65575</v>
      </c>
      <c r="U32" s="50">
        <f t="array" ref="U32">-(IF(U$2=1,Assumptions!$P33/12,-(SUMIF($D$2:$EE$2,U$2-1,$D32:$EE32)/12)*(1+XLOOKUP(U$2,Assumptions!$C$94:$M$94,Assumptions!$C$98:$M$98))))</f>
        <v>-124.65575</v>
      </c>
      <c r="V32" s="50">
        <f t="array" ref="V32">-(IF(V$2=1,Assumptions!$P33/12,-(SUMIF($D$2:$EE$2,V$2-1,$D32:$EE32)/12)*(1+XLOOKUP(V$2,Assumptions!$C$94:$M$94,Assumptions!$C$98:$M$98))))</f>
        <v>-124.65575</v>
      </c>
      <c r="W32" s="50">
        <f t="array" ref="W32">-(IF(W$2=1,Assumptions!$P33/12,-(SUMIF($D$2:$EE$2,W$2-1,$D32:$EE32)/12)*(1+XLOOKUP(W$2,Assumptions!$C$94:$M$94,Assumptions!$C$98:$M$98))))</f>
        <v>-124.65575</v>
      </c>
      <c r="X32" s="50">
        <f t="array" ref="X32">-(IF(X$2=1,Assumptions!$P33/12,-(SUMIF($D$2:$EE$2,X$2-1,$D32:$EE32)/12)*(1+XLOOKUP(X$2,Assumptions!$C$94:$M$94,Assumptions!$C$98:$M$98))))</f>
        <v>-124.65575</v>
      </c>
      <c r="Y32" s="50">
        <f t="array" ref="Y32">-(IF(Y$2=1,Assumptions!$P33/12,-(SUMIF($D$2:$EE$2,Y$2-1,$D32:$EE32)/12)*(1+XLOOKUP(Y$2,Assumptions!$C$94:$M$94,Assumptions!$C$98:$M$98))))</f>
        <v>-124.65575</v>
      </c>
      <c r="Z32" s="50">
        <f t="array" ref="Z32">-(IF(Z$2=1,Assumptions!$P33/12,-(SUMIF($D$2:$EE$2,Z$2-1,$D32:$EE32)/12)*(1+XLOOKUP(Z$2,Assumptions!$C$94:$M$94,Assumptions!$C$98:$M$98))))</f>
        <v>-124.65575</v>
      </c>
      <c r="AA32" s="50">
        <f t="array" ref="AA32">-(IF(AA$2=1,Assumptions!$P33/12,-(SUMIF($D$2:$EE$2,AA$2-1,$D32:$EE32)/12)*(1+XLOOKUP(AA$2,Assumptions!$C$94:$M$94,Assumptions!$C$98:$M$98))))</f>
        <v>-124.65575</v>
      </c>
      <c r="AB32" s="50">
        <f t="array" ref="AB32">-(IF(AB$2=1,Assumptions!$P33/12,-(SUMIF($D$2:$EE$2,AB$2-1,$D32:$EE32)/12)*(1+XLOOKUP(AB$2,Assumptions!$C$94:$M$94,Assumptions!$C$98:$M$98))))</f>
        <v>-128.3954225</v>
      </c>
      <c r="AC32" s="50">
        <f t="array" ref="AC32">-(IF(AC$2=1,Assumptions!$P33/12,-(SUMIF($D$2:$EE$2,AC$2-1,$D32:$EE32)/12)*(1+XLOOKUP(AC$2,Assumptions!$C$94:$M$94,Assumptions!$C$98:$M$98))))</f>
        <v>-128.3954225</v>
      </c>
      <c r="AD32" s="50">
        <f t="array" ref="AD32">-(IF(AD$2=1,Assumptions!$P33/12,-(SUMIF($D$2:$EE$2,AD$2-1,$D32:$EE32)/12)*(1+XLOOKUP(AD$2,Assumptions!$C$94:$M$94,Assumptions!$C$98:$M$98))))</f>
        <v>-128.3954225</v>
      </c>
      <c r="AE32" s="50">
        <f t="array" ref="AE32">-(IF(AE$2=1,Assumptions!$P33/12,-(SUMIF($D$2:$EE$2,AE$2-1,$D32:$EE32)/12)*(1+XLOOKUP(AE$2,Assumptions!$C$94:$M$94,Assumptions!$C$98:$M$98))))</f>
        <v>-128.3954225</v>
      </c>
      <c r="AF32" s="50">
        <f t="array" ref="AF32">-(IF(AF$2=1,Assumptions!$P33/12,-(SUMIF($D$2:$EE$2,AF$2-1,$D32:$EE32)/12)*(1+XLOOKUP(AF$2,Assumptions!$C$94:$M$94,Assumptions!$C$98:$M$98))))</f>
        <v>-128.3954225</v>
      </c>
      <c r="AG32" s="50">
        <f t="array" ref="AG32">-(IF(AG$2=1,Assumptions!$P33/12,-(SUMIF($D$2:$EE$2,AG$2-1,$D32:$EE32)/12)*(1+XLOOKUP(AG$2,Assumptions!$C$94:$M$94,Assumptions!$C$98:$M$98))))</f>
        <v>-128.3954225</v>
      </c>
      <c r="AH32" s="50">
        <f t="array" ref="AH32">-(IF(AH$2=1,Assumptions!$P33/12,-(SUMIF($D$2:$EE$2,AH$2-1,$D32:$EE32)/12)*(1+XLOOKUP(AH$2,Assumptions!$C$94:$M$94,Assumptions!$C$98:$M$98))))</f>
        <v>-128.3954225</v>
      </c>
      <c r="AI32" s="50">
        <f t="array" ref="AI32">-(IF(AI$2=1,Assumptions!$P33/12,-(SUMIF($D$2:$EE$2,AI$2-1,$D32:$EE32)/12)*(1+XLOOKUP(AI$2,Assumptions!$C$94:$M$94,Assumptions!$C$98:$M$98))))</f>
        <v>-128.3954225</v>
      </c>
      <c r="AJ32" s="50">
        <f t="array" ref="AJ32">-(IF(AJ$2=1,Assumptions!$P33/12,-(SUMIF($D$2:$EE$2,AJ$2-1,$D32:$EE32)/12)*(1+XLOOKUP(AJ$2,Assumptions!$C$94:$M$94,Assumptions!$C$98:$M$98))))</f>
        <v>-128.3954225</v>
      </c>
      <c r="AK32" s="50">
        <f t="array" ref="AK32">-(IF(AK$2=1,Assumptions!$P33/12,-(SUMIF($D$2:$EE$2,AK$2-1,$D32:$EE32)/12)*(1+XLOOKUP(AK$2,Assumptions!$C$94:$M$94,Assumptions!$C$98:$M$98))))</f>
        <v>-128.3954225</v>
      </c>
      <c r="AL32" s="50">
        <f t="array" ref="AL32">-(IF(AL$2=1,Assumptions!$P33/12,-(SUMIF($D$2:$EE$2,AL$2-1,$D32:$EE32)/12)*(1+XLOOKUP(AL$2,Assumptions!$C$94:$M$94,Assumptions!$C$98:$M$98))))</f>
        <v>-128.3954225</v>
      </c>
      <c r="AM32" s="50">
        <f t="array" ref="AM32">-(IF(AM$2=1,Assumptions!$P33/12,-(SUMIF($D$2:$EE$2,AM$2-1,$D32:$EE32)/12)*(1+XLOOKUP(AM$2,Assumptions!$C$94:$M$94,Assumptions!$C$98:$M$98))))</f>
        <v>-128.3954225</v>
      </c>
      <c r="AN32" s="50">
        <f t="array" ref="AN32">-(IF(AN$2=1,Assumptions!$P33/12,-(SUMIF($D$2:$EE$2,AN$2-1,$D32:$EE32)/12)*(1+XLOOKUP(AN$2,Assumptions!$C$94:$M$94,Assumptions!$C$98:$M$98))))</f>
        <v>-132.2472852</v>
      </c>
      <c r="AO32" s="50">
        <f t="array" ref="AO32">-(IF(AO$2=1,Assumptions!$P33/12,-(SUMIF($D$2:$EE$2,AO$2-1,$D32:$EE32)/12)*(1+XLOOKUP(AO$2,Assumptions!$C$94:$M$94,Assumptions!$C$98:$M$98))))</f>
        <v>-132.2472852</v>
      </c>
      <c r="AP32" s="50">
        <f t="array" ref="AP32">-(IF(AP$2=1,Assumptions!$P33/12,-(SUMIF($D$2:$EE$2,AP$2-1,$D32:$EE32)/12)*(1+XLOOKUP(AP$2,Assumptions!$C$94:$M$94,Assumptions!$C$98:$M$98))))</f>
        <v>-132.2472852</v>
      </c>
      <c r="AQ32" s="50">
        <f t="array" ref="AQ32">-(IF(AQ$2=1,Assumptions!$P33/12,-(SUMIF($D$2:$EE$2,AQ$2-1,$D32:$EE32)/12)*(1+XLOOKUP(AQ$2,Assumptions!$C$94:$M$94,Assumptions!$C$98:$M$98))))</f>
        <v>-132.2472852</v>
      </c>
      <c r="AR32" s="50">
        <f t="array" ref="AR32">-(IF(AR$2=1,Assumptions!$P33/12,-(SUMIF($D$2:$EE$2,AR$2-1,$D32:$EE32)/12)*(1+XLOOKUP(AR$2,Assumptions!$C$94:$M$94,Assumptions!$C$98:$M$98))))</f>
        <v>-132.2472852</v>
      </c>
      <c r="AS32" s="50">
        <f t="array" ref="AS32">-(IF(AS$2=1,Assumptions!$P33/12,-(SUMIF($D$2:$EE$2,AS$2-1,$D32:$EE32)/12)*(1+XLOOKUP(AS$2,Assumptions!$C$94:$M$94,Assumptions!$C$98:$M$98))))</f>
        <v>-132.2472852</v>
      </c>
      <c r="AT32" s="50">
        <f t="array" ref="AT32">-(IF(AT$2=1,Assumptions!$P33/12,-(SUMIF($D$2:$EE$2,AT$2-1,$D32:$EE32)/12)*(1+XLOOKUP(AT$2,Assumptions!$C$94:$M$94,Assumptions!$C$98:$M$98))))</f>
        <v>-132.2472852</v>
      </c>
      <c r="AU32" s="50">
        <f t="array" ref="AU32">-(IF(AU$2=1,Assumptions!$P33/12,-(SUMIF($D$2:$EE$2,AU$2-1,$D32:$EE32)/12)*(1+XLOOKUP(AU$2,Assumptions!$C$94:$M$94,Assumptions!$C$98:$M$98))))</f>
        <v>-132.2472852</v>
      </c>
      <c r="AV32" s="50">
        <f t="array" ref="AV32">-(IF(AV$2=1,Assumptions!$P33/12,-(SUMIF($D$2:$EE$2,AV$2-1,$D32:$EE32)/12)*(1+XLOOKUP(AV$2,Assumptions!$C$94:$M$94,Assumptions!$C$98:$M$98))))</f>
        <v>-132.2472852</v>
      </c>
      <c r="AW32" s="50">
        <f t="array" ref="AW32">-(IF(AW$2=1,Assumptions!$P33/12,-(SUMIF($D$2:$EE$2,AW$2-1,$D32:$EE32)/12)*(1+XLOOKUP(AW$2,Assumptions!$C$94:$M$94,Assumptions!$C$98:$M$98))))</f>
        <v>-132.2472852</v>
      </c>
      <c r="AX32" s="50">
        <f t="array" ref="AX32">-(IF(AX$2=1,Assumptions!$P33/12,-(SUMIF($D$2:$EE$2,AX$2-1,$D32:$EE32)/12)*(1+XLOOKUP(AX$2,Assumptions!$C$94:$M$94,Assumptions!$C$98:$M$98))))</f>
        <v>-132.2472852</v>
      </c>
      <c r="AY32" s="50">
        <f t="array" ref="AY32">-(IF(AY$2=1,Assumptions!$P33/12,-(SUMIF($D$2:$EE$2,AY$2-1,$D32:$EE32)/12)*(1+XLOOKUP(AY$2,Assumptions!$C$94:$M$94,Assumptions!$C$98:$M$98))))</f>
        <v>-132.2472852</v>
      </c>
      <c r="AZ32" s="50">
        <f t="array" ref="AZ32">-(IF(AZ$2=1,Assumptions!$P33/12,-(SUMIF($D$2:$EE$2,AZ$2-1,$D32:$EE32)/12)*(1+XLOOKUP(AZ$2,Assumptions!$C$94:$M$94,Assumptions!$C$98:$M$98))))</f>
        <v>-136.2147037</v>
      </c>
      <c r="BA32" s="50">
        <f t="array" ref="BA32">-(IF(BA$2=1,Assumptions!$P33/12,-(SUMIF($D$2:$EE$2,BA$2-1,$D32:$EE32)/12)*(1+XLOOKUP(BA$2,Assumptions!$C$94:$M$94,Assumptions!$C$98:$M$98))))</f>
        <v>-136.2147037</v>
      </c>
      <c r="BB32" s="50">
        <f t="array" ref="BB32">-(IF(BB$2=1,Assumptions!$P33/12,-(SUMIF($D$2:$EE$2,BB$2-1,$D32:$EE32)/12)*(1+XLOOKUP(BB$2,Assumptions!$C$94:$M$94,Assumptions!$C$98:$M$98))))</f>
        <v>-136.2147037</v>
      </c>
      <c r="BC32" s="50">
        <f t="array" ref="BC32">-(IF(BC$2=1,Assumptions!$P33/12,-(SUMIF($D$2:$EE$2,BC$2-1,$D32:$EE32)/12)*(1+XLOOKUP(BC$2,Assumptions!$C$94:$M$94,Assumptions!$C$98:$M$98))))</f>
        <v>-136.2147037</v>
      </c>
      <c r="BD32" s="50">
        <f t="array" ref="BD32">-(IF(BD$2=1,Assumptions!$P33/12,-(SUMIF($D$2:$EE$2,BD$2-1,$D32:$EE32)/12)*(1+XLOOKUP(BD$2,Assumptions!$C$94:$M$94,Assumptions!$C$98:$M$98))))</f>
        <v>-136.2147037</v>
      </c>
      <c r="BE32" s="50">
        <f t="array" ref="BE32">-(IF(BE$2=1,Assumptions!$P33/12,-(SUMIF($D$2:$EE$2,BE$2-1,$D32:$EE32)/12)*(1+XLOOKUP(BE$2,Assumptions!$C$94:$M$94,Assumptions!$C$98:$M$98))))</f>
        <v>-136.2147037</v>
      </c>
      <c r="BF32" s="50">
        <f t="array" ref="BF32">-(IF(BF$2=1,Assumptions!$P33/12,-(SUMIF($D$2:$EE$2,BF$2-1,$D32:$EE32)/12)*(1+XLOOKUP(BF$2,Assumptions!$C$94:$M$94,Assumptions!$C$98:$M$98))))</f>
        <v>-136.2147037</v>
      </c>
      <c r="BG32" s="50">
        <f t="array" ref="BG32">-(IF(BG$2=1,Assumptions!$P33/12,-(SUMIF($D$2:$EE$2,BG$2-1,$D32:$EE32)/12)*(1+XLOOKUP(BG$2,Assumptions!$C$94:$M$94,Assumptions!$C$98:$M$98))))</f>
        <v>-136.2147037</v>
      </c>
      <c r="BH32" s="50">
        <f t="array" ref="BH32">-(IF(BH$2=1,Assumptions!$P33/12,-(SUMIF($D$2:$EE$2,BH$2-1,$D32:$EE32)/12)*(1+XLOOKUP(BH$2,Assumptions!$C$94:$M$94,Assumptions!$C$98:$M$98))))</f>
        <v>-136.2147037</v>
      </c>
      <c r="BI32" s="50">
        <f t="array" ref="BI32">-(IF(BI$2=1,Assumptions!$P33/12,-(SUMIF($D$2:$EE$2,BI$2-1,$D32:$EE32)/12)*(1+XLOOKUP(BI$2,Assumptions!$C$94:$M$94,Assumptions!$C$98:$M$98))))</f>
        <v>-136.2147037</v>
      </c>
      <c r="BJ32" s="50">
        <f t="array" ref="BJ32">-(IF(BJ$2=1,Assumptions!$P33/12,-(SUMIF($D$2:$EE$2,BJ$2-1,$D32:$EE32)/12)*(1+XLOOKUP(BJ$2,Assumptions!$C$94:$M$94,Assumptions!$C$98:$M$98))))</f>
        <v>-136.2147037</v>
      </c>
      <c r="BK32" s="50">
        <f t="array" ref="BK32">-(IF(BK$2=1,Assumptions!$P33/12,-(SUMIF($D$2:$EE$2,BK$2-1,$D32:$EE32)/12)*(1+XLOOKUP(BK$2,Assumptions!$C$94:$M$94,Assumptions!$C$98:$M$98))))</f>
        <v>-136.2147037</v>
      </c>
      <c r="BL32" s="50">
        <f t="array" ref="BL32">-(IF(BL$2=1,Assumptions!$P33/12,-(SUMIF($D$2:$EE$2,BL$2-1,$D32:$EE32)/12)*(1+XLOOKUP(BL$2,Assumptions!$C$94:$M$94,Assumptions!$C$98:$M$98))))</f>
        <v>-140.3011448</v>
      </c>
      <c r="BM32" s="50">
        <f t="array" ref="BM32">-(IF(BM$2=1,Assumptions!$P33/12,-(SUMIF($D$2:$EE$2,BM$2-1,$D32:$EE32)/12)*(1+XLOOKUP(BM$2,Assumptions!$C$94:$M$94,Assumptions!$C$98:$M$98))))</f>
        <v>-140.3011448</v>
      </c>
      <c r="BN32" s="50">
        <f t="array" ref="BN32">-(IF(BN$2=1,Assumptions!$P33/12,-(SUMIF($D$2:$EE$2,BN$2-1,$D32:$EE32)/12)*(1+XLOOKUP(BN$2,Assumptions!$C$94:$M$94,Assumptions!$C$98:$M$98))))</f>
        <v>-140.3011448</v>
      </c>
      <c r="BO32" s="50">
        <f t="array" ref="BO32">-(IF(BO$2=1,Assumptions!$P33/12,-(SUMIF($D$2:$EE$2,BO$2-1,$D32:$EE32)/12)*(1+XLOOKUP(BO$2,Assumptions!$C$94:$M$94,Assumptions!$C$98:$M$98))))</f>
        <v>-140.3011448</v>
      </c>
      <c r="BP32" s="50">
        <f t="array" ref="BP32">-(IF(BP$2=1,Assumptions!$P33/12,-(SUMIF($D$2:$EE$2,BP$2-1,$D32:$EE32)/12)*(1+XLOOKUP(BP$2,Assumptions!$C$94:$M$94,Assumptions!$C$98:$M$98))))</f>
        <v>-140.3011448</v>
      </c>
      <c r="BQ32" s="50">
        <f t="array" ref="BQ32">-(IF(BQ$2=1,Assumptions!$P33/12,-(SUMIF($D$2:$EE$2,BQ$2-1,$D32:$EE32)/12)*(1+XLOOKUP(BQ$2,Assumptions!$C$94:$M$94,Assumptions!$C$98:$M$98))))</f>
        <v>-140.3011448</v>
      </c>
      <c r="BR32" s="50">
        <f t="array" ref="BR32">-(IF(BR$2=1,Assumptions!$P33/12,-(SUMIF($D$2:$EE$2,BR$2-1,$D32:$EE32)/12)*(1+XLOOKUP(BR$2,Assumptions!$C$94:$M$94,Assumptions!$C$98:$M$98))))</f>
        <v>-140.3011448</v>
      </c>
      <c r="BS32" s="50">
        <f t="array" ref="BS32">-(IF(BS$2=1,Assumptions!$P33/12,-(SUMIF($D$2:$EE$2,BS$2-1,$D32:$EE32)/12)*(1+XLOOKUP(BS$2,Assumptions!$C$94:$M$94,Assumptions!$C$98:$M$98))))</f>
        <v>-140.3011448</v>
      </c>
      <c r="BT32" s="50">
        <f t="array" ref="BT32">-(IF(BT$2=1,Assumptions!$P33/12,-(SUMIF($D$2:$EE$2,BT$2-1,$D32:$EE32)/12)*(1+XLOOKUP(BT$2,Assumptions!$C$94:$M$94,Assumptions!$C$98:$M$98))))</f>
        <v>-140.3011448</v>
      </c>
      <c r="BU32" s="50">
        <f t="array" ref="BU32">-(IF(BU$2=1,Assumptions!$P33/12,-(SUMIF($D$2:$EE$2,BU$2-1,$D32:$EE32)/12)*(1+XLOOKUP(BU$2,Assumptions!$C$94:$M$94,Assumptions!$C$98:$M$98))))</f>
        <v>-140.3011448</v>
      </c>
      <c r="BV32" s="50">
        <f t="array" ref="BV32">-(IF(BV$2=1,Assumptions!$P33/12,-(SUMIF($D$2:$EE$2,BV$2-1,$D32:$EE32)/12)*(1+XLOOKUP(BV$2,Assumptions!$C$94:$M$94,Assumptions!$C$98:$M$98))))</f>
        <v>-140.3011448</v>
      </c>
      <c r="BW32" s="50">
        <f t="array" ref="BW32">-(IF(BW$2=1,Assumptions!$P33/12,-(SUMIF($D$2:$EE$2,BW$2-1,$D32:$EE32)/12)*(1+XLOOKUP(BW$2,Assumptions!$C$94:$M$94,Assumptions!$C$98:$M$98))))</f>
        <v>-140.3011448</v>
      </c>
      <c r="BX32" s="50">
        <f t="array" ref="BX32">-(IF(BX$2=1,Assumptions!$P33/12,-(SUMIF($D$2:$EE$2,BX$2-1,$D32:$EE32)/12)*(1+XLOOKUP(BX$2,Assumptions!$C$94:$M$94,Assumptions!$C$98:$M$98))))</f>
        <v>-144.5101792</v>
      </c>
      <c r="BY32" s="50">
        <f t="array" ref="BY32">-(IF(BY$2=1,Assumptions!$P33/12,-(SUMIF($D$2:$EE$2,BY$2-1,$D32:$EE32)/12)*(1+XLOOKUP(BY$2,Assumptions!$C$94:$M$94,Assumptions!$C$98:$M$98))))</f>
        <v>-144.5101792</v>
      </c>
      <c r="BZ32" s="50">
        <f t="array" ref="BZ32">-(IF(BZ$2=1,Assumptions!$P33/12,-(SUMIF($D$2:$EE$2,BZ$2-1,$D32:$EE32)/12)*(1+XLOOKUP(BZ$2,Assumptions!$C$94:$M$94,Assumptions!$C$98:$M$98))))</f>
        <v>-144.5101792</v>
      </c>
      <c r="CA32" s="50">
        <f t="array" ref="CA32">-(IF(CA$2=1,Assumptions!$P33/12,-(SUMIF($D$2:$EE$2,CA$2-1,$D32:$EE32)/12)*(1+XLOOKUP(CA$2,Assumptions!$C$94:$M$94,Assumptions!$C$98:$M$98))))</f>
        <v>-144.5101792</v>
      </c>
      <c r="CB32" s="50">
        <f t="array" ref="CB32">-(IF(CB$2=1,Assumptions!$P33/12,-(SUMIF($D$2:$EE$2,CB$2-1,$D32:$EE32)/12)*(1+XLOOKUP(CB$2,Assumptions!$C$94:$M$94,Assumptions!$C$98:$M$98))))</f>
        <v>-144.5101792</v>
      </c>
      <c r="CC32" s="50">
        <f t="array" ref="CC32">-(IF(CC$2=1,Assumptions!$P33/12,-(SUMIF($D$2:$EE$2,CC$2-1,$D32:$EE32)/12)*(1+XLOOKUP(CC$2,Assumptions!$C$94:$M$94,Assumptions!$C$98:$M$98))))</f>
        <v>-144.5101792</v>
      </c>
      <c r="CD32" s="50">
        <f t="array" ref="CD32">-(IF(CD$2=1,Assumptions!$P33/12,-(SUMIF($D$2:$EE$2,CD$2-1,$D32:$EE32)/12)*(1+XLOOKUP(CD$2,Assumptions!$C$94:$M$94,Assumptions!$C$98:$M$98))))</f>
        <v>-144.5101792</v>
      </c>
      <c r="CE32" s="50">
        <f t="array" ref="CE32">-(IF(CE$2=1,Assumptions!$P33/12,-(SUMIF($D$2:$EE$2,CE$2-1,$D32:$EE32)/12)*(1+XLOOKUP(CE$2,Assumptions!$C$94:$M$94,Assumptions!$C$98:$M$98))))</f>
        <v>-144.5101792</v>
      </c>
      <c r="CF32" s="50">
        <f t="array" ref="CF32">-(IF(CF$2=1,Assumptions!$P33/12,-(SUMIF($D$2:$EE$2,CF$2-1,$D32:$EE32)/12)*(1+XLOOKUP(CF$2,Assumptions!$C$94:$M$94,Assumptions!$C$98:$M$98))))</f>
        <v>-144.5101792</v>
      </c>
      <c r="CG32" s="50">
        <f t="array" ref="CG32">-(IF(CG$2=1,Assumptions!$P33/12,-(SUMIF($D$2:$EE$2,CG$2-1,$D32:$EE32)/12)*(1+XLOOKUP(CG$2,Assumptions!$C$94:$M$94,Assumptions!$C$98:$M$98))))</f>
        <v>-144.5101792</v>
      </c>
      <c r="CH32" s="50">
        <f t="array" ref="CH32">-(IF(CH$2=1,Assumptions!$P33/12,-(SUMIF($D$2:$EE$2,CH$2-1,$D32:$EE32)/12)*(1+XLOOKUP(CH$2,Assumptions!$C$94:$M$94,Assumptions!$C$98:$M$98))))</f>
        <v>-144.5101792</v>
      </c>
      <c r="CI32" s="50">
        <f t="array" ref="CI32">-(IF(CI$2=1,Assumptions!$P33/12,-(SUMIF($D$2:$EE$2,CI$2-1,$D32:$EE32)/12)*(1+XLOOKUP(CI$2,Assumptions!$C$94:$M$94,Assumptions!$C$98:$M$98))))</f>
        <v>-144.5101792</v>
      </c>
      <c r="CJ32" s="50">
        <f t="array" ref="CJ32">-(IF(CJ$2=1,Assumptions!$P33/12,-(SUMIF($D$2:$EE$2,CJ$2-1,$D32:$EE32)/12)*(1+XLOOKUP(CJ$2,Assumptions!$C$94:$M$94,Assumptions!$C$98:$M$98))))</f>
        <v>-148.8454846</v>
      </c>
      <c r="CK32" s="50">
        <f t="array" ref="CK32">-(IF(CK$2=1,Assumptions!$P33/12,-(SUMIF($D$2:$EE$2,CK$2-1,$D32:$EE32)/12)*(1+XLOOKUP(CK$2,Assumptions!$C$94:$M$94,Assumptions!$C$98:$M$98))))</f>
        <v>-148.8454846</v>
      </c>
      <c r="CL32" s="50">
        <f t="array" ref="CL32">-(IF(CL$2=1,Assumptions!$P33/12,-(SUMIF($D$2:$EE$2,CL$2-1,$D32:$EE32)/12)*(1+XLOOKUP(CL$2,Assumptions!$C$94:$M$94,Assumptions!$C$98:$M$98))))</f>
        <v>-148.8454846</v>
      </c>
      <c r="CM32" s="50">
        <f t="array" ref="CM32">-(IF(CM$2=1,Assumptions!$P33/12,-(SUMIF($D$2:$EE$2,CM$2-1,$D32:$EE32)/12)*(1+XLOOKUP(CM$2,Assumptions!$C$94:$M$94,Assumptions!$C$98:$M$98))))</f>
        <v>-148.8454846</v>
      </c>
      <c r="CN32" s="50">
        <f t="array" ref="CN32">-(IF(CN$2=1,Assumptions!$P33/12,-(SUMIF($D$2:$EE$2,CN$2-1,$D32:$EE32)/12)*(1+XLOOKUP(CN$2,Assumptions!$C$94:$M$94,Assumptions!$C$98:$M$98))))</f>
        <v>-148.8454846</v>
      </c>
      <c r="CO32" s="50">
        <f t="array" ref="CO32">-(IF(CO$2=1,Assumptions!$P33/12,-(SUMIF($D$2:$EE$2,CO$2-1,$D32:$EE32)/12)*(1+XLOOKUP(CO$2,Assumptions!$C$94:$M$94,Assumptions!$C$98:$M$98))))</f>
        <v>-148.8454846</v>
      </c>
      <c r="CP32" s="50">
        <f t="array" ref="CP32">-(IF(CP$2=1,Assumptions!$P33/12,-(SUMIF($D$2:$EE$2,CP$2-1,$D32:$EE32)/12)*(1+XLOOKUP(CP$2,Assumptions!$C$94:$M$94,Assumptions!$C$98:$M$98))))</f>
        <v>-148.8454846</v>
      </c>
      <c r="CQ32" s="50">
        <f t="array" ref="CQ32">-(IF(CQ$2=1,Assumptions!$P33/12,-(SUMIF($D$2:$EE$2,CQ$2-1,$D32:$EE32)/12)*(1+XLOOKUP(CQ$2,Assumptions!$C$94:$M$94,Assumptions!$C$98:$M$98))))</f>
        <v>-148.8454846</v>
      </c>
      <c r="CR32" s="50">
        <f t="array" ref="CR32">-(IF(CR$2=1,Assumptions!$P33/12,-(SUMIF($D$2:$EE$2,CR$2-1,$D32:$EE32)/12)*(1+XLOOKUP(CR$2,Assumptions!$C$94:$M$94,Assumptions!$C$98:$M$98))))</f>
        <v>-148.8454846</v>
      </c>
      <c r="CS32" s="50">
        <f t="array" ref="CS32">-(IF(CS$2=1,Assumptions!$P33/12,-(SUMIF($D$2:$EE$2,CS$2-1,$D32:$EE32)/12)*(1+XLOOKUP(CS$2,Assumptions!$C$94:$M$94,Assumptions!$C$98:$M$98))))</f>
        <v>-148.8454846</v>
      </c>
      <c r="CT32" s="50">
        <f t="array" ref="CT32">-(IF(CT$2=1,Assumptions!$P33/12,-(SUMIF($D$2:$EE$2,CT$2-1,$D32:$EE32)/12)*(1+XLOOKUP(CT$2,Assumptions!$C$94:$M$94,Assumptions!$C$98:$M$98))))</f>
        <v>-148.8454846</v>
      </c>
      <c r="CU32" s="50">
        <f t="array" ref="CU32">-(IF(CU$2=1,Assumptions!$P33/12,-(SUMIF($D$2:$EE$2,CU$2-1,$D32:$EE32)/12)*(1+XLOOKUP(CU$2,Assumptions!$C$94:$M$94,Assumptions!$C$98:$M$98))))</f>
        <v>-148.8454846</v>
      </c>
      <c r="CV32" s="50">
        <f t="array" ref="CV32">-(IF(CV$2=1,Assumptions!$P33/12,-(SUMIF($D$2:$EE$2,CV$2-1,$D32:$EE32)/12)*(1+XLOOKUP(CV$2,Assumptions!$C$94:$M$94,Assumptions!$C$98:$M$98))))</f>
        <v>-153.3108491</v>
      </c>
      <c r="CW32" s="50">
        <f t="array" ref="CW32">-(IF(CW$2=1,Assumptions!$P33/12,-(SUMIF($D$2:$EE$2,CW$2-1,$D32:$EE32)/12)*(1+XLOOKUP(CW$2,Assumptions!$C$94:$M$94,Assumptions!$C$98:$M$98))))</f>
        <v>-153.3108491</v>
      </c>
      <c r="CX32" s="50">
        <f t="array" ref="CX32">-(IF(CX$2=1,Assumptions!$P33/12,-(SUMIF($D$2:$EE$2,CX$2-1,$D32:$EE32)/12)*(1+XLOOKUP(CX$2,Assumptions!$C$94:$M$94,Assumptions!$C$98:$M$98))))</f>
        <v>-153.3108491</v>
      </c>
      <c r="CY32" s="50">
        <f t="array" ref="CY32">-(IF(CY$2=1,Assumptions!$P33/12,-(SUMIF($D$2:$EE$2,CY$2-1,$D32:$EE32)/12)*(1+XLOOKUP(CY$2,Assumptions!$C$94:$M$94,Assumptions!$C$98:$M$98))))</f>
        <v>-153.3108491</v>
      </c>
      <c r="CZ32" s="50">
        <f t="array" ref="CZ32">-(IF(CZ$2=1,Assumptions!$P33/12,-(SUMIF($D$2:$EE$2,CZ$2-1,$D32:$EE32)/12)*(1+XLOOKUP(CZ$2,Assumptions!$C$94:$M$94,Assumptions!$C$98:$M$98))))</f>
        <v>-153.3108491</v>
      </c>
      <c r="DA32" s="50">
        <f t="array" ref="DA32">-(IF(DA$2=1,Assumptions!$P33/12,-(SUMIF($D$2:$EE$2,DA$2-1,$D32:$EE32)/12)*(1+XLOOKUP(DA$2,Assumptions!$C$94:$M$94,Assumptions!$C$98:$M$98))))</f>
        <v>-153.3108491</v>
      </c>
      <c r="DB32" s="50">
        <f t="array" ref="DB32">-(IF(DB$2=1,Assumptions!$P33/12,-(SUMIF($D$2:$EE$2,DB$2-1,$D32:$EE32)/12)*(1+XLOOKUP(DB$2,Assumptions!$C$94:$M$94,Assumptions!$C$98:$M$98))))</f>
        <v>-153.3108491</v>
      </c>
      <c r="DC32" s="50">
        <f t="array" ref="DC32">-(IF(DC$2=1,Assumptions!$P33/12,-(SUMIF($D$2:$EE$2,DC$2-1,$D32:$EE32)/12)*(1+XLOOKUP(DC$2,Assumptions!$C$94:$M$94,Assumptions!$C$98:$M$98))))</f>
        <v>-153.3108491</v>
      </c>
      <c r="DD32" s="50">
        <f t="array" ref="DD32">-(IF(DD$2=1,Assumptions!$P33/12,-(SUMIF($D$2:$EE$2,DD$2-1,$D32:$EE32)/12)*(1+XLOOKUP(DD$2,Assumptions!$C$94:$M$94,Assumptions!$C$98:$M$98))))</f>
        <v>-153.3108491</v>
      </c>
      <c r="DE32" s="50">
        <f t="array" ref="DE32">-(IF(DE$2=1,Assumptions!$P33/12,-(SUMIF($D$2:$EE$2,DE$2-1,$D32:$EE32)/12)*(1+XLOOKUP(DE$2,Assumptions!$C$94:$M$94,Assumptions!$C$98:$M$98))))</f>
        <v>-153.3108491</v>
      </c>
      <c r="DF32" s="50">
        <f t="array" ref="DF32">-(IF(DF$2=1,Assumptions!$P33/12,-(SUMIF($D$2:$EE$2,DF$2-1,$D32:$EE32)/12)*(1+XLOOKUP(DF$2,Assumptions!$C$94:$M$94,Assumptions!$C$98:$M$98))))</f>
        <v>-153.3108491</v>
      </c>
      <c r="DG32" s="50">
        <f t="array" ref="DG32">-(IF(DG$2=1,Assumptions!$P33/12,-(SUMIF($D$2:$EE$2,DG$2-1,$D32:$EE32)/12)*(1+XLOOKUP(DG$2,Assumptions!$C$94:$M$94,Assumptions!$C$98:$M$98))))</f>
        <v>-153.3108491</v>
      </c>
      <c r="DH32" s="50">
        <f t="array" ref="DH32">-(IF(DH$2=1,Assumptions!$P33/12,-(SUMIF($D$2:$EE$2,DH$2-1,$D32:$EE32)/12)*(1+XLOOKUP(DH$2,Assumptions!$C$94:$M$94,Assumptions!$C$98:$M$98))))</f>
        <v>-157.9101746</v>
      </c>
      <c r="DI32" s="50">
        <f t="array" ref="DI32">-(IF(DI$2=1,Assumptions!$P33/12,-(SUMIF($D$2:$EE$2,DI$2-1,$D32:$EE32)/12)*(1+XLOOKUP(DI$2,Assumptions!$C$94:$M$94,Assumptions!$C$98:$M$98))))</f>
        <v>-157.9101746</v>
      </c>
      <c r="DJ32" s="50">
        <f t="array" ref="DJ32">-(IF(DJ$2=1,Assumptions!$P33/12,-(SUMIF($D$2:$EE$2,DJ$2-1,$D32:$EE32)/12)*(1+XLOOKUP(DJ$2,Assumptions!$C$94:$M$94,Assumptions!$C$98:$M$98))))</f>
        <v>-157.9101746</v>
      </c>
      <c r="DK32" s="50">
        <f t="array" ref="DK32">-(IF(DK$2=1,Assumptions!$P33/12,-(SUMIF($D$2:$EE$2,DK$2-1,$D32:$EE32)/12)*(1+XLOOKUP(DK$2,Assumptions!$C$94:$M$94,Assumptions!$C$98:$M$98))))</f>
        <v>-157.9101746</v>
      </c>
      <c r="DL32" s="50">
        <f t="array" ref="DL32">-(IF(DL$2=1,Assumptions!$P33/12,-(SUMIF($D$2:$EE$2,DL$2-1,$D32:$EE32)/12)*(1+XLOOKUP(DL$2,Assumptions!$C$94:$M$94,Assumptions!$C$98:$M$98))))</f>
        <v>-157.9101746</v>
      </c>
      <c r="DM32" s="50">
        <f t="array" ref="DM32">-(IF(DM$2=1,Assumptions!$P33/12,-(SUMIF($D$2:$EE$2,DM$2-1,$D32:$EE32)/12)*(1+XLOOKUP(DM$2,Assumptions!$C$94:$M$94,Assumptions!$C$98:$M$98))))</f>
        <v>-157.9101746</v>
      </c>
      <c r="DN32" s="50">
        <f t="array" ref="DN32">-(IF(DN$2=1,Assumptions!$P33/12,-(SUMIF($D$2:$EE$2,DN$2-1,$D32:$EE32)/12)*(1+XLOOKUP(DN$2,Assumptions!$C$94:$M$94,Assumptions!$C$98:$M$98))))</f>
        <v>-157.9101746</v>
      </c>
      <c r="DO32" s="50">
        <f t="array" ref="DO32">-(IF(DO$2=1,Assumptions!$P33/12,-(SUMIF($D$2:$EE$2,DO$2-1,$D32:$EE32)/12)*(1+XLOOKUP(DO$2,Assumptions!$C$94:$M$94,Assumptions!$C$98:$M$98))))</f>
        <v>-157.9101746</v>
      </c>
      <c r="DP32" s="50">
        <f t="array" ref="DP32">-(IF(DP$2=1,Assumptions!$P33/12,-(SUMIF($D$2:$EE$2,DP$2-1,$D32:$EE32)/12)*(1+XLOOKUP(DP$2,Assumptions!$C$94:$M$94,Assumptions!$C$98:$M$98))))</f>
        <v>-157.9101746</v>
      </c>
      <c r="DQ32" s="50">
        <f t="array" ref="DQ32">-(IF(DQ$2=1,Assumptions!$P33/12,-(SUMIF($D$2:$EE$2,DQ$2-1,$D32:$EE32)/12)*(1+XLOOKUP(DQ$2,Assumptions!$C$94:$M$94,Assumptions!$C$98:$M$98))))</f>
        <v>-157.9101746</v>
      </c>
      <c r="DR32" s="50">
        <f t="array" ref="DR32">-(IF(DR$2=1,Assumptions!$P33/12,-(SUMIF($D$2:$EE$2,DR$2-1,$D32:$EE32)/12)*(1+XLOOKUP(DR$2,Assumptions!$C$94:$M$94,Assumptions!$C$98:$M$98))))</f>
        <v>-157.9101746</v>
      </c>
      <c r="DS32" s="50">
        <f t="array" ref="DS32">-(IF(DS$2=1,Assumptions!$P33/12,-(SUMIF($D$2:$EE$2,DS$2-1,$D32:$EE32)/12)*(1+XLOOKUP(DS$2,Assumptions!$C$94:$M$94,Assumptions!$C$98:$M$98))))</f>
        <v>-157.9101746</v>
      </c>
      <c r="DT32" s="50">
        <f t="array" ref="DT32">-(IF(DT$2=1,Assumptions!$P33/12,-(SUMIF($D$2:$EE$2,DT$2-1,$D32:$EE32)/12)*(1+XLOOKUP(DT$2,Assumptions!$C$94:$M$94,Assumptions!$C$98:$M$98))))</f>
        <v>-162.6474798</v>
      </c>
      <c r="DU32" s="50">
        <f t="array" ref="DU32">-(IF(DU$2=1,Assumptions!$P33/12,-(SUMIF($D$2:$EE$2,DU$2-1,$D32:$EE32)/12)*(1+XLOOKUP(DU$2,Assumptions!$C$94:$M$94,Assumptions!$C$98:$M$98))))</f>
        <v>-162.6474798</v>
      </c>
      <c r="DV32" s="50">
        <f t="array" ref="DV32">-(IF(DV$2=1,Assumptions!$P33/12,-(SUMIF($D$2:$EE$2,DV$2-1,$D32:$EE32)/12)*(1+XLOOKUP(DV$2,Assumptions!$C$94:$M$94,Assumptions!$C$98:$M$98))))</f>
        <v>-162.6474798</v>
      </c>
      <c r="DW32" s="50">
        <f t="array" ref="DW32">-(IF(DW$2=1,Assumptions!$P33/12,-(SUMIF($D$2:$EE$2,DW$2-1,$D32:$EE32)/12)*(1+XLOOKUP(DW$2,Assumptions!$C$94:$M$94,Assumptions!$C$98:$M$98))))</f>
        <v>-162.6474798</v>
      </c>
      <c r="DX32" s="50">
        <f t="array" ref="DX32">-(IF(DX$2=1,Assumptions!$P33/12,-(SUMIF($D$2:$EE$2,DX$2-1,$D32:$EE32)/12)*(1+XLOOKUP(DX$2,Assumptions!$C$94:$M$94,Assumptions!$C$98:$M$98))))</f>
        <v>-162.6474798</v>
      </c>
      <c r="DY32" s="50">
        <f t="array" ref="DY32">-(IF(DY$2=1,Assumptions!$P33/12,-(SUMIF($D$2:$EE$2,DY$2-1,$D32:$EE32)/12)*(1+XLOOKUP(DY$2,Assumptions!$C$94:$M$94,Assumptions!$C$98:$M$98))))</f>
        <v>-162.6474798</v>
      </c>
      <c r="DZ32" s="50">
        <f t="array" ref="DZ32">-(IF(DZ$2=1,Assumptions!$P33/12,-(SUMIF($D$2:$EE$2,DZ$2-1,$D32:$EE32)/12)*(1+XLOOKUP(DZ$2,Assumptions!$C$94:$M$94,Assumptions!$C$98:$M$98))))</f>
        <v>-162.6474798</v>
      </c>
      <c r="EA32" s="50">
        <f t="array" ref="EA32">-(IF(EA$2=1,Assumptions!$P33/12,-(SUMIF($D$2:$EE$2,EA$2-1,$D32:$EE32)/12)*(1+XLOOKUP(EA$2,Assumptions!$C$94:$M$94,Assumptions!$C$98:$M$98))))</f>
        <v>-162.6474798</v>
      </c>
      <c r="EB32" s="50">
        <f t="array" ref="EB32">-(IF(EB$2=1,Assumptions!$P33/12,-(SUMIF($D$2:$EE$2,EB$2-1,$D32:$EE32)/12)*(1+XLOOKUP(EB$2,Assumptions!$C$94:$M$94,Assumptions!$C$98:$M$98))))</f>
        <v>-162.6474798</v>
      </c>
      <c r="EC32" s="50">
        <f t="array" ref="EC32">-(IF(EC$2=1,Assumptions!$P33/12,-(SUMIF($D$2:$EE$2,EC$2-1,$D32:$EE32)/12)*(1+XLOOKUP(EC$2,Assumptions!$C$94:$M$94,Assumptions!$C$98:$M$98))))</f>
        <v>-162.6474798</v>
      </c>
      <c r="ED32" s="50">
        <f t="array" ref="ED32">-(IF(ED$2=1,Assumptions!$P33/12,-(SUMIF($D$2:$EE$2,ED$2-1,$D32:$EE32)/12)*(1+XLOOKUP(ED$2,Assumptions!$C$94:$M$94,Assumptions!$C$98:$M$98))))</f>
        <v>-162.6474798</v>
      </c>
      <c r="EE32" s="50">
        <f t="array" ref="EE32">-(IF(EE$2=1,Assumptions!$P33/12,-(SUMIF($D$2:$EE$2,EE$2-1,$D32:$EE32)/12)*(1+XLOOKUP(EE$2,Assumptions!$C$94:$M$94,Assumptions!$C$98:$M$98))))</f>
        <v>-162.6474798</v>
      </c>
    </row>
    <row r="33" ht="15.75" customHeight="1">
      <c r="A33" s="1"/>
      <c r="B33" s="1"/>
      <c r="C33" s="1" t="str">
        <f>Assumptions!J34</f>
        <v>Tax</v>
      </c>
      <c r="D33" s="50">
        <f t="array" ref="D33">-(IF(D$2=1,Assumptions!$P34/12,-(SUMIF($D$2:$EE$2,D$2-1,$D33:$EE33)/12)*(1+XLOOKUP(D$2,Assumptions!$C$94:$M$94,Assumptions!$C$98:$M$98))))</f>
        <v>-4657.700833</v>
      </c>
      <c r="E33" s="50">
        <f t="array" ref="E33">-(IF(E$2=1,Assumptions!$P34/12,-(SUMIF($D$2:$EE$2,E$2-1,$D33:$EE33)/12)*(1+XLOOKUP(E$2,Assumptions!$C$94:$M$94,Assumptions!$C$98:$M$98))))</f>
        <v>-4657.700833</v>
      </c>
      <c r="F33" s="50">
        <f t="array" ref="F33">-(IF(F$2=1,Assumptions!$P34/12,-(SUMIF($D$2:$EE$2,F$2-1,$D33:$EE33)/12)*(1+XLOOKUP(F$2,Assumptions!$C$94:$M$94,Assumptions!$C$98:$M$98))))</f>
        <v>-4657.700833</v>
      </c>
      <c r="G33" s="50">
        <f t="array" ref="G33">-(IF(G$2=1,Assumptions!$P34/12,-(SUMIF($D$2:$EE$2,G$2-1,$D33:$EE33)/12)*(1+XLOOKUP(G$2,Assumptions!$C$94:$M$94,Assumptions!$C$98:$M$98))))</f>
        <v>-4657.700833</v>
      </c>
      <c r="H33" s="50">
        <f t="array" ref="H33">-(IF(H$2=1,Assumptions!$P34/12,-(SUMIF($D$2:$EE$2,H$2-1,$D33:$EE33)/12)*(1+XLOOKUP(H$2,Assumptions!$C$94:$M$94,Assumptions!$C$98:$M$98))))</f>
        <v>-4657.700833</v>
      </c>
      <c r="I33" s="50">
        <f t="array" ref="I33">-(IF(I$2=1,Assumptions!$P34/12,-(SUMIF($D$2:$EE$2,I$2-1,$D33:$EE33)/12)*(1+XLOOKUP(I$2,Assumptions!$C$94:$M$94,Assumptions!$C$98:$M$98))))</f>
        <v>-4657.700833</v>
      </c>
      <c r="J33" s="50">
        <f t="array" ref="J33">-(IF(J$2=1,Assumptions!$P34/12,-(SUMIF($D$2:$EE$2,J$2-1,$D33:$EE33)/12)*(1+XLOOKUP(J$2,Assumptions!$C$94:$M$94,Assumptions!$C$98:$M$98))))</f>
        <v>-4657.700833</v>
      </c>
      <c r="K33" s="50">
        <f t="array" ref="K33">-(IF(K$2=1,Assumptions!$P34/12,-(SUMIF($D$2:$EE$2,K$2-1,$D33:$EE33)/12)*(1+XLOOKUP(K$2,Assumptions!$C$94:$M$94,Assumptions!$C$98:$M$98))))</f>
        <v>-4657.700833</v>
      </c>
      <c r="L33" s="50">
        <f t="array" ref="L33">-(IF(L$2=1,Assumptions!$P34/12,-(SUMIF($D$2:$EE$2,L$2-1,$D33:$EE33)/12)*(1+XLOOKUP(L$2,Assumptions!$C$94:$M$94,Assumptions!$C$98:$M$98))))</f>
        <v>-4657.700833</v>
      </c>
      <c r="M33" s="50">
        <f t="array" ref="M33">-(IF(M$2=1,Assumptions!$P34/12,-(SUMIF($D$2:$EE$2,M$2-1,$D33:$EE33)/12)*(1+XLOOKUP(M$2,Assumptions!$C$94:$M$94,Assumptions!$C$98:$M$98))))</f>
        <v>-4657.700833</v>
      </c>
      <c r="N33" s="50">
        <f t="array" ref="N33">-(IF(N$2=1,Assumptions!$P34/12,-(SUMIF($D$2:$EE$2,N$2-1,$D33:$EE33)/12)*(1+XLOOKUP(N$2,Assumptions!$C$94:$M$94,Assumptions!$C$98:$M$98))))</f>
        <v>-4657.700833</v>
      </c>
      <c r="O33" s="50">
        <f t="array" ref="O33">-(IF(O$2=1,Assumptions!$P34/12,-(SUMIF($D$2:$EE$2,O$2-1,$D33:$EE33)/12)*(1+XLOOKUP(O$2,Assumptions!$C$94:$M$94,Assumptions!$C$98:$M$98))))</f>
        <v>-4657.700833</v>
      </c>
      <c r="P33" s="50">
        <f t="array" ref="P33">-(IF(P$2=1,Assumptions!$P34/12,-(SUMIF($D$2:$EE$2,P$2-1,$D33:$EE33)/12)*(1+XLOOKUP(P$2,Assumptions!$C$94:$M$94,Assumptions!$C$98:$M$98))))</f>
        <v>-4797.431858</v>
      </c>
      <c r="Q33" s="50">
        <f t="array" ref="Q33">-(IF(Q$2=1,Assumptions!$P34/12,-(SUMIF($D$2:$EE$2,Q$2-1,$D33:$EE33)/12)*(1+XLOOKUP(Q$2,Assumptions!$C$94:$M$94,Assumptions!$C$98:$M$98))))</f>
        <v>-4797.431858</v>
      </c>
      <c r="R33" s="50">
        <f t="array" ref="R33">-(IF(R$2=1,Assumptions!$P34/12,-(SUMIF($D$2:$EE$2,R$2-1,$D33:$EE33)/12)*(1+XLOOKUP(R$2,Assumptions!$C$94:$M$94,Assumptions!$C$98:$M$98))))</f>
        <v>-4797.431858</v>
      </c>
      <c r="S33" s="50">
        <f t="array" ref="S33">-(IF(S$2=1,Assumptions!$P34/12,-(SUMIF($D$2:$EE$2,S$2-1,$D33:$EE33)/12)*(1+XLOOKUP(S$2,Assumptions!$C$94:$M$94,Assumptions!$C$98:$M$98))))</f>
        <v>-4797.431858</v>
      </c>
      <c r="T33" s="50">
        <f t="array" ref="T33">-(IF(T$2=1,Assumptions!$P34/12,-(SUMIF($D$2:$EE$2,T$2-1,$D33:$EE33)/12)*(1+XLOOKUP(T$2,Assumptions!$C$94:$M$94,Assumptions!$C$98:$M$98))))</f>
        <v>-4797.431858</v>
      </c>
      <c r="U33" s="50">
        <f t="array" ref="U33">-(IF(U$2=1,Assumptions!$P34/12,-(SUMIF($D$2:$EE$2,U$2-1,$D33:$EE33)/12)*(1+XLOOKUP(U$2,Assumptions!$C$94:$M$94,Assumptions!$C$98:$M$98))))</f>
        <v>-4797.431858</v>
      </c>
      <c r="V33" s="50">
        <f t="array" ref="V33">-(IF(V$2=1,Assumptions!$P34/12,-(SUMIF($D$2:$EE$2,V$2-1,$D33:$EE33)/12)*(1+XLOOKUP(V$2,Assumptions!$C$94:$M$94,Assumptions!$C$98:$M$98))))</f>
        <v>-4797.431858</v>
      </c>
      <c r="W33" s="50">
        <f t="array" ref="W33">-(IF(W$2=1,Assumptions!$P34/12,-(SUMIF($D$2:$EE$2,W$2-1,$D33:$EE33)/12)*(1+XLOOKUP(W$2,Assumptions!$C$94:$M$94,Assumptions!$C$98:$M$98))))</f>
        <v>-4797.431858</v>
      </c>
      <c r="X33" s="50">
        <f t="array" ref="X33">-(IF(X$2=1,Assumptions!$P34/12,-(SUMIF($D$2:$EE$2,X$2-1,$D33:$EE33)/12)*(1+XLOOKUP(X$2,Assumptions!$C$94:$M$94,Assumptions!$C$98:$M$98))))</f>
        <v>-4797.431858</v>
      </c>
      <c r="Y33" s="50">
        <f t="array" ref="Y33">-(IF(Y$2=1,Assumptions!$P34/12,-(SUMIF($D$2:$EE$2,Y$2-1,$D33:$EE33)/12)*(1+XLOOKUP(Y$2,Assumptions!$C$94:$M$94,Assumptions!$C$98:$M$98))))</f>
        <v>-4797.431858</v>
      </c>
      <c r="Z33" s="50">
        <f t="array" ref="Z33">-(IF(Z$2=1,Assumptions!$P34/12,-(SUMIF($D$2:$EE$2,Z$2-1,$D33:$EE33)/12)*(1+XLOOKUP(Z$2,Assumptions!$C$94:$M$94,Assumptions!$C$98:$M$98))))</f>
        <v>-4797.431858</v>
      </c>
      <c r="AA33" s="50">
        <f t="array" ref="AA33">-(IF(AA$2=1,Assumptions!$P34/12,-(SUMIF($D$2:$EE$2,AA$2-1,$D33:$EE33)/12)*(1+XLOOKUP(AA$2,Assumptions!$C$94:$M$94,Assumptions!$C$98:$M$98))))</f>
        <v>-4797.431858</v>
      </c>
      <c r="AB33" s="50">
        <f t="array" ref="AB33">-(IF(AB$2=1,Assumptions!$P34/12,-(SUMIF($D$2:$EE$2,AB$2-1,$D33:$EE33)/12)*(1+XLOOKUP(AB$2,Assumptions!$C$94:$M$94,Assumptions!$C$98:$M$98))))</f>
        <v>-4941.354814</v>
      </c>
      <c r="AC33" s="50">
        <f t="array" ref="AC33">-(IF(AC$2=1,Assumptions!$P34/12,-(SUMIF($D$2:$EE$2,AC$2-1,$D33:$EE33)/12)*(1+XLOOKUP(AC$2,Assumptions!$C$94:$M$94,Assumptions!$C$98:$M$98))))</f>
        <v>-4941.354814</v>
      </c>
      <c r="AD33" s="50">
        <f t="array" ref="AD33">-(IF(AD$2=1,Assumptions!$P34/12,-(SUMIF($D$2:$EE$2,AD$2-1,$D33:$EE33)/12)*(1+XLOOKUP(AD$2,Assumptions!$C$94:$M$94,Assumptions!$C$98:$M$98))))</f>
        <v>-4941.354814</v>
      </c>
      <c r="AE33" s="50">
        <f t="array" ref="AE33">-(IF(AE$2=1,Assumptions!$P34/12,-(SUMIF($D$2:$EE$2,AE$2-1,$D33:$EE33)/12)*(1+XLOOKUP(AE$2,Assumptions!$C$94:$M$94,Assumptions!$C$98:$M$98))))</f>
        <v>-4941.354814</v>
      </c>
      <c r="AF33" s="50">
        <f t="array" ref="AF33">-(IF(AF$2=1,Assumptions!$P34/12,-(SUMIF($D$2:$EE$2,AF$2-1,$D33:$EE33)/12)*(1+XLOOKUP(AF$2,Assumptions!$C$94:$M$94,Assumptions!$C$98:$M$98))))</f>
        <v>-4941.354814</v>
      </c>
      <c r="AG33" s="50">
        <f t="array" ref="AG33">-(IF(AG$2=1,Assumptions!$P34/12,-(SUMIF($D$2:$EE$2,AG$2-1,$D33:$EE33)/12)*(1+XLOOKUP(AG$2,Assumptions!$C$94:$M$94,Assumptions!$C$98:$M$98))))</f>
        <v>-4941.354814</v>
      </c>
      <c r="AH33" s="50">
        <f t="array" ref="AH33">-(IF(AH$2=1,Assumptions!$P34/12,-(SUMIF($D$2:$EE$2,AH$2-1,$D33:$EE33)/12)*(1+XLOOKUP(AH$2,Assumptions!$C$94:$M$94,Assumptions!$C$98:$M$98))))</f>
        <v>-4941.354814</v>
      </c>
      <c r="AI33" s="50">
        <f t="array" ref="AI33">-(IF(AI$2=1,Assumptions!$P34/12,-(SUMIF($D$2:$EE$2,AI$2-1,$D33:$EE33)/12)*(1+XLOOKUP(AI$2,Assumptions!$C$94:$M$94,Assumptions!$C$98:$M$98))))</f>
        <v>-4941.354814</v>
      </c>
      <c r="AJ33" s="50">
        <f t="array" ref="AJ33">-(IF(AJ$2=1,Assumptions!$P34/12,-(SUMIF($D$2:$EE$2,AJ$2-1,$D33:$EE33)/12)*(1+XLOOKUP(AJ$2,Assumptions!$C$94:$M$94,Assumptions!$C$98:$M$98))))</f>
        <v>-4941.354814</v>
      </c>
      <c r="AK33" s="50">
        <f t="array" ref="AK33">-(IF(AK$2=1,Assumptions!$P34/12,-(SUMIF($D$2:$EE$2,AK$2-1,$D33:$EE33)/12)*(1+XLOOKUP(AK$2,Assumptions!$C$94:$M$94,Assumptions!$C$98:$M$98))))</f>
        <v>-4941.354814</v>
      </c>
      <c r="AL33" s="50">
        <f t="array" ref="AL33">-(IF(AL$2=1,Assumptions!$P34/12,-(SUMIF($D$2:$EE$2,AL$2-1,$D33:$EE33)/12)*(1+XLOOKUP(AL$2,Assumptions!$C$94:$M$94,Assumptions!$C$98:$M$98))))</f>
        <v>-4941.354814</v>
      </c>
      <c r="AM33" s="50">
        <f t="array" ref="AM33">-(IF(AM$2=1,Assumptions!$P34/12,-(SUMIF($D$2:$EE$2,AM$2-1,$D33:$EE33)/12)*(1+XLOOKUP(AM$2,Assumptions!$C$94:$M$94,Assumptions!$C$98:$M$98))))</f>
        <v>-4941.354814</v>
      </c>
      <c r="AN33" s="50">
        <f t="array" ref="AN33">-(IF(AN$2=1,Assumptions!$P34/12,-(SUMIF($D$2:$EE$2,AN$2-1,$D33:$EE33)/12)*(1+XLOOKUP(AN$2,Assumptions!$C$94:$M$94,Assumptions!$C$98:$M$98))))</f>
        <v>-5089.595459</v>
      </c>
      <c r="AO33" s="50">
        <f t="array" ref="AO33">-(IF(AO$2=1,Assumptions!$P34/12,-(SUMIF($D$2:$EE$2,AO$2-1,$D33:$EE33)/12)*(1+XLOOKUP(AO$2,Assumptions!$C$94:$M$94,Assumptions!$C$98:$M$98))))</f>
        <v>-5089.595459</v>
      </c>
      <c r="AP33" s="50">
        <f t="array" ref="AP33">-(IF(AP$2=1,Assumptions!$P34/12,-(SUMIF($D$2:$EE$2,AP$2-1,$D33:$EE33)/12)*(1+XLOOKUP(AP$2,Assumptions!$C$94:$M$94,Assumptions!$C$98:$M$98))))</f>
        <v>-5089.595459</v>
      </c>
      <c r="AQ33" s="50">
        <f t="array" ref="AQ33">-(IF(AQ$2=1,Assumptions!$P34/12,-(SUMIF($D$2:$EE$2,AQ$2-1,$D33:$EE33)/12)*(1+XLOOKUP(AQ$2,Assumptions!$C$94:$M$94,Assumptions!$C$98:$M$98))))</f>
        <v>-5089.595459</v>
      </c>
      <c r="AR33" s="50">
        <f t="array" ref="AR33">-(IF(AR$2=1,Assumptions!$P34/12,-(SUMIF($D$2:$EE$2,AR$2-1,$D33:$EE33)/12)*(1+XLOOKUP(AR$2,Assumptions!$C$94:$M$94,Assumptions!$C$98:$M$98))))</f>
        <v>-5089.595459</v>
      </c>
      <c r="AS33" s="50">
        <f t="array" ref="AS33">-(IF(AS$2=1,Assumptions!$P34/12,-(SUMIF($D$2:$EE$2,AS$2-1,$D33:$EE33)/12)*(1+XLOOKUP(AS$2,Assumptions!$C$94:$M$94,Assumptions!$C$98:$M$98))))</f>
        <v>-5089.595459</v>
      </c>
      <c r="AT33" s="50">
        <f t="array" ref="AT33">-(IF(AT$2=1,Assumptions!$P34/12,-(SUMIF($D$2:$EE$2,AT$2-1,$D33:$EE33)/12)*(1+XLOOKUP(AT$2,Assumptions!$C$94:$M$94,Assumptions!$C$98:$M$98))))</f>
        <v>-5089.595459</v>
      </c>
      <c r="AU33" s="50">
        <f t="array" ref="AU33">-(IF(AU$2=1,Assumptions!$P34/12,-(SUMIF($D$2:$EE$2,AU$2-1,$D33:$EE33)/12)*(1+XLOOKUP(AU$2,Assumptions!$C$94:$M$94,Assumptions!$C$98:$M$98))))</f>
        <v>-5089.595459</v>
      </c>
      <c r="AV33" s="50">
        <f t="array" ref="AV33">-(IF(AV$2=1,Assumptions!$P34/12,-(SUMIF($D$2:$EE$2,AV$2-1,$D33:$EE33)/12)*(1+XLOOKUP(AV$2,Assumptions!$C$94:$M$94,Assumptions!$C$98:$M$98))))</f>
        <v>-5089.595459</v>
      </c>
      <c r="AW33" s="50">
        <f t="array" ref="AW33">-(IF(AW$2=1,Assumptions!$P34/12,-(SUMIF($D$2:$EE$2,AW$2-1,$D33:$EE33)/12)*(1+XLOOKUP(AW$2,Assumptions!$C$94:$M$94,Assumptions!$C$98:$M$98))))</f>
        <v>-5089.595459</v>
      </c>
      <c r="AX33" s="50">
        <f t="array" ref="AX33">-(IF(AX$2=1,Assumptions!$P34/12,-(SUMIF($D$2:$EE$2,AX$2-1,$D33:$EE33)/12)*(1+XLOOKUP(AX$2,Assumptions!$C$94:$M$94,Assumptions!$C$98:$M$98))))</f>
        <v>-5089.595459</v>
      </c>
      <c r="AY33" s="50">
        <f t="array" ref="AY33">-(IF(AY$2=1,Assumptions!$P34/12,-(SUMIF($D$2:$EE$2,AY$2-1,$D33:$EE33)/12)*(1+XLOOKUP(AY$2,Assumptions!$C$94:$M$94,Assumptions!$C$98:$M$98))))</f>
        <v>-5089.595459</v>
      </c>
      <c r="AZ33" s="50">
        <f t="array" ref="AZ33">-(IF(AZ$2=1,Assumptions!$P34/12,-(SUMIF($D$2:$EE$2,AZ$2-1,$D33:$EE33)/12)*(1+XLOOKUP(AZ$2,Assumptions!$C$94:$M$94,Assumptions!$C$98:$M$98))))</f>
        <v>-5242.283322</v>
      </c>
      <c r="BA33" s="50">
        <f t="array" ref="BA33">-(IF(BA$2=1,Assumptions!$P34/12,-(SUMIF($D$2:$EE$2,BA$2-1,$D33:$EE33)/12)*(1+XLOOKUP(BA$2,Assumptions!$C$94:$M$94,Assumptions!$C$98:$M$98))))</f>
        <v>-5242.283322</v>
      </c>
      <c r="BB33" s="50">
        <f t="array" ref="BB33">-(IF(BB$2=1,Assumptions!$P34/12,-(SUMIF($D$2:$EE$2,BB$2-1,$D33:$EE33)/12)*(1+XLOOKUP(BB$2,Assumptions!$C$94:$M$94,Assumptions!$C$98:$M$98))))</f>
        <v>-5242.283322</v>
      </c>
      <c r="BC33" s="50">
        <f t="array" ref="BC33">-(IF(BC$2=1,Assumptions!$P34/12,-(SUMIF($D$2:$EE$2,BC$2-1,$D33:$EE33)/12)*(1+XLOOKUP(BC$2,Assumptions!$C$94:$M$94,Assumptions!$C$98:$M$98))))</f>
        <v>-5242.283322</v>
      </c>
      <c r="BD33" s="50">
        <f t="array" ref="BD33">-(IF(BD$2=1,Assumptions!$P34/12,-(SUMIF($D$2:$EE$2,BD$2-1,$D33:$EE33)/12)*(1+XLOOKUP(BD$2,Assumptions!$C$94:$M$94,Assumptions!$C$98:$M$98))))</f>
        <v>-5242.283322</v>
      </c>
      <c r="BE33" s="50">
        <f t="array" ref="BE33">-(IF(BE$2=1,Assumptions!$P34/12,-(SUMIF($D$2:$EE$2,BE$2-1,$D33:$EE33)/12)*(1+XLOOKUP(BE$2,Assumptions!$C$94:$M$94,Assumptions!$C$98:$M$98))))</f>
        <v>-5242.283322</v>
      </c>
      <c r="BF33" s="50">
        <f t="array" ref="BF33">-(IF(BF$2=1,Assumptions!$P34/12,-(SUMIF($D$2:$EE$2,BF$2-1,$D33:$EE33)/12)*(1+XLOOKUP(BF$2,Assumptions!$C$94:$M$94,Assumptions!$C$98:$M$98))))</f>
        <v>-5242.283322</v>
      </c>
      <c r="BG33" s="50">
        <f t="array" ref="BG33">-(IF(BG$2=1,Assumptions!$P34/12,-(SUMIF($D$2:$EE$2,BG$2-1,$D33:$EE33)/12)*(1+XLOOKUP(BG$2,Assumptions!$C$94:$M$94,Assumptions!$C$98:$M$98))))</f>
        <v>-5242.283322</v>
      </c>
      <c r="BH33" s="50">
        <f t="array" ref="BH33">-(IF(BH$2=1,Assumptions!$P34/12,-(SUMIF($D$2:$EE$2,BH$2-1,$D33:$EE33)/12)*(1+XLOOKUP(BH$2,Assumptions!$C$94:$M$94,Assumptions!$C$98:$M$98))))</f>
        <v>-5242.283322</v>
      </c>
      <c r="BI33" s="50">
        <f t="array" ref="BI33">-(IF(BI$2=1,Assumptions!$P34/12,-(SUMIF($D$2:$EE$2,BI$2-1,$D33:$EE33)/12)*(1+XLOOKUP(BI$2,Assumptions!$C$94:$M$94,Assumptions!$C$98:$M$98))))</f>
        <v>-5242.283322</v>
      </c>
      <c r="BJ33" s="50">
        <f t="array" ref="BJ33">-(IF(BJ$2=1,Assumptions!$P34/12,-(SUMIF($D$2:$EE$2,BJ$2-1,$D33:$EE33)/12)*(1+XLOOKUP(BJ$2,Assumptions!$C$94:$M$94,Assumptions!$C$98:$M$98))))</f>
        <v>-5242.283322</v>
      </c>
      <c r="BK33" s="50">
        <f t="array" ref="BK33">-(IF(BK$2=1,Assumptions!$P34/12,-(SUMIF($D$2:$EE$2,BK$2-1,$D33:$EE33)/12)*(1+XLOOKUP(BK$2,Assumptions!$C$94:$M$94,Assumptions!$C$98:$M$98))))</f>
        <v>-5242.283322</v>
      </c>
      <c r="BL33" s="50">
        <f t="array" ref="BL33">-(IF(BL$2=1,Assumptions!$P34/12,-(SUMIF($D$2:$EE$2,BL$2-1,$D33:$EE33)/12)*(1+XLOOKUP(BL$2,Assumptions!$C$94:$M$94,Assumptions!$C$98:$M$98))))</f>
        <v>-5399.551822</v>
      </c>
      <c r="BM33" s="50">
        <f t="array" ref="BM33">-(IF(BM$2=1,Assumptions!$P34/12,-(SUMIF($D$2:$EE$2,BM$2-1,$D33:$EE33)/12)*(1+XLOOKUP(BM$2,Assumptions!$C$94:$M$94,Assumptions!$C$98:$M$98))))</f>
        <v>-5399.551822</v>
      </c>
      <c r="BN33" s="50">
        <f t="array" ref="BN33">-(IF(BN$2=1,Assumptions!$P34/12,-(SUMIF($D$2:$EE$2,BN$2-1,$D33:$EE33)/12)*(1+XLOOKUP(BN$2,Assumptions!$C$94:$M$94,Assumptions!$C$98:$M$98))))</f>
        <v>-5399.551822</v>
      </c>
      <c r="BO33" s="50">
        <f t="array" ref="BO33">-(IF(BO$2=1,Assumptions!$P34/12,-(SUMIF($D$2:$EE$2,BO$2-1,$D33:$EE33)/12)*(1+XLOOKUP(BO$2,Assumptions!$C$94:$M$94,Assumptions!$C$98:$M$98))))</f>
        <v>-5399.551822</v>
      </c>
      <c r="BP33" s="50">
        <f t="array" ref="BP33">-(IF(BP$2=1,Assumptions!$P34/12,-(SUMIF($D$2:$EE$2,BP$2-1,$D33:$EE33)/12)*(1+XLOOKUP(BP$2,Assumptions!$C$94:$M$94,Assumptions!$C$98:$M$98))))</f>
        <v>-5399.551822</v>
      </c>
      <c r="BQ33" s="50">
        <f t="array" ref="BQ33">-(IF(BQ$2=1,Assumptions!$P34/12,-(SUMIF($D$2:$EE$2,BQ$2-1,$D33:$EE33)/12)*(1+XLOOKUP(BQ$2,Assumptions!$C$94:$M$94,Assumptions!$C$98:$M$98))))</f>
        <v>-5399.551822</v>
      </c>
      <c r="BR33" s="50">
        <f t="array" ref="BR33">-(IF(BR$2=1,Assumptions!$P34/12,-(SUMIF($D$2:$EE$2,BR$2-1,$D33:$EE33)/12)*(1+XLOOKUP(BR$2,Assumptions!$C$94:$M$94,Assumptions!$C$98:$M$98))))</f>
        <v>-5399.551822</v>
      </c>
      <c r="BS33" s="50">
        <f t="array" ref="BS33">-(IF(BS$2=1,Assumptions!$P34/12,-(SUMIF($D$2:$EE$2,BS$2-1,$D33:$EE33)/12)*(1+XLOOKUP(BS$2,Assumptions!$C$94:$M$94,Assumptions!$C$98:$M$98))))</f>
        <v>-5399.551822</v>
      </c>
      <c r="BT33" s="50">
        <f t="array" ref="BT33">-(IF(BT$2=1,Assumptions!$P34/12,-(SUMIF($D$2:$EE$2,BT$2-1,$D33:$EE33)/12)*(1+XLOOKUP(BT$2,Assumptions!$C$94:$M$94,Assumptions!$C$98:$M$98))))</f>
        <v>-5399.551822</v>
      </c>
      <c r="BU33" s="50">
        <f t="array" ref="BU33">-(IF(BU$2=1,Assumptions!$P34/12,-(SUMIF($D$2:$EE$2,BU$2-1,$D33:$EE33)/12)*(1+XLOOKUP(BU$2,Assumptions!$C$94:$M$94,Assumptions!$C$98:$M$98))))</f>
        <v>-5399.551822</v>
      </c>
      <c r="BV33" s="50">
        <f t="array" ref="BV33">-(IF(BV$2=1,Assumptions!$P34/12,-(SUMIF($D$2:$EE$2,BV$2-1,$D33:$EE33)/12)*(1+XLOOKUP(BV$2,Assumptions!$C$94:$M$94,Assumptions!$C$98:$M$98))))</f>
        <v>-5399.551822</v>
      </c>
      <c r="BW33" s="50">
        <f t="array" ref="BW33">-(IF(BW$2=1,Assumptions!$P34/12,-(SUMIF($D$2:$EE$2,BW$2-1,$D33:$EE33)/12)*(1+XLOOKUP(BW$2,Assumptions!$C$94:$M$94,Assumptions!$C$98:$M$98))))</f>
        <v>-5399.551822</v>
      </c>
      <c r="BX33" s="50">
        <f t="array" ref="BX33">-(IF(BX$2=1,Assumptions!$P34/12,-(SUMIF($D$2:$EE$2,BX$2-1,$D33:$EE33)/12)*(1+XLOOKUP(BX$2,Assumptions!$C$94:$M$94,Assumptions!$C$98:$M$98))))</f>
        <v>-5561.538377</v>
      </c>
      <c r="BY33" s="50">
        <f t="array" ref="BY33">-(IF(BY$2=1,Assumptions!$P34/12,-(SUMIF($D$2:$EE$2,BY$2-1,$D33:$EE33)/12)*(1+XLOOKUP(BY$2,Assumptions!$C$94:$M$94,Assumptions!$C$98:$M$98))))</f>
        <v>-5561.538377</v>
      </c>
      <c r="BZ33" s="50">
        <f t="array" ref="BZ33">-(IF(BZ$2=1,Assumptions!$P34/12,-(SUMIF($D$2:$EE$2,BZ$2-1,$D33:$EE33)/12)*(1+XLOOKUP(BZ$2,Assumptions!$C$94:$M$94,Assumptions!$C$98:$M$98))))</f>
        <v>-5561.538377</v>
      </c>
      <c r="CA33" s="50">
        <f t="array" ref="CA33">-(IF(CA$2=1,Assumptions!$P34/12,-(SUMIF($D$2:$EE$2,CA$2-1,$D33:$EE33)/12)*(1+XLOOKUP(CA$2,Assumptions!$C$94:$M$94,Assumptions!$C$98:$M$98))))</f>
        <v>-5561.538377</v>
      </c>
      <c r="CB33" s="50">
        <f t="array" ref="CB33">-(IF(CB$2=1,Assumptions!$P34/12,-(SUMIF($D$2:$EE$2,CB$2-1,$D33:$EE33)/12)*(1+XLOOKUP(CB$2,Assumptions!$C$94:$M$94,Assumptions!$C$98:$M$98))))</f>
        <v>-5561.538377</v>
      </c>
      <c r="CC33" s="50">
        <f t="array" ref="CC33">-(IF(CC$2=1,Assumptions!$P34/12,-(SUMIF($D$2:$EE$2,CC$2-1,$D33:$EE33)/12)*(1+XLOOKUP(CC$2,Assumptions!$C$94:$M$94,Assumptions!$C$98:$M$98))))</f>
        <v>-5561.538377</v>
      </c>
      <c r="CD33" s="50">
        <f t="array" ref="CD33">-(IF(CD$2=1,Assumptions!$P34/12,-(SUMIF($D$2:$EE$2,CD$2-1,$D33:$EE33)/12)*(1+XLOOKUP(CD$2,Assumptions!$C$94:$M$94,Assumptions!$C$98:$M$98))))</f>
        <v>-5561.538377</v>
      </c>
      <c r="CE33" s="50">
        <f t="array" ref="CE33">-(IF(CE$2=1,Assumptions!$P34/12,-(SUMIF($D$2:$EE$2,CE$2-1,$D33:$EE33)/12)*(1+XLOOKUP(CE$2,Assumptions!$C$94:$M$94,Assumptions!$C$98:$M$98))))</f>
        <v>-5561.538377</v>
      </c>
      <c r="CF33" s="50">
        <f t="array" ref="CF33">-(IF(CF$2=1,Assumptions!$P34/12,-(SUMIF($D$2:$EE$2,CF$2-1,$D33:$EE33)/12)*(1+XLOOKUP(CF$2,Assumptions!$C$94:$M$94,Assumptions!$C$98:$M$98))))</f>
        <v>-5561.538377</v>
      </c>
      <c r="CG33" s="50">
        <f t="array" ref="CG33">-(IF(CG$2=1,Assumptions!$P34/12,-(SUMIF($D$2:$EE$2,CG$2-1,$D33:$EE33)/12)*(1+XLOOKUP(CG$2,Assumptions!$C$94:$M$94,Assumptions!$C$98:$M$98))))</f>
        <v>-5561.538377</v>
      </c>
      <c r="CH33" s="50">
        <f t="array" ref="CH33">-(IF(CH$2=1,Assumptions!$P34/12,-(SUMIF($D$2:$EE$2,CH$2-1,$D33:$EE33)/12)*(1+XLOOKUP(CH$2,Assumptions!$C$94:$M$94,Assumptions!$C$98:$M$98))))</f>
        <v>-5561.538377</v>
      </c>
      <c r="CI33" s="50">
        <f t="array" ref="CI33">-(IF(CI$2=1,Assumptions!$P34/12,-(SUMIF($D$2:$EE$2,CI$2-1,$D33:$EE33)/12)*(1+XLOOKUP(CI$2,Assumptions!$C$94:$M$94,Assumptions!$C$98:$M$98))))</f>
        <v>-5561.538377</v>
      </c>
      <c r="CJ33" s="50">
        <f t="array" ref="CJ33">-(IF(CJ$2=1,Assumptions!$P34/12,-(SUMIF($D$2:$EE$2,CJ$2-1,$D33:$EE33)/12)*(1+XLOOKUP(CJ$2,Assumptions!$C$94:$M$94,Assumptions!$C$98:$M$98))))</f>
        <v>-5728.384528</v>
      </c>
      <c r="CK33" s="50">
        <f t="array" ref="CK33">-(IF(CK$2=1,Assumptions!$P34/12,-(SUMIF($D$2:$EE$2,CK$2-1,$D33:$EE33)/12)*(1+XLOOKUP(CK$2,Assumptions!$C$94:$M$94,Assumptions!$C$98:$M$98))))</f>
        <v>-5728.384528</v>
      </c>
      <c r="CL33" s="50">
        <f t="array" ref="CL33">-(IF(CL$2=1,Assumptions!$P34/12,-(SUMIF($D$2:$EE$2,CL$2-1,$D33:$EE33)/12)*(1+XLOOKUP(CL$2,Assumptions!$C$94:$M$94,Assumptions!$C$98:$M$98))))</f>
        <v>-5728.384528</v>
      </c>
      <c r="CM33" s="50">
        <f t="array" ref="CM33">-(IF(CM$2=1,Assumptions!$P34/12,-(SUMIF($D$2:$EE$2,CM$2-1,$D33:$EE33)/12)*(1+XLOOKUP(CM$2,Assumptions!$C$94:$M$94,Assumptions!$C$98:$M$98))))</f>
        <v>-5728.384528</v>
      </c>
      <c r="CN33" s="50">
        <f t="array" ref="CN33">-(IF(CN$2=1,Assumptions!$P34/12,-(SUMIF($D$2:$EE$2,CN$2-1,$D33:$EE33)/12)*(1+XLOOKUP(CN$2,Assumptions!$C$94:$M$94,Assumptions!$C$98:$M$98))))</f>
        <v>-5728.384528</v>
      </c>
      <c r="CO33" s="50">
        <f t="array" ref="CO33">-(IF(CO$2=1,Assumptions!$P34/12,-(SUMIF($D$2:$EE$2,CO$2-1,$D33:$EE33)/12)*(1+XLOOKUP(CO$2,Assumptions!$C$94:$M$94,Assumptions!$C$98:$M$98))))</f>
        <v>-5728.384528</v>
      </c>
      <c r="CP33" s="50">
        <f t="array" ref="CP33">-(IF(CP$2=1,Assumptions!$P34/12,-(SUMIF($D$2:$EE$2,CP$2-1,$D33:$EE33)/12)*(1+XLOOKUP(CP$2,Assumptions!$C$94:$M$94,Assumptions!$C$98:$M$98))))</f>
        <v>-5728.384528</v>
      </c>
      <c r="CQ33" s="50">
        <f t="array" ref="CQ33">-(IF(CQ$2=1,Assumptions!$P34/12,-(SUMIF($D$2:$EE$2,CQ$2-1,$D33:$EE33)/12)*(1+XLOOKUP(CQ$2,Assumptions!$C$94:$M$94,Assumptions!$C$98:$M$98))))</f>
        <v>-5728.384528</v>
      </c>
      <c r="CR33" s="50">
        <f t="array" ref="CR33">-(IF(CR$2=1,Assumptions!$P34/12,-(SUMIF($D$2:$EE$2,CR$2-1,$D33:$EE33)/12)*(1+XLOOKUP(CR$2,Assumptions!$C$94:$M$94,Assumptions!$C$98:$M$98))))</f>
        <v>-5728.384528</v>
      </c>
      <c r="CS33" s="50">
        <f t="array" ref="CS33">-(IF(CS$2=1,Assumptions!$P34/12,-(SUMIF($D$2:$EE$2,CS$2-1,$D33:$EE33)/12)*(1+XLOOKUP(CS$2,Assumptions!$C$94:$M$94,Assumptions!$C$98:$M$98))))</f>
        <v>-5728.384528</v>
      </c>
      <c r="CT33" s="50">
        <f t="array" ref="CT33">-(IF(CT$2=1,Assumptions!$P34/12,-(SUMIF($D$2:$EE$2,CT$2-1,$D33:$EE33)/12)*(1+XLOOKUP(CT$2,Assumptions!$C$94:$M$94,Assumptions!$C$98:$M$98))))</f>
        <v>-5728.384528</v>
      </c>
      <c r="CU33" s="50">
        <f t="array" ref="CU33">-(IF(CU$2=1,Assumptions!$P34/12,-(SUMIF($D$2:$EE$2,CU$2-1,$D33:$EE33)/12)*(1+XLOOKUP(CU$2,Assumptions!$C$94:$M$94,Assumptions!$C$98:$M$98))))</f>
        <v>-5728.384528</v>
      </c>
      <c r="CV33" s="50">
        <f t="array" ref="CV33">-(IF(CV$2=1,Assumptions!$P34/12,-(SUMIF($D$2:$EE$2,CV$2-1,$D33:$EE33)/12)*(1+XLOOKUP(CV$2,Assumptions!$C$94:$M$94,Assumptions!$C$98:$M$98))))</f>
        <v>-5900.236064</v>
      </c>
      <c r="CW33" s="50">
        <f t="array" ref="CW33">-(IF(CW$2=1,Assumptions!$P34/12,-(SUMIF($D$2:$EE$2,CW$2-1,$D33:$EE33)/12)*(1+XLOOKUP(CW$2,Assumptions!$C$94:$M$94,Assumptions!$C$98:$M$98))))</f>
        <v>-5900.236064</v>
      </c>
      <c r="CX33" s="50">
        <f t="array" ref="CX33">-(IF(CX$2=1,Assumptions!$P34/12,-(SUMIF($D$2:$EE$2,CX$2-1,$D33:$EE33)/12)*(1+XLOOKUP(CX$2,Assumptions!$C$94:$M$94,Assumptions!$C$98:$M$98))))</f>
        <v>-5900.236064</v>
      </c>
      <c r="CY33" s="50">
        <f t="array" ref="CY33">-(IF(CY$2=1,Assumptions!$P34/12,-(SUMIF($D$2:$EE$2,CY$2-1,$D33:$EE33)/12)*(1+XLOOKUP(CY$2,Assumptions!$C$94:$M$94,Assumptions!$C$98:$M$98))))</f>
        <v>-5900.236064</v>
      </c>
      <c r="CZ33" s="50">
        <f t="array" ref="CZ33">-(IF(CZ$2=1,Assumptions!$P34/12,-(SUMIF($D$2:$EE$2,CZ$2-1,$D33:$EE33)/12)*(1+XLOOKUP(CZ$2,Assumptions!$C$94:$M$94,Assumptions!$C$98:$M$98))))</f>
        <v>-5900.236064</v>
      </c>
      <c r="DA33" s="50">
        <f t="array" ref="DA33">-(IF(DA$2=1,Assumptions!$P34/12,-(SUMIF($D$2:$EE$2,DA$2-1,$D33:$EE33)/12)*(1+XLOOKUP(DA$2,Assumptions!$C$94:$M$94,Assumptions!$C$98:$M$98))))</f>
        <v>-5900.236064</v>
      </c>
      <c r="DB33" s="50">
        <f t="array" ref="DB33">-(IF(DB$2=1,Assumptions!$P34/12,-(SUMIF($D$2:$EE$2,DB$2-1,$D33:$EE33)/12)*(1+XLOOKUP(DB$2,Assumptions!$C$94:$M$94,Assumptions!$C$98:$M$98))))</f>
        <v>-5900.236064</v>
      </c>
      <c r="DC33" s="50">
        <f t="array" ref="DC33">-(IF(DC$2=1,Assumptions!$P34/12,-(SUMIF($D$2:$EE$2,DC$2-1,$D33:$EE33)/12)*(1+XLOOKUP(DC$2,Assumptions!$C$94:$M$94,Assumptions!$C$98:$M$98))))</f>
        <v>-5900.236064</v>
      </c>
      <c r="DD33" s="50">
        <f t="array" ref="DD33">-(IF(DD$2=1,Assumptions!$P34/12,-(SUMIF($D$2:$EE$2,DD$2-1,$D33:$EE33)/12)*(1+XLOOKUP(DD$2,Assumptions!$C$94:$M$94,Assumptions!$C$98:$M$98))))</f>
        <v>-5900.236064</v>
      </c>
      <c r="DE33" s="50">
        <f t="array" ref="DE33">-(IF(DE$2=1,Assumptions!$P34/12,-(SUMIF($D$2:$EE$2,DE$2-1,$D33:$EE33)/12)*(1+XLOOKUP(DE$2,Assumptions!$C$94:$M$94,Assumptions!$C$98:$M$98))))</f>
        <v>-5900.236064</v>
      </c>
      <c r="DF33" s="50">
        <f t="array" ref="DF33">-(IF(DF$2=1,Assumptions!$P34/12,-(SUMIF($D$2:$EE$2,DF$2-1,$D33:$EE33)/12)*(1+XLOOKUP(DF$2,Assumptions!$C$94:$M$94,Assumptions!$C$98:$M$98))))</f>
        <v>-5900.236064</v>
      </c>
      <c r="DG33" s="50">
        <f t="array" ref="DG33">-(IF(DG$2=1,Assumptions!$P34/12,-(SUMIF($D$2:$EE$2,DG$2-1,$D33:$EE33)/12)*(1+XLOOKUP(DG$2,Assumptions!$C$94:$M$94,Assumptions!$C$98:$M$98))))</f>
        <v>-5900.236064</v>
      </c>
      <c r="DH33" s="50">
        <f t="array" ref="DH33">-(IF(DH$2=1,Assumptions!$P34/12,-(SUMIF($D$2:$EE$2,DH$2-1,$D33:$EE33)/12)*(1+XLOOKUP(DH$2,Assumptions!$C$94:$M$94,Assumptions!$C$98:$M$98))))</f>
        <v>-6077.243146</v>
      </c>
      <c r="DI33" s="50">
        <f t="array" ref="DI33">-(IF(DI$2=1,Assumptions!$P34/12,-(SUMIF($D$2:$EE$2,DI$2-1,$D33:$EE33)/12)*(1+XLOOKUP(DI$2,Assumptions!$C$94:$M$94,Assumptions!$C$98:$M$98))))</f>
        <v>-6077.243146</v>
      </c>
      <c r="DJ33" s="50">
        <f t="array" ref="DJ33">-(IF(DJ$2=1,Assumptions!$P34/12,-(SUMIF($D$2:$EE$2,DJ$2-1,$D33:$EE33)/12)*(1+XLOOKUP(DJ$2,Assumptions!$C$94:$M$94,Assumptions!$C$98:$M$98))))</f>
        <v>-6077.243146</v>
      </c>
      <c r="DK33" s="50">
        <f t="array" ref="DK33">-(IF(DK$2=1,Assumptions!$P34/12,-(SUMIF($D$2:$EE$2,DK$2-1,$D33:$EE33)/12)*(1+XLOOKUP(DK$2,Assumptions!$C$94:$M$94,Assumptions!$C$98:$M$98))))</f>
        <v>-6077.243146</v>
      </c>
      <c r="DL33" s="50">
        <f t="array" ref="DL33">-(IF(DL$2=1,Assumptions!$P34/12,-(SUMIF($D$2:$EE$2,DL$2-1,$D33:$EE33)/12)*(1+XLOOKUP(DL$2,Assumptions!$C$94:$M$94,Assumptions!$C$98:$M$98))))</f>
        <v>-6077.243146</v>
      </c>
      <c r="DM33" s="50">
        <f t="array" ref="DM33">-(IF(DM$2=1,Assumptions!$P34/12,-(SUMIF($D$2:$EE$2,DM$2-1,$D33:$EE33)/12)*(1+XLOOKUP(DM$2,Assumptions!$C$94:$M$94,Assumptions!$C$98:$M$98))))</f>
        <v>-6077.243146</v>
      </c>
      <c r="DN33" s="50">
        <f t="array" ref="DN33">-(IF(DN$2=1,Assumptions!$P34/12,-(SUMIF($D$2:$EE$2,DN$2-1,$D33:$EE33)/12)*(1+XLOOKUP(DN$2,Assumptions!$C$94:$M$94,Assumptions!$C$98:$M$98))))</f>
        <v>-6077.243146</v>
      </c>
      <c r="DO33" s="50">
        <f t="array" ref="DO33">-(IF(DO$2=1,Assumptions!$P34/12,-(SUMIF($D$2:$EE$2,DO$2-1,$D33:$EE33)/12)*(1+XLOOKUP(DO$2,Assumptions!$C$94:$M$94,Assumptions!$C$98:$M$98))))</f>
        <v>-6077.243146</v>
      </c>
      <c r="DP33" s="50">
        <f t="array" ref="DP33">-(IF(DP$2=1,Assumptions!$P34/12,-(SUMIF($D$2:$EE$2,DP$2-1,$D33:$EE33)/12)*(1+XLOOKUP(DP$2,Assumptions!$C$94:$M$94,Assumptions!$C$98:$M$98))))</f>
        <v>-6077.243146</v>
      </c>
      <c r="DQ33" s="50">
        <f t="array" ref="DQ33">-(IF(DQ$2=1,Assumptions!$P34/12,-(SUMIF($D$2:$EE$2,DQ$2-1,$D33:$EE33)/12)*(1+XLOOKUP(DQ$2,Assumptions!$C$94:$M$94,Assumptions!$C$98:$M$98))))</f>
        <v>-6077.243146</v>
      </c>
      <c r="DR33" s="50">
        <f t="array" ref="DR33">-(IF(DR$2=1,Assumptions!$P34/12,-(SUMIF($D$2:$EE$2,DR$2-1,$D33:$EE33)/12)*(1+XLOOKUP(DR$2,Assumptions!$C$94:$M$94,Assumptions!$C$98:$M$98))))</f>
        <v>-6077.243146</v>
      </c>
      <c r="DS33" s="50">
        <f t="array" ref="DS33">-(IF(DS$2=1,Assumptions!$P34/12,-(SUMIF($D$2:$EE$2,DS$2-1,$D33:$EE33)/12)*(1+XLOOKUP(DS$2,Assumptions!$C$94:$M$94,Assumptions!$C$98:$M$98))))</f>
        <v>-6077.243146</v>
      </c>
      <c r="DT33" s="50">
        <f t="array" ref="DT33">-(IF(DT$2=1,Assumptions!$P34/12,-(SUMIF($D$2:$EE$2,DT$2-1,$D33:$EE33)/12)*(1+XLOOKUP(DT$2,Assumptions!$C$94:$M$94,Assumptions!$C$98:$M$98))))</f>
        <v>-6259.56044</v>
      </c>
      <c r="DU33" s="50">
        <f t="array" ref="DU33">-(IF(DU$2=1,Assumptions!$P34/12,-(SUMIF($D$2:$EE$2,DU$2-1,$D33:$EE33)/12)*(1+XLOOKUP(DU$2,Assumptions!$C$94:$M$94,Assumptions!$C$98:$M$98))))</f>
        <v>-6259.56044</v>
      </c>
      <c r="DV33" s="50">
        <f t="array" ref="DV33">-(IF(DV$2=1,Assumptions!$P34/12,-(SUMIF($D$2:$EE$2,DV$2-1,$D33:$EE33)/12)*(1+XLOOKUP(DV$2,Assumptions!$C$94:$M$94,Assumptions!$C$98:$M$98))))</f>
        <v>-6259.56044</v>
      </c>
      <c r="DW33" s="50">
        <f t="array" ref="DW33">-(IF(DW$2=1,Assumptions!$P34/12,-(SUMIF($D$2:$EE$2,DW$2-1,$D33:$EE33)/12)*(1+XLOOKUP(DW$2,Assumptions!$C$94:$M$94,Assumptions!$C$98:$M$98))))</f>
        <v>-6259.56044</v>
      </c>
      <c r="DX33" s="50">
        <f t="array" ref="DX33">-(IF(DX$2=1,Assumptions!$P34/12,-(SUMIF($D$2:$EE$2,DX$2-1,$D33:$EE33)/12)*(1+XLOOKUP(DX$2,Assumptions!$C$94:$M$94,Assumptions!$C$98:$M$98))))</f>
        <v>-6259.56044</v>
      </c>
      <c r="DY33" s="50">
        <f t="array" ref="DY33">-(IF(DY$2=1,Assumptions!$P34/12,-(SUMIF($D$2:$EE$2,DY$2-1,$D33:$EE33)/12)*(1+XLOOKUP(DY$2,Assumptions!$C$94:$M$94,Assumptions!$C$98:$M$98))))</f>
        <v>-6259.56044</v>
      </c>
      <c r="DZ33" s="50">
        <f t="array" ref="DZ33">-(IF(DZ$2=1,Assumptions!$P34/12,-(SUMIF($D$2:$EE$2,DZ$2-1,$D33:$EE33)/12)*(1+XLOOKUP(DZ$2,Assumptions!$C$94:$M$94,Assumptions!$C$98:$M$98))))</f>
        <v>-6259.56044</v>
      </c>
      <c r="EA33" s="50">
        <f t="array" ref="EA33">-(IF(EA$2=1,Assumptions!$P34/12,-(SUMIF($D$2:$EE$2,EA$2-1,$D33:$EE33)/12)*(1+XLOOKUP(EA$2,Assumptions!$C$94:$M$94,Assumptions!$C$98:$M$98))))</f>
        <v>-6259.56044</v>
      </c>
      <c r="EB33" s="50">
        <f t="array" ref="EB33">-(IF(EB$2=1,Assumptions!$P34/12,-(SUMIF($D$2:$EE$2,EB$2-1,$D33:$EE33)/12)*(1+XLOOKUP(EB$2,Assumptions!$C$94:$M$94,Assumptions!$C$98:$M$98))))</f>
        <v>-6259.56044</v>
      </c>
      <c r="EC33" s="50">
        <f t="array" ref="EC33">-(IF(EC$2=1,Assumptions!$P34/12,-(SUMIF($D$2:$EE$2,EC$2-1,$D33:$EE33)/12)*(1+XLOOKUP(EC$2,Assumptions!$C$94:$M$94,Assumptions!$C$98:$M$98))))</f>
        <v>-6259.56044</v>
      </c>
      <c r="ED33" s="50">
        <f t="array" ref="ED33">-(IF(ED$2=1,Assumptions!$P34/12,-(SUMIF($D$2:$EE$2,ED$2-1,$D33:$EE33)/12)*(1+XLOOKUP(ED$2,Assumptions!$C$94:$M$94,Assumptions!$C$98:$M$98))))</f>
        <v>-6259.56044</v>
      </c>
      <c r="EE33" s="50">
        <f t="array" ref="EE33">-(IF(EE$2=1,Assumptions!$P34/12,-(SUMIF($D$2:$EE$2,EE$2-1,$D33:$EE33)/12)*(1+XLOOKUP(EE$2,Assumptions!$C$94:$M$94,Assumptions!$C$98:$M$98))))</f>
        <v>-6259.56044</v>
      </c>
    </row>
    <row r="34" ht="15.75" customHeight="1">
      <c r="A34" s="1"/>
      <c r="B34" s="1"/>
      <c r="C34" s="1" t="str">
        <f>Assumptions!J35</f>
        <v>Insurance</v>
      </c>
      <c r="D34" s="50">
        <f t="array" ref="D34">-(IF(D$2=1,Assumptions!$P35/12,-(SUMIF($D$2:$EE$2,D$2-1,$D34:$EE34)/12)*(1+XLOOKUP(D$2,Assumptions!$C$94:$M$94,Assumptions!$C$98:$M$98))))</f>
        <v>-598.6051</v>
      </c>
      <c r="E34" s="50">
        <f t="array" ref="E34">-(IF(E$2=1,Assumptions!$P35/12,-(SUMIF($D$2:$EE$2,E$2-1,$D34:$EE34)/12)*(1+XLOOKUP(E$2,Assumptions!$C$94:$M$94,Assumptions!$C$98:$M$98))))</f>
        <v>-598.6051</v>
      </c>
      <c r="F34" s="50">
        <f t="array" ref="F34">-(IF(F$2=1,Assumptions!$P35/12,-(SUMIF($D$2:$EE$2,F$2-1,$D34:$EE34)/12)*(1+XLOOKUP(F$2,Assumptions!$C$94:$M$94,Assumptions!$C$98:$M$98))))</f>
        <v>-598.6051</v>
      </c>
      <c r="G34" s="50">
        <f t="array" ref="G34">-(IF(G$2=1,Assumptions!$P35/12,-(SUMIF($D$2:$EE$2,G$2-1,$D34:$EE34)/12)*(1+XLOOKUP(G$2,Assumptions!$C$94:$M$94,Assumptions!$C$98:$M$98))))</f>
        <v>-598.6051</v>
      </c>
      <c r="H34" s="50">
        <f t="array" ref="H34">-(IF(H$2=1,Assumptions!$P35/12,-(SUMIF($D$2:$EE$2,H$2-1,$D34:$EE34)/12)*(1+XLOOKUP(H$2,Assumptions!$C$94:$M$94,Assumptions!$C$98:$M$98))))</f>
        <v>-598.6051</v>
      </c>
      <c r="I34" s="50">
        <f t="array" ref="I34">-(IF(I$2=1,Assumptions!$P35/12,-(SUMIF($D$2:$EE$2,I$2-1,$D34:$EE34)/12)*(1+XLOOKUP(I$2,Assumptions!$C$94:$M$94,Assumptions!$C$98:$M$98))))</f>
        <v>-598.6051</v>
      </c>
      <c r="J34" s="50">
        <f t="array" ref="J34">-(IF(J$2=1,Assumptions!$P35/12,-(SUMIF($D$2:$EE$2,J$2-1,$D34:$EE34)/12)*(1+XLOOKUP(J$2,Assumptions!$C$94:$M$94,Assumptions!$C$98:$M$98))))</f>
        <v>-598.6051</v>
      </c>
      <c r="K34" s="50">
        <f t="array" ref="K34">-(IF(K$2=1,Assumptions!$P35/12,-(SUMIF($D$2:$EE$2,K$2-1,$D34:$EE34)/12)*(1+XLOOKUP(K$2,Assumptions!$C$94:$M$94,Assumptions!$C$98:$M$98))))</f>
        <v>-598.6051</v>
      </c>
      <c r="L34" s="50">
        <f t="array" ref="L34">-(IF(L$2=1,Assumptions!$P35/12,-(SUMIF($D$2:$EE$2,L$2-1,$D34:$EE34)/12)*(1+XLOOKUP(L$2,Assumptions!$C$94:$M$94,Assumptions!$C$98:$M$98))))</f>
        <v>-598.6051</v>
      </c>
      <c r="M34" s="50">
        <f t="array" ref="M34">-(IF(M$2=1,Assumptions!$P35/12,-(SUMIF($D$2:$EE$2,M$2-1,$D34:$EE34)/12)*(1+XLOOKUP(M$2,Assumptions!$C$94:$M$94,Assumptions!$C$98:$M$98))))</f>
        <v>-598.6051</v>
      </c>
      <c r="N34" s="50">
        <f t="array" ref="N34">-(IF(N$2=1,Assumptions!$P35/12,-(SUMIF($D$2:$EE$2,N$2-1,$D34:$EE34)/12)*(1+XLOOKUP(N$2,Assumptions!$C$94:$M$94,Assumptions!$C$98:$M$98))))</f>
        <v>-598.6051</v>
      </c>
      <c r="O34" s="50">
        <f t="array" ref="O34">-(IF(O$2=1,Assumptions!$P35/12,-(SUMIF($D$2:$EE$2,O$2-1,$D34:$EE34)/12)*(1+XLOOKUP(O$2,Assumptions!$C$94:$M$94,Assumptions!$C$98:$M$98))))</f>
        <v>-598.6051</v>
      </c>
      <c r="P34" s="50">
        <f t="array" ref="P34">-(IF(P$2=1,Assumptions!$P35/12,-(SUMIF($D$2:$EE$2,P$2-1,$D34:$EE34)/12)*(1+XLOOKUP(P$2,Assumptions!$C$94:$M$94,Assumptions!$C$98:$M$98))))</f>
        <v>-616.563253</v>
      </c>
      <c r="Q34" s="50">
        <f t="array" ref="Q34">-(IF(Q$2=1,Assumptions!$P35/12,-(SUMIF($D$2:$EE$2,Q$2-1,$D34:$EE34)/12)*(1+XLOOKUP(Q$2,Assumptions!$C$94:$M$94,Assumptions!$C$98:$M$98))))</f>
        <v>-616.563253</v>
      </c>
      <c r="R34" s="50">
        <f t="array" ref="R34">-(IF(R$2=1,Assumptions!$P35/12,-(SUMIF($D$2:$EE$2,R$2-1,$D34:$EE34)/12)*(1+XLOOKUP(R$2,Assumptions!$C$94:$M$94,Assumptions!$C$98:$M$98))))</f>
        <v>-616.563253</v>
      </c>
      <c r="S34" s="50">
        <f t="array" ref="S34">-(IF(S$2=1,Assumptions!$P35/12,-(SUMIF($D$2:$EE$2,S$2-1,$D34:$EE34)/12)*(1+XLOOKUP(S$2,Assumptions!$C$94:$M$94,Assumptions!$C$98:$M$98))))</f>
        <v>-616.563253</v>
      </c>
      <c r="T34" s="50">
        <f t="array" ref="T34">-(IF(T$2=1,Assumptions!$P35/12,-(SUMIF($D$2:$EE$2,T$2-1,$D34:$EE34)/12)*(1+XLOOKUP(T$2,Assumptions!$C$94:$M$94,Assumptions!$C$98:$M$98))))</f>
        <v>-616.563253</v>
      </c>
      <c r="U34" s="50">
        <f t="array" ref="U34">-(IF(U$2=1,Assumptions!$P35/12,-(SUMIF($D$2:$EE$2,U$2-1,$D34:$EE34)/12)*(1+XLOOKUP(U$2,Assumptions!$C$94:$M$94,Assumptions!$C$98:$M$98))))</f>
        <v>-616.563253</v>
      </c>
      <c r="V34" s="50">
        <f t="array" ref="V34">-(IF(V$2=1,Assumptions!$P35/12,-(SUMIF($D$2:$EE$2,V$2-1,$D34:$EE34)/12)*(1+XLOOKUP(V$2,Assumptions!$C$94:$M$94,Assumptions!$C$98:$M$98))))</f>
        <v>-616.563253</v>
      </c>
      <c r="W34" s="50">
        <f t="array" ref="W34">-(IF(W$2=1,Assumptions!$P35/12,-(SUMIF($D$2:$EE$2,W$2-1,$D34:$EE34)/12)*(1+XLOOKUP(W$2,Assumptions!$C$94:$M$94,Assumptions!$C$98:$M$98))))</f>
        <v>-616.563253</v>
      </c>
      <c r="X34" s="50">
        <f t="array" ref="X34">-(IF(X$2=1,Assumptions!$P35/12,-(SUMIF($D$2:$EE$2,X$2-1,$D34:$EE34)/12)*(1+XLOOKUP(X$2,Assumptions!$C$94:$M$94,Assumptions!$C$98:$M$98))))</f>
        <v>-616.563253</v>
      </c>
      <c r="Y34" s="50">
        <f t="array" ref="Y34">-(IF(Y$2=1,Assumptions!$P35/12,-(SUMIF($D$2:$EE$2,Y$2-1,$D34:$EE34)/12)*(1+XLOOKUP(Y$2,Assumptions!$C$94:$M$94,Assumptions!$C$98:$M$98))))</f>
        <v>-616.563253</v>
      </c>
      <c r="Z34" s="50">
        <f t="array" ref="Z34">-(IF(Z$2=1,Assumptions!$P35/12,-(SUMIF($D$2:$EE$2,Z$2-1,$D34:$EE34)/12)*(1+XLOOKUP(Z$2,Assumptions!$C$94:$M$94,Assumptions!$C$98:$M$98))))</f>
        <v>-616.563253</v>
      </c>
      <c r="AA34" s="50">
        <f t="array" ref="AA34">-(IF(AA$2=1,Assumptions!$P35/12,-(SUMIF($D$2:$EE$2,AA$2-1,$D34:$EE34)/12)*(1+XLOOKUP(AA$2,Assumptions!$C$94:$M$94,Assumptions!$C$98:$M$98))))</f>
        <v>-616.563253</v>
      </c>
      <c r="AB34" s="50">
        <f t="array" ref="AB34">-(IF(AB$2=1,Assumptions!$P35/12,-(SUMIF($D$2:$EE$2,AB$2-1,$D34:$EE34)/12)*(1+XLOOKUP(AB$2,Assumptions!$C$94:$M$94,Assumptions!$C$98:$M$98))))</f>
        <v>-635.0601506</v>
      </c>
      <c r="AC34" s="50">
        <f t="array" ref="AC34">-(IF(AC$2=1,Assumptions!$P35/12,-(SUMIF($D$2:$EE$2,AC$2-1,$D34:$EE34)/12)*(1+XLOOKUP(AC$2,Assumptions!$C$94:$M$94,Assumptions!$C$98:$M$98))))</f>
        <v>-635.0601506</v>
      </c>
      <c r="AD34" s="50">
        <f t="array" ref="AD34">-(IF(AD$2=1,Assumptions!$P35/12,-(SUMIF($D$2:$EE$2,AD$2-1,$D34:$EE34)/12)*(1+XLOOKUP(AD$2,Assumptions!$C$94:$M$94,Assumptions!$C$98:$M$98))))</f>
        <v>-635.0601506</v>
      </c>
      <c r="AE34" s="50">
        <f t="array" ref="AE34">-(IF(AE$2=1,Assumptions!$P35/12,-(SUMIF($D$2:$EE$2,AE$2-1,$D34:$EE34)/12)*(1+XLOOKUP(AE$2,Assumptions!$C$94:$M$94,Assumptions!$C$98:$M$98))))</f>
        <v>-635.0601506</v>
      </c>
      <c r="AF34" s="50">
        <f t="array" ref="AF34">-(IF(AF$2=1,Assumptions!$P35/12,-(SUMIF($D$2:$EE$2,AF$2-1,$D34:$EE34)/12)*(1+XLOOKUP(AF$2,Assumptions!$C$94:$M$94,Assumptions!$C$98:$M$98))))</f>
        <v>-635.0601506</v>
      </c>
      <c r="AG34" s="50">
        <f t="array" ref="AG34">-(IF(AG$2=1,Assumptions!$P35/12,-(SUMIF($D$2:$EE$2,AG$2-1,$D34:$EE34)/12)*(1+XLOOKUP(AG$2,Assumptions!$C$94:$M$94,Assumptions!$C$98:$M$98))))</f>
        <v>-635.0601506</v>
      </c>
      <c r="AH34" s="50">
        <f t="array" ref="AH34">-(IF(AH$2=1,Assumptions!$P35/12,-(SUMIF($D$2:$EE$2,AH$2-1,$D34:$EE34)/12)*(1+XLOOKUP(AH$2,Assumptions!$C$94:$M$94,Assumptions!$C$98:$M$98))))</f>
        <v>-635.0601506</v>
      </c>
      <c r="AI34" s="50">
        <f t="array" ref="AI34">-(IF(AI$2=1,Assumptions!$P35/12,-(SUMIF($D$2:$EE$2,AI$2-1,$D34:$EE34)/12)*(1+XLOOKUP(AI$2,Assumptions!$C$94:$M$94,Assumptions!$C$98:$M$98))))</f>
        <v>-635.0601506</v>
      </c>
      <c r="AJ34" s="50">
        <f t="array" ref="AJ34">-(IF(AJ$2=1,Assumptions!$P35/12,-(SUMIF($D$2:$EE$2,AJ$2-1,$D34:$EE34)/12)*(1+XLOOKUP(AJ$2,Assumptions!$C$94:$M$94,Assumptions!$C$98:$M$98))))</f>
        <v>-635.0601506</v>
      </c>
      <c r="AK34" s="50">
        <f t="array" ref="AK34">-(IF(AK$2=1,Assumptions!$P35/12,-(SUMIF($D$2:$EE$2,AK$2-1,$D34:$EE34)/12)*(1+XLOOKUP(AK$2,Assumptions!$C$94:$M$94,Assumptions!$C$98:$M$98))))</f>
        <v>-635.0601506</v>
      </c>
      <c r="AL34" s="50">
        <f t="array" ref="AL34">-(IF(AL$2=1,Assumptions!$P35/12,-(SUMIF($D$2:$EE$2,AL$2-1,$D34:$EE34)/12)*(1+XLOOKUP(AL$2,Assumptions!$C$94:$M$94,Assumptions!$C$98:$M$98))))</f>
        <v>-635.0601506</v>
      </c>
      <c r="AM34" s="50">
        <f t="array" ref="AM34">-(IF(AM$2=1,Assumptions!$P35/12,-(SUMIF($D$2:$EE$2,AM$2-1,$D34:$EE34)/12)*(1+XLOOKUP(AM$2,Assumptions!$C$94:$M$94,Assumptions!$C$98:$M$98))))</f>
        <v>-635.0601506</v>
      </c>
      <c r="AN34" s="50">
        <f t="array" ref="AN34">-(IF(AN$2=1,Assumptions!$P35/12,-(SUMIF($D$2:$EE$2,AN$2-1,$D34:$EE34)/12)*(1+XLOOKUP(AN$2,Assumptions!$C$94:$M$94,Assumptions!$C$98:$M$98))))</f>
        <v>-654.1119551</v>
      </c>
      <c r="AO34" s="50">
        <f t="array" ref="AO34">-(IF(AO$2=1,Assumptions!$P35/12,-(SUMIF($D$2:$EE$2,AO$2-1,$D34:$EE34)/12)*(1+XLOOKUP(AO$2,Assumptions!$C$94:$M$94,Assumptions!$C$98:$M$98))))</f>
        <v>-654.1119551</v>
      </c>
      <c r="AP34" s="50">
        <f t="array" ref="AP34">-(IF(AP$2=1,Assumptions!$P35/12,-(SUMIF($D$2:$EE$2,AP$2-1,$D34:$EE34)/12)*(1+XLOOKUP(AP$2,Assumptions!$C$94:$M$94,Assumptions!$C$98:$M$98))))</f>
        <v>-654.1119551</v>
      </c>
      <c r="AQ34" s="50">
        <f t="array" ref="AQ34">-(IF(AQ$2=1,Assumptions!$P35/12,-(SUMIF($D$2:$EE$2,AQ$2-1,$D34:$EE34)/12)*(1+XLOOKUP(AQ$2,Assumptions!$C$94:$M$94,Assumptions!$C$98:$M$98))))</f>
        <v>-654.1119551</v>
      </c>
      <c r="AR34" s="50">
        <f t="array" ref="AR34">-(IF(AR$2=1,Assumptions!$P35/12,-(SUMIF($D$2:$EE$2,AR$2-1,$D34:$EE34)/12)*(1+XLOOKUP(AR$2,Assumptions!$C$94:$M$94,Assumptions!$C$98:$M$98))))</f>
        <v>-654.1119551</v>
      </c>
      <c r="AS34" s="50">
        <f t="array" ref="AS34">-(IF(AS$2=1,Assumptions!$P35/12,-(SUMIF($D$2:$EE$2,AS$2-1,$D34:$EE34)/12)*(1+XLOOKUP(AS$2,Assumptions!$C$94:$M$94,Assumptions!$C$98:$M$98))))</f>
        <v>-654.1119551</v>
      </c>
      <c r="AT34" s="50">
        <f t="array" ref="AT34">-(IF(AT$2=1,Assumptions!$P35/12,-(SUMIF($D$2:$EE$2,AT$2-1,$D34:$EE34)/12)*(1+XLOOKUP(AT$2,Assumptions!$C$94:$M$94,Assumptions!$C$98:$M$98))))</f>
        <v>-654.1119551</v>
      </c>
      <c r="AU34" s="50">
        <f t="array" ref="AU34">-(IF(AU$2=1,Assumptions!$P35/12,-(SUMIF($D$2:$EE$2,AU$2-1,$D34:$EE34)/12)*(1+XLOOKUP(AU$2,Assumptions!$C$94:$M$94,Assumptions!$C$98:$M$98))))</f>
        <v>-654.1119551</v>
      </c>
      <c r="AV34" s="50">
        <f t="array" ref="AV34">-(IF(AV$2=1,Assumptions!$P35/12,-(SUMIF($D$2:$EE$2,AV$2-1,$D34:$EE34)/12)*(1+XLOOKUP(AV$2,Assumptions!$C$94:$M$94,Assumptions!$C$98:$M$98))))</f>
        <v>-654.1119551</v>
      </c>
      <c r="AW34" s="50">
        <f t="array" ref="AW34">-(IF(AW$2=1,Assumptions!$P35/12,-(SUMIF($D$2:$EE$2,AW$2-1,$D34:$EE34)/12)*(1+XLOOKUP(AW$2,Assumptions!$C$94:$M$94,Assumptions!$C$98:$M$98))))</f>
        <v>-654.1119551</v>
      </c>
      <c r="AX34" s="50">
        <f t="array" ref="AX34">-(IF(AX$2=1,Assumptions!$P35/12,-(SUMIF($D$2:$EE$2,AX$2-1,$D34:$EE34)/12)*(1+XLOOKUP(AX$2,Assumptions!$C$94:$M$94,Assumptions!$C$98:$M$98))))</f>
        <v>-654.1119551</v>
      </c>
      <c r="AY34" s="50">
        <f t="array" ref="AY34">-(IF(AY$2=1,Assumptions!$P35/12,-(SUMIF($D$2:$EE$2,AY$2-1,$D34:$EE34)/12)*(1+XLOOKUP(AY$2,Assumptions!$C$94:$M$94,Assumptions!$C$98:$M$98))))</f>
        <v>-654.1119551</v>
      </c>
      <c r="AZ34" s="50">
        <f t="array" ref="AZ34">-(IF(AZ$2=1,Assumptions!$P35/12,-(SUMIF($D$2:$EE$2,AZ$2-1,$D34:$EE34)/12)*(1+XLOOKUP(AZ$2,Assumptions!$C$94:$M$94,Assumptions!$C$98:$M$98))))</f>
        <v>-673.7353138</v>
      </c>
      <c r="BA34" s="50">
        <f t="array" ref="BA34">-(IF(BA$2=1,Assumptions!$P35/12,-(SUMIF($D$2:$EE$2,BA$2-1,$D34:$EE34)/12)*(1+XLOOKUP(BA$2,Assumptions!$C$94:$M$94,Assumptions!$C$98:$M$98))))</f>
        <v>-673.7353138</v>
      </c>
      <c r="BB34" s="50">
        <f t="array" ref="BB34">-(IF(BB$2=1,Assumptions!$P35/12,-(SUMIF($D$2:$EE$2,BB$2-1,$D34:$EE34)/12)*(1+XLOOKUP(BB$2,Assumptions!$C$94:$M$94,Assumptions!$C$98:$M$98))))</f>
        <v>-673.7353138</v>
      </c>
      <c r="BC34" s="50">
        <f t="array" ref="BC34">-(IF(BC$2=1,Assumptions!$P35/12,-(SUMIF($D$2:$EE$2,BC$2-1,$D34:$EE34)/12)*(1+XLOOKUP(BC$2,Assumptions!$C$94:$M$94,Assumptions!$C$98:$M$98))))</f>
        <v>-673.7353138</v>
      </c>
      <c r="BD34" s="50">
        <f t="array" ref="BD34">-(IF(BD$2=1,Assumptions!$P35/12,-(SUMIF($D$2:$EE$2,BD$2-1,$D34:$EE34)/12)*(1+XLOOKUP(BD$2,Assumptions!$C$94:$M$94,Assumptions!$C$98:$M$98))))</f>
        <v>-673.7353138</v>
      </c>
      <c r="BE34" s="50">
        <f t="array" ref="BE34">-(IF(BE$2=1,Assumptions!$P35/12,-(SUMIF($D$2:$EE$2,BE$2-1,$D34:$EE34)/12)*(1+XLOOKUP(BE$2,Assumptions!$C$94:$M$94,Assumptions!$C$98:$M$98))))</f>
        <v>-673.7353138</v>
      </c>
      <c r="BF34" s="50">
        <f t="array" ref="BF34">-(IF(BF$2=1,Assumptions!$P35/12,-(SUMIF($D$2:$EE$2,BF$2-1,$D34:$EE34)/12)*(1+XLOOKUP(BF$2,Assumptions!$C$94:$M$94,Assumptions!$C$98:$M$98))))</f>
        <v>-673.7353138</v>
      </c>
      <c r="BG34" s="50">
        <f t="array" ref="BG34">-(IF(BG$2=1,Assumptions!$P35/12,-(SUMIF($D$2:$EE$2,BG$2-1,$D34:$EE34)/12)*(1+XLOOKUP(BG$2,Assumptions!$C$94:$M$94,Assumptions!$C$98:$M$98))))</f>
        <v>-673.7353138</v>
      </c>
      <c r="BH34" s="50">
        <f t="array" ref="BH34">-(IF(BH$2=1,Assumptions!$P35/12,-(SUMIF($D$2:$EE$2,BH$2-1,$D34:$EE34)/12)*(1+XLOOKUP(BH$2,Assumptions!$C$94:$M$94,Assumptions!$C$98:$M$98))))</f>
        <v>-673.7353138</v>
      </c>
      <c r="BI34" s="50">
        <f t="array" ref="BI34">-(IF(BI$2=1,Assumptions!$P35/12,-(SUMIF($D$2:$EE$2,BI$2-1,$D34:$EE34)/12)*(1+XLOOKUP(BI$2,Assumptions!$C$94:$M$94,Assumptions!$C$98:$M$98))))</f>
        <v>-673.7353138</v>
      </c>
      <c r="BJ34" s="50">
        <f t="array" ref="BJ34">-(IF(BJ$2=1,Assumptions!$P35/12,-(SUMIF($D$2:$EE$2,BJ$2-1,$D34:$EE34)/12)*(1+XLOOKUP(BJ$2,Assumptions!$C$94:$M$94,Assumptions!$C$98:$M$98))))</f>
        <v>-673.7353138</v>
      </c>
      <c r="BK34" s="50">
        <f t="array" ref="BK34">-(IF(BK$2=1,Assumptions!$P35/12,-(SUMIF($D$2:$EE$2,BK$2-1,$D34:$EE34)/12)*(1+XLOOKUP(BK$2,Assumptions!$C$94:$M$94,Assumptions!$C$98:$M$98))))</f>
        <v>-673.7353138</v>
      </c>
      <c r="BL34" s="50">
        <f t="array" ref="BL34">-(IF(BL$2=1,Assumptions!$P35/12,-(SUMIF($D$2:$EE$2,BL$2-1,$D34:$EE34)/12)*(1+XLOOKUP(BL$2,Assumptions!$C$94:$M$94,Assumptions!$C$98:$M$98))))</f>
        <v>-693.9473732</v>
      </c>
      <c r="BM34" s="50">
        <f t="array" ref="BM34">-(IF(BM$2=1,Assumptions!$P35/12,-(SUMIF($D$2:$EE$2,BM$2-1,$D34:$EE34)/12)*(1+XLOOKUP(BM$2,Assumptions!$C$94:$M$94,Assumptions!$C$98:$M$98))))</f>
        <v>-693.9473732</v>
      </c>
      <c r="BN34" s="50">
        <f t="array" ref="BN34">-(IF(BN$2=1,Assumptions!$P35/12,-(SUMIF($D$2:$EE$2,BN$2-1,$D34:$EE34)/12)*(1+XLOOKUP(BN$2,Assumptions!$C$94:$M$94,Assumptions!$C$98:$M$98))))</f>
        <v>-693.9473732</v>
      </c>
      <c r="BO34" s="50">
        <f t="array" ref="BO34">-(IF(BO$2=1,Assumptions!$P35/12,-(SUMIF($D$2:$EE$2,BO$2-1,$D34:$EE34)/12)*(1+XLOOKUP(BO$2,Assumptions!$C$94:$M$94,Assumptions!$C$98:$M$98))))</f>
        <v>-693.9473732</v>
      </c>
      <c r="BP34" s="50">
        <f t="array" ref="BP34">-(IF(BP$2=1,Assumptions!$P35/12,-(SUMIF($D$2:$EE$2,BP$2-1,$D34:$EE34)/12)*(1+XLOOKUP(BP$2,Assumptions!$C$94:$M$94,Assumptions!$C$98:$M$98))))</f>
        <v>-693.9473732</v>
      </c>
      <c r="BQ34" s="50">
        <f t="array" ref="BQ34">-(IF(BQ$2=1,Assumptions!$P35/12,-(SUMIF($D$2:$EE$2,BQ$2-1,$D34:$EE34)/12)*(1+XLOOKUP(BQ$2,Assumptions!$C$94:$M$94,Assumptions!$C$98:$M$98))))</f>
        <v>-693.9473732</v>
      </c>
      <c r="BR34" s="50">
        <f t="array" ref="BR34">-(IF(BR$2=1,Assumptions!$P35/12,-(SUMIF($D$2:$EE$2,BR$2-1,$D34:$EE34)/12)*(1+XLOOKUP(BR$2,Assumptions!$C$94:$M$94,Assumptions!$C$98:$M$98))))</f>
        <v>-693.9473732</v>
      </c>
      <c r="BS34" s="50">
        <f t="array" ref="BS34">-(IF(BS$2=1,Assumptions!$P35/12,-(SUMIF($D$2:$EE$2,BS$2-1,$D34:$EE34)/12)*(1+XLOOKUP(BS$2,Assumptions!$C$94:$M$94,Assumptions!$C$98:$M$98))))</f>
        <v>-693.9473732</v>
      </c>
      <c r="BT34" s="50">
        <f t="array" ref="BT34">-(IF(BT$2=1,Assumptions!$P35/12,-(SUMIF($D$2:$EE$2,BT$2-1,$D34:$EE34)/12)*(1+XLOOKUP(BT$2,Assumptions!$C$94:$M$94,Assumptions!$C$98:$M$98))))</f>
        <v>-693.9473732</v>
      </c>
      <c r="BU34" s="50">
        <f t="array" ref="BU34">-(IF(BU$2=1,Assumptions!$P35/12,-(SUMIF($D$2:$EE$2,BU$2-1,$D34:$EE34)/12)*(1+XLOOKUP(BU$2,Assumptions!$C$94:$M$94,Assumptions!$C$98:$M$98))))</f>
        <v>-693.9473732</v>
      </c>
      <c r="BV34" s="50">
        <f t="array" ref="BV34">-(IF(BV$2=1,Assumptions!$P35/12,-(SUMIF($D$2:$EE$2,BV$2-1,$D34:$EE34)/12)*(1+XLOOKUP(BV$2,Assumptions!$C$94:$M$94,Assumptions!$C$98:$M$98))))</f>
        <v>-693.9473732</v>
      </c>
      <c r="BW34" s="50">
        <f t="array" ref="BW34">-(IF(BW$2=1,Assumptions!$P35/12,-(SUMIF($D$2:$EE$2,BW$2-1,$D34:$EE34)/12)*(1+XLOOKUP(BW$2,Assumptions!$C$94:$M$94,Assumptions!$C$98:$M$98))))</f>
        <v>-693.9473732</v>
      </c>
      <c r="BX34" s="50">
        <f t="array" ref="BX34">-(IF(BX$2=1,Assumptions!$P35/12,-(SUMIF($D$2:$EE$2,BX$2-1,$D34:$EE34)/12)*(1+XLOOKUP(BX$2,Assumptions!$C$94:$M$94,Assumptions!$C$98:$M$98))))</f>
        <v>-714.7657944</v>
      </c>
      <c r="BY34" s="50">
        <f t="array" ref="BY34">-(IF(BY$2=1,Assumptions!$P35/12,-(SUMIF($D$2:$EE$2,BY$2-1,$D34:$EE34)/12)*(1+XLOOKUP(BY$2,Assumptions!$C$94:$M$94,Assumptions!$C$98:$M$98))))</f>
        <v>-714.7657944</v>
      </c>
      <c r="BZ34" s="50">
        <f t="array" ref="BZ34">-(IF(BZ$2=1,Assumptions!$P35/12,-(SUMIF($D$2:$EE$2,BZ$2-1,$D34:$EE34)/12)*(1+XLOOKUP(BZ$2,Assumptions!$C$94:$M$94,Assumptions!$C$98:$M$98))))</f>
        <v>-714.7657944</v>
      </c>
      <c r="CA34" s="50">
        <f t="array" ref="CA34">-(IF(CA$2=1,Assumptions!$P35/12,-(SUMIF($D$2:$EE$2,CA$2-1,$D34:$EE34)/12)*(1+XLOOKUP(CA$2,Assumptions!$C$94:$M$94,Assumptions!$C$98:$M$98))))</f>
        <v>-714.7657944</v>
      </c>
      <c r="CB34" s="50">
        <f t="array" ref="CB34">-(IF(CB$2=1,Assumptions!$P35/12,-(SUMIF($D$2:$EE$2,CB$2-1,$D34:$EE34)/12)*(1+XLOOKUP(CB$2,Assumptions!$C$94:$M$94,Assumptions!$C$98:$M$98))))</f>
        <v>-714.7657944</v>
      </c>
      <c r="CC34" s="50">
        <f t="array" ref="CC34">-(IF(CC$2=1,Assumptions!$P35/12,-(SUMIF($D$2:$EE$2,CC$2-1,$D34:$EE34)/12)*(1+XLOOKUP(CC$2,Assumptions!$C$94:$M$94,Assumptions!$C$98:$M$98))))</f>
        <v>-714.7657944</v>
      </c>
      <c r="CD34" s="50">
        <f t="array" ref="CD34">-(IF(CD$2=1,Assumptions!$P35/12,-(SUMIF($D$2:$EE$2,CD$2-1,$D34:$EE34)/12)*(1+XLOOKUP(CD$2,Assumptions!$C$94:$M$94,Assumptions!$C$98:$M$98))))</f>
        <v>-714.7657944</v>
      </c>
      <c r="CE34" s="50">
        <f t="array" ref="CE34">-(IF(CE$2=1,Assumptions!$P35/12,-(SUMIF($D$2:$EE$2,CE$2-1,$D34:$EE34)/12)*(1+XLOOKUP(CE$2,Assumptions!$C$94:$M$94,Assumptions!$C$98:$M$98))))</f>
        <v>-714.7657944</v>
      </c>
      <c r="CF34" s="50">
        <f t="array" ref="CF34">-(IF(CF$2=1,Assumptions!$P35/12,-(SUMIF($D$2:$EE$2,CF$2-1,$D34:$EE34)/12)*(1+XLOOKUP(CF$2,Assumptions!$C$94:$M$94,Assumptions!$C$98:$M$98))))</f>
        <v>-714.7657944</v>
      </c>
      <c r="CG34" s="50">
        <f t="array" ref="CG34">-(IF(CG$2=1,Assumptions!$P35/12,-(SUMIF($D$2:$EE$2,CG$2-1,$D34:$EE34)/12)*(1+XLOOKUP(CG$2,Assumptions!$C$94:$M$94,Assumptions!$C$98:$M$98))))</f>
        <v>-714.7657944</v>
      </c>
      <c r="CH34" s="50">
        <f t="array" ref="CH34">-(IF(CH$2=1,Assumptions!$P35/12,-(SUMIF($D$2:$EE$2,CH$2-1,$D34:$EE34)/12)*(1+XLOOKUP(CH$2,Assumptions!$C$94:$M$94,Assumptions!$C$98:$M$98))))</f>
        <v>-714.7657944</v>
      </c>
      <c r="CI34" s="50">
        <f t="array" ref="CI34">-(IF(CI$2=1,Assumptions!$P35/12,-(SUMIF($D$2:$EE$2,CI$2-1,$D34:$EE34)/12)*(1+XLOOKUP(CI$2,Assumptions!$C$94:$M$94,Assumptions!$C$98:$M$98))))</f>
        <v>-714.7657944</v>
      </c>
      <c r="CJ34" s="50">
        <f t="array" ref="CJ34">-(IF(CJ$2=1,Assumptions!$P35/12,-(SUMIF($D$2:$EE$2,CJ$2-1,$D34:$EE34)/12)*(1+XLOOKUP(CJ$2,Assumptions!$C$94:$M$94,Assumptions!$C$98:$M$98))))</f>
        <v>-736.2087682</v>
      </c>
      <c r="CK34" s="50">
        <f t="array" ref="CK34">-(IF(CK$2=1,Assumptions!$P35/12,-(SUMIF($D$2:$EE$2,CK$2-1,$D34:$EE34)/12)*(1+XLOOKUP(CK$2,Assumptions!$C$94:$M$94,Assumptions!$C$98:$M$98))))</f>
        <v>-736.2087682</v>
      </c>
      <c r="CL34" s="50">
        <f t="array" ref="CL34">-(IF(CL$2=1,Assumptions!$P35/12,-(SUMIF($D$2:$EE$2,CL$2-1,$D34:$EE34)/12)*(1+XLOOKUP(CL$2,Assumptions!$C$94:$M$94,Assumptions!$C$98:$M$98))))</f>
        <v>-736.2087682</v>
      </c>
      <c r="CM34" s="50">
        <f t="array" ref="CM34">-(IF(CM$2=1,Assumptions!$P35/12,-(SUMIF($D$2:$EE$2,CM$2-1,$D34:$EE34)/12)*(1+XLOOKUP(CM$2,Assumptions!$C$94:$M$94,Assumptions!$C$98:$M$98))))</f>
        <v>-736.2087682</v>
      </c>
      <c r="CN34" s="50">
        <f t="array" ref="CN34">-(IF(CN$2=1,Assumptions!$P35/12,-(SUMIF($D$2:$EE$2,CN$2-1,$D34:$EE34)/12)*(1+XLOOKUP(CN$2,Assumptions!$C$94:$M$94,Assumptions!$C$98:$M$98))))</f>
        <v>-736.2087682</v>
      </c>
      <c r="CO34" s="50">
        <f t="array" ref="CO34">-(IF(CO$2=1,Assumptions!$P35/12,-(SUMIF($D$2:$EE$2,CO$2-1,$D34:$EE34)/12)*(1+XLOOKUP(CO$2,Assumptions!$C$94:$M$94,Assumptions!$C$98:$M$98))))</f>
        <v>-736.2087682</v>
      </c>
      <c r="CP34" s="50">
        <f t="array" ref="CP34">-(IF(CP$2=1,Assumptions!$P35/12,-(SUMIF($D$2:$EE$2,CP$2-1,$D34:$EE34)/12)*(1+XLOOKUP(CP$2,Assumptions!$C$94:$M$94,Assumptions!$C$98:$M$98))))</f>
        <v>-736.2087682</v>
      </c>
      <c r="CQ34" s="50">
        <f t="array" ref="CQ34">-(IF(CQ$2=1,Assumptions!$P35/12,-(SUMIF($D$2:$EE$2,CQ$2-1,$D34:$EE34)/12)*(1+XLOOKUP(CQ$2,Assumptions!$C$94:$M$94,Assumptions!$C$98:$M$98))))</f>
        <v>-736.2087682</v>
      </c>
      <c r="CR34" s="50">
        <f t="array" ref="CR34">-(IF(CR$2=1,Assumptions!$P35/12,-(SUMIF($D$2:$EE$2,CR$2-1,$D34:$EE34)/12)*(1+XLOOKUP(CR$2,Assumptions!$C$94:$M$94,Assumptions!$C$98:$M$98))))</f>
        <v>-736.2087682</v>
      </c>
      <c r="CS34" s="50">
        <f t="array" ref="CS34">-(IF(CS$2=1,Assumptions!$P35/12,-(SUMIF($D$2:$EE$2,CS$2-1,$D34:$EE34)/12)*(1+XLOOKUP(CS$2,Assumptions!$C$94:$M$94,Assumptions!$C$98:$M$98))))</f>
        <v>-736.2087682</v>
      </c>
      <c r="CT34" s="50">
        <f t="array" ref="CT34">-(IF(CT$2=1,Assumptions!$P35/12,-(SUMIF($D$2:$EE$2,CT$2-1,$D34:$EE34)/12)*(1+XLOOKUP(CT$2,Assumptions!$C$94:$M$94,Assumptions!$C$98:$M$98))))</f>
        <v>-736.2087682</v>
      </c>
      <c r="CU34" s="50">
        <f t="array" ref="CU34">-(IF(CU$2=1,Assumptions!$P35/12,-(SUMIF($D$2:$EE$2,CU$2-1,$D34:$EE34)/12)*(1+XLOOKUP(CU$2,Assumptions!$C$94:$M$94,Assumptions!$C$98:$M$98))))</f>
        <v>-736.2087682</v>
      </c>
      <c r="CV34" s="50">
        <f t="array" ref="CV34">-(IF(CV$2=1,Assumptions!$P35/12,-(SUMIF($D$2:$EE$2,CV$2-1,$D34:$EE34)/12)*(1+XLOOKUP(CV$2,Assumptions!$C$94:$M$94,Assumptions!$C$98:$M$98))))</f>
        <v>-758.2950312</v>
      </c>
      <c r="CW34" s="50">
        <f t="array" ref="CW34">-(IF(CW$2=1,Assumptions!$P35/12,-(SUMIF($D$2:$EE$2,CW$2-1,$D34:$EE34)/12)*(1+XLOOKUP(CW$2,Assumptions!$C$94:$M$94,Assumptions!$C$98:$M$98))))</f>
        <v>-758.2950312</v>
      </c>
      <c r="CX34" s="50">
        <f t="array" ref="CX34">-(IF(CX$2=1,Assumptions!$P35/12,-(SUMIF($D$2:$EE$2,CX$2-1,$D34:$EE34)/12)*(1+XLOOKUP(CX$2,Assumptions!$C$94:$M$94,Assumptions!$C$98:$M$98))))</f>
        <v>-758.2950312</v>
      </c>
      <c r="CY34" s="50">
        <f t="array" ref="CY34">-(IF(CY$2=1,Assumptions!$P35/12,-(SUMIF($D$2:$EE$2,CY$2-1,$D34:$EE34)/12)*(1+XLOOKUP(CY$2,Assumptions!$C$94:$M$94,Assumptions!$C$98:$M$98))))</f>
        <v>-758.2950312</v>
      </c>
      <c r="CZ34" s="50">
        <f t="array" ref="CZ34">-(IF(CZ$2=1,Assumptions!$P35/12,-(SUMIF($D$2:$EE$2,CZ$2-1,$D34:$EE34)/12)*(1+XLOOKUP(CZ$2,Assumptions!$C$94:$M$94,Assumptions!$C$98:$M$98))))</f>
        <v>-758.2950312</v>
      </c>
      <c r="DA34" s="50">
        <f t="array" ref="DA34">-(IF(DA$2=1,Assumptions!$P35/12,-(SUMIF($D$2:$EE$2,DA$2-1,$D34:$EE34)/12)*(1+XLOOKUP(DA$2,Assumptions!$C$94:$M$94,Assumptions!$C$98:$M$98))))</f>
        <v>-758.2950312</v>
      </c>
      <c r="DB34" s="50">
        <f t="array" ref="DB34">-(IF(DB$2=1,Assumptions!$P35/12,-(SUMIF($D$2:$EE$2,DB$2-1,$D34:$EE34)/12)*(1+XLOOKUP(DB$2,Assumptions!$C$94:$M$94,Assumptions!$C$98:$M$98))))</f>
        <v>-758.2950312</v>
      </c>
      <c r="DC34" s="50">
        <f t="array" ref="DC34">-(IF(DC$2=1,Assumptions!$P35/12,-(SUMIF($D$2:$EE$2,DC$2-1,$D34:$EE34)/12)*(1+XLOOKUP(DC$2,Assumptions!$C$94:$M$94,Assumptions!$C$98:$M$98))))</f>
        <v>-758.2950312</v>
      </c>
      <c r="DD34" s="50">
        <f t="array" ref="DD34">-(IF(DD$2=1,Assumptions!$P35/12,-(SUMIF($D$2:$EE$2,DD$2-1,$D34:$EE34)/12)*(1+XLOOKUP(DD$2,Assumptions!$C$94:$M$94,Assumptions!$C$98:$M$98))))</f>
        <v>-758.2950312</v>
      </c>
      <c r="DE34" s="50">
        <f t="array" ref="DE34">-(IF(DE$2=1,Assumptions!$P35/12,-(SUMIF($D$2:$EE$2,DE$2-1,$D34:$EE34)/12)*(1+XLOOKUP(DE$2,Assumptions!$C$94:$M$94,Assumptions!$C$98:$M$98))))</f>
        <v>-758.2950312</v>
      </c>
      <c r="DF34" s="50">
        <f t="array" ref="DF34">-(IF(DF$2=1,Assumptions!$P35/12,-(SUMIF($D$2:$EE$2,DF$2-1,$D34:$EE34)/12)*(1+XLOOKUP(DF$2,Assumptions!$C$94:$M$94,Assumptions!$C$98:$M$98))))</f>
        <v>-758.2950312</v>
      </c>
      <c r="DG34" s="50">
        <f t="array" ref="DG34">-(IF(DG$2=1,Assumptions!$P35/12,-(SUMIF($D$2:$EE$2,DG$2-1,$D34:$EE34)/12)*(1+XLOOKUP(DG$2,Assumptions!$C$94:$M$94,Assumptions!$C$98:$M$98))))</f>
        <v>-758.2950312</v>
      </c>
      <c r="DH34" s="50">
        <f t="array" ref="DH34">-(IF(DH$2=1,Assumptions!$P35/12,-(SUMIF($D$2:$EE$2,DH$2-1,$D34:$EE34)/12)*(1+XLOOKUP(DH$2,Assumptions!$C$94:$M$94,Assumptions!$C$98:$M$98))))</f>
        <v>-781.0438822</v>
      </c>
      <c r="DI34" s="50">
        <f t="array" ref="DI34">-(IF(DI$2=1,Assumptions!$P35/12,-(SUMIF($D$2:$EE$2,DI$2-1,$D34:$EE34)/12)*(1+XLOOKUP(DI$2,Assumptions!$C$94:$M$94,Assumptions!$C$98:$M$98))))</f>
        <v>-781.0438822</v>
      </c>
      <c r="DJ34" s="50">
        <f t="array" ref="DJ34">-(IF(DJ$2=1,Assumptions!$P35/12,-(SUMIF($D$2:$EE$2,DJ$2-1,$D34:$EE34)/12)*(1+XLOOKUP(DJ$2,Assumptions!$C$94:$M$94,Assumptions!$C$98:$M$98))))</f>
        <v>-781.0438822</v>
      </c>
      <c r="DK34" s="50">
        <f t="array" ref="DK34">-(IF(DK$2=1,Assumptions!$P35/12,-(SUMIF($D$2:$EE$2,DK$2-1,$D34:$EE34)/12)*(1+XLOOKUP(DK$2,Assumptions!$C$94:$M$94,Assumptions!$C$98:$M$98))))</f>
        <v>-781.0438822</v>
      </c>
      <c r="DL34" s="50">
        <f t="array" ref="DL34">-(IF(DL$2=1,Assumptions!$P35/12,-(SUMIF($D$2:$EE$2,DL$2-1,$D34:$EE34)/12)*(1+XLOOKUP(DL$2,Assumptions!$C$94:$M$94,Assumptions!$C$98:$M$98))))</f>
        <v>-781.0438822</v>
      </c>
      <c r="DM34" s="50">
        <f t="array" ref="DM34">-(IF(DM$2=1,Assumptions!$P35/12,-(SUMIF($D$2:$EE$2,DM$2-1,$D34:$EE34)/12)*(1+XLOOKUP(DM$2,Assumptions!$C$94:$M$94,Assumptions!$C$98:$M$98))))</f>
        <v>-781.0438822</v>
      </c>
      <c r="DN34" s="50">
        <f t="array" ref="DN34">-(IF(DN$2=1,Assumptions!$P35/12,-(SUMIF($D$2:$EE$2,DN$2-1,$D34:$EE34)/12)*(1+XLOOKUP(DN$2,Assumptions!$C$94:$M$94,Assumptions!$C$98:$M$98))))</f>
        <v>-781.0438822</v>
      </c>
      <c r="DO34" s="50">
        <f t="array" ref="DO34">-(IF(DO$2=1,Assumptions!$P35/12,-(SUMIF($D$2:$EE$2,DO$2-1,$D34:$EE34)/12)*(1+XLOOKUP(DO$2,Assumptions!$C$94:$M$94,Assumptions!$C$98:$M$98))))</f>
        <v>-781.0438822</v>
      </c>
      <c r="DP34" s="50">
        <f t="array" ref="DP34">-(IF(DP$2=1,Assumptions!$P35/12,-(SUMIF($D$2:$EE$2,DP$2-1,$D34:$EE34)/12)*(1+XLOOKUP(DP$2,Assumptions!$C$94:$M$94,Assumptions!$C$98:$M$98))))</f>
        <v>-781.0438822</v>
      </c>
      <c r="DQ34" s="50">
        <f t="array" ref="DQ34">-(IF(DQ$2=1,Assumptions!$P35/12,-(SUMIF($D$2:$EE$2,DQ$2-1,$D34:$EE34)/12)*(1+XLOOKUP(DQ$2,Assumptions!$C$94:$M$94,Assumptions!$C$98:$M$98))))</f>
        <v>-781.0438822</v>
      </c>
      <c r="DR34" s="50">
        <f t="array" ref="DR34">-(IF(DR$2=1,Assumptions!$P35/12,-(SUMIF($D$2:$EE$2,DR$2-1,$D34:$EE34)/12)*(1+XLOOKUP(DR$2,Assumptions!$C$94:$M$94,Assumptions!$C$98:$M$98))))</f>
        <v>-781.0438822</v>
      </c>
      <c r="DS34" s="50">
        <f t="array" ref="DS34">-(IF(DS$2=1,Assumptions!$P35/12,-(SUMIF($D$2:$EE$2,DS$2-1,$D34:$EE34)/12)*(1+XLOOKUP(DS$2,Assumptions!$C$94:$M$94,Assumptions!$C$98:$M$98))))</f>
        <v>-781.0438822</v>
      </c>
      <c r="DT34" s="50">
        <f t="array" ref="DT34">-(IF(DT$2=1,Assumptions!$P35/12,-(SUMIF($D$2:$EE$2,DT$2-1,$D34:$EE34)/12)*(1+XLOOKUP(DT$2,Assumptions!$C$94:$M$94,Assumptions!$C$98:$M$98))))</f>
        <v>-804.4751986</v>
      </c>
      <c r="DU34" s="50">
        <f t="array" ref="DU34">-(IF(DU$2=1,Assumptions!$P35/12,-(SUMIF($D$2:$EE$2,DU$2-1,$D34:$EE34)/12)*(1+XLOOKUP(DU$2,Assumptions!$C$94:$M$94,Assumptions!$C$98:$M$98))))</f>
        <v>-804.4751986</v>
      </c>
      <c r="DV34" s="50">
        <f t="array" ref="DV34">-(IF(DV$2=1,Assumptions!$P35/12,-(SUMIF($D$2:$EE$2,DV$2-1,$D34:$EE34)/12)*(1+XLOOKUP(DV$2,Assumptions!$C$94:$M$94,Assumptions!$C$98:$M$98))))</f>
        <v>-804.4751986</v>
      </c>
      <c r="DW34" s="50">
        <f t="array" ref="DW34">-(IF(DW$2=1,Assumptions!$P35/12,-(SUMIF($D$2:$EE$2,DW$2-1,$D34:$EE34)/12)*(1+XLOOKUP(DW$2,Assumptions!$C$94:$M$94,Assumptions!$C$98:$M$98))))</f>
        <v>-804.4751986</v>
      </c>
      <c r="DX34" s="50">
        <f t="array" ref="DX34">-(IF(DX$2=1,Assumptions!$P35/12,-(SUMIF($D$2:$EE$2,DX$2-1,$D34:$EE34)/12)*(1+XLOOKUP(DX$2,Assumptions!$C$94:$M$94,Assumptions!$C$98:$M$98))))</f>
        <v>-804.4751986</v>
      </c>
      <c r="DY34" s="50">
        <f t="array" ref="DY34">-(IF(DY$2=1,Assumptions!$P35/12,-(SUMIF($D$2:$EE$2,DY$2-1,$D34:$EE34)/12)*(1+XLOOKUP(DY$2,Assumptions!$C$94:$M$94,Assumptions!$C$98:$M$98))))</f>
        <v>-804.4751986</v>
      </c>
      <c r="DZ34" s="50">
        <f t="array" ref="DZ34">-(IF(DZ$2=1,Assumptions!$P35/12,-(SUMIF($D$2:$EE$2,DZ$2-1,$D34:$EE34)/12)*(1+XLOOKUP(DZ$2,Assumptions!$C$94:$M$94,Assumptions!$C$98:$M$98))))</f>
        <v>-804.4751986</v>
      </c>
      <c r="EA34" s="50">
        <f t="array" ref="EA34">-(IF(EA$2=1,Assumptions!$P35/12,-(SUMIF($D$2:$EE$2,EA$2-1,$D34:$EE34)/12)*(1+XLOOKUP(EA$2,Assumptions!$C$94:$M$94,Assumptions!$C$98:$M$98))))</f>
        <v>-804.4751986</v>
      </c>
      <c r="EB34" s="50">
        <f t="array" ref="EB34">-(IF(EB$2=1,Assumptions!$P35/12,-(SUMIF($D$2:$EE$2,EB$2-1,$D34:$EE34)/12)*(1+XLOOKUP(EB$2,Assumptions!$C$94:$M$94,Assumptions!$C$98:$M$98))))</f>
        <v>-804.4751986</v>
      </c>
      <c r="EC34" s="50">
        <f t="array" ref="EC34">-(IF(EC$2=1,Assumptions!$P35/12,-(SUMIF($D$2:$EE$2,EC$2-1,$D34:$EE34)/12)*(1+XLOOKUP(EC$2,Assumptions!$C$94:$M$94,Assumptions!$C$98:$M$98))))</f>
        <v>-804.4751986</v>
      </c>
      <c r="ED34" s="50">
        <f t="array" ref="ED34">-(IF(ED$2=1,Assumptions!$P35/12,-(SUMIF($D$2:$EE$2,ED$2-1,$D34:$EE34)/12)*(1+XLOOKUP(ED$2,Assumptions!$C$94:$M$94,Assumptions!$C$98:$M$98))))</f>
        <v>-804.4751986</v>
      </c>
      <c r="EE34" s="50">
        <f t="array" ref="EE34">-(IF(EE$2=1,Assumptions!$P35/12,-(SUMIF($D$2:$EE$2,EE$2-1,$D34:$EE34)/12)*(1+XLOOKUP(EE$2,Assumptions!$C$94:$M$94,Assumptions!$C$98:$M$98))))</f>
        <v>-804.4751986</v>
      </c>
    </row>
    <row r="35" ht="15.75" customHeight="1">
      <c r="A35" s="1"/>
      <c r="B35" s="1"/>
      <c r="C35" s="1" t="str">
        <f>Assumptions!J36</f>
        <v>Other Expenses (Elevator, Technology fee, Professional fee)</v>
      </c>
      <c r="D35" s="50">
        <f t="array" ref="D35">-(IF(D$2=1,Assumptions!$P36/12,-(SUMIF($D$2:$EE$2,D$2-1,$D35:$EE35)/12)*(1+XLOOKUP(D$2,Assumptions!$C$94:$M$94,Assumptions!$C$98:$M$98))))</f>
        <v>-72.52401667</v>
      </c>
      <c r="E35" s="50">
        <f t="array" ref="E35">-(IF(E$2=1,Assumptions!$P36/12,-(SUMIF($D$2:$EE$2,E$2-1,$D35:$EE35)/12)*(1+XLOOKUP(E$2,Assumptions!$C$94:$M$94,Assumptions!$C$98:$M$98))))</f>
        <v>-72.52401667</v>
      </c>
      <c r="F35" s="50">
        <f t="array" ref="F35">-(IF(F$2=1,Assumptions!$P36/12,-(SUMIF($D$2:$EE$2,F$2-1,$D35:$EE35)/12)*(1+XLOOKUP(F$2,Assumptions!$C$94:$M$94,Assumptions!$C$98:$M$98))))</f>
        <v>-72.52401667</v>
      </c>
      <c r="G35" s="50">
        <f t="array" ref="G35">-(IF(G$2=1,Assumptions!$P36/12,-(SUMIF($D$2:$EE$2,G$2-1,$D35:$EE35)/12)*(1+XLOOKUP(G$2,Assumptions!$C$94:$M$94,Assumptions!$C$98:$M$98))))</f>
        <v>-72.52401667</v>
      </c>
      <c r="H35" s="50">
        <f t="array" ref="H35">-(IF(H$2=1,Assumptions!$P36/12,-(SUMIF($D$2:$EE$2,H$2-1,$D35:$EE35)/12)*(1+XLOOKUP(H$2,Assumptions!$C$94:$M$94,Assumptions!$C$98:$M$98))))</f>
        <v>-72.52401667</v>
      </c>
      <c r="I35" s="50">
        <f t="array" ref="I35">-(IF(I$2=1,Assumptions!$P36/12,-(SUMIF($D$2:$EE$2,I$2-1,$D35:$EE35)/12)*(1+XLOOKUP(I$2,Assumptions!$C$94:$M$94,Assumptions!$C$98:$M$98))))</f>
        <v>-72.52401667</v>
      </c>
      <c r="J35" s="50">
        <f t="array" ref="J35">-(IF(J$2=1,Assumptions!$P36/12,-(SUMIF($D$2:$EE$2,J$2-1,$D35:$EE35)/12)*(1+XLOOKUP(J$2,Assumptions!$C$94:$M$94,Assumptions!$C$98:$M$98))))</f>
        <v>-72.52401667</v>
      </c>
      <c r="K35" s="50">
        <f t="array" ref="K35">-(IF(K$2=1,Assumptions!$P36/12,-(SUMIF($D$2:$EE$2,K$2-1,$D35:$EE35)/12)*(1+XLOOKUP(K$2,Assumptions!$C$94:$M$94,Assumptions!$C$98:$M$98))))</f>
        <v>-72.52401667</v>
      </c>
      <c r="L35" s="50">
        <f t="array" ref="L35">-(IF(L$2=1,Assumptions!$P36/12,-(SUMIF($D$2:$EE$2,L$2-1,$D35:$EE35)/12)*(1+XLOOKUP(L$2,Assumptions!$C$94:$M$94,Assumptions!$C$98:$M$98))))</f>
        <v>-72.52401667</v>
      </c>
      <c r="M35" s="50">
        <f t="array" ref="M35">-(IF(M$2=1,Assumptions!$P36/12,-(SUMIF($D$2:$EE$2,M$2-1,$D35:$EE35)/12)*(1+XLOOKUP(M$2,Assumptions!$C$94:$M$94,Assumptions!$C$98:$M$98))))</f>
        <v>-72.52401667</v>
      </c>
      <c r="N35" s="50">
        <f t="array" ref="N35">-(IF(N$2=1,Assumptions!$P36/12,-(SUMIF($D$2:$EE$2,N$2-1,$D35:$EE35)/12)*(1+XLOOKUP(N$2,Assumptions!$C$94:$M$94,Assumptions!$C$98:$M$98))))</f>
        <v>-72.52401667</v>
      </c>
      <c r="O35" s="50">
        <f t="array" ref="O35">-(IF(O$2=1,Assumptions!$P36/12,-(SUMIF($D$2:$EE$2,O$2-1,$D35:$EE35)/12)*(1+XLOOKUP(O$2,Assumptions!$C$94:$M$94,Assumptions!$C$98:$M$98))))</f>
        <v>-72.52401667</v>
      </c>
      <c r="P35" s="50">
        <f t="array" ref="P35">-(IF(P$2=1,Assumptions!$P36/12,-(SUMIF($D$2:$EE$2,P$2-1,$D35:$EE35)/12)*(1+XLOOKUP(P$2,Assumptions!$C$94:$M$94,Assumptions!$C$98:$M$98))))</f>
        <v>-74.69973717</v>
      </c>
      <c r="Q35" s="50">
        <f t="array" ref="Q35">-(IF(Q$2=1,Assumptions!$P36/12,-(SUMIF($D$2:$EE$2,Q$2-1,$D35:$EE35)/12)*(1+XLOOKUP(Q$2,Assumptions!$C$94:$M$94,Assumptions!$C$98:$M$98))))</f>
        <v>-74.69973717</v>
      </c>
      <c r="R35" s="50">
        <f t="array" ref="R35">-(IF(R$2=1,Assumptions!$P36/12,-(SUMIF($D$2:$EE$2,R$2-1,$D35:$EE35)/12)*(1+XLOOKUP(R$2,Assumptions!$C$94:$M$94,Assumptions!$C$98:$M$98))))</f>
        <v>-74.69973717</v>
      </c>
      <c r="S35" s="50">
        <f t="array" ref="S35">-(IF(S$2=1,Assumptions!$P36/12,-(SUMIF($D$2:$EE$2,S$2-1,$D35:$EE35)/12)*(1+XLOOKUP(S$2,Assumptions!$C$94:$M$94,Assumptions!$C$98:$M$98))))</f>
        <v>-74.69973717</v>
      </c>
      <c r="T35" s="50">
        <f t="array" ref="T35">-(IF(T$2=1,Assumptions!$P36/12,-(SUMIF($D$2:$EE$2,T$2-1,$D35:$EE35)/12)*(1+XLOOKUP(T$2,Assumptions!$C$94:$M$94,Assumptions!$C$98:$M$98))))</f>
        <v>-74.69973717</v>
      </c>
      <c r="U35" s="50">
        <f t="array" ref="U35">-(IF(U$2=1,Assumptions!$P36/12,-(SUMIF($D$2:$EE$2,U$2-1,$D35:$EE35)/12)*(1+XLOOKUP(U$2,Assumptions!$C$94:$M$94,Assumptions!$C$98:$M$98))))</f>
        <v>-74.69973717</v>
      </c>
      <c r="V35" s="50">
        <f t="array" ref="V35">-(IF(V$2=1,Assumptions!$P36/12,-(SUMIF($D$2:$EE$2,V$2-1,$D35:$EE35)/12)*(1+XLOOKUP(V$2,Assumptions!$C$94:$M$94,Assumptions!$C$98:$M$98))))</f>
        <v>-74.69973717</v>
      </c>
      <c r="W35" s="50">
        <f t="array" ref="W35">-(IF(W$2=1,Assumptions!$P36/12,-(SUMIF($D$2:$EE$2,W$2-1,$D35:$EE35)/12)*(1+XLOOKUP(W$2,Assumptions!$C$94:$M$94,Assumptions!$C$98:$M$98))))</f>
        <v>-74.69973717</v>
      </c>
      <c r="X35" s="50">
        <f t="array" ref="X35">-(IF(X$2=1,Assumptions!$P36/12,-(SUMIF($D$2:$EE$2,X$2-1,$D35:$EE35)/12)*(1+XLOOKUP(X$2,Assumptions!$C$94:$M$94,Assumptions!$C$98:$M$98))))</f>
        <v>-74.69973717</v>
      </c>
      <c r="Y35" s="50">
        <f t="array" ref="Y35">-(IF(Y$2=1,Assumptions!$P36/12,-(SUMIF($D$2:$EE$2,Y$2-1,$D35:$EE35)/12)*(1+XLOOKUP(Y$2,Assumptions!$C$94:$M$94,Assumptions!$C$98:$M$98))))</f>
        <v>-74.69973717</v>
      </c>
      <c r="Z35" s="50">
        <f t="array" ref="Z35">-(IF(Z$2=1,Assumptions!$P36/12,-(SUMIF($D$2:$EE$2,Z$2-1,$D35:$EE35)/12)*(1+XLOOKUP(Z$2,Assumptions!$C$94:$M$94,Assumptions!$C$98:$M$98))))</f>
        <v>-74.69973717</v>
      </c>
      <c r="AA35" s="50">
        <f t="array" ref="AA35">-(IF(AA$2=1,Assumptions!$P36/12,-(SUMIF($D$2:$EE$2,AA$2-1,$D35:$EE35)/12)*(1+XLOOKUP(AA$2,Assumptions!$C$94:$M$94,Assumptions!$C$98:$M$98))))</f>
        <v>-74.69973717</v>
      </c>
      <c r="AB35" s="50">
        <f t="array" ref="AB35">-(IF(AB$2=1,Assumptions!$P36/12,-(SUMIF($D$2:$EE$2,AB$2-1,$D35:$EE35)/12)*(1+XLOOKUP(AB$2,Assumptions!$C$94:$M$94,Assumptions!$C$98:$M$98))))</f>
        <v>-76.94072928</v>
      </c>
      <c r="AC35" s="50">
        <f t="array" ref="AC35">-(IF(AC$2=1,Assumptions!$P36/12,-(SUMIF($D$2:$EE$2,AC$2-1,$D35:$EE35)/12)*(1+XLOOKUP(AC$2,Assumptions!$C$94:$M$94,Assumptions!$C$98:$M$98))))</f>
        <v>-76.94072928</v>
      </c>
      <c r="AD35" s="50">
        <f t="array" ref="AD35">-(IF(AD$2=1,Assumptions!$P36/12,-(SUMIF($D$2:$EE$2,AD$2-1,$D35:$EE35)/12)*(1+XLOOKUP(AD$2,Assumptions!$C$94:$M$94,Assumptions!$C$98:$M$98))))</f>
        <v>-76.94072928</v>
      </c>
      <c r="AE35" s="50">
        <f t="array" ref="AE35">-(IF(AE$2=1,Assumptions!$P36/12,-(SUMIF($D$2:$EE$2,AE$2-1,$D35:$EE35)/12)*(1+XLOOKUP(AE$2,Assumptions!$C$94:$M$94,Assumptions!$C$98:$M$98))))</f>
        <v>-76.94072928</v>
      </c>
      <c r="AF35" s="50">
        <f t="array" ref="AF35">-(IF(AF$2=1,Assumptions!$P36/12,-(SUMIF($D$2:$EE$2,AF$2-1,$D35:$EE35)/12)*(1+XLOOKUP(AF$2,Assumptions!$C$94:$M$94,Assumptions!$C$98:$M$98))))</f>
        <v>-76.94072928</v>
      </c>
      <c r="AG35" s="50">
        <f t="array" ref="AG35">-(IF(AG$2=1,Assumptions!$P36/12,-(SUMIF($D$2:$EE$2,AG$2-1,$D35:$EE35)/12)*(1+XLOOKUP(AG$2,Assumptions!$C$94:$M$94,Assumptions!$C$98:$M$98))))</f>
        <v>-76.94072928</v>
      </c>
      <c r="AH35" s="50">
        <f t="array" ref="AH35">-(IF(AH$2=1,Assumptions!$P36/12,-(SUMIF($D$2:$EE$2,AH$2-1,$D35:$EE35)/12)*(1+XLOOKUP(AH$2,Assumptions!$C$94:$M$94,Assumptions!$C$98:$M$98))))</f>
        <v>-76.94072928</v>
      </c>
      <c r="AI35" s="50">
        <f t="array" ref="AI35">-(IF(AI$2=1,Assumptions!$P36/12,-(SUMIF($D$2:$EE$2,AI$2-1,$D35:$EE35)/12)*(1+XLOOKUP(AI$2,Assumptions!$C$94:$M$94,Assumptions!$C$98:$M$98))))</f>
        <v>-76.94072928</v>
      </c>
      <c r="AJ35" s="50">
        <f t="array" ref="AJ35">-(IF(AJ$2=1,Assumptions!$P36/12,-(SUMIF($D$2:$EE$2,AJ$2-1,$D35:$EE35)/12)*(1+XLOOKUP(AJ$2,Assumptions!$C$94:$M$94,Assumptions!$C$98:$M$98))))</f>
        <v>-76.94072928</v>
      </c>
      <c r="AK35" s="50">
        <f t="array" ref="AK35">-(IF(AK$2=1,Assumptions!$P36/12,-(SUMIF($D$2:$EE$2,AK$2-1,$D35:$EE35)/12)*(1+XLOOKUP(AK$2,Assumptions!$C$94:$M$94,Assumptions!$C$98:$M$98))))</f>
        <v>-76.94072928</v>
      </c>
      <c r="AL35" s="50">
        <f t="array" ref="AL35">-(IF(AL$2=1,Assumptions!$P36/12,-(SUMIF($D$2:$EE$2,AL$2-1,$D35:$EE35)/12)*(1+XLOOKUP(AL$2,Assumptions!$C$94:$M$94,Assumptions!$C$98:$M$98))))</f>
        <v>-76.94072928</v>
      </c>
      <c r="AM35" s="50">
        <f t="array" ref="AM35">-(IF(AM$2=1,Assumptions!$P36/12,-(SUMIF($D$2:$EE$2,AM$2-1,$D35:$EE35)/12)*(1+XLOOKUP(AM$2,Assumptions!$C$94:$M$94,Assumptions!$C$98:$M$98))))</f>
        <v>-76.94072928</v>
      </c>
      <c r="AN35" s="50">
        <f t="array" ref="AN35">-(IF(AN$2=1,Assumptions!$P36/12,-(SUMIF($D$2:$EE$2,AN$2-1,$D35:$EE35)/12)*(1+XLOOKUP(AN$2,Assumptions!$C$94:$M$94,Assumptions!$C$98:$M$98))))</f>
        <v>-79.24895116</v>
      </c>
      <c r="AO35" s="50">
        <f t="array" ref="AO35">-(IF(AO$2=1,Assumptions!$P36/12,-(SUMIF($D$2:$EE$2,AO$2-1,$D35:$EE35)/12)*(1+XLOOKUP(AO$2,Assumptions!$C$94:$M$94,Assumptions!$C$98:$M$98))))</f>
        <v>-79.24895116</v>
      </c>
      <c r="AP35" s="50">
        <f t="array" ref="AP35">-(IF(AP$2=1,Assumptions!$P36/12,-(SUMIF($D$2:$EE$2,AP$2-1,$D35:$EE35)/12)*(1+XLOOKUP(AP$2,Assumptions!$C$94:$M$94,Assumptions!$C$98:$M$98))))</f>
        <v>-79.24895116</v>
      </c>
      <c r="AQ35" s="50">
        <f t="array" ref="AQ35">-(IF(AQ$2=1,Assumptions!$P36/12,-(SUMIF($D$2:$EE$2,AQ$2-1,$D35:$EE35)/12)*(1+XLOOKUP(AQ$2,Assumptions!$C$94:$M$94,Assumptions!$C$98:$M$98))))</f>
        <v>-79.24895116</v>
      </c>
      <c r="AR35" s="50">
        <f t="array" ref="AR35">-(IF(AR$2=1,Assumptions!$P36/12,-(SUMIF($D$2:$EE$2,AR$2-1,$D35:$EE35)/12)*(1+XLOOKUP(AR$2,Assumptions!$C$94:$M$94,Assumptions!$C$98:$M$98))))</f>
        <v>-79.24895116</v>
      </c>
      <c r="AS35" s="50">
        <f t="array" ref="AS35">-(IF(AS$2=1,Assumptions!$P36/12,-(SUMIF($D$2:$EE$2,AS$2-1,$D35:$EE35)/12)*(1+XLOOKUP(AS$2,Assumptions!$C$94:$M$94,Assumptions!$C$98:$M$98))))</f>
        <v>-79.24895116</v>
      </c>
      <c r="AT35" s="50">
        <f t="array" ref="AT35">-(IF(AT$2=1,Assumptions!$P36/12,-(SUMIF($D$2:$EE$2,AT$2-1,$D35:$EE35)/12)*(1+XLOOKUP(AT$2,Assumptions!$C$94:$M$94,Assumptions!$C$98:$M$98))))</f>
        <v>-79.24895116</v>
      </c>
      <c r="AU35" s="50">
        <f t="array" ref="AU35">-(IF(AU$2=1,Assumptions!$P36/12,-(SUMIF($D$2:$EE$2,AU$2-1,$D35:$EE35)/12)*(1+XLOOKUP(AU$2,Assumptions!$C$94:$M$94,Assumptions!$C$98:$M$98))))</f>
        <v>-79.24895116</v>
      </c>
      <c r="AV35" s="50">
        <f t="array" ref="AV35">-(IF(AV$2=1,Assumptions!$P36/12,-(SUMIF($D$2:$EE$2,AV$2-1,$D35:$EE35)/12)*(1+XLOOKUP(AV$2,Assumptions!$C$94:$M$94,Assumptions!$C$98:$M$98))))</f>
        <v>-79.24895116</v>
      </c>
      <c r="AW35" s="50">
        <f t="array" ref="AW35">-(IF(AW$2=1,Assumptions!$P36/12,-(SUMIF($D$2:$EE$2,AW$2-1,$D35:$EE35)/12)*(1+XLOOKUP(AW$2,Assumptions!$C$94:$M$94,Assumptions!$C$98:$M$98))))</f>
        <v>-79.24895116</v>
      </c>
      <c r="AX35" s="50">
        <f t="array" ref="AX35">-(IF(AX$2=1,Assumptions!$P36/12,-(SUMIF($D$2:$EE$2,AX$2-1,$D35:$EE35)/12)*(1+XLOOKUP(AX$2,Assumptions!$C$94:$M$94,Assumptions!$C$98:$M$98))))</f>
        <v>-79.24895116</v>
      </c>
      <c r="AY35" s="50">
        <f t="array" ref="AY35">-(IF(AY$2=1,Assumptions!$P36/12,-(SUMIF($D$2:$EE$2,AY$2-1,$D35:$EE35)/12)*(1+XLOOKUP(AY$2,Assumptions!$C$94:$M$94,Assumptions!$C$98:$M$98))))</f>
        <v>-79.24895116</v>
      </c>
      <c r="AZ35" s="50">
        <f t="array" ref="AZ35">-(IF(AZ$2=1,Assumptions!$P36/12,-(SUMIF($D$2:$EE$2,AZ$2-1,$D35:$EE35)/12)*(1+XLOOKUP(AZ$2,Assumptions!$C$94:$M$94,Assumptions!$C$98:$M$98))))</f>
        <v>-81.62641969</v>
      </c>
      <c r="BA35" s="50">
        <f t="array" ref="BA35">-(IF(BA$2=1,Assumptions!$P36/12,-(SUMIF($D$2:$EE$2,BA$2-1,$D35:$EE35)/12)*(1+XLOOKUP(BA$2,Assumptions!$C$94:$M$94,Assumptions!$C$98:$M$98))))</f>
        <v>-81.62641969</v>
      </c>
      <c r="BB35" s="50">
        <f t="array" ref="BB35">-(IF(BB$2=1,Assumptions!$P36/12,-(SUMIF($D$2:$EE$2,BB$2-1,$D35:$EE35)/12)*(1+XLOOKUP(BB$2,Assumptions!$C$94:$M$94,Assumptions!$C$98:$M$98))))</f>
        <v>-81.62641969</v>
      </c>
      <c r="BC35" s="50">
        <f t="array" ref="BC35">-(IF(BC$2=1,Assumptions!$P36/12,-(SUMIF($D$2:$EE$2,BC$2-1,$D35:$EE35)/12)*(1+XLOOKUP(BC$2,Assumptions!$C$94:$M$94,Assumptions!$C$98:$M$98))))</f>
        <v>-81.62641969</v>
      </c>
      <c r="BD35" s="50">
        <f t="array" ref="BD35">-(IF(BD$2=1,Assumptions!$P36/12,-(SUMIF($D$2:$EE$2,BD$2-1,$D35:$EE35)/12)*(1+XLOOKUP(BD$2,Assumptions!$C$94:$M$94,Assumptions!$C$98:$M$98))))</f>
        <v>-81.62641969</v>
      </c>
      <c r="BE35" s="50">
        <f t="array" ref="BE35">-(IF(BE$2=1,Assumptions!$P36/12,-(SUMIF($D$2:$EE$2,BE$2-1,$D35:$EE35)/12)*(1+XLOOKUP(BE$2,Assumptions!$C$94:$M$94,Assumptions!$C$98:$M$98))))</f>
        <v>-81.62641969</v>
      </c>
      <c r="BF35" s="50">
        <f t="array" ref="BF35">-(IF(BF$2=1,Assumptions!$P36/12,-(SUMIF($D$2:$EE$2,BF$2-1,$D35:$EE35)/12)*(1+XLOOKUP(BF$2,Assumptions!$C$94:$M$94,Assumptions!$C$98:$M$98))))</f>
        <v>-81.62641969</v>
      </c>
      <c r="BG35" s="50">
        <f t="array" ref="BG35">-(IF(BG$2=1,Assumptions!$P36/12,-(SUMIF($D$2:$EE$2,BG$2-1,$D35:$EE35)/12)*(1+XLOOKUP(BG$2,Assumptions!$C$94:$M$94,Assumptions!$C$98:$M$98))))</f>
        <v>-81.62641969</v>
      </c>
      <c r="BH35" s="50">
        <f t="array" ref="BH35">-(IF(BH$2=1,Assumptions!$P36/12,-(SUMIF($D$2:$EE$2,BH$2-1,$D35:$EE35)/12)*(1+XLOOKUP(BH$2,Assumptions!$C$94:$M$94,Assumptions!$C$98:$M$98))))</f>
        <v>-81.62641969</v>
      </c>
      <c r="BI35" s="50">
        <f t="array" ref="BI35">-(IF(BI$2=1,Assumptions!$P36/12,-(SUMIF($D$2:$EE$2,BI$2-1,$D35:$EE35)/12)*(1+XLOOKUP(BI$2,Assumptions!$C$94:$M$94,Assumptions!$C$98:$M$98))))</f>
        <v>-81.62641969</v>
      </c>
      <c r="BJ35" s="50">
        <f t="array" ref="BJ35">-(IF(BJ$2=1,Assumptions!$P36/12,-(SUMIF($D$2:$EE$2,BJ$2-1,$D35:$EE35)/12)*(1+XLOOKUP(BJ$2,Assumptions!$C$94:$M$94,Assumptions!$C$98:$M$98))))</f>
        <v>-81.62641969</v>
      </c>
      <c r="BK35" s="50">
        <f t="array" ref="BK35">-(IF(BK$2=1,Assumptions!$P36/12,-(SUMIF($D$2:$EE$2,BK$2-1,$D35:$EE35)/12)*(1+XLOOKUP(BK$2,Assumptions!$C$94:$M$94,Assumptions!$C$98:$M$98))))</f>
        <v>-81.62641969</v>
      </c>
      <c r="BL35" s="50">
        <f t="array" ref="BL35">-(IF(BL$2=1,Assumptions!$P36/12,-(SUMIF($D$2:$EE$2,BL$2-1,$D35:$EE35)/12)*(1+XLOOKUP(BL$2,Assumptions!$C$94:$M$94,Assumptions!$C$98:$M$98))))</f>
        <v>-84.07521229</v>
      </c>
      <c r="BM35" s="50">
        <f t="array" ref="BM35">-(IF(BM$2=1,Assumptions!$P36/12,-(SUMIF($D$2:$EE$2,BM$2-1,$D35:$EE35)/12)*(1+XLOOKUP(BM$2,Assumptions!$C$94:$M$94,Assumptions!$C$98:$M$98))))</f>
        <v>-84.07521229</v>
      </c>
      <c r="BN35" s="50">
        <f t="array" ref="BN35">-(IF(BN$2=1,Assumptions!$P36/12,-(SUMIF($D$2:$EE$2,BN$2-1,$D35:$EE35)/12)*(1+XLOOKUP(BN$2,Assumptions!$C$94:$M$94,Assumptions!$C$98:$M$98))))</f>
        <v>-84.07521229</v>
      </c>
      <c r="BO35" s="50">
        <f t="array" ref="BO35">-(IF(BO$2=1,Assumptions!$P36/12,-(SUMIF($D$2:$EE$2,BO$2-1,$D35:$EE35)/12)*(1+XLOOKUP(BO$2,Assumptions!$C$94:$M$94,Assumptions!$C$98:$M$98))))</f>
        <v>-84.07521229</v>
      </c>
      <c r="BP35" s="50">
        <f t="array" ref="BP35">-(IF(BP$2=1,Assumptions!$P36/12,-(SUMIF($D$2:$EE$2,BP$2-1,$D35:$EE35)/12)*(1+XLOOKUP(BP$2,Assumptions!$C$94:$M$94,Assumptions!$C$98:$M$98))))</f>
        <v>-84.07521229</v>
      </c>
      <c r="BQ35" s="50">
        <f t="array" ref="BQ35">-(IF(BQ$2=1,Assumptions!$P36/12,-(SUMIF($D$2:$EE$2,BQ$2-1,$D35:$EE35)/12)*(1+XLOOKUP(BQ$2,Assumptions!$C$94:$M$94,Assumptions!$C$98:$M$98))))</f>
        <v>-84.07521229</v>
      </c>
      <c r="BR35" s="50">
        <f t="array" ref="BR35">-(IF(BR$2=1,Assumptions!$P36/12,-(SUMIF($D$2:$EE$2,BR$2-1,$D35:$EE35)/12)*(1+XLOOKUP(BR$2,Assumptions!$C$94:$M$94,Assumptions!$C$98:$M$98))))</f>
        <v>-84.07521229</v>
      </c>
      <c r="BS35" s="50">
        <f t="array" ref="BS35">-(IF(BS$2=1,Assumptions!$P36/12,-(SUMIF($D$2:$EE$2,BS$2-1,$D35:$EE35)/12)*(1+XLOOKUP(BS$2,Assumptions!$C$94:$M$94,Assumptions!$C$98:$M$98))))</f>
        <v>-84.07521229</v>
      </c>
      <c r="BT35" s="50">
        <f t="array" ref="BT35">-(IF(BT$2=1,Assumptions!$P36/12,-(SUMIF($D$2:$EE$2,BT$2-1,$D35:$EE35)/12)*(1+XLOOKUP(BT$2,Assumptions!$C$94:$M$94,Assumptions!$C$98:$M$98))))</f>
        <v>-84.07521229</v>
      </c>
      <c r="BU35" s="50">
        <f t="array" ref="BU35">-(IF(BU$2=1,Assumptions!$P36/12,-(SUMIF($D$2:$EE$2,BU$2-1,$D35:$EE35)/12)*(1+XLOOKUP(BU$2,Assumptions!$C$94:$M$94,Assumptions!$C$98:$M$98))))</f>
        <v>-84.07521229</v>
      </c>
      <c r="BV35" s="50">
        <f t="array" ref="BV35">-(IF(BV$2=1,Assumptions!$P36/12,-(SUMIF($D$2:$EE$2,BV$2-1,$D35:$EE35)/12)*(1+XLOOKUP(BV$2,Assumptions!$C$94:$M$94,Assumptions!$C$98:$M$98))))</f>
        <v>-84.07521229</v>
      </c>
      <c r="BW35" s="50">
        <f t="array" ref="BW35">-(IF(BW$2=1,Assumptions!$P36/12,-(SUMIF($D$2:$EE$2,BW$2-1,$D35:$EE35)/12)*(1+XLOOKUP(BW$2,Assumptions!$C$94:$M$94,Assumptions!$C$98:$M$98))))</f>
        <v>-84.07521229</v>
      </c>
      <c r="BX35" s="50">
        <f t="array" ref="BX35">-(IF(BX$2=1,Assumptions!$P36/12,-(SUMIF($D$2:$EE$2,BX$2-1,$D35:$EE35)/12)*(1+XLOOKUP(BX$2,Assumptions!$C$94:$M$94,Assumptions!$C$98:$M$98))))</f>
        <v>-86.59746865</v>
      </c>
      <c r="BY35" s="50">
        <f t="array" ref="BY35">-(IF(BY$2=1,Assumptions!$P36/12,-(SUMIF($D$2:$EE$2,BY$2-1,$D35:$EE35)/12)*(1+XLOOKUP(BY$2,Assumptions!$C$94:$M$94,Assumptions!$C$98:$M$98))))</f>
        <v>-86.59746865</v>
      </c>
      <c r="BZ35" s="50">
        <f t="array" ref="BZ35">-(IF(BZ$2=1,Assumptions!$P36/12,-(SUMIF($D$2:$EE$2,BZ$2-1,$D35:$EE35)/12)*(1+XLOOKUP(BZ$2,Assumptions!$C$94:$M$94,Assumptions!$C$98:$M$98))))</f>
        <v>-86.59746865</v>
      </c>
      <c r="CA35" s="50">
        <f t="array" ref="CA35">-(IF(CA$2=1,Assumptions!$P36/12,-(SUMIF($D$2:$EE$2,CA$2-1,$D35:$EE35)/12)*(1+XLOOKUP(CA$2,Assumptions!$C$94:$M$94,Assumptions!$C$98:$M$98))))</f>
        <v>-86.59746865</v>
      </c>
      <c r="CB35" s="50">
        <f t="array" ref="CB35">-(IF(CB$2=1,Assumptions!$P36/12,-(SUMIF($D$2:$EE$2,CB$2-1,$D35:$EE35)/12)*(1+XLOOKUP(CB$2,Assumptions!$C$94:$M$94,Assumptions!$C$98:$M$98))))</f>
        <v>-86.59746865</v>
      </c>
      <c r="CC35" s="50">
        <f t="array" ref="CC35">-(IF(CC$2=1,Assumptions!$P36/12,-(SUMIF($D$2:$EE$2,CC$2-1,$D35:$EE35)/12)*(1+XLOOKUP(CC$2,Assumptions!$C$94:$M$94,Assumptions!$C$98:$M$98))))</f>
        <v>-86.59746865</v>
      </c>
      <c r="CD35" s="50">
        <f t="array" ref="CD35">-(IF(CD$2=1,Assumptions!$P36/12,-(SUMIF($D$2:$EE$2,CD$2-1,$D35:$EE35)/12)*(1+XLOOKUP(CD$2,Assumptions!$C$94:$M$94,Assumptions!$C$98:$M$98))))</f>
        <v>-86.59746865</v>
      </c>
      <c r="CE35" s="50">
        <f t="array" ref="CE35">-(IF(CE$2=1,Assumptions!$P36/12,-(SUMIF($D$2:$EE$2,CE$2-1,$D35:$EE35)/12)*(1+XLOOKUP(CE$2,Assumptions!$C$94:$M$94,Assumptions!$C$98:$M$98))))</f>
        <v>-86.59746865</v>
      </c>
      <c r="CF35" s="50">
        <f t="array" ref="CF35">-(IF(CF$2=1,Assumptions!$P36/12,-(SUMIF($D$2:$EE$2,CF$2-1,$D35:$EE35)/12)*(1+XLOOKUP(CF$2,Assumptions!$C$94:$M$94,Assumptions!$C$98:$M$98))))</f>
        <v>-86.59746865</v>
      </c>
      <c r="CG35" s="50">
        <f t="array" ref="CG35">-(IF(CG$2=1,Assumptions!$P36/12,-(SUMIF($D$2:$EE$2,CG$2-1,$D35:$EE35)/12)*(1+XLOOKUP(CG$2,Assumptions!$C$94:$M$94,Assumptions!$C$98:$M$98))))</f>
        <v>-86.59746865</v>
      </c>
      <c r="CH35" s="50">
        <f t="array" ref="CH35">-(IF(CH$2=1,Assumptions!$P36/12,-(SUMIF($D$2:$EE$2,CH$2-1,$D35:$EE35)/12)*(1+XLOOKUP(CH$2,Assumptions!$C$94:$M$94,Assumptions!$C$98:$M$98))))</f>
        <v>-86.59746865</v>
      </c>
      <c r="CI35" s="50">
        <f t="array" ref="CI35">-(IF(CI$2=1,Assumptions!$P36/12,-(SUMIF($D$2:$EE$2,CI$2-1,$D35:$EE35)/12)*(1+XLOOKUP(CI$2,Assumptions!$C$94:$M$94,Assumptions!$C$98:$M$98))))</f>
        <v>-86.59746865</v>
      </c>
      <c r="CJ35" s="50">
        <f t="array" ref="CJ35">-(IF(CJ$2=1,Assumptions!$P36/12,-(SUMIF($D$2:$EE$2,CJ$2-1,$D35:$EE35)/12)*(1+XLOOKUP(CJ$2,Assumptions!$C$94:$M$94,Assumptions!$C$98:$M$98))))</f>
        <v>-89.19539271</v>
      </c>
      <c r="CK35" s="50">
        <f t="array" ref="CK35">-(IF(CK$2=1,Assumptions!$P36/12,-(SUMIF($D$2:$EE$2,CK$2-1,$D35:$EE35)/12)*(1+XLOOKUP(CK$2,Assumptions!$C$94:$M$94,Assumptions!$C$98:$M$98))))</f>
        <v>-89.19539271</v>
      </c>
      <c r="CL35" s="50">
        <f t="array" ref="CL35">-(IF(CL$2=1,Assumptions!$P36/12,-(SUMIF($D$2:$EE$2,CL$2-1,$D35:$EE35)/12)*(1+XLOOKUP(CL$2,Assumptions!$C$94:$M$94,Assumptions!$C$98:$M$98))))</f>
        <v>-89.19539271</v>
      </c>
      <c r="CM35" s="50">
        <f t="array" ref="CM35">-(IF(CM$2=1,Assumptions!$P36/12,-(SUMIF($D$2:$EE$2,CM$2-1,$D35:$EE35)/12)*(1+XLOOKUP(CM$2,Assumptions!$C$94:$M$94,Assumptions!$C$98:$M$98))))</f>
        <v>-89.19539271</v>
      </c>
      <c r="CN35" s="50">
        <f t="array" ref="CN35">-(IF(CN$2=1,Assumptions!$P36/12,-(SUMIF($D$2:$EE$2,CN$2-1,$D35:$EE35)/12)*(1+XLOOKUP(CN$2,Assumptions!$C$94:$M$94,Assumptions!$C$98:$M$98))))</f>
        <v>-89.19539271</v>
      </c>
      <c r="CO35" s="50">
        <f t="array" ref="CO35">-(IF(CO$2=1,Assumptions!$P36/12,-(SUMIF($D$2:$EE$2,CO$2-1,$D35:$EE35)/12)*(1+XLOOKUP(CO$2,Assumptions!$C$94:$M$94,Assumptions!$C$98:$M$98))))</f>
        <v>-89.19539271</v>
      </c>
      <c r="CP35" s="50">
        <f t="array" ref="CP35">-(IF(CP$2=1,Assumptions!$P36/12,-(SUMIF($D$2:$EE$2,CP$2-1,$D35:$EE35)/12)*(1+XLOOKUP(CP$2,Assumptions!$C$94:$M$94,Assumptions!$C$98:$M$98))))</f>
        <v>-89.19539271</v>
      </c>
      <c r="CQ35" s="50">
        <f t="array" ref="CQ35">-(IF(CQ$2=1,Assumptions!$P36/12,-(SUMIF($D$2:$EE$2,CQ$2-1,$D35:$EE35)/12)*(1+XLOOKUP(CQ$2,Assumptions!$C$94:$M$94,Assumptions!$C$98:$M$98))))</f>
        <v>-89.19539271</v>
      </c>
      <c r="CR35" s="50">
        <f t="array" ref="CR35">-(IF(CR$2=1,Assumptions!$P36/12,-(SUMIF($D$2:$EE$2,CR$2-1,$D35:$EE35)/12)*(1+XLOOKUP(CR$2,Assumptions!$C$94:$M$94,Assumptions!$C$98:$M$98))))</f>
        <v>-89.19539271</v>
      </c>
      <c r="CS35" s="50">
        <f t="array" ref="CS35">-(IF(CS$2=1,Assumptions!$P36/12,-(SUMIF($D$2:$EE$2,CS$2-1,$D35:$EE35)/12)*(1+XLOOKUP(CS$2,Assumptions!$C$94:$M$94,Assumptions!$C$98:$M$98))))</f>
        <v>-89.19539271</v>
      </c>
      <c r="CT35" s="50">
        <f t="array" ref="CT35">-(IF(CT$2=1,Assumptions!$P36/12,-(SUMIF($D$2:$EE$2,CT$2-1,$D35:$EE35)/12)*(1+XLOOKUP(CT$2,Assumptions!$C$94:$M$94,Assumptions!$C$98:$M$98))))</f>
        <v>-89.19539271</v>
      </c>
      <c r="CU35" s="50">
        <f t="array" ref="CU35">-(IF(CU$2=1,Assumptions!$P36/12,-(SUMIF($D$2:$EE$2,CU$2-1,$D35:$EE35)/12)*(1+XLOOKUP(CU$2,Assumptions!$C$94:$M$94,Assumptions!$C$98:$M$98))))</f>
        <v>-89.19539271</v>
      </c>
      <c r="CV35" s="50">
        <f t="array" ref="CV35">-(IF(CV$2=1,Assumptions!$P36/12,-(SUMIF($D$2:$EE$2,CV$2-1,$D35:$EE35)/12)*(1+XLOOKUP(CV$2,Assumptions!$C$94:$M$94,Assumptions!$C$98:$M$98))))</f>
        <v>-91.8712545</v>
      </c>
      <c r="CW35" s="50">
        <f t="array" ref="CW35">-(IF(CW$2=1,Assumptions!$P36/12,-(SUMIF($D$2:$EE$2,CW$2-1,$D35:$EE35)/12)*(1+XLOOKUP(CW$2,Assumptions!$C$94:$M$94,Assumptions!$C$98:$M$98))))</f>
        <v>-91.8712545</v>
      </c>
      <c r="CX35" s="50">
        <f t="array" ref="CX35">-(IF(CX$2=1,Assumptions!$P36/12,-(SUMIF($D$2:$EE$2,CX$2-1,$D35:$EE35)/12)*(1+XLOOKUP(CX$2,Assumptions!$C$94:$M$94,Assumptions!$C$98:$M$98))))</f>
        <v>-91.8712545</v>
      </c>
      <c r="CY35" s="50">
        <f t="array" ref="CY35">-(IF(CY$2=1,Assumptions!$P36/12,-(SUMIF($D$2:$EE$2,CY$2-1,$D35:$EE35)/12)*(1+XLOOKUP(CY$2,Assumptions!$C$94:$M$94,Assumptions!$C$98:$M$98))))</f>
        <v>-91.8712545</v>
      </c>
      <c r="CZ35" s="50">
        <f t="array" ref="CZ35">-(IF(CZ$2=1,Assumptions!$P36/12,-(SUMIF($D$2:$EE$2,CZ$2-1,$D35:$EE35)/12)*(1+XLOOKUP(CZ$2,Assumptions!$C$94:$M$94,Assumptions!$C$98:$M$98))))</f>
        <v>-91.8712545</v>
      </c>
      <c r="DA35" s="50">
        <f t="array" ref="DA35">-(IF(DA$2=1,Assumptions!$P36/12,-(SUMIF($D$2:$EE$2,DA$2-1,$D35:$EE35)/12)*(1+XLOOKUP(DA$2,Assumptions!$C$94:$M$94,Assumptions!$C$98:$M$98))))</f>
        <v>-91.8712545</v>
      </c>
      <c r="DB35" s="50">
        <f t="array" ref="DB35">-(IF(DB$2=1,Assumptions!$P36/12,-(SUMIF($D$2:$EE$2,DB$2-1,$D35:$EE35)/12)*(1+XLOOKUP(DB$2,Assumptions!$C$94:$M$94,Assumptions!$C$98:$M$98))))</f>
        <v>-91.8712545</v>
      </c>
      <c r="DC35" s="50">
        <f t="array" ref="DC35">-(IF(DC$2=1,Assumptions!$P36/12,-(SUMIF($D$2:$EE$2,DC$2-1,$D35:$EE35)/12)*(1+XLOOKUP(DC$2,Assumptions!$C$94:$M$94,Assumptions!$C$98:$M$98))))</f>
        <v>-91.8712545</v>
      </c>
      <c r="DD35" s="50">
        <f t="array" ref="DD35">-(IF(DD$2=1,Assumptions!$P36/12,-(SUMIF($D$2:$EE$2,DD$2-1,$D35:$EE35)/12)*(1+XLOOKUP(DD$2,Assumptions!$C$94:$M$94,Assumptions!$C$98:$M$98))))</f>
        <v>-91.8712545</v>
      </c>
      <c r="DE35" s="50">
        <f t="array" ref="DE35">-(IF(DE$2=1,Assumptions!$P36/12,-(SUMIF($D$2:$EE$2,DE$2-1,$D35:$EE35)/12)*(1+XLOOKUP(DE$2,Assumptions!$C$94:$M$94,Assumptions!$C$98:$M$98))))</f>
        <v>-91.8712545</v>
      </c>
      <c r="DF35" s="50">
        <f t="array" ref="DF35">-(IF(DF$2=1,Assumptions!$P36/12,-(SUMIF($D$2:$EE$2,DF$2-1,$D35:$EE35)/12)*(1+XLOOKUP(DF$2,Assumptions!$C$94:$M$94,Assumptions!$C$98:$M$98))))</f>
        <v>-91.8712545</v>
      </c>
      <c r="DG35" s="50">
        <f t="array" ref="DG35">-(IF(DG$2=1,Assumptions!$P36/12,-(SUMIF($D$2:$EE$2,DG$2-1,$D35:$EE35)/12)*(1+XLOOKUP(DG$2,Assumptions!$C$94:$M$94,Assumptions!$C$98:$M$98))))</f>
        <v>-91.8712545</v>
      </c>
      <c r="DH35" s="50">
        <f t="array" ref="DH35">-(IF(DH$2=1,Assumptions!$P36/12,-(SUMIF($D$2:$EE$2,DH$2-1,$D35:$EE35)/12)*(1+XLOOKUP(DH$2,Assumptions!$C$94:$M$94,Assumptions!$C$98:$M$98))))</f>
        <v>-94.62739213</v>
      </c>
      <c r="DI35" s="50">
        <f t="array" ref="DI35">-(IF(DI$2=1,Assumptions!$P36/12,-(SUMIF($D$2:$EE$2,DI$2-1,$D35:$EE35)/12)*(1+XLOOKUP(DI$2,Assumptions!$C$94:$M$94,Assumptions!$C$98:$M$98))))</f>
        <v>-94.62739213</v>
      </c>
      <c r="DJ35" s="50">
        <f t="array" ref="DJ35">-(IF(DJ$2=1,Assumptions!$P36/12,-(SUMIF($D$2:$EE$2,DJ$2-1,$D35:$EE35)/12)*(1+XLOOKUP(DJ$2,Assumptions!$C$94:$M$94,Assumptions!$C$98:$M$98))))</f>
        <v>-94.62739213</v>
      </c>
      <c r="DK35" s="50">
        <f t="array" ref="DK35">-(IF(DK$2=1,Assumptions!$P36/12,-(SUMIF($D$2:$EE$2,DK$2-1,$D35:$EE35)/12)*(1+XLOOKUP(DK$2,Assumptions!$C$94:$M$94,Assumptions!$C$98:$M$98))))</f>
        <v>-94.62739213</v>
      </c>
      <c r="DL35" s="50">
        <f t="array" ref="DL35">-(IF(DL$2=1,Assumptions!$P36/12,-(SUMIF($D$2:$EE$2,DL$2-1,$D35:$EE35)/12)*(1+XLOOKUP(DL$2,Assumptions!$C$94:$M$94,Assumptions!$C$98:$M$98))))</f>
        <v>-94.62739213</v>
      </c>
      <c r="DM35" s="50">
        <f t="array" ref="DM35">-(IF(DM$2=1,Assumptions!$P36/12,-(SUMIF($D$2:$EE$2,DM$2-1,$D35:$EE35)/12)*(1+XLOOKUP(DM$2,Assumptions!$C$94:$M$94,Assumptions!$C$98:$M$98))))</f>
        <v>-94.62739213</v>
      </c>
      <c r="DN35" s="50">
        <f t="array" ref="DN35">-(IF(DN$2=1,Assumptions!$P36/12,-(SUMIF($D$2:$EE$2,DN$2-1,$D35:$EE35)/12)*(1+XLOOKUP(DN$2,Assumptions!$C$94:$M$94,Assumptions!$C$98:$M$98))))</f>
        <v>-94.62739213</v>
      </c>
      <c r="DO35" s="50">
        <f t="array" ref="DO35">-(IF(DO$2=1,Assumptions!$P36/12,-(SUMIF($D$2:$EE$2,DO$2-1,$D35:$EE35)/12)*(1+XLOOKUP(DO$2,Assumptions!$C$94:$M$94,Assumptions!$C$98:$M$98))))</f>
        <v>-94.62739213</v>
      </c>
      <c r="DP35" s="50">
        <f t="array" ref="DP35">-(IF(DP$2=1,Assumptions!$P36/12,-(SUMIF($D$2:$EE$2,DP$2-1,$D35:$EE35)/12)*(1+XLOOKUP(DP$2,Assumptions!$C$94:$M$94,Assumptions!$C$98:$M$98))))</f>
        <v>-94.62739213</v>
      </c>
      <c r="DQ35" s="50">
        <f t="array" ref="DQ35">-(IF(DQ$2=1,Assumptions!$P36/12,-(SUMIF($D$2:$EE$2,DQ$2-1,$D35:$EE35)/12)*(1+XLOOKUP(DQ$2,Assumptions!$C$94:$M$94,Assumptions!$C$98:$M$98))))</f>
        <v>-94.62739213</v>
      </c>
      <c r="DR35" s="50">
        <f t="array" ref="DR35">-(IF(DR$2=1,Assumptions!$P36/12,-(SUMIF($D$2:$EE$2,DR$2-1,$D35:$EE35)/12)*(1+XLOOKUP(DR$2,Assumptions!$C$94:$M$94,Assumptions!$C$98:$M$98))))</f>
        <v>-94.62739213</v>
      </c>
      <c r="DS35" s="50">
        <f t="array" ref="DS35">-(IF(DS$2=1,Assumptions!$P36/12,-(SUMIF($D$2:$EE$2,DS$2-1,$D35:$EE35)/12)*(1+XLOOKUP(DS$2,Assumptions!$C$94:$M$94,Assumptions!$C$98:$M$98))))</f>
        <v>-94.62739213</v>
      </c>
      <c r="DT35" s="50">
        <f t="array" ref="DT35">-(IF(DT$2=1,Assumptions!$P36/12,-(SUMIF($D$2:$EE$2,DT$2-1,$D35:$EE35)/12)*(1+XLOOKUP(DT$2,Assumptions!$C$94:$M$94,Assumptions!$C$98:$M$98))))</f>
        <v>-97.46621389</v>
      </c>
      <c r="DU35" s="50">
        <f t="array" ref="DU35">-(IF(DU$2=1,Assumptions!$P36/12,-(SUMIF($D$2:$EE$2,DU$2-1,$D35:$EE35)/12)*(1+XLOOKUP(DU$2,Assumptions!$C$94:$M$94,Assumptions!$C$98:$M$98))))</f>
        <v>-97.46621389</v>
      </c>
      <c r="DV35" s="50">
        <f t="array" ref="DV35">-(IF(DV$2=1,Assumptions!$P36/12,-(SUMIF($D$2:$EE$2,DV$2-1,$D35:$EE35)/12)*(1+XLOOKUP(DV$2,Assumptions!$C$94:$M$94,Assumptions!$C$98:$M$98))))</f>
        <v>-97.46621389</v>
      </c>
      <c r="DW35" s="50">
        <f t="array" ref="DW35">-(IF(DW$2=1,Assumptions!$P36/12,-(SUMIF($D$2:$EE$2,DW$2-1,$D35:$EE35)/12)*(1+XLOOKUP(DW$2,Assumptions!$C$94:$M$94,Assumptions!$C$98:$M$98))))</f>
        <v>-97.46621389</v>
      </c>
      <c r="DX35" s="50">
        <f t="array" ref="DX35">-(IF(DX$2=1,Assumptions!$P36/12,-(SUMIF($D$2:$EE$2,DX$2-1,$D35:$EE35)/12)*(1+XLOOKUP(DX$2,Assumptions!$C$94:$M$94,Assumptions!$C$98:$M$98))))</f>
        <v>-97.46621389</v>
      </c>
      <c r="DY35" s="50">
        <f t="array" ref="DY35">-(IF(DY$2=1,Assumptions!$P36/12,-(SUMIF($D$2:$EE$2,DY$2-1,$D35:$EE35)/12)*(1+XLOOKUP(DY$2,Assumptions!$C$94:$M$94,Assumptions!$C$98:$M$98))))</f>
        <v>-97.46621389</v>
      </c>
      <c r="DZ35" s="50">
        <f t="array" ref="DZ35">-(IF(DZ$2=1,Assumptions!$P36/12,-(SUMIF($D$2:$EE$2,DZ$2-1,$D35:$EE35)/12)*(1+XLOOKUP(DZ$2,Assumptions!$C$94:$M$94,Assumptions!$C$98:$M$98))))</f>
        <v>-97.46621389</v>
      </c>
      <c r="EA35" s="50">
        <f t="array" ref="EA35">-(IF(EA$2=1,Assumptions!$P36/12,-(SUMIF($D$2:$EE$2,EA$2-1,$D35:$EE35)/12)*(1+XLOOKUP(EA$2,Assumptions!$C$94:$M$94,Assumptions!$C$98:$M$98))))</f>
        <v>-97.46621389</v>
      </c>
      <c r="EB35" s="50">
        <f t="array" ref="EB35">-(IF(EB$2=1,Assumptions!$P36/12,-(SUMIF($D$2:$EE$2,EB$2-1,$D35:$EE35)/12)*(1+XLOOKUP(EB$2,Assumptions!$C$94:$M$94,Assumptions!$C$98:$M$98))))</f>
        <v>-97.46621389</v>
      </c>
      <c r="EC35" s="50">
        <f t="array" ref="EC35">-(IF(EC$2=1,Assumptions!$P36/12,-(SUMIF($D$2:$EE$2,EC$2-1,$D35:$EE35)/12)*(1+XLOOKUP(EC$2,Assumptions!$C$94:$M$94,Assumptions!$C$98:$M$98))))</f>
        <v>-97.46621389</v>
      </c>
      <c r="ED35" s="50">
        <f t="array" ref="ED35">-(IF(ED$2=1,Assumptions!$P36/12,-(SUMIF($D$2:$EE$2,ED$2-1,$D35:$EE35)/12)*(1+XLOOKUP(ED$2,Assumptions!$C$94:$M$94,Assumptions!$C$98:$M$98))))</f>
        <v>-97.46621389</v>
      </c>
      <c r="EE35" s="50">
        <f t="array" ref="EE35">-(IF(EE$2=1,Assumptions!$P36/12,-(SUMIF($D$2:$EE$2,EE$2-1,$D35:$EE35)/12)*(1+XLOOKUP(EE$2,Assumptions!$C$94:$M$94,Assumptions!$C$98:$M$98))))</f>
        <v>-97.46621389</v>
      </c>
    </row>
    <row r="36" ht="15.75" customHeight="1">
      <c r="A36" s="1"/>
      <c r="B36" s="82"/>
      <c r="C36" s="43" t="str">
        <f>Assumptions!J37</f>
        <v>Total Operating Expenses</v>
      </c>
      <c r="D36" s="196">
        <f t="shared" ref="D36:EE36" si="6">SUM(D24:D35)</f>
        <v>-12245.37434</v>
      </c>
      <c r="E36" s="196">
        <f t="shared" si="6"/>
        <v>-12245.37434</v>
      </c>
      <c r="F36" s="196">
        <f t="shared" si="6"/>
        <v>-12245.37434</v>
      </c>
      <c r="G36" s="196">
        <f t="shared" si="6"/>
        <v>-12245.37434</v>
      </c>
      <c r="H36" s="196">
        <f t="shared" si="6"/>
        <v>-12245.37434</v>
      </c>
      <c r="I36" s="196">
        <f t="shared" si="6"/>
        <v>-12245.37434</v>
      </c>
      <c r="J36" s="196">
        <f t="shared" si="6"/>
        <v>-12245.37434</v>
      </c>
      <c r="K36" s="196">
        <f t="shared" si="6"/>
        <v>-12245.37434</v>
      </c>
      <c r="L36" s="196">
        <f t="shared" si="6"/>
        <v>-12245.37434</v>
      </c>
      <c r="M36" s="196">
        <f t="shared" si="6"/>
        <v>-12245.37434</v>
      </c>
      <c r="N36" s="196">
        <f t="shared" si="6"/>
        <v>-12245.37434</v>
      </c>
      <c r="O36" s="196">
        <f t="shared" si="6"/>
        <v>-12245.37434</v>
      </c>
      <c r="P36" s="196">
        <f t="shared" si="6"/>
        <v>-12707.76654</v>
      </c>
      <c r="Q36" s="196">
        <f t="shared" si="6"/>
        <v>-12707.76654</v>
      </c>
      <c r="R36" s="196">
        <f t="shared" si="6"/>
        <v>-12707.76654</v>
      </c>
      <c r="S36" s="196">
        <f t="shared" si="6"/>
        <v>-12707.76654</v>
      </c>
      <c r="T36" s="196">
        <f t="shared" si="6"/>
        <v>-12707.76654</v>
      </c>
      <c r="U36" s="196">
        <f t="shared" si="6"/>
        <v>-12707.76654</v>
      </c>
      <c r="V36" s="196">
        <f t="shared" si="6"/>
        <v>-12707.76654</v>
      </c>
      <c r="W36" s="196">
        <f t="shared" si="6"/>
        <v>-12707.76654</v>
      </c>
      <c r="X36" s="196">
        <f t="shared" si="6"/>
        <v>-12707.76654</v>
      </c>
      <c r="Y36" s="196">
        <f t="shared" si="6"/>
        <v>-12707.76654</v>
      </c>
      <c r="Z36" s="196">
        <f t="shared" si="6"/>
        <v>-12707.76654</v>
      </c>
      <c r="AA36" s="196">
        <f t="shared" si="6"/>
        <v>-12707.76654</v>
      </c>
      <c r="AB36" s="196">
        <f t="shared" si="6"/>
        <v>-13045.31206</v>
      </c>
      <c r="AC36" s="196">
        <f t="shared" si="6"/>
        <v>-13045.31206</v>
      </c>
      <c r="AD36" s="196">
        <f t="shared" si="6"/>
        <v>-13045.31206</v>
      </c>
      <c r="AE36" s="196">
        <f t="shared" si="6"/>
        <v>-13045.31206</v>
      </c>
      <c r="AF36" s="196">
        <f t="shared" si="6"/>
        <v>-13045.31206</v>
      </c>
      <c r="AG36" s="196">
        <f t="shared" si="6"/>
        <v>-13045.31206</v>
      </c>
      <c r="AH36" s="196">
        <f t="shared" si="6"/>
        <v>-13045.31206</v>
      </c>
      <c r="AI36" s="196">
        <f t="shared" si="6"/>
        <v>-13045.31206</v>
      </c>
      <c r="AJ36" s="196">
        <f t="shared" si="6"/>
        <v>-13045.31206</v>
      </c>
      <c r="AK36" s="196">
        <f t="shared" si="6"/>
        <v>-13045.31206</v>
      </c>
      <c r="AL36" s="196">
        <f t="shared" si="6"/>
        <v>-13045.31206</v>
      </c>
      <c r="AM36" s="196">
        <f t="shared" si="6"/>
        <v>-13045.31206</v>
      </c>
      <c r="AN36" s="196">
        <f t="shared" si="6"/>
        <v>-13392.1102</v>
      </c>
      <c r="AO36" s="196">
        <f t="shared" si="6"/>
        <v>-13392.1102</v>
      </c>
      <c r="AP36" s="196">
        <f t="shared" si="6"/>
        <v>-13392.1102</v>
      </c>
      <c r="AQ36" s="196">
        <f t="shared" si="6"/>
        <v>-13392.1102</v>
      </c>
      <c r="AR36" s="196">
        <f t="shared" si="6"/>
        <v>-13392.1102</v>
      </c>
      <c r="AS36" s="196">
        <f t="shared" si="6"/>
        <v>-13392.1102</v>
      </c>
      <c r="AT36" s="196">
        <f t="shared" si="6"/>
        <v>-13392.1102</v>
      </c>
      <c r="AU36" s="196">
        <f t="shared" si="6"/>
        <v>-13392.1102</v>
      </c>
      <c r="AV36" s="196">
        <f t="shared" si="6"/>
        <v>-13392.1102</v>
      </c>
      <c r="AW36" s="196">
        <f t="shared" si="6"/>
        <v>-13392.1102</v>
      </c>
      <c r="AX36" s="196">
        <f t="shared" si="6"/>
        <v>-13392.1102</v>
      </c>
      <c r="AY36" s="196">
        <f t="shared" si="6"/>
        <v>-13392.1102</v>
      </c>
      <c r="AZ36" s="196">
        <f t="shared" si="6"/>
        <v>-13793.8735</v>
      </c>
      <c r="BA36" s="196">
        <f t="shared" si="6"/>
        <v>-13793.8735</v>
      </c>
      <c r="BB36" s="196">
        <f t="shared" si="6"/>
        <v>-13793.8735</v>
      </c>
      <c r="BC36" s="196">
        <f t="shared" si="6"/>
        <v>-13793.8735</v>
      </c>
      <c r="BD36" s="196">
        <f t="shared" si="6"/>
        <v>-13793.8735</v>
      </c>
      <c r="BE36" s="196">
        <f t="shared" si="6"/>
        <v>-13793.8735</v>
      </c>
      <c r="BF36" s="196">
        <f t="shared" si="6"/>
        <v>-13793.8735</v>
      </c>
      <c r="BG36" s="196">
        <f t="shared" si="6"/>
        <v>-13793.8735</v>
      </c>
      <c r="BH36" s="196">
        <f t="shared" si="6"/>
        <v>-13793.8735</v>
      </c>
      <c r="BI36" s="196">
        <f t="shared" si="6"/>
        <v>-13793.8735</v>
      </c>
      <c r="BJ36" s="196">
        <f t="shared" si="6"/>
        <v>-13793.8735</v>
      </c>
      <c r="BK36" s="196">
        <f t="shared" si="6"/>
        <v>-13793.8735</v>
      </c>
      <c r="BL36" s="196">
        <f t="shared" si="6"/>
        <v>-14207.68971</v>
      </c>
      <c r="BM36" s="196">
        <f t="shared" si="6"/>
        <v>-14207.68971</v>
      </c>
      <c r="BN36" s="196">
        <f t="shared" si="6"/>
        <v>-14207.68971</v>
      </c>
      <c r="BO36" s="196">
        <f t="shared" si="6"/>
        <v>-14207.68971</v>
      </c>
      <c r="BP36" s="196">
        <f t="shared" si="6"/>
        <v>-14207.68971</v>
      </c>
      <c r="BQ36" s="196">
        <f t="shared" si="6"/>
        <v>-14207.68971</v>
      </c>
      <c r="BR36" s="196">
        <f t="shared" si="6"/>
        <v>-14207.68971</v>
      </c>
      <c r="BS36" s="196">
        <f t="shared" si="6"/>
        <v>-14207.68971</v>
      </c>
      <c r="BT36" s="196">
        <f t="shared" si="6"/>
        <v>-14207.68971</v>
      </c>
      <c r="BU36" s="196">
        <f t="shared" si="6"/>
        <v>-14207.68971</v>
      </c>
      <c r="BV36" s="196">
        <f t="shared" si="6"/>
        <v>-14207.68971</v>
      </c>
      <c r="BW36" s="196">
        <f t="shared" si="6"/>
        <v>-14207.68971</v>
      </c>
      <c r="BX36" s="196">
        <f t="shared" si="6"/>
        <v>-14633.9204</v>
      </c>
      <c r="BY36" s="196">
        <f t="shared" si="6"/>
        <v>-14633.9204</v>
      </c>
      <c r="BZ36" s="196">
        <f t="shared" si="6"/>
        <v>-14633.9204</v>
      </c>
      <c r="CA36" s="196">
        <f t="shared" si="6"/>
        <v>-14633.9204</v>
      </c>
      <c r="CB36" s="196">
        <f t="shared" si="6"/>
        <v>-14633.9204</v>
      </c>
      <c r="CC36" s="196">
        <f t="shared" si="6"/>
        <v>-14633.9204</v>
      </c>
      <c r="CD36" s="196">
        <f t="shared" si="6"/>
        <v>-14633.9204</v>
      </c>
      <c r="CE36" s="196">
        <f t="shared" si="6"/>
        <v>-14633.9204</v>
      </c>
      <c r="CF36" s="196">
        <f t="shared" si="6"/>
        <v>-14633.9204</v>
      </c>
      <c r="CG36" s="196">
        <f t="shared" si="6"/>
        <v>-14633.9204</v>
      </c>
      <c r="CH36" s="196">
        <f t="shared" si="6"/>
        <v>-14633.9204</v>
      </c>
      <c r="CI36" s="196">
        <f t="shared" si="6"/>
        <v>-14633.9204</v>
      </c>
      <c r="CJ36" s="196">
        <f t="shared" si="6"/>
        <v>-15072.93801</v>
      </c>
      <c r="CK36" s="196">
        <f t="shared" si="6"/>
        <v>-15072.93801</v>
      </c>
      <c r="CL36" s="196">
        <f t="shared" si="6"/>
        <v>-15072.93801</v>
      </c>
      <c r="CM36" s="196">
        <f t="shared" si="6"/>
        <v>-15072.93801</v>
      </c>
      <c r="CN36" s="196">
        <f t="shared" si="6"/>
        <v>-15072.93801</v>
      </c>
      <c r="CO36" s="196">
        <f t="shared" si="6"/>
        <v>-15072.93801</v>
      </c>
      <c r="CP36" s="196">
        <f t="shared" si="6"/>
        <v>-15072.93801</v>
      </c>
      <c r="CQ36" s="196">
        <f t="shared" si="6"/>
        <v>-15072.93801</v>
      </c>
      <c r="CR36" s="196">
        <f t="shared" si="6"/>
        <v>-15072.93801</v>
      </c>
      <c r="CS36" s="196">
        <f t="shared" si="6"/>
        <v>-15072.93801</v>
      </c>
      <c r="CT36" s="196">
        <f t="shared" si="6"/>
        <v>-15072.93801</v>
      </c>
      <c r="CU36" s="196">
        <f t="shared" si="6"/>
        <v>-15072.93801</v>
      </c>
      <c r="CV36" s="196">
        <f t="shared" si="6"/>
        <v>-15525.12615</v>
      </c>
      <c r="CW36" s="196">
        <f t="shared" si="6"/>
        <v>-15525.12615</v>
      </c>
      <c r="CX36" s="196">
        <f t="shared" si="6"/>
        <v>-15525.12615</v>
      </c>
      <c r="CY36" s="196">
        <f t="shared" si="6"/>
        <v>-15525.12615</v>
      </c>
      <c r="CZ36" s="196">
        <f t="shared" si="6"/>
        <v>-15525.12615</v>
      </c>
      <c r="DA36" s="196">
        <f t="shared" si="6"/>
        <v>-15525.12615</v>
      </c>
      <c r="DB36" s="196">
        <f t="shared" si="6"/>
        <v>-15525.12615</v>
      </c>
      <c r="DC36" s="196">
        <f t="shared" si="6"/>
        <v>-15525.12615</v>
      </c>
      <c r="DD36" s="196">
        <f t="shared" si="6"/>
        <v>-15525.12615</v>
      </c>
      <c r="DE36" s="196">
        <f t="shared" si="6"/>
        <v>-15525.12615</v>
      </c>
      <c r="DF36" s="196">
        <f t="shared" si="6"/>
        <v>-15525.12615</v>
      </c>
      <c r="DG36" s="196">
        <f t="shared" si="6"/>
        <v>-15525.12615</v>
      </c>
      <c r="DH36" s="196">
        <f t="shared" si="6"/>
        <v>-15990.87994</v>
      </c>
      <c r="DI36" s="196">
        <f t="shared" si="6"/>
        <v>-15990.87994</v>
      </c>
      <c r="DJ36" s="196">
        <f t="shared" si="6"/>
        <v>-15990.87994</v>
      </c>
      <c r="DK36" s="196">
        <f t="shared" si="6"/>
        <v>-15990.87994</v>
      </c>
      <c r="DL36" s="196">
        <f t="shared" si="6"/>
        <v>-15990.87994</v>
      </c>
      <c r="DM36" s="196">
        <f t="shared" si="6"/>
        <v>-15990.87994</v>
      </c>
      <c r="DN36" s="196">
        <f t="shared" si="6"/>
        <v>-15990.87994</v>
      </c>
      <c r="DO36" s="196">
        <f t="shared" si="6"/>
        <v>-15990.87994</v>
      </c>
      <c r="DP36" s="196">
        <f t="shared" si="6"/>
        <v>-15990.87994</v>
      </c>
      <c r="DQ36" s="196">
        <f t="shared" si="6"/>
        <v>-15990.87994</v>
      </c>
      <c r="DR36" s="196">
        <f t="shared" si="6"/>
        <v>-15990.87994</v>
      </c>
      <c r="DS36" s="196">
        <f t="shared" si="6"/>
        <v>-15990.87994</v>
      </c>
      <c r="DT36" s="196">
        <f t="shared" si="6"/>
        <v>-16295.91639</v>
      </c>
      <c r="DU36" s="196">
        <f t="shared" si="6"/>
        <v>-16295.91639</v>
      </c>
      <c r="DV36" s="196">
        <f t="shared" si="6"/>
        <v>-16295.91639</v>
      </c>
      <c r="DW36" s="196">
        <f t="shared" si="6"/>
        <v>-16295.91639</v>
      </c>
      <c r="DX36" s="196">
        <f t="shared" si="6"/>
        <v>-16295.91639</v>
      </c>
      <c r="DY36" s="196">
        <f t="shared" si="6"/>
        <v>-16295.91639</v>
      </c>
      <c r="DZ36" s="196">
        <f t="shared" si="6"/>
        <v>-16295.91639</v>
      </c>
      <c r="EA36" s="196">
        <f t="shared" si="6"/>
        <v>-16295.91639</v>
      </c>
      <c r="EB36" s="196">
        <f t="shared" si="6"/>
        <v>-16295.91639</v>
      </c>
      <c r="EC36" s="196">
        <f t="shared" si="6"/>
        <v>-16295.91639</v>
      </c>
      <c r="ED36" s="196">
        <f t="shared" si="6"/>
        <v>-16295.91639</v>
      </c>
      <c r="EE36" s="196">
        <f t="shared" si="6"/>
        <v>-16295.91639</v>
      </c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</row>
    <row r="38" ht="15.75" customHeight="1">
      <c r="A38" s="1"/>
      <c r="B38" s="43"/>
      <c r="C38" s="43" t="str">
        <f>Assumptions!J39</f>
        <v>Net Operating Income</v>
      </c>
      <c r="D38" s="200">
        <f>IF(OR(D$1=Assumptions!$B$115,D$1=Assumptions!$C$115,D$1=Assumptions!$D$115,D$1=Assumptions!$E$115,D$1=Assumptions!$F$115),(Assumptions!$C$105*D$21)+(SUM(D28+D30+D32+D33+D34)+(Assumptions!$C$105*SUM(D$24:D$27,D$29,D$31,D$35))),(D$21+D$36))</f>
        <v>22214.05133</v>
      </c>
      <c r="E38" s="200">
        <f>IF(OR(E$1=Assumptions!$B$115,E$1=Assumptions!$C$115,E$1=Assumptions!$D$115,E$1=Assumptions!$E$115,E$1=Assumptions!$F$115),(Assumptions!$C$105*E$21)+(SUM(E28+E30+E32+E33+E34)+(Assumptions!$C$105*SUM(E$24:E$27,E$29,E$31,E$35))),(E$21+E$36))</f>
        <v>22214.05133</v>
      </c>
      <c r="F38" s="200">
        <f>IF(OR(F$1=Assumptions!$B$115,F$1=Assumptions!$C$115,F$1=Assumptions!$D$115,F$1=Assumptions!$E$115,F$1=Assumptions!$F$115),(Assumptions!$C$105*F$21)+(SUM(F28+F30+F32+F33+F34)+(Assumptions!$C$105*SUM(F$24:F$27,F$29,F$31,F$35))),(F$21+F$36))</f>
        <v>22214.05133</v>
      </c>
      <c r="G38" s="200">
        <f>IF(OR(G$1=Assumptions!$B$115,G$1=Assumptions!$C$115,G$1=Assumptions!$D$115,G$1=Assumptions!$E$115,G$1=Assumptions!$F$115),(Assumptions!$C$105*G$21)+(SUM(G28+G30+G32+G33+G34)+(Assumptions!$C$105*SUM(G$24:G$27,G$29,G$31,G$35))),(G$21+G$36))</f>
        <v>22214.05133</v>
      </c>
      <c r="H38" s="200">
        <f>IF(OR(H$1=Assumptions!$B$115,H$1=Assumptions!$C$115,H$1=Assumptions!$D$115,H$1=Assumptions!$E$115,H$1=Assumptions!$F$115),(Assumptions!$C$105*H$21)+(SUM(H28+H30+H32+H33+H34)+(Assumptions!$C$105*SUM(H$24:H$27,H$29,H$31,H$35))),(H$21+H$36))</f>
        <v>22214.05133</v>
      </c>
      <c r="I38" s="200">
        <f>IF(OR(I$1=Assumptions!$B$115,I$1=Assumptions!$C$115,I$1=Assumptions!$D$115,I$1=Assumptions!$E$115,I$1=Assumptions!$F$115),(Assumptions!$C$105*I$21)+(SUM(I28+I30+I32+I33+I34)+(Assumptions!$C$105*SUM(I$24:I$27,I$29,I$31,I$35))),(I$21+I$36))</f>
        <v>22214.05133</v>
      </c>
      <c r="J38" s="200">
        <f>IF(OR(J$1=Assumptions!$B$115,J$1=Assumptions!$C$115,J$1=Assumptions!$D$115,J$1=Assumptions!$E$115,J$1=Assumptions!$F$115),(Assumptions!$C$105*J$21)+(SUM(J28+J30+J32+J33+J34)+(Assumptions!$C$105*SUM(J$24:J$27,J$29,J$31,J$35))),(J$21+J$36))</f>
        <v>22214.05133</v>
      </c>
      <c r="K38" s="200">
        <f>IF(OR(K$1=Assumptions!$B$115,K$1=Assumptions!$C$115,K$1=Assumptions!$D$115,K$1=Assumptions!$E$115,K$1=Assumptions!$F$115),(Assumptions!$C$105*K$21)+(SUM(K28+K30+K32+K33+K34)+(Assumptions!$C$105*SUM(K$24:K$27,K$29,K$31,K$35))),(K$21+K$36))</f>
        <v>22214.05133</v>
      </c>
      <c r="L38" s="200">
        <f>IF(OR(L$1=Assumptions!$B$115,L$1=Assumptions!$C$115,L$1=Assumptions!$D$115,L$1=Assumptions!$E$115,L$1=Assumptions!$F$115),(Assumptions!$C$105*L$21)+(SUM(L28+L30+L32+L33+L34)+(Assumptions!$C$105*SUM(L$24:L$27,L$29,L$31,L$35))),(L$21+L$36))</f>
        <v>22214.05133</v>
      </c>
      <c r="M38" s="200">
        <f>IF(OR(M$1=Assumptions!$B$115,M$1=Assumptions!$C$115,M$1=Assumptions!$D$115,M$1=Assumptions!$E$115,M$1=Assumptions!$F$115),(Assumptions!$C$105*M$21)+(SUM(M28+M30+M32+M33+M34)+(Assumptions!$C$105*SUM(M$24:M$27,M$29,M$31,M$35))),(M$21+M$36))</f>
        <v>22214.05133</v>
      </c>
      <c r="N38" s="200">
        <f>IF(OR(N$1=Assumptions!$B$115,N$1=Assumptions!$C$115,N$1=Assumptions!$D$115,N$1=Assumptions!$E$115,N$1=Assumptions!$F$115),(Assumptions!$C$105*N$21)+(SUM(N28+N30+N32+N33+N34)+(Assumptions!$C$105*SUM(N$24:N$27,N$29,N$31,N$35))),(N$21+N$36))</f>
        <v>22214.05133</v>
      </c>
      <c r="O38" s="200">
        <f>IF(OR(O$1=Assumptions!$B$115,O$1=Assumptions!$C$115,O$1=Assumptions!$D$115,O$1=Assumptions!$E$115,O$1=Assumptions!$F$115),(Assumptions!$C$105*O$21)+(SUM(O28+O30+O32+O33+O34)+(Assumptions!$C$105*SUM(O$24:O$27,O$29,O$31,O$35))),(O$21+O$36))</f>
        <v>22214.05133</v>
      </c>
      <c r="P38" s="200">
        <f>IF(OR(P$1=Assumptions!$B$115,P$1=Assumptions!$C$115,P$1=Assumptions!$D$115,P$1=Assumptions!$E$115,P$1=Assumptions!$F$115),(Assumptions!$C$105*P$21)+(SUM(P28+P30+P32+P33+P34)+(Assumptions!$C$105*SUM(P$24:P$27,P$29,P$31,P$35))),(P$21+P$36))</f>
        <v>23516.44938</v>
      </c>
      <c r="Q38" s="200">
        <f>IF(OR(Q$1=Assumptions!$B$115,Q$1=Assumptions!$C$115,Q$1=Assumptions!$D$115,Q$1=Assumptions!$E$115,Q$1=Assumptions!$F$115),(Assumptions!$C$105*Q$21)+(SUM(Q28+Q30+Q32+Q33+Q34)+(Assumptions!$C$105*SUM(Q$24:Q$27,Q$29,Q$31,Q$35))),(Q$21+Q$36))</f>
        <v>23516.44938</v>
      </c>
      <c r="R38" s="200">
        <f>IF(OR(R$1=Assumptions!$B$115,R$1=Assumptions!$C$115,R$1=Assumptions!$D$115,R$1=Assumptions!$E$115,R$1=Assumptions!$F$115),(Assumptions!$C$105*R$21)+(SUM(R28+R30+R32+R33+R34)+(Assumptions!$C$105*SUM(R$24:R$27,R$29,R$31,R$35))),(R$21+R$36))</f>
        <v>23516.44938</v>
      </c>
      <c r="S38" s="200">
        <f>IF(OR(S$1=Assumptions!$B$115,S$1=Assumptions!$C$115,S$1=Assumptions!$D$115,S$1=Assumptions!$E$115,S$1=Assumptions!$F$115),(Assumptions!$C$105*S$21)+(SUM(S28+S30+S32+S33+S34)+(Assumptions!$C$105*SUM(S$24:S$27,S$29,S$31,S$35))),(S$21+S$36))</f>
        <v>23516.44938</v>
      </c>
      <c r="T38" s="200">
        <f>IF(OR(T$1=Assumptions!$B$115,T$1=Assumptions!$C$115,T$1=Assumptions!$D$115,T$1=Assumptions!$E$115,T$1=Assumptions!$F$115),(Assumptions!$C$105*T$21)+(SUM(T28+T30+T32+T33+T34)+(Assumptions!$C$105*SUM(T$24:T$27,T$29,T$31,T$35))),(T$21+T$36))</f>
        <v>23516.44938</v>
      </c>
      <c r="U38" s="200">
        <f>IF(OR(U$1=Assumptions!$B$115,U$1=Assumptions!$C$115,U$1=Assumptions!$D$115,U$1=Assumptions!$E$115,U$1=Assumptions!$F$115),(Assumptions!$C$105*U$21)+(SUM(U28+U30+U32+U33+U34)+(Assumptions!$C$105*SUM(U$24:U$27,U$29,U$31,U$35))),(U$21+U$36))</f>
        <v>23516.44938</v>
      </c>
      <c r="V38" s="200">
        <f>IF(OR(V$1=Assumptions!$B$115,V$1=Assumptions!$C$115,V$1=Assumptions!$D$115,V$1=Assumptions!$E$115,V$1=Assumptions!$F$115),(Assumptions!$C$105*V$21)+(SUM(V28+V30+V32+V33+V34)+(Assumptions!$C$105*SUM(V$24:V$27,V$29,V$31,V$35))),(V$21+V$36))</f>
        <v>23516.44938</v>
      </c>
      <c r="W38" s="200">
        <f>IF(OR(W$1=Assumptions!$B$115,W$1=Assumptions!$C$115,W$1=Assumptions!$D$115,W$1=Assumptions!$E$115,W$1=Assumptions!$F$115),(Assumptions!$C$105*W$21)+(SUM(W28+W30+W32+W33+W34)+(Assumptions!$C$105*SUM(W$24:W$27,W$29,W$31,W$35))),(W$21+W$36))</f>
        <v>23516.44938</v>
      </c>
      <c r="X38" s="200">
        <f>IF(OR(X$1=Assumptions!$B$115,X$1=Assumptions!$C$115,X$1=Assumptions!$D$115,X$1=Assumptions!$E$115,X$1=Assumptions!$F$115),(Assumptions!$C$105*X$21)+(SUM(X28+X30+X32+X33+X34)+(Assumptions!$C$105*SUM(X$24:X$27,X$29,X$31,X$35))),(X$21+X$36))</f>
        <v>23516.44938</v>
      </c>
      <c r="Y38" s="200">
        <f>IF(OR(Y$1=Assumptions!$B$115,Y$1=Assumptions!$C$115,Y$1=Assumptions!$D$115,Y$1=Assumptions!$E$115,Y$1=Assumptions!$F$115),(Assumptions!$C$105*Y$21)+(SUM(Y28+Y30+Y32+Y33+Y34)+(Assumptions!$C$105*SUM(Y$24:Y$27,Y$29,Y$31,Y$35))),(Y$21+Y$36))</f>
        <v>23516.44938</v>
      </c>
      <c r="Z38" s="200">
        <f>IF(OR(Z$1=Assumptions!$B$115,Z$1=Assumptions!$C$115,Z$1=Assumptions!$D$115,Z$1=Assumptions!$E$115,Z$1=Assumptions!$F$115),(Assumptions!$C$105*Z$21)+(SUM(Z28+Z30+Z32+Z33+Z34)+(Assumptions!$C$105*SUM(Z$24:Z$27,Z$29,Z$31,Z$35))),(Z$21+Z$36))</f>
        <v>23516.44938</v>
      </c>
      <c r="AA38" s="200">
        <f>IF(OR(AA$1=Assumptions!$B$115,AA$1=Assumptions!$C$115,AA$1=Assumptions!$D$115,AA$1=Assumptions!$E$115,AA$1=Assumptions!$F$115),(Assumptions!$C$105*AA$21)+(SUM(AA28+AA30+AA32+AA33+AA34)+(Assumptions!$C$105*SUM(AA$24:AA$27,AA$29,AA$31,AA$35))),(AA$21+AA$36))</f>
        <v>23516.44938</v>
      </c>
      <c r="AB38" s="200">
        <f>IF(OR(AB$1=Assumptions!$B$115,AB$1=Assumptions!$C$115,AB$1=Assumptions!$D$115,AB$1=Assumptions!$E$115,AB$1=Assumptions!$F$115),(Assumptions!$C$105*AB$21)+(SUM(AB28+AB30+AB32+AB33+AB34)+(Assumptions!$C$105*SUM(AB$24:AB$27,AB$29,AB$31,AB$35))),(AB$21+AB$36))</f>
        <v>23929.57282</v>
      </c>
      <c r="AC38" s="200">
        <f>IF(OR(AC$1=Assumptions!$B$115,AC$1=Assumptions!$C$115,AC$1=Assumptions!$D$115,AC$1=Assumptions!$E$115,AC$1=Assumptions!$F$115),(Assumptions!$C$105*AC$21)+(SUM(AC28+AC30+AC32+AC33+AC34)+(Assumptions!$C$105*SUM(AC$24:AC$27,AC$29,AC$31,AC$35))),(AC$21+AC$36))</f>
        <v>23929.57282</v>
      </c>
      <c r="AD38" s="200">
        <f>IF(OR(AD$1=Assumptions!$B$115,AD$1=Assumptions!$C$115,AD$1=Assumptions!$D$115,AD$1=Assumptions!$E$115,AD$1=Assumptions!$F$115),(Assumptions!$C$105*AD$21)+(SUM(AD28+AD30+AD32+AD33+AD34)+(Assumptions!$C$105*SUM(AD$24:AD$27,AD$29,AD$31,AD$35))),(AD$21+AD$36))</f>
        <v>23929.57282</v>
      </c>
      <c r="AE38" s="200">
        <f>IF(OR(AE$1=Assumptions!$B$115,AE$1=Assumptions!$C$115,AE$1=Assumptions!$D$115,AE$1=Assumptions!$E$115,AE$1=Assumptions!$F$115),(Assumptions!$C$105*AE$21)+(SUM(AE28+AE30+AE32+AE33+AE34)+(Assumptions!$C$105*SUM(AE$24:AE$27,AE$29,AE$31,AE$35))),(AE$21+AE$36))</f>
        <v>23929.57282</v>
      </c>
      <c r="AF38" s="200">
        <f>IF(OR(AF$1=Assumptions!$B$115,AF$1=Assumptions!$C$115,AF$1=Assumptions!$D$115,AF$1=Assumptions!$E$115,AF$1=Assumptions!$F$115),(Assumptions!$C$105*AF$21)+(SUM(AF28+AF30+AF32+AF33+AF34)+(Assumptions!$C$105*SUM(AF$24:AF$27,AF$29,AF$31,AF$35))),(AF$21+AF$36))</f>
        <v>23929.57282</v>
      </c>
      <c r="AG38" s="200">
        <f>IF(OR(AG$1=Assumptions!$B$115,AG$1=Assumptions!$C$115,AG$1=Assumptions!$D$115,AG$1=Assumptions!$E$115,AG$1=Assumptions!$F$115),(Assumptions!$C$105*AG$21)+(SUM(AG28+AG30+AG32+AG33+AG34)+(Assumptions!$C$105*SUM(AG$24:AG$27,AG$29,AG$31,AG$35))),(AG$21+AG$36))</f>
        <v>23929.57282</v>
      </c>
      <c r="AH38" s="200">
        <f>IF(OR(AH$1=Assumptions!$B$115,AH$1=Assumptions!$C$115,AH$1=Assumptions!$D$115,AH$1=Assumptions!$E$115,AH$1=Assumptions!$F$115),(Assumptions!$C$105*AH$21)+(SUM(AH28+AH30+AH32+AH33+AH34)+(Assumptions!$C$105*SUM(AH$24:AH$27,AH$29,AH$31,AH$35))),(AH$21+AH$36))</f>
        <v>23929.57282</v>
      </c>
      <c r="AI38" s="200">
        <f>IF(OR(AI$1=Assumptions!$B$115,AI$1=Assumptions!$C$115,AI$1=Assumptions!$D$115,AI$1=Assumptions!$E$115,AI$1=Assumptions!$F$115),(Assumptions!$C$105*AI$21)+(SUM(AI28+AI30+AI32+AI33+AI34)+(Assumptions!$C$105*SUM(AI$24:AI$27,AI$29,AI$31,AI$35))),(AI$21+AI$36))</f>
        <v>23929.57282</v>
      </c>
      <c r="AJ38" s="200">
        <f>IF(OR(AJ$1=Assumptions!$B$115,AJ$1=Assumptions!$C$115,AJ$1=Assumptions!$D$115,AJ$1=Assumptions!$E$115,AJ$1=Assumptions!$F$115),(Assumptions!$C$105*AJ$21)+(SUM(AJ28+AJ30+AJ32+AJ33+AJ34)+(Assumptions!$C$105*SUM(AJ$24:AJ$27,AJ$29,AJ$31,AJ$35))),(AJ$21+AJ$36))</f>
        <v>23929.57282</v>
      </c>
      <c r="AK38" s="200">
        <f>IF(OR(AK$1=Assumptions!$B$115,AK$1=Assumptions!$C$115,AK$1=Assumptions!$D$115,AK$1=Assumptions!$E$115,AK$1=Assumptions!$F$115),(Assumptions!$C$105*AK$21)+(SUM(AK28+AK30+AK32+AK33+AK34)+(Assumptions!$C$105*SUM(AK$24:AK$27,AK$29,AK$31,AK$35))),(AK$21+AK$36))</f>
        <v>23929.57282</v>
      </c>
      <c r="AL38" s="200">
        <f>IF(OR(AL$1=Assumptions!$B$115,AL$1=Assumptions!$C$115,AL$1=Assumptions!$D$115,AL$1=Assumptions!$E$115,AL$1=Assumptions!$F$115),(Assumptions!$C$105*AL$21)+(SUM(AL28+AL30+AL32+AL33+AL34)+(Assumptions!$C$105*SUM(AL$24:AL$27,AL$29,AL$31,AL$35))),(AL$21+AL$36))</f>
        <v>23929.57282</v>
      </c>
      <c r="AM38" s="200">
        <f>IF(OR(AM$1=Assumptions!$B$115,AM$1=Assumptions!$C$115,AM$1=Assumptions!$D$115,AM$1=Assumptions!$E$115,AM$1=Assumptions!$F$115),(Assumptions!$C$105*AM$21)+(SUM(AM28+AM30+AM32+AM33+AM34)+(Assumptions!$C$105*SUM(AM$24:AM$27,AM$29,AM$31,AM$35))),(AM$21+AM$36))</f>
        <v>23929.57282</v>
      </c>
      <c r="AN38" s="200">
        <f>IF(OR(AN$1=Assumptions!$B$115,AN$1=Assumptions!$C$115,AN$1=Assumptions!$D$115,AN$1=Assumptions!$E$115,AN$1=Assumptions!$F$115),(Assumptions!$C$105*AN$21)+(SUM(AN28+AN30+AN32+AN33+AN34)+(Assumptions!$C$105*SUM(AN$24:AN$27,AN$29,AN$31,AN$35))),(AN$21+AN$36))</f>
        <v>24349.24256</v>
      </c>
      <c r="AO38" s="200">
        <f>IF(OR(AO$1=Assumptions!$B$115,AO$1=Assumptions!$C$115,AO$1=Assumptions!$D$115,AO$1=Assumptions!$E$115,AO$1=Assumptions!$F$115),(Assumptions!$C$105*AO$21)+(SUM(AO28+AO30+AO32+AO33+AO34)+(Assumptions!$C$105*SUM(AO$24:AO$27,AO$29,AO$31,AO$35))),(AO$21+AO$36))</f>
        <v>24349.24256</v>
      </c>
      <c r="AP38" s="200">
        <f>IF(OR(AP$1=Assumptions!$B$115,AP$1=Assumptions!$C$115,AP$1=Assumptions!$D$115,AP$1=Assumptions!$E$115,AP$1=Assumptions!$F$115),(Assumptions!$C$105*AP$21)+(SUM(AP28+AP30+AP32+AP33+AP34)+(Assumptions!$C$105*SUM(AP$24:AP$27,AP$29,AP$31,AP$35))),(AP$21+AP$36))</f>
        <v>24349.24256</v>
      </c>
      <c r="AQ38" s="200">
        <f>IF(OR(AQ$1=Assumptions!$B$115,AQ$1=Assumptions!$C$115,AQ$1=Assumptions!$D$115,AQ$1=Assumptions!$E$115,AQ$1=Assumptions!$F$115),(Assumptions!$C$105*AQ$21)+(SUM(AQ28+AQ30+AQ32+AQ33+AQ34)+(Assumptions!$C$105*SUM(AQ$24:AQ$27,AQ$29,AQ$31,AQ$35))),(AQ$21+AQ$36))</f>
        <v>24349.24256</v>
      </c>
      <c r="AR38" s="200">
        <f>IF(OR(AR$1=Assumptions!$B$115,AR$1=Assumptions!$C$115,AR$1=Assumptions!$D$115,AR$1=Assumptions!$E$115,AR$1=Assumptions!$F$115),(Assumptions!$C$105*AR$21)+(SUM(AR28+AR30+AR32+AR33+AR34)+(Assumptions!$C$105*SUM(AR$24:AR$27,AR$29,AR$31,AR$35))),(AR$21+AR$36))</f>
        <v>24349.24256</v>
      </c>
      <c r="AS38" s="200">
        <f>IF(OR(AS$1=Assumptions!$B$115,AS$1=Assumptions!$C$115,AS$1=Assumptions!$D$115,AS$1=Assumptions!$E$115,AS$1=Assumptions!$F$115),(Assumptions!$C$105*AS$21)+(SUM(AS28+AS30+AS32+AS33+AS34)+(Assumptions!$C$105*SUM(AS$24:AS$27,AS$29,AS$31,AS$35))),(AS$21+AS$36))</f>
        <v>24349.24256</v>
      </c>
      <c r="AT38" s="200">
        <f>IF(OR(AT$1=Assumptions!$B$115,AT$1=Assumptions!$C$115,AT$1=Assumptions!$D$115,AT$1=Assumptions!$E$115,AT$1=Assumptions!$F$115),(Assumptions!$C$105*AT$21)+(SUM(AT28+AT30+AT32+AT33+AT34)+(Assumptions!$C$105*SUM(AT$24:AT$27,AT$29,AT$31,AT$35))),(AT$21+AT$36))</f>
        <v>24349.24256</v>
      </c>
      <c r="AU38" s="200">
        <f>IF(OR(AU$1=Assumptions!$B$115,AU$1=Assumptions!$C$115,AU$1=Assumptions!$D$115,AU$1=Assumptions!$E$115,AU$1=Assumptions!$F$115),(Assumptions!$C$105*AU$21)+(SUM(AU28+AU30+AU32+AU33+AU34)+(Assumptions!$C$105*SUM(AU$24:AU$27,AU$29,AU$31,AU$35))),(AU$21+AU$36))</f>
        <v>24349.24256</v>
      </c>
      <c r="AV38" s="200">
        <f>IF(OR(AV$1=Assumptions!$B$115,AV$1=Assumptions!$C$115,AV$1=Assumptions!$D$115,AV$1=Assumptions!$E$115,AV$1=Assumptions!$F$115),(Assumptions!$C$105*AV$21)+(SUM(AV28+AV30+AV32+AV33+AV34)+(Assumptions!$C$105*SUM(AV$24:AV$27,AV$29,AV$31,AV$35))),(AV$21+AV$36))</f>
        <v>24349.24256</v>
      </c>
      <c r="AW38" s="200">
        <f>IF(OR(AW$1=Assumptions!$B$115,AW$1=Assumptions!$C$115,AW$1=Assumptions!$D$115,AW$1=Assumptions!$E$115,AW$1=Assumptions!$F$115),(Assumptions!$C$105*AW$21)+(SUM(AW28+AW30+AW32+AW33+AW34)+(Assumptions!$C$105*SUM(AW$24:AW$27,AW$29,AW$31,AW$35))),(AW$21+AW$36))</f>
        <v>24349.24256</v>
      </c>
      <c r="AX38" s="200">
        <f>IF(OR(AX$1=Assumptions!$B$115,AX$1=Assumptions!$C$115,AX$1=Assumptions!$D$115,AX$1=Assumptions!$E$115,AX$1=Assumptions!$F$115),(Assumptions!$C$105*AX$21)+(SUM(AX28+AX30+AX32+AX33+AX34)+(Assumptions!$C$105*SUM(AX$24:AX$27,AX$29,AX$31,AX$35))),(AX$21+AX$36))</f>
        <v>24349.24256</v>
      </c>
      <c r="AY38" s="200">
        <f>IF(OR(AY$1=Assumptions!$B$115,AY$1=Assumptions!$C$115,AY$1=Assumptions!$D$115,AY$1=Assumptions!$E$115,AY$1=Assumptions!$F$115),(Assumptions!$C$105*AY$21)+(SUM(AY28+AY30+AY32+AY33+AY34)+(Assumptions!$C$105*SUM(AY$24:AY$27,AY$29,AY$31,AY$35))),(AY$21+AY$36))</f>
        <v>24349.24256</v>
      </c>
      <c r="AZ38" s="200">
        <f>IF(OR(AZ$1=Assumptions!$B$115,AZ$1=Assumptions!$C$115,AZ$1=Assumptions!$D$115,AZ$1=Assumptions!$E$115,AZ$1=Assumptions!$F$115),(Assumptions!$C$105*AZ$21)+(SUM(AZ28+AZ30+AZ32+AZ33+AZ34)+(Assumptions!$C$105*SUM(AZ$24:AZ$27,AZ$29,AZ$31,AZ$35))),(AZ$21+AZ$36))</f>
        <v>25079.71983</v>
      </c>
      <c r="BA38" s="200">
        <f>IF(OR(BA$1=Assumptions!$B$115,BA$1=Assumptions!$C$115,BA$1=Assumptions!$D$115,BA$1=Assumptions!$E$115,BA$1=Assumptions!$F$115),(Assumptions!$C$105*BA$21)+(SUM(BA28+BA30+BA32+BA33+BA34)+(Assumptions!$C$105*SUM(BA$24:BA$27,BA$29,BA$31,BA$35))),(BA$21+BA$36))</f>
        <v>25079.71983</v>
      </c>
      <c r="BB38" s="200">
        <f>IF(OR(BB$1=Assumptions!$B$115,BB$1=Assumptions!$C$115,BB$1=Assumptions!$D$115,BB$1=Assumptions!$E$115,BB$1=Assumptions!$F$115),(Assumptions!$C$105*BB$21)+(SUM(BB28+BB30+BB32+BB33+BB34)+(Assumptions!$C$105*SUM(BB$24:BB$27,BB$29,BB$31,BB$35))),(BB$21+BB$36))</f>
        <v>25079.71983</v>
      </c>
      <c r="BC38" s="200">
        <f>IF(OR(BC$1=Assumptions!$B$115,BC$1=Assumptions!$C$115,BC$1=Assumptions!$D$115,BC$1=Assumptions!$E$115,BC$1=Assumptions!$F$115),(Assumptions!$C$105*BC$21)+(SUM(BC28+BC30+BC32+BC33+BC34)+(Assumptions!$C$105*SUM(BC$24:BC$27,BC$29,BC$31,BC$35))),(BC$21+BC$36))</f>
        <v>25079.71983</v>
      </c>
      <c r="BD38" s="200">
        <f>IF(OR(BD$1=Assumptions!$B$115,BD$1=Assumptions!$C$115,BD$1=Assumptions!$D$115,BD$1=Assumptions!$E$115,BD$1=Assumptions!$F$115),(Assumptions!$C$105*BD$21)+(SUM(BD28+BD30+BD32+BD33+BD34)+(Assumptions!$C$105*SUM(BD$24:BD$27,BD$29,BD$31,BD$35))),(BD$21+BD$36))</f>
        <v>25079.71983</v>
      </c>
      <c r="BE38" s="200">
        <f>IF(OR(BE$1=Assumptions!$B$115,BE$1=Assumptions!$C$115,BE$1=Assumptions!$D$115,BE$1=Assumptions!$E$115,BE$1=Assumptions!$F$115),(Assumptions!$C$105*BE$21)+(SUM(BE28+BE30+BE32+BE33+BE34)+(Assumptions!$C$105*SUM(BE$24:BE$27,BE$29,BE$31,BE$35))),(BE$21+BE$36))</f>
        <v>25079.71983</v>
      </c>
      <c r="BF38" s="200">
        <f>IF(OR(BF$1=Assumptions!$B$115,BF$1=Assumptions!$C$115,BF$1=Assumptions!$D$115,BF$1=Assumptions!$E$115,BF$1=Assumptions!$F$115),(Assumptions!$C$105*BF$21)+(SUM(BF28+BF30+BF32+BF33+BF34)+(Assumptions!$C$105*SUM(BF$24:BF$27,BF$29,BF$31,BF$35))),(BF$21+BF$36))</f>
        <v>25079.71983</v>
      </c>
      <c r="BG38" s="200">
        <f>IF(OR(BG$1=Assumptions!$B$115,BG$1=Assumptions!$C$115,BG$1=Assumptions!$D$115,BG$1=Assumptions!$E$115,BG$1=Assumptions!$F$115),(Assumptions!$C$105*BG$21)+(SUM(BG28+BG30+BG32+BG33+BG34)+(Assumptions!$C$105*SUM(BG$24:BG$27,BG$29,BG$31,BG$35))),(BG$21+BG$36))</f>
        <v>25079.71983</v>
      </c>
      <c r="BH38" s="200">
        <f>IF(OR(BH$1=Assumptions!$B$115,BH$1=Assumptions!$C$115,BH$1=Assumptions!$D$115,BH$1=Assumptions!$E$115,BH$1=Assumptions!$F$115),(Assumptions!$C$105*BH$21)+(SUM(BH28+BH30+BH32+BH33+BH34)+(Assumptions!$C$105*SUM(BH$24:BH$27,BH$29,BH$31,BH$35))),(BH$21+BH$36))</f>
        <v>25079.71983</v>
      </c>
      <c r="BI38" s="200">
        <f>IF(OR(BI$1=Assumptions!$B$115,BI$1=Assumptions!$C$115,BI$1=Assumptions!$D$115,BI$1=Assumptions!$E$115,BI$1=Assumptions!$F$115),(Assumptions!$C$105*BI$21)+(SUM(BI28+BI30+BI32+BI33+BI34)+(Assumptions!$C$105*SUM(BI$24:BI$27,BI$29,BI$31,BI$35))),(BI$21+BI$36))</f>
        <v>25079.71983</v>
      </c>
      <c r="BJ38" s="200">
        <f>IF(OR(BJ$1=Assumptions!$B$115,BJ$1=Assumptions!$C$115,BJ$1=Assumptions!$D$115,BJ$1=Assumptions!$E$115,BJ$1=Assumptions!$F$115),(Assumptions!$C$105*BJ$21)+(SUM(BJ28+BJ30+BJ32+BJ33+BJ34)+(Assumptions!$C$105*SUM(BJ$24:BJ$27,BJ$29,BJ$31,BJ$35))),(BJ$21+BJ$36))</f>
        <v>25079.71983</v>
      </c>
      <c r="BK38" s="200">
        <f>IF(OR(BK$1=Assumptions!$B$115,BK$1=Assumptions!$C$115,BK$1=Assumptions!$D$115,BK$1=Assumptions!$E$115,BK$1=Assumptions!$F$115),(Assumptions!$C$105*BK$21)+(SUM(BK28+BK30+BK32+BK33+BK34)+(Assumptions!$C$105*SUM(BK$24:BK$27,BK$29,BK$31,BK$35))),(BK$21+BK$36))</f>
        <v>25079.71983</v>
      </c>
      <c r="BL38" s="200">
        <f>IF(OR(BL$1=Assumptions!$B$115,BL$1=Assumptions!$C$115,BL$1=Assumptions!$D$115,BL$1=Assumptions!$E$115,BL$1=Assumptions!$F$115),(Assumptions!$C$105*BL$21)+(SUM(BL28+BL30+BL32+BL33+BL34)+(Assumptions!$C$105*SUM(BL$24:BL$27,BL$29,BL$31,BL$35))),(BL$21+BL$36))</f>
        <v>25832.11143</v>
      </c>
      <c r="BM38" s="200">
        <f>IF(OR(BM$1=Assumptions!$B$115,BM$1=Assumptions!$C$115,BM$1=Assumptions!$D$115,BM$1=Assumptions!$E$115,BM$1=Assumptions!$F$115),(Assumptions!$C$105*BM$21)+(SUM(BM28+BM30+BM32+BM33+BM34)+(Assumptions!$C$105*SUM(BM$24:BM$27,BM$29,BM$31,BM$35))),(BM$21+BM$36))</f>
        <v>25832.11143</v>
      </c>
      <c r="BN38" s="200">
        <f>IF(OR(BN$1=Assumptions!$B$115,BN$1=Assumptions!$C$115,BN$1=Assumptions!$D$115,BN$1=Assumptions!$E$115,BN$1=Assumptions!$F$115),(Assumptions!$C$105*BN$21)+(SUM(BN28+BN30+BN32+BN33+BN34)+(Assumptions!$C$105*SUM(BN$24:BN$27,BN$29,BN$31,BN$35))),(BN$21+BN$36))</f>
        <v>25832.11143</v>
      </c>
      <c r="BO38" s="200">
        <f>IF(OR(BO$1=Assumptions!$B$115,BO$1=Assumptions!$C$115,BO$1=Assumptions!$D$115,BO$1=Assumptions!$E$115,BO$1=Assumptions!$F$115),(Assumptions!$C$105*BO$21)+(SUM(BO28+BO30+BO32+BO33+BO34)+(Assumptions!$C$105*SUM(BO$24:BO$27,BO$29,BO$31,BO$35))),(BO$21+BO$36))</f>
        <v>25832.11143</v>
      </c>
      <c r="BP38" s="200">
        <f>IF(OR(BP$1=Assumptions!$B$115,BP$1=Assumptions!$C$115,BP$1=Assumptions!$D$115,BP$1=Assumptions!$E$115,BP$1=Assumptions!$F$115),(Assumptions!$C$105*BP$21)+(SUM(BP28+BP30+BP32+BP33+BP34)+(Assumptions!$C$105*SUM(BP$24:BP$27,BP$29,BP$31,BP$35))),(BP$21+BP$36))</f>
        <v>25832.11143</v>
      </c>
      <c r="BQ38" s="200">
        <f>IF(OR(BQ$1=Assumptions!$B$115,BQ$1=Assumptions!$C$115,BQ$1=Assumptions!$D$115,BQ$1=Assumptions!$E$115,BQ$1=Assumptions!$F$115),(Assumptions!$C$105*BQ$21)+(SUM(BQ28+BQ30+BQ32+BQ33+BQ34)+(Assumptions!$C$105*SUM(BQ$24:BQ$27,BQ$29,BQ$31,BQ$35))),(BQ$21+BQ$36))</f>
        <v>25832.11143</v>
      </c>
      <c r="BR38" s="200">
        <f>IF(OR(BR$1=Assumptions!$B$115,BR$1=Assumptions!$C$115,BR$1=Assumptions!$D$115,BR$1=Assumptions!$E$115,BR$1=Assumptions!$F$115),(Assumptions!$C$105*BR$21)+(SUM(BR28+BR30+BR32+BR33+BR34)+(Assumptions!$C$105*SUM(BR$24:BR$27,BR$29,BR$31,BR$35))),(BR$21+BR$36))</f>
        <v>25832.11143</v>
      </c>
      <c r="BS38" s="200">
        <f>IF(OR(BS$1=Assumptions!$B$115,BS$1=Assumptions!$C$115,BS$1=Assumptions!$D$115,BS$1=Assumptions!$E$115,BS$1=Assumptions!$F$115),(Assumptions!$C$105*BS$21)+(SUM(BS28+BS30+BS32+BS33+BS34)+(Assumptions!$C$105*SUM(BS$24:BS$27,BS$29,BS$31,BS$35))),(BS$21+BS$36))</f>
        <v>25832.11143</v>
      </c>
      <c r="BT38" s="200">
        <f>IF(OR(BT$1=Assumptions!$B$115,BT$1=Assumptions!$C$115,BT$1=Assumptions!$D$115,BT$1=Assumptions!$E$115,BT$1=Assumptions!$F$115),(Assumptions!$C$105*BT$21)+(SUM(BT28+BT30+BT32+BT33+BT34)+(Assumptions!$C$105*SUM(BT$24:BT$27,BT$29,BT$31,BT$35))),(BT$21+BT$36))</f>
        <v>25832.11143</v>
      </c>
      <c r="BU38" s="200">
        <f>IF(OR(BU$1=Assumptions!$B$115,BU$1=Assumptions!$C$115,BU$1=Assumptions!$D$115,BU$1=Assumptions!$E$115,BU$1=Assumptions!$F$115),(Assumptions!$C$105*BU$21)+(SUM(BU28+BU30+BU32+BU33+BU34)+(Assumptions!$C$105*SUM(BU$24:BU$27,BU$29,BU$31,BU$35))),(BU$21+BU$36))</f>
        <v>25832.11143</v>
      </c>
      <c r="BV38" s="200">
        <f>IF(OR(BV$1=Assumptions!$B$115,BV$1=Assumptions!$C$115,BV$1=Assumptions!$D$115,BV$1=Assumptions!$E$115,BV$1=Assumptions!$F$115),(Assumptions!$C$105*BV$21)+(SUM(BV28+BV30+BV32+BV33+BV34)+(Assumptions!$C$105*SUM(BV$24:BV$27,BV$29,BV$31,BV$35))),(BV$21+BV$36))</f>
        <v>25832.11143</v>
      </c>
      <c r="BW38" s="200">
        <f>IF(OR(BW$1=Assumptions!$B$115,BW$1=Assumptions!$C$115,BW$1=Assumptions!$D$115,BW$1=Assumptions!$E$115,BW$1=Assumptions!$F$115),(Assumptions!$C$105*BW$21)+(SUM(BW28+BW30+BW32+BW33+BW34)+(Assumptions!$C$105*SUM(BW$24:BW$27,BW$29,BW$31,BW$35))),(BW$21+BW$36))</f>
        <v>25832.11143</v>
      </c>
      <c r="BX38" s="200">
        <f>IF(OR(BX$1=Assumptions!$B$115,BX$1=Assumptions!$C$115,BX$1=Assumptions!$D$115,BX$1=Assumptions!$E$115,BX$1=Assumptions!$F$115),(Assumptions!$C$105*BX$21)+(SUM(BX28+BX30+BX32+BX33+BX34)+(Assumptions!$C$105*SUM(BX$24:BX$27,BX$29,BX$31,BX$35))),(BX$21+BX$36))</f>
        <v>26607.07477</v>
      </c>
      <c r="BY38" s="200">
        <f>IF(OR(BY$1=Assumptions!$B$115,BY$1=Assumptions!$C$115,BY$1=Assumptions!$D$115,BY$1=Assumptions!$E$115,BY$1=Assumptions!$F$115),(Assumptions!$C$105*BY$21)+(SUM(BY28+BY30+BY32+BY33+BY34)+(Assumptions!$C$105*SUM(BY$24:BY$27,BY$29,BY$31,BY$35))),(BY$21+BY$36))</f>
        <v>26607.07477</v>
      </c>
      <c r="BZ38" s="200">
        <f>IF(OR(BZ$1=Assumptions!$B$115,BZ$1=Assumptions!$C$115,BZ$1=Assumptions!$D$115,BZ$1=Assumptions!$E$115,BZ$1=Assumptions!$F$115),(Assumptions!$C$105*BZ$21)+(SUM(BZ28+BZ30+BZ32+BZ33+BZ34)+(Assumptions!$C$105*SUM(BZ$24:BZ$27,BZ$29,BZ$31,BZ$35))),(BZ$21+BZ$36))</f>
        <v>26607.07477</v>
      </c>
      <c r="CA38" s="200">
        <f>IF(OR(CA$1=Assumptions!$B$115,CA$1=Assumptions!$C$115,CA$1=Assumptions!$D$115,CA$1=Assumptions!$E$115,CA$1=Assumptions!$F$115),(Assumptions!$C$105*CA$21)+(SUM(CA28+CA30+CA32+CA33+CA34)+(Assumptions!$C$105*SUM(CA$24:CA$27,CA$29,CA$31,CA$35))),(CA$21+CA$36))</f>
        <v>26607.07477</v>
      </c>
      <c r="CB38" s="200">
        <f>IF(OR(CB$1=Assumptions!$B$115,CB$1=Assumptions!$C$115,CB$1=Assumptions!$D$115,CB$1=Assumptions!$E$115,CB$1=Assumptions!$F$115),(Assumptions!$C$105*CB$21)+(SUM(CB28+CB30+CB32+CB33+CB34)+(Assumptions!$C$105*SUM(CB$24:CB$27,CB$29,CB$31,CB$35))),(CB$21+CB$36))</f>
        <v>26607.07477</v>
      </c>
      <c r="CC38" s="200">
        <f>IF(OR(CC$1=Assumptions!$B$115,CC$1=Assumptions!$C$115,CC$1=Assumptions!$D$115,CC$1=Assumptions!$E$115,CC$1=Assumptions!$F$115),(Assumptions!$C$105*CC$21)+(SUM(CC28+CC30+CC32+CC33+CC34)+(Assumptions!$C$105*SUM(CC$24:CC$27,CC$29,CC$31,CC$35))),(CC$21+CC$36))</f>
        <v>26607.07477</v>
      </c>
      <c r="CD38" s="200">
        <f>IF(OR(CD$1=Assumptions!$B$115,CD$1=Assumptions!$C$115,CD$1=Assumptions!$D$115,CD$1=Assumptions!$E$115,CD$1=Assumptions!$F$115),(Assumptions!$C$105*CD$21)+(SUM(CD28+CD30+CD32+CD33+CD34)+(Assumptions!$C$105*SUM(CD$24:CD$27,CD$29,CD$31,CD$35))),(CD$21+CD$36))</f>
        <v>26607.07477</v>
      </c>
      <c r="CE38" s="200">
        <f>IF(OR(CE$1=Assumptions!$B$115,CE$1=Assumptions!$C$115,CE$1=Assumptions!$D$115,CE$1=Assumptions!$E$115,CE$1=Assumptions!$F$115),(Assumptions!$C$105*CE$21)+(SUM(CE28+CE30+CE32+CE33+CE34)+(Assumptions!$C$105*SUM(CE$24:CE$27,CE$29,CE$31,CE$35))),(CE$21+CE$36))</f>
        <v>26607.07477</v>
      </c>
      <c r="CF38" s="200">
        <f>IF(OR(CF$1=Assumptions!$B$115,CF$1=Assumptions!$C$115,CF$1=Assumptions!$D$115,CF$1=Assumptions!$E$115,CF$1=Assumptions!$F$115),(Assumptions!$C$105*CF$21)+(SUM(CF28+CF30+CF32+CF33+CF34)+(Assumptions!$C$105*SUM(CF$24:CF$27,CF$29,CF$31,CF$35))),(CF$21+CF$36))</f>
        <v>26607.07477</v>
      </c>
      <c r="CG38" s="200">
        <f>IF(OR(CG$1=Assumptions!$B$115,CG$1=Assumptions!$C$115,CG$1=Assumptions!$D$115,CG$1=Assumptions!$E$115,CG$1=Assumptions!$F$115),(Assumptions!$C$105*CG$21)+(SUM(CG28+CG30+CG32+CG33+CG34)+(Assumptions!$C$105*SUM(CG$24:CG$27,CG$29,CG$31,CG$35))),(CG$21+CG$36))</f>
        <v>26607.07477</v>
      </c>
      <c r="CH38" s="200">
        <f>IF(OR(CH$1=Assumptions!$B$115,CH$1=Assumptions!$C$115,CH$1=Assumptions!$D$115,CH$1=Assumptions!$E$115,CH$1=Assumptions!$F$115),(Assumptions!$C$105*CH$21)+(SUM(CH28+CH30+CH32+CH33+CH34)+(Assumptions!$C$105*SUM(CH$24:CH$27,CH$29,CH$31,CH$35))),(CH$21+CH$36))</f>
        <v>26607.07477</v>
      </c>
      <c r="CI38" s="200">
        <f>IF(OR(CI$1=Assumptions!$B$115,CI$1=Assumptions!$C$115,CI$1=Assumptions!$D$115,CI$1=Assumptions!$E$115,CI$1=Assumptions!$F$115),(Assumptions!$C$105*CI$21)+(SUM(CI28+CI30+CI32+CI33+CI34)+(Assumptions!$C$105*SUM(CI$24:CI$27,CI$29,CI$31,CI$35))),(CI$21+CI$36))</f>
        <v>26607.07477</v>
      </c>
      <c r="CJ38" s="200">
        <f>IF(OR(CJ$1=Assumptions!$B$115,CJ$1=Assumptions!$C$115,CJ$1=Assumptions!$D$115,CJ$1=Assumptions!$E$115,CJ$1=Assumptions!$F$115),(Assumptions!$C$105*CJ$21)+(SUM(CJ28+CJ30+CJ32+CJ33+CJ34)+(Assumptions!$C$105*SUM(CJ$24:CJ$27,CJ$29,CJ$31,CJ$35))),(CJ$21+CJ$36))</f>
        <v>27405.28702</v>
      </c>
      <c r="CK38" s="200">
        <f>IF(OR(CK$1=Assumptions!$B$115,CK$1=Assumptions!$C$115,CK$1=Assumptions!$D$115,CK$1=Assumptions!$E$115,CK$1=Assumptions!$F$115),(Assumptions!$C$105*CK$21)+(SUM(CK28+CK30+CK32+CK33+CK34)+(Assumptions!$C$105*SUM(CK$24:CK$27,CK$29,CK$31,CK$35))),(CK$21+CK$36))</f>
        <v>27405.28702</v>
      </c>
      <c r="CL38" s="200">
        <f>IF(OR(CL$1=Assumptions!$B$115,CL$1=Assumptions!$C$115,CL$1=Assumptions!$D$115,CL$1=Assumptions!$E$115,CL$1=Assumptions!$F$115),(Assumptions!$C$105*CL$21)+(SUM(CL28+CL30+CL32+CL33+CL34)+(Assumptions!$C$105*SUM(CL$24:CL$27,CL$29,CL$31,CL$35))),(CL$21+CL$36))</f>
        <v>27405.28702</v>
      </c>
      <c r="CM38" s="200">
        <f>IF(OR(CM$1=Assumptions!$B$115,CM$1=Assumptions!$C$115,CM$1=Assumptions!$D$115,CM$1=Assumptions!$E$115,CM$1=Assumptions!$F$115),(Assumptions!$C$105*CM$21)+(SUM(CM28+CM30+CM32+CM33+CM34)+(Assumptions!$C$105*SUM(CM$24:CM$27,CM$29,CM$31,CM$35))),(CM$21+CM$36))</f>
        <v>27405.28702</v>
      </c>
      <c r="CN38" s="200">
        <f>IF(OR(CN$1=Assumptions!$B$115,CN$1=Assumptions!$C$115,CN$1=Assumptions!$D$115,CN$1=Assumptions!$E$115,CN$1=Assumptions!$F$115),(Assumptions!$C$105*CN$21)+(SUM(CN28+CN30+CN32+CN33+CN34)+(Assumptions!$C$105*SUM(CN$24:CN$27,CN$29,CN$31,CN$35))),(CN$21+CN$36))</f>
        <v>27405.28702</v>
      </c>
      <c r="CO38" s="200">
        <f>IF(OR(CO$1=Assumptions!$B$115,CO$1=Assumptions!$C$115,CO$1=Assumptions!$D$115,CO$1=Assumptions!$E$115,CO$1=Assumptions!$F$115),(Assumptions!$C$105*CO$21)+(SUM(CO28+CO30+CO32+CO33+CO34)+(Assumptions!$C$105*SUM(CO$24:CO$27,CO$29,CO$31,CO$35))),(CO$21+CO$36))</f>
        <v>27405.28702</v>
      </c>
      <c r="CP38" s="200">
        <f>IF(OR(CP$1=Assumptions!$B$115,CP$1=Assumptions!$C$115,CP$1=Assumptions!$D$115,CP$1=Assumptions!$E$115,CP$1=Assumptions!$F$115),(Assumptions!$C$105*CP$21)+(SUM(CP28+CP30+CP32+CP33+CP34)+(Assumptions!$C$105*SUM(CP$24:CP$27,CP$29,CP$31,CP$35))),(CP$21+CP$36))</f>
        <v>27405.28702</v>
      </c>
      <c r="CQ38" s="200">
        <f>IF(OR(CQ$1=Assumptions!$B$115,CQ$1=Assumptions!$C$115,CQ$1=Assumptions!$D$115,CQ$1=Assumptions!$E$115,CQ$1=Assumptions!$F$115),(Assumptions!$C$105*CQ$21)+(SUM(CQ28+CQ30+CQ32+CQ33+CQ34)+(Assumptions!$C$105*SUM(CQ$24:CQ$27,CQ$29,CQ$31,CQ$35))),(CQ$21+CQ$36))</f>
        <v>27405.28702</v>
      </c>
      <c r="CR38" s="200">
        <f>IF(OR(CR$1=Assumptions!$B$115,CR$1=Assumptions!$C$115,CR$1=Assumptions!$D$115,CR$1=Assumptions!$E$115,CR$1=Assumptions!$F$115),(Assumptions!$C$105*CR$21)+(SUM(CR28+CR30+CR32+CR33+CR34)+(Assumptions!$C$105*SUM(CR$24:CR$27,CR$29,CR$31,CR$35))),(CR$21+CR$36))</f>
        <v>27405.28702</v>
      </c>
      <c r="CS38" s="200">
        <f>IF(OR(CS$1=Assumptions!$B$115,CS$1=Assumptions!$C$115,CS$1=Assumptions!$D$115,CS$1=Assumptions!$E$115,CS$1=Assumptions!$F$115),(Assumptions!$C$105*CS$21)+(SUM(CS28+CS30+CS32+CS33+CS34)+(Assumptions!$C$105*SUM(CS$24:CS$27,CS$29,CS$31,CS$35))),(CS$21+CS$36))</f>
        <v>27405.28702</v>
      </c>
      <c r="CT38" s="200">
        <f>IF(OR(CT$1=Assumptions!$B$115,CT$1=Assumptions!$C$115,CT$1=Assumptions!$D$115,CT$1=Assumptions!$E$115,CT$1=Assumptions!$F$115),(Assumptions!$C$105*CT$21)+(SUM(CT28+CT30+CT32+CT33+CT34)+(Assumptions!$C$105*SUM(CT$24:CT$27,CT$29,CT$31,CT$35))),(CT$21+CT$36))</f>
        <v>27405.28702</v>
      </c>
      <c r="CU38" s="200">
        <f>IF(OR(CU$1=Assumptions!$B$115,CU$1=Assumptions!$C$115,CU$1=Assumptions!$D$115,CU$1=Assumptions!$E$115,CU$1=Assumptions!$F$115),(Assumptions!$C$105*CU$21)+(SUM(CU28+CU30+CU32+CU33+CU34)+(Assumptions!$C$105*SUM(CU$24:CU$27,CU$29,CU$31,CU$35))),(CU$21+CU$36))</f>
        <v>27405.28702</v>
      </c>
      <c r="CV38" s="200">
        <f>IF(OR(CV$1=Assumptions!$B$115,CV$1=Assumptions!$C$115,CV$1=Assumptions!$D$115,CV$1=Assumptions!$E$115,CV$1=Assumptions!$F$115),(Assumptions!$C$105*CV$21)+(SUM(CV28+CV30+CV32+CV33+CV34)+(Assumptions!$C$105*SUM(CV$24:CV$27,CV$29,CV$31,CV$35))),(CV$21+CV$36))</f>
        <v>28227.44563</v>
      </c>
      <c r="CW38" s="200">
        <f>IF(OR(CW$1=Assumptions!$B$115,CW$1=Assumptions!$C$115,CW$1=Assumptions!$D$115,CW$1=Assumptions!$E$115,CW$1=Assumptions!$F$115),(Assumptions!$C$105*CW$21)+(SUM(CW28+CW30+CW32+CW33+CW34)+(Assumptions!$C$105*SUM(CW$24:CW$27,CW$29,CW$31,CW$35))),(CW$21+CW$36))</f>
        <v>28227.44563</v>
      </c>
      <c r="CX38" s="200">
        <f>IF(OR(CX$1=Assumptions!$B$115,CX$1=Assumptions!$C$115,CX$1=Assumptions!$D$115,CX$1=Assumptions!$E$115,CX$1=Assumptions!$F$115),(Assumptions!$C$105*CX$21)+(SUM(CX28+CX30+CX32+CX33+CX34)+(Assumptions!$C$105*SUM(CX$24:CX$27,CX$29,CX$31,CX$35))),(CX$21+CX$36))</f>
        <v>28227.44563</v>
      </c>
      <c r="CY38" s="200">
        <f>IF(OR(CY$1=Assumptions!$B$115,CY$1=Assumptions!$C$115,CY$1=Assumptions!$D$115,CY$1=Assumptions!$E$115,CY$1=Assumptions!$F$115),(Assumptions!$C$105*CY$21)+(SUM(CY28+CY30+CY32+CY33+CY34)+(Assumptions!$C$105*SUM(CY$24:CY$27,CY$29,CY$31,CY$35))),(CY$21+CY$36))</f>
        <v>28227.44563</v>
      </c>
      <c r="CZ38" s="200">
        <f>IF(OR(CZ$1=Assumptions!$B$115,CZ$1=Assumptions!$C$115,CZ$1=Assumptions!$D$115,CZ$1=Assumptions!$E$115,CZ$1=Assumptions!$F$115),(Assumptions!$C$105*CZ$21)+(SUM(CZ28+CZ30+CZ32+CZ33+CZ34)+(Assumptions!$C$105*SUM(CZ$24:CZ$27,CZ$29,CZ$31,CZ$35))),(CZ$21+CZ$36))</f>
        <v>28227.44563</v>
      </c>
      <c r="DA38" s="200">
        <f>IF(OR(DA$1=Assumptions!$B$115,DA$1=Assumptions!$C$115,DA$1=Assumptions!$D$115,DA$1=Assumptions!$E$115,DA$1=Assumptions!$F$115),(Assumptions!$C$105*DA$21)+(SUM(DA28+DA30+DA32+DA33+DA34)+(Assumptions!$C$105*SUM(DA$24:DA$27,DA$29,DA$31,DA$35))),(DA$21+DA$36))</f>
        <v>28227.44563</v>
      </c>
      <c r="DB38" s="200">
        <f>IF(OR(DB$1=Assumptions!$B$115,DB$1=Assumptions!$C$115,DB$1=Assumptions!$D$115,DB$1=Assumptions!$E$115,DB$1=Assumptions!$F$115),(Assumptions!$C$105*DB$21)+(SUM(DB28+DB30+DB32+DB33+DB34)+(Assumptions!$C$105*SUM(DB$24:DB$27,DB$29,DB$31,DB$35))),(DB$21+DB$36))</f>
        <v>28227.44563</v>
      </c>
      <c r="DC38" s="200">
        <f>IF(OR(DC$1=Assumptions!$B$115,DC$1=Assumptions!$C$115,DC$1=Assumptions!$D$115,DC$1=Assumptions!$E$115,DC$1=Assumptions!$F$115),(Assumptions!$C$105*DC$21)+(SUM(DC28+DC30+DC32+DC33+DC34)+(Assumptions!$C$105*SUM(DC$24:DC$27,DC$29,DC$31,DC$35))),(DC$21+DC$36))</f>
        <v>28227.44563</v>
      </c>
      <c r="DD38" s="200">
        <f>IF(OR(DD$1=Assumptions!$B$115,DD$1=Assumptions!$C$115,DD$1=Assumptions!$D$115,DD$1=Assumptions!$E$115,DD$1=Assumptions!$F$115),(Assumptions!$C$105*DD$21)+(SUM(DD28+DD30+DD32+DD33+DD34)+(Assumptions!$C$105*SUM(DD$24:DD$27,DD$29,DD$31,DD$35))),(DD$21+DD$36))</f>
        <v>28227.44563</v>
      </c>
      <c r="DE38" s="200">
        <f>IF(OR(DE$1=Assumptions!$B$115,DE$1=Assumptions!$C$115,DE$1=Assumptions!$D$115,DE$1=Assumptions!$E$115,DE$1=Assumptions!$F$115),(Assumptions!$C$105*DE$21)+(SUM(DE28+DE30+DE32+DE33+DE34)+(Assumptions!$C$105*SUM(DE$24:DE$27,DE$29,DE$31,DE$35))),(DE$21+DE$36))</f>
        <v>28227.44563</v>
      </c>
      <c r="DF38" s="200">
        <f>IF(OR(DF$1=Assumptions!$B$115,DF$1=Assumptions!$C$115,DF$1=Assumptions!$D$115,DF$1=Assumptions!$E$115,DF$1=Assumptions!$F$115),(Assumptions!$C$105*DF$21)+(SUM(DF28+DF30+DF32+DF33+DF34)+(Assumptions!$C$105*SUM(DF$24:DF$27,DF$29,DF$31,DF$35))),(DF$21+DF$36))</f>
        <v>28227.44563</v>
      </c>
      <c r="DG38" s="200">
        <f>IF(OR(DG$1=Assumptions!$B$115,DG$1=Assumptions!$C$115,DG$1=Assumptions!$D$115,DG$1=Assumptions!$E$115,DG$1=Assumptions!$F$115),(Assumptions!$C$105*DG$21)+(SUM(DG28+DG30+DG32+DG33+DG34)+(Assumptions!$C$105*SUM(DG$24:DG$27,DG$29,DG$31,DG$35))),(DG$21+DG$36))</f>
        <v>28227.44563</v>
      </c>
      <c r="DH38" s="200">
        <f>IF(OR(DH$1=Assumptions!$B$115,DH$1=Assumptions!$C$115,DH$1=Assumptions!$D$115,DH$1=Assumptions!$E$115,DH$1=Assumptions!$F$115),(Assumptions!$C$105*DH$21)+(SUM(DH28+DH30+DH32+DH33+DH34)+(Assumptions!$C$105*SUM(DH$24:DH$27,DH$29,DH$31,DH$35))),(DH$21+DH$36))</f>
        <v>29074.26899</v>
      </c>
      <c r="DI38" s="200">
        <f>IF(OR(DI$1=Assumptions!$B$115,DI$1=Assumptions!$C$115,DI$1=Assumptions!$D$115,DI$1=Assumptions!$E$115,DI$1=Assumptions!$F$115),(Assumptions!$C$105*DI$21)+(SUM(DI28+DI30+DI32+DI33+DI34)+(Assumptions!$C$105*SUM(DI$24:DI$27,DI$29,DI$31,DI$35))),(DI$21+DI$36))</f>
        <v>29074.26899</v>
      </c>
      <c r="DJ38" s="200">
        <f>IF(OR(DJ$1=Assumptions!$B$115,DJ$1=Assumptions!$C$115,DJ$1=Assumptions!$D$115,DJ$1=Assumptions!$E$115,DJ$1=Assumptions!$F$115),(Assumptions!$C$105*DJ$21)+(SUM(DJ28+DJ30+DJ32+DJ33+DJ34)+(Assumptions!$C$105*SUM(DJ$24:DJ$27,DJ$29,DJ$31,DJ$35))),(DJ$21+DJ$36))</f>
        <v>29074.26899</v>
      </c>
      <c r="DK38" s="200">
        <f>IF(OR(DK$1=Assumptions!$B$115,DK$1=Assumptions!$C$115,DK$1=Assumptions!$D$115,DK$1=Assumptions!$E$115,DK$1=Assumptions!$F$115),(Assumptions!$C$105*DK$21)+(SUM(DK28+DK30+DK32+DK33+DK34)+(Assumptions!$C$105*SUM(DK$24:DK$27,DK$29,DK$31,DK$35))),(DK$21+DK$36))</f>
        <v>29074.26899</v>
      </c>
      <c r="DL38" s="200">
        <f>IF(OR(DL$1=Assumptions!$B$115,DL$1=Assumptions!$C$115,DL$1=Assumptions!$D$115,DL$1=Assumptions!$E$115,DL$1=Assumptions!$F$115),(Assumptions!$C$105*DL$21)+(SUM(DL28+DL30+DL32+DL33+DL34)+(Assumptions!$C$105*SUM(DL$24:DL$27,DL$29,DL$31,DL$35))),(DL$21+DL$36))</f>
        <v>29074.26899</v>
      </c>
      <c r="DM38" s="200">
        <f>IF(OR(DM$1=Assumptions!$B$115,DM$1=Assumptions!$C$115,DM$1=Assumptions!$D$115,DM$1=Assumptions!$E$115,DM$1=Assumptions!$F$115),(Assumptions!$C$105*DM$21)+(SUM(DM28+DM30+DM32+DM33+DM34)+(Assumptions!$C$105*SUM(DM$24:DM$27,DM$29,DM$31,DM$35))),(DM$21+DM$36))</f>
        <v>29074.26899</v>
      </c>
      <c r="DN38" s="200">
        <f>IF(OR(DN$1=Assumptions!$B$115,DN$1=Assumptions!$C$115,DN$1=Assumptions!$D$115,DN$1=Assumptions!$E$115,DN$1=Assumptions!$F$115),(Assumptions!$C$105*DN$21)+(SUM(DN28+DN30+DN32+DN33+DN34)+(Assumptions!$C$105*SUM(DN$24:DN$27,DN$29,DN$31,DN$35))),(DN$21+DN$36))</f>
        <v>29074.26899</v>
      </c>
      <c r="DO38" s="200">
        <f>IF(OR(DO$1=Assumptions!$B$115,DO$1=Assumptions!$C$115,DO$1=Assumptions!$D$115,DO$1=Assumptions!$E$115,DO$1=Assumptions!$F$115),(Assumptions!$C$105*DO$21)+(SUM(DO28+DO30+DO32+DO33+DO34)+(Assumptions!$C$105*SUM(DO$24:DO$27,DO$29,DO$31,DO$35))),(DO$21+DO$36))</f>
        <v>29074.26899</v>
      </c>
      <c r="DP38" s="200">
        <f>IF(OR(DP$1=Assumptions!$B$115,DP$1=Assumptions!$C$115,DP$1=Assumptions!$D$115,DP$1=Assumptions!$E$115,DP$1=Assumptions!$F$115),(Assumptions!$C$105*DP$21)+(SUM(DP28+DP30+DP32+DP33+DP34)+(Assumptions!$C$105*SUM(DP$24:DP$27,DP$29,DP$31,DP$35))),(DP$21+DP$36))</f>
        <v>29074.26899</v>
      </c>
      <c r="DQ38" s="200">
        <f>IF(OR(DQ$1=Assumptions!$B$115,DQ$1=Assumptions!$C$115,DQ$1=Assumptions!$D$115,DQ$1=Assumptions!$E$115,DQ$1=Assumptions!$F$115),(Assumptions!$C$105*DQ$21)+(SUM(DQ28+DQ30+DQ32+DQ33+DQ34)+(Assumptions!$C$105*SUM(DQ$24:DQ$27,DQ$29,DQ$31,DQ$35))),(DQ$21+DQ$36))</f>
        <v>29074.26899</v>
      </c>
      <c r="DR38" s="200">
        <f>IF(OR(DR$1=Assumptions!$B$115,DR$1=Assumptions!$C$115,DR$1=Assumptions!$D$115,DR$1=Assumptions!$E$115,DR$1=Assumptions!$F$115),(Assumptions!$C$105*DR$21)+(SUM(DR28+DR30+DR32+DR33+DR34)+(Assumptions!$C$105*SUM(DR$24:DR$27,DR$29,DR$31,DR$35))),(DR$21+DR$36))</f>
        <v>29074.26899</v>
      </c>
      <c r="DS38" s="200">
        <f>IF(OR(DS$1=Assumptions!$B$115,DS$1=Assumptions!$C$115,DS$1=Assumptions!$D$115,DS$1=Assumptions!$E$115,DS$1=Assumptions!$F$115),(Assumptions!$C$105*DS$21)+(SUM(DS28+DS30+DS32+DS33+DS34)+(Assumptions!$C$105*SUM(DS$24:DS$27,DS$29,DS$31,DS$35))),(DS$21+DS$36))</f>
        <v>29074.26899</v>
      </c>
      <c r="DT38" s="200">
        <f>IF(OR(DT$1=Assumptions!$B$115,DT$1=Assumptions!$C$115,DT$1=Assumptions!$D$115,DT$1=Assumptions!$E$115,DT$1=Assumptions!$F$115),(Assumptions!$C$105*DT$21)+(SUM(DT28+DT30+DT32+DT33+DT34)+(Assumptions!$C$105*SUM(DT$24:DT$27,DT$29,DT$31,DT$35))),(DT$21+DT$36))</f>
        <v>28777.41819</v>
      </c>
      <c r="DU38" s="200">
        <f>IF(OR(DU$1=Assumptions!$B$115,DU$1=Assumptions!$C$115,DU$1=Assumptions!$D$115,DU$1=Assumptions!$E$115,DU$1=Assumptions!$F$115),(Assumptions!$C$105*DU$21)+(SUM(DU28+DU30+DU32+DU33+DU34)+(Assumptions!$C$105*SUM(DU$24:DU$27,DU$29,DU$31,DU$35))),(DU$21+DU$36))</f>
        <v>28777.41819</v>
      </c>
      <c r="DV38" s="200">
        <f>IF(OR(DV$1=Assumptions!$B$115,DV$1=Assumptions!$C$115,DV$1=Assumptions!$D$115,DV$1=Assumptions!$E$115,DV$1=Assumptions!$F$115),(Assumptions!$C$105*DV$21)+(SUM(DV28+DV30+DV32+DV33+DV34)+(Assumptions!$C$105*SUM(DV$24:DV$27,DV$29,DV$31,DV$35))),(DV$21+DV$36))</f>
        <v>28777.41819</v>
      </c>
      <c r="DW38" s="200">
        <f>IF(OR(DW$1=Assumptions!$B$115,DW$1=Assumptions!$C$115,DW$1=Assumptions!$D$115,DW$1=Assumptions!$E$115,DW$1=Assumptions!$F$115),(Assumptions!$C$105*DW$21)+(SUM(DW28+DW30+DW32+DW33+DW34)+(Assumptions!$C$105*SUM(DW$24:DW$27,DW$29,DW$31,DW$35))),(DW$21+DW$36))</f>
        <v>28777.41819</v>
      </c>
      <c r="DX38" s="200">
        <f>IF(OR(DX$1=Assumptions!$B$115,DX$1=Assumptions!$C$115,DX$1=Assumptions!$D$115,DX$1=Assumptions!$E$115,DX$1=Assumptions!$F$115),(Assumptions!$C$105*DX$21)+(SUM(DX28+DX30+DX32+DX33+DX34)+(Assumptions!$C$105*SUM(DX$24:DX$27,DX$29,DX$31,DX$35))),(DX$21+DX$36))</f>
        <v>28777.41819</v>
      </c>
      <c r="DY38" s="200">
        <f>IF(OR(DY$1=Assumptions!$B$115,DY$1=Assumptions!$C$115,DY$1=Assumptions!$D$115,DY$1=Assumptions!$E$115,DY$1=Assumptions!$F$115),(Assumptions!$C$105*DY$21)+(SUM(DY28+DY30+DY32+DY33+DY34)+(Assumptions!$C$105*SUM(DY$24:DY$27,DY$29,DY$31,DY$35))),(DY$21+DY$36))</f>
        <v>28777.41819</v>
      </c>
      <c r="DZ38" s="200">
        <f>IF(OR(DZ$1=Assumptions!$B$115,DZ$1=Assumptions!$C$115,DZ$1=Assumptions!$D$115,DZ$1=Assumptions!$E$115,DZ$1=Assumptions!$F$115),(Assumptions!$C$105*DZ$21)+(SUM(DZ28+DZ30+DZ32+DZ33+DZ34)+(Assumptions!$C$105*SUM(DZ$24:DZ$27,DZ$29,DZ$31,DZ$35))),(DZ$21+DZ$36))</f>
        <v>28777.41819</v>
      </c>
      <c r="EA38" s="200">
        <f>IF(OR(EA$1=Assumptions!$B$115,EA$1=Assumptions!$C$115,EA$1=Assumptions!$D$115,EA$1=Assumptions!$E$115,EA$1=Assumptions!$F$115),(Assumptions!$C$105*EA$21)+(SUM(EA28+EA30+EA32+EA33+EA34)+(Assumptions!$C$105*SUM(EA$24:EA$27,EA$29,EA$31,EA$35))),(EA$21+EA$36))</f>
        <v>28777.41819</v>
      </c>
      <c r="EB38" s="200">
        <f>IF(OR(EB$1=Assumptions!$B$115,EB$1=Assumptions!$C$115,EB$1=Assumptions!$D$115,EB$1=Assumptions!$E$115,EB$1=Assumptions!$F$115),(Assumptions!$C$105*EB$21)+(SUM(EB28+EB30+EB32+EB33+EB34)+(Assumptions!$C$105*SUM(EB$24:EB$27,EB$29,EB$31,EB$35))),(EB$21+EB$36))</f>
        <v>28777.41819</v>
      </c>
      <c r="EC38" s="200">
        <f>IF(OR(EC$1=Assumptions!$B$115,EC$1=Assumptions!$C$115,EC$1=Assumptions!$D$115,EC$1=Assumptions!$E$115,EC$1=Assumptions!$F$115),(Assumptions!$C$105*EC$21)+(SUM(EC28+EC30+EC32+EC33+EC34)+(Assumptions!$C$105*SUM(EC$24:EC$27,EC$29,EC$31,EC$35))),(EC$21+EC$36))</f>
        <v>28777.41819</v>
      </c>
      <c r="ED38" s="200">
        <f>IF(OR(ED$1=Assumptions!$B$115,ED$1=Assumptions!$C$115,ED$1=Assumptions!$D$115,ED$1=Assumptions!$E$115,ED$1=Assumptions!$F$115),(Assumptions!$C$105*ED$21)+(SUM(ED28+ED30+ED32+ED33+ED34)+(Assumptions!$C$105*SUM(ED$24:ED$27,ED$29,ED$31,ED$35))),(ED$21+ED$36))</f>
        <v>28777.41819</v>
      </c>
      <c r="EE38" s="200">
        <f>IF(OR(EE$1=Assumptions!$B$115,EE$1=Assumptions!$C$115,EE$1=Assumptions!$D$115,EE$1=Assumptions!$E$115,EE$1=Assumptions!$F$115),(Assumptions!$C$105*EE$21)+(SUM(EE28+EE30+EE32+EE33+EE34)+(Assumptions!$C$105*SUM(EE$24:EE$27,EE$29,EE$31,EE$35))),(EE$21+EE$36))</f>
        <v>28777.41819</v>
      </c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</row>
    <row r="40" ht="15.75" customHeight="1">
      <c r="A40" s="1"/>
      <c r="B40" s="1"/>
      <c r="C40" s="63" t="str">
        <f>'107 e. Chalmers'!C40</f>
        <v>Capital Expenditure</v>
      </c>
      <c r="D40" s="122">
        <f>IF(OR(D$1=Assumptions!$B$115,D$1=Assumptions!$C$115,D$1=Assumptions!$D$115,D$1=Assumptions!$E$115,D$1=Assumptions!$F$115),Assumptions!$L$12*Assumptions!$C$102/Assumptions!$C$104,0)</f>
        <v>0</v>
      </c>
      <c r="E40" s="122">
        <f>IF(OR(E$1=Assumptions!$B$115,E$1=Assumptions!$C$115,E$1=Assumptions!$D$115,E$1=Assumptions!$E$115,E$1=Assumptions!$F$115),Assumptions!$L$12*Assumptions!$C$102/Assumptions!$C$104,0)</f>
        <v>0</v>
      </c>
      <c r="F40" s="122">
        <f>IF(OR(F$1=Assumptions!$B$115,F$1=Assumptions!$C$115,F$1=Assumptions!$D$115,F$1=Assumptions!$E$115,F$1=Assumptions!$F$115),Assumptions!$L$12*Assumptions!$C$102/Assumptions!$C$104,0)</f>
        <v>0</v>
      </c>
      <c r="G40" s="122">
        <f>IF(OR(G$1=Assumptions!$B$115,G$1=Assumptions!$C$115,G$1=Assumptions!$D$115,G$1=Assumptions!$E$115,G$1=Assumptions!$F$115),Assumptions!$L$12*Assumptions!$C$102/Assumptions!$C$104,0)</f>
        <v>0</v>
      </c>
      <c r="H40" s="122">
        <f>IF(OR(H$1=Assumptions!$B$115,H$1=Assumptions!$C$115,H$1=Assumptions!$D$115,H$1=Assumptions!$E$115,H$1=Assumptions!$F$115),Assumptions!$L$12*Assumptions!$C$102/Assumptions!$C$104,0)</f>
        <v>0</v>
      </c>
      <c r="I40" s="122">
        <f>IF(OR(I$1=Assumptions!$B$115,I$1=Assumptions!$C$115,I$1=Assumptions!$D$115,I$1=Assumptions!$E$115,I$1=Assumptions!$F$115),Assumptions!$L$12*Assumptions!$C$102/Assumptions!$C$104,0)</f>
        <v>0</v>
      </c>
      <c r="J40" s="122">
        <f>IF(OR(J$1=Assumptions!$B$115,J$1=Assumptions!$C$115,J$1=Assumptions!$D$115,J$1=Assumptions!$E$115,J$1=Assumptions!$F$115),Assumptions!$L$12*Assumptions!$C$102/Assumptions!$C$104,0)</f>
        <v>0</v>
      </c>
      <c r="K40" s="122">
        <f>IF(OR(K$1=Assumptions!$B$115,K$1=Assumptions!$C$115,K$1=Assumptions!$D$115,K$1=Assumptions!$E$115,K$1=Assumptions!$F$115),Assumptions!$L$12*Assumptions!$C$102/Assumptions!$C$104,0)</f>
        <v>0</v>
      </c>
      <c r="L40" s="122">
        <f>IF(OR(L$1=Assumptions!$B$115,L$1=Assumptions!$C$115,L$1=Assumptions!$D$115,L$1=Assumptions!$E$115,L$1=Assumptions!$F$115),Assumptions!$L$12*Assumptions!$C$102/Assumptions!$C$104,0)</f>
        <v>0</v>
      </c>
      <c r="M40" s="122">
        <f>IF(OR(M$1=Assumptions!$B$115,M$1=Assumptions!$C$115,M$1=Assumptions!$D$115,M$1=Assumptions!$E$115,M$1=Assumptions!$F$115),Assumptions!$L$12*Assumptions!$C$102/Assumptions!$C$104,0)</f>
        <v>0</v>
      </c>
      <c r="N40" s="122">
        <f>IF(OR(N$1=Assumptions!$B$115,N$1=Assumptions!$C$115,N$1=Assumptions!$D$115,N$1=Assumptions!$E$115,N$1=Assumptions!$F$115),Assumptions!$L$12*Assumptions!$C$102/Assumptions!$C$104,0)</f>
        <v>0</v>
      </c>
      <c r="O40" s="122">
        <f>IF(OR(O$1=Assumptions!$B$115,O$1=Assumptions!$C$115,O$1=Assumptions!$D$115,O$1=Assumptions!$E$115,O$1=Assumptions!$F$115),Assumptions!$L$12*Assumptions!$C$102/Assumptions!$C$104,0)</f>
        <v>0</v>
      </c>
      <c r="P40" s="122">
        <f>IF(OR(P$1=Assumptions!$B$115,P$1=Assumptions!$C$115,P$1=Assumptions!$D$115,P$1=Assumptions!$E$115,P$1=Assumptions!$F$115),Assumptions!$L$12*Assumptions!$C$102/Assumptions!$C$104,0)</f>
        <v>0</v>
      </c>
      <c r="Q40" s="122">
        <f>IF(OR(Q$1=Assumptions!$B$115,Q$1=Assumptions!$C$115,Q$1=Assumptions!$D$115,Q$1=Assumptions!$E$115,Q$1=Assumptions!$F$115),Assumptions!$L$12*Assumptions!$C$102/Assumptions!$C$104,0)</f>
        <v>0</v>
      </c>
      <c r="R40" s="122">
        <f>IF(OR(R$1=Assumptions!$B$115,R$1=Assumptions!$C$115,R$1=Assumptions!$D$115,R$1=Assumptions!$E$115,R$1=Assumptions!$F$115),Assumptions!$L$12*Assumptions!$C$102/Assumptions!$C$104,0)</f>
        <v>0</v>
      </c>
      <c r="S40" s="122">
        <f>IF(OR(S$1=Assumptions!$B$115,S$1=Assumptions!$C$115,S$1=Assumptions!$D$115,S$1=Assumptions!$E$115,S$1=Assumptions!$F$115),Assumptions!$L$12*Assumptions!$C$102/Assumptions!$C$104,0)</f>
        <v>0</v>
      </c>
      <c r="T40" s="122">
        <f>IF(OR(T$1=Assumptions!$B$115,T$1=Assumptions!$C$115,T$1=Assumptions!$D$115,T$1=Assumptions!$E$115,T$1=Assumptions!$F$115),Assumptions!$L$12*Assumptions!$C$102/Assumptions!$C$104,0)</f>
        <v>0</v>
      </c>
      <c r="U40" s="122">
        <f>IF(OR(U$1=Assumptions!$B$115,U$1=Assumptions!$C$115,U$1=Assumptions!$D$115,U$1=Assumptions!$E$115,U$1=Assumptions!$F$115),Assumptions!$L$12*Assumptions!$C$102/Assumptions!$C$104,0)</f>
        <v>0</v>
      </c>
      <c r="V40" s="122">
        <f>IF(OR(V$1=Assumptions!$B$115,V$1=Assumptions!$C$115,V$1=Assumptions!$D$115,V$1=Assumptions!$E$115,V$1=Assumptions!$F$115),Assumptions!$L$12*Assumptions!$C$102/Assumptions!$C$104,0)</f>
        <v>0</v>
      </c>
      <c r="W40" s="122">
        <f>IF(OR(W$1=Assumptions!$B$115,W$1=Assumptions!$C$115,W$1=Assumptions!$D$115,W$1=Assumptions!$E$115,W$1=Assumptions!$F$115),Assumptions!$L$12*Assumptions!$C$102/Assumptions!$C$104,0)</f>
        <v>0</v>
      </c>
      <c r="X40" s="122">
        <f>IF(OR(X$1=Assumptions!$B$115,X$1=Assumptions!$C$115,X$1=Assumptions!$D$115,X$1=Assumptions!$E$115,X$1=Assumptions!$F$115),Assumptions!$L$12*Assumptions!$C$102/Assumptions!$C$104,0)</f>
        <v>0</v>
      </c>
      <c r="Y40" s="122">
        <f>IF(OR(Y$1=Assumptions!$B$115,Y$1=Assumptions!$C$115,Y$1=Assumptions!$D$115,Y$1=Assumptions!$E$115,Y$1=Assumptions!$F$115),Assumptions!$L$12*Assumptions!$C$102/Assumptions!$C$104,0)</f>
        <v>0</v>
      </c>
      <c r="Z40" s="122">
        <f>IF(OR(Z$1=Assumptions!$B$115,Z$1=Assumptions!$C$115,Z$1=Assumptions!$D$115,Z$1=Assumptions!$E$115,Z$1=Assumptions!$F$115),Assumptions!$L$12*Assumptions!$C$102/Assumptions!$C$104,0)</f>
        <v>0</v>
      </c>
      <c r="AA40" s="122">
        <f>IF(OR(AA$1=Assumptions!$B$115,AA$1=Assumptions!$C$115,AA$1=Assumptions!$D$115,AA$1=Assumptions!$E$115,AA$1=Assumptions!$F$115),Assumptions!$L$12*Assumptions!$C$102/Assumptions!$C$104,0)</f>
        <v>0</v>
      </c>
      <c r="AB40" s="122">
        <f>IF(OR(AB$1=Assumptions!$B$115,AB$1=Assumptions!$C$115,AB$1=Assumptions!$D$115,AB$1=Assumptions!$E$115,AB$1=Assumptions!$F$115),Assumptions!$L$12*Assumptions!$C$102/Assumptions!$C$104,0)</f>
        <v>0</v>
      </c>
      <c r="AC40" s="122">
        <f>IF(OR(AC$1=Assumptions!$B$115,AC$1=Assumptions!$C$115,AC$1=Assumptions!$D$115,AC$1=Assumptions!$E$115,AC$1=Assumptions!$F$115),Assumptions!$L$12*Assumptions!$C$102/Assumptions!$C$104,0)</f>
        <v>0</v>
      </c>
      <c r="AD40" s="122">
        <f>IF(OR(AD$1=Assumptions!$B$115,AD$1=Assumptions!$C$115,AD$1=Assumptions!$D$115,AD$1=Assumptions!$E$115,AD$1=Assumptions!$F$115),Assumptions!$L$12*Assumptions!$C$102/Assumptions!$C$104,0)</f>
        <v>0</v>
      </c>
      <c r="AE40" s="122">
        <f>IF(OR(AE$1=Assumptions!$B$115,AE$1=Assumptions!$C$115,AE$1=Assumptions!$D$115,AE$1=Assumptions!$E$115,AE$1=Assumptions!$F$115),Assumptions!$L$12*Assumptions!$C$102/Assumptions!$C$104,0)</f>
        <v>0</v>
      </c>
      <c r="AF40" s="122">
        <f>IF(OR(AF$1=Assumptions!$B$115,AF$1=Assumptions!$C$115,AF$1=Assumptions!$D$115,AF$1=Assumptions!$E$115,AF$1=Assumptions!$F$115),Assumptions!$L$12*Assumptions!$C$102/Assumptions!$C$104,0)</f>
        <v>0</v>
      </c>
      <c r="AG40" s="122">
        <f>IF(OR(AG$1=Assumptions!$B$115,AG$1=Assumptions!$C$115,AG$1=Assumptions!$D$115,AG$1=Assumptions!$E$115,AG$1=Assumptions!$F$115),Assumptions!$L$12*Assumptions!$C$102/Assumptions!$C$104,0)</f>
        <v>0</v>
      </c>
      <c r="AH40" s="122">
        <f>IF(OR(AH$1=Assumptions!$B$115,AH$1=Assumptions!$C$115,AH$1=Assumptions!$D$115,AH$1=Assumptions!$E$115,AH$1=Assumptions!$F$115),Assumptions!$L$12*Assumptions!$C$102/Assumptions!$C$104,0)</f>
        <v>0</v>
      </c>
      <c r="AI40" s="122">
        <f>IF(OR(AI$1=Assumptions!$B$115,AI$1=Assumptions!$C$115,AI$1=Assumptions!$D$115,AI$1=Assumptions!$E$115,AI$1=Assumptions!$F$115),Assumptions!$L$12*Assumptions!$C$102/Assumptions!$C$104,0)</f>
        <v>0</v>
      </c>
      <c r="AJ40" s="122">
        <f>IF(OR(AJ$1=Assumptions!$B$115,AJ$1=Assumptions!$C$115,AJ$1=Assumptions!$D$115,AJ$1=Assumptions!$E$115,AJ$1=Assumptions!$F$115),Assumptions!$L$12*Assumptions!$C$102/Assumptions!$C$104,0)</f>
        <v>0</v>
      </c>
      <c r="AK40" s="122">
        <f>IF(OR(AK$1=Assumptions!$B$115,AK$1=Assumptions!$C$115,AK$1=Assumptions!$D$115,AK$1=Assumptions!$E$115,AK$1=Assumptions!$F$115),Assumptions!$L$12*Assumptions!$C$102/Assumptions!$C$104,0)</f>
        <v>0</v>
      </c>
      <c r="AL40" s="122">
        <f>IF(OR(AL$1=Assumptions!$B$115,AL$1=Assumptions!$C$115,AL$1=Assumptions!$D$115,AL$1=Assumptions!$E$115,AL$1=Assumptions!$F$115),Assumptions!$L$12*Assumptions!$C$102/Assumptions!$C$104,0)</f>
        <v>0</v>
      </c>
      <c r="AM40" s="122">
        <f>IF(OR(AM$1=Assumptions!$B$115,AM$1=Assumptions!$C$115,AM$1=Assumptions!$D$115,AM$1=Assumptions!$E$115,AM$1=Assumptions!$F$115),Assumptions!$L$12*Assumptions!$C$102/Assumptions!$C$104,0)</f>
        <v>0</v>
      </c>
      <c r="AN40" s="122">
        <f>IF(OR(AN$1=Assumptions!$B$115,AN$1=Assumptions!$C$115,AN$1=Assumptions!$D$115,AN$1=Assumptions!$E$115,AN$1=Assumptions!$F$115),Assumptions!$L$12*Assumptions!$C$102/Assumptions!$C$104,0)</f>
        <v>0</v>
      </c>
      <c r="AO40" s="122">
        <f>IF(OR(AO$1=Assumptions!$B$115,AO$1=Assumptions!$C$115,AO$1=Assumptions!$D$115,AO$1=Assumptions!$E$115,AO$1=Assumptions!$F$115),Assumptions!$L$12*Assumptions!$C$102/Assumptions!$C$104,0)</f>
        <v>0</v>
      </c>
      <c r="AP40" s="122">
        <f>IF(OR(AP$1=Assumptions!$B$115,AP$1=Assumptions!$C$115,AP$1=Assumptions!$D$115,AP$1=Assumptions!$E$115,AP$1=Assumptions!$F$115),Assumptions!$L$12*Assumptions!$C$102/Assumptions!$C$104,0)</f>
        <v>0</v>
      </c>
      <c r="AQ40" s="122">
        <f>IF(OR(AQ$1=Assumptions!$B$115,AQ$1=Assumptions!$C$115,AQ$1=Assumptions!$D$115,AQ$1=Assumptions!$E$115,AQ$1=Assumptions!$F$115),Assumptions!$L$12*Assumptions!$C$102/Assumptions!$C$104,0)</f>
        <v>0</v>
      </c>
      <c r="AR40" s="122">
        <f>IF(OR(AR$1=Assumptions!$B$115,AR$1=Assumptions!$C$115,AR$1=Assumptions!$D$115,AR$1=Assumptions!$E$115,AR$1=Assumptions!$F$115),Assumptions!$L$12*Assumptions!$C$102/Assumptions!$C$104,0)</f>
        <v>0</v>
      </c>
      <c r="AS40" s="122">
        <f>IF(OR(AS$1=Assumptions!$B$115,AS$1=Assumptions!$C$115,AS$1=Assumptions!$D$115,AS$1=Assumptions!$E$115,AS$1=Assumptions!$F$115),Assumptions!$L$12*Assumptions!$C$102/Assumptions!$C$104,0)</f>
        <v>0</v>
      </c>
      <c r="AT40" s="122">
        <f>IF(OR(AT$1=Assumptions!$B$115,AT$1=Assumptions!$C$115,AT$1=Assumptions!$D$115,AT$1=Assumptions!$E$115,AT$1=Assumptions!$F$115),Assumptions!$L$12*Assumptions!$C$102/Assumptions!$C$104,0)</f>
        <v>0</v>
      </c>
      <c r="AU40" s="122">
        <f>IF(OR(AU$1=Assumptions!$B$115,AU$1=Assumptions!$C$115,AU$1=Assumptions!$D$115,AU$1=Assumptions!$E$115,AU$1=Assumptions!$F$115),Assumptions!$L$12*Assumptions!$C$102/Assumptions!$C$104,0)</f>
        <v>0</v>
      </c>
      <c r="AV40" s="122">
        <f>IF(OR(AV$1=Assumptions!$B$115,AV$1=Assumptions!$C$115,AV$1=Assumptions!$D$115,AV$1=Assumptions!$E$115,AV$1=Assumptions!$F$115),Assumptions!$L$12*Assumptions!$C$102/Assumptions!$C$104,0)</f>
        <v>0</v>
      </c>
      <c r="AW40" s="122">
        <f>IF(OR(AW$1=Assumptions!$B$115,AW$1=Assumptions!$C$115,AW$1=Assumptions!$D$115,AW$1=Assumptions!$E$115,AW$1=Assumptions!$F$115),Assumptions!$L$12*Assumptions!$C$102/Assumptions!$C$104,0)</f>
        <v>0</v>
      </c>
      <c r="AX40" s="122">
        <f>IF(OR(AX$1=Assumptions!$B$115,AX$1=Assumptions!$C$115,AX$1=Assumptions!$D$115,AX$1=Assumptions!$E$115,AX$1=Assumptions!$F$115),Assumptions!$L$12*Assumptions!$C$102/Assumptions!$C$104,0)</f>
        <v>0</v>
      </c>
      <c r="AY40" s="122">
        <f>IF(OR(AY$1=Assumptions!$B$115,AY$1=Assumptions!$C$115,AY$1=Assumptions!$D$115,AY$1=Assumptions!$E$115,AY$1=Assumptions!$F$115),Assumptions!$L$12*Assumptions!$C$102/Assumptions!$C$104,0)</f>
        <v>0</v>
      </c>
      <c r="AZ40" s="122">
        <f>IF(OR(AZ$1=Assumptions!$B$115,AZ$1=Assumptions!$C$115,AZ$1=Assumptions!$D$115,AZ$1=Assumptions!$E$115,AZ$1=Assumptions!$F$115),Assumptions!$L$12*Assumptions!$C$102/Assumptions!$C$104,0)</f>
        <v>0</v>
      </c>
      <c r="BA40" s="122">
        <f>IF(OR(BA$1=Assumptions!$B$115,BA$1=Assumptions!$C$115,BA$1=Assumptions!$D$115,BA$1=Assumptions!$E$115,BA$1=Assumptions!$F$115),Assumptions!$L$12*Assumptions!$C$102/Assumptions!$C$104,0)</f>
        <v>0</v>
      </c>
      <c r="BB40" s="122">
        <f>IF(OR(BB$1=Assumptions!$B$115,BB$1=Assumptions!$C$115,BB$1=Assumptions!$D$115,BB$1=Assumptions!$E$115,BB$1=Assumptions!$F$115),Assumptions!$L$12*Assumptions!$C$102/Assumptions!$C$104,0)</f>
        <v>0</v>
      </c>
      <c r="BC40" s="122">
        <f>IF(OR(BC$1=Assumptions!$B$115,BC$1=Assumptions!$C$115,BC$1=Assumptions!$D$115,BC$1=Assumptions!$E$115,BC$1=Assumptions!$F$115),Assumptions!$L$12*Assumptions!$C$102/Assumptions!$C$104,0)</f>
        <v>0</v>
      </c>
      <c r="BD40" s="122">
        <f>IF(OR(BD$1=Assumptions!$B$115,BD$1=Assumptions!$C$115,BD$1=Assumptions!$D$115,BD$1=Assumptions!$E$115,BD$1=Assumptions!$F$115),Assumptions!$L$12*Assumptions!$C$102/Assumptions!$C$104,0)</f>
        <v>0</v>
      </c>
      <c r="BE40" s="122">
        <f>IF(OR(BE$1=Assumptions!$B$115,BE$1=Assumptions!$C$115,BE$1=Assumptions!$D$115,BE$1=Assumptions!$E$115,BE$1=Assumptions!$F$115),Assumptions!$L$12*Assumptions!$C$102/Assumptions!$C$104,0)</f>
        <v>0</v>
      </c>
      <c r="BF40" s="122">
        <f>IF(OR(BF$1=Assumptions!$B$115,BF$1=Assumptions!$C$115,BF$1=Assumptions!$D$115,BF$1=Assumptions!$E$115,BF$1=Assumptions!$F$115),Assumptions!$L$12*Assumptions!$C$102/Assumptions!$C$104,0)</f>
        <v>0</v>
      </c>
      <c r="BG40" s="122">
        <f>IF(OR(BG$1=Assumptions!$B$115,BG$1=Assumptions!$C$115,BG$1=Assumptions!$D$115,BG$1=Assumptions!$E$115,BG$1=Assumptions!$F$115),Assumptions!$L$12*Assumptions!$C$102/Assumptions!$C$104,0)</f>
        <v>0</v>
      </c>
      <c r="BH40" s="122">
        <f>IF(OR(BH$1=Assumptions!$B$115,BH$1=Assumptions!$C$115,BH$1=Assumptions!$D$115,BH$1=Assumptions!$E$115,BH$1=Assumptions!$F$115),Assumptions!$L$12*Assumptions!$C$102/Assumptions!$C$104,0)</f>
        <v>0</v>
      </c>
      <c r="BI40" s="122">
        <f>IF(OR(BI$1=Assumptions!$B$115,BI$1=Assumptions!$C$115,BI$1=Assumptions!$D$115,BI$1=Assumptions!$E$115,BI$1=Assumptions!$F$115),Assumptions!$L$12*Assumptions!$C$102/Assumptions!$C$104,0)</f>
        <v>0</v>
      </c>
      <c r="BJ40" s="122">
        <f>IF(OR(BJ$1=Assumptions!$B$115,BJ$1=Assumptions!$C$115,BJ$1=Assumptions!$D$115,BJ$1=Assumptions!$E$115,BJ$1=Assumptions!$F$115),Assumptions!$L$12*Assumptions!$C$102/Assumptions!$C$104,0)</f>
        <v>0</v>
      </c>
      <c r="BK40" s="122">
        <f>IF(OR(BK$1=Assumptions!$B$115,BK$1=Assumptions!$C$115,BK$1=Assumptions!$D$115,BK$1=Assumptions!$E$115,BK$1=Assumptions!$F$115),Assumptions!$L$12*Assumptions!$C$102/Assumptions!$C$104,0)</f>
        <v>0</v>
      </c>
      <c r="BL40" s="122">
        <f>IF(OR(BL$1=Assumptions!$B$115,BL$1=Assumptions!$C$115,BL$1=Assumptions!$D$115,BL$1=Assumptions!$E$115,BL$1=Assumptions!$F$115),Assumptions!$L$12*Assumptions!$C$102/Assumptions!$C$104,0)</f>
        <v>0</v>
      </c>
      <c r="BM40" s="122">
        <f>IF(OR(BM$1=Assumptions!$B$115,BM$1=Assumptions!$C$115,BM$1=Assumptions!$D$115,BM$1=Assumptions!$E$115,BM$1=Assumptions!$F$115),Assumptions!$L$12*Assumptions!$C$102/Assumptions!$C$104,0)</f>
        <v>0</v>
      </c>
      <c r="BN40" s="122">
        <f>IF(OR(BN$1=Assumptions!$B$115,BN$1=Assumptions!$C$115,BN$1=Assumptions!$D$115,BN$1=Assumptions!$E$115,BN$1=Assumptions!$F$115),Assumptions!$L$12*Assumptions!$C$102/Assumptions!$C$104,0)</f>
        <v>0</v>
      </c>
      <c r="BO40" s="122">
        <f>IF(OR(BO$1=Assumptions!$B$115,BO$1=Assumptions!$C$115,BO$1=Assumptions!$D$115,BO$1=Assumptions!$E$115,BO$1=Assumptions!$F$115),Assumptions!$L$12*Assumptions!$C$102/Assumptions!$C$104,0)</f>
        <v>0</v>
      </c>
      <c r="BP40" s="122">
        <f>IF(OR(BP$1=Assumptions!$B$115,BP$1=Assumptions!$C$115,BP$1=Assumptions!$D$115,BP$1=Assumptions!$E$115,BP$1=Assumptions!$F$115),Assumptions!$L$12*Assumptions!$C$102/Assumptions!$C$104,0)</f>
        <v>0</v>
      </c>
      <c r="BQ40" s="122">
        <f>IF(OR(BQ$1=Assumptions!$B$115,BQ$1=Assumptions!$C$115,BQ$1=Assumptions!$D$115,BQ$1=Assumptions!$E$115,BQ$1=Assumptions!$F$115),Assumptions!$L$12*Assumptions!$C$102/Assumptions!$C$104,0)</f>
        <v>0</v>
      </c>
      <c r="BR40" s="122">
        <f>IF(OR(BR$1=Assumptions!$B$115,BR$1=Assumptions!$C$115,BR$1=Assumptions!$D$115,BR$1=Assumptions!$E$115,BR$1=Assumptions!$F$115),Assumptions!$L$12*Assumptions!$C$102/Assumptions!$C$104,0)</f>
        <v>0</v>
      </c>
      <c r="BS40" s="122">
        <f>IF(OR(BS$1=Assumptions!$B$115,BS$1=Assumptions!$C$115,BS$1=Assumptions!$D$115,BS$1=Assumptions!$E$115,BS$1=Assumptions!$F$115),Assumptions!$L$12*Assumptions!$C$102/Assumptions!$C$104,0)</f>
        <v>0</v>
      </c>
      <c r="BT40" s="122">
        <f>IF(OR(BT$1=Assumptions!$B$115,BT$1=Assumptions!$C$115,BT$1=Assumptions!$D$115,BT$1=Assumptions!$E$115,BT$1=Assumptions!$F$115),Assumptions!$L$12*Assumptions!$C$102/Assumptions!$C$104,0)</f>
        <v>0</v>
      </c>
      <c r="BU40" s="122">
        <f>IF(OR(BU$1=Assumptions!$B$115,BU$1=Assumptions!$C$115,BU$1=Assumptions!$D$115,BU$1=Assumptions!$E$115,BU$1=Assumptions!$F$115),Assumptions!$L$12*Assumptions!$C$102/Assumptions!$C$104,0)</f>
        <v>0</v>
      </c>
      <c r="BV40" s="122">
        <f>IF(OR(BV$1=Assumptions!$B$115,BV$1=Assumptions!$C$115,BV$1=Assumptions!$D$115,BV$1=Assumptions!$E$115,BV$1=Assumptions!$F$115),Assumptions!$L$12*Assumptions!$C$102/Assumptions!$C$104,0)</f>
        <v>0</v>
      </c>
      <c r="BW40" s="122">
        <f>IF(OR(BW$1=Assumptions!$B$115,BW$1=Assumptions!$C$115,BW$1=Assumptions!$D$115,BW$1=Assumptions!$E$115,BW$1=Assumptions!$F$115),Assumptions!$L$12*Assumptions!$C$102/Assumptions!$C$104,0)</f>
        <v>0</v>
      </c>
      <c r="BX40" s="122">
        <f>IF(OR(BX$1=Assumptions!$B$115,BX$1=Assumptions!$C$115,BX$1=Assumptions!$D$115,BX$1=Assumptions!$E$115,BX$1=Assumptions!$F$115),Assumptions!$L$12*Assumptions!$C$102/Assumptions!$C$104,0)</f>
        <v>0</v>
      </c>
      <c r="BY40" s="122">
        <f>IF(OR(BY$1=Assumptions!$B$115,BY$1=Assumptions!$C$115,BY$1=Assumptions!$D$115,BY$1=Assumptions!$E$115,BY$1=Assumptions!$F$115),Assumptions!$L$12*Assumptions!$C$102/Assumptions!$C$104,0)</f>
        <v>0</v>
      </c>
      <c r="BZ40" s="122">
        <f>IF(OR(BZ$1=Assumptions!$B$115,BZ$1=Assumptions!$C$115,BZ$1=Assumptions!$D$115,BZ$1=Assumptions!$E$115,BZ$1=Assumptions!$F$115),Assumptions!$L$12*Assumptions!$C$102/Assumptions!$C$104,0)</f>
        <v>0</v>
      </c>
      <c r="CA40" s="122">
        <f>IF(OR(CA$1=Assumptions!$B$115,CA$1=Assumptions!$C$115,CA$1=Assumptions!$D$115,CA$1=Assumptions!$E$115,CA$1=Assumptions!$F$115),Assumptions!$L$12*Assumptions!$C$102/Assumptions!$C$104,0)</f>
        <v>0</v>
      </c>
      <c r="CB40" s="122">
        <f>IF(OR(CB$1=Assumptions!$B$115,CB$1=Assumptions!$C$115,CB$1=Assumptions!$D$115,CB$1=Assumptions!$E$115,CB$1=Assumptions!$F$115),Assumptions!$L$12*Assumptions!$C$102/Assumptions!$C$104,0)</f>
        <v>0</v>
      </c>
      <c r="CC40" s="122">
        <f>IF(OR(CC$1=Assumptions!$B$115,CC$1=Assumptions!$C$115,CC$1=Assumptions!$D$115,CC$1=Assumptions!$E$115,CC$1=Assumptions!$F$115),Assumptions!$L$12*Assumptions!$C$102/Assumptions!$C$104,0)</f>
        <v>0</v>
      </c>
      <c r="CD40" s="122">
        <f>IF(OR(CD$1=Assumptions!$B$115,CD$1=Assumptions!$C$115,CD$1=Assumptions!$D$115,CD$1=Assumptions!$E$115,CD$1=Assumptions!$F$115),Assumptions!$L$12*Assumptions!$C$102/Assumptions!$C$104,0)</f>
        <v>0</v>
      </c>
      <c r="CE40" s="122">
        <f>IF(OR(CE$1=Assumptions!$B$115,CE$1=Assumptions!$C$115,CE$1=Assumptions!$D$115,CE$1=Assumptions!$E$115,CE$1=Assumptions!$F$115),Assumptions!$L$12*Assumptions!$C$102/Assumptions!$C$104,0)</f>
        <v>0</v>
      </c>
      <c r="CF40" s="122">
        <f>IF(OR(CF$1=Assumptions!$B$115,CF$1=Assumptions!$C$115,CF$1=Assumptions!$D$115,CF$1=Assumptions!$E$115,CF$1=Assumptions!$F$115),Assumptions!$L$12*Assumptions!$C$102/Assumptions!$C$104,0)</f>
        <v>0</v>
      </c>
      <c r="CG40" s="122">
        <f>IF(OR(CG$1=Assumptions!$B$115,CG$1=Assumptions!$C$115,CG$1=Assumptions!$D$115,CG$1=Assumptions!$E$115,CG$1=Assumptions!$F$115),Assumptions!$L$12*Assumptions!$C$102/Assumptions!$C$104,0)</f>
        <v>0</v>
      </c>
      <c r="CH40" s="122">
        <f>IF(OR(CH$1=Assumptions!$B$115,CH$1=Assumptions!$C$115,CH$1=Assumptions!$D$115,CH$1=Assumptions!$E$115,CH$1=Assumptions!$F$115),Assumptions!$L$12*Assumptions!$C$102/Assumptions!$C$104,0)</f>
        <v>0</v>
      </c>
      <c r="CI40" s="122">
        <f>IF(OR(CI$1=Assumptions!$B$115,CI$1=Assumptions!$C$115,CI$1=Assumptions!$D$115,CI$1=Assumptions!$E$115,CI$1=Assumptions!$F$115),Assumptions!$L$12*Assumptions!$C$102/Assumptions!$C$104,0)</f>
        <v>0</v>
      </c>
      <c r="CJ40" s="122">
        <f>IF(OR(CJ$1=Assumptions!$B$115,CJ$1=Assumptions!$C$115,CJ$1=Assumptions!$D$115,CJ$1=Assumptions!$E$115,CJ$1=Assumptions!$F$115),Assumptions!$L$12*Assumptions!$C$102/Assumptions!$C$104,0)</f>
        <v>0</v>
      </c>
      <c r="CK40" s="122">
        <f>IF(OR(CK$1=Assumptions!$B$115,CK$1=Assumptions!$C$115,CK$1=Assumptions!$D$115,CK$1=Assumptions!$E$115,CK$1=Assumptions!$F$115),Assumptions!$L$12*Assumptions!$C$102/Assumptions!$C$104,0)</f>
        <v>0</v>
      </c>
      <c r="CL40" s="122">
        <f>IF(OR(CL$1=Assumptions!$B$115,CL$1=Assumptions!$C$115,CL$1=Assumptions!$D$115,CL$1=Assumptions!$E$115,CL$1=Assumptions!$F$115),Assumptions!$L$12*Assumptions!$C$102/Assumptions!$C$104,0)</f>
        <v>0</v>
      </c>
      <c r="CM40" s="122">
        <f>IF(OR(CM$1=Assumptions!$B$115,CM$1=Assumptions!$C$115,CM$1=Assumptions!$D$115,CM$1=Assumptions!$E$115,CM$1=Assumptions!$F$115),Assumptions!$L$12*Assumptions!$C$102/Assumptions!$C$104,0)</f>
        <v>0</v>
      </c>
      <c r="CN40" s="122">
        <f>IF(OR(CN$1=Assumptions!$B$115,CN$1=Assumptions!$C$115,CN$1=Assumptions!$D$115,CN$1=Assumptions!$E$115,CN$1=Assumptions!$F$115),Assumptions!$L$12*Assumptions!$C$102/Assumptions!$C$104,0)</f>
        <v>0</v>
      </c>
      <c r="CO40" s="122">
        <f>IF(OR(CO$1=Assumptions!$B$115,CO$1=Assumptions!$C$115,CO$1=Assumptions!$D$115,CO$1=Assumptions!$E$115,CO$1=Assumptions!$F$115),Assumptions!$L$12*Assumptions!$C$102/Assumptions!$C$104,0)</f>
        <v>0</v>
      </c>
      <c r="CP40" s="122">
        <f>IF(OR(CP$1=Assumptions!$B$115,CP$1=Assumptions!$C$115,CP$1=Assumptions!$D$115,CP$1=Assumptions!$E$115,CP$1=Assumptions!$F$115),Assumptions!$L$12*Assumptions!$C$102/Assumptions!$C$104,0)</f>
        <v>0</v>
      </c>
      <c r="CQ40" s="122">
        <f>IF(OR(CQ$1=Assumptions!$B$115,CQ$1=Assumptions!$C$115,CQ$1=Assumptions!$D$115,CQ$1=Assumptions!$E$115,CQ$1=Assumptions!$F$115),Assumptions!$L$12*Assumptions!$C$102/Assumptions!$C$104,0)</f>
        <v>0</v>
      </c>
      <c r="CR40" s="122">
        <f>IF(OR(CR$1=Assumptions!$B$115,CR$1=Assumptions!$C$115,CR$1=Assumptions!$D$115,CR$1=Assumptions!$E$115,CR$1=Assumptions!$F$115),Assumptions!$L$12*Assumptions!$C$102/Assumptions!$C$104,0)</f>
        <v>0</v>
      </c>
      <c r="CS40" s="122">
        <f>IF(OR(CS$1=Assumptions!$B$115,CS$1=Assumptions!$C$115,CS$1=Assumptions!$D$115,CS$1=Assumptions!$E$115,CS$1=Assumptions!$F$115),Assumptions!$L$12*Assumptions!$C$102/Assumptions!$C$104,0)</f>
        <v>0</v>
      </c>
      <c r="CT40" s="122">
        <f>IF(OR(CT$1=Assumptions!$B$115,CT$1=Assumptions!$C$115,CT$1=Assumptions!$D$115,CT$1=Assumptions!$E$115,CT$1=Assumptions!$F$115),Assumptions!$L$12*Assumptions!$C$102/Assumptions!$C$104,0)</f>
        <v>0</v>
      </c>
      <c r="CU40" s="122">
        <f>IF(OR(CU$1=Assumptions!$B$115,CU$1=Assumptions!$C$115,CU$1=Assumptions!$D$115,CU$1=Assumptions!$E$115,CU$1=Assumptions!$F$115),Assumptions!$L$12*Assumptions!$C$102/Assumptions!$C$104,0)</f>
        <v>0</v>
      </c>
      <c r="CV40" s="122">
        <f>IF(OR(CV$1=Assumptions!$B$115,CV$1=Assumptions!$C$115,CV$1=Assumptions!$D$115,CV$1=Assumptions!$E$115,CV$1=Assumptions!$F$115),Assumptions!$L$12*Assumptions!$C$102/Assumptions!$C$104,0)</f>
        <v>0</v>
      </c>
      <c r="CW40" s="122">
        <f>IF(OR(CW$1=Assumptions!$B$115,CW$1=Assumptions!$C$115,CW$1=Assumptions!$D$115,CW$1=Assumptions!$E$115,CW$1=Assumptions!$F$115),Assumptions!$L$12*Assumptions!$C$102/Assumptions!$C$104,0)</f>
        <v>0</v>
      </c>
      <c r="CX40" s="122">
        <f>IF(OR(CX$1=Assumptions!$B$115,CX$1=Assumptions!$C$115,CX$1=Assumptions!$D$115,CX$1=Assumptions!$E$115,CX$1=Assumptions!$F$115),Assumptions!$L$12*Assumptions!$C$102/Assumptions!$C$104,0)</f>
        <v>0</v>
      </c>
      <c r="CY40" s="122">
        <f>IF(OR(CY$1=Assumptions!$B$115,CY$1=Assumptions!$C$115,CY$1=Assumptions!$D$115,CY$1=Assumptions!$E$115,CY$1=Assumptions!$F$115),Assumptions!$L$12*Assumptions!$C$102/Assumptions!$C$104,0)</f>
        <v>0</v>
      </c>
      <c r="CZ40" s="122">
        <f>IF(OR(CZ$1=Assumptions!$B$115,CZ$1=Assumptions!$C$115,CZ$1=Assumptions!$D$115,CZ$1=Assumptions!$E$115,CZ$1=Assumptions!$F$115),Assumptions!$L$12*Assumptions!$C$102/Assumptions!$C$104,0)</f>
        <v>0</v>
      </c>
      <c r="DA40" s="122">
        <f>IF(OR(DA$1=Assumptions!$B$115,DA$1=Assumptions!$C$115,DA$1=Assumptions!$D$115,DA$1=Assumptions!$E$115,DA$1=Assumptions!$F$115),Assumptions!$L$12*Assumptions!$C$102/Assumptions!$C$104,0)</f>
        <v>0</v>
      </c>
      <c r="DB40" s="122">
        <f>IF(OR(DB$1=Assumptions!$B$115,DB$1=Assumptions!$C$115,DB$1=Assumptions!$D$115,DB$1=Assumptions!$E$115,DB$1=Assumptions!$F$115),Assumptions!$L$12*Assumptions!$C$102/Assumptions!$C$104,0)</f>
        <v>0</v>
      </c>
      <c r="DC40" s="122">
        <f>IF(OR(DC$1=Assumptions!$B$115,DC$1=Assumptions!$C$115,DC$1=Assumptions!$D$115,DC$1=Assumptions!$E$115,DC$1=Assumptions!$F$115),Assumptions!$L$12*Assumptions!$C$102/Assumptions!$C$104,0)</f>
        <v>0</v>
      </c>
      <c r="DD40" s="122">
        <f>IF(OR(DD$1=Assumptions!$B$115,DD$1=Assumptions!$C$115,DD$1=Assumptions!$D$115,DD$1=Assumptions!$E$115,DD$1=Assumptions!$F$115),Assumptions!$L$12*Assumptions!$C$102/Assumptions!$C$104,0)</f>
        <v>0</v>
      </c>
      <c r="DE40" s="122">
        <f>IF(OR(DE$1=Assumptions!$B$115,DE$1=Assumptions!$C$115,DE$1=Assumptions!$D$115,DE$1=Assumptions!$E$115,DE$1=Assumptions!$F$115),Assumptions!$L$12*Assumptions!$C$102/Assumptions!$C$104,0)</f>
        <v>0</v>
      </c>
      <c r="DF40" s="122">
        <f>IF(OR(DF$1=Assumptions!$B$115,DF$1=Assumptions!$C$115,DF$1=Assumptions!$D$115,DF$1=Assumptions!$E$115,DF$1=Assumptions!$F$115),Assumptions!$L$12*Assumptions!$C$102/Assumptions!$C$104,0)</f>
        <v>0</v>
      </c>
      <c r="DG40" s="122">
        <f>IF(OR(DG$1=Assumptions!$B$115,DG$1=Assumptions!$C$115,DG$1=Assumptions!$D$115,DG$1=Assumptions!$E$115,DG$1=Assumptions!$F$115),Assumptions!$L$12*Assumptions!$C$102/Assumptions!$C$104,0)</f>
        <v>0</v>
      </c>
      <c r="DH40" s="122">
        <f>IF(OR(DH$1=Assumptions!$B$115,DH$1=Assumptions!$C$115,DH$1=Assumptions!$D$115,DH$1=Assumptions!$E$115,DH$1=Assumptions!$F$115),Assumptions!$L$12*Assumptions!$C$102/Assumptions!$C$104,0)</f>
        <v>0</v>
      </c>
      <c r="DI40" s="122">
        <f>IF(OR(DI$1=Assumptions!$B$115,DI$1=Assumptions!$C$115,DI$1=Assumptions!$D$115,DI$1=Assumptions!$E$115,DI$1=Assumptions!$F$115),Assumptions!$L$12*Assumptions!$C$102/Assumptions!$C$104,0)</f>
        <v>0</v>
      </c>
      <c r="DJ40" s="122">
        <f>IF(OR(DJ$1=Assumptions!$B$115,DJ$1=Assumptions!$C$115,DJ$1=Assumptions!$D$115,DJ$1=Assumptions!$E$115,DJ$1=Assumptions!$F$115),Assumptions!$L$12*Assumptions!$C$102/Assumptions!$C$104,0)</f>
        <v>0</v>
      </c>
      <c r="DK40" s="122">
        <f>IF(OR(DK$1=Assumptions!$B$115,DK$1=Assumptions!$C$115,DK$1=Assumptions!$D$115,DK$1=Assumptions!$E$115,DK$1=Assumptions!$F$115),Assumptions!$L$12*Assumptions!$C$102/Assumptions!$C$104,0)</f>
        <v>0</v>
      </c>
      <c r="DL40" s="122">
        <f>IF(OR(DL$1=Assumptions!$B$115,DL$1=Assumptions!$C$115,DL$1=Assumptions!$D$115,DL$1=Assumptions!$E$115,DL$1=Assumptions!$F$115),Assumptions!$L$12*Assumptions!$C$102/Assumptions!$C$104,0)</f>
        <v>0</v>
      </c>
      <c r="DM40" s="122">
        <f>IF(OR(DM$1=Assumptions!$B$115,DM$1=Assumptions!$C$115,DM$1=Assumptions!$D$115,DM$1=Assumptions!$E$115,DM$1=Assumptions!$F$115),Assumptions!$L$12*Assumptions!$C$102/Assumptions!$C$104,0)</f>
        <v>0</v>
      </c>
      <c r="DN40" s="122">
        <f>IF(OR(DN$1=Assumptions!$B$115,DN$1=Assumptions!$C$115,DN$1=Assumptions!$D$115,DN$1=Assumptions!$E$115,DN$1=Assumptions!$F$115),Assumptions!$L$12*Assumptions!$C$102/Assumptions!$C$104,0)</f>
        <v>0</v>
      </c>
      <c r="DO40" s="122">
        <f>IF(OR(DO$1=Assumptions!$B$115,DO$1=Assumptions!$C$115,DO$1=Assumptions!$D$115,DO$1=Assumptions!$E$115,DO$1=Assumptions!$F$115),Assumptions!$L$12*Assumptions!$C$102/Assumptions!$C$104,0)</f>
        <v>0</v>
      </c>
      <c r="DP40" s="122">
        <f>IF(OR(DP$1=Assumptions!$B$115,DP$1=Assumptions!$C$115,DP$1=Assumptions!$D$115,DP$1=Assumptions!$E$115,DP$1=Assumptions!$F$115),Assumptions!$L$12*Assumptions!$C$102/Assumptions!$C$104,0)</f>
        <v>0</v>
      </c>
      <c r="DQ40" s="122">
        <f>IF(OR(DQ$1=Assumptions!$B$115,DQ$1=Assumptions!$C$115,DQ$1=Assumptions!$D$115,DQ$1=Assumptions!$E$115,DQ$1=Assumptions!$F$115),Assumptions!$L$12*Assumptions!$C$102/Assumptions!$C$104,0)</f>
        <v>0</v>
      </c>
      <c r="DR40" s="122">
        <f>IF(OR(DR$1=Assumptions!$B$115,DR$1=Assumptions!$C$115,DR$1=Assumptions!$D$115,DR$1=Assumptions!$E$115,DR$1=Assumptions!$F$115),Assumptions!$L$12*Assumptions!$C$102/Assumptions!$C$104,0)</f>
        <v>0</v>
      </c>
      <c r="DS40" s="122">
        <f>IF(OR(DS$1=Assumptions!$B$115,DS$1=Assumptions!$C$115,DS$1=Assumptions!$D$115,DS$1=Assumptions!$E$115,DS$1=Assumptions!$F$115),Assumptions!$L$12*Assumptions!$C$102/Assumptions!$C$104,0)</f>
        <v>0</v>
      </c>
      <c r="DT40" s="122">
        <f>IF(OR(DT$1=Assumptions!$B$115,DT$1=Assumptions!$C$115,DT$1=Assumptions!$D$115,DT$1=Assumptions!$E$115,DT$1=Assumptions!$F$115),Assumptions!$L$12*Assumptions!$C$102/Assumptions!$C$104,0)</f>
        <v>0</v>
      </c>
      <c r="DU40" s="122">
        <f>IF(OR(DU$1=Assumptions!$B$115,DU$1=Assumptions!$C$115,DU$1=Assumptions!$D$115,DU$1=Assumptions!$E$115,DU$1=Assumptions!$F$115),Assumptions!$L$12*Assumptions!$C$102/Assumptions!$C$104,0)</f>
        <v>0</v>
      </c>
      <c r="DV40" s="122">
        <f>IF(OR(DV$1=Assumptions!$B$115,DV$1=Assumptions!$C$115,DV$1=Assumptions!$D$115,DV$1=Assumptions!$E$115,DV$1=Assumptions!$F$115),Assumptions!$L$12*Assumptions!$C$102/Assumptions!$C$104,0)</f>
        <v>0</v>
      </c>
      <c r="DW40" s="122">
        <f>IF(OR(DW$1=Assumptions!$B$115,DW$1=Assumptions!$C$115,DW$1=Assumptions!$D$115,DW$1=Assumptions!$E$115,DW$1=Assumptions!$F$115),Assumptions!$L$12*Assumptions!$C$102/Assumptions!$C$104,0)</f>
        <v>0</v>
      </c>
      <c r="DX40" s="122">
        <f>IF(OR(DX$1=Assumptions!$B$115,DX$1=Assumptions!$C$115,DX$1=Assumptions!$D$115,DX$1=Assumptions!$E$115,DX$1=Assumptions!$F$115),Assumptions!$L$12*Assumptions!$C$102/Assumptions!$C$104,0)</f>
        <v>0</v>
      </c>
      <c r="DY40" s="122">
        <f>IF(OR(DY$1=Assumptions!$B$115,DY$1=Assumptions!$C$115,DY$1=Assumptions!$D$115,DY$1=Assumptions!$E$115,DY$1=Assumptions!$F$115),Assumptions!$L$12*Assumptions!$C$102/Assumptions!$C$104,0)</f>
        <v>0</v>
      </c>
      <c r="DZ40" s="122">
        <f>IF(OR(DZ$1=Assumptions!$B$115,DZ$1=Assumptions!$C$115,DZ$1=Assumptions!$D$115,DZ$1=Assumptions!$E$115,DZ$1=Assumptions!$F$115),Assumptions!$L$12*Assumptions!$C$102/Assumptions!$C$104,0)</f>
        <v>0</v>
      </c>
      <c r="EA40" s="122">
        <f>IF(OR(EA$1=Assumptions!$B$115,EA$1=Assumptions!$C$115,EA$1=Assumptions!$D$115,EA$1=Assumptions!$E$115,EA$1=Assumptions!$F$115),Assumptions!$L$12*Assumptions!$C$102/Assumptions!$C$104,0)</f>
        <v>0</v>
      </c>
      <c r="EB40" s="122">
        <f>IF(OR(EB$1=Assumptions!$B$115,EB$1=Assumptions!$C$115,EB$1=Assumptions!$D$115,EB$1=Assumptions!$E$115,EB$1=Assumptions!$F$115),Assumptions!$L$12*Assumptions!$C$102/Assumptions!$C$104,0)</f>
        <v>0</v>
      </c>
      <c r="EC40" s="122">
        <f>IF(OR(EC$1=Assumptions!$B$115,EC$1=Assumptions!$C$115,EC$1=Assumptions!$D$115,EC$1=Assumptions!$E$115,EC$1=Assumptions!$F$115),Assumptions!$L$12*Assumptions!$C$102/Assumptions!$C$104,0)</f>
        <v>0</v>
      </c>
      <c r="ED40" s="122">
        <f>IF(OR(ED$1=Assumptions!$B$115,ED$1=Assumptions!$C$115,ED$1=Assumptions!$D$115,ED$1=Assumptions!$E$115,ED$1=Assumptions!$F$115),Assumptions!$L$12*Assumptions!$C$102/Assumptions!$C$104,0)</f>
        <v>0</v>
      </c>
      <c r="EE40" s="122">
        <f>IF(OR(EE$1=Assumptions!$B$115,EE$1=Assumptions!$C$115,EE$1=Assumptions!$D$115,EE$1=Assumptions!$E$115,EE$1=Assumptions!$F$115),Assumptions!$L$12*Assumptions!$C$102/Assumptions!$C$104,0)</f>
        <v>0</v>
      </c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</row>
    <row r="42" ht="15.75" customHeight="1">
      <c r="A42" s="1"/>
      <c r="B42" s="35" t="s">
        <v>93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</row>
    <row r="43" ht="15.75" customHeight="1">
      <c r="A43" s="1"/>
      <c r="B43" s="1"/>
      <c r="C43" s="1" t="s">
        <v>178</v>
      </c>
      <c r="D43" s="50">
        <f>Assumptions!P42</f>
        <v>2487973.75</v>
      </c>
      <c r="E43" s="50">
        <f t="shared" ref="E43:EE43" si="7">D47</f>
        <v>2487973.75</v>
      </c>
      <c r="F43" s="50">
        <f t="shared" si="7"/>
        <v>2487973.75</v>
      </c>
      <c r="G43" s="50">
        <f t="shared" si="7"/>
        <v>2487973.75</v>
      </c>
      <c r="H43" s="50">
        <f t="shared" si="7"/>
        <v>2487973.75</v>
      </c>
      <c r="I43" s="50">
        <f t="shared" si="7"/>
        <v>2487973.75</v>
      </c>
      <c r="J43" s="50">
        <f t="shared" si="7"/>
        <v>2487973.75</v>
      </c>
      <c r="K43" s="50">
        <f t="shared" si="7"/>
        <v>2487973.75</v>
      </c>
      <c r="L43" s="50">
        <f t="shared" si="7"/>
        <v>2487973.75</v>
      </c>
      <c r="M43" s="50">
        <f t="shared" si="7"/>
        <v>2487973.75</v>
      </c>
      <c r="N43" s="50">
        <f t="shared" si="7"/>
        <v>2487973.75</v>
      </c>
      <c r="O43" s="50">
        <f t="shared" si="7"/>
        <v>2487973.75</v>
      </c>
      <c r="P43" s="50">
        <f t="shared" si="7"/>
        <v>2487973.75</v>
      </c>
      <c r="Q43" s="50">
        <f t="shared" si="7"/>
        <v>2487973.75</v>
      </c>
      <c r="R43" s="50">
        <f t="shared" si="7"/>
        <v>2487973.75</v>
      </c>
      <c r="S43" s="50">
        <f t="shared" si="7"/>
        <v>2487973.75</v>
      </c>
      <c r="T43" s="50">
        <f t="shared" si="7"/>
        <v>2487973.75</v>
      </c>
      <c r="U43" s="50">
        <f t="shared" si="7"/>
        <v>2487973.75</v>
      </c>
      <c r="V43" s="50">
        <f t="shared" si="7"/>
        <v>2487973.75</v>
      </c>
      <c r="W43" s="50">
        <f t="shared" si="7"/>
        <v>2487973.75</v>
      </c>
      <c r="X43" s="50">
        <f t="shared" si="7"/>
        <v>2487973.75</v>
      </c>
      <c r="Y43" s="50">
        <f t="shared" si="7"/>
        <v>2487973.75</v>
      </c>
      <c r="Z43" s="50">
        <f t="shared" si="7"/>
        <v>2487973.75</v>
      </c>
      <c r="AA43" s="50">
        <f t="shared" si="7"/>
        <v>2487973.75</v>
      </c>
      <c r="AB43" s="50">
        <f t="shared" si="7"/>
        <v>2487973.75</v>
      </c>
      <c r="AC43" s="50">
        <f t="shared" si="7"/>
        <v>2487973.75</v>
      </c>
      <c r="AD43" s="50">
        <f t="shared" si="7"/>
        <v>2487973.75</v>
      </c>
      <c r="AE43" s="50">
        <f t="shared" si="7"/>
        <v>2487973.75</v>
      </c>
      <c r="AF43" s="50">
        <f t="shared" si="7"/>
        <v>2487973.75</v>
      </c>
      <c r="AG43" s="50">
        <f t="shared" si="7"/>
        <v>2487973.75</v>
      </c>
      <c r="AH43" s="50">
        <f t="shared" si="7"/>
        <v>2487973.75</v>
      </c>
      <c r="AI43" s="50">
        <f t="shared" si="7"/>
        <v>2487973.75</v>
      </c>
      <c r="AJ43" s="50">
        <f t="shared" si="7"/>
        <v>2487973.75</v>
      </c>
      <c r="AK43" s="50">
        <f t="shared" si="7"/>
        <v>2487973.75</v>
      </c>
      <c r="AL43" s="50">
        <f t="shared" si="7"/>
        <v>2487973.75</v>
      </c>
      <c r="AM43" s="50">
        <f t="shared" si="7"/>
        <v>2487973.75</v>
      </c>
      <c r="AN43" s="50">
        <f t="shared" si="7"/>
        <v>2487973.75</v>
      </c>
      <c r="AO43" s="50">
        <f t="shared" si="7"/>
        <v>2485496.959</v>
      </c>
      <c r="AP43" s="50">
        <f t="shared" si="7"/>
        <v>2483007.784</v>
      </c>
      <c r="AQ43" s="50">
        <f t="shared" si="7"/>
        <v>2480506.163</v>
      </c>
      <c r="AR43" s="50">
        <f t="shared" si="7"/>
        <v>2477992.034</v>
      </c>
      <c r="AS43" s="50">
        <f t="shared" si="7"/>
        <v>2475465.335</v>
      </c>
      <c r="AT43" s="50">
        <f t="shared" si="7"/>
        <v>2472926.002</v>
      </c>
      <c r="AU43" s="50">
        <f t="shared" si="7"/>
        <v>2470373.972</v>
      </c>
      <c r="AV43" s="50">
        <f t="shared" si="7"/>
        <v>2467809.182</v>
      </c>
      <c r="AW43" s="50">
        <f t="shared" si="7"/>
        <v>2465231.568</v>
      </c>
      <c r="AX43" s="50">
        <f t="shared" si="7"/>
        <v>2462641.066</v>
      </c>
      <c r="AY43" s="50">
        <f t="shared" si="7"/>
        <v>2460037.612</v>
      </c>
      <c r="AZ43" s="50">
        <f t="shared" si="7"/>
        <v>2457421.14</v>
      </c>
      <c r="BA43" s="50">
        <f t="shared" si="7"/>
        <v>2454791.586</v>
      </c>
      <c r="BB43" s="50">
        <f t="shared" si="7"/>
        <v>2452148.885</v>
      </c>
      <c r="BC43" s="50">
        <f t="shared" si="7"/>
        <v>2449492.969</v>
      </c>
      <c r="BD43" s="50">
        <f t="shared" si="7"/>
        <v>2446823.775</v>
      </c>
      <c r="BE43" s="50">
        <f t="shared" si="7"/>
        <v>2444141.234</v>
      </c>
      <c r="BF43" s="50">
        <f t="shared" si="7"/>
        <v>2441445.28</v>
      </c>
      <c r="BG43" s="50">
        <f t="shared" si="7"/>
        <v>2438735.847</v>
      </c>
      <c r="BH43" s="50">
        <f t="shared" si="7"/>
        <v>2436012.867</v>
      </c>
      <c r="BI43" s="50">
        <f t="shared" si="7"/>
        <v>2433276.271</v>
      </c>
      <c r="BJ43" s="50">
        <f t="shared" si="7"/>
        <v>2430525.993</v>
      </c>
      <c r="BK43" s="50">
        <f t="shared" si="7"/>
        <v>2427761.963</v>
      </c>
      <c r="BL43" s="50">
        <f t="shared" si="7"/>
        <v>2424984.113</v>
      </c>
      <c r="BM43" s="50">
        <f t="shared" si="7"/>
        <v>2422192.374</v>
      </c>
      <c r="BN43" s="50">
        <f t="shared" si="7"/>
        <v>2419386.676</v>
      </c>
      <c r="BO43" s="50">
        <f t="shared" si="7"/>
        <v>2416566.95</v>
      </c>
      <c r="BP43" s="50">
        <f t="shared" si="7"/>
        <v>2413733.125</v>
      </c>
      <c r="BQ43" s="50">
        <f t="shared" si="7"/>
        <v>2410885.131</v>
      </c>
      <c r="BR43" s="50">
        <f t="shared" si="7"/>
        <v>2408022.897</v>
      </c>
      <c r="BS43" s="50">
        <f t="shared" si="7"/>
        <v>2405146.352</v>
      </c>
      <c r="BT43" s="50">
        <f t="shared" si="7"/>
        <v>2402255.424</v>
      </c>
      <c r="BU43" s="50">
        <f t="shared" si="7"/>
        <v>2399350.041</v>
      </c>
      <c r="BV43" s="50">
        <f t="shared" si="7"/>
        <v>2396430.132</v>
      </c>
      <c r="BW43" s="50">
        <f t="shared" si="7"/>
        <v>2393495.623</v>
      </c>
      <c r="BX43" s="50">
        <f t="shared" si="7"/>
        <v>2390546.441</v>
      </c>
      <c r="BY43" s="50">
        <f t="shared" si="7"/>
        <v>2387582.514</v>
      </c>
      <c r="BZ43" s="50">
        <f t="shared" si="7"/>
        <v>2384603.767</v>
      </c>
      <c r="CA43" s="50">
        <f t="shared" si="7"/>
        <v>2381610.126</v>
      </c>
      <c r="CB43" s="50">
        <f t="shared" si="7"/>
        <v>2378601.517</v>
      </c>
      <c r="CC43" s="50">
        <f t="shared" si="7"/>
        <v>2375577.865</v>
      </c>
      <c r="CD43" s="50">
        <f t="shared" si="7"/>
        <v>2372539.094</v>
      </c>
      <c r="CE43" s="50">
        <f t="shared" si="7"/>
        <v>2369485.13</v>
      </c>
      <c r="CF43" s="50">
        <f t="shared" si="7"/>
        <v>2366415.896</v>
      </c>
      <c r="CG43" s="50">
        <f t="shared" si="7"/>
        <v>2363331.316</v>
      </c>
      <c r="CH43" s="50">
        <f t="shared" si="7"/>
        <v>2360231.313</v>
      </c>
      <c r="CI43" s="50">
        <f t="shared" si="7"/>
        <v>2357115.81</v>
      </c>
      <c r="CJ43" s="50">
        <f t="shared" si="7"/>
        <v>2353984.729</v>
      </c>
      <c r="CK43" s="50">
        <f t="shared" si="7"/>
        <v>2350837.993</v>
      </c>
      <c r="CL43" s="50">
        <f t="shared" si="7"/>
        <v>2347675.523</v>
      </c>
      <c r="CM43" s="50">
        <f t="shared" si="7"/>
        <v>2344497.241</v>
      </c>
      <c r="CN43" s="50">
        <f t="shared" si="7"/>
        <v>2341303.068</v>
      </c>
      <c r="CO43" s="50">
        <f t="shared" si="7"/>
        <v>2338092.924</v>
      </c>
      <c r="CP43" s="50">
        <f t="shared" si="7"/>
        <v>2334866.728</v>
      </c>
      <c r="CQ43" s="50">
        <f t="shared" si="7"/>
        <v>2331624.402</v>
      </c>
      <c r="CR43" s="50">
        <f t="shared" si="7"/>
        <v>2328365.865</v>
      </c>
      <c r="CS43" s="50">
        <f t="shared" si="7"/>
        <v>2325091.034</v>
      </c>
      <c r="CT43" s="50">
        <f t="shared" si="7"/>
        <v>2321799.83</v>
      </c>
      <c r="CU43" s="50">
        <f t="shared" si="7"/>
        <v>2318492.169</v>
      </c>
      <c r="CV43" s="50">
        <f t="shared" si="7"/>
        <v>2315167.971</v>
      </c>
      <c r="CW43" s="50">
        <f t="shared" si="7"/>
        <v>2311827.151</v>
      </c>
      <c r="CX43" s="50">
        <f t="shared" si="7"/>
        <v>2308469.627</v>
      </c>
      <c r="CY43" s="50">
        <f t="shared" si="7"/>
        <v>2305095.315</v>
      </c>
      <c r="CZ43" s="50">
        <f t="shared" si="7"/>
        <v>2301704.132</v>
      </c>
      <c r="DA43" s="50">
        <f t="shared" si="7"/>
        <v>2298295.993</v>
      </c>
      <c r="DB43" s="50">
        <f t="shared" si="7"/>
        <v>2294870.813</v>
      </c>
      <c r="DC43" s="50">
        <f t="shared" si="7"/>
        <v>2291428.508</v>
      </c>
      <c r="DD43" s="50">
        <f t="shared" si="7"/>
        <v>2287968.991</v>
      </c>
      <c r="DE43" s="50">
        <f t="shared" si="7"/>
        <v>2284492.176</v>
      </c>
      <c r="DF43" s="50">
        <f t="shared" si="7"/>
        <v>2280997.977</v>
      </c>
      <c r="DG43" s="50">
        <f t="shared" si="7"/>
        <v>2277486.307</v>
      </c>
      <c r="DH43" s="50">
        <f t="shared" si="7"/>
        <v>2273957.079</v>
      </c>
      <c r="DI43" s="50">
        <f t="shared" si="7"/>
        <v>2270410.205</v>
      </c>
      <c r="DJ43" s="50">
        <f t="shared" si="7"/>
        <v>2266845.596</v>
      </c>
      <c r="DK43" s="50">
        <f t="shared" si="7"/>
        <v>2263263.165</v>
      </c>
      <c r="DL43" s="50">
        <f t="shared" si="7"/>
        <v>2259662.821</v>
      </c>
      <c r="DM43" s="50">
        <f t="shared" si="7"/>
        <v>2256044.475</v>
      </c>
      <c r="DN43" s="50">
        <f t="shared" si="7"/>
        <v>2252408.038</v>
      </c>
      <c r="DO43" s="50">
        <f t="shared" si="7"/>
        <v>2248753.418</v>
      </c>
      <c r="DP43" s="50">
        <f t="shared" si="7"/>
        <v>2245080.526</v>
      </c>
      <c r="DQ43" s="50">
        <f t="shared" si="7"/>
        <v>2241389.269</v>
      </c>
      <c r="DR43" s="50">
        <f t="shared" si="7"/>
        <v>2237679.555</v>
      </c>
      <c r="DS43" s="50">
        <f t="shared" si="7"/>
        <v>2233951.293</v>
      </c>
      <c r="DT43" s="50">
        <f t="shared" si="7"/>
        <v>2230204.39</v>
      </c>
      <c r="DU43" s="50">
        <f t="shared" si="7"/>
        <v>2226438.752</v>
      </c>
      <c r="DV43" s="50">
        <f t="shared" si="7"/>
        <v>2222654.287</v>
      </c>
      <c r="DW43" s="50">
        <f t="shared" si="7"/>
        <v>2218850.898</v>
      </c>
      <c r="DX43" s="50">
        <f t="shared" si="7"/>
        <v>2215028.493</v>
      </c>
      <c r="DY43" s="50">
        <f t="shared" si="7"/>
        <v>2211186.976</v>
      </c>
      <c r="DZ43" s="50">
        <f t="shared" si="7"/>
        <v>2207326.251</v>
      </c>
      <c r="EA43" s="50">
        <f t="shared" si="7"/>
        <v>2203446.223</v>
      </c>
      <c r="EB43" s="50">
        <f t="shared" si="7"/>
        <v>2199546.794</v>
      </c>
      <c r="EC43" s="50">
        <f t="shared" si="7"/>
        <v>2195627.868</v>
      </c>
      <c r="ED43" s="50">
        <f t="shared" si="7"/>
        <v>2191689.348</v>
      </c>
      <c r="EE43" s="50">
        <f t="shared" si="7"/>
        <v>2187731.135</v>
      </c>
    </row>
    <row r="44" ht="15.75" customHeight="1">
      <c r="A44" s="1"/>
      <c r="B44" s="1"/>
      <c r="C44" s="1" t="s">
        <v>179</v>
      </c>
      <c r="D44" s="50">
        <f>(D43*Assumptions!$P44/12)*IF(D1&gt;Assumptions!$P$47,1,0)</f>
        <v>0</v>
      </c>
      <c r="E44" s="50">
        <f>(E43*Assumptions!$P44/12)*IF(E1&gt;Assumptions!$P$47,1,0)</f>
        <v>0</v>
      </c>
      <c r="F44" s="50">
        <f>(F43*Assumptions!$P44/12)*IF(F1&gt;Assumptions!$P$47,1,0)</f>
        <v>0</v>
      </c>
      <c r="G44" s="50">
        <f>(G43*Assumptions!$P44/12)*IF(G1&gt;Assumptions!$P$47,1,0)</f>
        <v>0</v>
      </c>
      <c r="H44" s="50">
        <f>(H43*Assumptions!$P44/12)*IF(H1&gt;Assumptions!$P$47,1,0)</f>
        <v>0</v>
      </c>
      <c r="I44" s="50">
        <f>(I43*Assumptions!$P44/12)*IF(I1&gt;Assumptions!$P$47,1,0)</f>
        <v>0</v>
      </c>
      <c r="J44" s="50">
        <f>(J43*Assumptions!$P44/12)*IF(J1&gt;Assumptions!$P$47,1,0)</f>
        <v>0</v>
      </c>
      <c r="K44" s="50">
        <f>(K43*Assumptions!$P44/12)*IF(K1&gt;Assumptions!$P$47,1,0)</f>
        <v>0</v>
      </c>
      <c r="L44" s="50">
        <f>(L43*Assumptions!$P44/12)*IF(L1&gt;Assumptions!$P$47,1,0)</f>
        <v>0</v>
      </c>
      <c r="M44" s="50">
        <f>(M43*Assumptions!$P44/12)*IF(M1&gt;Assumptions!$P$47,1,0)</f>
        <v>0</v>
      </c>
      <c r="N44" s="50">
        <f>(N43*Assumptions!$P44/12)*IF(N1&gt;Assumptions!$P$47,1,0)</f>
        <v>0</v>
      </c>
      <c r="O44" s="50">
        <f>(O43*Assumptions!$P44/12)*IF(O1&gt;Assumptions!$P$47,1,0)</f>
        <v>0</v>
      </c>
      <c r="P44" s="50">
        <f>(P43*Assumptions!$P44/12)*IF(P1&gt;Assumptions!$P$47,1,0)</f>
        <v>0</v>
      </c>
      <c r="Q44" s="50">
        <f>(Q43*Assumptions!$P44/12)*IF(Q1&gt;Assumptions!$P$47,1,0)</f>
        <v>0</v>
      </c>
      <c r="R44" s="50">
        <f>(R43*Assumptions!$P44/12)*IF(R1&gt;Assumptions!$P$47,1,0)</f>
        <v>0</v>
      </c>
      <c r="S44" s="50">
        <f>(S43*Assumptions!$P44/12)*IF(S1&gt;Assumptions!$P$47,1,0)</f>
        <v>0</v>
      </c>
      <c r="T44" s="50">
        <f>(T43*Assumptions!$P44/12)*IF(T1&gt;Assumptions!$P$47,1,0)</f>
        <v>0</v>
      </c>
      <c r="U44" s="50">
        <f>(U43*Assumptions!$P44/12)*IF(U1&gt;Assumptions!$P$47,1,0)</f>
        <v>0</v>
      </c>
      <c r="V44" s="50">
        <f>(V43*Assumptions!$P44/12)*IF(V1&gt;Assumptions!$P$47,1,0)</f>
        <v>0</v>
      </c>
      <c r="W44" s="50">
        <f>(W43*Assumptions!$P44/12)*IF(W1&gt;Assumptions!$P$47,1,0)</f>
        <v>0</v>
      </c>
      <c r="X44" s="50">
        <f>(X43*Assumptions!$P44/12)*IF(X1&gt;Assumptions!$P$47,1,0)</f>
        <v>0</v>
      </c>
      <c r="Y44" s="50">
        <f>(Y43*Assumptions!$P44/12)*IF(Y1&gt;Assumptions!$P$47,1,0)</f>
        <v>0</v>
      </c>
      <c r="Z44" s="50">
        <f>(Z43*Assumptions!$P44/12)*IF(Z1&gt;Assumptions!$P$47,1,0)</f>
        <v>0</v>
      </c>
      <c r="AA44" s="50">
        <f>(AA43*Assumptions!$P44/12)*IF(AA1&gt;Assumptions!$P$47,1,0)</f>
        <v>0</v>
      </c>
      <c r="AB44" s="50">
        <f>(AB43*Assumptions!$P44/12)*IF(AB1&gt;Assumptions!$P$47,1,0)</f>
        <v>0</v>
      </c>
      <c r="AC44" s="50">
        <f>(AC43*Assumptions!$P44/12)*IF(AC1&gt;Assumptions!$P$47,1,0)</f>
        <v>0</v>
      </c>
      <c r="AD44" s="50">
        <f>(AD43*Assumptions!$P44/12)*IF(AD1&gt;Assumptions!$P$47,1,0)</f>
        <v>0</v>
      </c>
      <c r="AE44" s="50">
        <f>(AE43*Assumptions!$P44/12)*IF(AE1&gt;Assumptions!$P$47,1,0)</f>
        <v>0</v>
      </c>
      <c r="AF44" s="50">
        <f>(AF43*Assumptions!$P44/12)*IF(AF1&gt;Assumptions!$P$47,1,0)</f>
        <v>0</v>
      </c>
      <c r="AG44" s="50">
        <f>(AG43*Assumptions!$P44/12)*IF(AG1&gt;Assumptions!$P$47,1,0)</f>
        <v>0</v>
      </c>
      <c r="AH44" s="50">
        <f>(AH43*Assumptions!$P44/12)*IF(AH1&gt;Assumptions!$P$47,1,0)</f>
        <v>0</v>
      </c>
      <c r="AI44" s="50">
        <f>(AI43*Assumptions!$P44/12)*IF(AI1&gt;Assumptions!$P$47,1,0)</f>
        <v>0</v>
      </c>
      <c r="AJ44" s="50">
        <f>(AJ43*Assumptions!$P44/12)*IF(AJ1&gt;Assumptions!$P$47,1,0)</f>
        <v>0</v>
      </c>
      <c r="AK44" s="50">
        <f>(AK43*Assumptions!$P44/12)*IF(AK1&gt;Assumptions!$P$47,1,0)</f>
        <v>0</v>
      </c>
      <c r="AL44" s="50">
        <f>(AL43*Assumptions!$P44/12)*IF(AL1&gt;Assumptions!$P$47,1,0)</f>
        <v>0</v>
      </c>
      <c r="AM44" s="50">
        <f>(AM43*Assumptions!$P44/12)*IF(AM1&gt;Assumptions!$P$47,1,0)</f>
        <v>0</v>
      </c>
      <c r="AN44" s="50">
        <f>(AN43*Assumptions!$P44/12)*IF(AN1&gt;Assumptions!$P$47,1,0)</f>
        <v>12439.86875</v>
      </c>
      <c r="AO44" s="50">
        <f>(AO43*Assumptions!$P44/12)*IF(AO1&gt;Assumptions!$P$47,1,0)</f>
        <v>12427.48479</v>
      </c>
      <c r="AP44" s="50">
        <f>(AP43*Assumptions!$P44/12)*IF(AP1&gt;Assumptions!$P$47,1,0)</f>
        <v>12415.03892</v>
      </c>
      <c r="AQ44" s="50">
        <f>(AQ43*Assumptions!$P44/12)*IF(AQ1&gt;Assumptions!$P$47,1,0)</f>
        <v>12402.53081</v>
      </c>
      <c r="AR44" s="50">
        <f>(AR43*Assumptions!$P44/12)*IF(AR1&gt;Assumptions!$P$47,1,0)</f>
        <v>12389.96017</v>
      </c>
      <c r="AS44" s="50">
        <f>(AS43*Assumptions!$P44/12)*IF(AS1&gt;Assumptions!$P$47,1,0)</f>
        <v>12377.32667</v>
      </c>
      <c r="AT44" s="50">
        <f>(AT43*Assumptions!$P44/12)*IF(AT1&gt;Assumptions!$P$47,1,0)</f>
        <v>12364.63001</v>
      </c>
      <c r="AU44" s="50">
        <f>(AU43*Assumptions!$P44/12)*IF(AU1&gt;Assumptions!$P$47,1,0)</f>
        <v>12351.86986</v>
      </c>
      <c r="AV44" s="50">
        <f>(AV43*Assumptions!$P44/12)*IF(AV1&gt;Assumptions!$P$47,1,0)</f>
        <v>12339.04591</v>
      </c>
      <c r="AW44" s="50">
        <f>(AW43*Assumptions!$P44/12)*IF(AW1&gt;Assumptions!$P$47,1,0)</f>
        <v>12326.15784</v>
      </c>
      <c r="AX44" s="50">
        <f>(AX43*Assumptions!$P44/12)*IF(AX1&gt;Assumptions!$P$47,1,0)</f>
        <v>12313.20533</v>
      </c>
      <c r="AY44" s="50">
        <f>(AY43*Assumptions!$P44/12)*IF(AY1&gt;Assumptions!$P$47,1,0)</f>
        <v>12300.18806</v>
      </c>
      <c r="AZ44" s="50">
        <f>(AZ43*Assumptions!$P44/12)*IF(AZ1&gt;Assumptions!$P$47,1,0)</f>
        <v>12287.1057</v>
      </c>
      <c r="BA44" s="50">
        <f>(BA43*Assumptions!$P44/12)*IF(BA1&gt;Assumptions!$P$47,1,0)</f>
        <v>12273.95793</v>
      </c>
      <c r="BB44" s="50">
        <f>(BB43*Assumptions!$P44/12)*IF(BB1&gt;Assumptions!$P$47,1,0)</f>
        <v>12260.74442</v>
      </c>
      <c r="BC44" s="50">
        <f>(BC43*Assumptions!$P44/12)*IF(BC1&gt;Assumptions!$P$47,1,0)</f>
        <v>12247.46485</v>
      </c>
      <c r="BD44" s="50">
        <f>(BD43*Assumptions!$P44/12)*IF(BD1&gt;Assumptions!$P$47,1,0)</f>
        <v>12234.11887</v>
      </c>
      <c r="BE44" s="50">
        <f>(BE43*Assumptions!$P44/12)*IF(BE1&gt;Assumptions!$P$47,1,0)</f>
        <v>12220.70617</v>
      </c>
      <c r="BF44" s="50">
        <f>(BF43*Assumptions!$P44/12)*IF(BF1&gt;Assumptions!$P$47,1,0)</f>
        <v>12207.2264</v>
      </c>
      <c r="BG44" s="50">
        <f>(BG43*Assumptions!$P44/12)*IF(BG1&gt;Assumptions!$P$47,1,0)</f>
        <v>12193.67924</v>
      </c>
      <c r="BH44" s="50">
        <f>(BH43*Assumptions!$P44/12)*IF(BH1&gt;Assumptions!$P$47,1,0)</f>
        <v>12180.06433</v>
      </c>
      <c r="BI44" s="50">
        <f>(BI43*Assumptions!$P44/12)*IF(BI1&gt;Assumptions!$P$47,1,0)</f>
        <v>12166.38136</v>
      </c>
      <c r="BJ44" s="50">
        <f>(BJ43*Assumptions!$P44/12)*IF(BJ1&gt;Assumptions!$P$47,1,0)</f>
        <v>12152.62996</v>
      </c>
      <c r="BK44" s="50">
        <f>(BK43*Assumptions!$P44/12)*IF(BK1&gt;Assumptions!$P$47,1,0)</f>
        <v>12138.80982</v>
      </c>
      <c r="BL44" s="50">
        <f>(BL43*Assumptions!$P44/12)*IF(BL1&gt;Assumptions!$P$47,1,0)</f>
        <v>12124.92057</v>
      </c>
      <c r="BM44" s="50">
        <f>(BM43*Assumptions!$P44/12)*IF(BM1&gt;Assumptions!$P$47,1,0)</f>
        <v>12110.96187</v>
      </c>
      <c r="BN44" s="50">
        <f>(BN43*Assumptions!$P44/12)*IF(BN1&gt;Assumptions!$P$47,1,0)</f>
        <v>12096.93338</v>
      </c>
      <c r="BO44" s="50">
        <f>(BO43*Assumptions!$P44/12)*IF(BO1&gt;Assumptions!$P$47,1,0)</f>
        <v>12082.83475</v>
      </c>
      <c r="BP44" s="50">
        <f>(BP43*Assumptions!$P44/12)*IF(BP1&gt;Assumptions!$P$47,1,0)</f>
        <v>12068.66563</v>
      </c>
      <c r="BQ44" s="50">
        <f>(BQ43*Assumptions!$P44/12)*IF(BQ1&gt;Assumptions!$P$47,1,0)</f>
        <v>12054.42566</v>
      </c>
      <c r="BR44" s="50">
        <f>(BR43*Assumptions!$P44/12)*IF(BR1&gt;Assumptions!$P$47,1,0)</f>
        <v>12040.11449</v>
      </c>
      <c r="BS44" s="50">
        <f>(BS43*Assumptions!$P44/12)*IF(BS1&gt;Assumptions!$P$47,1,0)</f>
        <v>12025.73176</v>
      </c>
      <c r="BT44" s="50">
        <f>(BT43*Assumptions!$P44/12)*IF(BT1&gt;Assumptions!$P$47,1,0)</f>
        <v>12011.27712</v>
      </c>
      <c r="BU44" s="50">
        <f>(BU43*Assumptions!$P44/12)*IF(BU1&gt;Assumptions!$P$47,1,0)</f>
        <v>11996.75021</v>
      </c>
      <c r="BV44" s="50">
        <f>(BV43*Assumptions!$P44/12)*IF(BV1&gt;Assumptions!$P$47,1,0)</f>
        <v>11982.15066</v>
      </c>
      <c r="BW44" s="50">
        <f>(BW43*Assumptions!$P44/12)*IF(BW1&gt;Assumptions!$P$47,1,0)</f>
        <v>11967.47811</v>
      </c>
      <c r="BX44" s="50">
        <f>(BX43*Assumptions!$P44/12)*IF(BX1&gt;Assumptions!$P$47,1,0)</f>
        <v>11952.73221</v>
      </c>
      <c r="BY44" s="50">
        <f>(BY43*Assumptions!$P44/12)*IF(BY1&gt;Assumptions!$P$47,1,0)</f>
        <v>11937.91257</v>
      </c>
      <c r="BZ44" s="50">
        <f>(BZ43*Assumptions!$P44/12)*IF(BZ1&gt;Assumptions!$P$47,1,0)</f>
        <v>11923.01883</v>
      </c>
      <c r="CA44" s="50">
        <f>(CA43*Assumptions!$P44/12)*IF(CA1&gt;Assumptions!$P$47,1,0)</f>
        <v>11908.05063</v>
      </c>
      <c r="CB44" s="50">
        <f>(CB43*Assumptions!$P44/12)*IF(CB1&gt;Assumptions!$P$47,1,0)</f>
        <v>11893.00758</v>
      </c>
      <c r="CC44" s="50">
        <f>(CC43*Assumptions!$P44/12)*IF(CC1&gt;Assumptions!$P$47,1,0)</f>
        <v>11877.88932</v>
      </c>
      <c r="CD44" s="50">
        <f>(CD43*Assumptions!$P44/12)*IF(CD1&gt;Assumptions!$P$47,1,0)</f>
        <v>11862.69547</v>
      </c>
      <c r="CE44" s="50">
        <f>(CE43*Assumptions!$P44/12)*IF(CE1&gt;Assumptions!$P$47,1,0)</f>
        <v>11847.42565</v>
      </c>
      <c r="CF44" s="50">
        <f>(CF43*Assumptions!$P44/12)*IF(CF1&gt;Assumptions!$P$47,1,0)</f>
        <v>11832.07948</v>
      </c>
      <c r="CG44" s="50">
        <f>(CG43*Assumptions!$P44/12)*IF(CG1&gt;Assumptions!$P$47,1,0)</f>
        <v>11816.65658</v>
      </c>
      <c r="CH44" s="50">
        <f>(CH43*Assumptions!$P44/12)*IF(CH1&gt;Assumptions!$P$47,1,0)</f>
        <v>11801.15656</v>
      </c>
      <c r="CI44" s="50">
        <f>(CI43*Assumptions!$P44/12)*IF(CI1&gt;Assumptions!$P$47,1,0)</f>
        <v>11785.57905</v>
      </c>
      <c r="CJ44" s="50">
        <f>(CJ43*Assumptions!$P44/12)*IF(CJ1&gt;Assumptions!$P$47,1,0)</f>
        <v>11769.92365</v>
      </c>
      <c r="CK44" s="50">
        <f>(CK43*Assumptions!$P44/12)*IF(CK1&gt;Assumptions!$P$47,1,0)</f>
        <v>11754.18997</v>
      </c>
      <c r="CL44" s="50">
        <f>(CL43*Assumptions!$P44/12)*IF(CL1&gt;Assumptions!$P$47,1,0)</f>
        <v>11738.37762</v>
      </c>
      <c r="CM44" s="50">
        <f>(CM43*Assumptions!$P44/12)*IF(CM1&gt;Assumptions!$P$47,1,0)</f>
        <v>11722.48621</v>
      </c>
      <c r="CN44" s="50">
        <f>(CN43*Assumptions!$P44/12)*IF(CN1&gt;Assumptions!$P$47,1,0)</f>
        <v>11706.51534</v>
      </c>
      <c r="CO44" s="50">
        <f>(CO43*Assumptions!$P44/12)*IF(CO1&gt;Assumptions!$P$47,1,0)</f>
        <v>11690.46462</v>
      </c>
      <c r="CP44" s="50">
        <f>(CP43*Assumptions!$P44/12)*IF(CP1&gt;Assumptions!$P$47,1,0)</f>
        <v>11674.33364</v>
      </c>
      <c r="CQ44" s="50">
        <f>(CQ43*Assumptions!$P44/12)*IF(CQ1&gt;Assumptions!$P$47,1,0)</f>
        <v>11658.12201</v>
      </c>
      <c r="CR44" s="50">
        <f>(CR43*Assumptions!$P44/12)*IF(CR1&gt;Assumptions!$P$47,1,0)</f>
        <v>11641.82932</v>
      </c>
      <c r="CS44" s="50">
        <f>(CS43*Assumptions!$P44/12)*IF(CS1&gt;Assumptions!$P$47,1,0)</f>
        <v>11625.45517</v>
      </c>
      <c r="CT44" s="50">
        <f>(CT43*Assumptions!$P44/12)*IF(CT1&gt;Assumptions!$P$47,1,0)</f>
        <v>11608.99915</v>
      </c>
      <c r="CU44" s="50">
        <f>(CU43*Assumptions!$P44/12)*IF(CU1&gt;Assumptions!$P$47,1,0)</f>
        <v>11592.46085</v>
      </c>
      <c r="CV44" s="50">
        <f>(CV43*Assumptions!$P44/12)*IF(CV1&gt;Assumptions!$P$47,1,0)</f>
        <v>11575.83985</v>
      </c>
      <c r="CW44" s="50">
        <f>(CW43*Assumptions!$P44/12)*IF(CW1&gt;Assumptions!$P$47,1,0)</f>
        <v>11559.13575</v>
      </c>
      <c r="CX44" s="50">
        <f>(CX43*Assumptions!$P44/12)*IF(CX1&gt;Assumptions!$P$47,1,0)</f>
        <v>11542.34813</v>
      </c>
      <c r="CY44" s="50">
        <f>(CY43*Assumptions!$P44/12)*IF(CY1&gt;Assumptions!$P$47,1,0)</f>
        <v>11525.47658</v>
      </c>
      <c r="CZ44" s="50">
        <f>(CZ43*Assumptions!$P44/12)*IF(CZ1&gt;Assumptions!$P$47,1,0)</f>
        <v>11508.52066</v>
      </c>
      <c r="DA44" s="50">
        <f>(DA43*Assumptions!$P44/12)*IF(DA1&gt;Assumptions!$P$47,1,0)</f>
        <v>11491.47997</v>
      </c>
      <c r="DB44" s="50">
        <f>(DB43*Assumptions!$P44/12)*IF(DB1&gt;Assumptions!$P$47,1,0)</f>
        <v>11474.35407</v>
      </c>
      <c r="DC44" s="50">
        <f>(DC43*Assumptions!$P44/12)*IF(DC1&gt;Assumptions!$P$47,1,0)</f>
        <v>11457.14254</v>
      </c>
      <c r="DD44" s="50">
        <f>(DD43*Assumptions!$P44/12)*IF(DD1&gt;Assumptions!$P$47,1,0)</f>
        <v>11439.84495</v>
      </c>
      <c r="DE44" s="50">
        <f>(DE43*Assumptions!$P44/12)*IF(DE1&gt;Assumptions!$P$47,1,0)</f>
        <v>11422.46088</v>
      </c>
      <c r="DF44" s="50">
        <f>(DF43*Assumptions!$P44/12)*IF(DF1&gt;Assumptions!$P$47,1,0)</f>
        <v>11404.98989</v>
      </c>
      <c r="DG44" s="50">
        <f>(DG43*Assumptions!$P44/12)*IF(DG1&gt;Assumptions!$P$47,1,0)</f>
        <v>11387.43154</v>
      </c>
      <c r="DH44" s="50">
        <f>(DH43*Assumptions!$P44/12)*IF(DH1&gt;Assumptions!$P$47,1,0)</f>
        <v>11369.7854</v>
      </c>
      <c r="DI44" s="50">
        <f>(DI43*Assumptions!$P44/12)*IF(DI1&gt;Assumptions!$P$47,1,0)</f>
        <v>11352.05102</v>
      </c>
      <c r="DJ44" s="50">
        <f>(DJ43*Assumptions!$P44/12)*IF(DJ1&gt;Assumptions!$P$47,1,0)</f>
        <v>11334.22798</v>
      </c>
      <c r="DK44" s="50">
        <f>(DK43*Assumptions!$P44/12)*IF(DK1&gt;Assumptions!$P$47,1,0)</f>
        <v>11316.31582</v>
      </c>
      <c r="DL44" s="50">
        <f>(DL43*Assumptions!$P44/12)*IF(DL1&gt;Assumptions!$P$47,1,0)</f>
        <v>11298.3141</v>
      </c>
      <c r="DM44" s="50">
        <f>(DM43*Assumptions!$P44/12)*IF(DM1&gt;Assumptions!$P$47,1,0)</f>
        <v>11280.22238</v>
      </c>
      <c r="DN44" s="50">
        <f>(DN43*Assumptions!$P44/12)*IF(DN1&gt;Assumptions!$P$47,1,0)</f>
        <v>11262.04019</v>
      </c>
      <c r="DO44" s="50">
        <f>(DO43*Assumptions!$P44/12)*IF(DO1&gt;Assumptions!$P$47,1,0)</f>
        <v>11243.76709</v>
      </c>
      <c r="DP44" s="50">
        <f>(DP43*Assumptions!$P44/12)*IF(DP1&gt;Assumptions!$P$47,1,0)</f>
        <v>11225.40263</v>
      </c>
      <c r="DQ44" s="50">
        <f>(DQ43*Assumptions!$P44/12)*IF(DQ1&gt;Assumptions!$P$47,1,0)</f>
        <v>11206.94634</v>
      </c>
      <c r="DR44" s="50">
        <f>(DR43*Assumptions!$P44/12)*IF(DR1&gt;Assumptions!$P$47,1,0)</f>
        <v>11188.39778</v>
      </c>
      <c r="DS44" s="50">
        <f>(DS43*Assumptions!$P44/12)*IF(DS1&gt;Assumptions!$P$47,1,0)</f>
        <v>11169.75647</v>
      </c>
      <c r="DT44" s="50">
        <f>(DT43*Assumptions!$P44/12)*IF(DT1&gt;Assumptions!$P$47,1,0)</f>
        <v>11151.02195</v>
      </c>
      <c r="DU44" s="50">
        <f>(DU43*Assumptions!$P44/12)*IF(DU1&gt;Assumptions!$P$47,1,0)</f>
        <v>11132.19376</v>
      </c>
      <c r="DV44" s="50">
        <f>(DV43*Assumptions!$P44/12)*IF(DV1&gt;Assumptions!$P$47,1,0)</f>
        <v>11113.27143</v>
      </c>
      <c r="DW44" s="50">
        <f>(DW43*Assumptions!$P44/12)*IF(DW1&gt;Assumptions!$P$47,1,0)</f>
        <v>11094.25449</v>
      </c>
      <c r="DX44" s="50">
        <f>(DX43*Assumptions!$P44/12)*IF(DX1&gt;Assumptions!$P$47,1,0)</f>
        <v>11075.14247</v>
      </c>
      <c r="DY44" s="50">
        <f>(DY43*Assumptions!$P44/12)*IF(DY1&gt;Assumptions!$P$47,1,0)</f>
        <v>11055.93488</v>
      </c>
      <c r="DZ44" s="50">
        <f>(DZ43*Assumptions!$P44/12)*IF(DZ1&gt;Assumptions!$P$47,1,0)</f>
        <v>11036.63126</v>
      </c>
      <c r="EA44" s="50">
        <f>(EA43*Assumptions!$P44/12)*IF(EA1&gt;Assumptions!$P$47,1,0)</f>
        <v>11017.23111</v>
      </c>
      <c r="EB44" s="50">
        <f>(EB43*Assumptions!$P44/12)*IF(EB1&gt;Assumptions!$P$47,1,0)</f>
        <v>10997.73397</v>
      </c>
      <c r="EC44" s="50">
        <f>(EC43*Assumptions!$P44/12)*IF(EC1&gt;Assumptions!$P$47,1,0)</f>
        <v>10978.13934</v>
      </c>
      <c r="ED44" s="50">
        <f>(ED43*Assumptions!$P44/12)*IF(ED1&gt;Assumptions!$P$47,1,0)</f>
        <v>10958.44674</v>
      </c>
      <c r="EE44" s="50">
        <f>(EE43*Assumptions!$P44/12)*IF(EE1&gt;Assumptions!$P$47,1,0)</f>
        <v>10938.65568</v>
      </c>
    </row>
    <row r="45" ht="15.75" customHeight="1">
      <c r="A45" s="1"/>
      <c r="B45" s="1"/>
      <c r="C45" s="1" t="s">
        <v>203</v>
      </c>
      <c r="D45" s="50">
        <f t="shared" ref="D45:EE45" si="8">D46-D44</f>
        <v>0</v>
      </c>
      <c r="E45" s="50">
        <f t="shared" si="8"/>
        <v>0</v>
      </c>
      <c r="F45" s="50">
        <f t="shared" si="8"/>
        <v>0</v>
      </c>
      <c r="G45" s="50">
        <f t="shared" si="8"/>
        <v>0</v>
      </c>
      <c r="H45" s="50">
        <f t="shared" si="8"/>
        <v>0</v>
      </c>
      <c r="I45" s="50">
        <f t="shared" si="8"/>
        <v>0</v>
      </c>
      <c r="J45" s="50">
        <f t="shared" si="8"/>
        <v>0</v>
      </c>
      <c r="K45" s="50">
        <f t="shared" si="8"/>
        <v>0</v>
      </c>
      <c r="L45" s="50">
        <f t="shared" si="8"/>
        <v>0</v>
      </c>
      <c r="M45" s="50">
        <f t="shared" si="8"/>
        <v>0</v>
      </c>
      <c r="N45" s="50">
        <f t="shared" si="8"/>
        <v>0</v>
      </c>
      <c r="O45" s="50">
        <f t="shared" si="8"/>
        <v>0</v>
      </c>
      <c r="P45" s="50">
        <f t="shared" si="8"/>
        <v>0</v>
      </c>
      <c r="Q45" s="50">
        <f t="shared" si="8"/>
        <v>0</v>
      </c>
      <c r="R45" s="50">
        <f t="shared" si="8"/>
        <v>0</v>
      </c>
      <c r="S45" s="50">
        <f t="shared" si="8"/>
        <v>0</v>
      </c>
      <c r="T45" s="50">
        <f t="shared" si="8"/>
        <v>0</v>
      </c>
      <c r="U45" s="50">
        <f t="shared" si="8"/>
        <v>0</v>
      </c>
      <c r="V45" s="50">
        <f t="shared" si="8"/>
        <v>0</v>
      </c>
      <c r="W45" s="50">
        <f t="shared" si="8"/>
        <v>0</v>
      </c>
      <c r="X45" s="50">
        <f t="shared" si="8"/>
        <v>0</v>
      </c>
      <c r="Y45" s="50">
        <f t="shared" si="8"/>
        <v>0</v>
      </c>
      <c r="Z45" s="50">
        <f t="shared" si="8"/>
        <v>0</v>
      </c>
      <c r="AA45" s="50">
        <f t="shared" si="8"/>
        <v>0</v>
      </c>
      <c r="AB45" s="50">
        <f t="shared" si="8"/>
        <v>0</v>
      </c>
      <c r="AC45" s="50">
        <f t="shared" si="8"/>
        <v>0</v>
      </c>
      <c r="AD45" s="50">
        <f t="shared" si="8"/>
        <v>0</v>
      </c>
      <c r="AE45" s="50">
        <f t="shared" si="8"/>
        <v>0</v>
      </c>
      <c r="AF45" s="50">
        <f t="shared" si="8"/>
        <v>0</v>
      </c>
      <c r="AG45" s="50">
        <f t="shared" si="8"/>
        <v>0</v>
      </c>
      <c r="AH45" s="50">
        <f t="shared" si="8"/>
        <v>0</v>
      </c>
      <c r="AI45" s="50">
        <f t="shared" si="8"/>
        <v>0</v>
      </c>
      <c r="AJ45" s="50">
        <f t="shared" si="8"/>
        <v>0</v>
      </c>
      <c r="AK45" s="50">
        <f t="shared" si="8"/>
        <v>0</v>
      </c>
      <c r="AL45" s="50">
        <f t="shared" si="8"/>
        <v>0</v>
      </c>
      <c r="AM45" s="50">
        <f t="shared" si="8"/>
        <v>0</v>
      </c>
      <c r="AN45" s="50">
        <f t="shared" si="8"/>
        <v>2476.790933</v>
      </c>
      <c r="AO45" s="50">
        <f t="shared" si="8"/>
        <v>2489.174888</v>
      </c>
      <c r="AP45" s="50">
        <f t="shared" si="8"/>
        <v>2501.620762</v>
      </c>
      <c r="AQ45" s="50">
        <f t="shared" si="8"/>
        <v>2514.128866</v>
      </c>
      <c r="AR45" s="50">
        <f t="shared" si="8"/>
        <v>2526.699511</v>
      </c>
      <c r="AS45" s="50">
        <f t="shared" si="8"/>
        <v>2539.333008</v>
      </c>
      <c r="AT45" s="50">
        <f t="shared" si="8"/>
        <v>2552.029673</v>
      </c>
      <c r="AU45" s="50">
        <f t="shared" si="8"/>
        <v>2564.789822</v>
      </c>
      <c r="AV45" s="50">
        <f t="shared" si="8"/>
        <v>2577.613771</v>
      </c>
      <c r="AW45" s="50">
        <f t="shared" si="8"/>
        <v>2590.501839</v>
      </c>
      <c r="AX45" s="50">
        <f t="shared" si="8"/>
        <v>2603.454349</v>
      </c>
      <c r="AY45" s="50">
        <f t="shared" si="8"/>
        <v>2616.47162</v>
      </c>
      <c r="AZ45" s="50">
        <f t="shared" si="8"/>
        <v>2629.553979</v>
      </c>
      <c r="BA45" s="50">
        <f t="shared" si="8"/>
        <v>2642.701748</v>
      </c>
      <c r="BB45" s="50">
        <f t="shared" si="8"/>
        <v>2655.915257</v>
      </c>
      <c r="BC45" s="50">
        <f t="shared" si="8"/>
        <v>2669.194833</v>
      </c>
      <c r="BD45" s="50">
        <f t="shared" si="8"/>
        <v>2682.540808</v>
      </c>
      <c r="BE45" s="50">
        <f t="shared" si="8"/>
        <v>2695.953512</v>
      </c>
      <c r="BF45" s="50">
        <f t="shared" si="8"/>
        <v>2709.433279</v>
      </c>
      <c r="BG45" s="50">
        <f t="shared" si="8"/>
        <v>2722.980446</v>
      </c>
      <c r="BH45" s="50">
        <f t="shared" si="8"/>
        <v>2736.595348</v>
      </c>
      <c r="BI45" s="50">
        <f t="shared" si="8"/>
        <v>2750.278325</v>
      </c>
      <c r="BJ45" s="50">
        <f t="shared" si="8"/>
        <v>2764.029716</v>
      </c>
      <c r="BK45" s="50">
        <f t="shared" si="8"/>
        <v>2777.849865</v>
      </c>
      <c r="BL45" s="50">
        <f t="shared" si="8"/>
        <v>2791.739114</v>
      </c>
      <c r="BM45" s="50">
        <f t="shared" si="8"/>
        <v>2805.69781</v>
      </c>
      <c r="BN45" s="50">
        <f t="shared" si="8"/>
        <v>2819.726299</v>
      </c>
      <c r="BO45" s="50">
        <f t="shared" si="8"/>
        <v>2833.82493</v>
      </c>
      <c r="BP45" s="50">
        <f t="shared" si="8"/>
        <v>2847.994055</v>
      </c>
      <c r="BQ45" s="50">
        <f t="shared" si="8"/>
        <v>2862.234025</v>
      </c>
      <c r="BR45" s="50">
        <f t="shared" si="8"/>
        <v>2876.545195</v>
      </c>
      <c r="BS45" s="50">
        <f t="shared" si="8"/>
        <v>2890.927921</v>
      </c>
      <c r="BT45" s="50">
        <f t="shared" si="8"/>
        <v>2905.382561</v>
      </c>
      <c r="BU45" s="50">
        <f t="shared" si="8"/>
        <v>2919.909474</v>
      </c>
      <c r="BV45" s="50">
        <f t="shared" si="8"/>
        <v>2934.509021</v>
      </c>
      <c r="BW45" s="50">
        <f t="shared" si="8"/>
        <v>2949.181566</v>
      </c>
      <c r="BX45" s="50">
        <f t="shared" si="8"/>
        <v>2963.927474</v>
      </c>
      <c r="BY45" s="50">
        <f t="shared" si="8"/>
        <v>2978.747111</v>
      </c>
      <c r="BZ45" s="50">
        <f t="shared" si="8"/>
        <v>2993.640847</v>
      </c>
      <c r="CA45" s="50">
        <f t="shared" si="8"/>
        <v>3008.609051</v>
      </c>
      <c r="CB45" s="50">
        <f t="shared" si="8"/>
        <v>3023.652096</v>
      </c>
      <c r="CC45" s="50">
        <f t="shared" si="8"/>
        <v>3038.770357</v>
      </c>
      <c r="CD45" s="50">
        <f t="shared" si="8"/>
        <v>3053.964209</v>
      </c>
      <c r="CE45" s="50">
        <f t="shared" si="8"/>
        <v>3069.23403</v>
      </c>
      <c r="CF45" s="50">
        <f t="shared" si="8"/>
        <v>3084.5802</v>
      </c>
      <c r="CG45" s="50">
        <f t="shared" si="8"/>
        <v>3100.003101</v>
      </c>
      <c r="CH45" s="50">
        <f t="shared" si="8"/>
        <v>3115.503116</v>
      </c>
      <c r="CI45" s="50">
        <f t="shared" si="8"/>
        <v>3131.080632</v>
      </c>
      <c r="CJ45" s="50">
        <f t="shared" si="8"/>
        <v>3146.736035</v>
      </c>
      <c r="CK45" s="50">
        <f t="shared" si="8"/>
        <v>3162.469715</v>
      </c>
      <c r="CL45" s="50">
        <f t="shared" si="8"/>
        <v>3178.282064</v>
      </c>
      <c r="CM45" s="50">
        <f t="shared" si="8"/>
        <v>3194.173474</v>
      </c>
      <c r="CN45" s="50">
        <f t="shared" si="8"/>
        <v>3210.144341</v>
      </c>
      <c r="CO45" s="50">
        <f t="shared" si="8"/>
        <v>3226.195063</v>
      </c>
      <c r="CP45" s="50">
        <f t="shared" si="8"/>
        <v>3242.326039</v>
      </c>
      <c r="CQ45" s="50">
        <f t="shared" si="8"/>
        <v>3258.537669</v>
      </c>
      <c r="CR45" s="50">
        <f t="shared" si="8"/>
        <v>3274.830357</v>
      </c>
      <c r="CS45" s="50">
        <f t="shared" si="8"/>
        <v>3291.204509</v>
      </c>
      <c r="CT45" s="50">
        <f t="shared" si="8"/>
        <v>3307.660531</v>
      </c>
      <c r="CU45" s="50">
        <f t="shared" si="8"/>
        <v>3324.198834</v>
      </c>
      <c r="CV45" s="50">
        <f t="shared" si="8"/>
        <v>3340.819828</v>
      </c>
      <c r="CW45" s="50">
        <f t="shared" si="8"/>
        <v>3357.523927</v>
      </c>
      <c r="CX45" s="50">
        <f t="shared" si="8"/>
        <v>3374.311547</v>
      </c>
      <c r="CY45" s="50">
        <f t="shared" si="8"/>
        <v>3391.183105</v>
      </c>
      <c r="CZ45" s="50">
        <f t="shared" si="8"/>
        <v>3408.13902</v>
      </c>
      <c r="DA45" s="50">
        <f t="shared" si="8"/>
        <v>3425.179715</v>
      </c>
      <c r="DB45" s="50">
        <f t="shared" si="8"/>
        <v>3442.305614</v>
      </c>
      <c r="DC45" s="50">
        <f t="shared" si="8"/>
        <v>3459.517142</v>
      </c>
      <c r="DD45" s="50">
        <f t="shared" si="8"/>
        <v>3476.814728</v>
      </c>
      <c r="DE45" s="50">
        <f t="shared" si="8"/>
        <v>3494.198801</v>
      </c>
      <c r="DF45" s="50">
        <f t="shared" si="8"/>
        <v>3511.669795</v>
      </c>
      <c r="DG45" s="50">
        <f t="shared" si="8"/>
        <v>3529.228144</v>
      </c>
      <c r="DH45" s="50">
        <f t="shared" si="8"/>
        <v>3546.874285</v>
      </c>
      <c r="DI45" s="50">
        <f t="shared" si="8"/>
        <v>3564.608656</v>
      </c>
      <c r="DJ45" s="50">
        <f t="shared" si="8"/>
        <v>3582.4317</v>
      </c>
      <c r="DK45" s="50">
        <f t="shared" si="8"/>
        <v>3600.343858</v>
      </c>
      <c r="DL45" s="50">
        <f t="shared" si="8"/>
        <v>3618.345578</v>
      </c>
      <c r="DM45" s="50">
        <f t="shared" si="8"/>
        <v>3636.437305</v>
      </c>
      <c r="DN45" s="50">
        <f t="shared" si="8"/>
        <v>3654.619492</v>
      </c>
      <c r="DO45" s="50">
        <f t="shared" si="8"/>
        <v>3672.892589</v>
      </c>
      <c r="DP45" s="50">
        <f t="shared" si="8"/>
        <v>3691.257052</v>
      </c>
      <c r="DQ45" s="50">
        <f t="shared" si="8"/>
        <v>3709.713338</v>
      </c>
      <c r="DR45" s="50">
        <f t="shared" si="8"/>
        <v>3728.261904</v>
      </c>
      <c r="DS45" s="50">
        <f t="shared" si="8"/>
        <v>3746.903214</v>
      </c>
      <c r="DT45" s="50">
        <f t="shared" si="8"/>
        <v>3765.63773</v>
      </c>
      <c r="DU45" s="50">
        <f t="shared" si="8"/>
        <v>3784.465919</v>
      </c>
      <c r="DV45" s="50">
        <f t="shared" si="8"/>
        <v>3803.388248</v>
      </c>
      <c r="DW45" s="50">
        <f t="shared" si="8"/>
        <v>3822.405189</v>
      </c>
      <c r="DX45" s="50">
        <f t="shared" si="8"/>
        <v>3841.517215</v>
      </c>
      <c r="DY45" s="50">
        <f t="shared" si="8"/>
        <v>3860.724801</v>
      </c>
      <c r="DZ45" s="50">
        <f t="shared" si="8"/>
        <v>3880.028425</v>
      </c>
      <c r="EA45" s="50">
        <f t="shared" si="8"/>
        <v>3899.428568</v>
      </c>
      <c r="EB45" s="50">
        <f t="shared" si="8"/>
        <v>3918.92571</v>
      </c>
      <c r="EC45" s="50">
        <f t="shared" si="8"/>
        <v>3938.520339</v>
      </c>
      <c r="ED45" s="50">
        <f t="shared" si="8"/>
        <v>3958.212941</v>
      </c>
      <c r="EE45" s="50">
        <f t="shared" si="8"/>
        <v>3978.004005</v>
      </c>
    </row>
    <row r="46" ht="15.75" customHeight="1">
      <c r="A46" s="1"/>
      <c r="B46" s="1"/>
      <c r="C46" s="1" t="s">
        <v>204</v>
      </c>
      <c r="D46" s="50">
        <f>-PMT(Assumptions!$P44/12,Assumptions!$P45*12,Assumptions!$P42)*IF(D1&gt;Assumptions!$P$47,1,0)</f>
        <v>0</v>
      </c>
      <c r="E46" s="50">
        <f>-PMT(Assumptions!$P44/12,Assumptions!$P45*12,Assumptions!$P42)*IF(E1&gt;Assumptions!$P$47,1,0)</f>
        <v>0</v>
      </c>
      <c r="F46" s="50">
        <f>-PMT(Assumptions!$P44/12,Assumptions!$P45*12,Assumptions!$P42)*IF(F1&gt;Assumptions!$P$47,1,0)</f>
        <v>0</v>
      </c>
      <c r="G46" s="50">
        <f>-PMT(Assumptions!$P44/12,Assumptions!$P45*12,Assumptions!$P42)*IF(G1&gt;Assumptions!$P$47,1,0)</f>
        <v>0</v>
      </c>
      <c r="H46" s="50">
        <f>-PMT(Assumptions!$P44/12,Assumptions!$P45*12,Assumptions!$P42)*IF(H1&gt;Assumptions!$P$47,1,0)</f>
        <v>0</v>
      </c>
      <c r="I46" s="50">
        <f>-PMT(Assumptions!$P44/12,Assumptions!$P45*12,Assumptions!$P42)*IF(I1&gt;Assumptions!$P$47,1,0)</f>
        <v>0</v>
      </c>
      <c r="J46" s="50">
        <f>-PMT(Assumptions!$P44/12,Assumptions!$P45*12,Assumptions!$P42)*IF(J1&gt;Assumptions!$P$47,1,0)</f>
        <v>0</v>
      </c>
      <c r="K46" s="50">
        <f>-PMT(Assumptions!$P44/12,Assumptions!$P45*12,Assumptions!$P42)*IF(K1&gt;Assumptions!$P$47,1,0)</f>
        <v>0</v>
      </c>
      <c r="L46" s="50">
        <f>-PMT(Assumptions!$P44/12,Assumptions!$P45*12,Assumptions!$P42)*IF(L1&gt;Assumptions!$P$47,1,0)</f>
        <v>0</v>
      </c>
      <c r="M46" s="50">
        <f>-PMT(Assumptions!$P44/12,Assumptions!$P45*12,Assumptions!$P42)*IF(M1&gt;Assumptions!$P$47,1,0)</f>
        <v>0</v>
      </c>
      <c r="N46" s="50">
        <f>-PMT(Assumptions!$P44/12,Assumptions!$P45*12,Assumptions!$P42)*IF(N1&gt;Assumptions!$P$47,1,0)</f>
        <v>0</v>
      </c>
      <c r="O46" s="50">
        <f>-PMT(Assumptions!$P44/12,Assumptions!$P45*12,Assumptions!$P42)*IF(O1&gt;Assumptions!$P$47,1,0)</f>
        <v>0</v>
      </c>
      <c r="P46" s="50">
        <f>-PMT(Assumptions!$P44/12,Assumptions!$P45*12,Assumptions!$P42)*IF(P1&gt;Assumptions!$P$47,1,0)</f>
        <v>0</v>
      </c>
      <c r="Q46" s="50">
        <f>-PMT(Assumptions!$P44/12,Assumptions!$P45*12,Assumptions!$P42)*IF(Q1&gt;Assumptions!$P$47,1,0)</f>
        <v>0</v>
      </c>
      <c r="R46" s="50">
        <f>-PMT(Assumptions!$P44/12,Assumptions!$P45*12,Assumptions!$P42)*IF(R1&gt;Assumptions!$P$47,1,0)</f>
        <v>0</v>
      </c>
      <c r="S46" s="50">
        <f>-PMT(Assumptions!$P44/12,Assumptions!$P45*12,Assumptions!$P42)*IF(S1&gt;Assumptions!$P$47,1,0)</f>
        <v>0</v>
      </c>
      <c r="T46" s="50">
        <f>-PMT(Assumptions!$P44/12,Assumptions!$P45*12,Assumptions!$P42)*IF(T1&gt;Assumptions!$P$47,1,0)</f>
        <v>0</v>
      </c>
      <c r="U46" s="50">
        <f>-PMT(Assumptions!$P44/12,Assumptions!$P45*12,Assumptions!$P42)*IF(U1&gt;Assumptions!$P$47,1,0)</f>
        <v>0</v>
      </c>
      <c r="V46" s="50">
        <f>-PMT(Assumptions!$P44/12,Assumptions!$P45*12,Assumptions!$P42)*IF(V1&gt;Assumptions!$P$47,1,0)</f>
        <v>0</v>
      </c>
      <c r="W46" s="50">
        <f>-PMT(Assumptions!$P44/12,Assumptions!$P45*12,Assumptions!$P42)*IF(W1&gt;Assumptions!$P$47,1,0)</f>
        <v>0</v>
      </c>
      <c r="X46" s="50">
        <f>-PMT(Assumptions!$P44/12,Assumptions!$P45*12,Assumptions!$P42)*IF(X1&gt;Assumptions!$P$47,1,0)</f>
        <v>0</v>
      </c>
      <c r="Y46" s="50">
        <f>-PMT(Assumptions!$P44/12,Assumptions!$P45*12,Assumptions!$P42)*IF(Y1&gt;Assumptions!$P$47,1,0)</f>
        <v>0</v>
      </c>
      <c r="Z46" s="50">
        <f>-PMT(Assumptions!$P44/12,Assumptions!$P45*12,Assumptions!$P42)*IF(Z1&gt;Assumptions!$P$47,1,0)</f>
        <v>0</v>
      </c>
      <c r="AA46" s="50">
        <f>-PMT(Assumptions!$P44/12,Assumptions!$P45*12,Assumptions!$P42)*IF(AA1&gt;Assumptions!$P$47,1,0)</f>
        <v>0</v>
      </c>
      <c r="AB46" s="50">
        <f>-PMT(Assumptions!$P44/12,Assumptions!$P45*12,Assumptions!$P42)*IF(AB1&gt;Assumptions!$P$47,1,0)</f>
        <v>0</v>
      </c>
      <c r="AC46" s="50">
        <f>-PMT(Assumptions!$P44/12,Assumptions!$P45*12,Assumptions!$P42)*IF(AC1&gt;Assumptions!$P$47,1,0)</f>
        <v>0</v>
      </c>
      <c r="AD46" s="50">
        <f>-PMT(Assumptions!$P44/12,Assumptions!$P45*12,Assumptions!$P42)*IF(AD1&gt;Assumptions!$P$47,1,0)</f>
        <v>0</v>
      </c>
      <c r="AE46" s="50">
        <f>-PMT(Assumptions!$P44/12,Assumptions!$P45*12,Assumptions!$P42)*IF(AE1&gt;Assumptions!$P$47,1,0)</f>
        <v>0</v>
      </c>
      <c r="AF46" s="50">
        <f>-PMT(Assumptions!$P44/12,Assumptions!$P45*12,Assumptions!$P42)*IF(AF1&gt;Assumptions!$P$47,1,0)</f>
        <v>0</v>
      </c>
      <c r="AG46" s="50">
        <f>-PMT(Assumptions!$P44/12,Assumptions!$P45*12,Assumptions!$P42)*IF(AG1&gt;Assumptions!$P$47,1,0)</f>
        <v>0</v>
      </c>
      <c r="AH46" s="50">
        <f>-PMT(Assumptions!$P44/12,Assumptions!$P45*12,Assumptions!$P42)*IF(AH1&gt;Assumptions!$P$47,1,0)</f>
        <v>0</v>
      </c>
      <c r="AI46" s="50">
        <f>-PMT(Assumptions!$P44/12,Assumptions!$P45*12,Assumptions!$P42)*IF(AI1&gt;Assumptions!$P$47,1,0)</f>
        <v>0</v>
      </c>
      <c r="AJ46" s="50">
        <f>-PMT(Assumptions!$P44/12,Assumptions!$P45*12,Assumptions!$P42)*IF(AJ1&gt;Assumptions!$P$47,1,0)</f>
        <v>0</v>
      </c>
      <c r="AK46" s="50">
        <f>-PMT(Assumptions!$P44/12,Assumptions!$P45*12,Assumptions!$P42)*IF(AK1&gt;Assumptions!$P$47,1,0)</f>
        <v>0</v>
      </c>
      <c r="AL46" s="50">
        <f>-PMT(Assumptions!$P44/12,Assumptions!$P45*12,Assumptions!$P42)*IF(AL1&gt;Assumptions!$P$47,1,0)</f>
        <v>0</v>
      </c>
      <c r="AM46" s="50">
        <f>-PMT(Assumptions!$P44/12,Assumptions!$P45*12,Assumptions!$P42)*IF(AM1&gt;Assumptions!$P$47,1,0)</f>
        <v>0</v>
      </c>
      <c r="AN46" s="50">
        <f>-PMT(Assumptions!$P44/12,Assumptions!$P45*12,Assumptions!$P42)*IF(AN1&gt;Assumptions!$P$47,1,0)</f>
        <v>14916.65968</v>
      </c>
      <c r="AO46" s="50">
        <f>-PMT(Assumptions!$P44/12,Assumptions!$P45*12,Assumptions!$P42)*IF(AO1&gt;Assumptions!$P$47,1,0)</f>
        <v>14916.65968</v>
      </c>
      <c r="AP46" s="50">
        <f>-PMT(Assumptions!$P44/12,Assumptions!$P45*12,Assumptions!$P42)*IF(AP1&gt;Assumptions!$P$47,1,0)</f>
        <v>14916.65968</v>
      </c>
      <c r="AQ46" s="50">
        <f>-PMT(Assumptions!$P44/12,Assumptions!$P45*12,Assumptions!$P42)*IF(AQ1&gt;Assumptions!$P$47,1,0)</f>
        <v>14916.65968</v>
      </c>
      <c r="AR46" s="50">
        <f>-PMT(Assumptions!$P44/12,Assumptions!$P45*12,Assumptions!$P42)*IF(AR1&gt;Assumptions!$P$47,1,0)</f>
        <v>14916.65968</v>
      </c>
      <c r="AS46" s="50">
        <f>-PMT(Assumptions!$P44/12,Assumptions!$P45*12,Assumptions!$P42)*IF(AS1&gt;Assumptions!$P$47,1,0)</f>
        <v>14916.65968</v>
      </c>
      <c r="AT46" s="50">
        <f>-PMT(Assumptions!$P44/12,Assumptions!$P45*12,Assumptions!$P42)*IF(AT1&gt;Assumptions!$P$47,1,0)</f>
        <v>14916.65968</v>
      </c>
      <c r="AU46" s="50">
        <f>-PMT(Assumptions!$P44/12,Assumptions!$P45*12,Assumptions!$P42)*IF(AU1&gt;Assumptions!$P$47,1,0)</f>
        <v>14916.65968</v>
      </c>
      <c r="AV46" s="50">
        <f>-PMT(Assumptions!$P44/12,Assumptions!$P45*12,Assumptions!$P42)*IF(AV1&gt;Assumptions!$P$47,1,0)</f>
        <v>14916.65968</v>
      </c>
      <c r="AW46" s="50">
        <f>-PMT(Assumptions!$P44/12,Assumptions!$P45*12,Assumptions!$P42)*IF(AW1&gt;Assumptions!$P$47,1,0)</f>
        <v>14916.65968</v>
      </c>
      <c r="AX46" s="50">
        <f>-PMT(Assumptions!$P44/12,Assumptions!$P45*12,Assumptions!$P42)*IF(AX1&gt;Assumptions!$P$47,1,0)</f>
        <v>14916.65968</v>
      </c>
      <c r="AY46" s="50">
        <f>-PMT(Assumptions!$P44/12,Assumptions!$P45*12,Assumptions!$P42)*IF(AY1&gt;Assumptions!$P$47,1,0)</f>
        <v>14916.65968</v>
      </c>
      <c r="AZ46" s="50">
        <f>-PMT(Assumptions!$P44/12,Assumptions!$P45*12,Assumptions!$P42)*IF(AZ1&gt;Assumptions!$P$47,1,0)</f>
        <v>14916.65968</v>
      </c>
      <c r="BA46" s="50">
        <f>-PMT(Assumptions!$P44/12,Assumptions!$P45*12,Assumptions!$P42)*IF(BA1&gt;Assumptions!$P$47,1,0)</f>
        <v>14916.65968</v>
      </c>
      <c r="BB46" s="50">
        <f>-PMT(Assumptions!$P44/12,Assumptions!$P45*12,Assumptions!$P42)*IF(BB1&gt;Assumptions!$P$47,1,0)</f>
        <v>14916.65968</v>
      </c>
      <c r="BC46" s="50">
        <f>-PMT(Assumptions!$P44/12,Assumptions!$P45*12,Assumptions!$P42)*IF(BC1&gt;Assumptions!$P$47,1,0)</f>
        <v>14916.65968</v>
      </c>
      <c r="BD46" s="50">
        <f>-PMT(Assumptions!$P44/12,Assumptions!$P45*12,Assumptions!$P42)*IF(BD1&gt;Assumptions!$P$47,1,0)</f>
        <v>14916.65968</v>
      </c>
      <c r="BE46" s="50">
        <f>-PMT(Assumptions!$P44/12,Assumptions!$P45*12,Assumptions!$P42)*IF(BE1&gt;Assumptions!$P$47,1,0)</f>
        <v>14916.65968</v>
      </c>
      <c r="BF46" s="50">
        <f>-PMT(Assumptions!$P44/12,Assumptions!$P45*12,Assumptions!$P42)*IF(BF1&gt;Assumptions!$P$47,1,0)</f>
        <v>14916.65968</v>
      </c>
      <c r="BG46" s="50">
        <f>-PMT(Assumptions!$P44/12,Assumptions!$P45*12,Assumptions!$P42)*IF(BG1&gt;Assumptions!$P$47,1,0)</f>
        <v>14916.65968</v>
      </c>
      <c r="BH46" s="50">
        <f>-PMT(Assumptions!$P44/12,Assumptions!$P45*12,Assumptions!$P42)*IF(BH1&gt;Assumptions!$P$47,1,0)</f>
        <v>14916.65968</v>
      </c>
      <c r="BI46" s="50">
        <f>-PMT(Assumptions!$P44/12,Assumptions!$P45*12,Assumptions!$P42)*IF(BI1&gt;Assumptions!$P$47,1,0)</f>
        <v>14916.65968</v>
      </c>
      <c r="BJ46" s="50">
        <f>-PMT(Assumptions!$P44/12,Assumptions!$P45*12,Assumptions!$P42)*IF(BJ1&gt;Assumptions!$P$47,1,0)</f>
        <v>14916.65968</v>
      </c>
      <c r="BK46" s="50">
        <f>-PMT(Assumptions!$P44/12,Assumptions!$P45*12,Assumptions!$P42)*IF(BK1&gt;Assumptions!$P$47,1,0)</f>
        <v>14916.65968</v>
      </c>
      <c r="BL46" s="50">
        <f>-PMT(Assumptions!$P44/12,Assumptions!$P45*12,Assumptions!$P42)*IF(BL1&gt;Assumptions!$P$47,1,0)</f>
        <v>14916.65968</v>
      </c>
      <c r="BM46" s="50">
        <f>-PMT(Assumptions!$P44/12,Assumptions!$P45*12,Assumptions!$P42)*IF(BM1&gt;Assumptions!$P$47,1,0)</f>
        <v>14916.65968</v>
      </c>
      <c r="BN46" s="50">
        <f>-PMT(Assumptions!$P44/12,Assumptions!$P45*12,Assumptions!$P42)*IF(BN1&gt;Assumptions!$P$47,1,0)</f>
        <v>14916.65968</v>
      </c>
      <c r="BO46" s="50">
        <f>-PMT(Assumptions!$P44/12,Assumptions!$P45*12,Assumptions!$P42)*IF(BO1&gt;Assumptions!$P$47,1,0)</f>
        <v>14916.65968</v>
      </c>
      <c r="BP46" s="50">
        <f>-PMT(Assumptions!$P44/12,Assumptions!$P45*12,Assumptions!$P42)*IF(BP1&gt;Assumptions!$P$47,1,0)</f>
        <v>14916.65968</v>
      </c>
      <c r="BQ46" s="50">
        <f>-PMT(Assumptions!$P44/12,Assumptions!$P45*12,Assumptions!$P42)*IF(BQ1&gt;Assumptions!$P$47,1,0)</f>
        <v>14916.65968</v>
      </c>
      <c r="BR46" s="50">
        <f>-PMT(Assumptions!$P44/12,Assumptions!$P45*12,Assumptions!$P42)*IF(BR1&gt;Assumptions!$P$47,1,0)</f>
        <v>14916.65968</v>
      </c>
      <c r="BS46" s="50">
        <f>-PMT(Assumptions!$P44/12,Assumptions!$P45*12,Assumptions!$P42)*IF(BS1&gt;Assumptions!$P$47,1,0)</f>
        <v>14916.65968</v>
      </c>
      <c r="BT46" s="50">
        <f>-PMT(Assumptions!$P44/12,Assumptions!$P45*12,Assumptions!$P42)*IF(BT1&gt;Assumptions!$P$47,1,0)</f>
        <v>14916.65968</v>
      </c>
      <c r="BU46" s="50">
        <f>-PMT(Assumptions!$P44/12,Assumptions!$P45*12,Assumptions!$P42)*IF(BU1&gt;Assumptions!$P$47,1,0)</f>
        <v>14916.65968</v>
      </c>
      <c r="BV46" s="50">
        <f>-PMT(Assumptions!$P44/12,Assumptions!$P45*12,Assumptions!$P42)*IF(BV1&gt;Assumptions!$P$47,1,0)</f>
        <v>14916.65968</v>
      </c>
      <c r="BW46" s="50">
        <f>-PMT(Assumptions!$P44/12,Assumptions!$P45*12,Assumptions!$P42)*IF(BW1&gt;Assumptions!$P$47,1,0)</f>
        <v>14916.65968</v>
      </c>
      <c r="BX46" s="50">
        <f>-PMT(Assumptions!$P44/12,Assumptions!$P45*12,Assumptions!$P42)*IF(BX1&gt;Assumptions!$P$47,1,0)</f>
        <v>14916.65968</v>
      </c>
      <c r="BY46" s="50">
        <f>-PMT(Assumptions!$P44/12,Assumptions!$P45*12,Assumptions!$P42)*IF(BY1&gt;Assumptions!$P$47,1,0)</f>
        <v>14916.65968</v>
      </c>
      <c r="BZ46" s="50">
        <f>-PMT(Assumptions!$P44/12,Assumptions!$P45*12,Assumptions!$P42)*IF(BZ1&gt;Assumptions!$P$47,1,0)</f>
        <v>14916.65968</v>
      </c>
      <c r="CA46" s="50">
        <f>-PMT(Assumptions!$P44/12,Assumptions!$P45*12,Assumptions!$P42)*IF(CA1&gt;Assumptions!$P$47,1,0)</f>
        <v>14916.65968</v>
      </c>
      <c r="CB46" s="50">
        <f>-PMT(Assumptions!$P44/12,Assumptions!$P45*12,Assumptions!$P42)*IF(CB1&gt;Assumptions!$P$47,1,0)</f>
        <v>14916.65968</v>
      </c>
      <c r="CC46" s="50">
        <f>-PMT(Assumptions!$P44/12,Assumptions!$P45*12,Assumptions!$P42)*IF(CC1&gt;Assumptions!$P$47,1,0)</f>
        <v>14916.65968</v>
      </c>
      <c r="CD46" s="50">
        <f>-PMT(Assumptions!$P44/12,Assumptions!$P45*12,Assumptions!$P42)*IF(CD1&gt;Assumptions!$P$47,1,0)</f>
        <v>14916.65968</v>
      </c>
      <c r="CE46" s="50">
        <f>-PMT(Assumptions!$P44/12,Assumptions!$P45*12,Assumptions!$P42)*IF(CE1&gt;Assumptions!$P$47,1,0)</f>
        <v>14916.65968</v>
      </c>
      <c r="CF46" s="50">
        <f>-PMT(Assumptions!$P44/12,Assumptions!$P45*12,Assumptions!$P42)*IF(CF1&gt;Assumptions!$P$47,1,0)</f>
        <v>14916.65968</v>
      </c>
      <c r="CG46" s="50">
        <f>-PMT(Assumptions!$P44/12,Assumptions!$P45*12,Assumptions!$P42)*IF(CG1&gt;Assumptions!$P$47,1,0)</f>
        <v>14916.65968</v>
      </c>
      <c r="CH46" s="50">
        <f>-PMT(Assumptions!$P44/12,Assumptions!$P45*12,Assumptions!$P42)*IF(CH1&gt;Assumptions!$P$47,1,0)</f>
        <v>14916.65968</v>
      </c>
      <c r="CI46" s="50">
        <f>-PMT(Assumptions!$P44/12,Assumptions!$P45*12,Assumptions!$P42)*IF(CI1&gt;Assumptions!$P$47,1,0)</f>
        <v>14916.65968</v>
      </c>
      <c r="CJ46" s="50">
        <f>-PMT(Assumptions!$P44/12,Assumptions!$P45*12,Assumptions!$P42)*IF(CJ1&gt;Assumptions!$P$47,1,0)</f>
        <v>14916.65968</v>
      </c>
      <c r="CK46" s="50">
        <f>-PMT(Assumptions!$P44/12,Assumptions!$P45*12,Assumptions!$P42)*IF(CK1&gt;Assumptions!$P$47,1,0)</f>
        <v>14916.65968</v>
      </c>
      <c r="CL46" s="50">
        <f>-PMT(Assumptions!$P44/12,Assumptions!$P45*12,Assumptions!$P42)*IF(CL1&gt;Assumptions!$P$47,1,0)</f>
        <v>14916.65968</v>
      </c>
      <c r="CM46" s="50">
        <f>-PMT(Assumptions!$P44/12,Assumptions!$P45*12,Assumptions!$P42)*IF(CM1&gt;Assumptions!$P$47,1,0)</f>
        <v>14916.65968</v>
      </c>
      <c r="CN46" s="50">
        <f>-PMT(Assumptions!$P44/12,Assumptions!$P45*12,Assumptions!$P42)*IF(CN1&gt;Assumptions!$P$47,1,0)</f>
        <v>14916.65968</v>
      </c>
      <c r="CO46" s="50">
        <f>-PMT(Assumptions!$P44/12,Assumptions!$P45*12,Assumptions!$P42)*IF(CO1&gt;Assumptions!$P$47,1,0)</f>
        <v>14916.65968</v>
      </c>
      <c r="CP46" s="50">
        <f>-PMT(Assumptions!$P44/12,Assumptions!$P45*12,Assumptions!$P42)*IF(CP1&gt;Assumptions!$P$47,1,0)</f>
        <v>14916.65968</v>
      </c>
      <c r="CQ46" s="50">
        <f>-PMT(Assumptions!$P44/12,Assumptions!$P45*12,Assumptions!$P42)*IF(CQ1&gt;Assumptions!$P$47,1,0)</f>
        <v>14916.65968</v>
      </c>
      <c r="CR46" s="50">
        <f>-PMT(Assumptions!$P44/12,Assumptions!$P45*12,Assumptions!$P42)*IF(CR1&gt;Assumptions!$P$47,1,0)</f>
        <v>14916.65968</v>
      </c>
      <c r="CS46" s="50">
        <f>-PMT(Assumptions!$P44/12,Assumptions!$P45*12,Assumptions!$P42)*IF(CS1&gt;Assumptions!$P$47,1,0)</f>
        <v>14916.65968</v>
      </c>
      <c r="CT46" s="50">
        <f>-PMT(Assumptions!$P44/12,Assumptions!$P45*12,Assumptions!$P42)*IF(CT1&gt;Assumptions!$P$47,1,0)</f>
        <v>14916.65968</v>
      </c>
      <c r="CU46" s="50">
        <f>-PMT(Assumptions!$P44/12,Assumptions!$P45*12,Assumptions!$P42)*IF(CU1&gt;Assumptions!$P$47,1,0)</f>
        <v>14916.65968</v>
      </c>
      <c r="CV46" s="50">
        <f>-PMT(Assumptions!$P44/12,Assumptions!$P45*12,Assumptions!$P42)*IF(CV1&gt;Assumptions!$P$47,1,0)</f>
        <v>14916.65968</v>
      </c>
      <c r="CW46" s="50">
        <f>-PMT(Assumptions!$P44/12,Assumptions!$P45*12,Assumptions!$P42)*IF(CW1&gt;Assumptions!$P$47,1,0)</f>
        <v>14916.65968</v>
      </c>
      <c r="CX46" s="50">
        <f>-PMT(Assumptions!$P44/12,Assumptions!$P45*12,Assumptions!$P42)*IF(CX1&gt;Assumptions!$P$47,1,0)</f>
        <v>14916.65968</v>
      </c>
      <c r="CY46" s="50">
        <f>-PMT(Assumptions!$P44/12,Assumptions!$P45*12,Assumptions!$P42)*IF(CY1&gt;Assumptions!$P$47,1,0)</f>
        <v>14916.65968</v>
      </c>
      <c r="CZ46" s="50">
        <f>-PMT(Assumptions!$P44/12,Assumptions!$P45*12,Assumptions!$P42)*IF(CZ1&gt;Assumptions!$P$47,1,0)</f>
        <v>14916.65968</v>
      </c>
      <c r="DA46" s="50">
        <f>-PMT(Assumptions!$P44/12,Assumptions!$P45*12,Assumptions!$P42)*IF(DA1&gt;Assumptions!$P$47,1,0)</f>
        <v>14916.65968</v>
      </c>
      <c r="DB46" s="50">
        <f>-PMT(Assumptions!$P44/12,Assumptions!$P45*12,Assumptions!$P42)*IF(DB1&gt;Assumptions!$P$47,1,0)</f>
        <v>14916.65968</v>
      </c>
      <c r="DC46" s="50">
        <f>-PMT(Assumptions!$P44/12,Assumptions!$P45*12,Assumptions!$P42)*IF(DC1&gt;Assumptions!$P$47,1,0)</f>
        <v>14916.65968</v>
      </c>
      <c r="DD46" s="50">
        <f>-PMT(Assumptions!$P44/12,Assumptions!$P45*12,Assumptions!$P42)*IF(DD1&gt;Assumptions!$P$47,1,0)</f>
        <v>14916.65968</v>
      </c>
      <c r="DE46" s="50">
        <f>-PMT(Assumptions!$P44/12,Assumptions!$P45*12,Assumptions!$P42)*IF(DE1&gt;Assumptions!$P$47,1,0)</f>
        <v>14916.65968</v>
      </c>
      <c r="DF46" s="50">
        <f>-PMT(Assumptions!$P44/12,Assumptions!$P45*12,Assumptions!$P42)*IF(DF1&gt;Assumptions!$P$47,1,0)</f>
        <v>14916.65968</v>
      </c>
      <c r="DG46" s="50">
        <f>-PMT(Assumptions!$P44/12,Assumptions!$P45*12,Assumptions!$P42)*IF(DG1&gt;Assumptions!$P$47,1,0)</f>
        <v>14916.65968</v>
      </c>
      <c r="DH46" s="50">
        <f>-PMT(Assumptions!$P44/12,Assumptions!$P45*12,Assumptions!$P42)*IF(DH1&gt;Assumptions!$P$47,1,0)</f>
        <v>14916.65968</v>
      </c>
      <c r="DI46" s="50">
        <f>-PMT(Assumptions!$P44/12,Assumptions!$P45*12,Assumptions!$P42)*IF(DI1&gt;Assumptions!$P$47,1,0)</f>
        <v>14916.65968</v>
      </c>
      <c r="DJ46" s="50">
        <f>-PMT(Assumptions!$P44/12,Assumptions!$P45*12,Assumptions!$P42)*IF(DJ1&gt;Assumptions!$P$47,1,0)</f>
        <v>14916.65968</v>
      </c>
      <c r="DK46" s="50">
        <f>-PMT(Assumptions!$P44/12,Assumptions!$P45*12,Assumptions!$P42)*IF(DK1&gt;Assumptions!$P$47,1,0)</f>
        <v>14916.65968</v>
      </c>
      <c r="DL46" s="50">
        <f>-PMT(Assumptions!$P44/12,Assumptions!$P45*12,Assumptions!$P42)*IF(DL1&gt;Assumptions!$P$47,1,0)</f>
        <v>14916.65968</v>
      </c>
      <c r="DM46" s="50">
        <f>-PMT(Assumptions!$P44/12,Assumptions!$P45*12,Assumptions!$P42)*IF(DM1&gt;Assumptions!$P$47,1,0)</f>
        <v>14916.65968</v>
      </c>
      <c r="DN46" s="50">
        <f>-PMT(Assumptions!$P44/12,Assumptions!$P45*12,Assumptions!$P42)*IF(DN1&gt;Assumptions!$P$47,1,0)</f>
        <v>14916.65968</v>
      </c>
      <c r="DO46" s="50">
        <f>-PMT(Assumptions!$P44/12,Assumptions!$P45*12,Assumptions!$P42)*IF(DO1&gt;Assumptions!$P$47,1,0)</f>
        <v>14916.65968</v>
      </c>
      <c r="DP46" s="50">
        <f>-PMT(Assumptions!$P44/12,Assumptions!$P45*12,Assumptions!$P42)*IF(DP1&gt;Assumptions!$P$47,1,0)</f>
        <v>14916.65968</v>
      </c>
      <c r="DQ46" s="50">
        <f>-PMT(Assumptions!$P44/12,Assumptions!$P45*12,Assumptions!$P42)*IF(DQ1&gt;Assumptions!$P$47,1,0)</f>
        <v>14916.65968</v>
      </c>
      <c r="DR46" s="50">
        <f>-PMT(Assumptions!$P44/12,Assumptions!$P45*12,Assumptions!$P42)*IF(DR1&gt;Assumptions!$P$47,1,0)</f>
        <v>14916.65968</v>
      </c>
      <c r="DS46" s="50">
        <f>-PMT(Assumptions!$P44/12,Assumptions!$P45*12,Assumptions!$P42)*IF(DS1&gt;Assumptions!$P$47,1,0)</f>
        <v>14916.65968</v>
      </c>
      <c r="DT46" s="50">
        <f>-PMT(Assumptions!$P44/12,Assumptions!$P45*12,Assumptions!$P42)*IF(DT1&gt;Assumptions!$P$47,1,0)</f>
        <v>14916.65968</v>
      </c>
      <c r="DU46" s="50">
        <f>-PMT(Assumptions!$P44/12,Assumptions!$P45*12,Assumptions!$P42)*IF(DU1&gt;Assumptions!$P$47,1,0)</f>
        <v>14916.65968</v>
      </c>
      <c r="DV46" s="50">
        <f>-PMT(Assumptions!$P44/12,Assumptions!$P45*12,Assumptions!$P42)*IF(DV1&gt;Assumptions!$P$47,1,0)</f>
        <v>14916.65968</v>
      </c>
      <c r="DW46" s="50">
        <f>-PMT(Assumptions!$P44/12,Assumptions!$P45*12,Assumptions!$P42)*IF(DW1&gt;Assumptions!$P$47,1,0)</f>
        <v>14916.65968</v>
      </c>
      <c r="DX46" s="50">
        <f>-PMT(Assumptions!$P44/12,Assumptions!$P45*12,Assumptions!$P42)*IF(DX1&gt;Assumptions!$P$47,1,0)</f>
        <v>14916.65968</v>
      </c>
      <c r="DY46" s="50">
        <f>-PMT(Assumptions!$P44/12,Assumptions!$P45*12,Assumptions!$P42)*IF(DY1&gt;Assumptions!$P$47,1,0)</f>
        <v>14916.65968</v>
      </c>
      <c r="DZ46" s="50">
        <f>-PMT(Assumptions!$P44/12,Assumptions!$P45*12,Assumptions!$P42)*IF(DZ1&gt;Assumptions!$P$47,1,0)</f>
        <v>14916.65968</v>
      </c>
      <c r="EA46" s="50">
        <f>-PMT(Assumptions!$P44/12,Assumptions!$P45*12,Assumptions!$P42)*IF(EA1&gt;Assumptions!$P$47,1,0)</f>
        <v>14916.65968</v>
      </c>
      <c r="EB46" s="50">
        <f>-PMT(Assumptions!$P44/12,Assumptions!$P45*12,Assumptions!$P42)*IF(EB1&gt;Assumptions!$P$47,1,0)</f>
        <v>14916.65968</v>
      </c>
      <c r="EC46" s="50">
        <f>-PMT(Assumptions!$P44/12,Assumptions!$P45*12,Assumptions!$P42)*IF(EC1&gt;Assumptions!$P$47,1,0)</f>
        <v>14916.65968</v>
      </c>
      <c r="ED46" s="50">
        <f>-PMT(Assumptions!$P44/12,Assumptions!$P45*12,Assumptions!$P42)*IF(ED1&gt;Assumptions!$P$47,1,0)</f>
        <v>14916.65968</v>
      </c>
      <c r="EE46" s="50">
        <f>-PMT(Assumptions!$P44/12,Assumptions!$P45*12,Assumptions!$P42)*IF(EE1&gt;Assumptions!$P$47,1,0)</f>
        <v>14916.65968</v>
      </c>
    </row>
    <row r="47" ht="15.75" customHeight="1">
      <c r="A47" s="1"/>
      <c r="B47" s="1"/>
      <c r="C47" s="1" t="s">
        <v>181</v>
      </c>
      <c r="D47" s="50">
        <f t="shared" ref="D47:EE47" si="9">D43-D45</f>
        <v>2487973.75</v>
      </c>
      <c r="E47" s="50">
        <f t="shared" si="9"/>
        <v>2487973.75</v>
      </c>
      <c r="F47" s="50">
        <f t="shared" si="9"/>
        <v>2487973.75</v>
      </c>
      <c r="G47" s="50">
        <f t="shared" si="9"/>
        <v>2487973.75</v>
      </c>
      <c r="H47" s="50">
        <f t="shared" si="9"/>
        <v>2487973.75</v>
      </c>
      <c r="I47" s="50">
        <f t="shared" si="9"/>
        <v>2487973.75</v>
      </c>
      <c r="J47" s="50">
        <f t="shared" si="9"/>
        <v>2487973.75</v>
      </c>
      <c r="K47" s="50">
        <f t="shared" si="9"/>
        <v>2487973.75</v>
      </c>
      <c r="L47" s="50">
        <f t="shared" si="9"/>
        <v>2487973.75</v>
      </c>
      <c r="M47" s="50">
        <f t="shared" si="9"/>
        <v>2487973.75</v>
      </c>
      <c r="N47" s="50">
        <f t="shared" si="9"/>
        <v>2487973.75</v>
      </c>
      <c r="O47" s="50">
        <f t="shared" si="9"/>
        <v>2487973.75</v>
      </c>
      <c r="P47" s="50">
        <f t="shared" si="9"/>
        <v>2487973.75</v>
      </c>
      <c r="Q47" s="50">
        <f t="shared" si="9"/>
        <v>2487973.75</v>
      </c>
      <c r="R47" s="50">
        <f t="shared" si="9"/>
        <v>2487973.75</v>
      </c>
      <c r="S47" s="50">
        <f t="shared" si="9"/>
        <v>2487973.75</v>
      </c>
      <c r="T47" s="50">
        <f t="shared" si="9"/>
        <v>2487973.75</v>
      </c>
      <c r="U47" s="50">
        <f t="shared" si="9"/>
        <v>2487973.75</v>
      </c>
      <c r="V47" s="50">
        <f t="shared" si="9"/>
        <v>2487973.75</v>
      </c>
      <c r="W47" s="50">
        <f t="shared" si="9"/>
        <v>2487973.75</v>
      </c>
      <c r="X47" s="50">
        <f t="shared" si="9"/>
        <v>2487973.75</v>
      </c>
      <c r="Y47" s="50">
        <f t="shared" si="9"/>
        <v>2487973.75</v>
      </c>
      <c r="Z47" s="50">
        <f t="shared" si="9"/>
        <v>2487973.75</v>
      </c>
      <c r="AA47" s="50">
        <f t="shared" si="9"/>
        <v>2487973.75</v>
      </c>
      <c r="AB47" s="50">
        <f t="shared" si="9"/>
        <v>2487973.75</v>
      </c>
      <c r="AC47" s="50">
        <f t="shared" si="9"/>
        <v>2487973.75</v>
      </c>
      <c r="AD47" s="50">
        <f t="shared" si="9"/>
        <v>2487973.75</v>
      </c>
      <c r="AE47" s="50">
        <f t="shared" si="9"/>
        <v>2487973.75</v>
      </c>
      <c r="AF47" s="50">
        <f t="shared" si="9"/>
        <v>2487973.75</v>
      </c>
      <c r="AG47" s="50">
        <f t="shared" si="9"/>
        <v>2487973.75</v>
      </c>
      <c r="AH47" s="50">
        <f t="shared" si="9"/>
        <v>2487973.75</v>
      </c>
      <c r="AI47" s="50">
        <f t="shared" si="9"/>
        <v>2487973.75</v>
      </c>
      <c r="AJ47" s="50">
        <f t="shared" si="9"/>
        <v>2487973.75</v>
      </c>
      <c r="AK47" s="50">
        <f t="shared" si="9"/>
        <v>2487973.75</v>
      </c>
      <c r="AL47" s="50">
        <f t="shared" si="9"/>
        <v>2487973.75</v>
      </c>
      <c r="AM47" s="50">
        <f t="shared" si="9"/>
        <v>2487973.75</v>
      </c>
      <c r="AN47" s="50">
        <f t="shared" si="9"/>
        <v>2485496.959</v>
      </c>
      <c r="AO47" s="50">
        <f t="shared" si="9"/>
        <v>2483007.784</v>
      </c>
      <c r="AP47" s="50">
        <f t="shared" si="9"/>
        <v>2480506.163</v>
      </c>
      <c r="AQ47" s="50">
        <f t="shared" si="9"/>
        <v>2477992.034</v>
      </c>
      <c r="AR47" s="50">
        <f t="shared" si="9"/>
        <v>2475465.335</v>
      </c>
      <c r="AS47" s="50">
        <f t="shared" si="9"/>
        <v>2472926.002</v>
      </c>
      <c r="AT47" s="50">
        <f t="shared" si="9"/>
        <v>2470373.972</v>
      </c>
      <c r="AU47" s="50">
        <f t="shared" si="9"/>
        <v>2467809.182</v>
      </c>
      <c r="AV47" s="50">
        <f t="shared" si="9"/>
        <v>2465231.568</v>
      </c>
      <c r="AW47" s="50">
        <f t="shared" si="9"/>
        <v>2462641.066</v>
      </c>
      <c r="AX47" s="50">
        <f t="shared" si="9"/>
        <v>2460037.612</v>
      </c>
      <c r="AY47" s="50">
        <f t="shared" si="9"/>
        <v>2457421.14</v>
      </c>
      <c r="AZ47" s="50">
        <f t="shared" si="9"/>
        <v>2454791.586</v>
      </c>
      <c r="BA47" s="50">
        <f t="shared" si="9"/>
        <v>2452148.885</v>
      </c>
      <c r="BB47" s="50">
        <f t="shared" si="9"/>
        <v>2449492.969</v>
      </c>
      <c r="BC47" s="50">
        <f t="shared" si="9"/>
        <v>2446823.775</v>
      </c>
      <c r="BD47" s="50">
        <f t="shared" si="9"/>
        <v>2444141.234</v>
      </c>
      <c r="BE47" s="50">
        <f t="shared" si="9"/>
        <v>2441445.28</v>
      </c>
      <c r="BF47" s="50">
        <f t="shared" si="9"/>
        <v>2438735.847</v>
      </c>
      <c r="BG47" s="50">
        <f t="shared" si="9"/>
        <v>2436012.867</v>
      </c>
      <c r="BH47" s="50">
        <f t="shared" si="9"/>
        <v>2433276.271</v>
      </c>
      <c r="BI47" s="50">
        <f t="shared" si="9"/>
        <v>2430525.993</v>
      </c>
      <c r="BJ47" s="50">
        <f t="shared" si="9"/>
        <v>2427761.963</v>
      </c>
      <c r="BK47" s="50">
        <f t="shared" si="9"/>
        <v>2424984.113</v>
      </c>
      <c r="BL47" s="50">
        <f t="shared" si="9"/>
        <v>2422192.374</v>
      </c>
      <c r="BM47" s="50">
        <f t="shared" si="9"/>
        <v>2419386.676</v>
      </c>
      <c r="BN47" s="50">
        <f t="shared" si="9"/>
        <v>2416566.95</v>
      </c>
      <c r="BO47" s="50">
        <f t="shared" si="9"/>
        <v>2413733.125</v>
      </c>
      <c r="BP47" s="50">
        <f t="shared" si="9"/>
        <v>2410885.131</v>
      </c>
      <c r="BQ47" s="50">
        <f t="shared" si="9"/>
        <v>2408022.897</v>
      </c>
      <c r="BR47" s="50">
        <f t="shared" si="9"/>
        <v>2405146.352</v>
      </c>
      <c r="BS47" s="50">
        <f t="shared" si="9"/>
        <v>2402255.424</v>
      </c>
      <c r="BT47" s="50">
        <f t="shared" si="9"/>
        <v>2399350.041</v>
      </c>
      <c r="BU47" s="50">
        <f t="shared" si="9"/>
        <v>2396430.132</v>
      </c>
      <c r="BV47" s="50">
        <f t="shared" si="9"/>
        <v>2393495.623</v>
      </c>
      <c r="BW47" s="50">
        <f t="shared" si="9"/>
        <v>2390546.441</v>
      </c>
      <c r="BX47" s="50">
        <f t="shared" si="9"/>
        <v>2387582.514</v>
      </c>
      <c r="BY47" s="50">
        <f t="shared" si="9"/>
        <v>2384603.767</v>
      </c>
      <c r="BZ47" s="50">
        <f t="shared" si="9"/>
        <v>2381610.126</v>
      </c>
      <c r="CA47" s="50">
        <f t="shared" si="9"/>
        <v>2378601.517</v>
      </c>
      <c r="CB47" s="50">
        <f t="shared" si="9"/>
        <v>2375577.865</v>
      </c>
      <c r="CC47" s="50">
        <f t="shared" si="9"/>
        <v>2372539.094</v>
      </c>
      <c r="CD47" s="50">
        <f t="shared" si="9"/>
        <v>2369485.13</v>
      </c>
      <c r="CE47" s="50">
        <f t="shared" si="9"/>
        <v>2366415.896</v>
      </c>
      <c r="CF47" s="50">
        <f t="shared" si="9"/>
        <v>2363331.316</v>
      </c>
      <c r="CG47" s="50">
        <f t="shared" si="9"/>
        <v>2360231.313</v>
      </c>
      <c r="CH47" s="50">
        <f t="shared" si="9"/>
        <v>2357115.81</v>
      </c>
      <c r="CI47" s="50">
        <f t="shared" si="9"/>
        <v>2353984.729</v>
      </c>
      <c r="CJ47" s="50">
        <f t="shared" si="9"/>
        <v>2350837.993</v>
      </c>
      <c r="CK47" s="50">
        <f t="shared" si="9"/>
        <v>2347675.523</v>
      </c>
      <c r="CL47" s="50">
        <f t="shared" si="9"/>
        <v>2344497.241</v>
      </c>
      <c r="CM47" s="50">
        <f t="shared" si="9"/>
        <v>2341303.068</v>
      </c>
      <c r="CN47" s="50">
        <f t="shared" si="9"/>
        <v>2338092.924</v>
      </c>
      <c r="CO47" s="50">
        <f t="shared" si="9"/>
        <v>2334866.728</v>
      </c>
      <c r="CP47" s="50">
        <f t="shared" si="9"/>
        <v>2331624.402</v>
      </c>
      <c r="CQ47" s="50">
        <f t="shared" si="9"/>
        <v>2328365.865</v>
      </c>
      <c r="CR47" s="50">
        <f t="shared" si="9"/>
        <v>2325091.034</v>
      </c>
      <c r="CS47" s="50">
        <f t="shared" si="9"/>
        <v>2321799.83</v>
      </c>
      <c r="CT47" s="50">
        <f t="shared" si="9"/>
        <v>2318492.169</v>
      </c>
      <c r="CU47" s="50">
        <f t="shared" si="9"/>
        <v>2315167.971</v>
      </c>
      <c r="CV47" s="50">
        <f t="shared" si="9"/>
        <v>2311827.151</v>
      </c>
      <c r="CW47" s="50">
        <f t="shared" si="9"/>
        <v>2308469.627</v>
      </c>
      <c r="CX47" s="50">
        <f t="shared" si="9"/>
        <v>2305095.315</v>
      </c>
      <c r="CY47" s="50">
        <f t="shared" si="9"/>
        <v>2301704.132</v>
      </c>
      <c r="CZ47" s="50">
        <f t="shared" si="9"/>
        <v>2298295.993</v>
      </c>
      <c r="DA47" s="50">
        <f t="shared" si="9"/>
        <v>2294870.813</v>
      </c>
      <c r="DB47" s="50">
        <f t="shared" si="9"/>
        <v>2291428.508</v>
      </c>
      <c r="DC47" s="50">
        <f t="shared" si="9"/>
        <v>2287968.991</v>
      </c>
      <c r="DD47" s="50">
        <f t="shared" si="9"/>
        <v>2284492.176</v>
      </c>
      <c r="DE47" s="50">
        <f t="shared" si="9"/>
        <v>2280997.977</v>
      </c>
      <c r="DF47" s="50">
        <f t="shared" si="9"/>
        <v>2277486.307</v>
      </c>
      <c r="DG47" s="50">
        <f t="shared" si="9"/>
        <v>2273957.079</v>
      </c>
      <c r="DH47" s="50">
        <f t="shared" si="9"/>
        <v>2270410.205</v>
      </c>
      <c r="DI47" s="50">
        <f t="shared" si="9"/>
        <v>2266845.596</v>
      </c>
      <c r="DJ47" s="50">
        <f t="shared" si="9"/>
        <v>2263263.165</v>
      </c>
      <c r="DK47" s="50">
        <f t="shared" si="9"/>
        <v>2259662.821</v>
      </c>
      <c r="DL47" s="50">
        <f t="shared" si="9"/>
        <v>2256044.475</v>
      </c>
      <c r="DM47" s="50">
        <f t="shared" si="9"/>
        <v>2252408.038</v>
      </c>
      <c r="DN47" s="50">
        <f t="shared" si="9"/>
        <v>2248753.418</v>
      </c>
      <c r="DO47" s="50">
        <f t="shared" si="9"/>
        <v>2245080.526</v>
      </c>
      <c r="DP47" s="50">
        <f t="shared" si="9"/>
        <v>2241389.269</v>
      </c>
      <c r="DQ47" s="50">
        <f t="shared" si="9"/>
        <v>2237679.555</v>
      </c>
      <c r="DR47" s="50">
        <f t="shared" si="9"/>
        <v>2233951.293</v>
      </c>
      <c r="DS47" s="50">
        <f t="shared" si="9"/>
        <v>2230204.39</v>
      </c>
      <c r="DT47" s="50">
        <f t="shared" si="9"/>
        <v>2226438.752</v>
      </c>
      <c r="DU47" s="50">
        <f t="shared" si="9"/>
        <v>2222654.287</v>
      </c>
      <c r="DV47" s="50">
        <f t="shared" si="9"/>
        <v>2218850.898</v>
      </c>
      <c r="DW47" s="50">
        <f t="shared" si="9"/>
        <v>2215028.493</v>
      </c>
      <c r="DX47" s="50">
        <f t="shared" si="9"/>
        <v>2211186.976</v>
      </c>
      <c r="DY47" s="50">
        <f t="shared" si="9"/>
        <v>2207326.251</v>
      </c>
      <c r="DZ47" s="50">
        <f t="shared" si="9"/>
        <v>2203446.223</v>
      </c>
      <c r="EA47" s="50">
        <f t="shared" si="9"/>
        <v>2199546.794</v>
      </c>
      <c r="EB47" s="50">
        <f t="shared" si="9"/>
        <v>2195627.868</v>
      </c>
      <c r="EC47" s="50">
        <f t="shared" si="9"/>
        <v>2191689.348</v>
      </c>
      <c r="ED47" s="50">
        <f t="shared" si="9"/>
        <v>2187731.135</v>
      </c>
      <c r="EE47" s="50">
        <f t="shared" si="9"/>
        <v>2183753.131</v>
      </c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</row>
    <row r="49" ht="15.75" customHeight="1">
      <c r="A49" s="1"/>
      <c r="B49" s="35" t="s">
        <v>205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</row>
    <row r="50" ht="15.75" customHeight="1">
      <c r="A50" s="1"/>
      <c r="B50" s="1"/>
      <c r="C50" s="1" t="s">
        <v>206</v>
      </c>
      <c r="D50" s="50">
        <f>SUM(E38:P38)/Assumptions!$L64*IF(D1=Assumptions!$L68*12,1,0)</f>
        <v>0</v>
      </c>
      <c r="E50" s="50">
        <f>SUM(F38:Q38)/Assumptions!$L64*IF(E1=Assumptions!$L68*12,1,0)</f>
        <v>0</v>
      </c>
      <c r="F50" s="50">
        <f>SUM(G38:R38)/Assumptions!$L64*IF(F1=Assumptions!$L68*12,1,0)</f>
        <v>0</v>
      </c>
      <c r="G50" s="50">
        <f>SUM(H38:S38)/Assumptions!$L64*IF(G1=Assumptions!$L68*12,1,0)</f>
        <v>0</v>
      </c>
      <c r="H50" s="50">
        <f>SUM(I38:T38)/Assumptions!$L64*IF(H1=Assumptions!$L68*12,1,0)</f>
        <v>0</v>
      </c>
      <c r="I50" s="50">
        <f>SUM(J38:U38)/Assumptions!$L64*IF(I1=Assumptions!$L68*12,1,0)</f>
        <v>0</v>
      </c>
      <c r="J50" s="50">
        <f>SUM(K38:V38)/Assumptions!$L64*IF(J1=Assumptions!$L68*12,1,0)</f>
        <v>0</v>
      </c>
      <c r="K50" s="50">
        <f>SUM(L38:W38)/Assumptions!$L64*IF(K1=Assumptions!$L68*12,1,0)</f>
        <v>0</v>
      </c>
      <c r="L50" s="50">
        <f>SUM(M38:X38)/Assumptions!$L64*IF(L1=Assumptions!$L68*12,1,0)</f>
        <v>0</v>
      </c>
      <c r="M50" s="50">
        <f>SUM(N38:Y38)/Assumptions!$L64*IF(M1=Assumptions!$L68*12,1,0)</f>
        <v>0</v>
      </c>
      <c r="N50" s="50">
        <f>SUM(O38:Z38)/Assumptions!$L64*IF(N1=Assumptions!$L68*12,1,0)</f>
        <v>0</v>
      </c>
      <c r="O50" s="50">
        <f>SUM(P38:AA38)/Assumptions!$L64*IF(O1=Assumptions!$L68*12,1,0)</f>
        <v>0</v>
      </c>
      <c r="P50" s="50">
        <f>SUM(Q38:AB38)/Assumptions!$L64*IF(P1=Assumptions!$L68*12,1,0)</f>
        <v>0</v>
      </c>
      <c r="Q50" s="50">
        <f>SUM(R38:AC38)/Assumptions!$L64*IF(Q1=Assumptions!$L68*12,1,0)</f>
        <v>0</v>
      </c>
      <c r="R50" s="50">
        <f>SUM(S38:AD38)/Assumptions!$L64*IF(R1=Assumptions!$L68*12,1,0)</f>
        <v>0</v>
      </c>
      <c r="S50" s="50">
        <f>SUM(T38:AE38)/Assumptions!$L64*IF(S1=Assumptions!$L68*12,1,0)</f>
        <v>0</v>
      </c>
      <c r="T50" s="50">
        <f>SUM(U38:AF38)/Assumptions!$L64*IF(T1=Assumptions!$L68*12,1,0)</f>
        <v>0</v>
      </c>
      <c r="U50" s="50">
        <f>SUM(V38:AG38)/Assumptions!$L64*IF(U1=Assumptions!$L68*12,1,0)</f>
        <v>0</v>
      </c>
      <c r="V50" s="50">
        <f>SUM(W38:AH38)/Assumptions!$L64*IF(V1=Assumptions!$L68*12,1,0)</f>
        <v>0</v>
      </c>
      <c r="W50" s="50">
        <f>SUM(X38:AI38)/Assumptions!$L64*IF(W1=Assumptions!$L68*12,1,0)</f>
        <v>0</v>
      </c>
      <c r="X50" s="50">
        <f>SUM(Y38:AJ38)/Assumptions!$L64*IF(X1=Assumptions!$L68*12,1,0)</f>
        <v>0</v>
      </c>
      <c r="Y50" s="50">
        <f>SUM(Z38:AK38)/Assumptions!$L64*IF(Y1=Assumptions!$L68*12,1,0)</f>
        <v>0</v>
      </c>
      <c r="Z50" s="50">
        <f>SUM(AA38:AL38)/Assumptions!$L64*IF(Z1=Assumptions!$L68*12,1,0)</f>
        <v>0</v>
      </c>
      <c r="AA50" s="50">
        <f>SUM(AB38:AM38)/Assumptions!$L64*IF(AA1=Assumptions!$L68*12,1,0)</f>
        <v>0</v>
      </c>
      <c r="AB50" s="50">
        <f>SUM(AC38:AN38)/Assumptions!$L64*IF(AB1=Assumptions!$L68*12,1,0)</f>
        <v>0</v>
      </c>
      <c r="AC50" s="50">
        <f>SUM(AD38:AO38)/Assumptions!$L64*IF(AC1=Assumptions!$L68*12,1,0)</f>
        <v>0</v>
      </c>
      <c r="AD50" s="50">
        <f>SUM(AE38:AP38)/Assumptions!$L64*IF(AD1=Assumptions!$L68*12,1,0)</f>
        <v>0</v>
      </c>
      <c r="AE50" s="50">
        <f>SUM(AF38:AQ38)/Assumptions!$L64*IF(AE1=Assumptions!$L68*12,1,0)</f>
        <v>0</v>
      </c>
      <c r="AF50" s="50">
        <f>SUM(AG38:AR38)/Assumptions!$L64*IF(AF1=Assumptions!$L68*12,1,0)</f>
        <v>0</v>
      </c>
      <c r="AG50" s="50">
        <f>SUM(AH38:AS38)/Assumptions!$L64*IF(AG1=Assumptions!$L68*12,1,0)</f>
        <v>0</v>
      </c>
      <c r="AH50" s="50">
        <f>SUM(AI38:AT38)/Assumptions!$L64*IF(AH1=Assumptions!$L68*12,1,0)</f>
        <v>0</v>
      </c>
      <c r="AI50" s="50">
        <f>SUM(AJ38:AU38)/Assumptions!$L64*IF(AI1=Assumptions!$L68*12,1,0)</f>
        <v>0</v>
      </c>
      <c r="AJ50" s="50">
        <f>SUM(AK38:AV38)/Assumptions!$L64*IF(AJ1=Assumptions!$L68*12,1,0)</f>
        <v>0</v>
      </c>
      <c r="AK50" s="50">
        <f>SUM(AL38:AW38)/Assumptions!$L64*IF(AK1=Assumptions!$L68*12,1,0)</f>
        <v>0</v>
      </c>
      <c r="AL50" s="50">
        <f>SUM(AM38:AX38)/Assumptions!$L64*IF(AL1=Assumptions!$L68*12,1,0)</f>
        <v>0</v>
      </c>
      <c r="AM50" s="50">
        <f>SUM(AN38:AY38)/Assumptions!$L64*IF(AM1=Assumptions!$L68*12,1,0)</f>
        <v>0</v>
      </c>
      <c r="AN50" s="50">
        <f>SUM(AO38:AZ38)/Assumptions!$L64*IF(AN1=Assumptions!$L68*12,1,0)</f>
        <v>0</v>
      </c>
      <c r="AO50" s="50">
        <f>SUM(AP38:BA38)/Assumptions!$L64*IF(AO1=Assumptions!$L68*12,1,0)</f>
        <v>0</v>
      </c>
      <c r="AP50" s="50">
        <f>SUM(AQ38:BB38)/Assumptions!$L64*IF(AP1=Assumptions!$L68*12,1,0)</f>
        <v>0</v>
      </c>
      <c r="AQ50" s="50">
        <f>SUM(AR38:BC38)/Assumptions!$L64*IF(AQ1=Assumptions!$L68*12,1,0)</f>
        <v>0</v>
      </c>
      <c r="AR50" s="50">
        <f>SUM(AS38:BD38)/Assumptions!$L64*IF(AR1=Assumptions!$L68*12,1,0)</f>
        <v>0</v>
      </c>
      <c r="AS50" s="50">
        <f>SUM(AT38:BE38)/Assumptions!$L64*IF(AS1=Assumptions!$L68*12,1,0)</f>
        <v>0</v>
      </c>
      <c r="AT50" s="50">
        <f>SUM(AU38:BF38)/Assumptions!$L64*IF(AT1=Assumptions!$L68*12,1,0)</f>
        <v>0</v>
      </c>
      <c r="AU50" s="50">
        <f>SUM(AV38:BG38)/Assumptions!$L64*IF(AU1=Assumptions!$L68*12,1,0)</f>
        <v>0</v>
      </c>
      <c r="AV50" s="50">
        <f>SUM(AW38:BH38)/Assumptions!$L64*IF(AV1=Assumptions!$L68*12,1,0)</f>
        <v>0</v>
      </c>
      <c r="AW50" s="50">
        <f>SUM(AX38:BI38)/Assumptions!$L64*IF(AW1=Assumptions!$L68*12,1,0)</f>
        <v>0</v>
      </c>
      <c r="AX50" s="50">
        <f>SUM(AY38:BJ38)/Assumptions!$L64*IF(AX1=Assumptions!$L68*12,1,0)</f>
        <v>0</v>
      </c>
      <c r="AY50" s="50">
        <f>SUM(AZ38:BK38)/Assumptions!$L64*IF(AY1=Assumptions!$L68*12,1,0)</f>
        <v>0</v>
      </c>
      <c r="AZ50" s="50">
        <f>SUM(BA38:BL38)/Assumptions!$L64*IF(AZ1=Assumptions!$L68*12,1,0)</f>
        <v>0</v>
      </c>
      <c r="BA50" s="50">
        <f>SUM(BB38:BM38)/Assumptions!$L64*IF(BA1=Assumptions!$L68*12,1,0)</f>
        <v>0</v>
      </c>
      <c r="BB50" s="50">
        <f>SUM(BC38:BN38)/Assumptions!$L64*IF(BB1=Assumptions!$L68*12,1,0)</f>
        <v>0</v>
      </c>
      <c r="BC50" s="50">
        <f>SUM(BD38:BO38)/Assumptions!$L64*IF(BC1=Assumptions!$L68*12,1,0)</f>
        <v>0</v>
      </c>
      <c r="BD50" s="50">
        <f>SUM(BE38:BP38)/Assumptions!$L64*IF(BD1=Assumptions!$L68*12,1,0)</f>
        <v>0</v>
      </c>
      <c r="BE50" s="50">
        <f>SUM(BF38:BQ38)/Assumptions!$L64*IF(BE1=Assumptions!$L68*12,1,0)</f>
        <v>0</v>
      </c>
      <c r="BF50" s="50">
        <f>SUM(BG38:BR38)/Assumptions!$L64*IF(BF1=Assumptions!$L68*12,1,0)</f>
        <v>0</v>
      </c>
      <c r="BG50" s="50">
        <f>SUM(BH38:BS38)/Assumptions!$L64*IF(BG1=Assumptions!$L68*12,1,0)</f>
        <v>0</v>
      </c>
      <c r="BH50" s="50">
        <f>SUM(BI38:BT38)/Assumptions!$L64*IF(BH1=Assumptions!$L68*12,1,0)</f>
        <v>0</v>
      </c>
      <c r="BI50" s="50">
        <f>SUM(BJ38:BU38)/Assumptions!$L64*IF(BI1=Assumptions!$L68*12,1,0)</f>
        <v>0</v>
      </c>
      <c r="BJ50" s="50">
        <f>SUM(BK38:BV38)/Assumptions!$L64*IF(BJ1=Assumptions!$L68*12,1,0)</f>
        <v>0</v>
      </c>
      <c r="BK50" s="50">
        <f>SUM(BL38:BW38)/Assumptions!$L64*IF(BK1=Assumptions!$L68*12,1,0)</f>
        <v>0</v>
      </c>
      <c r="BL50" s="50">
        <f>SUM(BM38:BX38)/Assumptions!$L64*IF(BL1=Assumptions!$L68*12,1,0)</f>
        <v>0</v>
      </c>
      <c r="BM50" s="50">
        <f>SUM(BN38:BY38)/Assumptions!$L64*IF(BM1=Assumptions!$L68*12,1,0)</f>
        <v>0</v>
      </c>
      <c r="BN50" s="50">
        <f>SUM(BO38:BZ38)/Assumptions!$L64*IF(BN1=Assumptions!$L68*12,1,0)</f>
        <v>0</v>
      </c>
      <c r="BO50" s="50">
        <f>SUM(BP38:CA38)/Assumptions!$L64*IF(BO1=Assumptions!$L68*12,1,0)</f>
        <v>0</v>
      </c>
      <c r="BP50" s="50">
        <f>SUM(BQ38:CB38)/Assumptions!$L64*IF(BP1=Assumptions!$L68*12,1,0)</f>
        <v>0</v>
      </c>
      <c r="BQ50" s="50">
        <f>SUM(BR38:CC38)/Assumptions!$L64*IF(BQ1=Assumptions!$L68*12,1,0)</f>
        <v>0</v>
      </c>
      <c r="BR50" s="50">
        <f>SUM(BS38:CD38)/Assumptions!$L64*IF(BR1=Assumptions!$L68*12,1,0)</f>
        <v>0</v>
      </c>
      <c r="BS50" s="50">
        <f>SUM(BT38:CE38)/Assumptions!$L64*IF(BS1=Assumptions!$L68*12,1,0)</f>
        <v>0</v>
      </c>
      <c r="BT50" s="50">
        <f>SUM(BU38:CF38)/Assumptions!$L64*IF(BT1=Assumptions!$L68*12,1,0)</f>
        <v>0</v>
      </c>
      <c r="BU50" s="50">
        <f>SUM(BV38:CG38)/Assumptions!$L64*IF(BU1=Assumptions!$L68*12,1,0)</f>
        <v>0</v>
      </c>
      <c r="BV50" s="50">
        <f>SUM(BW38:CH38)/Assumptions!$L64*IF(BV1=Assumptions!$L68*12,1,0)</f>
        <v>0</v>
      </c>
      <c r="BW50" s="50">
        <f>SUM(BX38:CI38)/Assumptions!$L64*IF(BW1=Assumptions!$L68*12,1,0)</f>
        <v>0</v>
      </c>
      <c r="BX50" s="50">
        <f>SUM(BY38:CJ38)/Assumptions!$L64*IF(BX1=Assumptions!$L68*12,1,0)</f>
        <v>0</v>
      </c>
      <c r="BY50" s="50">
        <f>SUM(BZ38:CK38)/Assumptions!$L64*IF(BY1=Assumptions!$L68*12,1,0)</f>
        <v>0</v>
      </c>
      <c r="BZ50" s="50">
        <f>SUM(CA38:CL38)/Assumptions!$L64*IF(BZ1=Assumptions!$L68*12,1,0)</f>
        <v>0</v>
      </c>
      <c r="CA50" s="50">
        <f>SUM(CB38:CM38)/Assumptions!$L64*IF(CA1=Assumptions!$L68*12,1,0)</f>
        <v>0</v>
      </c>
      <c r="CB50" s="50">
        <f>SUM(CC38:CN38)/Assumptions!$L64*IF(CB1=Assumptions!$L68*12,1,0)</f>
        <v>0</v>
      </c>
      <c r="CC50" s="50">
        <f>SUM(CD38:CO38)/Assumptions!$L64*IF(CC1=Assumptions!$L68*12,1,0)</f>
        <v>0</v>
      </c>
      <c r="CD50" s="50">
        <f>SUM(CE38:CP38)/Assumptions!$L64*IF(CD1=Assumptions!$L68*12,1,0)</f>
        <v>0</v>
      </c>
      <c r="CE50" s="50">
        <f>SUM(CF38:CQ38)/Assumptions!$L64*IF(CE1=Assumptions!$L68*12,1,0)</f>
        <v>0</v>
      </c>
      <c r="CF50" s="50">
        <f>SUM(CG38:CR38)/Assumptions!$L64*IF(CF1=Assumptions!$L68*12,1,0)</f>
        <v>0</v>
      </c>
      <c r="CG50" s="50">
        <f>SUM(CH38:CS38)/Assumptions!$L64*IF(CG1=Assumptions!$L68*12,1,0)</f>
        <v>0</v>
      </c>
      <c r="CH50" s="50">
        <f>SUM(CI38:CT38)/Assumptions!$L64*IF(CH1=Assumptions!$L68*12,1,0)</f>
        <v>0</v>
      </c>
      <c r="CI50" s="50">
        <f>SUM(CJ38:CU38)/Assumptions!$L64*IF(CI1=Assumptions!$L68*12,1,0)</f>
        <v>0</v>
      </c>
      <c r="CJ50" s="50">
        <f>SUM(CK38:CV38)/Assumptions!$L64*IF(CJ1=Assumptions!$L68*12,1,0)</f>
        <v>0</v>
      </c>
      <c r="CK50" s="50">
        <f>SUM(CL38:CW38)/Assumptions!$L64*IF(CK1=Assumptions!$L68*12,1,0)</f>
        <v>0</v>
      </c>
      <c r="CL50" s="50">
        <f>SUM(CM38:CX38)/Assumptions!$L64*IF(CL1=Assumptions!$L68*12,1,0)</f>
        <v>0</v>
      </c>
      <c r="CM50" s="50">
        <f>SUM(CN38:CY38)/Assumptions!$L64*IF(CM1=Assumptions!$L68*12,1,0)</f>
        <v>0</v>
      </c>
      <c r="CN50" s="50">
        <f>SUM(CO38:CZ38)/Assumptions!$L64*IF(CN1=Assumptions!$L68*12,1,0)</f>
        <v>0</v>
      </c>
      <c r="CO50" s="50">
        <f>SUM(CP38:DA38)/Assumptions!$L64*IF(CO1=Assumptions!$L68*12,1,0)</f>
        <v>0</v>
      </c>
      <c r="CP50" s="50">
        <f>SUM(CQ38:DB38)/Assumptions!$L64*IF(CP1=Assumptions!$L68*12,1,0)</f>
        <v>0</v>
      </c>
      <c r="CQ50" s="50">
        <f>SUM(CR38:DC38)/Assumptions!$L64*IF(CQ1=Assumptions!$L68*12,1,0)</f>
        <v>0</v>
      </c>
      <c r="CR50" s="50">
        <f>SUM(CS38:DD38)/Assumptions!$L64*IF(CR1=Assumptions!$L68*12,1,0)</f>
        <v>0</v>
      </c>
      <c r="CS50" s="50">
        <f>SUM(CT38:DE38)/Assumptions!$L64*IF(CS1=Assumptions!$L68*12,1,0)</f>
        <v>0</v>
      </c>
      <c r="CT50" s="50">
        <f>SUM(CU38:DF38)/Assumptions!$L64*IF(CT1=Assumptions!$L68*12,1,0)</f>
        <v>0</v>
      </c>
      <c r="CU50" s="50">
        <f>SUM(CV38:DG38)/Assumptions!$L64*IF(CU1=Assumptions!$L68*12,1,0)</f>
        <v>0</v>
      </c>
      <c r="CV50" s="50">
        <f>SUM(CW38:DH38)/Assumptions!$L64*IF(CV1=Assumptions!$L68*12,1,0)</f>
        <v>0</v>
      </c>
      <c r="CW50" s="50">
        <f>SUM(CX38:DI38)/Assumptions!$L64*IF(CW1=Assumptions!$L68*12,1,0)</f>
        <v>0</v>
      </c>
      <c r="CX50" s="50">
        <f>SUM(CY38:DJ38)/Assumptions!$L64*IF(CX1=Assumptions!$L68*12,1,0)</f>
        <v>0</v>
      </c>
      <c r="CY50" s="50">
        <f>SUM(CZ38:DK38)/Assumptions!$L64*IF(CY1=Assumptions!$L68*12,1,0)</f>
        <v>0</v>
      </c>
      <c r="CZ50" s="50">
        <f>SUM(DA38:DL38)/Assumptions!$L64*IF(CZ1=Assumptions!$L68*12,1,0)</f>
        <v>0</v>
      </c>
      <c r="DA50" s="50">
        <f>SUM(DB38:DM38)/Assumptions!$L64*IF(DA1=Assumptions!$L68*12,1,0)</f>
        <v>0</v>
      </c>
      <c r="DB50" s="50">
        <f>SUM(DC38:DN38)/Assumptions!$L64*IF(DB1=Assumptions!$L68*12,1,0)</f>
        <v>0</v>
      </c>
      <c r="DC50" s="50">
        <f>SUM(DD38:DO38)/Assumptions!$L64*IF(DC1=Assumptions!$L68*12,1,0)</f>
        <v>0</v>
      </c>
      <c r="DD50" s="50">
        <f>SUM(DE38:DP38)/Assumptions!$L64*IF(DD1=Assumptions!$L68*12,1,0)</f>
        <v>0</v>
      </c>
      <c r="DE50" s="50">
        <f>SUM(DF38:DQ38)/Assumptions!$L64*IF(DE1=Assumptions!$L68*12,1,0)</f>
        <v>0</v>
      </c>
      <c r="DF50" s="50">
        <f>SUM(DG38:DR38)/Assumptions!$L64*IF(DF1=Assumptions!$L68*12,1,0)</f>
        <v>0</v>
      </c>
      <c r="DG50" s="50">
        <f>SUM(DH38:DS38)/Assumptions!$L64*IF(DG1=Assumptions!$L68*12,1,0)</f>
        <v>0</v>
      </c>
      <c r="DH50" s="50">
        <f>SUM(DI38:DT38)/Assumptions!$L64*IF(DH1=Assumptions!$L68*12,1,0)</f>
        <v>0</v>
      </c>
      <c r="DI50" s="50">
        <f>SUM(DJ38:DU38)/Assumptions!$L64*IF(DI1=Assumptions!$L68*12,1,0)</f>
        <v>0</v>
      </c>
      <c r="DJ50" s="50">
        <f>SUM(DK38:DV38)/Assumptions!$L64*IF(DJ1=Assumptions!$L68*12,1,0)</f>
        <v>0</v>
      </c>
      <c r="DK50" s="50">
        <f>SUM(DL38:DW38)/Assumptions!$L64*IF(DK1=Assumptions!$L68*12,1,0)</f>
        <v>0</v>
      </c>
      <c r="DL50" s="50">
        <f>SUM(DM38:DX38)/Assumptions!$L64*IF(DL1=Assumptions!$L68*12,1,0)</f>
        <v>0</v>
      </c>
      <c r="DM50" s="50">
        <f>SUM(DN38:DY38)/Assumptions!$L64*IF(DM1=Assumptions!$L68*12,1,0)</f>
        <v>0</v>
      </c>
      <c r="DN50" s="50">
        <f>SUM(DO38:DZ38)/Assumptions!$L64*IF(DN1=Assumptions!$L68*12,1,0)</f>
        <v>0</v>
      </c>
      <c r="DO50" s="50">
        <f>SUM(DP38:EA38)/Assumptions!$L64*IF(DO1=Assumptions!$L68*12,1,0)</f>
        <v>0</v>
      </c>
      <c r="DP50" s="50">
        <f>SUM(DQ38:EB38)/Assumptions!$L64*IF(DP1=Assumptions!$L68*12,1,0)</f>
        <v>0</v>
      </c>
      <c r="DQ50" s="50">
        <f>SUM(DR38:EC38)/Assumptions!$L64*IF(DQ1=Assumptions!$L68*12,1,0)</f>
        <v>0</v>
      </c>
      <c r="DR50" s="50">
        <f>SUM(DS38:ED38)/Assumptions!$L64*IF(DR1=Assumptions!$L68*12,1,0)</f>
        <v>0</v>
      </c>
      <c r="DS50" s="50">
        <f>SUM(DT38:EE38)/Assumptions!$L64*IF(DS1=Assumptions!$L68*12,1,0)</f>
        <v>5312754.127</v>
      </c>
      <c r="DT50" s="50">
        <f>SUM(DU38:EF38)/Assumptions!$L64*IF(DT1=Assumptions!$L68*12,1,0)</f>
        <v>0</v>
      </c>
      <c r="DU50" s="50">
        <f>SUM(DV38:EG38)/Assumptions!$L64*IF(DU1=Assumptions!$L68*12,1,0)</f>
        <v>0</v>
      </c>
      <c r="DV50" s="50">
        <f>SUM(DW38:EH38)/Assumptions!$L64*IF(DV1=Assumptions!$L68*12,1,0)</f>
        <v>0</v>
      </c>
      <c r="DW50" s="50">
        <f>SUM(DX38:EI38)/Assumptions!$L64*IF(DW1=Assumptions!$L68*12,1,0)</f>
        <v>0</v>
      </c>
      <c r="DX50" s="50">
        <f>SUM(DY38:EJ38)/Assumptions!$L64*IF(DX1=Assumptions!$L68*12,1,0)</f>
        <v>0</v>
      </c>
      <c r="DY50" s="50">
        <f>SUM(DZ38:EK38)/Assumptions!$L64*IF(DY1=Assumptions!$L68*12,1,0)</f>
        <v>0</v>
      </c>
      <c r="DZ50" s="50">
        <f>SUM(EA38:EL38)/Assumptions!$L64*IF(DZ1=Assumptions!$L68*12,1,0)</f>
        <v>0</v>
      </c>
      <c r="EA50" s="50">
        <f>SUM(EB38:EM38)/Assumptions!$L64*IF(EA1=Assumptions!$L68*12,1,0)</f>
        <v>0</v>
      </c>
      <c r="EB50" s="50">
        <f>SUM(EC38:EN38)/Assumptions!$L64*IF(EB1=Assumptions!$L68*12,1,0)</f>
        <v>0</v>
      </c>
      <c r="EC50" s="50">
        <f>SUM(ED38:EO38)/Assumptions!$L64*IF(EC1=Assumptions!$L68*12,1,0)</f>
        <v>0</v>
      </c>
      <c r="ED50" s="50">
        <f>SUM(EE38:EP38)/Assumptions!$L64*IF(ED1=Assumptions!$L68*12,1,0)</f>
        <v>0</v>
      </c>
      <c r="EE50" s="50">
        <f>SUM(EF38:EQ38)/Assumptions!$L64*IF(EE1=Assumptions!$L68*12,1,0)</f>
        <v>0</v>
      </c>
    </row>
    <row r="51" ht="15.75" customHeight="1">
      <c r="A51" s="1"/>
      <c r="B51" s="1"/>
      <c r="C51" s="1" t="s">
        <v>128</v>
      </c>
      <c r="D51" s="50">
        <f>-D50*Assumptions!$L65</f>
        <v>0</v>
      </c>
      <c r="E51" s="50">
        <f>-E50*Assumptions!$L65</f>
        <v>0</v>
      </c>
      <c r="F51" s="50">
        <f>-F50*Assumptions!$L65</f>
        <v>0</v>
      </c>
      <c r="G51" s="50">
        <f>-G50*Assumptions!$L65</f>
        <v>0</v>
      </c>
      <c r="H51" s="50">
        <f>-H50*Assumptions!$L65</f>
        <v>0</v>
      </c>
      <c r="I51" s="50">
        <f>-I50*Assumptions!$L65</f>
        <v>0</v>
      </c>
      <c r="J51" s="50">
        <f>-J50*Assumptions!$L65</f>
        <v>0</v>
      </c>
      <c r="K51" s="50">
        <f>-K50*Assumptions!$L65</f>
        <v>0</v>
      </c>
      <c r="L51" s="50">
        <f>-L50*Assumptions!$L65</f>
        <v>0</v>
      </c>
      <c r="M51" s="50">
        <f>-M50*Assumptions!$L65</f>
        <v>0</v>
      </c>
      <c r="N51" s="50">
        <f>-N50*Assumptions!$L65</f>
        <v>0</v>
      </c>
      <c r="O51" s="50">
        <f>-O50*Assumptions!$L65</f>
        <v>0</v>
      </c>
      <c r="P51" s="50">
        <f>-P50*Assumptions!$L65</f>
        <v>0</v>
      </c>
      <c r="Q51" s="50">
        <f>-Q50*Assumptions!$L65</f>
        <v>0</v>
      </c>
      <c r="R51" s="50">
        <f>-R50*Assumptions!$L65</f>
        <v>0</v>
      </c>
      <c r="S51" s="50">
        <f>-S50*Assumptions!$L65</f>
        <v>0</v>
      </c>
      <c r="T51" s="50">
        <f>-T50*Assumptions!$L65</f>
        <v>0</v>
      </c>
      <c r="U51" s="50">
        <f>-U50*Assumptions!$L65</f>
        <v>0</v>
      </c>
      <c r="V51" s="50">
        <f>-V50*Assumptions!$L65</f>
        <v>0</v>
      </c>
      <c r="W51" s="50">
        <f>-W50*Assumptions!$L65</f>
        <v>0</v>
      </c>
      <c r="X51" s="50">
        <f>-X50*Assumptions!$L65</f>
        <v>0</v>
      </c>
      <c r="Y51" s="50">
        <f>-Y50*Assumptions!$L65</f>
        <v>0</v>
      </c>
      <c r="Z51" s="50">
        <f>-Z50*Assumptions!$L65</f>
        <v>0</v>
      </c>
      <c r="AA51" s="50">
        <f>-AA50*Assumptions!$L65</f>
        <v>0</v>
      </c>
      <c r="AB51" s="50">
        <f>-AB50*Assumptions!$L65</f>
        <v>0</v>
      </c>
      <c r="AC51" s="50">
        <f>-AC50*Assumptions!$L65</f>
        <v>0</v>
      </c>
      <c r="AD51" s="50">
        <f>-AD50*Assumptions!$L65</f>
        <v>0</v>
      </c>
      <c r="AE51" s="50">
        <f>-AE50*Assumptions!$L65</f>
        <v>0</v>
      </c>
      <c r="AF51" s="50">
        <f>-AF50*Assumptions!$L65</f>
        <v>0</v>
      </c>
      <c r="AG51" s="50">
        <f>-AG50*Assumptions!$L65</f>
        <v>0</v>
      </c>
      <c r="AH51" s="50">
        <f>-AH50*Assumptions!$L65</f>
        <v>0</v>
      </c>
      <c r="AI51" s="50">
        <f>-AI50*Assumptions!$L65</f>
        <v>0</v>
      </c>
      <c r="AJ51" s="50">
        <f>-AJ50*Assumptions!$L65</f>
        <v>0</v>
      </c>
      <c r="AK51" s="50">
        <f>-AK50*Assumptions!$L65</f>
        <v>0</v>
      </c>
      <c r="AL51" s="50">
        <f>-AL50*Assumptions!$L65</f>
        <v>0</v>
      </c>
      <c r="AM51" s="50">
        <f>-AM50*Assumptions!$L65</f>
        <v>0</v>
      </c>
      <c r="AN51" s="50">
        <f>-AN50*Assumptions!$L65</f>
        <v>0</v>
      </c>
      <c r="AO51" s="50">
        <f>-AO50*Assumptions!$L65</f>
        <v>0</v>
      </c>
      <c r="AP51" s="50">
        <f>-AP50*Assumptions!$L65</f>
        <v>0</v>
      </c>
      <c r="AQ51" s="50">
        <f>-AQ50*Assumptions!$L65</f>
        <v>0</v>
      </c>
      <c r="AR51" s="50">
        <f>-AR50*Assumptions!$L65</f>
        <v>0</v>
      </c>
      <c r="AS51" s="50">
        <f>-AS50*Assumptions!$L65</f>
        <v>0</v>
      </c>
      <c r="AT51" s="50">
        <f>-AT50*Assumptions!$L65</f>
        <v>0</v>
      </c>
      <c r="AU51" s="50">
        <f>-AU50*Assumptions!$L65</f>
        <v>0</v>
      </c>
      <c r="AV51" s="50">
        <f>-AV50*Assumptions!$L65</f>
        <v>0</v>
      </c>
      <c r="AW51" s="50">
        <f>-AW50*Assumptions!$L65</f>
        <v>0</v>
      </c>
      <c r="AX51" s="50">
        <f>-AX50*Assumptions!$L65</f>
        <v>0</v>
      </c>
      <c r="AY51" s="50">
        <f>-AY50*Assumptions!$L65</f>
        <v>0</v>
      </c>
      <c r="AZ51" s="50">
        <f>-AZ50*Assumptions!$L65</f>
        <v>0</v>
      </c>
      <c r="BA51" s="50">
        <f>-BA50*Assumptions!$L65</f>
        <v>0</v>
      </c>
      <c r="BB51" s="50">
        <f>-BB50*Assumptions!$L65</f>
        <v>0</v>
      </c>
      <c r="BC51" s="50">
        <f>-BC50*Assumptions!$L65</f>
        <v>0</v>
      </c>
      <c r="BD51" s="50">
        <f>-BD50*Assumptions!$L65</f>
        <v>0</v>
      </c>
      <c r="BE51" s="50">
        <f>-BE50*Assumptions!$L65</f>
        <v>0</v>
      </c>
      <c r="BF51" s="50">
        <f>-BF50*Assumptions!$L65</f>
        <v>0</v>
      </c>
      <c r="BG51" s="50">
        <f>-BG50*Assumptions!$L65</f>
        <v>0</v>
      </c>
      <c r="BH51" s="50">
        <f>-BH50*Assumptions!$L65</f>
        <v>0</v>
      </c>
      <c r="BI51" s="50">
        <f>-BI50*Assumptions!$L65</f>
        <v>0</v>
      </c>
      <c r="BJ51" s="50">
        <f>-BJ50*Assumptions!$L65</f>
        <v>0</v>
      </c>
      <c r="BK51" s="50">
        <f>-BK50*Assumptions!$L65</f>
        <v>0</v>
      </c>
      <c r="BL51" s="50">
        <f>-BL50*Assumptions!$L65</f>
        <v>0</v>
      </c>
      <c r="BM51" s="50">
        <f>-BM50*Assumptions!$L65</f>
        <v>0</v>
      </c>
      <c r="BN51" s="50">
        <f>-BN50*Assumptions!$L65</f>
        <v>0</v>
      </c>
      <c r="BO51" s="50">
        <f>-BO50*Assumptions!$L65</f>
        <v>0</v>
      </c>
      <c r="BP51" s="50">
        <f>-BP50*Assumptions!$L65</f>
        <v>0</v>
      </c>
      <c r="BQ51" s="50">
        <f>-BQ50*Assumptions!$L65</f>
        <v>0</v>
      </c>
      <c r="BR51" s="50">
        <f>-BR50*Assumptions!$L65</f>
        <v>0</v>
      </c>
      <c r="BS51" s="50">
        <f>-BS50*Assumptions!$L65</f>
        <v>0</v>
      </c>
      <c r="BT51" s="50">
        <f>-BT50*Assumptions!$L65</f>
        <v>0</v>
      </c>
      <c r="BU51" s="50">
        <f>-BU50*Assumptions!$L65</f>
        <v>0</v>
      </c>
      <c r="BV51" s="50">
        <f>-BV50*Assumptions!$L65</f>
        <v>0</v>
      </c>
      <c r="BW51" s="50">
        <f>-BW50*Assumptions!$L65</f>
        <v>0</v>
      </c>
      <c r="BX51" s="50">
        <f>-BX50*Assumptions!$L65</f>
        <v>0</v>
      </c>
      <c r="BY51" s="50">
        <f>-BY50*Assumptions!$L65</f>
        <v>0</v>
      </c>
      <c r="BZ51" s="50">
        <f>-BZ50*Assumptions!$L65</f>
        <v>0</v>
      </c>
      <c r="CA51" s="50">
        <f>-CA50*Assumptions!$L65</f>
        <v>0</v>
      </c>
      <c r="CB51" s="50">
        <f>-CB50*Assumptions!$L65</f>
        <v>0</v>
      </c>
      <c r="CC51" s="50">
        <f>-CC50*Assumptions!$L65</f>
        <v>0</v>
      </c>
      <c r="CD51" s="50">
        <f>-CD50*Assumptions!$L65</f>
        <v>0</v>
      </c>
      <c r="CE51" s="50">
        <f>-CE50*Assumptions!$L65</f>
        <v>0</v>
      </c>
      <c r="CF51" s="50">
        <f>-CF50*Assumptions!$L65</f>
        <v>0</v>
      </c>
      <c r="CG51" s="50">
        <f>-CG50*Assumptions!$L65</f>
        <v>0</v>
      </c>
      <c r="CH51" s="50">
        <f>-CH50*Assumptions!$L65</f>
        <v>0</v>
      </c>
      <c r="CI51" s="50">
        <f>-CI50*Assumptions!$L65</f>
        <v>0</v>
      </c>
      <c r="CJ51" s="50">
        <f>-CJ50*Assumptions!$L65</f>
        <v>0</v>
      </c>
      <c r="CK51" s="50">
        <f>-CK50*Assumptions!$L65</f>
        <v>0</v>
      </c>
      <c r="CL51" s="50">
        <f>-CL50*Assumptions!$L65</f>
        <v>0</v>
      </c>
      <c r="CM51" s="50">
        <f>-CM50*Assumptions!$L65</f>
        <v>0</v>
      </c>
      <c r="CN51" s="50">
        <f>-CN50*Assumptions!$L65</f>
        <v>0</v>
      </c>
      <c r="CO51" s="50">
        <f>-CO50*Assumptions!$L65</f>
        <v>0</v>
      </c>
      <c r="CP51" s="50">
        <f>-CP50*Assumptions!$L65</f>
        <v>0</v>
      </c>
      <c r="CQ51" s="50">
        <f>-CQ50*Assumptions!$L65</f>
        <v>0</v>
      </c>
      <c r="CR51" s="50">
        <f>-CR50*Assumptions!$L65</f>
        <v>0</v>
      </c>
      <c r="CS51" s="50">
        <f>-CS50*Assumptions!$L65</f>
        <v>0</v>
      </c>
      <c r="CT51" s="50">
        <f>-CT50*Assumptions!$L65</f>
        <v>0</v>
      </c>
      <c r="CU51" s="50">
        <f>-CU50*Assumptions!$L65</f>
        <v>0</v>
      </c>
      <c r="CV51" s="50">
        <f>-CV50*Assumptions!$L65</f>
        <v>0</v>
      </c>
      <c r="CW51" s="50">
        <f>-CW50*Assumptions!$L65</f>
        <v>0</v>
      </c>
      <c r="CX51" s="50">
        <f>-CX50*Assumptions!$L65</f>
        <v>0</v>
      </c>
      <c r="CY51" s="50">
        <f>-CY50*Assumptions!$L65</f>
        <v>0</v>
      </c>
      <c r="CZ51" s="50">
        <f>-CZ50*Assumptions!$L65</f>
        <v>0</v>
      </c>
      <c r="DA51" s="50">
        <f>-DA50*Assumptions!$L65</f>
        <v>0</v>
      </c>
      <c r="DB51" s="50">
        <f>-DB50*Assumptions!$L65</f>
        <v>0</v>
      </c>
      <c r="DC51" s="50">
        <f>-DC50*Assumptions!$L65</f>
        <v>0</v>
      </c>
      <c r="DD51" s="50">
        <f>-DD50*Assumptions!$L65</f>
        <v>0</v>
      </c>
      <c r="DE51" s="50">
        <f>-DE50*Assumptions!$L65</f>
        <v>0</v>
      </c>
      <c r="DF51" s="50">
        <f>-DF50*Assumptions!$L65</f>
        <v>0</v>
      </c>
      <c r="DG51" s="50">
        <f>-DG50*Assumptions!$L65</f>
        <v>0</v>
      </c>
      <c r="DH51" s="50">
        <f>-DH50*Assumptions!$L65</f>
        <v>0</v>
      </c>
      <c r="DI51" s="50">
        <f>-DI50*Assumptions!$L65</f>
        <v>0</v>
      </c>
      <c r="DJ51" s="50">
        <f>-DJ50*Assumptions!$L65</f>
        <v>0</v>
      </c>
      <c r="DK51" s="50">
        <f>-DK50*Assumptions!$L65</f>
        <v>0</v>
      </c>
      <c r="DL51" s="50">
        <f>-DL50*Assumptions!$L65</f>
        <v>0</v>
      </c>
      <c r="DM51" s="50">
        <f>-DM50*Assumptions!$L65</f>
        <v>0</v>
      </c>
      <c r="DN51" s="50">
        <f>-DN50*Assumptions!$L65</f>
        <v>0</v>
      </c>
      <c r="DO51" s="50">
        <f>-DO50*Assumptions!$L65</f>
        <v>0</v>
      </c>
      <c r="DP51" s="50">
        <f>-DP50*Assumptions!$L65</f>
        <v>0</v>
      </c>
      <c r="DQ51" s="50">
        <f>-DQ50*Assumptions!$L65</f>
        <v>0</v>
      </c>
      <c r="DR51" s="50">
        <f>-DR50*Assumptions!$L65</f>
        <v>0</v>
      </c>
      <c r="DS51" s="50">
        <f>-DS50*Assumptions!$L65</f>
        <v>-106255.0825</v>
      </c>
      <c r="DT51" s="50">
        <f>-DT50*Assumptions!$L65</f>
        <v>0</v>
      </c>
      <c r="DU51" s="50">
        <f>-DU50*Assumptions!$L65</f>
        <v>0</v>
      </c>
      <c r="DV51" s="50">
        <f>-DV50*Assumptions!$L65</f>
        <v>0</v>
      </c>
      <c r="DW51" s="50">
        <f>-DW50*Assumptions!$L65</f>
        <v>0</v>
      </c>
      <c r="DX51" s="50">
        <f>-DX50*Assumptions!$L65</f>
        <v>0</v>
      </c>
      <c r="DY51" s="50">
        <f>-DY50*Assumptions!$L65</f>
        <v>0</v>
      </c>
      <c r="DZ51" s="50">
        <f>-DZ50*Assumptions!$L65</f>
        <v>0</v>
      </c>
      <c r="EA51" s="50">
        <f>-EA50*Assumptions!$L65</f>
        <v>0</v>
      </c>
      <c r="EB51" s="50">
        <f>-EB50*Assumptions!$L65</f>
        <v>0</v>
      </c>
      <c r="EC51" s="50">
        <f>-EC50*Assumptions!$L65</f>
        <v>0</v>
      </c>
      <c r="ED51" s="50">
        <f>-ED50*Assumptions!$L65</f>
        <v>0</v>
      </c>
      <c r="EE51" s="50">
        <f>-EE50*Assumptions!$L65</f>
        <v>0</v>
      </c>
    </row>
    <row r="52" ht="15.75" customHeight="1">
      <c r="A52" s="1"/>
      <c r="B52" s="21"/>
      <c r="C52" s="21" t="s">
        <v>207</v>
      </c>
      <c r="D52" s="198">
        <f t="shared" ref="D52:EE52" si="10">-D47*IF(D50=0,0,1)</f>
        <v>0</v>
      </c>
      <c r="E52" s="198">
        <f t="shared" si="10"/>
        <v>0</v>
      </c>
      <c r="F52" s="198">
        <f t="shared" si="10"/>
        <v>0</v>
      </c>
      <c r="G52" s="198">
        <f t="shared" si="10"/>
        <v>0</v>
      </c>
      <c r="H52" s="198">
        <f t="shared" si="10"/>
        <v>0</v>
      </c>
      <c r="I52" s="198">
        <f t="shared" si="10"/>
        <v>0</v>
      </c>
      <c r="J52" s="198">
        <f t="shared" si="10"/>
        <v>0</v>
      </c>
      <c r="K52" s="198">
        <f t="shared" si="10"/>
        <v>0</v>
      </c>
      <c r="L52" s="198">
        <f t="shared" si="10"/>
        <v>0</v>
      </c>
      <c r="M52" s="198">
        <f t="shared" si="10"/>
        <v>0</v>
      </c>
      <c r="N52" s="198">
        <f t="shared" si="10"/>
        <v>0</v>
      </c>
      <c r="O52" s="198">
        <f t="shared" si="10"/>
        <v>0</v>
      </c>
      <c r="P52" s="198">
        <f t="shared" si="10"/>
        <v>0</v>
      </c>
      <c r="Q52" s="198">
        <f t="shared" si="10"/>
        <v>0</v>
      </c>
      <c r="R52" s="198">
        <f t="shared" si="10"/>
        <v>0</v>
      </c>
      <c r="S52" s="198">
        <f t="shared" si="10"/>
        <v>0</v>
      </c>
      <c r="T52" s="198">
        <f t="shared" si="10"/>
        <v>0</v>
      </c>
      <c r="U52" s="198">
        <f t="shared" si="10"/>
        <v>0</v>
      </c>
      <c r="V52" s="198">
        <f t="shared" si="10"/>
        <v>0</v>
      </c>
      <c r="W52" s="198">
        <f t="shared" si="10"/>
        <v>0</v>
      </c>
      <c r="X52" s="198">
        <f t="shared" si="10"/>
        <v>0</v>
      </c>
      <c r="Y52" s="198">
        <f t="shared" si="10"/>
        <v>0</v>
      </c>
      <c r="Z52" s="198">
        <f t="shared" si="10"/>
        <v>0</v>
      </c>
      <c r="AA52" s="198">
        <f t="shared" si="10"/>
        <v>0</v>
      </c>
      <c r="AB52" s="198">
        <f t="shared" si="10"/>
        <v>0</v>
      </c>
      <c r="AC52" s="198">
        <f t="shared" si="10"/>
        <v>0</v>
      </c>
      <c r="AD52" s="198">
        <f t="shared" si="10"/>
        <v>0</v>
      </c>
      <c r="AE52" s="198">
        <f t="shared" si="10"/>
        <v>0</v>
      </c>
      <c r="AF52" s="198">
        <f t="shared" si="10"/>
        <v>0</v>
      </c>
      <c r="AG52" s="198">
        <f t="shared" si="10"/>
        <v>0</v>
      </c>
      <c r="AH52" s="198">
        <f t="shared" si="10"/>
        <v>0</v>
      </c>
      <c r="AI52" s="198">
        <f t="shared" si="10"/>
        <v>0</v>
      </c>
      <c r="AJ52" s="198">
        <f t="shared" si="10"/>
        <v>0</v>
      </c>
      <c r="AK52" s="198">
        <f t="shared" si="10"/>
        <v>0</v>
      </c>
      <c r="AL52" s="198">
        <f t="shared" si="10"/>
        <v>0</v>
      </c>
      <c r="AM52" s="198">
        <f t="shared" si="10"/>
        <v>0</v>
      </c>
      <c r="AN52" s="198">
        <f t="shared" si="10"/>
        <v>0</v>
      </c>
      <c r="AO52" s="198">
        <f t="shared" si="10"/>
        <v>0</v>
      </c>
      <c r="AP52" s="198">
        <f t="shared" si="10"/>
        <v>0</v>
      </c>
      <c r="AQ52" s="198">
        <f t="shared" si="10"/>
        <v>0</v>
      </c>
      <c r="AR52" s="198">
        <f t="shared" si="10"/>
        <v>0</v>
      </c>
      <c r="AS52" s="198">
        <f t="shared" si="10"/>
        <v>0</v>
      </c>
      <c r="AT52" s="198">
        <f t="shared" si="10"/>
        <v>0</v>
      </c>
      <c r="AU52" s="198">
        <f t="shared" si="10"/>
        <v>0</v>
      </c>
      <c r="AV52" s="198">
        <f t="shared" si="10"/>
        <v>0</v>
      </c>
      <c r="AW52" s="198">
        <f t="shared" si="10"/>
        <v>0</v>
      </c>
      <c r="AX52" s="198">
        <f t="shared" si="10"/>
        <v>0</v>
      </c>
      <c r="AY52" s="198">
        <f t="shared" si="10"/>
        <v>0</v>
      </c>
      <c r="AZ52" s="198">
        <f t="shared" si="10"/>
        <v>0</v>
      </c>
      <c r="BA52" s="198">
        <f t="shared" si="10"/>
        <v>0</v>
      </c>
      <c r="BB52" s="198">
        <f t="shared" si="10"/>
        <v>0</v>
      </c>
      <c r="BC52" s="198">
        <f t="shared" si="10"/>
        <v>0</v>
      </c>
      <c r="BD52" s="198">
        <f t="shared" si="10"/>
        <v>0</v>
      </c>
      <c r="BE52" s="198">
        <f t="shared" si="10"/>
        <v>0</v>
      </c>
      <c r="BF52" s="198">
        <f t="shared" si="10"/>
        <v>0</v>
      </c>
      <c r="BG52" s="198">
        <f t="shared" si="10"/>
        <v>0</v>
      </c>
      <c r="BH52" s="198">
        <f t="shared" si="10"/>
        <v>0</v>
      </c>
      <c r="BI52" s="198">
        <f t="shared" si="10"/>
        <v>0</v>
      </c>
      <c r="BJ52" s="198">
        <f t="shared" si="10"/>
        <v>0</v>
      </c>
      <c r="BK52" s="198">
        <f t="shared" si="10"/>
        <v>0</v>
      </c>
      <c r="BL52" s="198">
        <f t="shared" si="10"/>
        <v>0</v>
      </c>
      <c r="BM52" s="198">
        <f t="shared" si="10"/>
        <v>0</v>
      </c>
      <c r="BN52" s="198">
        <f t="shared" si="10"/>
        <v>0</v>
      </c>
      <c r="BO52" s="198">
        <f t="shared" si="10"/>
        <v>0</v>
      </c>
      <c r="BP52" s="198">
        <f t="shared" si="10"/>
        <v>0</v>
      </c>
      <c r="BQ52" s="198">
        <f t="shared" si="10"/>
        <v>0</v>
      </c>
      <c r="BR52" s="198">
        <f t="shared" si="10"/>
        <v>0</v>
      </c>
      <c r="BS52" s="198">
        <f t="shared" si="10"/>
        <v>0</v>
      </c>
      <c r="BT52" s="198">
        <f t="shared" si="10"/>
        <v>0</v>
      </c>
      <c r="BU52" s="198">
        <f t="shared" si="10"/>
        <v>0</v>
      </c>
      <c r="BV52" s="198">
        <f t="shared" si="10"/>
        <v>0</v>
      </c>
      <c r="BW52" s="198">
        <f t="shared" si="10"/>
        <v>0</v>
      </c>
      <c r="BX52" s="198">
        <f t="shared" si="10"/>
        <v>0</v>
      </c>
      <c r="BY52" s="198">
        <f t="shared" si="10"/>
        <v>0</v>
      </c>
      <c r="BZ52" s="198">
        <f t="shared" si="10"/>
        <v>0</v>
      </c>
      <c r="CA52" s="198">
        <f t="shared" si="10"/>
        <v>0</v>
      </c>
      <c r="CB52" s="198">
        <f t="shared" si="10"/>
        <v>0</v>
      </c>
      <c r="CC52" s="198">
        <f t="shared" si="10"/>
        <v>0</v>
      </c>
      <c r="CD52" s="198">
        <f t="shared" si="10"/>
        <v>0</v>
      </c>
      <c r="CE52" s="198">
        <f t="shared" si="10"/>
        <v>0</v>
      </c>
      <c r="CF52" s="198">
        <f t="shared" si="10"/>
        <v>0</v>
      </c>
      <c r="CG52" s="198">
        <f t="shared" si="10"/>
        <v>0</v>
      </c>
      <c r="CH52" s="198">
        <f t="shared" si="10"/>
        <v>0</v>
      </c>
      <c r="CI52" s="198">
        <f t="shared" si="10"/>
        <v>0</v>
      </c>
      <c r="CJ52" s="198">
        <f t="shared" si="10"/>
        <v>0</v>
      </c>
      <c r="CK52" s="198">
        <f t="shared" si="10"/>
        <v>0</v>
      </c>
      <c r="CL52" s="198">
        <f t="shared" si="10"/>
        <v>0</v>
      </c>
      <c r="CM52" s="198">
        <f t="shared" si="10"/>
        <v>0</v>
      </c>
      <c r="CN52" s="198">
        <f t="shared" si="10"/>
        <v>0</v>
      </c>
      <c r="CO52" s="198">
        <f t="shared" si="10"/>
        <v>0</v>
      </c>
      <c r="CP52" s="198">
        <f t="shared" si="10"/>
        <v>0</v>
      </c>
      <c r="CQ52" s="198">
        <f t="shared" si="10"/>
        <v>0</v>
      </c>
      <c r="CR52" s="198">
        <f t="shared" si="10"/>
        <v>0</v>
      </c>
      <c r="CS52" s="198">
        <f t="shared" si="10"/>
        <v>0</v>
      </c>
      <c r="CT52" s="198">
        <f t="shared" si="10"/>
        <v>0</v>
      </c>
      <c r="CU52" s="198">
        <f t="shared" si="10"/>
        <v>0</v>
      </c>
      <c r="CV52" s="198">
        <f t="shared" si="10"/>
        <v>0</v>
      </c>
      <c r="CW52" s="198">
        <f t="shared" si="10"/>
        <v>0</v>
      </c>
      <c r="CX52" s="198">
        <f t="shared" si="10"/>
        <v>0</v>
      </c>
      <c r="CY52" s="198">
        <f t="shared" si="10"/>
        <v>0</v>
      </c>
      <c r="CZ52" s="198">
        <f t="shared" si="10"/>
        <v>0</v>
      </c>
      <c r="DA52" s="198">
        <f t="shared" si="10"/>
        <v>0</v>
      </c>
      <c r="DB52" s="198">
        <f t="shared" si="10"/>
        <v>0</v>
      </c>
      <c r="DC52" s="198">
        <f t="shared" si="10"/>
        <v>0</v>
      </c>
      <c r="DD52" s="198">
        <f t="shared" si="10"/>
        <v>0</v>
      </c>
      <c r="DE52" s="198">
        <f t="shared" si="10"/>
        <v>0</v>
      </c>
      <c r="DF52" s="198">
        <f t="shared" si="10"/>
        <v>0</v>
      </c>
      <c r="DG52" s="198">
        <f t="shared" si="10"/>
        <v>0</v>
      </c>
      <c r="DH52" s="198">
        <f t="shared" si="10"/>
        <v>0</v>
      </c>
      <c r="DI52" s="198">
        <f t="shared" si="10"/>
        <v>0</v>
      </c>
      <c r="DJ52" s="198">
        <f t="shared" si="10"/>
        <v>0</v>
      </c>
      <c r="DK52" s="198">
        <f t="shared" si="10"/>
        <v>0</v>
      </c>
      <c r="DL52" s="198">
        <f t="shared" si="10"/>
        <v>0</v>
      </c>
      <c r="DM52" s="198">
        <f t="shared" si="10"/>
        <v>0</v>
      </c>
      <c r="DN52" s="198">
        <f t="shared" si="10"/>
        <v>0</v>
      </c>
      <c r="DO52" s="198">
        <f t="shared" si="10"/>
        <v>0</v>
      </c>
      <c r="DP52" s="198">
        <f t="shared" si="10"/>
        <v>0</v>
      </c>
      <c r="DQ52" s="198">
        <f t="shared" si="10"/>
        <v>0</v>
      </c>
      <c r="DR52" s="198">
        <f t="shared" si="10"/>
        <v>0</v>
      </c>
      <c r="DS52" s="198">
        <f t="shared" si="10"/>
        <v>-2230204.39</v>
      </c>
      <c r="DT52" s="198">
        <f t="shared" si="10"/>
        <v>0</v>
      </c>
      <c r="DU52" s="198">
        <f t="shared" si="10"/>
        <v>0</v>
      </c>
      <c r="DV52" s="198">
        <f t="shared" si="10"/>
        <v>0</v>
      </c>
      <c r="DW52" s="198">
        <f t="shared" si="10"/>
        <v>0</v>
      </c>
      <c r="DX52" s="198">
        <f t="shared" si="10"/>
        <v>0</v>
      </c>
      <c r="DY52" s="198">
        <f t="shared" si="10"/>
        <v>0</v>
      </c>
      <c r="DZ52" s="198">
        <f t="shared" si="10"/>
        <v>0</v>
      </c>
      <c r="EA52" s="198">
        <f t="shared" si="10"/>
        <v>0</v>
      </c>
      <c r="EB52" s="198">
        <f t="shared" si="10"/>
        <v>0</v>
      </c>
      <c r="EC52" s="198">
        <f t="shared" si="10"/>
        <v>0</v>
      </c>
      <c r="ED52" s="198">
        <f t="shared" si="10"/>
        <v>0</v>
      </c>
      <c r="EE52" s="198">
        <f t="shared" si="10"/>
        <v>0</v>
      </c>
    </row>
    <row r="53" ht="15.75" customHeight="1">
      <c r="A53" s="1"/>
      <c r="B53" s="43"/>
      <c r="C53" s="43" t="s">
        <v>158</v>
      </c>
      <c r="D53" s="200">
        <f t="shared" ref="D53:EE53" si="11">SUM(D50:D52)</f>
        <v>0</v>
      </c>
      <c r="E53" s="200">
        <f t="shared" si="11"/>
        <v>0</v>
      </c>
      <c r="F53" s="200">
        <f t="shared" si="11"/>
        <v>0</v>
      </c>
      <c r="G53" s="200">
        <f t="shared" si="11"/>
        <v>0</v>
      </c>
      <c r="H53" s="200">
        <f t="shared" si="11"/>
        <v>0</v>
      </c>
      <c r="I53" s="200">
        <f t="shared" si="11"/>
        <v>0</v>
      </c>
      <c r="J53" s="200">
        <f t="shared" si="11"/>
        <v>0</v>
      </c>
      <c r="K53" s="200">
        <f t="shared" si="11"/>
        <v>0</v>
      </c>
      <c r="L53" s="200">
        <f t="shared" si="11"/>
        <v>0</v>
      </c>
      <c r="M53" s="200">
        <f t="shared" si="11"/>
        <v>0</v>
      </c>
      <c r="N53" s="200">
        <f t="shared" si="11"/>
        <v>0</v>
      </c>
      <c r="O53" s="200">
        <f t="shared" si="11"/>
        <v>0</v>
      </c>
      <c r="P53" s="200">
        <f t="shared" si="11"/>
        <v>0</v>
      </c>
      <c r="Q53" s="200">
        <f t="shared" si="11"/>
        <v>0</v>
      </c>
      <c r="R53" s="200">
        <f t="shared" si="11"/>
        <v>0</v>
      </c>
      <c r="S53" s="200">
        <f t="shared" si="11"/>
        <v>0</v>
      </c>
      <c r="T53" s="200">
        <f t="shared" si="11"/>
        <v>0</v>
      </c>
      <c r="U53" s="200">
        <f t="shared" si="11"/>
        <v>0</v>
      </c>
      <c r="V53" s="200">
        <f t="shared" si="11"/>
        <v>0</v>
      </c>
      <c r="W53" s="200">
        <f t="shared" si="11"/>
        <v>0</v>
      </c>
      <c r="X53" s="200">
        <f t="shared" si="11"/>
        <v>0</v>
      </c>
      <c r="Y53" s="200">
        <f t="shared" si="11"/>
        <v>0</v>
      </c>
      <c r="Z53" s="200">
        <f t="shared" si="11"/>
        <v>0</v>
      </c>
      <c r="AA53" s="200">
        <f t="shared" si="11"/>
        <v>0</v>
      </c>
      <c r="AB53" s="200">
        <f t="shared" si="11"/>
        <v>0</v>
      </c>
      <c r="AC53" s="200">
        <f t="shared" si="11"/>
        <v>0</v>
      </c>
      <c r="AD53" s="200">
        <f t="shared" si="11"/>
        <v>0</v>
      </c>
      <c r="AE53" s="200">
        <f t="shared" si="11"/>
        <v>0</v>
      </c>
      <c r="AF53" s="200">
        <f t="shared" si="11"/>
        <v>0</v>
      </c>
      <c r="AG53" s="200">
        <f t="shared" si="11"/>
        <v>0</v>
      </c>
      <c r="AH53" s="200">
        <f t="shared" si="11"/>
        <v>0</v>
      </c>
      <c r="AI53" s="200">
        <f t="shared" si="11"/>
        <v>0</v>
      </c>
      <c r="AJ53" s="200">
        <f t="shared" si="11"/>
        <v>0</v>
      </c>
      <c r="AK53" s="200">
        <f t="shared" si="11"/>
        <v>0</v>
      </c>
      <c r="AL53" s="200">
        <f t="shared" si="11"/>
        <v>0</v>
      </c>
      <c r="AM53" s="200">
        <f t="shared" si="11"/>
        <v>0</v>
      </c>
      <c r="AN53" s="200">
        <f t="shared" si="11"/>
        <v>0</v>
      </c>
      <c r="AO53" s="200">
        <f t="shared" si="11"/>
        <v>0</v>
      </c>
      <c r="AP53" s="200">
        <f t="shared" si="11"/>
        <v>0</v>
      </c>
      <c r="AQ53" s="200">
        <f t="shared" si="11"/>
        <v>0</v>
      </c>
      <c r="AR53" s="200">
        <f t="shared" si="11"/>
        <v>0</v>
      </c>
      <c r="AS53" s="200">
        <f t="shared" si="11"/>
        <v>0</v>
      </c>
      <c r="AT53" s="200">
        <f t="shared" si="11"/>
        <v>0</v>
      </c>
      <c r="AU53" s="200">
        <f t="shared" si="11"/>
        <v>0</v>
      </c>
      <c r="AV53" s="200">
        <f t="shared" si="11"/>
        <v>0</v>
      </c>
      <c r="AW53" s="200">
        <f t="shared" si="11"/>
        <v>0</v>
      </c>
      <c r="AX53" s="200">
        <f t="shared" si="11"/>
        <v>0</v>
      </c>
      <c r="AY53" s="200">
        <f t="shared" si="11"/>
        <v>0</v>
      </c>
      <c r="AZ53" s="200">
        <f t="shared" si="11"/>
        <v>0</v>
      </c>
      <c r="BA53" s="200">
        <f t="shared" si="11"/>
        <v>0</v>
      </c>
      <c r="BB53" s="200">
        <f t="shared" si="11"/>
        <v>0</v>
      </c>
      <c r="BC53" s="200">
        <f t="shared" si="11"/>
        <v>0</v>
      </c>
      <c r="BD53" s="200">
        <f t="shared" si="11"/>
        <v>0</v>
      </c>
      <c r="BE53" s="200">
        <f t="shared" si="11"/>
        <v>0</v>
      </c>
      <c r="BF53" s="200">
        <f t="shared" si="11"/>
        <v>0</v>
      </c>
      <c r="BG53" s="200">
        <f t="shared" si="11"/>
        <v>0</v>
      </c>
      <c r="BH53" s="200">
        <f t="shared" si="11"/>
        <v>0</v>
      </c>
      <c r="BI53" s="200">
        <f t="shared" si="11"/>
        <v>0</v>
      </c>
      <c r="BJ53" s="200">
        <f t="shared" si="11"/>
        <v>0</v>
      </c>
      <c r="BK53" s="200">
        <f t="shared" si="11"/>
        <v>0</v>
      </c>
      <c r="BL53" s="200">
        <f t="shared" si="11"/>
        <v>0</v>
      </c>
      <c r="BM53" s="200">
        <f t="shared" si="11"/>
        <v>0</v>
      </c>
      <c r="BN53" s="200">
        <f t="shared" si="11"/>
        <v>0</v>
      </c>
      <c r="BO53" s="200">
        <f t="shared" si="11"/>
        <v>0</v>
      </c>
      <c r="BP53" s="200">
        <f t="shared" si="11"/>
        <v>0</v>
      </c>
      <c r="BQ53" s="200">
        <f t="shared" si="11"/>
        <v>0</v>
      </c>
      <c r="BR53" s="200">
        <f t="shared" si="11"/>
        <v>0</v>
      </c>
      <c r="BS53" s="200">
        <f t="shared" si="11"/>
        <v>0</v>
      </c>
      <c r="BT53" s="200">
        <f t="shared" si="11"/>
        <v>0</v>
      </c>
      <c r="BU53" s="200">
        <f t="shared" si="11"/>
        <v>0</v>
      </c>
      <c r="BV53" s="200">
        <f t="shared" si="11"/>
        <v>0</v>
      </c>
      <c r="BW53" s="200">
        <f t="shared" si="11"/>
        <v>0</v>
      </c>
      <c r="BX53" s="200">
        <f t="shared" si="11"/>
        <v>0</v>
      </c>
      <c r="BY53" s="200">
        <f t="shared" si="11"/>
        <v>0</v>
      </c>
      <c r="BZ53" s="200">
        <f t="shared" si="11"/>
        <v>0</v>
      </c>
      <c r="CA53" s="200">
        <f t="shared" si="11"/>
        <v>0</v>
      </c>
      <c r="CB53" s="200">
        <f t="shared" si="11"/>
        <v>0</v>
      </c>
      <c r="CC53" s="200">
        <f t="shared" si="11"/>
        <v>0</v>
      </c>
      <c r="CD53" s="200">
        <f t="shared" si="11"/>
        <v>0</v>
      </c>
      <c r="CE53" s="200">
        <f t="shared" si="11"/>
        <v>0</v>
      </c>
      <c r="CF53" s="200">
        <f t="shared" si="11"/>
        <v>0</v>
      </c>
      <c r="CG53" s="200">
        <f t="shared" si="11"/>
        <v>0</v>
      </c>
      <c r="CH53" s="200">
        <f t="shared" si="11"/>
        <v>0</v>
      </c>
      <c r="CI53" s="200">
        <f t="shared" si="11"/>
        <v>0</v>
      </c>
      <c r="CJ53" s="200">
        <f t="shared" si="11"/>
        <v>0</v>
      </c>
      <c r="CK53" s="200">
        <f t="shared" si="11"/>
        <v>0</v>
      </c>
      <c r="CL53" s="200">
        <f t="shared" si="11"/>
        <v>0</v>
      </c>
      <c r="CM53" s="200">
        <f t="shared" si="11"/>
        <v>0</v>
      </c>
      <c r="CN53" s="200">
        <f t="shared" si="11"/>
        <v>0</v>
      </c>
      <c r="CO53" s="200">
        <f t="shared" si="11"/>
        <v>0</v>
      </c>
      <c r="CP53" s="200">
        <f t="shared" si="11"/>
        <v>0</v>
      </c>
      <c r="CQ53" s="200">
        <f t="shared" si="11"/>
        <v>0</v>
      </c>
      <c r="CR53" s="200">
        <f t="shared" si="11"/>
        <v>0</v>
      </c>
      <c r="CS53" s="200">
        <f t="shared" si="11"/>
        <v>0</v>
      </c>
      <c r="CT53" s="200">
        <f t="shared" si="11"/>
        <v>0</v>
      </c>
      <c r="CU53" s="200">
        <f t="shared" si="11"/>
        <v>0</v>
      </c>
      <c r="CV53" s="200">
        <f t="shared" si="11"/>
        <v>0</v>
      </c>
      <c r="CW53" s="200">
        <f t="shared" si="11"/>
        <v>0</v>
      </c>
      <c r="CX53" s="200">
        <f t="shared" si="11"/>
        <v>0</v>
      </c>
      <c r="CY53" s="200">
        <f t="shared" si="11"/>
        <v>0</v>
      </c>
      <c r="CZ53" s="200">
        <f t="shared" si="11"/>
        <v>0</v>
      </c>
      <c r="DA53" s="200">
        <f t="shared" si="11"/>
        <v>0</v>
      </c>
      <c r="DB53" s="200">
        <f t="shared" si="11"/>
        <v>0</v>
      </c>
      <c r="DC53" s="200">
        <f t="shared" si="11"/>
        <v>0</v>
      </c>
      <c r="DD53" s="200">
        <f t="shared" si="11"/>
        <v>0</v>
      </c>
      <c r="DE53" s="200">
        <f t="shared" si="11"/>
        <v>0</v>
      </c>
      <c r="DF53" s="200">
        <f t="shared" si="11"/>
        <v>0</v>
      </c>
      <c r="DG53" s="200">
        <f t="shared" si="11"/>
        <v>0</v>
      </c>
      <c r="DH53" s="200">
        <f t="shared" si="11"/>
        <v>0</v>
      </c>
      <c r="DI53" s="200">
        <f t="shared" si="11"/>
        <v>0</v>
      </c>
      <c r="DJ53" s="200">
        <f t="shared" si="11"/>
        <v>0</v>
      </c>
      <c r="DK53" s="200">
        <f t="shared" si="11"/>
        <v>0</v>
      </c>
      <c r="DL53" s="200">
        <f t="shared" si="11"/>
        <v>0</v>
      </c>
      <c r="DM53" s="200">
        <f t="shared" si="11"/>
        <v>0</v>
      </c>
      <c r="DN53" s="200">
        <f t="shared" si="11"/>
        <v>0</v>
      </c>
      <c r="DO53" s="200">
        <f t="shared" si="11"/>
        <v>0</v>
      </c>
      <c r="DP53" s="200">
        <f t="shared" si="11"/>
        <v>0</v>
      </c>
      <c r="DQ53" s="200">
        <f t="shared" si="11"/>
        <v>0</v>
      </c>
      <c r="DR53" s="200">
        <f t="shared" si="11"/>
        <v>0</v>
      </c>
      <c r="DS53" s="200">
        <f t="shared" si="11"/>
        <v>2976294.654</v>
      </c>
      <c r="DT53" s="200">
        <f t="shared" si="11"/>
        <v>0</v>
      </c>
      <c r="DU53" s="200">
        <f t="shared" si="11"/>
        <v>0</v>
      </c>
      <c r="DV53" s="200">
        <f t="shared" si="11"/>
        <v>0</v>
      </c>
      <c r="DW53" s="200">
        <f t="shared" si="11"/>
        <v>0</v>
      </c>
      <c r="DX53" s="200">
        <f t="shared" si="11"/>
        <v>0</v>
      </c>
      <c r="DY53" s="200">
        <f t="shared" si="11"/>
        <v>0</v>
      </c>
      <c r="DZ53" s="200">
        <f t="shared" si="11"/>
        <v>0</v>
      </c>
      <c r="EA53" s="200">
        <f t="shared" si="11"/>
        <v>0</v>
      </c>
      <c r="EB53" s="200">
        <f t="shared" si="11"/>
        <v>0</v>
      </c>
      <c r="EC53" s="200">
        <f t="shared" si="11"/>
        <v>0</v>
      </c>
      <c r="ED53" s="200">
        <f t="shared" si="11"/>
        <v>0</v>
      </c>
      <c r="EE53" s="200">
        <f t="shared" si="11"/>
        <v>0</v>
      </c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</row>
    <row r="55" ht="15.75" customHeight="1">
      <c r="A55" s="1"/>
      <c r="B55" s="1"/>
      <c r="C55" s="1" t="s">
        <v>159</v>
      </c>
      <c r="D55" s="50">
        <f>(D38-D46)*IF(D1&gt;Assumptions!$L$68*12,0,1)</f>
        <v>22214.05133</v>
      </c>
      <c r="E55" s="50">
        <f>(E38-E46)*IF(E1&gt;Assumptions!$D$68*12,0,1)</f>
        <v>22214.05133</v>
      </c>
      <c r="F55" s="50">
        <f>(F38-F46)*IF(F1&gt;Assumptions!$D$68*12,0,1)</f>
        <v>22214.05133</v>
      </c>
      <c r="G55" s="50">
        <f>(G38-G46)*IF(G1&gt;Assumptions!$D$68*12,0,1)</f>
        <v>22214.05133</v>
      </c>
      <c r="H55" s="50">
        <f>(H38-H46)*IF(H1&gt;Assumptions!$D$68*12,0,1)</f>
        <v>22214.05133</v>
      </c>
      <c r="I55" s="50">
        <f>(I38-I46)*IF(I1&gt;Assumptions!$D$68*12,0,1)</f>
        <v>22214.05133</v>
      </c>
      <c r="J55" s="50">
        <f>(J38-J46)*IF(J1&gt;Assumptions!$D$68*12,0,1)</f>
        <v>22214.05133</v>
      </c>
      <c r="K55" s="50">
        <f>(K38-K46)*IF(K1&gt;Assumptions!$D$68*12,0,1)</f>
        <v>22214.05133</v>
      </c>
      <c r="L55" s="50">
        <f>(L38-L46)*IF(L1&gt;Assumptions!$D$68*12,0,1)</f>
        <v>22214.05133</v>
      </c>
      <c r="M55" s="50">
        <f>(M38-M46)*IF(M1&gt;Assumptions!$D$68*12,0,1)</f>
        <v>22214.05133</v>
      </c>
      <c r="N55" s="50">
        <f>(N38-N46)*IF(N1&gt;Assumptions!$D$68*12,0,1)</f>
        <v>22214.05133</v>
      </c>
      <c r="O55" s="50">
        <f>(O38-O46)*IF(O1&gt;Assumptions!$D$68*12,0,1)</f>
        <v>22214.05133</v>
      </c>
      <c r="P55" s="50">
        <f>(P38-P46)*IF(P1&gt;Assumptions!$D$68*12,0,1)</f>
        <v>23516.44938</v>
      </c>
      <c r="Q55" s="50">
        <f>(Q38-Q46)*IF(Q1&gt;Assumptions!$D$68*12,0,1)</f>
        <v>23516.44938</v>
      </c>
      <c r="R55" s="50">
        <f>(R38-R46)*IF(R1&gt;Assumptions!$D$68*12,0,1)</f>
        <v>23516.44938</v>
      </c>
      <c r="S55" s="50">
        <f>(S38-S46)*IF(S1&gt;Assumptions!$D$68*12,0,1)</f>
        <v>23516.44938</v>
      </c>
      <c r="T55" s="50">
        <f>(T38-T46)*IF(T1&gt;Assumptions!$D$68*12,0,1)</f>
        <v>23516.44938</v>
      </c>
      <c r="U55" s="50">
        <f>(U38-U46)*IF(U1&gt;Assumptions!$D$68*12,0,1)</f>
        <v>23516.44938</v>
      </c>
      <c r="V55" s="50">
        <f>(V38-V46)*IF(V1&gt;Assumptions!$D$68*12,0,1)</f>
        <v>23516.44938</v>
      </c>
      <c r="W55" s="50">
        <f>(W38-W46)*IF(W1&gt;Assumptions!$D$68*12,0,1)</f>
        <v>23516.44938</v>
      </c>
      <c r="X55" s="50">
        <f>(X38-X46)*IF(X1&gt;Assumptions!$D$68*12,0,1)</f>
        <v>23516.44938</v>
      </c>
      <c r="Y55" s="50">
        <f>(Y38-Y46)*IF(Y1&gt;Assumptions!$D$68*12,0,1)</f>
        <v>23516.44938</v>
      </c>
      <c r="Z55" s="50">
        <f>(Z38-Z46)*IF(Z1&gt;Assumptions!$D$68*12,0,1)</f>
        <v>23516.44938</v>
      </c>
      <c r="AA55" s="50">
        <f>(AA38-AA46)*IF(AA1&gt;Assumptions!$D$68*12,0,1)</f>
        <v>23516.44938</v>
      </c>
      <c r="AB55" s="50">
        <f>(AB38-AB46)*IF(AB1&gt;Assumptions!$D$68*12,0,1)</f>
        <v>23929.57282</v>
      </c>
      <c r="AC55" s="50">
        <f>(AC38-AC46)*IF(AC1&gt;Assumptions!$D$68*12,0,1)</f>
        <v>23929.57282</v>
      </c>
      <c r="AD55" s="50">
        <f>(AD38-AD46)*IF(AD1&gt;Assumptions!$D$68*12,0,1)</f>
        <v>23929.57282</v>
      </c>
      <c r="AE55" s="50">
        <f>(AE38-AE46)*IF(AE1&gt;Assumptions!$D$68*12,0,1)</f>
        <v>23929.57282</v>
      </c>
      <c r="AF55" s="50">
        <f>(AF38-AF46)*IF(AF1&gt;Assumptions!$D$68*12,0,1)</f>
        <v>23929.57282</v>
      </c>
      <c r="AG55" s="50">
        <f>(AG38-AG46)*IF(AG1&gt;Assumptions!$D$68*12,0,1)</f>
        <v>23929.57282</v>
      </c>
      <c r="AH55" s="50">
        <f>(AH38-AH46)*IF(AH1&gt;Assumptions!$D$68*12,0,1)</f>
        <v>23929.57282</v>
      </c>
      <c r="AI55" s="50">
        <f>(AI38-AI46)*IF(AI1&gt;Assumptions!$D$68*12,0,1)</f>
        <v>23929.57282</v>
      </c>
      <c r="AJ55" s="50">
        <f>(AJ38-AJ46)*IF(AJ1&gt;Assumptions!$D$68*12,0,1)</f>
        <v>23929.57282</v>
      </c>
      <c r="AK55" s="50">
        <f>(AK38-AK46)*IF(AK1&gt;Assumptions!$D$68*12,0,1)</f>
        <v>23929.57282</v>
      </c>
      <c r="AL55" s="50">
        <f>(AL38-AL46)*IF(AL1&gt;Assumptions!$D$68*12,0,1)</f>
        <v>23929.57282</v>
      </c>
      <c r="AM55" s="50">
        <f>(AM38-AM46)*IF(AM1&gt;Assumptions!$D$68*12,0,1)</f>
        <v>23929.57282</v>
      </c>
      <c r="AN55" s="50">
        <f>(AN38-AN46)*IF(AN1&gt;Assumptions!$D$68*12,0,1)</f>
        <v>9432.582876</v>
      </c>
      <c r="AO55" s="50">
        <f>(AO38-AO46)*IF(AO1&gt;Assumptions!$D$68*12,0,1)</f>
        <v>9432.582876</v>
      </c>
      <c r="AP55" s="50">
        <f>(AP38-AP46)*IF(AP1&gt;Assumptions!$D$68*12,0,1)</f>
        <v>9432.582876</v>
      </c>
      <c r="AQ55" s="50">
        <f>(AQ38-AQ46)*IF(AQ1&gt;Assumptions!$D$68*12,0,1)</f>
        <v>9432.582876</v>
      </c>
      <c r="AR55" s="50">
        <f>(AR38-AR46)*IF(AR1&gt;Assumptions!$D$68*12,0,1)</f>
        <v>9432.582876</v>
      </c>
      <c r="AS55" s="50">
        <f>(AS38-AS46)*IF(AS1&gt;Assumptions!$D$68*12,0,1)</f>
        <v>9432.582876</v>
      </c>
      <c r="AT55" s="50">
        <f>(AT38-AT46)*IF(AT1&gt;Assumptions!$D$68*12,0,1)</f>
        <v>9432.582876</v>
      </c>
      <c r="AU55" s="50">
        <f>(AU38-AU46)*IF(AU1&gt;Assumptions!$D$68*12,0,1)</f>
        <v>9432.582876</v>
      </c>
      <c r="AV55" s="50">
        <f>(AV38-AV46)*IF(AV1&gt;Assumptions!$D$68*12,0,1)</f>
        <v>9432.582876</v>
      </c>
      <c r="AW55" s="50">
        <f>(AW38-AW46)*IF(AW1&gt;Assumptions!$D$68*12,0,1)</f>
        <v>9432.582876</v>
      </c>
      <c r="AX55" s="50">
        <f>(AX38-AX46)*IF(AX1&gt;Assumptions!$D$68*12,0,1)</f>
        <v>9432.582876</v>
      </c>
      <c r="AY55" s="50">
        <f>(AY38-AY46)*IF(AY1&gt;Assumptions!$D$68*12,0,1)</f>
        <v>9432.582876</v>
      </c>
      <c r="AZ55" s="50">
        <f>(AZ38-AZ46)*IF(AZ1&gt;Assumptions!$D$68*12,0,1)</f>
        <v>10163.06015</v>
      </c>
      <c r="BA55" s="50">
        <f>(BA38-BA46)*IF(BA1&gt;Assumptions!$D$68*12,0,1)</f>
        <v>10163.06015</v>
      </c>
      <c r="BB55" s="50">
        <f>(BB38-BB46)*IF(BB1&gt;Assumptions!$D$68*12,0,1)</f>
        <v>10163.06015</v>
      </c>
      <c r="BC55" s="50">
        <f>(BC38-BC46)*IF(BC1&gt;Assumptions!$D$68*12,0,1)</f>
        <v>10163.06015</v>
      </c>
      <c r="BD55" s="50">
        <f>(BD38-BD46)*IF(BD1&gt;Assumptions!$D$68*12,0,1)</f>
        <v>10163.06015</v>
      </c>
      <c r="BE55" s="50">
        <f>(BE38-BE46)*IF(BE1&gt;Assumptions!$D$68*12,0,1)</f>
        <v>10163.06015</v>
      </c>
      <c r="BF55" s="50">
        <f>(BF38-BF46)*IF(BF1&gt;Assumptions!$D$68*12,0,1)</f>
        <v>10163.06015</v>
      </c>
      <c r="BG55" s="50">
        <f>(BG38-BG46)*IF(BG1&gt;Assumptions!$D$68*12,0,1)</f>
        <v>10163.06015</v>
      </c>
      <c r="BH55" s="50">
        <f>(BH38-BH46)*IF(BH1&gt;Assumptions!$D$68*12,0,1)</f>
        <v>10163.06015</v>
      </c>
      <c r="BI55" s="50">
        <f>(BI38-BI46)*IF(BI1&gt;Assumptions!$D$68*12,0,1)</f>
        <v>10163.06015</v>
      </c>
      <c r="BJ55" s="50">
        <f>(BJ38-BJ46)*IF(BJ1&gt;Assumptions!$D$68*12,0,1)</f>
        <v>10163.06015</v>
      </c>
      <c r="BK55" s="50">
        <f>(BK38-BK46)*IF(BK1&gt;Assumptions!$D$68*12,0,1)</f>
        <v>10163.06015</v>
      </c>
      <c r="BL55" s="50">
        <f>(BL38-BL46)*IF(BL1&gt;Assumptions!$D$68*12,0,1)</f>
        <v>10915.45175</v>
      </c>
      <c r="BM55" s="50">
        <f>(BM38-BM46)*IF(BM1&gt;Assumptions!$D$68*12,0,1)</f>
        <v>10915.45175</v>
      </c>
      <c r="BN55" s="50">
        <f>(BN38-BN46)*IF(BN1&gt;Assumptions!$D$68*12,0,1)</f>
        <v>10915.45175</v>
      </c>
      <c r="BO55" s="50">
        <f>(BO38-BO46)*IF(BO1&gt;Assumptions!$D$68*12,0,1)</f>
        <v>10915.45175</v>
      </c>
      <c r="BP55" s="50">
        <f>(BP38-BP46)*IF(BP1&gt;Assumptions!$D$68*12,0,1)</f>
        <v>10915.45175</v>
      </c>
      <c r="BQ55" s="50">
        <f>(BQ38-BQ46)*IF(BQ1&gt;Assumptions!$D$68*12,0,1)</f>
        <v>10915.45175</v>
      </c>
      <c r="BR55" s="50">
        <f>(BR38-BR46)*IF(BR1&gt;Assumptions!$D$68*12,0,1)</f>
        <v>10915.45175</v>
      </c>
      <c r="BS55" s="50">
        <f>(BS38-BS46)*IF(BS1&gt;Assumptions!$D$68*12,0,1)</f>
        <v>10915.45175</v>
      </c>
      <c r="BT55" s="50">
        <f>(BT38-BT46)*IF(BT1&gt;Assumptions!$D$68*12,0,1)</f>
        <v>10915.45175</v>
      </c>
      <c r="BU55" s="50">
        <f>(BU38-BU46)*IF(BU1&gt;Assumptions!$D$68*12,0,1)</f>
        <v>10915.45175</v>
      </c>
      <c r="BV55" s="50">
        <f>(BV38-BV46)*IF(BV1&gt;Assumptions!$D$68*12,0,1)</f>
        <v>10915.45175</v>
      </c>
      <c r="BW55" s="50">
        <f>(BW38-BW46)*IF(BW1&gt;Assumptions!$D$68*12,0,1)</f>
        <v>10915.45175</v>
      </c>
      <c r="BX55" s="50">
        <f>(BX38-BX46)*IF(BX1&gt;Assumptions!$D$68*12,0,1)</f>
        <v>11690.41509</v>
      </c>
      <c r="BY55" s="50">
        <f>(BY38-BY46)*IF(BY1&gt;Assumptions!$D$68*12,0,1)</f>
        <v>11690.41509</v>
      </c>
      <c r="BZ55" s="50">
        <f>(BZ38-BZ46)*IF(BZ1&gt;Assumptions!$D$68*12,0,1)</f>
        <v>11690.41509</v>
      </c>
      <c r="CA55" s="50">
        <f>(CA38-CA46)*IF(CA1&gt;Assumptions!$D$68*12,0,1)</f>
        <v>11690.41509</v>
      </c>
      <c r="CB55" s="50">
        <f>(CB38-CB46)*IF(CB1&gt;Assumptions!$D$68*12,0,1)</f>
        <v>11690.41509</v>
      </c>
      <c r="CC55" s="50">
        <f>(CC38-CC46)*IF(CC1&gt;Assumptions!$D$68*12,0,1)</f>
        <v>11690.41509</v>
      </c>
      <c r="CD55" s="50">
        <f>(CD38-CD46)*IF(CD1&gt;Assumptions!$D$68*12,0,1)</f>
        <v>11690.41509</v>
      </c>
      <c r="CE55" s="50">
        <f>(CE38-CE46)*IF(CE1&gt;Assumptions!$D$68*12,0,1)</f>
        <v>11690.41509</v>
      </c>
      <c r="CF55" s="50">
        <f>(CF38-CF46)*IF(CF1&gt;Assumptions!$D$68*12,0,1)</f>
        <v>11690.41509</v>
      </c>
      <c r="CG55" s="50">
        <f>(CG38-CG46)*IF(CG1&gt;Assumptions!$D$68*12,0,1)</f>
        <v>11690.41509</v>
      </c>
      <c r="CH55" s="50">
        <f>(CH38-CH46)*IF(CH1&gt;Assumptions!$D$68*12,0,1)</f>
        <v>11690.41509</v>
      </c>
      <c r="CI55" s="50">
        <f>(CI38-CI46)*IF(CI1&gt;Assumptions!$D$68*12,0,1)</f>
        <v>11690.41509</v>
      </c>
      <c r="CJ55" s="50">
        <f>(CJ38-CJ46)*IF(CJ1&gt;Assumptions!$D$68*12,0,1)</f>
        <v>12488.62733</v>
      </c>
      <c r="CK55" s="50">
        <f>(CK38-CK46)*IF(CK1&gt;Assumptions!$D$68*12,0,1)</f>
        <v>12488.62733</v>
      </c>
      <c r="CL55" s="50">
        <f>(CL38-CL46)*IF(CL1&gt;Assumptions!$D$68*12,0,1)</f>
        <v>12488.62733</v>
      </c>
      <c r="CM55" s="50">
        <f>(CM38-CM46)*IF(CM1&gt;Assumptions!$D$68*12,0,1)</f>
        <v>12488.62733</v>
      </c>
      <c r="CN55" s="50">
        <f>(CN38-CN46)*IF(CN1&gt;Assumptions!$D$68*12,0,1)</f>
        <v>12488.62733</v>
      </c>
      <c r="CO55" s="50">
        <f>(CO38-CO46)*IF(CO1&gt;Assumptions!$D$68*12,0,1)</f>
        <v>12488.62733</v>
      </c>
      <c r="CP55" s="50">
        <f>(CP38-CP46)*IF(CP1&gt;Assumptions!$D$68*12,0,1)</f>
        <v>12488.62733</v>
      </c>
      <c r="CQ55" s="50">
        <f>(CQ38-CQ46)*IF(CQ1&gt;Assumptions!$D$68*12,0,1)</f>
        <v>12488.62733</v>
      </c>
      <c r="CR55" s="50">
        <f>(CR38-CR46)*IF(CR1&gt;Assumptions!$D$68*12,0,1)</f>
        <v>12488.62733</v>
      </c>
      <c r="CS55" s="50">
        <f>(CS38-CS46)*IF(CS1&gt;Assumptions!$D$68*12,0,1)</f>
        <v>12488.62733</v>
      </c>
      <c r="CT55" s="50">
        <f>(CT38-CT46)*IF(CT1&gt;Assumptions!$D$68*12,0,1)</f>
        <v>12488.62733</v>
      </c>
      <c r="CU55" s="50">
        <f>(CU38-CU46)*IF(CU1&gt;Assumptions!$D$68*12,0,1)</f>
        <v>12488.62733</v>
      </c>
      <c r="CV55" s="50">
        <f>(CV38-CV46)*IF(CV1&gt;Assumptions!$D$68*12,0,1)</f>
        <v>13310.78594</v>
      </c>
      <c r="CW55" s="50">
        <f>(CW38-CW46)*IF(CW1&gt;Assumptions!$D$68*12,0,1)</f>
        <v>13310.78594</v>
      </c>
      <c r="CX55" s="50">
        <f>(CX38-CX46)*IF(CX1&gt;Assumptions!$D$68*12,0,1)</f>
        <v>13310.78594</v>
      </c>
      <c r="CY55" s="50">
        <f>(CY38-CY46)*IF(CY1&gt;Assumptions!$D$68*12,0,1)</f>
        <v>13310.78594</v>
      </c>
      <c r="CZ55" s="50">
        <f>(CZ38-CZ46)*IF(CZ1&gt;Assumptions!$D$68*12,0,1)</f>
        <v>13310.78594</v>
      </c>
      <c r="DA55" s="50">
        <f>(DA38-DA46)*IF(DA1&gt;Assumptions!$D$68*12,0,1)</f>
        <v>13310.78594</v>
      </c>
      <c r="DB55" s="50">
        <f>(DB38-DB46)*IF(DB1&gt;Assumptions!$D$68*12,0,1)</f>
        <v>13310.78594</v>
      </c>
      <c r="DC55" s="50">
        <f>(DC38-DC46)*IF(DC1&gt;Assumptions!$D$68*12,0,1)</f>
        <v>13310.78594</v>
      </c>
      <c r="DD55" s="50">
        <f>(DD38-DD46)*IF(DD1&gt;Assumptions!$D$68*12,0,1)</f>
        <v>13310.78594</v>
      </c>
      <c r="DE55" s="50">
        <f>(DE38-DE46)*IF(DE1&gt;Assumptions!$D$68*12,0,1)</f>
        <v>13310.78594</v>
      </c>
      <c r="DF55" s="50">
        <f>(DF38-DF46)*IF(DF1&gt;Assumptions!$D$68*12,0,1)</f>
        <v>13310.78594</v>
      </c>
      <c r="DG55" s="50">
        <f>(DG38-DG46)*IF(DG1&gt;Assumptions!$D$68*12,0,1)</f>
        <v>13310.78594</v>
      </c>
      <c r="DH55" s="50">
        <f>(DH38-DH46)*IF(DH1&gt;Assumptions!$D$68*12,0,1)</f>
        <v>14157.60931</v>
      </c>
      <c r="DI55" s="50">
        <f>(DI38-DI46)*IF(DI1&gt;Assumptions!$D$68*12,0,1)</f>
        <v>14157.60931</v>
      </c>
      <c r="DJ55" s="50">
        <f>(DJ38-DJ46)*IF(DJ1&gt;Assumptions!$D$68*12,0,1)</f>
        <v>14157.60931</v>
      </c>
      <c r="DK55" s="50">
        <f>(DK38-DK46)*IF(DK1&gt;Assumptions!$D$68*12,0,1)</f>
        <v>14157.60931</v>
      </c>
      <c r="DL55" s="50">
        <f>(DL38-DL46)*IF(DL1&gt;Assumptions!$D$68*12,0,1)</f>
        <v>14157.60931</v>
      </c>
      <c r="DM55" s="50">
        <f>(DM38-DM46)*IF(DM1&gt;Assumptions!$D$68*12,0,1)</f>
        <v>14157.60931</v>
      </c>
      <c r="DN55" s="50">
        <f>(DN38-DN46)*IF(DN1&gt;Assumptions!$D$68*12,0,1)</f>
        <v>14157.60931</v>
      </c>
      <c r="DO55" s="50">
        <f>(DO38-DO46)*IF(DO1&gt;Assumptions!$D$68*12,0,1)</f>
        <v>14157.60931</v>
      </c>
      <c r="DP55" s="50">
        <f>(DP38-DP46)*IF(DP1&gt;Assumptions!$D$68*12,0,1)</f>
        <v>14157.60931</v>
      </c>
      <c r="DQ55" s="50">
        <f>(DQ38-DQ46)*IF(DQ1&gt;Assumptions!$D$68*12,0,1)</f>
        <v>14157.60931</v>
      </c>
      <c r="DR55" s="50">
        <f>(DR38-DR46)*IF(DR1&gt;Assumptions!$D$68*12,0,1)</f>
        <v>14157.60931</v>
      </c>
      <c r="DS55" s="50">
        <f>(DS38-DS46)*IF(DS1&gt;Assumptions!$D$68*12,0,1)</f>
        <v>14157.60931</v>
      </c>
      <c r="DT55" s="50">
        <f>(DT38-DT46)*IF(DT1&gt;Assumptions!$D$68*12,0,1)</f>
        <v>0</v>
      </c>
      <c r="DU55" s="50">
        <f>(DU38-DU46)*IF(DU1&gt;Assumptions!$D$68*12,0,1)</f>
        <v>0</v>
      </c>
      <c r="DV55" s="50">
        <f>(DV38-DV46)*IF(DV1&gt;Assumptions!$D$68*12,0,1)</f>
        <v>0</v>
      </c>
      <c r="DW55" s="50">
        <f>(DW38-DW46)*IF(DW1&gt;Assumptions!$D$68*12,0,1)</f>
        <v>0</v>
      </c>
      <c r="DX55" s="50">
        <f>(DX38-DX46)*IF(DX1&gt;Assumptions!$D$68*12,0,1)</f>
        <v>0</v>
      </c>
      <c r="DY55" s="50">
        <f>(DY38-DY46)*IF(DY1&gt;Assumptions!$D$68*12,0,1)</f>
        <v>0</v>
      </c>
      <c r="DZ55" s="50">
        <f>(DZ38-DZ46)*IF(DZ1&gt;Assumptions!$D$68*12,0,1)</f>
        <v>0</v>
      </c>
      <c r="EA55" s="50">
        <f>(EA38-EA46)*IF(EA1&gt;Assumptions!$D$68*12,0,1)</f>
        <v>0</v>
      </c>
      <c r="EB55" s="50">
        <f>(EB38-EB46)*IF(EB1&gt;Assumptions!$D$68*12,0,1)</f>
        <v>0</v>
      </c>
      <c r="EC55" s="50">
        <f>(EC38-EC46)*IF(EC1&gt;Assumptions!$D$68*12,0,1)</f>
        <v>0</v>
      </c>
      <c r="ED55" s="50">
        <f>(ED38-ED46)*IF(ED1&gt;Assumptions!$D$68*12,0,1)</f>
        <v>0</v>
      </c>
      <c r="EE55" s="50">
        <f>(EE38-EE46)*IF(EE1&gt;Assumptions!$D$68*12,0,1)</f>
        <v>0</v>
      </c>
    </row>
    <row r="56" ht="15.75" customHeight="1">
      <c r="A56" s="1"/>
      <c r="B56" s="1"/>
      <c r="C56" s="1" t="s">
        <v>160</v>
      </c>
      <c r="D56" s="50">
        <f t="shared" ref="D56:EE56" si="12">D53</f>
        <v>0</v>
      </c>
      <c r="E56" s="50">
        <f t="shared" si="12"/>
        <v>0</v>
      </c>
      <c r="F56" s="50">
        <f t="shared" si="12"/>
        <v>0</v>
      </c>
      <c r="G56" s="50">
        <f t="shared" si="12"/>
        <v>0</v>
      </c>
      <c r="H56" s="50">
        <f t="shared" si="12"/>
        <v>0</v>
      </c>
      <c r="I56" s="50">
        <f t="shared" si="12"/>
        <v>0</v>
      </c>
      <c r="J56" s="50">
        <f t="shared" si="12"/>
        <v>0</v>
      </c>
      <c r="K56" s="50">
        <f t="shared" si="12"/>
        <v>0</v>
      </c>
      <c r="L56" s="50">
        <f t="shared" si="12"/>
        <v>0</v>
      </c>
      <c r="M56" s="50">
        <f t="shared" si="12"/>
        <v>0</v>
      </c>
      <c r="N56" s="50">
        <f t="shared" si="12"/>
        <v>0</v>
      </c>
      <c r="O56" s="50">
        <f t="shared" si="12"/>
        <v>0</v>
      </c>
      <c r="P56" s="50">
        <f t="shared" si="12"/>
        <v>0</v>
      </c>
      <c r="Q56" s="50">
        <f t="shared" si="12"/>
        <v>0</v>
      </c>
      <c r="R56" s="50">
        <f t="shared" si="12"/>
        <v>0</v>
      </c>
      <c r="S56" s="50">
        <f t="shared" si="12"/>
        <v>0</v>
      </c>
      <c r="T56" s="50">
        <f t="shared" si="12"/>
        <v>0</v>
      </c>
      <c r="U56" s="50">
        <f t="shared" si="12"/>
        <v>0</v>
      </c>
      <c r="V56" s="50">
        <f t="shared" si="12"/>
        <v>0</v>
      </c>
      <c r="W56" s="50">
        <f t="shared" si="12"/>
        <v>0</v>
      </c>
      <c r="X56" s="50">
        <f t="shared" si="12"/>
        <v>0</v>
      </c>
      <c r="Y56" s="50">
        <f t="shared" si="12"/>
        <v>0</v>
      </c>
      <c r="Z56" s="50">
        <f t="shared" si="12"/>
        <v>0</v>
      </c>
      <c r="AA56" s="50">
        <f t="shared" si="12"/>
        <v>0</v>
      </c>
      <c r="AB56" s="50">
        <f t="shared" si="12"/>
        <v>0</v>
      </c>
      <c r="AC56" s="50">
        <f t="shared" si="12"/>
        <v>0</v>
      </c>
      <c r="AD56" s="50">
        <f t="shared" si="12"/>
        <v>0</v>
      </c>
      <c r="AE56" s="50">
        <f t="shared" si="12"/>
        <v>0</v>
      </c>
      <c r="AF56" s="50">
        <f t="shared" si="12"/>
        <v>0</v>
      </c>
      <c r="AG56" s="50">
        <f t="shared" si="12"/>
        <v>0</v>
      </c>
      <c r="AH56" s="50">
        <f t="shared" si="12"/>
        <v>0</v>
      </c>
      <c r="AI56" s="50">
        <f t="shared" si="12"/>
        <v>0</v>
      </c>
      <c r="AJ56" s="50">
        <f t="shared" si="12"/>
        <v>0</v>
      </c>
      <c r="AK56" s="50">
        <f t="shared" si="12"/>
        <v>0</v>
      </c>
      <c r="AL56" s="50">
        <f t="shared" si="12"/>
        <v>0</v>
      </c>
      <c r="AM56" s="50">
        <f t="shared" si="12"/>
        <v>0</v>
      </c>
      <c r="AN56" s="50">
        <f t="shared" si="12"/>
        <v>0</v>
      </c>
      <c r="AO56" s="50">
        <f t="shared" si="12"/>
        <v>0</v>
      </c>
      <c r="AP56" s="50">
        <f t="shared" si="12"/>
        <v>0</v>
      </c>
      <c r="AQ56" s="50">
        <f t="shared" si="12"/>
        <v>0</v>
      </c>
      <c r="AR56" s="50">
        <f t="shared" si="12"/>
        <v>0</v>
      </c>
      <c r="AS56" s="50">
        <f t="shared" si="12"/>
        <v>0</v>
      </c>
      <c r="AT56" s="50">
        <f t="shared" si="12"/>
        <v>0</v>
      </c>
      <c r="AU56" s="50">
        <f t="shared" si="12"/>
        <v>0</v>
      </c>
      <c r="AV56" s="50">
        <f t="shared" si="12"/>
        <v>0</v>
      </c>
      <c r="AW56" s="50">
        <f t="shared" si="12"/>
        <v>0</v>
      </c>
      <c r="AX56" s="50">
        <f t="shared" si="12"/>
        <v>0</v>
      </c>
      <c r="AY56" s="50">
        <f t="shared" si="12"/>
        <v>0</v>
      </c>
      <c r="AZ56" s="50">
        <f t="shared" si="12"/>
        <v>0</v>
      </c>
      <c r="BA56" s="50">
        <f t="shared" si="12"/>
        <v>0</v>
      </c>
      <c r="BB56" s="50">
        <f t="shared" si="12"/>
        <v>0</v>
      </c>
      <c r="BC56" s="50">
        <f t="shared" si="12"/>
        <v>0</v>
      </c>
      <c r="BD56" s="50">
        <f t="shared" si="12"/>
        <v>0</v>
      </c>
      <c r="BE56" s="50">
        <f t="shared" si="12"/>
        <v>0</v>
      </c>
      <c r="BF56" s="50">
        <f t="shared" si="12"/>
        <v>0</v>
      </c>
      <c r="BG56" s="50">
        <f t="shared" si="12"/>
        <v>0</v>
      </c>
      <c r="BH56" s="50">
        <f t="shared" si="12"/>
        <v>0</v>
      </c>
      <c r="BI56" s="50">
        <f t="shared" si="12"/>
        <v>0</v>
      </c>
      <c r="BJ56" s="50">
        <f t="shared" si="12"/>
        <v>0</v>
      </c>
      <c r="BK56" s="50">
        <f t="shared" si="12"/>
        <v>0</v>
      </c>
      <c r="BL56" s="50">
        <f t="shared" si="12"/>
        <v>0</v>
      </c>
      <c r="BM56" s="50">
        <f t="shared" si="12"/>
        <v>0</v>
      </c>
      <c r="BN56" s="50">
        <f t="shared" si="12"/>
        <v>0</v>
      </c>
      <c r="BO56" s="50">
        <f t="shared" si="12"/>
        <v>0</v>
      </c>
      <c r="BP56" s="50">
        <f t="shared" si="12"/>
        <v>0</v>
      </c>
      <c r="BQ56" s="50">
        <f t="shared" si="12"/>
        <v>0</v>
      </c>
      <c r="BR56" s="50">
        <f t="shared" si="12"/>
        <v>0</v>
      </c>
      <c r="BS56" s="50">
        <f t="shared" si="12"/>
        <v>0</v>
      </c>
      <c r="BT56" s="50">
        <f t="shared" si="12"/>
        <v>0</v>
      </c>
      <c r="BU56" s="50">
        <f t="shared" si="12"/>
        <v>0</v>
      </c>
      <c r="BV56" s="50">
        <f t="shared" si="12"/>
        <v>0</v>
      </c>
      <c r="BW56" s="50">
        <f t="shared" si="12"/>
        <v>0</v>
      </c>
      <c r="BX56" s="50">
        <f t="shared" si="12"/>
        <v>0</v>
      </c>
      <c r="BY56" s="50">
        <f t="shared" si="12"/>
        <v>0</v>
      </c>
      <c r="BZ56" s="50">
        <f t="shared" si="12"/>
        <v>0</v>
      </c>
      <c r="CA56" s="50">
        <f t="shared" si="12"/>
        <v>0</v>
      </c>
      <c r="CB56" s="50">
        <f t="shared" si="12"/>
        <v>0</v>
      </c>
      <c r="CC56" s="50">
        <f t="shared" si="12"/>
        <v>0</v>
      </c>
      <c r="CD56" s="50">
        <f t="shared" si="12"/>
        <v>0</v>
      </c>
      <c r="CE56" s="50">
        <f t="shared" si="12"/>
        <v>0</v>
      </c>
      <c r="CF56" s="50">
        <f t="shared" si="12"/>
        <v>0</v>
      </c>
      <c r="CG56" s="50">
        <f t="shared" si="12"/>
        <v>0</v>
      </c>
      <c r="CH56" s="50">
        <f t="shared" si="12"/>
        <v>0</v>
      </c>
      <c r="CI56" s="50">
        <f t="shared" si="12"/>
        <v>0</v>
      </c>
      <c r="CJ56" s="50">
        <f t="shared" si="12"/>
        <v>0</v>
      </c>
      <c r="CK56" s="50">
        <f t="shared" si="12"/>
        <v>0</v>
      </c>
      <c r="CL56" s="50">
        <f t="shared" si="12"/>
        <v>0</v>
      </c>
      <c r="CM56" s="50">
        <f t="shared" si="12"/>
        <v>0</v>
      </c>
      <c r="CN56" s="50">
        <f t="shared" si="12"/>
        <v>0</v>
      </c>
      <c r="CO56" s="50">
        <f t="shared" si="12"/>
        <v>0</v>
      </c>
      <c r="CP56" s="50">
        <f t="shared" si="12"/>
        <v>0</v>
      </c>
      <c r="CQ56" s="50">
        <f t="shared" si="12"/>
        <v>0</v>
      </c>
      <c r="CR56" s="50">
        <f t="shared" si="12"/>
        <v>0</v>
      </c>
      <c r="CS56" s="50">
        <f t="shared" si="12"/>
        <v>0</v>
      </c>
      <c r="CT56" s="50">
        <f t="shared" si="12"/>
        <v>0</v>
      </c>
      <c r="CU56" s="50">
        <f t="shared" si="12"/>
        <v>0</v>
      </c>
      <c r="CV56" s="50">
        <f t="shared" si="12"/>
        <v>0</v>
      </c>
      <c r="CW56" s="50">
        <f t="shared" si="12"/>
        <v>0</v>
      </c>
      <c r="CX56" s="50">
        <f t="shared" si="12"/>
        <v>0</v>
      </c>
      <c r="CY56" s="50">
        <f t="shared" si="12"/>
        <v>0</v>
      </c>
      <c r="CZ56" s="50">
        <f t="shared" si="12"/>
        <v>0</v>
      </c>
      <c r="DA56" s="50">
        <f t="shared" si="12"/>
        <v>0</v>
      </c>
      <c r="DB56" s="50">
        <f t="shared" si="12"/>
        <v>0</v>
      </c>
      <c r="DC56" s="50">
        <f t="shared" si="12"/>
        <v>0</v>
      </c>
      <c r="DD56" s="50">
        <f t="shared" si="12"/>
        <v>0</v>
      </c>
      <c r="DE56" s="50">
        <f t="shared" si="12"/>
        <v>0</v>
      </c>
      <c r="DF56" s="50">
        <f t="shared" si="12"/>
        <v>0</v>
      </c>
      <c r="DG56" s="50">
        <f t="shared" si="12"/>
        <v>0</v>
      </c>
      <c r="DH56" s="50">
        <f t="shared" si="12"/>
        <v>0</v>
      </c>
      <c r="DI56" s="50">
        <f t="shared" si="12"/>
        <v>0</v>
      </c>
      <c r="DJ56" s="50">
        <f t="shared" si="12"/>
        <v>0</v>
      </c>
      <c r="DK56" s="50">
        <f t="shared" si="12"/>
        <v>0</v>
      </c>
      <c r="DL56" s="50">
        <f t="shared" si="12"/>
        <v>0</v>
      </c>
      <c r="DM56" s="50">
        <f t="shared" si="12"/>
        <v>0</v>
      </c>
      <c r="DN56" s="50">
        <f t="shared" si="12"/>
        <v>0</v>
      </c>
      <c r="DO56" s="50">
        <f t="shared" si="12"/>
        <v>0</v>
      </c>
      <c r="DP56" s="50">
        <f t="shared" si="12"/>
        <v>0</v>
      </c>
      <c r="DQ56" s="50">
        <f t="shared" si="12"/>
        <v>0</v>
      </c>
      <c r="DR56" s="50">
        <f t="shared" si="12"/>
        <v>0</v>
      </c>
      <c r="DS56" s="50">
        <f t="shared" si="12"/>
        <v>2976294.654</v>
      </c>
      <c r="DT56" s="50">
        <f t="shared" si="12"/>
        <v>0</v>
      </c>
      <c r="DU56" s="50">
        <f t="shared" si="12"/>
        <v>0</v>
      </c>
      <c r="DV56" s="50">
        <f t="shared" si="12"/>
        <v>0</v>
      </c>
      <c r="DW56" s="50">
        <f t="shared" si="12"/>
        <v>0</v>
      </c>
      <c r="DX56" s="50">
        <f t="shared" si="12"/>
        <v>0</v>
      </c>
      <c r="DY56" s="50">
        <f t="shared" si="12"/>
        <v>0</v>
      </c>
      <c r="DZ56" s="50">
        <f t="shared" si="12"/>
        <v>0</v>
      </c>
      <c r="EA56" s="50">
        <f t="shared" si="12"/>
        <v>0</v>
      </c>
      <c r="EB56" s="50">
        <f t="shared" si="12"/>
        <v>0</v>
      </c>
      <c r="EC56" s="50">
        <f t="shared" si="12"/>
        <v>0</v>
      </c>
      <c r="ED56" s="50">
        <f t="shared" si="12"/>
        <v>0</v>
      </c>
      <c r="EE56" s="50">
        <f t="shared" si="12"/>
        <v>0</v>
      </c>
    </row>
    <row r="57" ht="15.75" customHeight="1">
      <c r="A57" s="1"/>
      <c r="B57" s="82"/>
      <c r="C57" s="43" t="s">
        <v>161</v>
      </c>
      <c r="D57" s="196">
        <f t="shared" ref="D57:EE57" si="13">SUM(D55:D56)</f>
        <v>22214.05133</v>
      </c>
      <c r="E57" s="196">
        <f t="shared" si="13"/>
        <v>22214.05133</v>
      </c>
      <c r="F57" s="196">
        <f t="shared" si="13"/>
        <v>22214.05133</v>
      </c>
      <c r="G57" s="196">
        <f t="shared" si="13"/>
        <v>22214.05133</v>
      </c>
      <c r="H57" s="196">
        <f t="shared" si="13"/>
        <v>22214.05133</v>
      </c>
      <c r="I57" s="196">
        <f t="shared" si="13"/>
        <v>22214.05133</v>
      </c>
      <c r="J57" s="196">
        <f t="shared" si="13"/>
        <v>22214.05133</v>
      </c>
      <c r="K57" s="196">
        <f t="shared" si="13"/>
        <v>22214.05133</v>
      </c>
      <c r="L57" s="196">
        <f t="shared" si="13"/>
        <v>22214.05133</v>
      </c>
      <c r="M57" s="196">
        <f t="shared" si="13"/>
        <v>22214.05133</v>
      </c>
      <c r="N57" s="196">
        <f t="shared" si="13"/>
        <v>22214.05133</v>
      </c>
      <c r="O57" s="196">
        <f t="shared" si="13"/>
        <v>22214.05133</v>
      </c>
      <c r="P57" s="196">
        <f t="shared" si="13"/>
        <v>23516.44938</v>
      </c>
      <c r="Q57" s="196">
        <f t="shared" si="13"/>
        <v>23516.44938</v>
      </c>
      <c r="R57" s="196">
        <f t="shared" si="13"/>
        <v>23516.44938</v>
      </c>
      <c r="S57" s="196">
        <f t="shared" si="13"/>
        <v>23516.44938</v>
      </c>
      <c r="T57" s="196">
        <f t="shared" si="13"/>
        <v>23516.44938</v>
      </c>
      <c r="U57" s="196">
        <f t="shared" si="13"/>
        <v>23516.44938</v>
      </c>
      <c r="V57" s="196">
        <f t="shared" si="13"/>
        <v>23516.44938</v>
      </c>
      <c r="W57" s="196">
        <f t="shared" si="13"/>
        <v>23516.44938</v>
      </c>
      <c r="X57" s="196">
        <f t="shared" si="13"/>
        <v>23516.44938</v>
      </c>
      <c r="Y57" s="196">
        <f t="shared" si="13"/>
        <v>23516.44938</v>
      </c>
      <c r="Z57" s="196">
        <f t="shared" si="13"/>
        <v>23516.44938</v>
      </c>
      <c r="AA57" s="196">
        <f t="shared" si="13"/>
        <v>23516.44938</v>
      </c>
      <c r="AB57" s="196">
        <f t="shared" si="13"/>
        <v>23929.57282</v>
      </c>
      <c r="AC57" s="196">
        <f t="shared" si="13"/>
        <v>23929.57282</v>
      </c>
      <c r="AD57" s="196">
        <f t="shared" si="13"/>
        <v>23929.57282</v>
      </c>
      <c r="AE57" s="196">
        <f t="shared" si="13"/>
        <v>23929.57282</v>
      </c>
      <c r="AF57" s="196">
        <f t="shared" si="13"/>
        <v>23929.57282</v>
      </c>
      <c r="AG57" s="196">
        <f t="shared" si="13"/>
        <v>23929.57282</v>
      </c>
      <c r="AH57" s="196">
        <f t="shared" si="13"/>
        <v>23929.57282</v>
      </c>
      <c r="AI57" s="196">
        <f t="shared" si="13"/>
        <v>23929.57282</v>
      </c>
      <c r="AJ57" s="196">
        <f t="shared" si="13"/>
        <v>23929.57282</v>
      </c>
      <c r="AK57" s="196">
        <f t="shared" si="13"/>
        <v>23929.57282</v>
      </c>
      <c r="AL57" s="196">
        <f t="shared" si="13"/>
        <v>23929.57282</v>
      </c>
      <c r="AM57" s="196">
        <f t="shared" si="13"/>
        <v>23929.57282</v>
      </c>
      <c r="AN57" s="196">
        <f t="shared" si="13"/>
        <v>9432.582876</v>
      </c>
      <c r="AO57" s="196">
        <f t="shared" si="13"/>
        <v>9432.582876</v>
      </c>
      <c r="AP57" s="196">
        <f t="shared" si="13"/>
        <v>9432.582876</v>
      </c>
      <c r="AQ57" s="196">
        <f t="shared" si="13"/>
        <v>9432.582876</v>
      </c>
      <c r="AR57" s="196">
        <f t="shared" si="13"/>
        <v>9432.582876</v>
      </c>
      <c r="AS57" s="196">
        <f t="shared" si="13"/>
        <v>9432.582876</v>
      </c>
      <c r="AT57" s="196">
        <f t="shared" si="13"/>
        <v>9432.582876</v>
      </c>
      <c r="AU57" s="196">
        <f t="shared" si="13"/>
        <v>9432.582876</v>
      </c>
      <c r="AV57" s="196">
        <f t="shared" si="13"/>
        <v>9432.582876</v>
      </c>
      <c r="AW57" s="196">
        <f t="shared" si="13"/>
        <v>9432.582876</v>
      </c>
      <c r="AX57" s="196">
        <f t="shared" si="13"/>
        <v>9432.582876</v>
      </c>
      <c r="AY57" s="196">
        <f t="shared" si="13"/>
        <v>9432.582876</v>
      </c>
      <c r="AZ57" s="196">
        <f t="shared" si="13"/>
        <v>10163.06015</v>
      </c>
      <c r="BA57" s="196">
        <f t="shared" si="13"/>
        <v>10163.06015</v>
      </c>
      <c r="BB57" s="196">
        <f t="shared" si="13"/>
        <v>10163.06015</v>
      </c>
      <c r="BC57" s="196">
        <f t="shared" si="13"/>
        <v>10163.06015</v>
      </c>
      <c r="BD57" s="196">
        <f t="shared" si="13"/>
        <v>10163.06015</v>
      </c>
      <c r="BE57" s="196">
        <f t="shared" si="13"/>
        <v>10163.06015</v>
      </c>
      <c r="BF57" s="196">
        <f t="shared" si="13"/>
        <v>10163.06015</v>
      </c>
      <c r="BG57" s="196">
        <f t="shared" si="13"/>
        <v>10163.06015</v>
      </c>
      <c r="BH57" s="196">
        <f t="shared" si="13"/>
        <v>10163.06015</v>
      </c>
      <c r="BI57" s="196">
        <f t="shared" si="13"/>
        <v>10163.06015</v>
      </c>
      <c r="BJ57" s="196">
        <f t="shared" si="13"/>
        <v>10163.06015</v>
      </c>
      <c r="BK57" s="196">
        <f t="shared" si="13"/>
        <v>10163.06015</v>
      </c>
      <c r="BL57" s="196">
        <f t="shared" si="13"/>
        <v>10915.45175</v>
      </c>
      <c r="BM57" s="196">
        <f t="shared" si="13"/>
        <v>10915.45175</v>
      </c>
      <c r="BN57" s="196">
        <f t="shared" si="13"/>
        <v>10915.45175</v>
      </c>
      <c r="BO57" s="196">
        <f t="shared" si="13"/>
        <v>10915.45175</v>
      </c>
      <c r="BP57" s="196">
        <f t="shared" si="13"/>
        <v>10915.45175</v>
      </c>
      <c r="BQ57" s="196">
        <f t="shared" si="13"/>
        <v>10915.45175</v>
      </c>
      <c r="BR57" s="196">
        <f t="shared" si="13"/>
        <v>10915.45175</v>
      </c>
      <c r="BS57" s="196">
        <f t="shared" si="13"/>
        <v>10915.45175</v>
      </c>
      <c r="BT57" s="196">
        <f t="shared" si="13"/>
        <v>10915.45175</v>
      </c>
      <c r="BU57" s="196">
        <f t="shared" si="13"/>
        <v>10915.45175</v>
      </c>
      <c r="BV57" s="196">
        <f t="shared" si="13"/>
        <v>10915.45175</v>
      </c>
      <c r="BW57" s="196">
        <f t="shared" si="13"/>
        <v>10915.45175</v>
      </c>
      <c r="BX57" s="196">
        <f t="shared" si="13"/>
        <v>11690.41509</v>
      </c>
      <c r="BY57" s="196">
        <f t="shared" si="13"/>
        <v>11690.41509</v>
      </c>
      <c r="BZ57" s="196">
        <f t="shared" si="13"/>
        <v>11690.41509</v>
      </c>
      <c r="CA57" s="196">
        <f t="shared" si="13"/>
        <v>11690.41509</v>
      </c>
      <c r="CB57" s="196">
        <f t="shared" si="13"/>
        <v>11690.41509</v>
      </c>
      <c r="CC57" s="196">
        <f t="shared" si="13"/>
        <v>11690.41509</v>
      </c>
      <c r="CD57" s="196">
        <f t="shared" si="13"/>
        <v>11690.41509</v>
      </c>
      <c r="CE57" s="196">
        <f t="shared" si="13"/>
        <v>11690.41509</v>
      </c>
      <c r="CF57" s="196">
        <f t="shared" si="13"/>
        <v>11690.41509</v>
      </c>
      <c r="CG57" s="196">
        <f t="shared" si="13"/>
        <v>11690.41509</v>
      </c>
      <c r="CH57" s="196">
        <f t="shared" si="13"/>
        <v>11690.41509</v>
      </c>
      <c r="CI57" s="196">
        <f t="shared" si="13"/>
        <v>11690.41509</v>
      </c>
      <c r="CJ57" s="196">
        <f t="shared" si="13"/>
        <v>12488.62733</v>
      </c>
      <c r="CK57" s="196">
        <f t="shared" si="13"/>
        <v>12488.62733</v>
      </c>
      <c r="CL57" s="196">
        <f t="shared" si="13"/>
        <v>12488.62733</v>
      </c>
      <c r="CM57" s="196">
        <f t="shared" si="13"/>
        <v>12488.62733</v>
      </c>
      <c r="CN57" s="196">
        <f t="shared" si="13"/>
        <v>12488.62733</v>
      </c>
      <c r="CO57" s="196">
        <f t="shared" si="13"/>
        <v>12488.62733</v>
      </c>
      <c r="CP57" s="196">
        <f t="shared" si="13"/>
        <v>12488.62733</v>
      </c>
      <c r="CQ57" s="196">
        <f t="shared" si="13"/>
        <v>12488.62733</v>
      </c>
      <c r="CR57" s="196">
        <f t="shared" si="13"/>
        <v>12488.62733</v>
      </c>
      <c r="CS57" s="196">
        <f t="shared" si="13"/>
        <v>12488.62733</v>
      </c>
      <c r="CT57" s="196">
        <f t="shared" si="13"/>
        <v>12488.62733</v>
      </c>
      <c r="CU57" s="196">
        <f t="shared" si="13"/>
        <v>12488.62733</v>
      </c>
      <c r="CV57" s="196">
        <f t="shared" si="13"/>
        <v>13310.78594</v>
      </c>
      <c r="CW57" s="196">
        <f t="shared" si="13"/>
        <v>13310.78594</v>
      </c>
      <c r="CX57" s="196">
        <f t="shared" si="13"/>
        <v>13310.78594</v>
      </c>
      <c r="CY57" s="196">
        <f t="shared" si="13"/>
        <v>13310.78594</v>
      </c>
      <c r="CZ57" s="196">
        <f t="shared" si="13"/>
        <v>13310.78594</v>
      </c>
      <c r="DA57" s="196">
        <f t="shared" si="13"/>
        <v>13310.78594</v>
      </c>
      <c r="DB57" s="196">
        <f t="shared" si="13"/>
        <v>13310.78594</v>
      </c>
      <c r="DC57" s="196">
        <f t="shared" si="13"/>
        <v>13310.78594</v>
      </c>
      <c r="DD57" s="196">
        <f t="shared" si="13"/>
        <v>13310.78594</v>
      </c>
      <c r="DE57" s="196">
        <f t="shared" si="13"/>
        <v>13310.78594</v>
      </c>
      <c r="DF57" s="196">
        <f t="shared" si="13"/>
        <v>13310.78594</v>
      </c>
      <c r="DG57" s="196">
        <f t="shared" si="13"/>
        <v>13310.78594</v>
      </c>
      <c r="DH57" s="196">
        <f t="shared" si="13"/>
        <v>14157.60931</v>
      </c>
      <c r="DI57" s="196">
        <f t="shared" si="13"/>
        <v>14157.60931</v>
      </c>
      <c r="DJ57" s="196">
        <f t="shared" si="13"/>
        <v>14157.60931</v>
      </c>
      <c r="DK57" s="196">
        <f t="shared" si="13"/>
        <v>14157.60931</v>
      </c>
      <c r="DL57" s="196">
        <f t="shared" si="13"/>
        <v>14157.60931</v>
      </c>
      <c r="DM57" s="196">
        <f t="shared" si="13"/>
        <v>14157.60931</v>
      </c>
      <c r="DN57" s="196">
        <f t="shared" si="13"/>
        <v>14157.60931</v>
      </c>
      <c r="DO57" s="196">
        <f t="shared" si="13"/>
        <v>14157.60931</v>
      </c>
      <c r="DP57" s="196">
        <f t="shared" si="13"/>
        <v>14157.60931</v>
      </c>
      <c r="DQ57" s="196">
        <f t="shared" si="13"/>
        <v>14157.60931</v>
      </c>
      <c r="DR57" s="196">
        <f t="shared" si="13"/>
        <v>14157.60931</v>
      </c>
      <c r="DS57" s="196">
        <f t="shared" si="13"/>
        <v>2990452.264</v>
      </c>
      <c r="DT57" s="196">
        <f t="shared" si="13"/>
        <v>0</v>
      </c>
      <c r="DU57" s="196">
        <f t="shared" si="13"/>
        <v>0</v>
      </c>
      <c r="DV57" s="196">
        <f t="shared" si="13"/>
        <v>0</v>
      </c>
      <c r="DW57" s="196">
        <f t="shared" si="13"/>
        <v>0</v>
      </c>
      <c r="DX57" s="196">
        <f t="shared" si="13"/>
        <v>0</v>
      </c>
      <c r="DY57" s="196">
        <f t="shared" si="13"/>
        <v>0</v>
      </c>
      <c r="DZ57" s="196">
        <f t="shared" si="13"/>
        <v>0</v>
      </c>
      <c r="EA57" s="196">
        <f t="shared" si="13"/>
        <v>0</v>
      </c>
      <c r="EB57" s="196">
        <f t="shared" si="13"/>
        <v>0</v>
      </c>
      <c r="EC57" s="196">
        <f t="shared" si="13"/>
        <v>0</v>
      </c>
      <c r="ED57" s="196">
        <f t="shared" si="13"/>
        <v>0</v>
      </c>
      <c r="EE57" s="196">
        <f t="shared" si="13"/>
        <v>0</v>
      </c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</row>
  </sheetData>
  <printOptions/>
  <pageMargins bottom="0.75" footer="0.0" header="0.0" left="0.7" right="0.7" top="0.7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71616"/>
    <pageSetUpPr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0"/>
  <cols>
    <col customWidth="1" min="1" max="1" width="2.86"/>
    <col customWidth="1" min="2" max="2" width="3.29"/>
    <col customWidth="1" min="3" max="3" width="33.43"/>
    <col customWidth="1" min="4" max="122" width="11.29"/>
    <col customWidth="1" min="123" max="123" width="11.86"/>
    <col customWidth="1" min="124" max="135" width="11.29"/>
  </cols>
  <sheetData>
    <row r="1" ht="15.75" customHeight="1">
      <c r="A1" s="241"/>
      <c r="B1" s="293" t="s">
        <v>199</v>
      </c>
      <c r="C1" s="241"/>
      <c r="D1" s="241">
        <v>1.0</v>
      </c>
      <c r="E1" s="241">
        <f t="shared" ref="E1:EE1" si="1">D1+1</f>
        <v>2</v>
      </c>
      <c r="F1" s="241">
        <f t="shared" si="1"/>
        <v>3</v>
      </c>
      <c r="G1" s="241">
        <f t="shared" si="1"/>
        <v>4</v>
      </c>
      <c r="H1" s="241">
        <f t="shared" si="1"/>
        <v>5</v>
      </c>
      <c r="I1" s="241">
        <f t="shared" si="1"/>
        <v>6</v>
      </c>
      <c r="J1" s="241">
        <f t="shared" si="1"/>
        <v>7</v>
      </c>
      <c r="K1" s="241">
        <f t="shared" si="1"/>
        <v>8</v>
      </c>
      <c r="L1" s="241">
        <f t="shared" si="1"/>
        <v>9</v>
      </c>
      <c r="M1" s="241">
        <f t="shared" si="1"/>
        <v>10</v>
      </c>
      <c r="N1" s="241">
        <f t="shared" si="1"/>
        <v>11</v>
      </c>
      <c r="O1" s="241">
        <f t="shared" si="1"/>
        <v>12</v>
      </c>
      <c r="P1" s="241">
        <f t="shared" si="1"/>
        <v>13</v>
      </c>
      <c r="Q1" s="241">
        <f t="shared" si="1"/>
        <v>14</v>
      </c>
      <c r="R1" s="241">
        <f t="shared" si="1"/>
        <v>15</v>
      </c>
      <c r="S1" s="241">
        <f t="shared" si="1"/>
        <v>16</v>
      </c>
      <c r="T1" s="241">
        <f t="shared" si="1"/>
        <v>17</v>
      </c>
      <c r="U1" s="241">
        <f t="shared" si="1"/>
        <v>18</v>
      </c>
      <c r="V1" s="241">
        <f t="shared" si="1"/>
        <v>19</v>
      </c>
      <c r="W1" s="241">
        <f t="shared" si="1"/>
        <v>20</v>
      </c>
      <c r="X1" s="241">
        <f t="shared" si="1"/>
        <v>21</v>
      </c>
      <c r="Y1" s="241">
        <f t="shared" si="1"/>
        <v>22</v>
      </c>
      <c r="Z1" s="241">
        <f t="shared" si="1"/>
        <v>23</v>
      </c>
      <c r="AA1" s="241">
        <f t="shared" si="1"/>
        <v>24</v>
      </c>
      <c r="AB1" s="241">
        <f t="shared" si="1"/>
        <v>25</v>
      </c>
      <c r="AC1" s="241">
        <f t="shared" si="1"/>
        <v>26</v>
      </c>
      <c r="AD1" s="241">
        <f t="shared" si="1"/>
        <v>27</v>
      </c>
      <c r="AE1" s="241">
        <f t="shared" si="1"/>
        <v>28</v>
      </c>
      <c r="AF1" s="241">
        <f t="shared" si="1"/>
        <v>29</v>
      </c>
      <c r="AG1" s="241">
        <f t="shared" si="1"/>
        <v>30</v>
      </c>
      <c r="AH1" s="241">
        <f t="shared" si="1"/>
        <v>31</v>
      </c>
      <c r="AI1" s="241">
        <f t="shared" si="1"/>
        <v>32</v>
      </c>
      <c r="AJ1" s="241">
        <f t="shared" si="1"/>
        <v>33</v>
      </c>
      <c r="AK1" s="241">
        <f t="shared" si="1"/>
        <v>34</v>
      </c>
      <c r="AL1" s="241">
        <f t="shared" si="1"/>
        <v>35</v>
      </c>
      <c r="AM1" s="241">
        <f t="shared" si="1"/>
        <v>36</v>
      </c>
      <c r="AN1" s="241">
        <f t="shared" si="1"/>
        <v>37</v>
      </c>
      <c r="AO1" s="241">
        <f t="shared" si="1"/>
        <v>38</v>
      </c>
      <c r="AP1" s="241">
        <f t="shared" si="1"/>
        <v>39</v>
      </c>
      <c r="AQ1" s="241">
        <f t="shared" si="1"/>
        <v>40</v>
      </c>
      <c r="AR1" s="241">
        <f t="shared" si="1"/>
        <v>41</v>
      </c>
      <c r="AS1" s="241">
        <f t="shared" si="1"/>
        <v>42</v>
      </c>
      <c r="AT1" s="241">
        <f t="shared" si="1"/>
        <v>43</v>
      </c>
      <c r="AU1" s="241">
        <f t="shared" si="1"/>
        <v>44</v>
      </c>
      <c r="AV1" s="241">
        <f t="shared" si="1"/>
        <v>45</v>
      </c>
      <c r="AW1" s="241">
        <f t="shared" si="1"/>
        <v>46</v>
      </c>
      <c r="AX1" s="241">
        <f t="shared" si="1"/>
        <v>47</v>
      </c>
      <c r="AY1" s="241">
        <f t="shared" si="1"/>
        <v>48</v>
      </c>
      <c r="AZ1" s="241">
        <f t="shared" si="1"/>
        <v>49</v>
      </c>
      <c r="BA1" s="241">
        <f t="shared" si="1"/>
        <v>50</v>
      </c>
      <c r="BB1" s="241">
        <f t="shared" si="1"/>
        <v>51</v>
      </c>
      <c r="BC1" s="241">
        <f t="shared" si="1"/>
        <v>52</v>
      </c>
      <c r="BD1" s="241">
        <f t="shared" si="1"/>
        <v>53</v>
      </c>
      <c r="BE1" s="241">
        <f t="shared" si="1"/>
        <v>54</v>
      </c>
      <c r="BF1" s="241">
        <f t="shared" si="1"/>
        <v>55</v>
      </c>
      <c r="BG1" s="241">
        <f t="shared" si="1"/>
        <v>56</v>
      </c>
      <c r="BH1" s="241">
        <f t="shared" si="1"/>
        <v>57</v>
      </c>
      <c r="BI1" s="241">
        <f t="shared" si="1"/>
        <v>58</v>
      </c>
      <c r="BJ1" s="241">
        <f t="shared" si="1"/>
        <v>59</v>
      </c>
      <c r="BK1" s="241">
        <f t="shared" si="1"/>
        <v>60</v>
      </c>
      <c r="BL1" s="241">
        <f t="shared" si="1"/>
        <v>61</v>
      </c>
      <c r="BM1" s="241">
        <f t="shared" si="1"/>
        <v>62</v>
      </c>
      <c r="BN1" s="241">
        <f t="shared" si="1"/>
        <v>63</v>
      </c>
      <c r="BO1" s="241">
        <f t="shared" si="1"/>
        <v>64</v>
      </c>
      <c r="BP1" s="241">
        <f t="shared" si="1"/>
        <v>65</v>
      </c>
      <c r="BQ1" s="241">
        <f t="shared" si="1"/>
        <v>66</v>
      </c>
      <c r="BR1" s="241">
        <f t="shared" si="1"/>
        <v>67</v>
      </c>
      <c r="BS1" s="241">
        <f t="shared" si="1"/>
        <v>68</v>
      </c>
      <c r="BT1" s="241">
        <f t="shared" si="1"/>
        <v>69</v>
      </c>
      <c r="BU1" s="241">
        <f t="shared" si="1"/>
        <v>70</v>
      </c>
      <c r="BV1" s="241">
        <f t="shared" si="1"/>
        <v>71</v>
      </c>
      <c r="BW1" s="241">
        <f t="shared" si="1"/>
        <v>72</v>
      </c>
      <c r="BX1" s="241">
        <f t="shared" si="1"/>
        <v>73</v>
      </c>
      <c r="BY1" s="241">
        <f t="shared" si="1"/>
        <v>74</v>
      </c>
      <c r="BZ1" s="241">
        <f t="shared" si="1"/>
        <v>75</v>
      </c>
      <c r="CA1" s="241">
        <f t="shared" si="1"/>
        <v>76</v>
      </c>
      <c r="CB1" s="241">
        <f t="shared" si="1"/>
        <v>77</v>
      </c>
      <c r="CC1" s="241">
        <f t="shared" si="1"/>
        <v>78</v>
      </c>
      <c r="CD1" s="241">
        <f t="shared" si="1"/>
        <v>79</v>
      </c>
      <c r="CE1" s="241">
        <f t="shared" si="1"/>
        <v>80</v>
      </c>
      <c r="CF1" s="241">
        <f t="shared" si="1"/>
        <v>81</v>
      </c>
      <c r="CG1" s="241">
        <f t="shared" si="1"/>
        <v>82</v>
      </c>
      <c r="CH1" s="241">
        <f t="shared" si="1"/>
        <v>83</v>
      </c>
      <c r="CI1" s="241">
        <f t="shared" si="1"/>
        <v>84</v>
      </c>
      <c r="CJ1" s="241">
        <f t="shared" si="1"/>
        <v>85</v>
      </c>
      <c r="CK1" s="241">
        <f t="shared" si="1"/>
        <v>86</v>
      </c>
      <c r="CL1" s="241">
        <f t="shared" si="1"/>
        <v>87</v>
      </c>
      <c r="CM1" s="241">
        <f t="shared" si="1"/>
        <v>88</v>
      </c>
      <c r="CN1" s="241">
        <f t="shared" si="1"/>
        <v>89</v>
      </c>
      <c r="CO1" s="241">
        <f t="shared" si="1"/>
        <v>90</v>
      </c>
      <c r="CP1" s="241">
        <f t="shared" si="1"/>
        <v>91</v>
      </c>
      <c r="CQ1" s="241">
        <f t="shared" si="1"/>
        <v>92</v>
      </c>
      <c r="CR1" s="241">
        <f t="shared" si="1"/>
        <v>93</v>
      </c>
      <c r="CS1" s="241">
        <f t="shared" si="1"/>
        <v>94</v>
      </c>
      <c r="CT1" s="241">
        <f t="shared" si="1"/>
        <v>95</v>
      </c>
      <c r="CU1" s="241">
        <f t="shared" si="1"/>
        <v>96</v>
      </c>
      <c r="CV1" s="241">
        <f t="shared" si="1"/>
        <v>97</v>
      </c>
      <c r="CW1" s="241">
        <f t="shared" si="1"/>
        <v>98</v>
      </c>
      <c r="CX1" s="241">
        <f t="shared" si="1"/>
        <v>99</v>
      </c>
      <c r="CY1" s="241">
        <f t="shared" si="1"/>
        <v>100</v>
      </c>
      <c r="CZ1" s="241">
        <f t="shared" si="1"/>
        <v>101</v>
      </c>
      <c r="DA1" s="241">
        <f t="shared" si="1"/>
        <v>102</v>
      </c>
      <c r="DB1" s="241">
        <f t="shared" si="1"/>
        <v>103</v>
      </c>
      <c r="DC1" s="241">
        <f t="shared" si="1"/>
        <v>104</v>
      </c>
      <c r="DD1" s="241">
        <f t="shared" si="1"/>
        <v>105</v>
      </c>
      <c r="DE1" s="241">
        <f t="shared" si="1"/>
        <v>106</v>
      </c>
      <c r="DF1" s="241">
        <f t="shared" si="1"/>
        <v>107</v>
      </c>
      <c r="DG1" s="241">
        <f t="shared" si="1"/>
        <v>108</v>
      </c>
      <c r="DH1" s="241">
        <f t="shared" si="1"/>
        <v>109</v>
      </c>
      <c r="DI1" s="241">
        <f t="shared" si="1"/>
        <v>110</v>
      </c>
      <c r="DJ1" s="241">
        <f t="shared" si="1"/>
        <v>111</v>
      </c>
      <c r="DK1" s="241">
        <f t="shared" si="1"/>
        <v>112</v>
      </c>
      <c r="DL1" s="241">
        <f t="shared" si="1"/>
        <v>113</v>
      </c>
      <c r="DM1" s="241">
        <f t="shared" si="1"/>
        <v>114</v>
      </c>
      <c r="DN1" s="241">
        <f t="shared" si="1"/>
        <v>115</v>
      </c>
      <c r="DO1" s="241">
        <f t="shared" si="1"/>
        <v>116</v>
      </c>
      <c r="DP1" s="241">
        <f t="shared" si="1"/>
        <v>117</v>
      </c>
      <c r="DQ1" s="241">
        <f t="shared" si="1"/>
        <v>118</v>
      </c>
      <c r="DR1" s="241">
        <f t="shared" si="1"/>
        <v>119</v>
      </c>
      <c r="DS1" s="241">
        <f t="shared" si="1"/>
        <v>120</v>
      </c>
      <c r="DT1" s="241">
        <f t="shared" si="1"/>
        <v>121</v>
      </c>
      <c r="DU1" s="241">
        <f t="shared" si="1"/>
        <v>122</v>
      </c>
      <c r="DV1" s="241">
        <f t="shared" si="1"/>
        <v>123</v>
      </c>
      <c r="DW1" s="241">
        <f t="shared" si="1"/>
        <v>124</v>
      </c>
      <c r="DX1" s="241">
        <f t="shared" si="1"/>
        <v>125</v>
      </c>
      <c r="DY1" s="241">
        <f t="shared" si="1"/>
        <v>126</v>
      </c>
      <c r="DZ1" s="241">
        <f t="shared" si="1"/>
        <v>127</v>
      </c>
      <c r="EA1" s="241">
        <f t="shared" si="1"/>
        <v>128</v>
      </c>
      <c r="EB1" s="241">
        <f t="shared" si="1"/>
        <v>129</v>
      </c>
      <c r="EC1" s="241">
        <f t="shared" si="1"/>
        <v>130</v>
      </c>
      <c r="ED1" s="241">
        <f t="shared" si="1"/>
        <v>131</v>
      </c>
      <c r="EE1" s="241">
        <f t="shared" si="1"/>
        <v>132</v>
      </c>
    </row>
    <row r="2" ht="15.75" customHeight="1">
      <c r="A2" s="241"/>
      <c r="B2" s="293" t="s">
        <v>144</v>
      </c>
      <c r="C2" s="241"/>
      <c r="D2" s="241">
        <f t="shared" ref="D2:EE2" si="2">ROUNDUP(D1/12,0)</f>
        <v>1</v>
      </c>
      <c r="E2" s="241">
        <f t="shared" si="2"/>
        <v>1</v>
      </c>
      <c r="F2" s="241">
        <f t="shared" si="2"/>
        <v>1</v>
      </c>
      <c r="G2" s="241">
        <f t="shared" si="2"/>
        <v>1</v>
      </c>
      <c r="H2" s="241">
        <f t="shared" si="2"/>
        <v>1</v>
      </c>
      <c r="I2" s="241">
        <f t="shared" si="2"/>
        <v>1</v>
      </c>
      <c r="J2" s="241">
        <f t="shared" si="2"/>
        <v>1</v>
      </c>
      <c r="K2" s="241">
        <f t="shared" si="2"/>
        <v>1</v>
      </c>
      <c r="L2" s="241">
        <f t="shared" si="2"/>
        <v>1</v>
      </c>
      <c r="M2" s="241">
        <f t="shared" si="2"/>
        <v>1</v>
      </c>
      <c r="N2" s="241">
        <f t="shared" si="2"/>
        <v>1</v>
      </c>
      <c r="O2" s="241">
        <f t="shared" si="2"/>
        <v>1</v>
      </c>
      <c r="P2" s="241">
        <f t="shared" si="2"/>
        <v>2</v>
      </c>
      <c r="Q2" s="241">
        <f t="shared" si="2"/>
        <v>2</v>
      </c>
      <c r="R2" s="241">
        <f t="shared" si="2"/>
        <v>2</v>
      </c>
      <c r="S2" s="241">
        <f t="shared" si="2"/>
        <v>2</v>
      </c>
      <c r="T2" s="241">
        <f t="shared" si="2"/>
        <v>2</v>
      </c>
      <c r="U2" s="241">
        <f t="shared" si="2"/>
        <v>2</v>
      </c>
      <c r="V2" s="241">
        <f t="shared" si="2"/>
        <v>2</v>
      </c>
      <c r="W2" s="241">
        <f t="shared" si="2"/>
        <v>2</v>
      </c>
      <c r="X2" s="241">
        <f t="shared" si="2"/>
        <v>2</v>
      </c>
      <c r="Y2" s="241">
        <f t="shared" si="2"/>
        <v>2</v>
      </c>
      <c r="Z2" s="241">
        <f t="shared" si="2"/>
        <v>2</v>
      </c>
      <c r="AA2" s="241">
        <f t="shared" si="2"/>
        <v>2</v>
      </c>
      <c r="AB2" s="241">
        <f t="shared" si="2"/>
        <v>3</v>
      </c>
      <c r="AC2" s="241">
        <f t="shared" si="2"/>
        <v>3</v>
      </c>
      <c r="AD2" s="241">
        <f t="shared" si="2"/>
        <v>3</v>
      </c>
      <c r="AE2" s="241">
        <f t="shared" si="2"/>
        <v>3</v>
      </c>
      <c r="AF2" s="241">
        <f t="shared" si="2"/>
        <v>3</v>
      </c>
      <c r="AG2" s="241">
        <f t="shared" si="2"/>
        <v>3</v>
      </c>
      <c r="AH2" s="241">
        <f t="shared" si="2"/>
        <v>3</v>
      </c>
      <c r="AI2" s="241">
        <f t="shared" si="2"/>
        <v>3</v>
      </c>
      <c r="AJ2" s="241">
        <f t="shared" si="2"/>
        <v>3</v>
      </c>
      <c r="AK2" s="241">
        <f t="shared" si="2"/>
        <v>3</v>
      </c>
      <c r="AL2" s="241">
        <f t="shared" si="2"/>
        <v>3</v>
      </c>
      <c r="AM2" s="241">
        <f t="shared" si="2"/>
        <v>3</v>
      </c>
      <c r="AN2" s="241">
        <f t="shared" si="2"/>
        <v>4</v>
      </c>
      <c r="AO2" s="241">
        <f t="shared" si="2"/>
        <v>4</v>
      </c>
      <c r="AP2" s="241">
        <f t="shared" si="2"/>
        <v>4</v>
      </c>
      <c r="AQ2" s="241">
        <f t="shared" si="2"/>
        <v>4</v>
      </c>
      <c r="AR2" s="241">
        <f t="shared" si="2"/>
        <v>4</v>
      </c>
      <c r="AS2" s="241">
        <f t="shared" si="2"/>
        <v>4</v>
      </c>
      <c r="AT2" s="241">
        <f t="shared" si="2"/>
        <v>4</v>
      </c>
      <c r="AU2" s="241">
        <f t="shared" si="2"/>
        <v>4</v>
      </c>
      <c r="AV2" s="241">
        <f t="shared" si="2"/>
        <v>4</v>
      </c>
      <c r="AW2" s="241">
        <f t="shared" si="2"/>
        <v>4</v>
      </c>
      <c r="AX2" s="241">
        <f t="shared" si="2"/>
        <v>4</v>
      </c>
      <c r="AY2" s="241">
        <f t="shared" si="2"/>
        <v>4</v>
      </c>
      <c r="AZ2" s="241">
        <f t="shared" si="2"/>
        <v>5</v>
      </c>
      <c r="BA2" s="241">
        <f t="shared" si="2"/>
        <v>5</v>
      </c>
      <c r="BB2" s="241">
        <f t="shared" si="2"/>
        <v>5</v>
      </c>
      <c r="BC2" s="241">
        <f t="shared" si="2"/>
        <v>5</v>
      </c>
      <c r="BD2" s="241">
        <f t="shared" si="2"/>
        <v>5</v>
      </c>
      <c r="BE2" s="241">
        <f t="shared" si="2"/>
        <v>5</v>
      </c>
      <c r="BF2" s="241">
        <f t="shared" si="2"/>
        <v>5</v>
      </c>
      <c r="BG2" s="241">
        <f t="shared" si="2"/>
        <v>5</v>
      </c>
      <c r="BH2" s="241">
        <f t="shared" si="2"/>
        <v>5</v>
      </c>
      <c r="BI2" s="241">
        <f t="shared" si="2"/>
        <v>5</v>
      </c>
      <c r="BJ2" s="241">
        <f t="shared" si="2"/>
        <v>5</v>
      </c>
      <c r="BK2" s="241">
        <f t="shared" si="2"/>
        <v>5</v>
      </c>
      <c r="BL2" s="241">
        <f t="shared" si="2"/>
        <v>6</v>
      </c>
      <c r="BM2" s="241">
        <f t="shared" si="2"/>
        <v>6</v>
      </c>
      <c r="BN2" s="241">
        <f t="shared" si="2"/>
        <v>6</v>
      </c>
      <c r="BO2" s="241">
        <f t="shared" si="2"/>
        <v>6</v>
      </c>
      <c r="BP2" s="241">
        <f t="shared" si="2"/>
        <v>6</v>
      </c>
      <c r="BQ2" s="241">
        <f t="shared" si="2"/>
        <v>6</v>
      </c>
      <c r="BR2" s="241">
        <f t="shared" si="2"/>
        <v>6</v>
      </c>
      <c r="BS2" s="241">
        <f t="shared" si="2"/>
        <v>6</v>
      </c>
      <c r="BT2" s="241">
        <f t="shared" si="2"/>
        <v>6</v>
      </c>
      <c r="BU2" s="241">
        <f t="shared" si="2"/>
        <v>6</v>
      </c>
      <c r="BV2" s="241">
        <f t="shared" si="2"/>
        <v>6</v>
      </c>
      <c r="BW2" s="241">
        <f t="shared" si="2"/>
        <v>6</v>
      </c>
      <c r="BX2" s="241">
        <f t="shared" si="2"/>
        <v>7</v>
      </c>
      <c r="BY2" s="241">
        <f t="shared" si="2"/>
        <v>7</v>
      </c>
      <c r="BZ2" s="241">
        <f t="shared" si="2"/>
        <v>7</v>
      </c>
      <c r="CA2" s="241">
        <f t="shared" si="2"/>
        <v>7</v>
      </c>
      <c r="CB2" s="241">
        <f t="shared" si="2"/>
        <v>7</v>
      </c>
      <c r="CC2" s="241">
        <f t="shared" si="2"/>
        <v>7</v>
      </c>
      <c r="CD2" s="241">
        <f t="shared" si="2"/>
        <v>7</v>
      </c>
      <c r="CE2" s="241">
        <f t="shared" si="2"/>
        <v>7</v>
      </c>
      <c r="CF2" s="241">
        <f t="shared" si="2"/>
        <v>7</v>
      </c>
      <c r="CG2" s="241">
        <f t="shared" si="2"/>
        <v>7</v>
      </c>
      <c r="CH2" s="241">
        <f t="shared" si="2"/>
        <v>7</v>
      </c>
      <c r="CI2" s="241">
        <f t="shared" si="2"/>
        <v>7</v>
      </c>
      <c r="CJ2" s="241">
        <f t="shared" si="2"/>
        <v>8</v>
      </c>
      <c r="CK2" s="241">
        <f t="shared" si="2"/>
        <v>8</v>
      </c>
      <c r="CL2" s="241">
        <f t="shared" si="2"/>
        <v>8</v>
      </c>
      <c r="CM2" s="241">
        <f t="shared" si="2"/>
        <v>8</v>
      </c>
      <c r="CN2" s="241">
        <f t="shared" si="2"/>
        <v>8</v>
      </c>
      <c r="CO2" s="241">
        <f t="shared" si="2"/>
        <v>8</v>
      </c>
      <c r="CP2" s="241">
        <f t="shared" si="2"/>
        <v>8</v>
      </c>
      <c r="CQ2" s="241">
        <f t="shared" si="2"/>
        <v>8</v>
      </c>
      <c r="CR2" s="241">
        <f t="shared" si="2"/>
        <v>8</v>
      </c>
      <c r="CS2" s="241">
        <f t="shared" si="2"/>
        <v>8</v>
      </c>
      <c r="CT2" s="241">
        <f t="shared" si="2"/>
        <v>8</v>
      </c>
      <c r="CU2" s="241">
        <f t="shared" si="2"/>
        <v>8</v>
      </c>
      <c r="CV2" s="241">
        <f t="shared" si="2"/>
        <v>9</v>
      </c>
      <c r="CW2" s="241">
        <f t="shared" si="2"/>
        <v>9</v>
      </c>
      <c r="CX2" s="241">
        <f t="shared" si="2"/>
        <v>9</v>
      </c>
      <c r="CY2" s="241">
        <f t="shared" si="2"/>
        <v>9</v>
      </c>
      <c r="CZ2" s="241">
        <f t="shared" si="2"/>
        <v>9</v>
      </c>
      <c r="DA2" s="241">
        <f t="shared" si="2"/>
        <v>9</v>
      </c>
      <c r="DB2" s="241">
        <f t="shared" si="2"/>
        <v>9</v>
      </c>
      <c r="DC2" s="241">
        <f t="shared" si="2"/>
        <v>9</v>
      </c>
      <c r="DD2" s="241">
        <f t="shared" si="2"/>
        <v>9</v>
      </c>
      <c r="DE2" s="241">
        <f t="shared" si="2"/>
        <v>9</v>
      </c>
      <c r="DF2" s="241">
        <f t="shared" si="2"/>
        <v>9</v>
      </c>
      <c r="DG2" s="241">
        <f t="shared" si="2"/>
        <v>9</v>
      </c>
      <c r="DH2" s="241">
        <f t="shared" si="2"/>
        <v>10</v>
      </c>
      <c r="DI2" s="241">
        <f t="shared" si="2"/>
        <v>10</v>
      </c>
      <c r="DJ2" s="241">
        <f t="shared" si="2"/>
        <v>10</v>
      </c>
      <c r="DK2" s="241">
        <f t="shared" si="2"/>
        <v>10</v>
      </c>
      <c r="DL2" s="241">
        <f t="shared" si="2"/>
        <v>10</v>
      </c>
      <c r="DM2" s="241">
        <f t="shared" si="2"/>
        <v>10</v>
      </c>
      <c r="DN2" s="241">
        <f t="shared" si="2"/>
        <v>10</v>
      </c>
      <c r="DO2" s="241">
        <f t="shared" si="2"/>
        <v>10</v>
      </c>
      <c r="DP2" s="241">
        <f t="shared" si="2"/>
        <v>10</v>
      </c>
      <c r="DQ2" s="241">
        <f t="shared" si="2"/>
        <v>10</v>
      </c>
      <c r="DR2" s="241">
        <f t="shared" si="2"/>
        <v>10</v>
      </c>
      <c r="DS2" s="241">
        <f t="shared" si="2"/>
        <v>10</v>
      </c>
      <c r="DT2" s="241">
        <f t="shared" si="2"/>
        <v>11</v>
      </c>
      <c r="DU2" s="241">
        <f t="shared" si="2"/>
        <v>11</v>
      </c>
      <c r="DV2" s="241">
        <f t="shared" si="2"/>
        <v>11</v>
      </c>
      <c r="DW2" s="241">
        <f t="shared" si="2"/>
        <v>11</v>
      </c>
      <c r="DX2" s="241">
        <f t="shared" si="2"/>
        <v>11</v>
      </c>
      <c r="DY2" s="241">
        <f t="shared" si="2"/>
        <v>11</v>
      </c>
      <c r="DZ2" s="241">
        <f t="shared" si="2"/>
        <v>11</v>
      </c>
      <c r="EA2" s="294">
        <f t="shared" si="2"/>
        <v>11</v>
      </c>
      <c r="EB2" s="241">
        <f t="shared" si="2"/>
        <v>11</v>
      </c>
      <c r="EC2" s="241">
        <f t="shared" si="2"/>
        <v>11</v>
      </c>
      <c r="ED2" s="241">
        <f t="shared" si="2"/>
        <v>11</v>
      </c>
      <c r="EE2" s="295">
        <f t="shared" si="2"/>
        <v>11</v>
      </c>
    </row>
    <row r="3" ht="15.75" customHeight="1">
      <c r="A3" s="1"/>
      <c r="B3" s="1"/>
      <c r="C3" s="1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</row>
    <row r="4" ht="15.75" customHeight="1">
      <c r="A4" s="1"/>
      <c r="B4" s="35" t="s">
        <v>200</v>
      </c>
      <c r="C4" s="1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</row>
    <row r="5" ht="15.75" customHeight="1">
      <c r="A5" s="1"/>
      <c r="B5" s="1"/>
      <c r="C5" s="1" t="str">
        <f>Assumptions!R5</f>
        <v>FL 1  A</v>
      </c>
      <c r="D5" s="50">
        <f t="array" ref="D5">IF(D$2=1,Assumptions!$X5/12,(SUMIF($D$2:$EE$2,D$2-1,$D5:$EE5)/12)*(1+XLOOKUP(D$2,Assumptions!$C$94:$M$94,Assumptions!$C$97:$M$97)))</f>
        <v>5067.6</v>
      </c>
      <c r="E5" s="50">
        <f t="array" ref="E5">IF(E$2=1,Assumptions!$X5/12,(SUMIF($D$2:$EE$2,E$2-1,$D5:$EE5)/12)*(1+XLOOKUP(E$2,Assumptions!$C$94:$M$94,Assumptions!$C$97:$M$97)))</f>
        <v>5067.6</v>
      </c>
      <c r="F5" s="50">
        <f t="array" ref="F5">IF(F$2=1,Assumptions!$X5/12,(SUMIF($D$2:$EE$2,F$2-1,$D5:$EE5)/12)*(1+XLOOKUP(F$2,Assumptions!$C$94:$M$94,Assumptions!$C$97:$M$97)))</f>
        <v>5067.6</v>
      </c>
      <c r="G5" s="50">
        <f t="array" ref="G5">IF(G$2=1,Assumptions!$X5/12,(SUMIF($D$2:$EE$2,G$2-1,$D5:$EE5)/12)*(1+XLOOKUP(G$2,Assumptions!$C$94:$M$94,Assumptions!$C$97:$M$97)))</f>
        <v>5067.6</v>
      </c>
      <c r="H5" s="50">
        <f t="array" ref="H5">IF(H$2=1,Assumptions!$X5/12,(SUMIF($D$2:$EE$2,H$2-1,$D5:$EE5)/12)*(1+XLOOKUP(H$2,Assumptions!$C$94:$M$94,Assumptions!$C$97:$M$97)))</f>
        <v>5067.6</v>
      </c>
      <c r="I5" s="50">
        <f t="array" ref="I5">IF(I$2=1,Assumptions!$X5/12,(SUMIF($D$2:$EE$2,I$2-1,$D5:$EE5)/12)*(1+XLOOKUP(I$2,Assumptions!$C$94:$M$94,Assumptions!$C$97:$M$97)))</f>
        <v>5067.6</v>
      </c>
      <c r="J5" s="50">
        <f t="array" ref="J5">IF(J$2=1,Assumptions!$X5/12,(SUMIF($D$2:$EE$2,J$2-1,$D5:$EE5)/12)*(1+XLOOKUP(J$2,Assumptions!$C$94:$M$94,Assumptions!$C$97:$M$97)))</f>
        <v>5067.6</v>
      </c>
      <c r="K5" s="50">
        <f t="array" ref="K5">IF(K$2=1,Assumptions!$X5/12,(SUMIF($D$2:$EE$2,K$2-1,$D5:$EE5)/12)*(1+XLOOKUP(K$2,Assumptions!$C$94:$M$94,Assumptions!$C$97:$M$97)))</f>
        <v>5067.6</v>
      </c>
      <c r="L5" s="50">
        <f t="array" ref="L5">IF(L$2=1,Assumptions!$X5/12,(SUMIF($D$2:$EE$2,L$2-1,$D5:$EE5)/12)*(1+XLOOKUP(L$2,Assumptions!$C$94:$M$94,Assumptions!$C$97:$M$97)))</f>
        <v>5067.6</v>
      </c>
      <c r="M5" s="50">
        <f t="array" ref="M5">IF(M$2=1,Assumptions!$X5/12,(SUMIF($D$2:$EE$2,M$2-1,$D5:$EE5)/12)*(1+XLOOKUP(M$2,Assumptions!$C$94:$M$94,Assumptions!$C$97:$M$97)))</f>
        <v>5067.6</v>
      </c>
      <c r="N5" s="50">
        <f t="array" ref="N5">IF(N$2=1,Assumptions!$X5/12,(SUMIF($D$2:$EE$2,N$2-1,$D5:$EE5)/12)*(1+XLOOKUP(N$2,Assumptions!$C$94:$M$94,Assumptions!$C$97:$M$97)))</f>
        <v>5067.6</v>
      </c>
      <c r="O5" s="50">
        <f t="array" ref="O5">IF(O$2=1,Assumptions!$X5/12,(SUMIF($D$2:$EE$2,O$2-1,$D5:$EE5)/12)*(1+XLOOKUP(O$2,Assumptions!$C$94:$M$94,Assumptions!$C$97:$M$97)))</f>
        <v>5067.6</v>
      </c>
      <c r="P5" s="50">
        <f t="array" ref="P5">IF(P$2=1,Assumptions!$X5/12,(SUMIF($D$2:$EE$2,P$2-1,$D5:$EE5)/12)*(1+XLOOKUP(P$2,Assumptions!$C$94:$M$94,Assumptions!$C$97:$M$97)))</f>
        <v>5168.952</v>
      </c>
      <c r="Q5" s="50">
        <f t="array" ref="Q5">IF(Q$2=1,Assumptions!$X5/12,(SUMIF($D$2:$EE$2,Q$2-1,$D5:$EE5)/12)*(1+XLOOKUP(Q$2,Assumptions!$C$94:$M$94,Assumptions!$C$97:$M$97)))</f>
        <v>5168.952</v>
      </c>
      <c r="R5" s="50">
        <f t="array" ref="R5">IF(R$2=1,Assumptions!$X5/12,(SUMIF($D$2:$EE$2,R$2-1,$D5:$EE5)/12)*(1+XLOOKUP(R$2,Assumptions!$C$94:$M$94,Assumptions!$C$97:$M$97)))</f>
        <v>5168.952</v>
      </c>
      <c r="S5" s="50">
        <f t="array" ref="S5">IF(S$2=1,Assumptions!$X5/12,(SUMIF($D$2:$EE$2,S$2-1,$D5:$EE5)/12)*(1+XLOOKUP(S$2,Assumptions!$C$94:$M$94,Assumptions!$C$97:$M$97)))</f>
        <v>5168.952</v>
      </c>
      <c r="T5" s="50">
        <f t="array" ref="T5">IF(T$2=1,Assumptions!$X5/12,(SUMIF($D$2:$EE$2,T$2-1,$D5:$EE5)/12)*(1+XLOOKUP(T$2,Assumptions!$C$94:$M$94,Assumptions!$C$97:$M$97)))</f>
        <v>5168.952</v>
      </c>
      <c r="U5" s="50">
        <f t="array" ref="U5">IF(U$2=1,Assumptions!$X5/12,(SUMIF($D$2:$EE$2,U$2-1,$D5:$EE5)/12)*(1+XLOOKUP(U$2,Assumptions!$C$94:$M$94,Assumptions!$C$97:$M$97)))</f>
        <v>5168.952</v>
      </c>
      <c r="V5" s="50">
        <f t="array" ref="V5">IF(V$2=1,Assumptions!$X5/12,(SUMIF($D$2:$EE$2,V$2-1,$D5:$EE5)/12)*(1+XLOOKUP(V$2,Assumptions!$C$94:$M$94,Assumptions!$C$97:$M$97)))</f>
        <v>5168.952</v>
      </c>
      <c r="W5" s="50">
        <f t="array" ref="W5">IF(W$2=1,Assumptions!$X5/12,(SUMIF($D$2:$EE$2,W$2-1,$D5:$EE5)/12)*(1+XLOOKUP(W$2,Assumptions!$C$94:$M$94,Assumptions!$C$97:$M$97)))</f>
        <v>5168.952</v>
      </c>
      <c r="X5" s="50">
        <f t="array" ref="X5">IF(X$2=1,Assumptions!$X5/12,(SUMIF($D$2:$EE$2,X$2-1,$D5:$EE5)/12)*(1+XLOOKUP(X$2,Assumptions!$C$94:$M$94,Assumptions!$C$97:$M$97)))</f>
        <v>5168.952</v>
      </c>
      <c r="Y5" s="50">
        <f t="array" ref="Y5">IF(Y$2=1,Assumptions!$X5/12,(SUMIF($D$2:$EE$2,Y$2-1,$D5:$EE5)/12)*(1+XLOOKUP(Y$2,Assumptions!$C$94:$M$94,Assumptions!$C$97:$M$97)))</f>
        <v>5168.952</v>
      </c>
      <c r="Z5" s="50">
        <f t="array" ref="Z5">IF(Z$2=1,Assumptions!$X5/12,(SUMIF($D$2:$EE$2,Z$2-1,$D5:$EE5)/12)*(1+XLOOKUP(Z$2,Assumptions!$C$94:$M$94,Assumptions!$C$97:$M$97)))</f>
        <v>5168.952</v>
      </c>
      <c r="AA5" s="50">
        <f t="array" ref="AA5">IF(AA$2=1,Assumptions!$X5/12,(SUMIF($D$2:$EE$2,AA$2-1,$D5:$EE5)/12)*(1+XLOOKUP(AA$2,Assumptions!$C$94:$M$94,Assumptions!$C$97:$M$97)))</f>
        <v>5168.952</v>
      </c>
      <c r="AB5" s="50">
        <f t="array" ref="AB5">IF(AB$2=1,Assumptions!$X5/12,(SUMIF($D$2:$EE$2,AB$2-1,$D5:$EE5)/12)*(1+XLOOKUP(AB$2,Assumptions!$C$94:$M$94,Assumptions!$C$97:$M$97)))</f>
        <v>5272.33104</v>
      </c>
      <c r="AC5" s="50">
        <f t="array" ref="AC5">IF(AC$2=1,Assumptions!$X5/12,(SUMIF($D$2:$EE$2,AC$2-1,$D5:$EE5)/12)*(1+XLOOKUP(AC$2,Assumptions!$C$94:$M$94,Assumptions!$C$97:$M$97)))</f>
        <v>5272.33104</v>
      </c>
      <c r="AD5" s="50">
        <f t="array" ref="AD5">IF(AD$2=1,Assumptions!$X5/12,(SUMIF($D$2:$EE$2,AD$2-1,$D5:$EE5)/12)*(1+XLOOKUP(AD$2,Assumptions!$C$94:$M$94,Assumptions!$C$97:$M$97)))</f>
        <v>5272.33104</v>
      </c>
      <c r="AE5" s="50">
        <f t="array" ref="AE5">IF(AE$2=1,Assumptions!$X5/12,(SUMIF($D$2:$EE$2,AE$2-1,$D5:$EE5)/12)*(1+XLOOKUP(AE$2,Assumptions!$C$94:$M$94,Assumptions!$C$97:$M$97)))</f>
        <v>5272.33104</v>
      </c>
      <c r="AF5" s="50">
        <f t="array" ref="AF5">IF(AF$2=1,Assumptions!$X5/12,(SUMIF($D$2:$EE$2,AF$2-1,$D5:$EE5)/12)*(1+XLOOKUP(AF$2,Assumptions!$C$94:$M$94,Assumptions!$C$97:$M$97)))</f>
        <v>5272.33104</v>
      </c>
      <c r="AG5" s="50">
        <f t="array" ref="AG5">IF(AG$2=1,Assumptions!$X5/12,(SUMIF($D$2:$EE$2,AG$2-1,$D5:$EE5)/12)*(1+XLOOKUP(AG$2,Assumptions!$C$94:$M$94,Assumptions!$C$97:$M$97)))</f>
        <v>5272.33104</v>
      </c>
      <c r="AH5" s="50">
        <f t="array" ref="AH5">IF(AH$2=1,Assumptions!$X5/12,(SUMIF($D$2:$EE$2,AH$2-1,$D5:$EE5)/12)*(1+XLOOKUP(AH$2,Assumptions!$C$94:$M$94,Assumptions!$C$97:$M$97)))</f>
        <v>5272.33104</v>
      </c>
      <c r="AI5" s="50">
        <f t="array" ref="AI5">IF(AI$2=1,Assumptions!$X5/12,(SUMIF($D$2:$EE$2,AI$2-1,$D5:$EE5)/12)*(1+XLOOKUP(AI$2,Assumptions!$C$94:$M$94,Assumptions!$C$97:$M$97)))</f>
        <v>5272.33104</v>
      </c>
      <c r="AJ5" s="50">
        <f t="array" ref="AJ5">IF(AJ$2=1,Assumptions!$X5/12,(SUMIF($D$2:$EE$2,AJ$2-1,$D5:$EE5)/12)*(1+XLOOKUP(AJ$2,Assumptions!$C$94:$M$94,Assumptions!$C$97:$M$97)))</f>
        <v>5272.33104</v>
      </c>
      <c r="AK5" s="50">
        <f t="array" ref="AK5">IF(AK$2=1,Assumptions!$X5/12,(SUMIF($D$2:$EE$2,AK$2-1,$D5:$EE5)/12)*(1+XLOOKUP(AK$2,Assumptions!$C$94:$M$94,Assumptions!$C$97:$M$97)))</f>
        <v>5272.33104</v>
      </c>
      <c r="AL5" s="50">
        <f t="array" ref="AL5">IF(AL$2=1,Assumptions!$X5/12,(SUMIF($D$2:$EE$2,AL$2-1,$D5:$EE5)/12)*(1+XLOOKUP(AL$2,Assumptions!$C$94:$M$94,Assumptions!$C$97:$M$97)))</f>
        <v>5272.33104</v>
      </c>
      <c r="AM5" s="50">
        <f t="array" ref="AM5">IF(AM$2=1,Assumptions!$X5/12,(SUMIF($D$2:$EE$2,AM$2-1,$D5:$EE5)/12)*(1+XLOOKUP(AM$2,Assumptions!$C$94:$M$94,Assumptions!$C$97:$M$97)))</f>
        <v>5272.33104</v>
      </c>
      <c r="AN5" s="50">
        <f t="array" ref="AN5">IF(AN$2=1,Assumptions!$X5/12,(SUMIF($D$2:$EE$2,AN$2-1,$D5:$EE5)/12)*(1+XLOOKUP(AN$2,Assumptions!$C$94:$M$94,Assumptions!$C$97:$M$97)))</f>
        <v>5377.777661</v>
      </c>
      <c r="AO5" s="50">
        <f t="array" ref="AO5">IF(AO$2=1,Assumptions!$X5/12,(SUMIF($D$2:$EE$2,AO$2-1,$D5:$EE5)/12)*(1+XLOOKUP(AO$2,Assumptions!$C$94:$M$94,Assumptions!$C$97:$M$97)))</f>
        <v>5377.777661</v>
      </c>
      <c r="AP5" s="50">
        <f t="array" ref="AP5">IF(AP$2=1,Assumptions!$X5/12,(SUMIF($D$2:$EE$2,AP$2-1,$D5:$EE5)/12)*(1+XLOOKUP(AP$2,Assumptions!$C$94:$M$94,Assumptions!$C$97:$M$97)))</f>
        <v>5377.777661</v>
      </c>
      <c r="AQ5" s="50">
        <f t="array" ref="AQ5">IF(AQ$2=1,Assumptions!$X5/12,(SUMIF($D$2:$EE$2,AQ$2-1,$D5:$EE5)/12)*(1+XLOOKUP(AQ$2,Assumptions!$C$94:$M$94,Assumptions!$C$97:$M$97)))</f>
        <v>5377.777661</v>
      </c>
      <c r="AR5" s="50">
        <f t="array" ref="AR5">IF(AR$2=1,Assumptions!$X5/12,(SUMIF($D$2:$EE$2,AR$2-1,$D5:$EE5)/12)*(1+XLOOKUP(AR$2,Assumptions!$C$94:$M$94,Assumptions!$C$97:$M$97)))</f>
        <v>5377.777661</v>
      </c>
      <c r="AS5" s="50">
        <f t="array" ref="AS5">IF(AS$2=1,Assumptions!$X5/12,(SUMIF($D$2:$EE$2,AS$2-1,$D5:$EE5)/12)*(1+XLOOKUP(AS$2,Assumptions!$C$94:$M$94,Assumptions!$C$97:$M$97)))</f>
        <v>5377.777661</v>
      </c>
      <c r="AT5" s="50">
        <f t="array" ref="AT5">IF(AT$2=1,Assumptions!$X5/12,(SUMIF($D$2:$EE$2,AT$2-1,$D5:$EE5)/12)*(1+XLOOKUP(AT$2,Assumptions!$C$94:$M$94,Assumptions!$C$97:$M$97)))</f>
        <v>5377.777661</v>
      </c>
      <c r="AU5" s="50">
        <f t="array" ref="AU5">IF(AU$2=1,Assumptions!$X5/12,(SUMIF($D$2:$EE$2,AU$2-1,$D5:$EE5)/12)*(1+XLOOKUP(AU$2,Assumptions!$C$94:$M$94,Assumptions!$C$97:$M$97)))</f>
        <v>5377.777661</v>
      </c>
      <c r="AV5" s="50">
        <f t="array" ref="AV5">IF(AV$2=1,Assumptions!$X5/12,(SUMIF($D$2:$EE$2,AV$2-1,$D5:$EE5)/12)*(1+XLOOKUP(AV$2,Assumptions!$C$94:$M$94,Assumptions!$C$97:$M$97)))</f>
        <v>5377.777661</v>
      </c>
      <c r="AW5" s="50">
        <f t="array" ref="AW5">IF(AW$2=1,Assumptions!$X5/12,(SUMIF($D$2:$EE$2,AW$2-1,$D5:$EE5)/12)*(1+XLOOKUP(AW$2,Assumptions!$C$94:$M$94,Assumptions!$C$97:$M$97)))</f>
        <v>5377.777661</v>
      </c>
      <c r="AX5" s="50">
        <f t="array" ref="AX5">IF(AX$2=1,Assumptions!$X5/12,(SUMIF($D$2:$EE$2,AX$2-1,$D5:$EE5)/12)*(1+XLOOKUP(AX$2,Assumptions!$C$94:$M$94,Assumptions!$C$97:$M$97)))</f>
        <v>5377.777661</v>
      </c>
      <c r="AY5" s="50">
        <f t="array" ref="AY5">IF(AY$2=1,Assumptions!$X5/12,(SUMIF($D$2:$EE$2,AY$2-1,$D5:$EE5)/12)*(1+XLOOKUP(AY$2,Assumptions!$C$94:$M$94,Assumptions!$C$97:$M$97)))</f>
        <v>5377.777661</v>
      </c>
      <c r="AZ5" s="50">
        <f t="array" ref="AZ5">IF(AZ$2=1,Assumptions!$X5/12,(SUMIF($D$2:$EE$2,AZ$2-1,$D5:$EE5)/12)*(1+XLOOKUP(AZ$2,Assumptions!$C$94:$M$94,Assumptions!$C$97:$M$97)))</f>
        <v>5539.110991</v>
      </c>
      <c r="BA5" s="50">
        <f t="array" ref="BA5">IF(BA$2=1,Assumptions!$X5/12,(SUMIF($D$2:$EE$2,BA$2-1,$D5:$EE5)/12)*(1+XLOOKUP(BA$2,Assumptions!$C$94:$M$94,Assumptions!$C$97:$M$97)))</f>
        <v>5539.110991</v>
      </c>
      <c r="BB5" s="50">
        <f t="array" ref="BB5">IF(BB$2=1,Assumptions!$X5/12,(SUMIF($D$2:$EE$2,BB$2-1,$D5:$EE5)/12)*(1+XLOOKUP(BB$2,Assumptions!$C$94:$M$94,Assumptions!$C$97:$M$97)))</f>
        <v>5539.110991</v>
      </c>
      <c r="BC5" s="50">
        <f t="array" ref="BC5">IF(BC$2=1,Assumptions!$X5/12,(SUMIF($D$2:$EE$2,BC$2-1,$D5:$EE5)/12)*(1+XLOOKUP(BC$2,Assumptions!$C$94:$M$94,Assumptions!$C$97:$M$97)))</f>
        <v>5539.110991</v>
      </c>
      <c r="BD5" s="50">
        <f t="array" ref="BD5">IF(BD$2=1,Assumptions!$X5/12,(SUMIF($D$2:$EE$2,BD$2-1,$D5:$EE5)/12)*(1+XLOOKUP(BD$2,Assumptions!$C$94:$M$94,Assumptions!$C$97:$M$97)))</f>
        <v>5539.110991</v>
      </c>
      <c r="BE5" s="50">
        <f t="array" ref="BE5">IF(BE$2=1,Assumptions!$X5/12,(SUMIF($D$2:$EE$2,BE$2-1,$D5:$EE5)/12)*(1+XLOOKUP(BE$2,Assumptions!$C$94:$M$94,Assumptions!$C$97:$M$97)))</f>
        <v>5539.110991</v>
      </c>
      <c r="BF5" s="50">
        <f t="array" ref="BF5">IF(BF$2=1,Assumptions!$X5/12,(SUMIF($D$2:$EE$2,BF$2-1,$D5:$EE5)/12)*(1+XLOOKUP(BF$2,Assumptions!$C$94:$M$94,Assumptions!$C$97:$M$97)))</f>
        <v>5539.110991</v>
      </c>
      <c r="BG5" s="50">
        <f t="array" ref="BG5">IF(BG$2=1,Assumptions!$X5/12,(SUMIF($D$2:$EE$2,BG$2-1,$D5:$EE5)/12)*(1+XLOOKUP(BG$2,Assumptions!$C$94:$M$94,Assumptions!$C$97:$M$97)))</f>
        <v>5539.110991</v>
      </c>
      <c r="BH5" s="50">
        <f t="array" ref="BH5">IF(BH$2=1,Assumptions!$X5/12,(SUMIF($D$2:$EE$2,BH$2-1,$D5:$EE5)/12)*(1+XLOOKUP(BH$2,Assumptions!$C$94:$M$94,Assumptions!$C$97:$M$97)))</f>
        <v>5539.110991</v>
      </c>
      <c r="BI5" s="50">
        <f t="array" ref="BI5">IF(BI$2=1,Assumptions!$X5/12,(SUMIF($D$2:$EE$2,BI$2-1,$D5:$EE5)/12)*(1+XLOOKUP(BI$2,Assumptions!$C$94:$M$94,Assumptions!$C$97:$M$97)))</f>
        <v>5539.110991</v>
      </c>
      <c r="BJ5" s="50">
        <f t="array" ref="BJ5">IF(BJ$2=1,Assumptions!$X5/12,(SUMIF($D$2:$EE$2,BJ$2-1,$D5:$EE5)/12)*(1+XLOOKUP(BJ$2,Assumptions!$C$94:$M$94,Assumptions!$C$97:$M$97)))</f>
        <v>5539.110991</v>
      </c>
      <c r="BK5" s="50">
        <f t="array" ref="BK5">IF(BK$2=1,Assumptions!$X5/12,(SUMIF($D$2:$EE$2,BK$2-1,$D5:$EE5)/12)*(1+XLOOKUP(BK$2,Assumptions!$C$94:$M$94,Assumptions!$C$97:$M$97)))</f>
        <v>5539.110991</v>
      </c>
      <c r="BL5" s="50">
        <f t="array" ref="BL5">IF(BL$2=1,Assumptions!$X5/12,(SUMIF($D$2:$EE$2,BL$2-1,$D5:$EE5)/12)*(1+XLOOKUP(BL$2,Assumptions!$C$94:$M$94,Assumptions!$C$97:$M$97)))</f>
        <v>5705.28432</v>
      </c>
      <c r="BM5" s="50">
        <f t="array" ref="BM5">IF(BM$2=1,Assumptions!$X5/12,(SUMIF($D$2:$EE$2,BM$2-1,$D5:$EE5)/12)*(1+XLOOKUP(BM$2,Assumptions!$C$94:$M$94,Assumptions!$C$97:$M$97)))</f>
        <v>5705.28432</v>
      </c>
      <c r="BN5" s="50">
        <f t="array" ref="BN5">IF(BN$2=1,Assumptions!$X5/12,(SUMIF($D$2:$EE$2,BN$2-1,$D5:$EE5)/12)*(1+XLOOKUP(BN$2,Assumptions!$C$94:$M$94,Assumptions!$C$97:$M$97)))</f>
        <v>5705.28432</v>
      </c>
      <c r="BO5" s="50">
        <f t="array" ref="BO5">IF(BO$2=1,Assumptions!$X5/12,(SUMIF($D$2:$EE$2,BO$2-1,$D5:$EE5)/12)*(1+XLOOKUP(BO$2,Assumptions!$C$94:$M$94,Assumptions!$C$97:$M$97)))</f>
        <v>5705.28432</v>
      </c>
      <c r="BP5" s="50">
        <f t="array" ref="BP5">IF(BP$2=1,Assumptions!$X5/12,(SUMIF($D$2:$EE$2,BP$2-1,$D5:$EE5)/12)*(1+XLOOKUP(BP$2,Assumptions!$C$94:$M$94,Assumptions!$C$97:$M$97)))</f>
        <v>5705.28432</v>
      </c>
      <c r="BQ5" s="50">
        <f t="array" ref="BQ5">IF(BQ$2=1,Assumptions!$X5/12,(SUMIF($D$2:$EE$2,BQ$2-1,$D5:$EE5)/12)*(1+XLOOKUP(BQ$2,Assumptions!$C$94:$M$94,Assumptions!$C$97:$M$97)))</f>
        <v>5705.28432</v>
      </c>
      <c r="BR5" s="50">
        <f t="array" ref="BR5">IF(BR$2=1,Assumptions!$X5/12,(SUMIF($D$2:$EE$2,BR$2-1,$D5:$EE5)/12)*(1+XLOOKUP(BR$2,Assumptions!$C$94:$M$94,Assumptions!$C$97:$M$97)))</f>
        <v>5705.28432</v>
      </c>
      <c r="BS5" s="50">
        <f t="array" ref="BS5">IF(BS$2=1,Assumptions!$X5/12,(SUMIF($D$2:$EE$2,BS$2-1,$D5:$EE5)/12)*(1+XLOOKUP(BS$2,Assumptions!$C$94:$M$94,Assumptions!$C$97:$M$97)))</f>
        <v>5705.28432</v>
      </c>
      <c r="BT5" s="50">
        <f t="array" ref="BT5">IF(BT$2=1,Assumptions!$X5/12,(SUMIF($D$2:$EE$2,BT$2-1,$D5:$EE5)/12)*(1+XLOOKUP(BT$2,Assumptions!$C$94:$M$94,Assumptions!$C$97:$M$97)))</f>
        <v>5705.28432</v>
      </c>
      <c r="BU5" s="50">
        <f t="array" ref="BU5">IF(BU$2=1,Assumptions!$X5/12,(SUMIF($D$2:$EE$2,BU$2-1,$D5:$EE5)/12)*(1+XLOOKUP(BU$2,Assumptions!$C$94:$M$94,Assumptions!$C$97:$M$97)))</f>
        <v>5705.28432</v>
      </c>
      <c r="BV5" s="50">
        <f t="array" ref="BV5">IF(BV$2=1,Assumptions!$X5/12,(SUMIF($D$2:$EE$2,BV$2-1,$D5:$EE5)/12)*(1+XLOOKUP(BV$2,Assumptions!$C$94:$M$94,Assumptions!$C$97:$M$97)))</f>
        <v>5705.28432</v>
      </c>
      <c r="BW5" s="50">
        <f t="array" ref="BW5">IF(BW$2=1,Assumptions!$X5/12,(SUMIF($D$2:$EE$2,BW$2-1,$D5:$EE5)/12)*(1+XLOOKUP(BW$2,Assumptions!$C$94:$M$94,Assumptions!$C$97:$M$97)))</f>
        <v>5705.28432</v>
      </c>
      <c r="BX5" s="50">
        <f t="array" ref="BX5">IF(BX$2=1,Assumptions!$X5/12,(SUMIF($D$2:$EE$2,BX$2-1,$D5:$EE5)/12)*(1+XLOOKUP(BX$2,Assumptions!$C$94:$M$94,Assumptions!$C$97:$M$97)))</f>
        <v>5876.44285</v>
      </c>
      <c r="BY5" s="50">
        <f t="array" ref="BY5">IF(BY$2=1,Assumptions!$X5/12,(SUMIF($D$2:$EE$2,BY$2-1,$D5:$EE5)/12)*(1+XLOOKUP(BY$2,Assumptions!$C$94:$M$94,Assumptions!$C$97:$M$97)))</f>
        <v>5876.44285</v>
      </c>
      <c r="BZ5" s="50">
        <f t="array" ref="BZ5">IF(BZ$2=1,Assumptions!$X5/12,(SUMIF($D$2:$EE$2,BZ$2-1,$D5:$EE5)/12)*(1+XLOOKUP(BZ$2,Assumptions!$C$94:$M$94,Assumptions!$C$97:$M$97)))</f>
        <v>5876.44285</v>
      </c>
      <c r="CA5" s="50">
        <f t="array" ref="CA5">IF(CA$2=1,Assumptions!$X5/12,(SUMIF($D$2:$EE$2,CA$2-1,$D5:$EE5)/12)*(1+XLOOKUP(CA$2,Assumptions!$C$94:$M$94,Assumptions!$C$97:$M$97)))</f>
        <v>5876.44285</v>
      </c>
      <c r="CB5" s="50">
        <f t="array" ref="CB5">IF(CB$2=1,Assumptions!$X5/12,(SUMIF($D$2:$EE$2,CB$2-1,$D5:$EE5)/12)*(1+XLOOKUP(CB$2,Assumptions!$C$94:$M$94,Assumptions!$C$97:$M$97)))</f>
        <v>5876.44285</v>
      </c>
      <c r="CC5" s="50">
        <f t="array" ref="CC5">IF(CC$2=1,Assumptions!$X5/12,(SUMIF($D$2:$EE$2,CC$2-1,$D5:$EE5)/12)*(1+XLOOKUP(CC$2,Assumptions!$C$94:$M$94,Assumptions!$C$97:$M$97)))</f>
        <v>5876.44285</v>
      </c>
      <c r="CD5" s="50">
        <f t="array" ref="CD5">IF(CD$2=1,Assumptions!$X5/12,(SUMIF($D$2:$EE$2,CD$2-1,$D5:$EE5)/12)*(1+XLOOKUP(CD$2,Assumptions!$C$94:$M$94,Assumptions!$C$97:$M$97)))</f>
        <v>5876.44285</v>
      </c>
      <c r="CE5" s="50">
        <f t="array" ref="CE5">IF(CE$2=1,Assumptions!$X5/12,(SUMIF($D$2:$EE$2,CE$2-1,$D5:$EE5)/12)*(1+XLOOKUP(CE$2,Assumptions!$C$94:$M$94,Assumptions!$C$97:$M$97)))</f>
        <v>5876.44285</v>
      </c>
      <c r="CF5" s="50">
        <f t="array" ref="CF5">IF(CF$2=1,Assumptions!$X5/12,(SUMIF($D$2:$EE$2,CF$2-1,$D5:$EE5)/12)*(1+XLOOKUP(CF$2,Assumptions!$C$94:$M$94,Assumptions!$C$97:$M$97)))</f>
        <v>5876.44285</v>
      </c>
      <c r="CG5" s="50">
        <f t="array" ref="CG5">IF(CG$2=1,Assumptions!$X5/12,(SUMIF($D$2:$EE$2,CG$2-1,$D5:$EE5)/12)*(1+XLOOKUP(CG$2,Assumptions!$C$94:$M$94,Assumptions!$C$97:$M$97)))</f>
        <v>5876.44285</v>
      </c>
      <c r="CH5" s="50">
        <f t="array" ref="CH5">IF(CH$2=1,Assumptions!$X5/12,(SUMIF($D$2:$EE$2,CH$2-1,$D5:$EE5)/12)*(1+XLOOKUP(CH$2,Assumptions!$C$94:$M$94,Assumptions!$C$97:$M$97)))</f>
        <v>5876.44285</v>
      </c>
      <c r="CI5" s="50">
        <f t="array" ref="CI5">IF(CI$2=1,Assumptions!$X5/12,(SUMIF($D$2:$EE$2,CI$2-1,$D5:$EE5)/12)*(1+XLOOKUP(CI$2,Assumptions!$C$94:$M$94,Assumptions!$C$97:$M$97)))</f>
        <v>5876.44285</v>
      </c>
      <c r="CJ5" s="50">
        <f t="array" ref="CJ5">IF(CJ$2=1,Assumptions!$X5/12,(SUMIF($D$2:$EE$2,CJ$2-1,$D5:$EE5)/12)*(1+XLOOKUP(CJ$2,Assumptions!$C$94:$M$94,Assumptions!$C$97:$M$97)))</f>
        <v>6052.736135</v>
      </c>
      <c r="CK5" s="50">
        <f t="array" ref="CK5">IF(CK$2=1,Assumptions!$X5/12,(SUMIF($D$2:$EE$2,CK$2-1,$D5:$EE5)/12)*(1+XLOOKUP(CK$2,Assumptions!$C$94:$M$94,Assumptions!$C$97:$M$97)))</f>
        <v>6052.736135</v>
      </c>
      <c r="CL5" s="50">
        <f t="array" ref="CL5">IF(CL$2=1,Assumptions!$X5/12,(SUMIF($D$2:$EE$2,CL$2-1,$D5:$EE5)/12)*(1+XLOOKUP(CL$2,Assumptions!$C$94:$M$94,Assumptions!$C$97:$M$97)))</f>
        <v>6052.736135</v>
      </c>
      <c r="CM5" s="50">
        <f t="array" ref="CM5">IF(CM$2=1,Assumptions!$X5/12,(SUMIF($D$2:$EE$2,CM$2-1,$D5:$EE5)/12)*(1+XLOOKUP(CM$2,Assumptions!$C$94:$M$94,Assumptions!$C$97:$M$97)))</f>
        <v>6052.736135</v>
      </c>
      <c r="CN5" s="50">
        <f t="array" ref="CN5">IF(CN$2=1,Assumptions!$X5/12,(SUMIF($D$2:$EE$2,CN$2-1,$D5:$EE5)/12)*(1+XLOOKUP(CN$2,Assumptions!$C$94:$M$94,Assumptions!$C$97:$M$97)))</f>
        <v>6052.736135</v>
      </c>
      <c r="CO5" s="50">
        <f t="array" ref="CO5">IF(CO$2=1,Assumptions!$X5/12,(SUMIF($D$2:$EE$2,CO$2-1,$D5:$EE5)/12)*(1+XLOOKUP(CO$2,Assumptions!$C$94:$M$94,Assumptions!$C$97:$M$97)))</f>
        <v>6052.736135</v>
      </c>
      <c r="CP5" s="50">
        <f t="array" ref="CP5">IF(CP$2=1,Assumptions!$X5/12,(SUMIF($D$2:$EE$2,CP$2-1,$D5:$EE5)/12)*(1+XLOOKUP(CP$2,Assumptions!$C$94:$M$94,Assumptions!$C$97:$M$97)))</f>
        <v>6052.736135</v>
      </c>
      <c r="CQ5" s="50">
        <f t="array" ref="CQ5">IF(CQ$2=1,Assumptions!$X5/12,(SUMIF($D$2:$EE$2,CQ$2-1,$D5:$EE5)/12)*(1+XLOOKUP(CQ$2,Assumptions!$C$94:$M$94,Assumptions!$C$97:$M$97)))</f>
        <v>6052.736135</v>
      </c>
      <c r="CR5" s="50">
        <f t="array" ref="CR5">IF(CR$2=1,Assumptions!$X5/12,(SUMIF($D$2:$EE$2,CR$2-1,$D5:$EE5)/12)*(1+XLOOKUP(CR$2,Assumptions!$C$94:$M$94,Assumptions!$C$97:$M$97)))</f>
        <v>6052.736135</v>
      </c>
      <c r="CS5" s="50">
        <f t="array" ref="CS5">IF(CS$2=1,Assumptions!$X5/12,(SUMIF($D$2:$EE$2,CS$2-1,$D5:$EE5)/12)*(1+XLOOKUP(CS$2,Assumptions!$C$94:$M$94,Assumptions!$C$97:$M$97)))</f>
        <v>6052.736135</v>
      </c>
      <c r="CT5" s="50">
        <f t="array" ref="CT5">IF(CT$2=1,Assumptions!$X5/12,(SUMIF($D$2:$EE$2,CT$2-1,$D5:$EE5)/12)*(1+XLOOKUP(CT$2,Assumptions!$C$94:$M$94,Assumptions!$C$97:$M$97)))</f>
        <v>6052.736135</v>
      </c>
      <c r="CU5" s="50">
        <f t="array" ref="CU5">IF(CU$2=1,Assumptions!$X5/12,(SUMIF($D$2:$EE$2,CU$2-1,$D5:$EE5)/12)*(1+XLOOKUP(CU$2,Assumptions!$C$94:$M$94,Assumptions!$C$97:$M$97)))</f>
        <v>6052.736135</v>
      </c>
      <c r="CV5" s="50">
        <f t="array" ref="CV5">IF(CV$2=1,Assumptions!$X5/12,(SUMIF($D$2:$EE$2,CV$2-1,$D5:$EE5)/12)*(1+XLOOKUP(CV$2,Assumptions!$C$94:$M$94,Assumptions!$C$97:$M$97)))</f>
        <v>6234.31822</v>
      </c>
      <c r="CW5" s="50">
        <f t="array" ref="CW5">IF(CW$2=1,Assumptions!$X5/12,(SUMIF($D$2:$EE$2,CW$2-1,$D5:$EE5)/12)*(1+XLOOKUP(CW$2,Assumptions!$C$94:$M$94,Assumptions!$C$97:$M$97)))</f>
        <v>6234.31822</v>
      </c>
      <c r="CX5" s="50">
        <f t="array" ref="CX5">IF(CX$2=1,Assumptions!$X5/12,(SUMIF($D$2:$EE$2,CX$2-1,$D5:$EE5)/12)*(1+XLOOKUP(CX$2,Assumptions!$C$94:$M$94,Assumptions!$C$97:$M$97)))</f>
        <v>6234.31822</v>
      </c>
      <c r="CY5" s="50">
        <f t="array" ref="CY5">IF(CY$2=1,Assumptions!$X5/12,(SUMIF($D$2:$EE$2,CY$2-1,$D5:$EE5)/12)*(1+XLOOKUP(CY$2,Assumptions!$C$94:$M$94,Assumptions!$C$97:$M$97)))</f>
        <v>6234.31822</v>
      </c>
      <c r="CZ5" s="50">
        <f t="array" ref="CZ5">IF(CZ$2=1,Assumptions!$X5/12,(SUMIF($D$2:$EE$2,CZ$2-1,$D5:$EE5)/12)*(1+XLOOKUP(CZ$2,Assumptions!$C$94:$M$94,Assumptions!$C$97:$M$97)))</f>
        <v>6234.31822</v>
      </c>
      <c r="DA5" s="50">
        <f t="array" ref="DA5">IF(DA$2=1,Assumptions!$X5/12,(SUMIF($D$2:$EE$2,DA$2-1,$D5:$EE5)/12)*(1+XLOOKUP(DA$2,Assumptions!$C$94:$M$94,Assumptions!$C$97:$M$97)))</f>
        <v>6234.31822</v>
      </c>
      <c r="DB5" s="50">
        <f t="array" ref="DB5">IF(DB$2=1,Assumptions!$X5/12,(SUMIF($D$2:$EE$2,DB$2-1,$D5:$EE5)/12)*(1+XLOOKUP(DB$2,Assumptions!$C$94:$M$94,Assumptions!$C$97:$M$97)))</f>
        <v>6234.31822</v>
      </c>
      <c r="DC5" s="50">
        <f t="array" ref="DC5">IF(DC$2=1,Assumptions!$X5/12,(SUMIF($D$2:$EE$2,DC$2-1,$D5:$EE5)/12)*(1+XLOOKUP(DC$2,Assumptions!$C$94:$M$94,Assumptions!$C$97:$M$97)))</f>
        <v>6234.31822</v>
      </c>
      <c r="DD5" s="50">
        <f t="array" ref="DD5">IF(DD$2=1,Assumptions!$X5/12,(SUMIF($D$2:$EE$2,DD$2-1,$D5:$EE5)/12)*(1+XLOOKUP(DD$2,Assumptions!$C$94:$M$94,Assumptions!$C$97:$M$97)))</f>
        <v>6234.31822</v>
      </c>
      <c r="DE5" s="50">
        <f t="array" ref="DE5">IF(DE$2=1,Assumptions!$X5/12,(SUMIF($D$2:$EE$2,DE$2-1,$D5:$EE5)/12)*(1+XLOOKUP(DE$2,Assumptions!$C$94:$M$94,Assumptions!$C$97:$M$97)))</f>
        <v>6234.31822</v>
      </c>
      <c r="DF5" s="50">
        <f t="array" ref="DF5">IF(DF$2=1,Assumptions!$X5/12,(SUMIF($D$2:$EE$2,DF$2-1,$D5:$EE5)/12)*(1+XLOOKUP(DF$2,Assumptions!$C$94:$M$94,Assumptions!$C$97:$M$97)))</f>
        <v>6234.31822</v>
      </c>
      <c r="DG5" s="50">
        <f t="array" ref="DG5">IF(DG$2=1,Assumptions!$X5/12,(SUMIF($D$2:$EE$2,DG$2-1,$D5:$EE5)/12)*(1+XLOOKUP(DG$2,Assumptions!$C$94:$M$94,Assumptions!$C$97:$M$97)))</f>
        <v>6234.31822</v>
      </c>
      <c r="DH5" s="50">
        <f t="array" ref="DH5">IF(DH$2=1,Assumptions!$X5/12,(SUMIF($D$2:$EE$2,DH$2-1,$D5:$EE5)/12)*(1+XLOOKUP(DH$2,Assumptions!$C$94:$M$94,Assumptions!$C$97:$M$97)))</f>
        <v>6421.347766</v>
      </c>
      <c r="DI5" s="50">
        <f t="array" ref="DI5">IF(DI$2=1,Assumptions!$X5/12,(SUMIF($D$2:$EE$2,DI$2-1,$D5:$EE5)/12)*(1+XLOOKUP(DI$2,Assumptions!$C$94:$M$94,Assumptions!$C$97:$M$97)))</f>
        <v>6421.347766</v>
      </c>
      <c r="DJ5" s="50">
        <f t="array" ref="DJ5">IF(DJ$2=1,Assumptions!$X5/12,(SUMIF($D$2:$EE$2,DJ$2-1,$D5:$EE5)/12)*(1+XLOOKUP(DJ$2,Assumptions!$C$94:$M$94,Assumptions!$C$97:$M$97)))</f>
        <v>6421.347766</v>
      </c>
      <c r="DK5" s="50">
        <f t="array" ref="DK5">IF(DK$2=1,Assumptions!$X5/12,(SUMIF($D$2:$EE$2,DK$2-1,$D5:$EE5)/12)*(1+XLOOKUP(DK$2,Assumptions!$C$94:$M$94,Assumptions!$C$97:$M$97)))</f>
        <v>6421.347766</v>
      </c>
      <c r="DL5" s="50">
        <f t="array" ref="DL5">IF(DL$2=1,Assumptions!$X5/12,(SUMIF($D$2:$EE$2,DL$2-1,$D5:$EE5)/12)*(1+XLOOKUP(DL$2,Assumptions!$C$94:$M$94,Assumptions!$C$97:$M$97)))</f>
        <v>6421.347766</v>
      </c>
      <c r="DM5" s="50">
        <f t="array" ref="DM5">IF(DM$2=1,Assumptions!$X5/12,(SUMIF($D$2:$EE$2,DM$2-1,$D5:$EE5)/12)*(1+XLOOKUP(DM$2,Assumptions!$C$94:$M$94,Assumptions!$C$97:$M$97)))</f>
        <v>6421.347766</v>
      </c>
      <c r="DN5" s="50">
        <f t="array" ref="DN5">IF(DN$2=1,Assumptions!$X5/12,(SUMIF($D$2:$EE$2,DN$2-1,$D5:$EE5)/12)*(1+XLOOKUP(DN$2,Assumptions!$C$94:$M$94,Assumptions!$C$97:$M$97)))</f>
        <v>6421.347766</v>
      </c>
      <c r="DO5" s="50">
        <f t="array" ref="DO5">IF(DO$2=1,Assumptions!$X5/12,(SUMIF($D$2:$EE$2,DO$2-1,$D5:$EE5)/12)*(1+XLOOKUP(DO$2,Assumptions!$C$94:$M$94,Assumptions!$C$97:$M$97)))</f>
        <v>6421.347766</v>
      </c>
      <c r="DP5" s="50">
        <f t="array" ref="DP5">IF(DP$2=1,Assumptions!$X5/12,(SUMIF($D$2:$EE$2,DP$2-1,$D5:$EE5)/12)*(1+XLOOKUP(DP$2,Assumptions!$C$94:$M$94,Assumptions!$C$97:$M$97)))</f>
        <v>6421.347766</v>
      </c>
      <c r="DQ5" s="50">
        <f t="array" ref="DQ5">IF(DQ$2=1,Assumptions!$X5/12,(SUMIF($D$2:$EE$2,DQ$2-1,$D5:$EE5)/12)*(1+XLOOKUP(DQ$2,Assumptions!$C$94:$M$94,Assumptions!$C$97:$M$97)))</f>
        <v>6421.347766</v>
      </c>
      <c r="DR5" s="50">
        <f t="array" ref="DR5">IF(DR$2=1,Assumptions!$X5/12,(SUMIF($D$2:$EE$2,DR$2-1,$D5:$EE5)/12)*(1+XLOOKUP(DR$2,Assumptions!$C$94:$M$94,Assumptions!$C$97:$M$97)))</f>
        <v>6421.347766</v>
      </c>
      <c r="DS5" s="50">
        <f t="array" ref="DS5">IF(DS$2=1,Assumptions!$X5/12,(SUMIF($D$2:$EE$2,DS$2-1,$D5:$EE5)/12)*(1+XLOOKUP(DS$2,Assumptions!$C$94:$M$94,Assumptions!$C$97:$M$97)))</f>
        <v>6421.347766</v>
      </c>
      <c r="DT5" s="50">
        <f t="array" ref="DT5">IF(DT$2=1,Assumptions!$X5/12,(SUMIF($D$2:$EE$2,DT$2-1,$D5:$EE5)/12)*(1+XLOOKUP(DT$2,Assumptions!$C$94:$M$94,Assumptions!$C$97:$M$97)))</f>
        <v>6613.988199</v>
      </c>
      <c r="DU5" s="50">
        <f t="array" ref="DU5">IF(DU$2=1,Assumptions!$X5/12,(SUMIF($D$2:$EE$2,DU$2-1,$D5:$EE5)/12)*(1+XLOOKUP(DU$2,Assumptions!$C$94:$M$94,Assumptions!$C$97:$M$97)))</f>
        <v>6613.988199</v>
      </c>
      <c r="DV5" s="50">
        <f t="array" ref="DV5">IF(DV$2=1,Assumptions!$X5/12,(SUMIF($D$2:$EE$2,DV$2-1,$D5:$EE5)/12)*(1+XLOOKUP(DV$2,Assumptions!$C$94:$M$94,Assumptions!$C$97:$M$97)))</f>
        <v>6613.988199</v>
      </c>
      <c r="DW5" s="50">
        <f t="array" ref="DW5">IF(DW$2=1,Assumptions!$X5/12,(SUMIF($D$2:$EE$2,DW$2-1,$D5:$EE5)/12)*(1+XLOOKUP(DW$2,Assumptions!$C$94:$M$94,Assumptions!$C$97:$M$97)))</f>
        <v>6613.988199</v>
      </c>
      <c r="DX5" s="50">
        <f t="array" ref="DX5">IF(DX$2=1,Assumptions!$X5/12,(SUMIF($D$2:$EE$2,DX$2-1,$D5:$EE5)/12)*(1+XLOOKUP(DX$2,Assumptions!$C$94:$M$94,Assumptions!$C$97:$M$97)))</f>
        <v>6613.988199</v>
      </c>
      <c r="DY5" s="50">
        <f t="array" ref="DY5">IF(DY$2=1,Assumptions!$X5/12,(SUMIF($D$2:$EE$2,DY$2-1,$D5:$EE5)/12)*(1+XLOOKUP(DY$2,Assumptions!$C$94:$M$94,Assumptions!$C$97:$M$97)))</f>
        <v>6613.988199</v>
      </c>
      <c r="DZ5" s="50">
        <f t="array" ref="DZ5">IF(DZ$2=1,Assumptions!$X5/12,(SUMIF($D$2:$EE$2,DZ$2-1,$D5:$EE5)/12)*(1+XLOOKUP(DZ$2,Assumptions!$C$94:$M$94,Assumptions!$C$97:$M$97)))</f>
        <v>6613.988199</v>
      </c>
      <c r="EA5" s="50">
        <f t="array" ref="EA5">IF(EA$2=1,Assumptions!$X5/12,(SUMIF($D$2:$EE$2,EA$2-1,$D5:$EE5)/12)*(1+XLOOKUP(EA$2,Assumptions!$C$94:$M$94,Assumptions!$C$97:$M$97)))</f>
        <v>6613.988199</v>
      </c>
      <c r="EB5" s="50">
        <f t="array" ref="EB5">IF(EB$2=1,Assumptions!$X5/12,(SUMIF($D$2:$EE$2,EB$2-1,$D5:$EE5)/12)*(1+XLOOKUP(EB$2,Assumptions!$C$94:$M$94,Assumptions!$C$97:$M$97)))</f>
        <v>6613.988199</v>
      </c>
      <c r="EC5" s="50">
        <f t="array" ref="EC5">IF(EC$2=1,Assumptions!$X5/12,(SUMIF($D$2:$EE$2,EC$2-1,$D5:$EE5)/12)*(1+XLOOKUP(EC$2,Assumptions!$C$94:$M$94,Assumptions!$C$97:$M$97)))</f>
        <v>6613.988199</v>
      </c>
      <c r="ED5" s="50">
        <f t="array" ref="ED5">IF(ED$2=1,Assumptions!$X5/12,(SUMIF($D$2:$EE$2,ED$2-1,$D5:$EE5)/12)*(1+XLOOKUP(ED$2,Assumptions!$C$94:$M$94,Assumptions!$C$97:$M$97)))</f>
        <v>6613.988199</v>
      </c>
      <c r="EE5" s="50">
        <f t="array" ref="EE5">IF(EE$2=1,Assumptions!$X5/12,(SUMIF($D$2:$EE$2,EE$2-1,$D5:$EE5)/12)*(1+XLOOKUP(EE$2,Assumptions!$C$94:$M$94,Assumptions!$C$97:$M$97)))</f>
        <v>6613.988199</v>
      </c>
    </row>
    <row r="6" ht="15.75" customHeight="1">
      <c r="A6" s="1"/>
      <c r="B6" s="1"/>
      <c r="C6" s="1" t="str">
        <f>Assumptions!R6</f>
        <v>FL 2-3 A</v>
      </c>
      <c r="D6" s="50">
        <f t="array" ref="D6">IF(D$2=1,Assumptions!$X6/12,(SUMIF($D$2:$EE$2,D$2-1,$D6:$EE6)/12)*(1+XLOOKUP(D$2,Assumptions!$C$94:$M$94,Assumptions!$C$97:$M$97)))</f>
        <v>4274.5</v>
      </c>
      <c r="E6" s="50">
        <f t="array" ref="E6">IF(E$2=1,Assumptions!$X6/12,(SUMIF($D$2:$EE$2,E$2-1,$D6:$EE6)/12)*(1+XLOOKUP(E$2,Assumptions!$C$94:$M$94,Assumptions!$C$97:$M$97)))</f>
        <v>4274.5</v>
      </c>
      <c r="F6" s="50">
        <f t="array" ref="F6">IF(F$2=1,Assumptions!$X6/12,(SUMIF($D$2:$EE$2,F$2-1,$D6:$EE6)/12)*(1+XLOOKUP(F$2,Assumptions!$C$94:$M$94,Assumptions!$C$97:$M$97)))</f>
        <v>4274.5</v>
      </c>
      <c r="G6" s="50">
        <f t="array" ref="G6">IF(G$2=1,Assumptions!$X6/12,(SUMIF($D$2:$EE$2,G$2-1,$D6:$EE6)/12)*(1+XLOOKUP(G$2,Assumptions!$C$94:$M$94,Assumptions!$C$97:$M$97)))</f>
        <v>4274.5</v>
      </c>
      <c r="H6" s="50">
        <f t="array" ref="H6">IF(H$2=1,Assumptions!$X6/12,(SUMIF($D$2:$EE$2,H$2-1,$D6:$EE6)/12)*(1+XLOOKUP(H$2,Assumptions!$C$94:$M$94,Assumptions!$C$97:$M$97)))</f>
        <v>4274.5</v>
      </c>
      <c r="I6" s="50">
        <f t="array" ref="I6">IF(I$2=1,Assumptions!$X6/12,(SUMIF($D$2:$EE$2,I$2-1,$D6:$EE6)/12)*(1+XLOOKUP(I$2,Assumptions!$C$94:$M$94,Assumptions!$C$97:$M$97)))</f>
        <v>4274.5</v>
      </c>
      <c r="J6" s="50">
        <f t="array" ref="J6">IF(J$2=1,Assumptions!$X6/12,(SUMIF($D$2:$EE$2,J$2-1,$D6:$EE6)/12)*(1+XLOOKUP(J$2,Assumptions!$C$94:$M$94,Assumptions!$C$97:$M$97)))</f>
        <v>4274.5</v>
      </c>
      <c r="K6" s="50">
        <f t="array" ref="K6">IF(K$2=1,Assumptions!$X6/12,(SUMIF($D$2:$EE$2,K$2-1,$D6:$EE6)/12)*(1+XLOOKUP(K$2,Assumptions!$C$94:$M$94,Assumptions!$C$97:$M$97)))</f>
        <v>4274.5</v>
      </c>
      <c r="L6" s="50">
        <f t="array" ref="L6">IF(L$2=1,Assumptions!$X6/12,(SUMIF($D$2:$EE$2,L$2-1,$D6:$EE6)/12)*(1+XLOOKUP(L$2,Assumptions!$C$94:$M$94,Assumptions!$C$97:$M$97)))</f>
        <v>4274.5</v>
      </c>
      <c r="M6" s="50">
        <f t="array" ref="M6">IF(M$2=1,Assumptions!$X6/12,(SUMIF($D$2:$EE$2,M$2-1,$D6:$EE6)/12)*(1+XLOOKUP(M$2,Assumptions!$C$94:$M$94,Assumptions!$C$97:$M$97)))</f>
        <v>4274.5</v>
      </c>
      <c r="N6" s="50">
        <f t="array" ref="N6">IF(N$2=1,Assumptions!$X6/12,(SUMIF($D$2:$EE$2,N$2-1,$D6:$EE6)/12)*(1+XLOOKUP(N$2,Assumptions!$C$94:$M$94,Assumptions!$C$97:$M$97)))</f>
        <v>4274.5</v>
      </c>
      <c r="O6" s="50">
        <f t="array" ref="O6">IF(O$2=1,Assumptions!$X6/12,(SUMIF($D$2:$EE$2,O$2-1,$D6:$EE6)/12)*(1+XLOOKUP(O$2,Assumptions!$C$94:$M$94,Assumptions!$C$97:$M$97)))</f>
        <v>4274.5</v>
      </c>
      <c r="P6" s="50">
        <f t="array" ref="P6">IF(P$2=1,Assumptions!$X6/12,(SUMIF($D$2:$EE$2,P$2-1,$D6:$EE6)/12)*(1+XLOOKUP(P$2,Assumptions!$C$94:$M$94,Assumptions!$C$97:$M$97)))</f>
        <v>4359.99</v>
      </c>
      <c r="Q6" s="50">
        <f t="array" ref="Q6">IF(Q$2=1,Assumptions!$X6/12,(SUMIF($D$2:$EE$2,Q$2-1,$D6:$EE6)/12)*(1+XLOOKUP(Q$2,Assumptions!$C$94:$M$94,Assumptions!$C$97:$M$97)))</f>
        <v>4359.99</v>
      </c>
      <c r="R6" s="50">
        <f t="array" ref="R6">IF(R$2=1,Assumptions!$X6/12,(SUMIF($D$2:$EE$2,R$2-1,$D6:$EE6)/12)*(1+XLOOKUP(R$2,Assumptions!$C$94:$M$94,Assumptions!$C$97:$M$97)))</f>
        <v>4359.99</v>
      </c>
      <c r="S6" s="50">
        <f t="array" ref="S6">IF(S$2=1,Assumptions!$X6/12,(SUMIF($D$2:$EE$2,S$2-1,$D6:$EE6)/12)*(1+XLOOKUP(S$2,Assumptions!$C$94:$M$94,Assumptions!$C$97:$M$97)))</f>
        <v>4359.99</v>
      </c>
      <c r="T6" s="50">
        <f t="array" ref="T6">IF(T$2=1,Assumptions!$X6/12,(SUMIF($D$2:$EE$2,T$2-1,$D6:$EE6)/12)*(1+XLOOKUP(T$2,Assumptions!$C$94:$M$94,Assumptions!$C$97:$M$97)))</f>
        <v>4359.99</v>
      </c>
      <c r="U6" s="50">
        <f t="array" ref="U6">IF(U$2=1,Assumptions!$X6/12,(SUMIF($D$2:$EE$2,U$2-1,$D6:$EE6)/12)*(1+XLOOKUP(U$2,Assumptions!$C$94:$M$94,Assumptions!$C$97:$M$97)))</f>
        <v>4359.99</v>
      </c>
      <c r="V6" s="50">
        <f t="array" ref="V6">IF(V$2=1,Assumptions!$X6/12,(SUMIF($D$2:$EE$2,V$2-1,$D6:$EE6)/12)*(1+XLOOKUP(V$2,Assumptions!$C$94:$M$94,Assumptions!$C$97:$M$97)))</f>
        <v>4359.99</v>
      </c>
      <c r="W6" s="50">
        <f t="array" ref="W6">IF(W$2=1,Assumptions!$X6/12,(SUMIF($D$2:$EE$2,W$2-1,$D6:$EE6)/12)*(1+XLOOKUP(W$2,Assumptions!$C$94:$M$94,Assumptions!$C$97:$M$97)))</f>
        <v>4359.99</v>
      </c>
      <c r="X6" s="50">
        <f t="array" ref="X6">IF(X$2=1,Assumptions!$X6/12,(SUMIF($D$2:$EE$2,X$2-1,$D6:$EE6)/12)*(1+XLOOKUP(X$2,Assumptions!$C$94:$M$94,Assumptions!$C$97:$M$97)))</f>
        <v>4359.99</v>
      </c>
      <c r="Y6" s="50">
        <f t="array" ref="Y6">IF(Y$2=1,Assumptions!$X6/12,(SUMIF($D$2:$EE$2,Y$2-1,$D6:$EE6)/12)*(1+XLOOKUP(Y$2,Assumptions!$C$94:$M$94,Assumptions!$C$97:$M$97)))</f>
        <v>4359.99</v>
      </c>
      <c r="Z6" s="50">
        <f t="array" ref="Z6">IF(Z$2=1,Assumptions!$X6/12,(SUMIF($D$2:$EE$2,Z$2-1,$D6:$EE6)/12)*(1+XLOOKUP(Z$2,Assumptions!$C$94:$M$94,Assumptions!$C$97:$M$97)))</f>
        <v>4359.99</v>
      </c>
      <c r="AA6" s="50">
        <f t="array" ref="AA6">IF(AA$2=1,Assumptions!$X6/12,(SUMIF($D$2:$EE$2,AA$2-1,$D6:$EE6)/12)*(1+XLOOKUP(AA$2,Assumptions!$C$94:$M$94,Assumptions!$C$97:$M$97)))</f>
        <v>4359.99</v>
      </c>
      <c r="AB6" s="50">
        <f t="array" ref="AB6">IF(AB$2=1,Assumptions!$X6/12,(SUMIF($D$2:$EE$2,AB$2-1,$D6:$EE6)/12)*(1+XLOOKUP(AB$2,Assumptions!$C$94:$M$94,Assumptions!$C$97:$M$97)))</f>
        <v>4447.1898</v>
      </c>
      <c r="AC6" s="50">
        <f t="array" ref="AC6">IF(AC$2=1,Assumptions!$X6/12,(SUMIF($D$2:$EE$2,AC$2-1,$D6:$EE6)/12)*(1+XLOOKUP(AC$2,Assumptions!$C$94:$M$94,Assumptions!$C$97:$M$97)))</f>
        <v>4447.1898</v>
      </c>
      <c r="AD6" s="50">
        <f t="array" ref="AD6">IF(AD$2=1,Assumptions!$X6/12,(SUMIF($D$2:$EE$2,AD$2-1,$D6:$EE6)/12)*(1+XLOOKUP(AD$2,Assumptions!$C$94:$M$94,Assumptions!$C$97:$M$97)))</f>
        <v>4447.1898</v>
      </c>
      <c r="AE6" s="50">
        <f t="array" ref="AE6">IF(AE$2=1,Assumptions!$X6/12,(SUMIF($D$2:$EE$2,AE$2-1,$D6:$EE6)/12)*(1+XLOOKUP(AE$2,Assumptions!$C$94:$M$94,Assumptions!$C$97:$M$97)))</f>
        <v>4447.1898</v>
      </c>
      <c r="AF6" s="50">
        <f t="array" ref="AF6">IF(AF$2=1,Assumptions!$X6/12,(SUMIF($D$2:$EE$2,AF$2-1,$D6:$EE6)/12)*(1+XLOOKUP(AF$2,Assumptions!$C$94:$M$94,Assumptions!$C$97:$M$97)))</f>
        <v>4447.1898</v>
      </c>
      <c r="AG6" s="50">
        <f t="array" ref="AG6">IF(AG$2=1,Assumptions!$X6/12,(SUMIF($D$2:$EE$2,AG$2-1,$D6:$EE6)/12)*(1+XLOOKUP(AG$2,Assumptions!$C$94:$M$94,Assumptions!$C$97:$M$97)))</f>
        <v>4447.1898</v>
      </c>
      <c r="AH6" s="50">
        <f t="array" ref="AH6">IF(AH$2=1,Assumptions!$X6/12,(SUMIF($D$2:$EE$2,AH$2-1,$D6:$EE6)/12)*(1+XLOOKUP(AH$2,Assumptions!$C$94:$M$94,Assumptions!$C$97:$M$97)))</f>
        <v>4447.1898</v>
      </c>
      <c r="AI6" s="50">
        <f t="array" ref="AI6">IF(AI$2=1,Assumptions!$X6/12,(SUMIF($D$2:$EE$2,AI$2-1,$D6:$EE6)/12)*(1+XLOOKUP(AI$2,Assumptions!$C$94:$M$94,Assumptions!$C$97:$M$97)))</f>
        <v>4447.1898</v>
      </c>
      <c r="AJ6" s="50">
        <f t="array" ref="AJ6">IF(AJ$2=1,Assumptions!$X6/12,(SUMIF($D$2:$EE$2,AJ$2-1,$D6:$EE6)/12)*(1+XLOOKUP(AJ$2,Assumptions!$C$94:$M$94,Assumptions!$C$97:$M$97)))</f>
        <v>4447.1898</v>
      </c>
      <c r="AK6" s="50">
        <f t="array" ref="AK6">IF(AK$2=1,Assumptions!$X6/12,(SUMIF($D$2:$EE$2,AK$2-1,$D6:$EE6)/12)*(1+XLOOKUP(AK$2,Assumptions!$C$94:$M$94,Assumptions!$C$97:$M$97)))</f>
        <v>4447.1898</v>
      </c>
      <c r="AL6" s="50">
        <f t="array" ref="AL6">IF(AL$2=1,Assumptions!$X6/12,(SUMIF($D$2:$EE$2,AL$2-1,$D6:$EE6)/12)*(1+XLOOKUP(AL$2,Assumptions!$C$94:$M$94,Assumptions!$C$97:$M$97)))</f>
        <v>4447.1898</v>
      </c>
      <c r="AM6" s="50">
        <f t="array" ref="AM6">IF(AM$2=1,Assumptions!$X6/12,(SUMIF($D$2:$EE$2,AM$2-1,$D6:$EE6)/12)*(1+XLOOKUP(AM$2,Assumptions!$C$94:$M$94,Assumptions!$C$97:$M$97)))</f>
        <v>4447.1898</v>
      </c>
      <c r="AN6" s="50">
        <f t="array" ref="AN6">IF(AN$2=1,Assumptions!$X6/12,(SUMIF($D$2:$EE$2,AN$2-1,$D6:$EE6)/12)*(1+XLOOKUP(AN$2,Assumptions!$C$94:$M$94,Assumptions!$C$97:$M$97)))</f>
        <v>4536.133596</v>
      </c>
      <c r="AO6" s="50">
        <f t="array" ref="AO6">IF(AO$2=1,Assumptions!$X6/12,(SUMIF($D$2:$EE$2,AO$2-1,$D6:$EE6)/12)*(1+XLOOKUP(AO$2,Assumptions!$C$94:$M$94,Assumptions!$C$97:$M$97)))</f>
        <v>4536.133596</v>
      </c>
      <c r="AP6" s="50">
        <f t="array" ref="AP6">IF(AP$2=1,Assumptions!$X6/12,(SUMIF($D$2:$EE$2,AP$2-1,$D6:$EE6)/12)*(1+XLOOKUP(AP$2,Assumptions!$C$94:$M$94,Assumptions!$C$97:$M$97)))</f>
        <v>4536.133596</v>
      </c>
      <c r="AQ6" s="50">
        <f t="array" ref="AQ6">IF(AQ$2=1,Assumptions!$X6/12,(SUMIF($D$2:$EE$2,AQ$2-1,$D6:$EE6)/12)*(1+XLOOKUP(AQ$2,Assumptions!$C$94:$M$94,Assumptions!$C$97:$M$97)))</f>
        <v>4536.133596</v>
      </c>
      <c r="AR6" s="50">
        <f t="array" ref="AR6">IF(AR$2=1,Assumptions!$X6/12,(SUMIF($D$2:$EE$2,AR$2-1,$D6:$EE6)/12)*(1+XLOOKUP(AR$2,Assumptions!$C$94:$M$94,Assumptions!$C$97:$M$97)))</f>
        <v>4536.133596</v>
      </c>
      <c r="AS6" s="50">
        <f t="array" ref="AS6">IF(AS$2=1,Assumptions!$X6/12,(SUMIF($D$2:$EE$2,AS$2-1,$D6:$EE6)/12)*(1+XLOOKUP(AS$2,Assumptions!$C$94:$M$94,Assumptions!$C$97:$M$97)))</f>
        <v>4536.133596</v>
      </c>
      <c r="AT6" s="50">
        <f t="array" ref="AT6">IF(AT$2=1,Assumptions!$X6/12,(SUMIF($D$2:$EE$2,AT$2-1,$D6:$EE6)/12)*(1+XLOOKUP(AT$2,Assumptions!$C$94:$M$94,Assumptions!$C$97:$M$97)))</f>
        <v>4536.133596</v>
      </c>
      <c r="AU6" s="50">
        <f t="array" ref="AU6">IF(AU$2=1,Assumptions!$X6/12,(SUMIF($D$2:$EE$2,AU$2-1,$D6:$EE6)/12)*(1+XLOOKUP(AU$2,Assumptions!$C$94:$M$94,Assumptions!$C$97:$M$97)))</f>
        <v>4536.133596</v>
      </c>
      <c r="AV6" s="50">
        <f t="array" ref="AV6">IF(AV$2=1,Assumptions!$X6/12,(SUMIF($D$2:$EE$2,AV$2-1,$D6:$EE6)/12)*(1+XLOOKUP(AV$2,Assumptions!$C$94:$M$94,Assumptions!$C$97:$M$97)))</f>
        <v>4536.133596</v>
      </c>
      <c r="AW6" s="50">
        <f t="array" ref="AW6">IF(AW$2=1,Assumptions!$X6/12,(SUMIF($D$2:$EE$2,AW$2-1,$D6:$EE6)/12)*(1+XLOOKUP(AW$2,Assumptions!$C$94:$M$94,Assumptions!$C$97:$M$97)))</f>
        <v>4536.133596</v>
      </c>
      <c r="AX6" s="50">
        <f t="array" ref="AX6">IF(AX$2=1,Assumptions!$X6/12,(SUMIF($D$2:$EE$2,AX$2-1,$D6:$EE6)/12)*(1+XLOOKUP(AX$2,Assumptions!$C$94:$M$94,Assumptions!$C$97:$M$97)))</f>
        <v>4536.133596</v>
      </c>
      <c r="AY6" s="50">
        <f t="array" ref="AY6">IF(AY$2=1,Assumptions!$X6/12,(SUMIF($D$2:$EE$2,AY$2-1,$D6:$EE6)/12)*(1+XLOOKUP(AY$2,Assumptions!$C$94:$M$94,Assumptions!$C$97:$M$97)))</f>
        <v>4536.133596</v>
      </c>
      <c r="AZ6" s="50">
        <f t="array" ref="AZ6">IF(AZ$2=1,Assumptions!$X6/12,(SUMIF($D$2:$EE$2,AZ$2-1,$D6:$EE6)/12)*(1+XLOOKUP(AZ$2,Assumptions!$C$94:$M$94,Assumptions!$C$97:$M$97)))</f>
        <v>4672.217604</v>
      </c>
      <c r="BA6" s="50">
        <f t="array" ref="BA6">IF(BA$2=1,Assumptions!$X6/12,(SUMIF($D$2:$EE$2,BA$2-1,$D6:$EE6)/12)*(1+XLOOKUP(BA$2,Assumptions!$C$94:$M$94,Assumptions!$C$97:$M$97)))</f>
        <v>4672.217604</v>
      </c>
      <c r="BB6" s="50">
        <f t="array" ref="BB6">IF(BB$2=1,Assumptions!$X6/12,(SUMIF($D$2:$EE$2,BB$2-1,$D6:$EE6)/12)*(1+XLOOKUP(BB$2,Assumptions!$C$94:$M$94,Assumptions!$C$97:$M$97)))</f>
        <v>4672.217604</v>
      </c>
      <c r="BC6" s="50">
        <f t="array" ref="BC6">IF(BC$2=1,Assumptions!$X6/12,(SUMIF($D$2:$EE$2,BC$2-1,$D6:$EE6)/12)*(1+XLOOKUP(BC$2,Assumptions!$C$94:$M$94,Assumptions!$C$97:$M$97)))</f>
        <v>4672.217604</v>
      </c>
      <c r="BD6" s="50">
        <f t="array" ref="BD6">IF(BD$2=1,Assumptions!$X6/12,(SUMIF($D$2:$EE$2,BD$2-1,$D6:$EE6)/12)*(1+XLOOKUP(BD$2,Assumptions!$C$94:$M$94,Assumptions!$C$97:$M$97)))</f>
        <v>4672.217604</v>
      </c>
      <c r="BE6" s="50">
        <f t="array" ref="BE6">IF(BE$2=1,Assumptions!$X6/12,(SUMIF($D$2:$EE$2,BE$2-1,$D6:$EE6)/12)*(1+XLOOKUP(BE$2,Assumptions!$C$94:$M$94,Assumptions!$C$97:$M$97)))</f>
        <v>4672.217604</v>
      </c>
      <c r="BF6" s="50">
        <f t="array" ref="BF6">IF(BF$2=1,Assumptions!$X6/12,(SUMIF($D$2:$EE$2,BF$2-1,$D6:$EE6)/12)*(1+XLOOKUP(BF$2,Assumptions!$C$94:$M$94,Assumptions!$C$97:$M$97)))</f>
        <v>4672.217604</v>
      </c>
      <c r="BG6" s="50">
        <f t="array" ref="BG6">IF(BG$2=1,Assumptions!$X6/12,(SUMIF($D$2:$EE$2,BG$2-1,$D6:$EE6)/12)*(1+XLOOKUP(BG$2,Assumptions!$C$94:$M$94,Assumptions!$C$97:$M$97)))</f>
        <v>4672.217604</v>
      </c>
      <c r="BH6" s="50">
        <f t="array" ref="BH6">IF(BH$2=1,Assumptions!$X6/12,(SUMIF($D$2:$EE$2,BH$2-1,$D6:$EE6)/12)*(1+XLOOKUP(BH$2,Assumptions!$C$94:$M$94,Assumptions!$C$97:$M$97)))</f>
        <v>4672.217604</v>
      </c>
      <c r="BI6" s="50">
        <f t="array" ref="BI6">IF(BI$2=1,Assumptions!$X6/12,(SUMIF($D$2:$EE$2,BI$2-1,$D6:$EE6)/12)*(1+XLOOKUP(BI$2,Assumptions!$C$94:$M$94,Assumptions!$C$97:$M$97)))</f>
        <v>4672.217604</v>
      </c>
      <c r="BJ6" s="50">
        <f t="array" ref="BJ6">IF(BJ$2=1,Assumptions!$X6/12,(SUMIF($D$2:$EE$2,BJ$2-1,$D6:$EE6)/12)*(1+XLOOKUP(BJ$2,Assumptions!$C$94:$M$94,Assumptions!$C$97:$M$97)))</f>
        <v>4672.217604</v>
      </c>
      <c r="BK6" s="50">
        <f t="array" ref="BK6">IF(BK$2=1,Assumptions!$X6/12,(SUMIF($D$2:$EE$2,BK$2-1,$D6:$EE6)/12)*(1+XLOOKUP(BK$2,Assumptions!$C$94:$M$94,Assumptions!$C$97:$M$97)))</f>
        <v>4672.217604</v>
      </c>
      <c r="BL6" s="50">
        <f t="array" ref="BL6">IF(BL$2=1,Assumptions!$X6/12,(SUMIF($D$2:$EE$2,BL$2-1,$D6:$EE6)/12)*(1+XLOOKUP(BL$2,Assumptions!$C$94:$M$94,Assumptions!$C$97:$M$97)))</f>
        <v>4812.384132</v>
      </c>
      <c r="BM6" s="50">
        <f t="array" ref="BM6">IF(BM$2=1,Assumptions!$X6/12,(SUMIF($D$2:$EE$2,BM$2-1,$D6:$EE6)/12)*(1+XLOOKUP(BM$2,Assumptions!$C$94:$M$94,Assumptions!$C$97:$M$97)))</f>
        <v>4812.384132</v>
      </c>
      <c r="BN6" s="50">
        <f t="array" ref="BN6">IF(BN$2=1,Assumptions!$X6/12,(SUMIF($D$2:$EE$2,BN$2-1,$D6:$EE6)/12)*(1+XLOOKUP(BN$2,Assumptions!$C$94:$M$94,Assumptions!$C$97:$M$97)))</f>
        <v>4812.384132</v>
      </c>
      <c r="BO6" s="50">
        <f t="array" ref="BO6">IF(BO$2=1,Assumptions!$X6/12,(SUMIF($D$2:$EE$2,BO$2-1,$D6:$EE6)/12)*(1+XLOOKUP(BO$2,Assumptions!$C$94:$M$94,Assumptions!$C$97:$M$97)))</f>
        <v>4812.384132</v>
      </c>
      <c r="BP6" s="50">
        <f t="array" ref="BP6">IF(BP$2=1,Assumptions!$X6/12,(SUMIF($D$2:$EE$2,BP$2-1,$D6:$EE6)/12)*(1+XLOOKUP(BP$2,Assumptions!$C$94:$M$94,Assumptions!$C$97:$M$97)))</f>
        <v>4812.384132</v>
      </c>
      <c r="BQ6" s="50">
        <f t="array" ref="BQ6">IF(BQ$2=1,Assumptions!$X6/12,(SUMIF($D$2:$EE$2,BQ$2-1,$D6:$EE6)/12)*(1+XLOOKUP(BQ$2,Assumptions!$C$94:$M$94,Assumptions!$C$97:$M$97)))</f>
        <v>4812.384132</v>
      </c>
      <c r="BR6" s="50">
        <f t="array" ref="BR6">IF(BR$2=1,Assumptions!$X6/12,(SUMIF($D$2:$EE$2,BR$2-1,$D6:$EE6)/12)*(1+XLOOKUP(BR$2,Assumptions!$C$94:$M$94,Assumptions!$C$97:$M$97)))</f>
        <v>4812.384132</v>
      </c>
      <c r="BS6" s="50">
        <f t="array" ref="BS6">IF(BS$2=1,Assumptions!$X6/12,(SUMIF($D$2:$EE$2,BS$2-1,$D6:$EE6)/12)*(1+XLOOKUP(BS$2,Assumptions!$C$94:$M$94,Assumptions!$C$97:$M$97)))</f>
        <v>4812.384132</v>
      </c>
      <c r="BT6" s="50">
        <f t="array" ref="BT6">IF(BT$2=1,Assumptions!$X6/12,(SUMIF($D$2:$EE$2,BT$2-1,$D6:$EE6)/12)*(1+XLOOKUP(BT$2,Assumptions!$C$94:$M$94,Assumptions!$C$97:$M$97)))</f>
        <v>4812.384132</v>
      </c>
      <c r="BU6" s="50">
        <f t="array" ref="BU6">IF(BU$2=1,Assumptions!$X6/12,(SUMIF($D$2:$EE$2,BU$2-1,$D6:$EE6)/12)*(1+XLOOKUP(BU$2,Assumptions!$C$94:$M$94,Assumptions!$C$97:$M$97)))</f>
        <v>4812.384132</v>
      </c>
      <c r="BV6" s="50">
        <f t="array" ref="BV6">IF(BV$2=1,Assumptions!$X6/12,(SUMIF($D$2:$EE$2,BV$2-1,$D6:$EE6)/12)*(1+XLOOKUP(BV$2,Assumptions!$C$94:$M$94,Assumptions!$C$97:$M$97)))</f>
        <v>4812.384132</v>
      </c>
      <c r="BW6" s="50">
        <f t="array" ref="BW6">IF(BW$2=1,Assumptions!$X6/12,(SUMIF($D$2:$EE$2,BW$2-1,$D6:$EE6)/12)*(1+XLOOKUP(BW$2,Assumptions!$C$94:$M$94,Assumptions!$C$97:$M$97)))</f>
        <v>4812.384132</v>
      </c>
      <c r="BX6" s="50">
        <f t="array" ref="BX6">IF(BX$2=1,Assumptions!$X6/12,(SUMIF($D$2:$EE$2,BX$2-1,$D6:$EE6)/12)*(1+XLOOKUP(BX$2,Assumptions!$C$94:$M$94,Assumptions!$C$97:$M$97)))</f>
        <v>4956.755656</v>
      </c>
      <c r="BY6" s="50">
        <f t="array" ref="BY6">IF(BY$2=1,Assumptions!$X6/12,(SUMIF($D$2:$EE$2,BY$2-1,$D6:$EE6)/12)*(1+XLOOKUP(BY$2,Assumptions!$C$94:$M$94,Assumptions!$C$97:$M$97)))</f>
        <v>4956.755656</v>
      </c>
      <c r="BZ6" s="50">
        <f t="array" ref="BZ6">IF(BZ$2=1,Assumptions!$X6/12,(SUMIF($D$2:$EE$2,BZ$2-1,$D6:$EE6)/12)*(1+XLOOKUP(BZ$2,Assumptions!$C$94:$M$94,Assumptions!$C$97:$M$97)))</f>
        <v>4956.755656</v>
      </c>
      <c r="CA6" s="50">
        <f t="array" ref="CA6">IF(CA$2=1,Assumptions!$X6/12,(SUMIF($D$2:$EE$2,CA$2-1,$D6:$EE6)/12)*(1+XLOOKUP(CA$2,Assumptions!$C$94:$M$94,Assumptions!$C$97:$M$97)))</f>
        <v>4956.755656</v>
      </c>
      <c r="CB6" s="50">
        <f t="array" ref="CB6">IF(CB$2=1,Assumptions!$X6/12,(SUMIF($D$2:$EE$2,CB$2-1,$D6:$EE6)/12)*(1+XLOOKUP(CB$2,Assumptions!$C$94:$M$94,Assumptions!$C$97:$M$97)))</f>
        <v>4956.755656</v>
      </c>
      <c r="CC6" s="50">
        <f t="array" ref="CC6">IF(CC$2=1,Assumptions!$X6/12,(SUMIF($D$2:$EE$2,CC$2-1,$D6:$EE6)/12)*(1+XLOOKUP(CC$2,Assumptions!$C$94:$M$94,Assumptions!$C$97:$M$97)))</f>
        <v>4956.755656</v>
      </c>
      <c r="CD6" s="50">
        <f t="array" ref="CD6">IF(CD$2=1,Assumptions!$X6/12,(SUMIF($D$2:$EE$2,CD$2-1,$D6:$EE6)/12)*(1+XLOOKUP(CD$2,Assumptions!$C$94:$M$94,Assumptions!$C$97:$M$97)))</f>
        <v>4956.755656</v>
      </c>
      <c r="CE6" s="50">
        <f t="array" ref="CE6">IF(CE$2=1,Assumptions!$X6/12,(SUMIF($D$2:$EE$2,CE$2-1,$D6:$EE6)/12)*(1+XLOOKUP(CE$2,Assumptions!$C$94:$M$94,Assumptions!$C$97:$M$97)))</f>
        <v>4956.755656</v>
      </c>
      <c r="CF6" s="50">
        <f t="array" ref="CF6">IF(CF$2=1,Assumptions!$X6/12,(SUMIF($D$2:$EE$2,CF$2-1,$D6:$EE6)/12)*(1+XLOOKUP(CF$2,Assumptions!$C$94:$M$94,Assumptions!$C$97:$M$97)))</f>
        <v>4956.755656</v>
      </c>
      <c r="CG6" s="50">
        <f t="array" ref="CG6">IF(CG$2=1,Assumptions!$X6/12,(SUMIF($D$2:$EE$2,CG$2-1,$D6:$EE6)/12)*(1+XLOOKUP(CG$2,Assumptions!$C$94:$M$94,Assumptions!$C$97:$M$97)))</f>
        <v>4956.755656</v>
      </c>
      <c r="CH6" s="50">
        <f t="array" ref="CH6">IF(CH$2=1,Assumptions!$X6/12,(SUMIF($D$2:$EE$2,CH$2-1,$D6:$EE6)/12)*(1+XLOOKUP(CH$2,Assumptions!$C$94:$M$94,Assumptions!$C$97:$M$97)))</f>
        <v>4956.755656</v>
      </c>
      <c r="CI6" s="50">
        <f t="array" ref="CI6">IF(CI$2=1,Assumptions!$X6/12,(SUMIF($D$2:$EE$2,CI$2-1,$D6:$EE6)/12)*(1+XLOOKUP(CI$2,Assumptions!$C$94:$M$94,Assumptions!$C$97:$M$97)))</f>
        <v>4956.755656</v>
      </c>
      <c r="CJ6" s="50">
        <f t="array" ref="CJ6">IF(CJ$2=1,Assumptions!$X6/12,(SUMIF($D$2:$EE$2,CJ$2-1,$D6:$EE6)/12)*(1+XLOOKUP(CJ$2,Assumptions!$C$94:$M$94,Assumptions!$C$97:$M$97)))</f>
        <v>5105.458326</v>
      </c>
      <c r="CK6" s="50">
        <f t="array" ref="CK6">IF(CK$2=1,Assumptions!$X6/12,(SUMIF($D$2:$EE$2,CK$2-1,$D6:$EE6)/12)*(1+XLOOKUP(CK$2,Assumptions!$C$94:$M$94,Assumptions!$C$97:$M$97)))</f>
        <v>5105.458326</v>
      </c>
      <c r="CL6" s="50">
        <f t="array" ref="CL6">IF(CL$2=1,Assumptions!$X6/12,(SUMIF($D$2:$EE$2,CL$2-1,$D6:$EE6)/12)*(1+XLOOKUP(CL$2,Assumptions!$C$94:$M$94,Assumptions!$C$97:$M$97)))</f>
        <v>5105.458326</v>
      </c>
      <c r="CM6" s="50">
        <f t="array" ref="CM6">IF(CM$2=1,Assumptions!$X6/12,(SUMIF($D$2:$EE$2,CM$2-1,$D6:$EE6)/12)*(1+XLOOKUP(CM$2,Assumptions!$C$94:$M$94,Assumptions!$C$97:$M$97)))</f>
        <v>5105.458326</v>
      </c>
      <c r="CN6" s="50">
        <f t="array" ref="CN6">IF(CN$2=1,Assumptions!$X6/12,(SUMIF($D$2:$EE$2,CN$2-1,$D6:$EE6)/12)*(1+XLOOKUP(CN$2,Assumptions!$C$94:$M$94,Assumptions!$C$97:$M$97)))</f>
        <v>5105.458326</v>
      </c>
      <c r="CO6" s="50">
        <f t="array" ref="CO6">IF(CO$2=1,Assumptions!$X6/12,(SUMIF($D$2:$EE$2,CO$2-1,$D6:$EE6)/12)*(1+XLOOKUP(CO$2,Assumptions!$C$94:$M$94,Assumptions!$C$97:$M$97)))</f>
        <v>5105.458326</v>
      </c>
      <c r="CP6" s="50">
        <f t="array" ref="CP6">IF(CP$2=1,Assumptions!$X6/12,(SUMIF($D$2:$EE$2,CP$2-1,$D6:$EE6)/12)*(1+XLOOKUP(CP$2,Assumptions!$C$94:$M$94,Assumptions!$C$97:$M$97)))</f>
        <v>5105.458326</v>
      </c>
      <c r="CQ6" s="50">
        <f t="array" ref="CQ6">IF(CQ$2=1,Assumptions!$X6/12,(SUMIF($D$2:$EE$2,CQ$2-1,$D6:$EE6)/12)*(1+XLOOKUP(CQ$2,Assumptions!$C$94:$M$94,Assumptions!$C$97:$M$97)))</f>
        <v>5105.458326</v>
      </c>
      <c r="CR6" s="50">
        <f t="array" ref="CR6">IF(CR$2=1,Assumptions!$X6/12,(SUMIF($D$2:$EE$2,CR$2-1,$D6:$EE6)/12)*(1+XLOOKUP(CR$2,Assumptions!$C$94:$M$94,Assumptions!$C$97:$M$97)))</f>
        <v>5105.458326</v>
      </c>
      <c r="CS6" s="50">
        <f t="array" ref="CS6">IF(CS$2=1,Assumptions!$X6/12,(SUMIF($D$2:$EE$2,CS$2-1,$D6:$EE6)/12)*(1+XLOOKUP(CS$2,Assumptions!$C$94:$M$94,Assumptions!$C$97:$M$97)))</f>
        <v>5105.458326</v>
      </c>
      <c r="CT6" s="50">
        <f t="array" ref="CT6">IF(CT$2=1,Assumptions!$X6/12,(SUMIF($D$2:$EE$2,CT$2-1,$D6:$EE6)/12)*(1+XLOOKUP(CT$2,Assumptions!$C$94:$M$94,Assumptions!$C$97:$M$97)))</f>
        <v>5105.458326</v>
      </c>
      <c r="CU6" s="50">
        <f t="array" ref="CU6">IF(CU$2=1,Assumptions!$X6/12,(SUMIF($D$2:$EE$2,CU$2-1,$D6:$EE6)/12)*(1+XLOOKUP(CU$2,Assumptions!$C$94:$M$94,Assumptions!$C$97:$M$97)))</f>
        <v>5105.458326</v>
      </c>
      <c r="CV6" s="50">
        <f t="array" ref="CV6">IF(CV$2=1,Assumptions!$X6/12,(SUMIF($D$2:$EE$2,CV$2-1,$D6:$EE6)/12)*(1+XLOOKUP(CV$2,Assumptions!$C$94:$M$94,Assumptions!$C$97:$M$97)))</f>
        <v>5258.622075</v>
      </c>
      <c r="CW6" s="50">
        <f t="array" ref="CW6">IF(CW$2=1,Assumptions!$X6/12,(SUMIF($D$2:$EE$2,CW$2-1,$D6:$EE6)/12)*(1+XLOOKUP(CW$2,Assumptions!$C$94:$M$94,Assumptions!$C$97:$M$97)))</f>
        <v>5258.622075</v>
      </c>
      <c r="CX6" s="50">
        <f t="array" ref="CX6">IF(CX$2=1,Assumptions!$X6/12,(SUMIF($D$2:$EE$2,CX$2-1,$D6:$EE6)/12)*(1+XLOOKUP(CX$2,Assumptions!$C$94:$M$94,Assumptions!$C$97:$M$97)))</f>
        <v>5258.622075</v>
      </c>
      <c r="CY6" s="50">
        <f t="array" ref="CY6">IF(CY$2=1,Assumptions!$X6/12,(SUMIF($D$2:$EE$2,CY$2-1,$D6:$EE6)/12)*(1+XLOOKUP(CY$2,Assumptions!$C$94:$M$94,Assumptions!$C$97:$M$97)))</f>
        <v>5258.622075</v>
      </c>
      <c r="CZ6" s="50">
        <f t="array" ref="CZ6">IF(CZ$2=1,Assumptions!$X6/12,(SUMIF($D$2:$EE$2,CZ$2-1,$D6:$EE6)/12)*(1+XLOOKUP(CZ$2,Assumptions!$C$94:$M$94,Assumptions!$C$97:$M$97)))</f>
        <v>5258.622075</v>
      </c>
      <c r="DA6" s="50">
        <f t="array" ref="DA6">IF(DA$2=1,Assumptions!$X6/12,(SUMIF($D$2:$EE$2,DA$2-1,$D6:$EE6)/12)*(1+XLOOKUP(DA$2,Assumptions!$C$94:$M$94,Assumptions!$C$97:$M$97)))</f>
        <v>5258.622075</v>
      </c>
      <c r="DB6" s="50">
        <f t="array" ref="DB6">IF(DB$2=1,Assumptions!$X6/12,(SUMIF($D$2:$EE$2,DB$2-1,$D6:$EE6)/12)*(1+XLOOKUP(DB$2,Assumptions!$C$94:$M$94,Assumptions!$C$97:$M$97)))</f>
        <v>5258.622075</v>
      </c>
      <c r="DC6" s="50">
        <f t="array" ref="DC6">IF(DC$2=1,Assumptions!$X6/12,(SUMIF($D$2:$EE$2,DC$2-1,$D6:$EE6)/12)*(1+XLOOKUP(DC$2,Assumptions!$C$94:$M$94,Assumptions!$C$97:$M$97)))</f>
        <v>5258.622075</v>
      </c>
      <c r="DD6" s="50">
        <f t="array" ref="DD6">IF(DD$2=1,Assumptions!$X6/12,(SUMIF($D$2:$EE$2,DD$2-1,$D6:$EE6)/12)*(1+XLOOKUP(DD$2,Assumptions!$C$94:$M$94,Assumptions!$C$97:$M$97)))</f>
        <v>5258.622075</v>
      </c>
      <c r="DE6" s="50">
        <f t="array" ref="DE6">IF(DE$2=1,Assumptions!$X6/12,(SUMIF($D$2:$EE$2,DE$2-1,$D6:$EE6)/12)*(1+XLOOKUP(DE$2,Assumptions!$C$94:$M$94,Assumptions!$C$97:$M$97)))</f>
        <v>5258.622075</v>
      </c>
      <c r="DF6" s="50">
        <f t="array" ref="DF6">IF(DF$2=1,Assumptions!$X6/12,(SUMIF($D$2:$EE$2,DF$2-1,$D6:$EE6)/12)*(1+XLOOKUP(DF$2,Assumptions!$C$94:$M$94,Assumptions!$C$97:$M$97)))</f>
        <v>5258.622075</v>
      </c>
      <c r="DG6" s="50">
        <f t="array" ref="DG6">IF(DG$2=1,Assumptions!$X6/12,(SUMIF($D$2:$EE$2,DG$2-1,$D6:$EE6)/12)*(1+XLOOKUP(DG$2,Assumptions!$C$94:$M$94,Assumptions!$C$97:$M$97)))</f>
        <v>5258.622075</v>
      </c>
      <c r="DH6" s="50">
        <f t="array" ref="DH6">IF(DH$2=1,Assumptions!$X6/12,(SUMIF($D$2:$EE$2,DH$2-1,$D6:$EE6)/12)*(1+XLOOKUP(DH$2,Assumptions!$C$94:$M$94,Assumptions!$C$97:$M$97)))</f>
        <v>5416.380738</v>
      </c>
      <c r="DI6" s="50">
        <f t="array" ref="DI6">IF(DI$2=1,Assumptions!$X6/12,(SUMIF($D$2:$EE$2,DI$2-1,$D6:$EE6)/12)*(1+XLOOKUP(DI$2,Assumptions!$C$94:$M$94,Assumptions!$C$97:$M$97)))</f>
        <v>5416.380738</v>
      </c>
      <c r="DJ6" s="50">
        <f t="array" ref="DJ6">IF(DJ$2=1,Assumptions!$X6/12,(SUMIF($D$2:$EE$2,DJ$2-1,$D6:$EE6)/12)*(1+XLOOKUP(DJ$2,Assumptions!$C$94:$M$94,Assumptions!$C$97:$M$97)))</f>
        <v>5416.380738</v>
      </c>
      <c r="DK6" s="50">
        <f t="array" ref="DK6">IF(DK$2=1,Assumptions!$X6/12,(SUMIF($D$2:$EE$2,DK$2-1,$D6:$EE6)/12)*(1+XLOOKUP(DK$2,Assumptions!$C$94:$M$94,Assumptions!$C$97:$M$97)))</f>
        <v>5416.380738</v>
      </c>
      <c r="DL6" s="50">
        <f t="array" ref="DL6">IF(DL$2=1,Assumptions!$X6/12,(SUMIF($D$2:$EE$2,DL$2-1,$D6:$EE6)/12)*(1+XLOOKUP(DL$2,Assumptions!$C$94:$M$94,Assumptions!$C$97:$M$97)))</f>
        <v>5416.380738</v>
      </c>
      <c r="DM6" s="50">
        <f t="array" ref="DM6">IF(DM$2=1,Assumptions!$X6/12,(SUMIF($D$2:$EE$2,DM$2-1,$D6:$EE6)/12)*(1+XLOOKUP(DM$2,Assumptions!$C$94:$M$94,Assumptions!$C$97:$M$97)))</f>
        <v>5416.380738</v>
      </c>
      <c r="DN6" s="50">
        <f t="array" ref="DN6">IF(DN$2=1,Assumptions!$X6/12,(SUMIF($D$2:$EE$2,DN$2-1,$D6:$EE6)/12)*(1+XLOOKUP(DN$2,Assumptions!$C$94:$M$94,Assumptions!$C$97:$M$97)))</f>
        <v>5416.380738</v>
      </c>
      <c r="DO6" s="50">
        <f t="array" ref="DO6">IF(DO$2=1,Assumptions!$X6/12,(SUMIF($D$2:$EE$2,DO$2-1,$D6:$EE6)/12)*(1+XLOOKUP(DO$2,Assumptions!$C$94:$M$94,Assumptions!$C$97:$M$97)))</f>
        <v>5416.380738</v>
      </c>
      <c r="DP6" s="50">
        <f t="array" ref="DP6">IF(DP$2=1,Assumptions!$X6/12,(SUMIF($D$2:$EE$2,DP$2-1,$D6:$EE6)/12)*(1+XLOOKUP(DP$2,Assumptions!$C$94:$M$94,Assumptions!$C$97:$M$97)))</f>
        <v>5416.380738</v>
      </c>
      <c r="DQ6" s="50">
        <f t="array" ref="DQ6">IF(DQ$2=1,Assumptions!$X6/12,(SUMIF($D$2:$EE$2,DQ$2-1,$D6:$EE6)/12)*(1+XLOOKUP(DQ$2,Assumptions!$C$94:$M$94,Assumptions!$C$97:$M$97)))</f>
        <v>5416.380738</v>
      </c>
      <c r="DR6" s="50">
        <f t="array" ref="DR6">IF(DR$2=1,Assumptions!$X6/12,(SUMIF($D$2:$EE$2,DR$2-1,$D6:$EE6)/12)*(1+XLOOKUP(DR$2,Assumptions!$C$94:$M$94,Assumptions!$C$97:$M$97)))</f>
        <v>5416.380738</v>
      </c>
      <c r="DS6" s="50">
        <f t="array" ref="DS6">IF(DS$2=1,Assumptions!$X6/12,(SUMIF($D$2:$EE$2,DS$2-1,$D6:$EE6)/12)*(1+XLOOKUP(DS$2,Assumptions!$C$94:$M$94,Assumptions!$C$97:$M$97)))</f>
        <v>5416.380738</v>
      </c>
      <c r="DT6" s="50">
        <f t="array" ref="DT6">IF(DT$2=1,Assumptions!$X6/12,(SUMIF($D$2:$EE$2,DT$2-1,$D6:$EE6)/12)*(1+XLOOKUP(DT$2,Assumptions!$C$94:$M$94,Assumptions!$C$97:$M$97)))</f>
        <v>5578.87216</v>
      </c>
      <c r="DU6" s="50">
        <f t="array" ref="DU6">IF(DU$2=1,Assumptions!$X6/12,(SUMIF($D$2:$EE$2,DU$2-1,$D6:$EE6)/12)*(1+XLOOKUP(DU$2,Assumptions!$C$94:$M$94,Assumptions!$C$97:$M$97)))</f>
        <v>5578.87216</v>
      </c>
      <c r="DV6" s="50">
        <f t="array" ref="DV6">IF(DV$2=1,Assumptions!$X6/12,(SUMIF($D$2:$EE$2,DV$2-1,$D6:$EE6)/12)*(1+XLOOKUP(DV$2,Assumptions!$C$94:$M$94,Assumptions!$C$97:$M$97)))</f>
        <v>5578.87216</v>
      </c>
      <c r="DW6" s="50">
        <f t="array" ref="DW6">IF(DW$2=1,Assumptions!$X6/12,(SUMIF($D$2:$EE$2,DW$2-1,$D6:$EE6)/12)*(1+XLOOKUP(DW$2,Assumptions!$C$94:$M$94,Assumptions!$C$97:$M$97)))</f>
        <v>5578.87216</v>
      </c>
      <c r="DX6" s="50">
        <f t="array" ref="DX6">IF(DX$2=1,Assumptions!$X6/12,(SUMIF($D$2:$EE$2,DX$2-1,$D6:$EE6)/12)*(1+XLOOKUP(DX$2,Assumptions!$C$94:$M$94,Assumptions!$C$97:$M$97)))</f>
        <v>5578.87216</v>
      </c>
      <c r="DY6" s="50">
        <f t="array" ref="DY6">IF(DY$2=1,Assumptions!$X6/12,(SUMIF($D$2:$EE$2,DY$2-1,$D6:$EE6)/12)*(1+XLOOKUP(DY$2,Assumptions!$C$94:$M$94,Assumptions!$C$97:$M$97)))</f>
        <v>5578.87216</v>
      </c>
      <c r="DZ6" s="50">
        <f t="array" ref="DZ6">IF(DZ$2=1,Assumptions!$X6/12,(SUMIF($D$2:$EE$2,DZ$2-1,$D6:$EE6)/12)*(1+XLOOKUP(DZ$2,Assumptions!$C$94:$M$94,Assumptions!$C$97:$M$97)))</f>
        <v>5578.87216</v>
      </c>
      <c r="EA6" s="50">
        <f t="array" ref="EA6">IF(EA$2=1,Assumptions!$X6/12,(SUMIF($D$2:$EE$2,EA$2-1,$D6:$EE6)/12)*(1+XLOOKUP(EA$2,Assumptions!$C$94:$M$94,Assumptions!$C$97:$M$97)))</f>
        <v>5578.87216</v>
      </c>
      <c r="EB6" s="50">
        <f t="array" ref="EB6">IF(EB$2=1,Assumptions!$X6/12,(SUMIF($D$2:$EE$2,EB$2-1,$D6:$EE6)/12)*(1+XLOOKUP(EB$2,Assumptions!$C$94:$M$94,Assumptions!$C$97:$M$97)))</f>
        <v>5578.87216</v>
      </c>
      <c r="EC6" s="50">
        <f t="array" ref="EC6">IF(EC$2=1,Assumptions!$X6/12,(SUMIF($D$2:$EE$2,EC$2-1,$D6:$EE6)/12)*(1+XLOOKUP(EC$2,Assumptions!$C$94:$M$94,Assumptions!$C$97:$M$97)))</f>
        <v>5578.87216</v>
      </c>
      <c r="ED6" s="50">
        <f t="array" ref="ED6">IF(ED$2=1,Assumptions!$X6/12,(SUMIF($D$2:$EE$2,ED$2-1,$D6:$EE6)/12)*(1+XLOOKUP(ED$2,Assumptions!$C$94:$M$94,Assumptions!$C$97:$M$97)))</f>
        <v>5578.87216</v>
      </c>
      <c r="EE6" s="50">
        <f t="array" ref="EE6">IF(EE$2=1,Assumptions!$X6/12,(SUMIF($D$2:$EE$2,EE$2-1,$D6:$EE6)/12)*(1+XLOOKUP(EE$2,Assumptions!$C$94:$M$94,Assumptions!$C$97:$M$97)))</f>
        <v>5578.87216</v>
      </c>
    </row>
    <row r="7" ht="15.75" customHeight="1">
      <c r="A7" s="1"/>
      <c r="B7" s="1"/>
      <c r="C7" s="1" t="str">
        <f>Assumptions!R7</f>
        <v>FL 1 B</v>
      </c>
      <c r="D7" s="50">
        <f t="array" ref="D7">IF(D$2=1,Assumptions!$X7/12,(SUMIF($D$2:$EE$2,D$2-1,$D7:$EE7)/12)*(1+XLOOKUP(D$2,Assumptions!$C$94:$M$94,Assumptions!$C$97:$M$97)))</f>
        <v>1730.4</v>
      </c>
      <c r="E7" s="50">
        <f t="array" ref="E7">IF(E$2=1,Assumptions!$X7/12,(SUMIF($D$2:$EE$2,E$2-1,$D7:$EE7)/12)*(1+XLOOKUP(E$2,Assumptions!$C$94:$M$94,Assumptions!$C$97:$M$97)))</f>
        <v>1730.4</v>
      </c>
      <c r="F7" s="50">
        <f t="array" ref="F7">IF(F$2=1,Assumptions!$X7/12,(SUMIF($D$2:$EE$2,F$2-1,$D7:$EE7)/12)*(1+XLOOKUP(F$2,Assumptions!$C$94:$M$94,Assumptions!$C$97:$M$97)))</f>
        <v>1730.4</v>
      </c>
      <c r="G7" s="50">
        <f t="array" ref="G7">IF(G$2=1,Assumptions!$X7/12,(SUMIF($D$2:$EE$2,G$2-1,$D7:$EE7)/12)*(1+XLOOKUP(G$2,Assumptions!$C$94:$M$94,Assumptions!$C$97:$M$97)))</f>
        <v>1730.4</v>
      </c>
      <c r="H7" s="50">
        <f t="array" ref="H7">IF(H$2=1,Assumptions!$X7/12,(SUMIF($D$2:$EE$2,H$2-1,$D7:$EE7)/12)*(1+XLOOKUP(H$2,Assumptions!$C$94:$M$94,Assumptions!$C$97:$M$97)))</f>
        <v>1730.4</v>
      </c>
      <c r="I7" s="50">
        <f t="array" ref="I7">IF(I$2=1,Assumptions!$X7/12,(SUMIF($D$2:$EE$2,I$2-1,$D7:$EE7)/12)*(1+XLOOKUP(I$2,Assumptions!$C$94:$M$94,Assumptions!$C$97:$M$97)))</f>
        <v>1730.4</v>
      </c>
      <c r="J7" s="50">
        <f t="array" ref="J7">IF(J$2=1,Assumptions!$X7/12,(SUMIF($D$2:$EE$2,J$2-1,$D7:$EE7)/12)*(1+XLOOKUP(J$2,Assumptions!$C$94:$M$94,Assumptions!$C$97:$M$97)))</f>
        <v>1730.4</v>
      </c>
      <c r="K7" s="50">
        <f t="array" ref="K7">IF(K$2=1,Assumptions!$X7/12,(SUMIF($D$2:$EE$2,K$2-1,$D7:$EE7)/12)*(1+XLOOKUP(K$2,Assumptions!$C$94:$M$94,Assumptions!$C$97:$M$97)))</f>
        <v>1730.4</v>
      </c>
      <c r="L7" s="50">
        <f t="array" ref="L7">IF(L$2=1,Assumptions!$X7/12,(SUMIF($D$2:$EE$2,L$2-1,$D7:$EE7)/12)*(1+XLOOKUP(L$2,Assumptions!$C$94:$M$94,Assumptions!$C$97:$M$97)))</f>
        <v>1730.4</v>
      </c>
      <c r="M7" s="50">
        <f t="array" ref="M7">IF(M$2=1,Assumptions!$X7/12,(SUMIF($D$2:$EE$2,M$2-1,$D7:$EE7)/12)*(1+XLOOKUP(M$2,Assumptions!$C$94:$M$94,Assumptions!$C$97:$M$97)))</f>
        <v>1730.4</v>
      </c>
      <c r="N7" s="50">
        <f t="array" ref="N7">IF(N$2=1,Assumptions!$X7/12,(SUMIF($D$2:$EE$2,N$2-1,$D7:$EE7)/12)*(1+XLOOKUP(N$2,Assumptions!$C$94:$M$94,Assumptions!$C$97:$M$97)))</f>
        <v>1730.4</v>
      </c>
      <c r="O7" s="50">
        <f t="array" ref="O7">IF(O$2=1,Assumptions!$X7/12,(SUMIF($D$2:$EE$2,O$2-1,$D7:$EE7)/12)*(1+XLOOKUP(O$2,Assumptions!$C$94:$M$94,Assumptions!$C$97:$M$97)))</f>
        <v>1730.4</v>
      </c>
      <c r="P7" s="50">
        <f t="array" ref="P7">IF(P$2=1,Assumptions!$X7/12,(SUMIF($D$2:$EE$2,P$2-1,$D7:$EE7)/12)*(1+XLOOKUP(P$2,Assumptions!$C$94:$M$94,Assumptions!$C$97:$M$97)))</f>
        <v>1765.008</v>
      </c>
      <c r="Q7" s="50">
        <f t="array" ref="Q7">IF(Q$2=1,Assumptions!$X7/12,(SUMIF($D$2:$EE$2,Q$2-1,$D7:$EE7)/12)*(1+XLOOKUP(Q$2,Assumptions!$C$94:$M$94,Assumptions!$C$97:$M$97)))</f>
        <v>1765.008</v>
      </c>
      <c r="R7" s="50">
        <f t="array" ref="R7">IF(R$2=1,Assumptions!$X7/12,(SUMIF($D$2:$EE$2,R$2-1,$D7:$EE7)/12)*(1+XLOOKUP(R$2,Assumptions!$C$94:$M$94,Assumptions!$C$97:$M$97)))</f>
        <v>1765.008</v>
      </c>
      <c r="S7" s="50">
        <f t="array" ref="S7">IF(S$2=1,Assumptions!$X7/12,(SUMIF($D$2:$EE$2,S$2-1,$D7:$EE7)/12)*(1+XLOOKUP(S$2,Assumptions!$C$94:$M$94,Assumptions!$C$97:$M$97)))</f>
        <v>1765.008</v>
      </c>
      <c r="T7" s="50">
        <f t="array" ref="T7">IF(T$2=1,Assumptions!$X7/12,(SUMIF($D$2:$EE$2,T$2-1,$D7:$EE7)/12)*(1+XLOOKUP(T$2,Assumptions!$C$94:$M$94,Assumptions!$C$97:$M$97)))</f>
        <v>1765.008</v>
      </c>
      <c r="U7" s="50">
        <f t="array" ref="U7">IF(U$2=1,Assumptions!$X7/12,(SUMIF($D$2:$EE$2,U$2-1,$D7:$EE7)/12)*(1+XLOOKUP(U$2,Assumptions!$C$94:$M$94,Assumptions!$C$97:$M$97)))</f>
        <v>1765.008</v>
      </c>
      <c r="V7" s="50">
        <f t="array" ref="V7">IF(V$2=1,Assumptions!$X7/12,(SUMIF($D$2:$EE$2,V$2-1,$D7:$EE7)/12)*(1+XLOOKUP(V$2,Assumptions!$C$94:$M$94,Assumptions!$C$97:$M$97)))</f>
        <v>1765.008</v>
      </c>
      <c r="W7" s="50">
        <f t="array" ref="W7">IF(W$2=1,Assumptions!$X7/12,(SUMIF($D$2:$EE$2,W$2-1,$D7:$EE7)/12)*(1+XLOOKUP(W$2,Assumptions!$C$94:$M$94,Assumptions!$C$97:$M$97)))</f>
        <v>1765.008</v>
      </c>
      <c r="X7" s="50">
        <f t="array" ref="X7">IF(X$2=1,Assumptions!$X7/12,(SUMIF($D$2:$EE$2,X$2-1,$D7:$EE7)/12)*(1+XLOOKUP(X$2,Assumptions!$C$94:$M$94,Assumptions!$C$97:$M$97)))</f>
        <v>1765.008</v>
      </c>
      <c r="Y7" s="50">
        <f t="array" ref="Y7">IF(Y$2=1,Assumptions!$X7/12,(SUMIF($D$2:$EE$2,Y$2-1,$D7:$EE7)/12)*(1+XLOOKUP(Y$2,Assumptions!$C$94:$M$94,Assumptions!$C$97:$M$97)))</f>
        <v>1765.008</v>
      </c>
      <c r="Z7" s="50">
        <f t="array" ref="Z7">IF(Z$2=1,Assumptions!$X7/12,(SUMIF($D$2:$EE$2,Z$2-1,$D7:$EE7)/12)*(1+XLOOKUP(Z$2,Assumptions!$C$94:$M$94,Assumptions!$C$97:$M$97)))</f>
        <v>1765.008</v>
      </c>
      <c r="AA7" s="50">
        <f t="array" ref="AA7">IF(AA$2=1,Assumptions!$X7/12,(SUMIF($D$2:$EE$2,AA$2-1,$D7:$EE7)/12)*(1+XLOOKUP(AA$2,Assumptions!$C$94:$M$94,Assumptions!$C$97:$M$97)))</f>
        <v>1765.008</v>
      </c>
      <c r="AB7" s="50">
        <f t="array" ref="AB7">IF(AB$2=1,Assumptions!$X7/12,(SUMIF($D$2:$EE$2,AB$2-1,$D7:$EE7)/12)*(1+XLOOKUP(AB$2,Assumptions!$C$94:$M$94,Assumptions!$C$97:$M$97)))</f>
        <v>1800.30816</v>
      </c>
      <c r="AC7" s="50">
        <f t="array" ref="AC7">IF(AC$2=1,Assumptions!$X7/12,(SUMIF($D$2:$EE$2,AC$2-1,$D7:$EE7)/12)*(1+XLOOKUP(AC$2,Assumptions!$C$94:$M$94,Assumptions!$C$97:$M$97)))</f>
        <v>1800.30816</v>
      </c>
      <c r="AD7" s="50">
        <f t="array" ref="AD7">IF(AD$2=1,Assumptions!$X7/12,(SUMIF($D$2:$EE$2,AD$2-1,$D7:$EE7)/12)*(1+XLOOKUP(AD$2,Assumptions!$C$94:$M$94,Assumptions!$C$97:$M$97)))</f>
        <v>1800.30816</v>
      </c>
      <c r="AE7" s="50">
        <f t="array" ref="AE7">IF(AE$2=1,Assumptions!$X7/12,(SUMIF($D$2:$EE$2,AE$2-1,$D7:$EE7)/12)*(1+XLOOKUP(AE$2,Assumptions!$C$94:$M$94,Assumptions!$C$97:$M$97)))</f>
        <v>1800.30816</v>
      </c>
      <c r="AF7" s="50">
        <f t="array" ref="AF7">IF(AF$2=1,Assumptions!$X7/12,(SUMIF($D$2:$EE$2,AF$2-1,$D7:$EE7)/12)*(1+XLOOKUP(AF$2,Assumptions!$C$94:$M$94,Assumptions!$C$97:$M$97)))</f>
        <v>1800.30816</v>
      </c>
      <c r="AG7" s="50">
        <f t="array" ref="AG7">IF(AG$2=1,Assumptions!$X7/12,(SUMIF($D$2:$EE$2,AG$2-1,$D7:$EE7)/12)*(1+XLOOKUP(AG$2,Assumptions!$C$94:$M$94,Assumptions!$C$97:$M$97)))</f>
        <v>1800.30816</v>
      </c>
      <c r="AH7" s="50">
        <f t="array" ref="AH7">IF(AH$2=1,Assumptions!$X7/12,(SUMIF($D$2:$EE$2,AH$2-1,$D7:$EE7)/12)*(1+XLOOKUP(AH$2,Assumptions!$C$94:$M$94,Assumptions!$C$97:$M$97)))</f>
        <v>1800.30816</v>
      </c>
      <c r="AI7" s="50">
        <f t="array" ref="AI7">IF(AI$2=1,Assumptions!$X7/12,(SUMIF($D$2:$EE$2,AI$2-1,$D7:$EE7)/12)*(1+XLOOKUP(AI$2,Assumptions!$C$94:$M$94,Assumptions!$C$97:$M$97)))</f>
        <v>1800.30816</v>
      </c>
      <c r="AJ7" s="50">
        <f t="array" ref="AJ7">IF(AJ$2=1,Assumptions!$X7/12,(SUMIF($D$2:$EE$2,AJ$2-1,$D7:$EE7)/12)*(1+XLOOKUP(AJ$2,Assumptions!$C$94:$M$94,Assumptions!$C$97:$M$97)))</f>
        <v>1800.30816</v>
      </c>
      <c r="AK7" s="50">
        <f t="array" ref="AK7">IF(AK$2=1,Assumptions!$X7/12,(SUMIF($D$2:$EE$2,AK$2-1,$D7:$EE7)/12)*(1+XLOOKUP(AK$2,Assumptions!$C$94:$M$94,Assumptions!$C$97:$M$97)))</f>
        <v>1800.30816</v>
      </c>
      <c r="AL7" s="50">
        <f t="array" ref="AL7">IF(AL$2=1,Assumptions!$X7/12,(SUMIF($D$2:$EE$2,AL$2-1,$D7:$EE7)/12)*(1+XLOOKUP(AL$2,Assumptions!$C$94:$M$94,Assumptions!$C$97:$M$97)))</f>
        <v>1800.30816</v>
      </c>
      <c r="AM7" s="50">
        <f t="array" ref="AM7">IF(AM$2=1,Assumptions!$X7/12,(SUMIF($D$2:$EE$2,AM$2-1,$D7:$EE7)/12)*(1+XLOOKUP(AM$2,Assumptions!$C$94:$M$94,Assumptions!$C$97:$M$97)))</f>
        <v>1800.30816</v>
      </c>
      <c r="AN7" s="50">
        <f t="array" ref="AN7">IF(AN$2=1,Assumptions!$X7/12,(SUMIF($D$2:$EE$2,AN$2-1,$D7:$EE7)/12)*(1+XLOOKUP(AN$2,Assumptions!$C$94:$M$94,Assumptions!$C$97:$M$97)))</f>
        <v>1836.314323</v>
      </c>
      <c r="AO7" s="50">
        <f t="array" ref="AO7">IF(AO$2=1,Assumptions!$X7/12,(SUMIF($D$2:$EE$2,AO$2-1,$D7:$EE7)/12)*(1+XLOOKUP(AO$2,Assumptions!$C$94:$M$94,Assumptions!$C$97:$M$97)))</f>
        <v>1836.314323</v>
      </c>
      <c r="AP7" s="50">
        <f t="array" ref="AP7">IF(AP$2=1,Assumptions!$X7/12,(SUMIF($D$2:$EE$2,AP$2-1,$D7:$EE7)/12)*(1+XLOOKUP(AP$2,Assumptions!$C$94:$M$94,Assumptions!$C$97:$M$97)))</f>
        <v>1836.314323</v>
      </c>
      <c r="AQ7" s="50">
        <f t="array" ref="AQ7">IF(AQ$2=1,Assumptions!$X7/12,(SUMIF($D$2:$EE$2,AQ$2-1,$D7:$EE7)/12)*(1+XLOOKUP(AQ$2,Assumptions!$C$94:$M$94,Assumptions!$C$97:$M$97)))</f>
        <v>1836.314323</v>
      </c>
      <c r="AR7" s="50">
        <f t="array" ref="AR7">IF(AR$2=1,Assumptions!$X7/12,(SUMIF($D$2:$EE$2,AR$2-1,$D7:$EE7)/12)*(1+XLOOKUP(AR$2,Assumptions!$C$94:$M$94,Assumptions!$C$97:$M$97)))</f>
        <v>1836.314323</v>
      </c>
      <c r="AS7" s="50">
        <f t="array" ref="AS7">IF(AS$2=1,Assumptions!$X7/12,(SUMIF($D$2:$EE$2,AS$2-1,$D7:$EE7)/12)*(1+XLOOKUP(AS$2,Assumptions!$C$94:$M$94,Assumptions!$C$97:$M$97)))</f>
        <v>1836.314323</v>
      </c>
      <c r="AT7" s="50">
        <f t="array" ref="AT7">IF(AT$2=1,Assumptions!$X7/12,(SUMIF($D$2:$EE$2,AT$2-1,$D7:$EE7)/12)*(1+XLOOKUP(AT$2,Assumptions!$C$94:$M$94,Assumptions!$C$97:$M$97)))</f>
        <v>1836.314323</v>
      </c>
      <c r="AU7" s="50">
        <f t="array" ref="AU7">IF(AU$2=1,Assumptions!$X7/12,(SUMIF($D$2:$EE$2,AU$2-1,$D7:$EE7)/12)*(1+XLOOKUP(AU$2,Assumptions!$C$94:$M$94,Assumptions!$C$97:$M$97)))</f>
        <v>1836.314323</v>
      </c>
      <c r="AV7" s="50">
        <f t="array" ref="AV7">IF(AV$2=1,Assumptions!$X7/12,(SUMIF($D$2:$EE$2,AV$2-1,$D7:$EE7)/12)*(1+XLOOKUP(AV$2,Assumptions!$C$94:$M$94,Assumptions!$C$97:$M$97)))</f>
        <v>1836.314323</v>
      </c>
      <c r="AW7" s="50">
        <f t="array" ref="AW7">IF(AW$2=1,Assumptions!$X7/12,(SUMIF($D$2:$EE$2,AW$2-1,$D7:$EE7)/12)*(1+XLOOKUP(AW$2,Assumptions!$C$94:$M$94,Assumptions!$C$97:$M$97)))</f>
        <v>1836.314323</v>
      </c>
      <c r="AX7" s="50">
        <f t="array" ref="AX7">IF(AX$2=1,Assumptions!$X7/12,(SUMIF($D$2:$EE$2,AX$2-1,$D7:$EE7)/12)*(1+XLOOKUP(AX$2,Assumptions!$C$94:$M$94,Assumptions!$C$97:$M$97)))</f>
        <v>1836.314323</v>
      </c>
      <c r="AY7" s="50">
        <f t="array" ref="AY7">IF(AY$2=1,Assumptions!$X7/12,(SUMIF($D$2:$EE$2,AY$2-1,$D7:$EE7)/12)*(1+XLOOKUP(AY$2,Assumptions!$C$94:$M$94,Assumptions!$C$97:$M$97)))</f>
        <v>1836.314323</v>
      </c>
      <c r="AZ7" s="50">
        <f t="array" ref="AZ7">IF(AZ$2=1,Assumptions!$X7/12,(SUMIF($D$2:$EE$2,AZ$2-1,$D7:$EE7)/12)*(1+XLOOKUP(AZ$2,Assumptions!$C$94:$M$94,Assumptions!$C$97:$M$97)))</f>
        <v>1891.403753</v>
      </c>
      <c r="BA7" s="50">
        <f t="array" ref="BA7">IF(BA$2=1,Assumptions!$X7/12,(SUMIF($D$2:$EE$2,BA$2-1,$D7:$EE7)/12)*(1+XLOOKUP(BA$2,Assumptions!$C$94:$M$94,Assumptions!$C$97:$M$97)))</f>
        <v>1891.403753</v>
      </c>
      <c r="BB7" s="50">
        <f t="array" ref="BB7">IF(BB$2=1,Assumptions!$X7/12,(SUMIF($D$2:$EE$2,BB$2-1,$D7:$EE7)/12)*(1+XLOOKUP(BB$2,Assumptions!$C$94:$M$94,Assumptions!$C$97:$M$97)))</f>
        <v>1891.403753</v>
      </c>
      <c r="BC7" s="50">
        <f t="array" ref="BC7">IF(BC$2=1,Assumptions!$X7/12,(SUMIF($D$2:$EE$2,BC$2-1,$D7:$EE7)/12)*(1+XLOOKUP(BC$2,Assumptions!$C$94:$M$94,Assumptions!$C$97:$M$97)))</f>
        <v>1891.403753</v>
      </c>
      <c r="BD7" s="50">
        <f t="array" ref="BD7">IF(BD$2=1,Assumptions!$X7/12,(SUMIF($D$2:$EE$2,BD$2-1,$D7:$EE7)/12)*(1+XLOOKUP(BD$2,Assumptions!$C$94:$M$94,Assumptions!$C$97:$M$97)))</f>
        <v>1891.403753</v>
      </c>
      <c r="BE7" s="50">
        <f t="array" ref="BE7">IF(BE$2=1,Assumptions!$X7/12,(SUMIF($D$2:$EE$2,BE$2-1,$D7:$EE7)/12)*(1+XLOOKUP(BE$2,Assumptions!$C$94:$M$94,Assumptions!$C$97:$M$97)))</f>
        <v>1891.403753</v>
      </c>
      <c r="BF7" s="50">
        <f t="array" ref="BF7">IF(BF$2=1,Assumptions!$X7/12,(SUMIF($D$2:$EE$2,BF$2-1,$D7:$EE7)/12)*(1+XLOOKUP(BF$2,Assumptions!$C$94:$M$94,Assumptions!$C$97:$M$97)))</f>
        <v>1891.403753</v>
      </c>
      <c r="BG7" s="50">
        <f t="array" ref="BG7">IF(BG$2=1,Assumptions!$X7/12,(SUMIF($D$2:$EE$2,BG$2-1,$D7:$EE7)/12)*(1+XLOOKUP(BG$2,Assumptions!$C$94:$M$94,Assumptions!$C$97:$M$97)))</f>
        <v>1891.403753</v>
      </c>
      <c r="BH7" s="50">
        <f t="array" ref="BH7">IF(BH$2=1,Assumptions!$X7/12,(SUMIF($D$2:$EE$2,BH$2-1,$D7:$EE7)/12)*(1+XLOOKUP(BH$2,Assumptions!$C$94:$M$94,Assumptions!$C$97:$M$97)))</f>
        <v>1891.403753</v>
      </c>
      <c r="BI7" s="50">
        <f t="array" ref="BI7">IF(BI$2=1,Assumptions!$X7/12,(SUMIF($D$2:$EE$2,BI$2-1,$D7:$EE7)/12)*(1+XLOOKUP(BI$2,Assumptions!$C$94:$M$94,Assumptions!$C$97:$M$97)))</f>
        <v>1891.403753</v>
      </c>
      <c r="BJ7" s="50">
        <f t="array" ref="BJ7">IF(BJ$2=1,Assumptions!$X7/12,(SUMIF($D$2:$EE$2,BJ$2-1,$D7:$EE7)/12)*(1+XLOOKUP(BJ$2,Assumptions!$C$94:$M$94,Assumptions!$C$97:$M$97)))</f>
        <v>1891.403753</v>
      </c>
      <c r="BK7" s="50">
        <f t="array" ref="BK7">IF(BK$2=1,Assumptions!$X7/12,(SUMIF($D$2:$EE$2,BK$2-1,$D7:$EE7)/12)*(1+XLOOKUP(BK$2,Assumptions!$C$94:$M$94,Assumptions!$C$97:$M$97)))</f>
        <v>1891.403753</v>
      </c>
      <c r="BL7" s="50">
        <f t="array" ref="BL7">IF(BL$2=1,Assumptions!$X7/12,(SUMIF($D$2:$EE$2,BL$2-1,$D7:$EE7)/12)*(1+XLOOKUP(BL$2,Assumptions!$C$94:$M$94,Assumptions!$C$97:$M$97)))</f>
        <v>1948.145865</v>
      </c>
      <c r="BM7" s="50">
        <f t="array" ref="BM7">IF(BM$2=1,Assumptions!$X7/12,(SUMIF($D$2:$EE$2,BM$2-1,$D7:$EE7)/12)*(1+XLOOKUP(BM$2,Assumptions!$C$94:$M$94,Assumptions!$C$97:$M$97)))</f>
        <v>1948.145865</v>
      </c>
      <c r="BN7" s="50">
        <f t="array" ref="BN7">IF(BN$2=1,Assumptions!$X7/12,(SUMIF($D$2:$EE$2,BN$2-1,$D7:$EE7)/12)*(1+XLOOKUP(BN$2,Assumptions!$C$94:$M$94,Assumptions!$C$97:$M$97)))</f>
        <v>1948.145865</v>
      </c>
      <c r="BO7" s="50">
        <f t="array" ref="BO7">IF(BO$2=1,Assumptions!$X7/12,(SUMIF($D$2:$EE$2,BO$2-1,$D7:$EE7)/12)*(1+XLOOKUP(BO$2,Assumptions!$C$94:$M$94,Assumptions!$C$97:$M$97)))</f>
        <v>1948.145865</v>
      </c>
      <c r="BP7" s="50">
        <f t="array" ref="BP7">IF(BP$2=1,Assumptions!$X7/12,(SUMIF($D$2:$EE$2,BP$2-1,$D7:$EE7)/12)*(1+XLOOKUP(BP$2,Assumptions!$C$94:$M$94,Assumptions!$C$97:$M$97)))</f>
        <v>1948.145865</v>
      </c>
      <c r="BQ7" s="50">
        <f t="array" ref="BQ7">IF(BQ$2=1,Assumptions!$X7/12,(SUMIF($D$2:$EE$2,BQ$2-1,$D7:$EE7)/12)*(1+XLOOKUP(BQ$2,Assumptions!$C$94:$M$94,Assumptions!$C$97:$M$97)))</f>
        <v>1948.145865</v>
      </c>
      <c r="BR7" s="50">
        <f t="array" ref="BR7">IF(BR$2=1,Assumptions!$X7/12,(SUMIF($D$2:$EE$2,BR$2-1,$D7:$EE7)/12)*(1+XLOOKUP(BR$2,Assumptions!$C$94:$M$94,Assumptions!$C$97:$M$97)))</f>
        <v>1948.145865</v>
      </c>
      <c r="BS7" s="50">
        <f t="array" ref="BS7">IF(BS$2=1,Assumptions!$X7/12,(SUMIF($D$2:$EE$2,BS$2-1,$D7:$EE7)/12)*(1+XLOOKUP(BS$2,Assumptions!$C$94:$M$94,Assumptions!$C$97:$M$97)))</f>
        <v>1948.145865</v>
      </c>
      <c r="BT7" s="50">
        <f t="array" ref="BT7">IF(BT$2=1,Assumptions!$X7/12,(SUMIF($D$2:$EE$2,BT$2-1,$D7:$EE7)/12)*(1+XLOOKUP(BT$2,Assumptions!$C$94:$M$94,Assumptions!$C$97:$M$97)))</f>
        <v>1948.145865</v>
      </c>
      <c r="BU7" s="50">
        <f t="array" ref="BU7">IF(BU$2=1,Assumptions!$X7/12,(SUMIF($D$2:$EE$2,BU$2-1,$D7:$EE7)/12)*(1+XLOOKUP(BU$2,Assumptions!$C$94:$M$94,Assumptions!$C$97:$M$97)))</f>
        <v>1948.145865</v>
      </c>
      <c r="BV7" s="50">
        <f t="array" ref="BV7">IF(BV$2=1,Assumptions!$X7/12,(SUMIF($D$2:$EE$2,BV$2-1,$D7:$EE7)/12)*(1+XLOOKUP(BV$2,Assumptions!$C$94:$M$94,Assumptions!$C$97:$M$97)))</f>
        <v>1948.145865</v>
      </c>
      <c r="BW7" s="50">
        <f t="array" ref="BW7">IF(BW$2=1,Assumptions!$X7/12,(SUMIF($D$2:$EE$2,BW$2-1,$D7:$EE7)/12)*(1+XLOOKUP(BW$2,Assumptions!$C$94:$M$94,Assumptions!$C$97:$M$97)))</f>
        <v>1948.145865</v>
      </c>
      <c r="BX7" s="50">
        <f t="array" ref="BX7">IF(BX$2=1,Assumptions!$X7/12,(SUMIF($D$2:$EE$2,BX$2-1,$D7:$EE7)/12)*(1+XLOOKUP(BX$2,Assumptions!$C$94:$M$94,Assumptions!$C$97:$M$97)))</f>
        <v>2006.590241</v>
      </c>
      <c r="BY7" s="50">
        <f t="array" ref="BY7">IF(BY$2=1,Assumptions!$X7/12,(SUMIF($D$2:$EE$2,BY$2-1,$D7:$EE7)/12)*(1+XLOOKUP(BY$2,Assumptions!$C$94:$M$94,Assumptions!$C$97:$M$97)))</f>
        <v>2006.590241</v>
      </c>
      <c r="BZ7" s="50">
        <f t="array" ref="BZ7">IF(BZ$2=1,Assumptions!$X7/12,(SUMIF($D$2:$EE$2,BZ$2-1,$D7:$EE7)/12)*(1+XLOOKUP(BZ$2,Assumptions!$C$94:$M$94,Assumptions!$C$97:$M$97)))</f>
        <v>2006.590241</v>
      </c>
      <c r="CA7" s="50">
        <f t="array" ref="CA7">IF(CA$2=1,Assumptions!$X7/12,(SUMIF($D$2:$EE$2,CA$2-1,$D7:$EE7)/12)*(1+XLOOKUP(CA$2,Assumptions!$C$94:$M$94,Assumptions!$C$97:$M$97)))</f>
        <v>2006.590241</v>
      </c>
      <c r="CB7" s="50">
        <f t="array" ref="CB7">IF(CB$2=1,Assumptions!$X7/12,(SUMIF($D$2:$EE$2,CB$2-1,$D7:$EE7)/12)*(1+XLOOKUP(CB$2,Assumptions!$C$94:$M$94,Assumptions!$C$97:$M$97)))</f>
        <v>2006.590241</v>
      </c>
      <c r="CC7" s="50">
        <f t="array" ref="CC7">IF(CC$2=1,Assumptions!$X7/12,(SUMIF($D$2:$EE$2,CC$2-1,$D7:$EE7)/12)*(1+XLOOKUP(CC$2,Assumptions!$C$94:$M$94,Assumptions!$C$97:$M$97)))</f>
        <v>2006.590241</v>
      </c>
      <c r="CD7" s="50">
        <f t="array" ref="CD7">IF(CD$2=1,Assumptions!$X7/12,(SUMIF($D$2:$EE$2,CD$2-1,$D7:$EE7)/12)*(1+XLOOKUP(CD$2,Assumptions!$C$94:$M$94,Assumptions!$C$97:$M$97)))</f>
        <v>2006.590241</v>
      </c>
      <c r="CE7" s="50">
        <f t="array" ref="CE7">IF(CE$2=1,Assumptions!$X7/12,(SUMIF($D$2:$EE$2,CE$2-1,$D7:$EE7)/12)*(1+XLOOKUP(CE$2,Assumptions!$C$94:$M$94,Assumptions!$C$97:$M$97)))</f>
        <v>2006.590241</v>
      </c>
      <c r="CF7" s="50">
        <f t="array" ref="CF7">IF(CF$2=1,Assumptions!$X7/12,(SUMIF($D$2:$EE$2,CF$2-1,$D7:$EE7)/12)*(1+XLOOKUP(CF$2,Assumptions!$C$94:$M$94,Assumptions!$C$97:$M$97)))</f>
        <v>2006.590241</v>
      </c>
      <c r="CG7" s="50">
        <f t="array" ref="CG7">IF(CG$2=1,Assumptions!$X7/12,(SUMIF($D$2:$EE$2,CG$2-1,$D7:$EE7)/12)*(1+XLOOKUP(CG$2,Assumptions!$C$94:$M$94,Assumptions!$C$97:$M$97)))</f>
        <v>2006.590241</v>
      </c>
      <c r="CH7" s="50">
        <f t="array" ref="CH7">IF(CH$2=1,Assumptions!$X7/12,(SUMIF($D$2:$EE$2,CH$2-1,$D7:$EE7)/12)*(1+XLOOKUP(CH$2,Assumptions!$C$94:$M$94,Assumptions!$C$97:$M$97)))</f>
        <v>2006.590241</v>
      </c>
      <c r="CI7" s="50">
        <f t="array" ref="CI7">IF(CI$2=1,Assumptions!$X7/12,(SUMIF($D$2:$EE$2,CI$2-1,$D7:$EE7)/12)*(1+XLOOKUP(CI$2,Assumptions!$C$94:$M$94,Assumptions!$C$97:$M$97)))</f>
        <v>2006.590241</v>
      </c>
      <c r="CJ7" s="50">
        <f t="array" ref="CJ7">IF(CJ$2=1,Assumptions!$X7/12,(SUMIF($D$2:$EE$2,CJ$2-1,$D7:$EE7)/12)*(1+XLOOKUP(CJ$2,Assumptions!$C$94:$M$94,Assumptions!$C$97:$M$97)))</f>
        <v>2066.787949</v>
      </c>
      <c r="CK7" s="50">
        <f t="array" ref="CK7">IF(CK$2=1,Assumptions!$X7/12,(SUMIF($D$2:$EE$2,CK$2-1,$D7:$EE7)/12)*(1+XLOOKUP(CK$2,Assumptions!$C$94:$M$94,Assumptions!$C$97:$M$97)))</f>
        <v>2066.787949</v>
      </c>
      <c r="CL7" s="50">
        <f t="array" ref="CL7">IF(CL$2=1,Assumptions!$X7/12,(SUMIF($D$2:$EE$2,CL$2-1,$D7:$EE7)/12)*(1+XLOOKUP(CL$2,Assumptions!$C$94:$M$94,Assumptions!$C$97:$M$97)))</f>
        <v>2066.787949</v>
      </c>
      <c r="CM7" s="50">
        <f t="array" ref="CM7">IF(CM$2=1,Assumptions!$X7/12,(SUMIF($D$2:$EE$2,CM$2-1,$D7:$EE7)/12)*(1+XLOOKUP(CM$2,Assumptions!$C$94:$M$94,Assumptions!$C$97:$M$97)))</f>
        <v>2066.787949</v>
      </c>
      <c r="CN7" s="50">
        <f t="array" ref="CN7">IF(CN$2=1,Assumptions!$X7/12,(SUMIF($D$2:$EE$2,CN$2-1,$D7:$EE7)/12)*(1+XLOOKUP(CN$2,Assumptions!$C$94:$M$94,Assumptions!$C$97:$M$97)))</f>
        <v>2066.787949</v>
      </c>
      <c r="CO7" s="50">
        <f t="array" ref="CO7">IF(CO$2=1,Assumptions!$X7/12,(SUMIF($D$2:$EE$2,CO$2-1,$D7:$EE7)/12)*(1+XLOOKUP(CO$2,Assumptions!$C$94:$M$94,Assumptions!$C$97:$M$97)))</f>
        <v>2066.787949</v>
      </c>
      <c r="CP7" s="50">
        <f t="array" ref="CP7">IF(CP$2=1,Assumptions!$X7/12,(SUMIF($D$2:$EE$2,CP$2-1,$D7:$EE7)/12)*(1+XLOOKUP(CP$2,Assumptions!$C$94:$M$94,Assumptions!$C$97:$M$97)))</f>
        <v>2066.787949</v>
      </c>
      <c r="CQ7" s="50">
        <f t="array" ref="CQ7">IF(CQ$2=1,Assumptions!$X7/12,(SUMIF($D$2:$EE$2,CQ$2-1,$D7:$EE7)/12)*(1+XLOOKUP(CQ$2,Assumptions!$C$94:$M$94,Assumptions!$C$97:$M$97)))</f>
        <v>2066.787949</v>
      </c>
      <c r="CR7" s="50">
        <f t="array" ref="CR7">IF(CR$2=1,Assumptions!$X7/12,(SUMIF($D$2:$EE$2,CR$2-1,$D7:$EE7)/12)*(1+XLOOKUP(CR$2,Assumptions!$C$94:$M$94,Assumptions!$C$97:$M$97)))</f>
        <v>2066.787949</v>
      </c>
      <c r="CS7" s="50">
        <f t="array" ref="CS7">IF(CS$2=1,Assumptions!$X7/12,(SUMIF($D$2:$EE$2,CS$2-1,$D7:$EE7)/12)*(1+XLOOKUP(CS$2,Assumptions!$C$94:$M$94,Assumptions!$C$97:$M$97)))</f>
        <v>2066.787949</v>
      </c>
      <c r="CT7" s="50">
        <f t="array" ref="CT7">IF(CT$2=1,Assumptions!$X7/12,(SUMIF($D$2:$EE$2,CT$2-1,$D7:$EE7)/12)*(1+XLOOKUP(CT$2,Assumptions!$C$94:$M$94,Assumptions!$C$97:$M$97)))</f>
        <v>2066.787949</v>
      </c>
      <c r="CU7" s="50">
        <f t="array" ref="CU7">IF(CU$2=1,Assumptions!$X7/12,(SUMIF($D$2:$EE$2,CU$2-1,$D7:$EE7)/12)*(1+XLOOKUP(CU$2,Assumptions!$C$94:$M$94,Assumptions!$C$97:$M$97)))</f>
        <v>2066.787949</v>
      </c>
      <c r="CV7" s="50">
        <f t="array" ref="CV7">IF(CV$2=1,Assumptions!$X7/12,(SUMIF($D$2:$EE$2,CV$2-1,$D7:$EE7)/12)*(1+XLOOKUP(CV$2,Assumptions!$C$94:$M$94,Assumptions!$C$97:$M$97)))</f>
        <v>2128.791587</v>
      </c>
      <c r="CW7" s="50">
        <f t="array" ref="CW7">IF(CW$2=1,Assumptions!$X7/12,(SUMIF($D$2:$EE$2,CW$2-1,$D7:$EE7)/12)*(1+XLOOKUP(CW$2,Assumptions!$C$94:$M$94,Assumptions!$C$97:$M$97)))</f>
        <v>2128.791587</v>
      </c>
      <c r="CX7" s="50">
        <f t="array" ref="CX7">IF(CX$2=1,Assumptions!$X7/12,(SUMIF($D$2:$EE$2,CX$2-1,$D7:$EE7)/12)*(1+XLOOKUP(CX$2,Assumptions!$C$94:$M$94,Assumptions!$C$97:$M$97)))</f>
        <v>2128.791587</v>
      </c>
      <c r="CY7" s="50">
        <f t="array" ref="CY7">IF(CY$2=1,Assumptions!$X7/12,(SUMIF($D$2:$EE$2,CY$2-1,$D7:$EE7)/12)*(1+XLOOKUP(CY$2,Assumptions!$C$94:$M$94,Assumptions!$C$97:$M$97)))</f>
        <v>2128.791587</v>
      </c>
      <c r="CZ7" s="50">
        <f t="array" ref="CZ7">IF(CZ$2=1,Assumptions!$X7/12,(SUMIF($D$2:$EE$2,CZ$2-1,$D7:$EE7)/12)*(1+XLOOKUP(CZ$2,Assumptions!$C$94:$M$94,Assumptions!$C$97:$M$97)))</f>
        <v>2128.791587</v>
      </c>
      <c r="DA7" s="50">
        <f t="array" ref="DA7">IF(DA$2=1,Assumptions!$X7/12,(SUMIF($D$2:$EE$2,DA$2-1,$D7:$EE7)/12)*(1+XLOOKUP(DA$2,Assumptions!$C$94:$M$94,Assumptions!$C$97:$M$97)))</f>
        <v>2128.791587</v>
      </c>
      <c r="DB7" s="50">
        <f t="array" ref="DB7">IF(DB$2=1,Assumptions!$X7/12,(SUMIF($D$2:$EE$2,DB$2-1,$D7:$EE7)/12)*(1+XLOOKUP(DB$2,Assumptions!$C$94:$M$94,Assumptions!$C$97:$M$97)))</f>
        <v>2128.791587</v>
      </c>
      <c r="DC7" s="50">
        <f t="array" ref="DC7">IF(DC$2=1,Assumptions!$X7/12,(SUMIF($D$2:$EE$2,DC$2-1,$D7:$EE7)/12)*(1+XLOOKUP(DC$2,Assumptions!$C$94:$M$94,Assumptions!$C$97:$M$97)))</f>
        <v>2128.791587</v>
      </c>
      <c r="DD7" s="50">
        <f t="array" ref="DD7">IF(DD$2=1,Assumptions!$X7/12,(SUMIF($D$2:$EE$2,DD$2-1,$D7:$EE7)/12)*(1+XLOOKUP(DD$2,Assumptions!$C$94:$M$94,Assumptions!$C$97:$M$97)))</f>
        <v>2128.791587</v>
      </c>
      <c r="DE7" s="50">
        <f t="array" ref="DE7">IF(DE$2=1,Assumptions!$X7/12,(SUMIF($D$2:$EE$2,DE$2-1,$D7:$EE7)/12)*(1+XLOOKUP(DE$2,Assumptions!$C$94:$M$94,Assumptions!$C$97:$M$97)))</f>
        <v>2128.791587</v>
      </c>
      <c r="DF7" s="50">
        <f t="array" ref="DF7">IF(DF$2=1,Assumptions!$X7/12,(SUMIF($D$2:$EE$2,DF$2-1,$D7:$EE7)/12)*(1+XLOOKUP(DF$2,Assumptions!$C$94:$M$94,Assumptions!$C$97:$M$97)))</f>
        <v>2128.791587</v>
      </c>
      <c r="DG7" s="50">
        <f t="array" ref="DG7">IF(DG$2=1,Assumptions!$X7/12,(SUMIF($D$2:$EE$2,DG$2-1,$D7:$EE7)/12)*(1+XLOOKUP(DG$2,Assumptions!$C$94:$M$94,Assumptions!$C$97:$M$97)))</f>
        <v>2128.791587</v>
      </c>
      <c r="DH7" s="50">
        <f t="array" ref="DH7">IF(DH$2=1,Assumptions!$X7/12,(SUMIF($D$2:$EE$2,DH$2-1,$D7:$EE7)/12)*(1+XLOOKUP(DH$2,Assumptions!$C$94:$M$94,Assumptions!$C$97:$M$97)))</f>
        <v>2192.655335</v>
      </c>
      <c r="DI7" s="50">
        <f t="array" ref="DI7">IF(DI$2=1,Assumptions!$X7/12,(SUMIF($D$2:$EE$2,DI$2-1,$D7:$EE7)/12)*(1+XLOOKUP(DI$2,Assumptions!$C$94:$M$94,Assumptions!$C$97:$M$97)))</f>
        <v>2192.655335</v>
      </c>
      <c r="DJ7" s="50">
        <f t="array" ref="DJ7">IF(DJ$2=1,Assumptions!$X7/12,(SUMIF($D$2:$EE$2,DJ$2-1,$D7:$EE7)/12)*(1+XLOOKUP(DJ$2,Assumptions!$C$94:$M$94,Assumptions!$C$97:$M$97)))</f>
        <v>2192.655335</v>
      </c>
      <c r="DK7" s="50">
        <f t="array" ref="DK7">IF(DK$2=1,Assumptions!$X7/12,(SUMIF($D$2:$EE$2,DK$2-1,$D7:$EE7)/12)*(1+XLOOKUP(DK$2,Assumptions!$C$94:$M$94,Assumptions!$C$97:$M$97)))</f>
        <v>2192.655335</v>
      </c>
      <c r="DL7" s="50">
        <f t="array" ref="DL7">IF(DL$2=1,Assumptions!$X7/12,(SUMIF($D$2:$EE$2,DL$2-1,$D7:$EE7)/12)*(1+XLOOKUP(DL$2,Assumptions!$C$94:$M$94,Assumptions!$C$97:$M$97)))</f>
        <v>2192.655335</v>
      </c>
      <c r="DM7" s="50">
        <f t="array" ref="DM7">IF(DM$2=1,Assumptions!$X7/12,(SUMIF($D$2:$EE$2,DM$2-1,$D7:$EE7)/12)*(1+XLOOKUP(DM$2,Assumptions!$C$94:$M$94,Assumptions!$C$97:$M$97)))</f>
        <v>2192.655335</v>
      </c>
      <c r="DN7" s="50">
        <f t="array" ref="DN7">IF(DN$2=1,Assumptions!$X7/12,(SUMIF($D$2:$EE$2,DN$2-1,$D7:$EE7)/12)*(1+XLOOKUP(DN$2,Assumptions!$C$94:$M$94,Assumptions!$C$97:$M$97)))</f>
        <v>2192.655335</v>
      </c>
      <c r="DO7" s="50">
        <f t="array" ref="DO7">IF(DO$2=1,Assumptions!$X7/12,(SUMIF($D$2:$EE$2,DO$2-1,$D7:$EE7)/12)*(1+XLOOKUP(DO$2,Assumptions!$C$94:$M$94,Assumptions!$C$97:$M$97)))</f>
        <v>2192.655335</v>
      </c>
      <c r="DP7" s="50">
        <f t="array" ref="DP7">IF(DP$2=1,Assumptions!$X7/12,(SUMIF($D$2:$EE$2,DP$2-1,$D7:$EE7)/12)*(1+XLOOKUP(DP$2,Assumptions!$C$94:$M$94,Assumptions!$C$97:$M$97)))</f>
        <v>2192.655335</v>
      </c>
      <c r="DQ7" s="50">
        <f t="array" ref="DQ7">IF(DQ$2=1,Assumptions!$X7/12,(SUMIF($D$2:$EE$2,DQ$2-1,$D7:$EE7)/12)*(1+XLOOKUP(DQ$2,Assumptions!$C$94:$M$94,Assumptions!$C$97:$M$97)))</f>
        <v>2192.655335</v>
      </c>
      <c r="DR7" s="50">
        <f t="array" ref="DR7">IF(DR$2=1,Assumptions!$X7/12,(SUMIF($D$2:$EE$2,DR$2-1,$D7:$EE7)/12)*(1+XLOOKUP(DR$2,Assumptions!$C$94:$M$94,Assumptions!$C$97:$M$97)))</f>
        <v>2192.655335</v>
      </c>
      <c r="DS7" s="50">
        <f t="array" ref="DS7">IF(DS$2=1,Assumptions!$X7/12,(SUMIF($D$2:$EE$2,DS$2-1,$D7:$EE7)/12)*(1+XLOOKUP(DS$2,Assumptions!$C$94:$M$94,Assumptions!$C$97:$M$97)))</f>
        <v>2192.655335</v>
      </c>
      <c r="DT7" s="50">
        <f t="array" ref="DT7">IF(DT$2=1,Assumptions!$X7/12,(SUMIF($D$2:$EE$2,DT$2-1,$D7:$EE7)/12)*(1+XLOOKUP(DT$2,Assumptions!$C$94:$M$94,Assumptions!$C$97:$M$97)))</f>
        <v>2258.434995</v>
      </c>
      <c r="DU7" s="50">
        <f t="array" ref="DU7">IF(DU$2=1,Assumptions!$X7/12,(SUMIF($D$2:$EE$2,DU$2-1,$D7:$EE7)/12)*(1+XLOOKUP(DU$2,Assumptions!$C$94:$M$94,Assumptions!$C$97:$M$97)))</f>
        <v>2258.434995</v>
      </c>
      <c r="DV7" s="50">
        <f t="array" ref="DV7">IF(DV$2=1,Assumptions!$X7/12,(SUMIF($D$2:$EE$2,DV$2-1,$D7:$EE7)/12)*(1+XLOOKUP(DV$2,Assumptions!$C$94:$M$94,Assumptions!$C$97:$M$97)))</f>
        <v>2258.434995</v>
      </c>
      <c r="DW7" s="50">
        <f t="array" ref="DW7">IF(DW$2=1,Assumptions!$X7/12,(SUMIF($D$2:$EE$2,DW$2-1,$D7:$EE7)/12)*(1+XLOOKUP(DW$2,Assumptions!$C$94:$M$94,Assumptions!$C$97:$M$97)))</f>
        <v>2258.434995</v>
      </c>
      <c r="DX7" s="50">
        <f t="array" ref="DX7">IF(DX$2=1,Assumptions!$X7/12,(SUMIF($D$2:$EE$2,DX$2-1,$D7:$EE7)/12)*(1+XLOOKUP(DX$2,Assumptions!$C$94:$M$94,Assumptions!$C$97:$M$97)))</f>
        <v>2258.434995</v>
      </c>
      <c r="DY7" s="50">
        <f t="array" ref="DY7">IF(DY$2=1,Assumptions!$X7/12,(SUMIF($D$2:$EE$2,DY$2-1,$D7:$EE7)/12)*(1+XLOOKUP(DY$2,Assumptions!$C$94:$M$94,Assumptions!$C$97:$M$97)))</f>
        <v>2258.434995</v>
      </c>
      <c r="DZ7" s="50">
        <f t="array" ref="DZ7">IF(DZ$2=1,Assumptions!$X7/12,(SUMIF($D$2:$EE$2,DZ$2-1,$D7:$EE7)/12)*(1+XLOOKUP(DZ$2,Assumptions!$C$94:$M$94,Assumptions!$C$97:$M$97)))</f>
        <v>2258.434995</v>
      </c>
      <c r="EA7" s="50">
        <f t="array" ref="EA7">IF(EA$2=1,Assumptions!$X7/12,(SUMIF($D$2:$EE$2,EA$2-1,$D7:$EE7)/12)*(1+XLOOKUP(EA$2,Assumptions!$C$94:$M$94,Assumptions!$C$97:$M$97)))</f>
        <v>2258.434995</v>
      </c>
      <c r="EB7" s="50">
        <f t="array" ref="EB7">IF(EB$2=1,Assumptions!$X7/12,(SUMIF($D$2:$EE$2,EB$2-1,$D7:$EE7)/12)*(1+XLOOKUP(EB$2,Assumptions!$C$94:$M$94,Assumptions!$C$97:$M$97)))</f>
        <v>2258.434995</v>
      </c>
      <c r="EC7" s="50">
        <f t="array" ref="EC7">IF(EC$2=1,Assumptions!$X7/12,(SUMIF($D$2:$EE$2,EC$2-1,$D7:$EE7)/12)*(1+XLOOKUP(EC$2,Assumptions!$C$94:$M$94,Assumptions!$C$97:$M$97)))</f>
        <v>2258.434995</v>
      </c>
      <c r="ED7" s="50">
        <f t="array" ref="ED7">IF(ED$2=1,Assumptions!$X7/12,(SUMIF($D$2:$EE$2,ED$2-1,$D7:$EE7)/12)*(1+XLOOKUP(ED$2,Assumptions!$C$94:$M$94,Assumptions!$C$97:$M$97)))</f>
        <v>2258.434995</v>
      </c>
      <c r="EE7" s="50">
        <f t="array" ref="EE7">IF(EE$2=1,Assumptions!$X7/12,(SUMIF($D$2:$EE$2,EE$2-1,$D7:$EE7)/12)*(1+XLOOKUP(EE$2,Assumptions!$C$94:$M$94,Assumptions!$C$97:$M$97)))</f>
        <v>2258.434995</v>
      </c>
    </row>
    <row r="8" ht="15.75" customHeight="1">
      <c r="A8" s="1"/>
      <c r="B8" s="1"/>
      <c r="C8" s="1" t="str">
        <f>Assumptions!R8</f>
        <v>FL 2-3 B &amp; C</v>
      </c>
      <c r="D8" s="50">
        <f t="array" ref="D8">IF(D$2=1,Assumptions!$X8/12,(SUMIF($D$2:$EE$2,D$2-1,$D8:$EE8)/12)*(1+XLOOKUP(D$2,Assumptions!$C$94:$M$94,Assumptions!$C$97:$M$97)))</f>
        <v>9630.5</v>
      </c>
      <c r="E8" s="50">
        <f t="array" ref="E8">IF(E$2=1,Assumptions!$X8/12,(SUMIF($D$2:$EE$2,E$2-1,$D8:$EE8)/12)*(1+XLOOKUP(E$2,Assumptions!$C$94:$M$94,Assumptions!$C$97:$M$97)))</f>
        <v>9630.5</v>
      </c>
      <c r="F8" s="50">
        <f t="array" ref="F8">IF(F$2=1,Assumptions!$X8/12,(SUMIF($D$2:$EE$2,F$2-1,$D8:$EE8)/12)*(1+XLOOKUP(F$2,Assumptions!$C$94:$M$94,Assumptions!$C$97:$M$97)))</f>
        <v>9630.5</v>
      </c>
      <c r="G8" s="50">
        <f t="array" ref="G8">IF(G$2=1,Assumptions!$X8/12,(SUMIF($D$2:$EE$2,G$2-1,$D8:$EE8)/12)*(1+XLOOKUP(G$2,Assumptions!$C$94:$M$94,Assumptions!$C$97:$M$97)))</f>
        <v>9630.5</v>
      </c>
      <c r="H8" s="50">
        <f t="array" ref="H8">IF(H$2=1,Assumptions!$X8/12,(SUMIF($D$2:$EE$2,H$2-1,$D8:$EE8)/12)*(1+XLOOKUP(H$2,Assumptions!$C$94:$M$94,Assumptions!$C$97:$M$97)))</f>
        <v>9630.5</v>
      </c>
      <c r="I8" s="50">
        <f t="array" ref="I8">IF(I$2=1,Assumptions!$X8/12,(SUMIF($D$2:$EE$2,I$2-1,$D8:$EE8)/12)*(1+XLOOKUP(I$2,Assumptions!$C$94:$M$94,Assumptions!$C$97:$M$97)))</f>
        <v>9630.5</v>
      </c>
      <c r="J8" s="50">
        <f t="array" ref="J8">IF(J$2=1,Assumptions!$X8/12,(SUMIF($D$2:$EE$2,J$2-1,$D8:$EE8)/12)*(1+XLOOKUP(J$2,Assumptions!$C$94:$M$94,Assumptions!$C$97:$M$97)))</f>
        <v>9630.5</v>
      </c>
      <c r="K8" s="50">
        <f t="array" ref="K8">IF(K$2=1,Assumptions!$X8/12,(SUMIF($D$2:$EE$2,K$2-1,$D8:$EE8)/12)*(1+XLOOKUP(K$2,Assumptions!$C$94:$M$94,Assumptions!$C$97:$M$97)))</f>
        <v>9630.5</v>
      </c>
      <c r="L8" s="50">
        <f t="array" ref="L8">IF(L$2=1,Assumptions!$X8/12,(SUMIF($D$2:$EE$2,L$2-1,$D8:$EE8)/12)*(1+XLOOKUP(L$2,Assumptions!$C$94:$M$94,Assumptions!$C$97:$M$97)))</f>
        <v>9630.5</v>
      </c>
      <c r="M8" s="50">
        <f t="array" ref="M8">IF(M$2=1,Assumptions!$X8/12,(SUMIF($D$2:$EE$2,M$2-1,$D8:$EE8)/12)*(1+XLOOKUP(M$2,Assumptions!$C$94:$M$94,Assumptions!$C$97:$M$97)))</f>
        <v>9630.5</v>
      </c>
      <c r="N8" s="50">
        <f t="array" ref="N8">IF(N$2=1,Assumptions!$X8/12,(SUMIF($D$2:$EE$2,N$2-1,$D8:$EE8)/12)*(1+XLOOKUP(N$2,Assumptions!$C$94:$M$94,Assumptions!$C$97:$M$97)))</f>
        <v>9630.5</v>
      </c>
      <c r="O8" s="50">
        <f t="array" ref="O8">IF(O$2=1,Assumptions!$X8/12,(SUMIF($D$2:$EE$2,O$2-1,$D8:$EE8)/12)*(1+XLOOKUP(O$2,Assumptions!$C$94:$M$94,Assumptions!$C$97:$M$97)))</f>
        <v>9630.5</v>
      </c>
      <c r="P8" s="50">
        <f t="array" ref="P8">IF(P$2=1,Assumptions!$X8/12,(SUMIF($D$2:$EE$2,P$2-1,$D8:$EE8)/12)*(1+XLOOKUP(P$2,Assumptions!$C$94:$M$94,Assumptions!$C$97:$M$97)))</f>
        <v>9823.11</v>
      </c>
      <c r="Q8" s="50">
        <f t="array" ref="Q8">IF(Q$2=1,Assumptions!$X8/12,(SUMIF($D$2:$EE$2,Q$2-1,$D8:$EE8)/12)*(1+XLOOKUP(Q$2,Assumptions!$C$94:$M$94,Assumptions!$C$97:$M$97)))</f>
        <v>9823.11</v>
      </c>
      <c r="R8" s="50">
        <f t="array" ref="R8">IF(R$2=1,Assumptions!$X8/12,(SUMIF($D$2:$EE$2,R$2-1,$D8:$EE8)/12)*(1+XLOOKUP(R$2,Assumptions!$C$94:$M$94,Assumptions!$C$97:$M$97)))</f>
        <v>9823.11</v>
      </c>
      <c r="S8" s="50">
        <f t="array" ref="S8">IF(S$2=1,Assumptions!$X8/12,(SUMIF($D$2:$EE$2,S$2-1,$D8:$EE8)/12)*(1+XLOOKUP(S$2,Assumptions!$C$94:$M$94,Assumptions!$C$97:$M$97)))</f>
        <v>9823.11</v>
      </c>
      <c r="T8" s="50">
        <f t="array" ref="T8">IF(T$2=1,Assumptions!$X8/12,(SUMIF($D$2:$EE$2,T$2-1,$D8:$EE8)/12)*(1+XLOOKUP(T$2,Assumptions!$C$94:$M$94,Assumptions!$C$97:$M$97)))</f>
        <v>9823.11</v>
      </c>
      <c r="U8" s="50">
        <f t="array" ref="U8">IF(U$2=1,Assumptions!$X8/12,(SUMIF($D$2:$EE$2,U$2-1,$D8:$EE8)/12)*(1+XLOOKUP(U$2,Assumptions!$C$94:$M$94,Assumptions!$C$97:$M$97)))</f>
        <v>9823.11</v>
      </c>
      <c r="V8" s="50">
        <f t="array" ref="V8">IF(V$2=1,Assumptions!$X8/12,(SUMIF($D$2:$EE$2,V$2-1,$D8:$EE8)/12)*(1+XLOOKUP(V$2,Assumptions!$C$94:$M$94,Assumptions!$C$97:$M$97)))</f>
        <v>9823.11</v>
      </c>
      <c r="W8" s="50">
        <f t="array" ref="W8">IF(W$2=1,Assumptions!$X8/12,(SUMIF($D$2:$EE$2,W$2-1,$D8:$EE8)/12)*(1+XLOOKUP(W$2,Assumptions!$C$94:$M$94,Assumptions!$C$97:$M$97)))</f>
        <v>9823.11</v>
      </c>
      <c r="X8" s="50">
        <f t="array" ref="X8">IF(X$2=1,Assumptions!$X8/12,(SUMIF($D$2:$EE$2,X$2-1,$D8:$EE8)/12)*(1+XLOOKUP(X$2,Assumptions!$C$94:$M$94,Assumptions!$C$97:$M$97)))</f>
        <v>9823.11</v>
      </c>
      <c r="Y8" s="50">
        <f t="array" ref="Y8">IF(Y$2=1,Assumptions!$X8/12,(SUMIF($D$2:$EE$2,Y$2-1,$D8:$EE8)/12)*(1+XLOOKUP(Y$2,Assumptions!$C$94:$M$94,Assumptions!$C$97:$M$97)))</f>
        <v>9823.11</v>
      </c>
      <c r="Z8" s="50">
        <f t="array" ref="Z8">IF(Z$2=1,Assumptions!$X8/12,(SUMIF($D$2:$EE$2,Z$2-1,$D8:$EE8)/12)*(1+XLOOKUP(Z$2,Assumptions!$C$94:$M$94,Assumptions!$C$97:$M$97)))</f>
        <v>9823.11</v>
      </c>
      <c r="AA8" s="50">
        <f t="array" ref="AA8">IF(AA$2=1,Assumptions!$X8/12,(SUMIF($D$2:$EE$2,AA$2-1,$D8:$EE8)/12)*(1+XLOOKUP(AA$2,Assumptions!$C$94:$M$94,Assumptions!$C$97:$M$97)))</f>
        <v>9823.11</v>
      </c>
      <c r="AB8" s="50">
        <f t="array" ref="AB8">IF(AB$2=1,Assumptions!$X8/12,(SUMIF($D$2:$EE$2,AB$2-1,$D8:$EE8)/12)*(1+XLOOKUP(AB$2,Assumptions!$C$94:$M$94,Assumptions!$C$97:$M$97)))</f>
        <v>10019.5722</v>
      </c>
      <c r="AC8" s="50">
        <f t="array" ref="AC8">IF(AC$2=1,Assumptions!$X8/12,(SUMIF($D$2:$EE$2,AC$2-1,$D8:$EE8)/12)*(1+XLOOKUP(AC$2,Assumptions!$C$94:$M$94,Assumptions!$C$97:$M$97)))</f>
        <v>10019.5722</v>
      </c>
      <c r="AD8" s="50">
        <f t="array" ref="AD8">IF(AD$2=1,Assumptions!$X8/12,(SUMIF($D$2:$EE$2,AD$2-1,$D8:$EE8)/12)*(1+XLOOKUP(AD$2,Assumptions!$C$94:$M$94,Assumptions!$C$97:$M$97)))</f>
        <v>10019.5722</v>
      </c>
      <c r="AE8" s="50">
        <f t="array" ref="AE8">IF(AE$2=1,Assumptions!$X8/12,(SUMIF($D$2:$EE$2,AE$2-1,$D8:$EE8)/12)*(1+XLOOKUP(AE$2,Assumptions!$C$94:$M$94,Assumptions!$C$97:$M$97)))</f>
        <v>10019.5722</v>
      </c>
      <c r="AF8" s="50">
        <f t="array" ref="AF8">IF(AF$2=1,Assumptions!$X8/12,(SUMIF($D$2:$EE$2,AF$2-1,$D8:$EE8)/12)*(1+XLOOKUP(AF$2,Assumptions!$C$94:$M$94,Assumptions!$C$97:$M$97)))</f>
        <v>10019.5722</v>
      </c>
      <c r="AG8" s="50">
        <f t="array" ref="AG8">IF(AG$2=1,Assumptions!$X8/12,(SUMIF($D$2:$EE$2,AG$2-1,$D8:$EE8)/12)*(1+XLOOKUP(AG$2,Assumptions!$C$94:$M$94,Assumptions!$C$97:$M$97)))</f>
        <v>10019.5722</v>
      </c>
      <c r="AH8" s="50">
        <f t="array" ref="AH8">IF(AH$2=1,Assumptions!$X8/12,(SUMIF($D$2:$EE$2,AH$2-1,$D8:$EE8)/12)*(1+XLOOKUP(AH$2,Assumptions!$C$94:$M$94,Assumptions!$C$97:$M$97)))</f>
        <v>10019.5722</v>
      </c>
      <c r="AI8" s="50">
        <f t="array" ref="AI8">IF(AI$2=1,Assumptions!$X8/12,(SUMIF($D$2:$EE$2,AI$2-1,$D8:$EE8)/12)*(1+XLOOKUP(AI$2,Assumptions!$C$94:$M$94,Assumptions!$C$97:$M$97)))</f>
        <v>10019.5722</v>
      </c>
      <c r="AJ8" s="50">
        <f t="array" ref="AJ8">IF(AJ$2=1,Assumptions!$X8/12,(SUMIF($D$2:$EE$2,AJ$2-1,$D8:$EE8)/12)*(1+XLOOKUP(AJ$2,Assumptions!$C$94:$M$94,Assumptions!$C$97:$M$97)))</f>
        <v>10019.5722</v>
      </c>
      <c r="AK8" s="50">
        <f t="array" ref="AK8">IF(AK$2=1,Assumptions!$X8/12,(SUMIF($D$2:$EE$2,AK$2-1,$D8:$EE8)/12)*(1+XLOOKUP(AK$2,Assumptions!$C$94:$M$94,Assumptions!$C$97:$M$97)))</f>
        <v>10019.5722</v>
      </c>
      <c r="AL8" s="50">
        <f t="array" ref="AL8">IF(AL$2=1,Assumptions!$X8/12,(SUMIF($D$2:$EE$2,AL$2-1,$D8:$EE8)/12)*(1+XLOOKUP(AL$2,Assumptions!$C$94:$M$94,Assumptions!$C$97:$M$97)))</f>
        <v>10019.5722</v>
      </c>
      <c r="AM8" s="50">
        <f t="array" ref="AM8">IF(AM$2=1,Assumptions!$X8/12,(SUMIF($D$2:$EE$2,AM$2-1,$D8:$EE8)/12)*(1+XLOOKUP(AM$2,Assumptions!$C$94:$M$94,Assumptions!$C$97:$M$97)))</f>
        <v>10019.5722</v>
      </c>
      <c r="AN8" s="50">
        <f t="array" ref="AN8">IF(AN$2=1,Assumptions!$X8/12,(SUMIF($D$2:$EE$2,AN$2-1,$D8:$EE8)/12)*(1+XLOOKUP(AN$2,Assumptions!$C$94:$M$94,Assumptions!$C$97:$M$97)))</f>
        <v>10219.96364</v>
      </c>
      <c r="AO8" s="50">
        <f t="array" ref="AO8">IF(AO$2=1,Assumptions!$X8/12,(SUMIF($D$2:$EE$2,AO$2-1,$D8:$EE8)/12)*(1+XLOOKUP(AO$2,Assumptions!$C$94:$M$94,Assumptions!$C$97:$M$97)))</f>
        <v>10219.96364</v>
      </c>
      <c r="AP8" s="50">
        <f t="array" ref="AP8">IF(AP$2=1,Assumptions!$X8/12,(SUMIF($D$2:$EE$2,AP$2-1,$D8:$EE8)/12)*(1+XLOOKUP(AP$2,Assumptions!$C$94:$M$94,Assumptions!$C$97:$M$97)))</f>
        <v>10219.96364</v>
      </c>
      <c r="AQ8" s="50">
        <f t="array" ref="AQ8">IF(AQ$2=1,Assumptions!$X8/12,(SUMIF($D$2:$EE$2,AQ$2-1,$D8:$EE8)/12)*(1+XLOOKUP(AQ$2,Assumptions!$C$94:$M$94,Assumptions!$C$97:$M$97)))</f>
        <v>10219.96364</v>
      </c>
      <c r="AR8" s="50">
        <f t="array" ref="AR8">IF(AR$2=1,Assumptions!$X8/12,(SUMIF($D$2:$EE$2,AR$2-1,$D8:$EE8)/12)*(1+XLOOKUP(AR$2,Assumptions!$C$94:$M$94,Assumptions!$C$97:$M$97)))</f>
        <v>10219.96364</v>
      </c>
      <c r="AS8" s="50">
        <f t="array" ref="AS8">IF(AS$2=1,Assumptions!$X8/12,(SUMIF($D$2:$EE$2,AS$2-1,$D8:$EE8)/12)*(1+XLOOKUP(AS$2,Assumptions!$C$94:$M$94,Assumptions!$C$97:$M$97)))</f>
        <v>10219.96364</v>
      </c>
      <c r="AT8" s="50">
        <f t="array" ref="AT8">IF(AT$2=1,Assumptions!$X8/12,(SUMIF($D$2:$EE$2,AT$2-1,$D8:$EE8)/12)*(1+XLOOKUP(AT$2,Assumptions!$C$94:$M$94,Assumptions!$C$97:$M$97)))</f>
        <v>10219.96364</v>
      </c>
      <c r="AU8" s="50">
        <f t="array" ref="AU8">IF(AU$2=1,Assumptions!$X8/12,(SUMIF($D$2:$EE$2,AU$2-1,$D8:$EE8)/12)*(1+XLOOKUP(AU$2,Assumptions!$C$94:$M$94,Assumptions!$C$97:$M$97)))</f>
        <v>10219.96364</v>
      </c>
      <c r="AV8" s="50">
        <f t="array" ref="AV8">IF(AV$2=1,Assumptions!$X8/12,(SUMIF($D$2:$EE$2,AV$2-1,$D8:$EE8)/12)*(1+XLOOKUP(AV$2,Assumptions!$C$94:$M$94,Assumptions!$C$97:$M$97)))</f>
        <v>10219.96364</v>
      </c>
      <c r="AW8" s="50">
        <f t="array" ref="AW8">IF(AW$2=1,Assumptions!$X8/12,(SUMIF($D$2:$EE$2,AW$2-1,$D8:$EE8)/12)*(1+XLOOKUP(AW$2,Assumptions!$C$94:$M$94,Assumptions!$C$97:$M$97)))</f>
        <v>10219.96364</v>
      </c>
      <c r="AX8" s="50">
        <f t="array" ref="AX8">IF(AX$2=1,Assumptions!$X8/12,(SUMIF($D$2:$EE$2,AX$2-1,$D8:$EE8)/12)*(1+XLOOKUP(AX$2,Assumptions!$C$94:$M$94,Assumptions!$C$97:$M$97)))</f>
        <v>10219.96364</v>
      </c>
      <c r="AY8" s="50">
        <f t="array" ref="AY8">IF(AY$2=1,Assumptions!$X8/12,(SUMIF($D$2:$EE$2,AY$2-1,$D8:$EE8)/12)*(1+XLOOKUP(AY$2,Assumptions!$C$94:$M$94,Assumptions!$C$97:$M$97)))</f>
        <v>10219.96364</v>
      </c>
      <c r="AZ8" s="50">
        <f t="array" ref="AZ8">IF(AZ$2=1,Assumptions!$X8/12,(SUMIF($D$2:$EE$2,AZ$2-1,$D8:$EE8)/12)*(1+XLOOKUP(AZ$2,Assumptions!$C$94:$M$94,Assumptions!$C$97:$M$97)))</f>
        <v>10526.56255</v>
      </c>
      <c r="BA8" s="50">
        <f t="array" ref="BA8">IF(BA$2=1,Assumptions!$X8/12,(SUMIF($D$2:$EE$2,BA$2-1,$D8:$EE8)/12)*(1+XLOOKUP(BA$2,Assumptions!$C$94:$M$94,Assumptions!$C$97:$M$97)))</f>
        <v>10526.56255</v>
      </c>
      <c r="BB8" s="50">
        <f t="array" ref="BB8">IF(BB$2=1,Assumptions!$X8/12,(SUMIF($D$2:$EE$2,BB$2-1,$D8:$EE8)/12)*(1+XLOOKUP(BB$2,Assumptions!$C$94:$M$94,Assumptions!$C$97:$M$97)))</f>
        <v>10526.56255</v>
      </c>
      <c r="BC8" s="50">
        <f t="array" ref="BC8">IF(BC$2=1,Assumptions!$X8/12,(SUMIF($D$2:$EE$2,BC$2-1,$D8:$EE8)/12)*(1+XLOOKUP(BC$2,Assumptions!$C$94:$M$94,Assumptions!$C$97:$M$97)))</f>
        <v>10526.56255</v>
      </c>
      <c r="BD8" s="50">
        <f t="array" ref="BD8">IF(BD$2=1,Assumptions!$X8/12,(SUMIF($D$2:$EE$2,BD$2-1,$D8:$EE8)/12)*(1+XLOOKUP(BD$2,Assumptions!$C$94:$M$94,Assumptions!$C$97:$M$97)))</f>
        <v>10526.56255</v>
      </c>
      <c r="BE8" s="50">
        <f t="array" ref="BE8">IF(BE$2=1,Assumptions!$X8/12,(SUMIF($D$2:$EE$2,BE$2-1,$D8:$EE8)/12)*(1+XLOOKUP(BE$2,Assumptions!$C$94:$M$94,Assumptions!$C$97:$M$97)))</f>
        <v>10526.56255</v>
      </c>
      <c r="BF8" s="50">
        <f t="array" ref="BF8">IF(BF$2=1,Assumptions!$X8/12,(SUMIF($D$2:$EE$2,BF$2-1,$D8:$EE8)/12)*(1+XLOOKUP(BF$2,Assumptions!$C$94:$M$94,Assumptions!$C$97:$M$97)))</f>
        <v>10526.56255</v>
      </c>
      <c r="BG8" s="50">
        <f t="array" ref="BG8">IF(BG$2=1,Assumptions!$X8/12,(SUMIF($D$2:$EE$2,BG$2-1,$D8:$EE8)/12)*(1+XLOOKUP(BG$2,Assumptions!$C$94:$M$94,Assumptions!$C$97:$M$97)))</f>
        <v>10526.56255</v>
      </c>
      <c r="BH8" s="50">
        <f t="array" ref="BH8">IF(BH$2=1,Assumptions!$X8/12,(SUMIF($D$2:$EE$2,BH$2-1,$D8:$EE8)/12)*(1+XLOOKUP(BH$2,Assumptions!$C$94:$M$94,Assumptions!$C$97:$M$97)))</f>
        <v>10526.56255</v>
      </c>
      <c r="BI8" s="50">
        <f t="array" ref="BI8">IF(BI$2=1,Assumptions!$X8/12,(SUMIF($D$2:$EE$2,BI$2-1,$D8:$EE8)/12)*(1+XLOOKUP(BI$2,Assumptions!$C$94:$M$94,Assumptions!$C$97:$M$97)))</f>
        <v>10526.56255</v>
      </c>
      <c r="BJ8" s="50">
        <f t="array" ref="BJ8">IF(BJ$2=1,Assumptions!$X8/12,(SUMIF($D$2:$EE$2,BJ$2-1,$D8:$EE8)/12)*(1+XLOOKUP(BJ$2,Assumptions!$C$94:$M$94,Assumptions!$C$97:$M$97)))</f>
        <v>10526.56255</v>
      </c>
      <c r="BK8" s="50">
        <f t="array" ref="BK8">IF(BK$2=1,Assumptions!$X8/12,(SUMIF($D$2:$EE$2,BK$2-1,$D8:$EE8)/12)*(1+XLOOKUP(BK$2,Assumptions!$C$94:$M$94,Assumptions!$C$97:$M$97)))</f>
        <v>10526.56255</v>
      </c>
      <c r="BL8" s="50">
        <f t="array" ref="BL8">IF(BL$2=1,Assumptions!$X8/12,(SUMIF($D$2:$EE$2,BL$2-1,$D8:$EE8)/12)*(1+XLOOKUP(BL$2,Assumptions!$C$94:$M$94,Assumptions!$C$97:$M$97)))</f>
        <v>10842.35943</v>
      </c>
      <c r="BM8" s="50">
        <f t="array" ref="BM8">IF(BM$2=1,Assumptions!$X8/12,(SUMIF($D$2:$EE$2,BM$2-1,$D8:$EE8)/12)*(1+XLOOKUP(BM$2,Assumptions!$C$94:$M$94,Assumptions!$C$97:$M$97)))</f>
        <v>10842.35943</v>
      </c>
      <c r="BN8" s="50">
        <f t="array" ref="BN8">IF(BN$2=1,Assumptions!$X8/12,(SUMIF($D$2:$EE$2,BN$2-1,$D8:$EE8)/12)*(1+XLOOKUP(BN$2,Assumptions!$C$94:$M$94,Assumptions!$C$97:$M$97)))</f>
        <v>10842.35943</v>
      </c>
      <c r="BO8" s="50">
        <f t="array" ref="BO8">IF(BO$2=1,Assumptions!$X8/12,(SUMIF($D$2:$EE$2,BO$2-1,$D8:$EE8)/12)*(1+XLOOKUP(BO$2,Assumptions!$C$94:$M$94,Assumptions!$C$97:$M$97)))</f>
        <v>10842.35943</v>
      </c>
      <c r="BP8" s="50">
        <f t="array" ref="BP8">IF(BP$2=1,Assumptions!$X8/12,(SUMIF($D$2:$EE$2,BP$2-1,$D8:$EE8)/12)*(1+XLOOKUP(BP$2,Assumptions!$C$94:$M$94,Assumptions!$C$97:$M$97)))</f>
        <v>10842.35943</v>
      </c>
      <c r="BQ8" s="50">
        <f t="array" ref="BQ8">IF(BQ$2=1,Assumptions!$X8/12,(SUMIF($D$2:$EE$2,BQ$2-1,$D8:$EE8)/12)*(1+XLOOKUP(BQ$2,Assumptions!$C$94:$M$94,Assumptions!$C$97:$M$97)))</f>
        <v>10842.35943</v>
      </c>
      <c r="BR8" s="50">
        <f t="array" ref="BR8">IF(BR$2=1,Assumptions!$X8/12,(SUMIF($D$2:$EE$2,BR$2-1,$D8:$EE8)/12)*(1+XLOOKUP(BR$2,Assumptions!$C$94:$M$94,Assumptions!$C$97:$M$97)))</f>
        <v>10842.35943</v>
      </c>
      <c r="BS8" s="50">
        <f t="array" ref="BS8">IF(BS$2=1,Assumptions!$X8/12,(SUMIF($D$2:$EE$2,BS$2-1,$D8:$EE8)/12)*(1+XLOOKUP(BS$2,Assumptions!$C$94:$M$94,Assumptions!$C$97:$M$97)))</f>
        <v>10842.35943</v>
      </c>
      <c r="BT8" s="50">
        <f t="array" ref="BT8">IF(BT$2=1,Assumptions!$X8/12,(SUMIF($D$2:$EE$2,BT$2-1,$D8:$EE8)/12)*(1+XLOOKUP(BT$2,Assumptions!$C$94:$M$94,Assumptions!$C$97:$M$97)))</f>
        <v>10842.35943</v>
      </c>
      <c r="BU8" s="50">
        <f t="array" ref="BU8">IF(BU$2=1,Assumptions!$X8/12,(SUMIF($D$2:$EE$2,BU$2-1,$D8:$EE8)/12)*(1+XLOOKUP(BU$2,Assumptions!$C$94:$M$94,Assumptions!$C$97:$M$97)))</f>
        <v>10842.35943</v>
      </c>
      <c r="BV8" s="50">
        <f t="array" ref="BV8">IF(BV$2=1,Assumptions!$X8/12,(SUMIF($D$2:$EE$2,BV$2-1,$D8:$EE8)/12)*(1+XLOOKUP(BV$2,Assumptions!$C$94:$M$94,Assumptions!$C$97:$M$97)))</f>
        <v>10842.35943</v>
      </c>
      <c r="BW8" s="50">
        <f t="array" ref="BW8">IF(BW$2=1,Assumptions!$X8/12,(SUMIF($D$2:$EE$2,BW$2-1,$D8:$EE8)/12)*(1+XLOOKUP(BW$2,Assumptions!$C$94:$M$94,Assumptions!$C$97:$M$97)))</f>
        <v>10842.35943</v>
      </c>
      <c r="BX8" s="50">
        <f t="array" ref="BX8">IF(BX$2=1,Assumptions!$X8/12,(SUMIF($D$2:$EE$2,BX$2-1,$D8:$EE8)/12)*(1+XLOOKUP(BX$2,Assumptions!$C$94:$M$94,Assumptions!$C$97:$M$97)))</f>
        <v>11167.63021</v>
      </c>
      <c r="BY8" s="50">
        <f t="array" ref="BY8">IF(BY$2=1,Assumptions!$X8/12,(SUMIF($D$2:$EE$2,BY$2-1,$D8:$EE8)/12)*(1+XLOOKUP(BY$2,Assumptions!$C$94:$M$94,Assumptions!$C$97:$M$97)))</f>
        <v>11167.63021</v>
      </c>
      <c r="BZ8" s="50">
        <f t="array" ref="BZ8">IF(BZ$2=1,Assumptions!$X8/12,(SUMIF($D$2:$EE$2,BZ$2-1,$D8:$EE8)/12)*(1+XLOOKUP(BZ$2,Assumptions!$C$94:$M$94,Assumptions!$C$97:$M$97)))</f>
        <v>11167.63021</v>
      </c>
      <c r="CA8" s="50">
        <f t="array" ref="CA8">IF(CA$2=1,Assumptions!$X8/12,(SUMIF($D$2:$EE$2,CA$2-1,$D8:$EE8)/12)*(1+XLOOKUP(CA$2,Assumptions!$C$94:$M$94,Assumptions!$C$97:$M$97)))</f>
        <v>11167.63021</v>
      </c>
      <c r="CB8" s="50">
        <f t="array" ref="CB8">IF(CB$2=1,Assumptions!$X8/12,(SUMIF($D$2:$EE$2,CB$2-1,$D8:$EE8)/12)*(1+XLOOKUP(CB$2,Assumptions!$C$94:$M$94,Assumptions!$C$97:$M$97)))</f>
        <v>11167.63021</v>
      </c>
      <c r="CC8" s="50">
        <f t="array" ref="CC8">IF(CC$2=1,Assumptions!$X8/12,(SUMIF($D$2:$EE$2,CC$2-1,$D8:$EE8)/12)*(1+XLOOKUP(CC$2,Assumptions!$C$94:$M$94,Assumptions!$C$97:$M$97)))</f>
        <v>11167.63021</v>
      </c>
      <c r="CD8" s="50">
        <f t="array" ref="CD8">IF(CD$2=1,Assumptions!$X8/12,(SUMIF($D$2:$EE$2,CD$2-1,$D8:$EE8)/12)*(1+XLOOKUP(CD$2,Assumptions!$C$94:$M$94,Assumptions!$C$97:$M$97)))</f>
        <v>11167.63021</v>
      </c>
      <c r="CE8" s="50">
        <f t="array" ref="CE8">IF(CE$2=1,Assumptions!$X8/12,(SUMIF($D$2:$EE$2,CE$2-1,$D8:$EE8)/12)*(1+XLOOKUP(CE$2,Assumptions!$C$94:$M$94,Assumptions!$C$97:$M$97)))</f>
        <v>11167.63021</v>
      </c>
      <c r="CF8" s="50">
        <f t="array" ref="CF8">IF(CF$2=1,Assumptions!$X8/12,(SUMIF($D$2:$EE$2,CF$2-1,$D8:$EE8)/12)*(1+XLOOKUP(CF$2,Assumptions!$C$94:$M$94,Assumptions!$C$97:$M$97)))</f>
        <v>11167.63021</v>
      </c>
      <c r="CG8" s="50">
        <f t="array" ref="CG8">IF(CG$2=1,Assumptions!$X8/12,(SUMIF($D$2:$EE$2,CG$2-1,$D8:$EE8)/12)*(1+XLOOKUP(CG$2,Assumptions!$C$94:$M$94,Assumptions!$C$97:$M$97)))</f>
        <v>11167.63021</v>
      </c>
      <c r="CH8" s="50">
        <f t="array" ref="CH8">IF(CH$2=1,Assumptions!$X8/12,(SUMIF($D$2:$EE$2,CH$2-1,$D8:$EE8)/12)*(1+XLOOKUP(CH$2,Assumptions!$C$94:$M$94,Assumptions!$C$97:$M$97)))</f>
        <v>11167.63021</v>
      </c>
      <c r="CI8" s="50">
        <f t="array" ref="CI8">IF(CI$2=1,Assumptions!$X8/12,(SUMIF($D$2:$EE$2,CI$2-1,$D8:$EE8)/12)*(1+XLOOKUP(CI$2,Assumptions!$C$94:$M$94,Assumptions!$C$97:$M$97)))</f>
        <v>11167.63021</v>
      </c>
      <c r="CJ8" s="50">
        <f t="array" ref="CJ8">IF(CJ$2=1,Assumptions!$X8/12,(SUMIF($D$2:$EE$2,CJ$2-1,$D8:$EE8)/12)*(1+XLOOKUP(CJ$2,Assumptions!$C$94:$M$94,Assumptions!$C$97:$M$97)))</f>
        <v>11502.65912</v>
      </c>
      <c r="CK8" s="50">
        <f t="array" ref="CK8">IF(CK$2=1,Assumptions!$X8/12,(SUMIF($D$2:$EE$2,CK$2-1,$D8:$EE8)/12)*(1+XLOOKUP(CK$2,Assumptions!$C$94:$M$94,Assumptions!$C$97:$M$97)))</f>
        <v>11502.65912</v>
      </c>
      <c r="CL8" s="50">
        <f t="array" ref="CL8">IF(CL$2=1,Assumptions!$X8/12,(SUMIF($D$2:$EE$2,CL$2-1,$D8:$EE8)/12)*(1+XLOOKUP(CL$2,Assumptions!$C$94:$M$94,Assumptions!$C$97:$M$97)))</f>
        <v>11502.65912</v>
      </c>
      <c r="CM8" s="50">
        <f t="array" ref="CM8">IF(CM$2=1,Assumptions!$X8/12,(SUMIF($D$2:$EE$2,CM$2-1,$D8:$EE8)/12)*(1+XLOOKUP(CM$2,Assumptions!$C$94:$M$94,Assumptions!$C$97:$M$97)))</f>
        <v>11502.65912</v>
      </c>
      <c r="CN8" s="50">
        <f t="array" ref="CN8">IF(CN$2=1,Assumptions!$X8/12,(SUMIF($D$2:$EE$2,CN$2-1,$D8:$EE8)/12)*(1+XLOOKUP(CN$2,Assumptions!$C$94:$M$94,Assumptions!$C$97:$M$97)))</f>
        <v>11502.65912</v>
      </c>
      <c r="CO8" s="50">
        <f t="array" ref="CO8">IF(CO$2=1,Assumptions!$X8/12,(SUMIF($D$2:$EE$2,CO$2-1,$D8:$EE8)/12)*(1+XLOOKUP(CO$2,Assumptions!$C$94:$M$94,Assumptions!$C$97:$M$97)))</f>
        <v>11502.65912</v>
      </c>
      <c r="CP8" s="50">
        <f t="array" ref="CP8">IF(CP$2=1,Assumptions!$X8/12,(SUMIF($D$2:$EE$2,CP$2-1,$D8:$EE8)/12)*(1+XLOOKUP(CP$2,Assumptions!$C$94:$M$94,Assumptions!$C$97:$M$97)))</f>
        <v>11502.65912</v>
      </c>
      <c r="CQ8" s="50">
        <f t="array" ref="CQ8">IF(CQ$2=1,Assumptions!$X8/12,(SUMIF($D$2:$EE$2,CQ$2-1,$D8:$EE8)/12)*(1+XLOOKUP(CQ$2,Assumptions!$C$94:$M$94,Assumptions!$C$97:$M$97)))</f>
        <v>11502.65912</v>
      </c>
      <c r="CR8" s="50">
        <f t="array" ref="CR8">IF(CR$2=1,Assumptions!$X8/12,(SUMIF($D$2:$EE$2,CR$2-1,$D8:$EE8)/12)*(1+XLOOKUP(CR$2,Assumptions!$C$94:$M$94,Assumptions!$C$97:$M$97)))</f>
        <v>11502.65912</v>
      </c>
      <c r="CS8" s="50">
        <f t="array" ref="CS8">IF(CS$2=1,Assumptions!$X8/12,(SUMIF($D$2:$EE$2,CS$2-1,$D8:$EE8)/12)*(1+XLOOKUP(CS$2,Assumptions!$C$94:$M$94,Assumptions!$C$97:$M$97)))</f>
        <v>11502.65912</v>
      </c>
      <c r="CT8" s="50">
        <f t="array" ref="CT8">IF(CT$2=1,Assumptions!$X8/12,(SUMIF($D$2:$EE$2,CT$2-1,$D8:$EE8)/12)*(1+XLOOKUP(CT$2,Assumptions!$C$94:$M$94,Assumptions!$C$97:$M$97)))</f>
        <v>11502.65912</v>
      </c>
      <c r="CU8" s="50">
        <f t="array" ref="CU8">IF(CU$2=1,Assumptions!$X8/12,(SUMIF($D$2:$EE$2,CU$2-1,$D8:$EE8)/12)*(1+XLOOKUP(CU$2,Assumptions!$C$94:$M$94,Assumptions!$C$97:$M$97)))</f>
        <v>11502.65912</v>
      </c>
      <c r="CV8" s="50">
        <f t="array" ref="CV8">IF(CV$2=1,Assumptions!$X8/12,(SUMIF($D$2:$EE$2,CV$2-1,$D8:$EE8)/12)*(1+XLOOKUP(CV$2,Assumptions!$C$94:$M$94,Assumptions!$C$97:$M$97)))</f>
        <v>11847.73889</v>
      </c>
      <c r="CW8" s="50">
        <f t="array" ref="CW8">IF(CW$2=1,Assumptions!$X8/12,(SUMIF($D$2:$EE$2,CW$2-1,$D8:$EE8)/12)*(1+XLOOKUP(CW$2,Assumptions!$C$94:$M$94,Assumptions!$C$97:$M$97)))</f>
        <v>11847.73889</v>
      </c>
      <c r="CX8" s="50">
        <f t="array" ref="CX8">IF(CX$2=1,Assumptions!$X8/12,(SUMIF($D$2:$EE$2,CX$2-1,$D8:$EE8)/12)*(1+XLOOKUP(CX$2,Assumptions!$C$94:$M$94,Assumptions!$C$97:$M$97)))</f>
        <v>11847.73889</v>
      </c>
      <c r="CY8" s="50">
        <f t="array" ref="CY8">IF(CY$2=1,Assumptions!$X8/12,(SUMIF($D$2:$EE$2,CY$2-1,$D8:$EE8)/12)*(1+XLOOKUP(CY$2,Assumptions!$C$94:$M$94,Assumptions!$C$97:$M$97)))</f>
        <v>11847.73889</v>
      </c>
      <c r="CZ8" s="50">
        <f t="array" ref="CZ8">IF(CZ$2=1,Assumptions!$X8/12,(SUMIF($D$2:$EE$2,CZ$2-1,$D8:$EE8)/12)*(1+XLOOKUP(CZ$2,Assumptions!$C$94:$M$94,Assumptions!$C$97:$M$97)))</f>
        <v>11847.73889</v>
      </c>
      <c r="DA8" s="50">
        <f t="array" ref="DA8">IF(DA$2=1,Assumptions!$X8/12,(SUMIF($D$2:$EE$2,DA$2-1,$D8:$EE8)/12)*(1+XLOOKUP(DA$2,Assumptions!$C$94:$M$94,Assumptions!$C$97:$M$97)))</f>
        <v>11847.73889</v>
      </c>
      <c r="DB8" s="50">
        <f t="array" ref="DB8">IF(DB$2=1,Assumptions!$X8/12,(SUMIF($D$2:$EE$2,DB$2-1,$D8:$EE8)/12)*(1+XLOOKUP(DB$2,Assumptions!$C$94:$M$94,Assumptions!$C$97:$M$97)))</f>
        <v>11847.73889</v>
      </c>
      <c r="DC8" s="50">
        <f t="array" ref="DC8">IF(DC$2=1,Assumptions!$X8/12,(SUMIF($D$2:$EE$2,DC$2-1,$D8:$EE8)/12)*(1+XLOOKUP(DC$2,Assumptions!$C$94:$M$94,Assumptions!$C$97:$M$97)))</f>
        <v>11847.73889</v>
      </c>
      <c r="DD8" s="50">
        <f t="array" ref="DD8">IF(DD$2=1,Assumptions!$X8/12,(SUMIF($D$2:$EE$2,DD$2-1,$D8:$EE8)/12)*(1+XLOOKUP(DD$2,Assumptions!$C$94:$M$94,Assumptions!$C$97:$M$97)))</f>
        <v>11847.73889</v>
      </c>
      <c r="DE8" s="50">
        <f t="array" ref="DE8">IF(DE$2=1,Assumptions!$X8/12,(SUMIF($D$2:$EE$2,DE$2-1,$D8:$EE8)/12)*(1+XLOOKUP(DE$2,Assumptions!$C$94:$M$94,Assumptions!$C$97:$M$97)))</f>
        <v>11847.73889</v>
      </c>
      <c r="DF8" s="50">
        <f t="array" ref="DF8">IF(DF$2=1,Assumptions!$X8/12,(SUMIF($D$2:$EE$2,DF$2-1,$D8:$EE8)/12)*(1+XLOOKUP(DF$2,Assumptions!$C$94:$M$94,Assumptions!$C$97:$M$97)))</f>
        <v>11847.73889</v>
      </c>
      <c r="DG8" s="50">
        <f t="array" ref="DG8">IF(DG$2=1,Assumptions!$X8/12,(SUMIF($D$2:$EE$2,DG$2-1,$D8:$EE8)/12)*(1+XLOOKUP(DG$2,Assumptions!$C$94:$M$94,Assumptions!$C$97:$M$97)))</f>
        <v>11847.73889</v>
      </c>
      <c r="DH8" s="50">
        <f t="array" ref="DH8">IF(DH$2=1,Assumptions!$X8/12,(SUMIF($D$2:$EE$2,DH$2-1,$D8:$EE8)/12)*(1+XLOOKUP(DH$2,Assumptions!$C$94:$M$94,Assumptions!$C$97:$M$97)))</f>
        <v>12203.17106</v>
      </c>
      <c r="DI8" s="50">
        <f t="array" ref="DI8">IF(DI$2=1,Assumptions!$X8/12,(SUMIF($D$2:$EE$2,DI$2-1,$D8:$EE8)/12)*(1+XLOOKUP(DI$2,Assumptions!$C$94:$M$94,Assumptions!$C$97:$M$97)))</f>
        <v>12203.17106</v>
      </c>
      <c r="DJ8" s="50">
        <f t="array" ref="DJ8">IF(DJ$2=1,Assumptions!$X8/12,(SUMIF($D$2:$EE$2,DJ$2-1,$D8:$EE8)/12)*(1+XLOOKUP(DJ$2,Assumptions!$C$94:$M$94,Assumptions!$C$97:$M$97)))</f>
        <v>12203.17106</v>
      </c>
      <c r="DK8" s="50">
        <f t="array" ref="DK8">IF(DK$2=1,Assumptions!$X8/12,(SUMIF($D$2:$EE$2,DK$2-1,$D8:$EE8)/12)*(1+XLOOKUP(DK$2,Assumptions!$C$94:$M$94,Assumptions!$C$97:$M$97)))</f>
        <v>12203.17106</v>
      </c>
      <c r="DL8" s="50">
        <f t="array" ref="DL8">IF(DL$2=1,Assumptions!$X8/12,(SUMIF($D$2:$EE$2,DL$2-1,$D8:$EE8)/12)*(1+XLOOKUP(DL$2,Assumptions!$C$94:$M$94,Assumptions!$C$97:$M$97)))</f>
        <v>12203.17106</v>
      </c>
      <c r="DM8" s="50">
        <f t="array" ref="DM8">IF(DM$2=1,Assumptions!$X8/12,(SUMIF($D$2:$EE$2,DM$2-1,$D8:$EE8)/12)*(1+XLOOKUP(DM$2,Assumptions!$C$94:$M$94,Assumptions!$C$97:$M$97)))</f>
        <v>12203.17106</v>
      </c>
      <c r="DN8" s="50">
        <f t="array" ref="DN8">IF(DN$2=1,Assumptions!$X8/12,(SUMIF($D$2:$EE$2,DN$2-1,$D8:$EE8)/12)*(1+XLOOKUP(DN$2,Assumptions!$C$94:$M$94,Assumptions!$C$97:$M$97)))</f>
        <v>12203.17106</v>
      </c>
      <c r="DO8" s="50">
        <f t="array" ref="DO8">IF(DO$2=1,Assumptions!$X8/12,(SUMIF($D$2:$EE$2,DO$2-1,$D8:$EE8)/12)*(1+XLOOKUP(DO$2,Assumptions!$C$94:$M$94,Assumptions!$C$97:$M$97)))</f>
        <v>12203.17106</v>
      </c>
      <c r="DP8" s="50">
        <f t="array" ref="DP8">IF(DP$2=1,Assumptions!$X8/12,(SUMIF($D$2:$EE$2,DP$2-1,$D8:$EE8)/12)*(1+XLOOKUP(DP$2,Assumptions!$C$94:$M$94,Assumptions!$C$97:$M$97)))</f>
        <v>12203.17106</v>
      </c>
      <c r="DQ8" s="50">
        <f t="array" ref="DQ8">IF(DQ$2=1,Assumptions!$X8/12,(SUMIF($D$2:$EE$2,DQ$2-1,$D8:$EE8)/12)*(1+XLOOKUP(DQ$2,Assumptions!$C$94:$M$94,Assumptions!$C$97:$M$97)))</f>
        <v>12203.17106</v>
      </c>
      <c r="DR8" s="50">
        <f t="array" ref="DR8">IF(DR$2=1,Assumptions!$X8/12,(SUMIF($D$2:$EE$2,DR$2-1,$D8:$EE8)/12)*(1+XLOOKUP(DR$2,Assumptions!$C$94:$M$94,Assumptions!$C$97:$M$97)))</f>
        <v>12203.17106</v>
      </c>
      <c r="DS8" s="50">
        <f t="array" ref="DS8">IF(DS$2=1,Assumptions!$X8/12,(SUMIF($D$2:$EE$2,DS$2-1,$D8:$EE8)/12)*(1+XLOOKUP(DS$2,Assumptions!$C$94:$M$94,Assumptions!$C$97:$M$97)))</f>
        <v>12203.17106</v>
      </c>
      <c r="DT8" s="50">
        <f t="array" ref="DT8">IF(DT$2=1,Assumptions!$X8/12,(SUMIF($D$2:$EE$2,DT$2-1,$D8:$EE8)/12)*(1+XLOOKUP(DT$2,Assumptions!$C$94:$M$94,Assumptions!$C$97:$M$97)))</f>
        <v>12569.26619</v>
      </c>
      <c r="DU8" s="50">
        <f t="array" ref="DU8">IF(DU$2=1,Assumptions!$X8/12,(SUMIF($D$2:$EE$2,DU$2-1,$D8:$EE8)/12)*(1+XLOOKUP(DU$2,Assumptions!$C$94:$M$94,Assumptions!$C$97:$M$97)))</f>
        <v>12569.26619</v>
      </c>
      <c r="DV8" s="50">
        <f t="array" ref="DV8">IF(DV$2=1,Assumptions!$X8/12,(SUMIF($D$2:$EE$2,DV$2-1,$D8:$EE8)/12)*(1+XLOOKUP(DV$2,Assumptions!$C$94:$M$94,Assumptions!$C$97:$M$97)))</f>
        <v>12569.26619</v>
      </c>
      <c r="DW8" s="50">
        <f t="array" ref="DW8">IF(DW$2=1,Assumptions!$X8/12,(SUMIF($D$2:$EE$2,DW$2-1,$D8:$EE8)/12)*(1+XLOOKUP(DW$2,Assumptions!$C$94:$M$94,Assumptions!$C$97:$M$97)))</f>
        <v>12569.26619</v>
      </c>
      <c r="DX8" s="50">
        <f t="array" ref="DX8">IF(DX$2=1,Assumptions!$X8/12,(SUMIF($D$2:$EE$2,DX$2-1,$D8:$EE8)/12)*(1+XLOOKUP(DX$2,Assumptions!$C$94:$M$94,Assumptions!$C$97:$M$97)))</f>
        <v>12569.26619</v>
      </c>
      <c r="DY8" s="50">
        <f t="array" ref="DY8">IF(DY$2=1,Assumptions!$X8/12,(SUMIF($D$2:$EE$2,DY$2-1,$D8:$EE8)/12)*(1+XLOOKUP(DY$2,Assumptions!$C$94:$M$94,Assumptions!$C$97:$M$97)))</f>
        <v>12569.26619</v>
      </c>
      <c r="DZ8" s="50">
        <f t="array" ref="DZ8">IF(DZ$2=1,Assumptions!$X8/12,(SUMIF($D$2:$EE$2,DZ$2-1,$D8:$EE8)/12)*(1+XLOOKUP(DZ$2,Assumptions!$C$94:$M$94,Assumptions!$C$97:$M$97)))</f>
        <v>12569.26619</v>
      </c>
      <c r="EA8" s="50">
        <f t="array" ref="EA8">IF(EA$2=1,Assumptions!$X8/12,(SUMIF($D$2:$EE$2,EA$2-1,$D8:$EE8)/12)*(1+XLOOKUP(EA$2,Assumptions!$C$94:$M$94,Assumptions!$C$97:$M$97)))</f>
        <v>12569.26619</v>
      </c>
      <c r="EB8" s="50">
        <f t="array" ref="EB8">IF(EB$2=1,Assumptions!$X8/12,(SUMIF($D$2:$EE$2,EB$2-1,$D8:$EE8)/12)*(1+XLOOKUP(EB$2,Assumptions!$C$94:$M$94,Assumptions!$C$97:$M$97)))</f>
        <v>12569.26619</v>
      </c>
      <c r="EC8" s="50">
        <f t="array" ref="EC8">IF(EC$2=1,Assumptions!$X8/12,(SUMIF($D$2:$EE$2,EC$2-1,$D8:$EE8)/12)*(1+XLOOKUP(EC$2,Assumptions!$C$94:$M$94,Assumptions!$C$97:$M$97)))</f>
        <v>12569.26619</v>
      </c>
      <c r="ED8" s="50">
        <f t="array" ref="ED8">IF(ED$2=1,Assumptions!$X8/12,(SUMIF($D$2:$EE$2,ED$2-1,$D8:$EE8)/12)*(1+XLOOKUP(ED$2,Assumptions!$C$94:$M$94,Assumptions!$C$97:$M$97)))</f>
        <v>12569.26619</v>
      </c>
      <c r="EE8" s="50">
        <f t="array" ref="EE8">IF(EE$2=1,Assumptions!$X8/12,(SUMIF($D$2:$EE$2,EE$2-1,$D8:$EE8)/12)*(1+XLOOKUP(EE$2,Assumptions!$C$94:$M$94,Assumptions!$C$97:$M$97)))</f>
        <v>12569.26619</v>
      </c>
    </row>
    <row r="9" ht="15.75" customHeight="1">
      <c r="A9" s="1"/>
      <c r="B9" s="1"/>
      <c r="C9" s="1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</row>
    <row r="10" ht="15.75" customHeight="1">
      <c r="A10" s="1"/>
      <c r="B10" s="1"/>
      <c r="C10" s="1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</row>
    <row r="11" ht="15.75" customHeight="1">
      <c r="A11" s="1"/>
      <c r="B11" s="1"/>
      <c r="C11" s="1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</row>
    <row r="12" ht="15.75" customHeight="1">
      <c r="A12" s="1"/>
      <c r="B12" s="21"/>
      <c r="C12" s="1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</row>
    <row r="13" ht="15.75" customHeight="1">
      <c r="A13" s="1"/>
      <c r="B13" s="100"/>
      <c r="C13" s="43" t="s">
        <v>201</v>
      </c>
      <c r="D13" s="200">
        <f t="shared" ref="D13:EE13" si="3">SUM(D5:D12)</f>
        <v>20703</v>
      </c>
      <c r="E13" s="200">
        <f t="shared" si="3"/>
        <v>20703</v>
      </c>
      <c r="F13" s="200">
        <f t="shared" si="3"/>
        <v>20703</v>
      </c>
      <c r="G13" s="200">
        <f t="shared" si="3"/>
        <v>20703</v>
      </c>
      <c r="H13" s="200">
        <f t="shared" si="3"/>
        <v>20703</v>
      </c>
      <c r="I13" s="200">
        <f t="shared" si="3"/>
        <v>20703</v>
      </c>
      <c r="J13" s="200">
        <f t="shared" si="3"/>
        <v>20703</v>
      </c>
      <c r="K13" s="200">
        <f t="shared" si="3"/>
        <v>20703</v>
      </c>
      <c r="L13" s="200">
        <f t="shared" si="3"/>
        <v>20703</v>
      </c>
      <c r="M13" s="200">
        <f t="shared" si="3"/>
        <v>20703</v>
      </c>
      <c r="N13" s="200">
        <f t="shared" si="3"/>
        <v>20703</v>
      </c>
      <c r="O13" s="200">
        <f t="shared" si="3"/>
        <v>20703</v>
      </c>
      <c r="P13" s="200">
        <f t="shared" si="3"/>
        <v>21117.06</v>
      </c>
      <c r="Q13" s="200">
        <f t="shared" si="3"/>
        <v>21117.06</v>
      </c>
      <c r="R13" s="200">
        <f t="shared" si="3"/>
        <v>21117.06</v>
      </c>
      <c r="S13" s="200">
        <f t="shared" si="3"/>
        <v>21117.06</v>
      </c>
      <c r="T13" s="200">
        <f t="shared" si="3"/>
        <v>21117.06</v>
      </c>
      <c r="U13" s="200">
        <f t="shared" si="3"/>
        <v>21117.06</v>
      </c>
      <c r="V13" s="200">
        <f t="shared" si="3"/>
        <v>21117.06</v>
      </c>
      <c r="W13" s="200">
        <f t="shared" si="3"/>
        <v>21117.06</v>
      </c>
      <c r="X13" s="200">
        <f t="shared" si="3"/>
        <v>21117.06</v>
      </c>
      <c r="Y13" s="200">
        <f t="shared" si="3"/>
        <v>21117.06</v>
      </c>
      <c r="Z13" s="200">
        <f t="shared" si="3"/>
        <v>21117.06</v>
      </c>
      <c r="AA13" s="200">
        <f t="shared" si="3"/>
        <v>21117.06</v>
      </c>
      <c r="AB13" s="200">
        <f t="shared" si="3"/>
        <v>21539.4012</v>
      </c>
      <c r="AC13" s="200">
        <f t="shared" si="3"/>
        <v>21539.4012</v>
      </c>
      <c r="AD13" s="200">
        <f t="shared" si="3"/>
        <v>21539.4012</v>
      </c>
      <c r="AE13" s="200">
        <f t="shared" si="3"/>
        <v>21539.4012</v>
      </c>
      <c r="AF13" s="200">
        <f t="shared" si="3"/>
        <v>21539.4012</v>
      </c>
      <c r="AG13" s="200">
        <f t="shared" si="3"/>
        <v>21539.4012</v>
      </c>
      <c r="AH13" s="200">
        <f t="shared" si="3"/>
        <v>21539.4012</v>
      </c>
      <c r="AI13" s="200">
        <f t="shared" si="3"/>
        <v>21539.4012</v>
      </c>
      <c r="AJ13" s="200">
        <f t="shared" si="3"/>
        <v>21539.4012</v>
      </c>
      <c r="AK13" s="200">
        <f t="shared" si="3"/>
        <v>21539.4012</v>
      </c>
      <c r="AL13" s="200">
        <f t="shared" si="3"/>
        <v>21539.4012</v>
      </c>
      <c r="AM13" s="200">
        <f t="shared" si="3"/>
        <v>21539.4012</v>
      </c>
      <c r="AN13" s="200">
        <f t="shared" si="3"/>
        <v>21970.18922</v>
      </c>
      <c r="AO13" s="200">
        <f t="shared" si="3"/>
        <v>21970.18922</v>
      </c>
      <c r="AP13" s="200">
        <f t="shared" si="3"/>
        <v>21970.18922</v>
      </c>
      <c r="AQ13" s="200">
        <f t="shared" si="3"/>
        <v>21970.18922</v>
      </c>
      <c r="AR13" s="200">
        <f t="shared" si="3"/>
        <v>21970.18922</v>
      </c>
      <c r="AS13" s="200">
        <f t="shared" si="3"/>
        <v>21970.18922</v>
      </c>
      <c r="AT13" s="200">
        <f t="shared" si="3"/>
        <v>21970.18922</v>
      </c>
      <c r="AU13" s="200">
        <f t="shared" si="3"/>
        <v>21970.18922</v>
      </c>
      <c r="AV13" s="200">
        <f t="shared" si="3"/>
        <v>21970.18922</v>
      </c>
      <c r="AW13" s="200">
        <f t="shared" si="3"/>
        <v>21970.18922</v>
      </c>
      <c r="AX13" s="200">
        <f t="shared" si="3"/>
        <v>21970.18922</v>
      </c>
      <c r="AY13" s="200">
        <f t="shared" si="3"/>
        <v>21970.18922</v>
      </c>
      <c r="AZ13" s="200">
        <f t="shared" si="3"/>
        <v>22629.2949</v>
      </c>
      <c r="BA13" s="200">
        <f t="shared" si="3"/>
        <v>22629.2949</v>
      </c>
      <c r="BB13" s="200">
        <f t="shared" si="3"/>
        <v>22629.2949</v>
      </c>
      <c r="BC13" s="200">
        <f t="shared" si="3"/>
        <v>22629.2949</v>
      </c>
      <c r="BD13" s="200">
        <f t="shared" si="3"/>
        <v>22629.2949</v>
      </c>
      <c r="BE13" s="200">
        <f t="shared" si="3"/>
        <v>22629.2949</v>
      </c>
      <c r="BF13" s="200">
        <f t="shared" si="3"/>
        <v>22629.2949</v>
      </c>
      <c r="BG13" s="200">
        <f t="shared" si="3"/>
        <v>22629.2949</v>
      </c>
      <c r="BH13" s="200">
        <f t="shared" si="3"/>
        <v>22629.2949</v>
      </c>
      <c r="BI13" s="200">
        <f t="shared" si="3"/>
        <v>22629.2949</v>
      </c>
      <c r="BJ13" s="200">
        <f t="shared" si="3"/>
        <v>22629.2949</v>
      </c>
      <c r="BK13" s="200">
        <f t="shared" si="3"/>
        <v>22629.2949</v>
      </c>
      <c r="BL13" s="200">
        <f t="shared" si="3"/>
        <v>23308.17375</v>
      </c>
      <c r="BM13" s="200">
        <f t="shared" si="3"/>
        <v>23308.17375</v>
      </c>
      <c r="BN13" s="200">
        <f t="shared" si="3"/>
        <v>23308.17375</v>
      </c>
      <c r="BO13" s="200">
        <f t="shared" si="3"/>
        <v>23308.17375</v>
      </c>
      <c r="BP13" s="200">
        <f t="shared" si="3"/>
        <v>23308.17375</v>
      </c>
      <c r="BQ13" s="200">
        <f t="shared" si="3"/>
        <v>23308.17375</v>
      </c>
      <c r="BR13" s="200">
        <f t="shared" si="3"/>
        <v>23308.17375</v>
      </c>
      <c r="BS13" s="200">
        <f t="shared" si="3"/>
        <v>23308.17375</v>
      </c>
      <c r="BT13" s="200">
        <f t="shared" si="3"/>
        <v>23308.17375</v>
      </c>
      <c r="BU13" s="200">
        <f t="shared" si="3"/>
        <v>23308.17375</v>
      </c>
      <c r="BV13" s="200">
        <f t="shared" si="3"/>
        <v>23308.17375</v>
      </c>
      <c r="BW13" s="200">
        <f t="shared" si="3"/>
        <v>23308.17375</v>
      </c>
      <c r="BX13" s="200">
        <f t="shared" si="3"/>
        <v>24007.41896</v>
      </c>
      <c r="BY13" s="200">
        <f t="shared" si="3"/>
        <v>24007.41896</v>
      </c>
      <c r="BZ13" s="200">
        <f t="shared" si="3"/>
        <v>24007.41896</v>
      </c>
      <c r="CA13" s="200">
        <f t="shared" si="3"/>
        <v>24007.41896</v>
      </c>
      <c r="CB13" s="200">
        <f t="shared" si="3"/>
        <v>24007.41896</v>
      </c>
      <c r="CC13" s="200">
        <f t="shared" si="3"/>
        <v>24007.41896</v>
      </c>
      <c r="CD13" s="200">
        <f t="shared" si="3"/>
        <v>24007.41896</v>
      </c>
      <c r="CE13" s="200">
        <f t="shared" si="3"/>
        <v>24007.41896</v>
      </c>
      <c r="CF13" s="200">
        <f t="shared" si="3"/>
        <v>24007.41896</v>
      </c>
      <c r="CG13" s="200">
        <f t="shared" si="3"/>
        <v>24007.41896</v>
      </c>
      <c r="CH13" s="200">
        <f t="shared" si="3"/>
        <v>24007.41896</v>
      </c>
      <c r="CI13" s="200">
        <f t="shared" si="3"/>
        <v>24007.41896</v>
      </c>
      <c r="CJ13" s="200">
        <f t="shared" si="3"/>
        <v>24727.64153</v>
      </c>
      <c r="CK13" s="200">
        <f t="shared" si="3"/>
        <v>24727.64153</v>
      </c>
      <c r="CL13" s="200">
        <f t="shared" si="3"/>
        <v>24727.64153</v>
      </c>
      <c r="CM13" s="200">
        <f t="shared" si="3"/>
        <v>24727.64153</v>
      </c>
      <c r="CN13" s="200">
        <f t="shared" si="3"/>
        <v>24727.64153</v>
      </c>
      <c r="CO13" s="200">
        <f t="shared" si="3"/>
        <v>24727.64153</v>
      </c>
      <c r="CP13" s="200">
        <f t="shared" si="3"/>
        <v>24727.64153</v>
      </c>
      <c r="CQ13" s="200">
        <f t="shared" si="3"/>
        <v>24727.64153</v>
      </c>
      <c r="CR13" s="200">
        <f t="shared" si="3"/>
        <v>24727.64153</v>
      </c>
      <c r="CS13" s="200">
        <f t="shared" si="3"/>
        <v>24727.64153</v>
      </c>
      <c r="CT13" s="200">
        <f t="shared" si="3"/>
        <v>24727.64153</v>
      </c>
      <c r="CU13" s="200">
        <f t="shared" si="3"/>
        <v>24727.64153</v>
      </c>
      <c r="CV13" s="200">
        <f t="shared" si="3"/>
        <v>25469.47077</v>
      </c>
      <c r="CW13" s="200">
        <f t="shared" si="3"/>
        <v>25469.47077</v>
      </c>
      <c r="CX13" s="200">
        <f t="shared" si="3"/>
        <v>25469.47077</v>
      </c>
      <c r="CY13" s="200">
        <f t="shared" si="3"/>
        <v>25469.47077</v>
      </c>
      <c r="CZ13" s="200">
        <f t="shared" si="3"/>
        <v>25469.47077</v>
      </c>
      <c r="DA13" s="200">
        <f t="shared" si="3"/>
        <v>25469.47077</v>
      </c>
      <c r="DB13" s="200">
        <f t="shared" si="3"/>
        <v>25469.47077</v>
      </c>
      <c r="DC13" s="200">
        <f t="shared" si="3"/>
        <v>25469.47077</v>
      </c>
      <c r="DD13" s="200">
        <f t="shared" si="3"/>
        <v>25469.47077</v>
      </c>
      <c r="DE13" s="200">
        <f t="shared" si="3"/>
        <v>25469.47077</v>
      </c>
      <c r="DF13" s="200">
        <f t="shared" si="3"/>
        <v>25469.47077</v>
      </c>
      <c r="DG13" s="200">
        <f t="shared" si="3"/>
        <v>25469.47077</v>
      </c>
      <c r="DH13" s="200">
        <f t="shared" si="3"/>
        <v>26233.5549</v>
      </c>
      <c r="DI13" s="200">
        <f t="shared" si="3"/>
        <v>26233.5549</v>
      </c>
      <c r="DJ13" s="200">
        <f t="shared" si="3"/>
        <v>26233.5549</v>
      </c>
      <c r="DK13" s="200">
        <f t="shared" si="3"/>
        <v>26233.5549</v>
      </c>
      <c r="DL13" s="200">
        <f t="shared" si="3"/>
        <v>26233.5549</v>
      </c>
      <c r="DM13" s="200">
        <f t="shared" si="3"/>
        <v>26233.5549</v>
      </c>
      <c r="DN13" s="200">
        <f t="shared" si="3"/>
        <v>26233.5549</v>
      </c>
      <c r="DO13" s="200">
        <f t="shared" si="3"/>
        <v>26233.5549</v>
      </c>
      <c r="DP13" s="200">
        <f t="shared" si="3"/>
        <v>26233.5549</v>
      </c>
      <c r="DQ13" s="200">
        <f t="shared" si="3"/>
        <v>26233.5549</v>
      </c>
      <c r="DR13" s="200">
        <f t="shared" si="3"/>
        <v>26233.5549</v>
      </c>
      <c r="DS13" s="200">
        <f t="shared" si="3"/>
        <v>26233.5549</v>
      </c>
      <c r="DT13" s="200">
        <f t="shared" si="3"/>
        <v>27020.56155</v>
      </c>
      <c r="DU13" s="200">
        <f t="shared" si="3"/>
        <v>27020.56155</v>
      </c>
      <c r="DV13" s="200">
        <f t="shared" si="3"/>
        <v>27020.56155</v>
      </c>
      <c r="DW13" s="200">
        <f t="shared" si="3"/>
        <v>27020.56155</v>
      </c>
      <c r="DX13" s="200">
        <f t="shared" si="3"/>
        <v>27020.56155</v>
      </c>
      <c r="DY13" s="200">
        <f t="shared" si="3"/>
        <v>27020.56155</v>
      </c>
      <c r="DZ13" s="200">
        <f t="shared" si="3"/>
        <v>27020.56155</v>
      </c>
      <c r="EA13" s="200">
        <f t="shared" si="3"/>
        <v>27020.56155</v>
      </c>
      <c r="EB13" s="200">
        <f t="shared" si="3"/>
        <v>27020.56155</v>
      </c>
      <c r="EC13" s="200">
        <f t="shared" si="3"/>
        <v>27020.56155</v>
      </c>
      <c r="ED13" s="200">
        <f t="shared" si="3"/>
        <v>27020.56155</v>
      </c>
      <c r="EE13" s="200">
        <f t="shared" si="3"/>
        <v>27020.56155</v>
      </c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</row>
    <row r="15" ht="15.75" customHeight="1">
      <c r="A15" s="1"/>
      <c r="B15" s="1"/>
      <c r="C15" s="1" t="str">
        <f>Assumptions!J14</f>
        <v>Vacancy</v>
      </c>
      <c r="D15" s="50">
        <f t="array" ref="D15">-D$13*IF(D$2=Assumptions!$D$68,Assumptions!$D$67,XLOOKUP(D$2,Assumptions!$C$94:$M$94,Assumptions!$C$95:$M$95))</f>
        <v>-1035.15</v>
      </c>
      <c r="E15" s="50">
        <f t="array" ref="E15">-E$13*IF(E$2=Assumptions!$D$68,Assumptions!$D$67,XLOOKUP(E$2,Assumptions!$C$94:$M$94,Assumptions!$C$95:$M$95))</f>
        <v>-1035.15</v>
      </c>
      <c r="F15" s="50">
        <f t="array" ref="F15">-F$13*IF(F$2=Assumptions!$D$68,Assumptions!$D$67,XLOOKUP(F$2,Assumptions!$C$94:$M$94,Assumptions!$C$95:$M$95))</f>
        <v>-1035.15</v>
      </c>
      <c r="G15" s="50">
        <f t="array" ref="G15">-G$13*IF(G$2=Assumptions!$D$68,Assumptions!$D$67,XLOOKUP(G$2,Assumptions!$C$94:$M$94,Assumptions!$C$95:$M$95))</f>
        <v>-1035.15</v>
      </c>
      <c r="H15" s="50">
        <f t="array" ref="H15">-H$13*IF(H$2=Assumptions!$D$68,Assumptions!$D$67,XLOOKUP(H$2,Assumptions!$C$94:$M$94,Assumptions!$C$95:$M$95))</f>
        <v>-1035.15</v>
      </c>
      <c r="I15" s="50">
        <f t="array" ref="I15">-I$13*IF(I$2=Assumptions!$D$68,Assumptions!$D$67,XLOOKUP(I$2,Assumptions!$C$94:$M$94,Assumptions!$C$95:$M$95))</f>
        <v>-1035.15</v>
      </c>
      <c r="J15" s="50">
        <f t="array" ref="J15">-J$13*IF(J$2=Assumptions!$D$68,Assumptions!$D$67,XLOOKUP(J$2,Assumptions!$C$94:$M$94,Assumptions!$C$95:$M$95))</f>
        <v>-1035.15</v>
      </c>
      <c r="K15" s="50">
        <f t="array" ref="K15">-K$13*IF(K$2=Assumptions!$D$68,Assumptions!$D$67,XLOOKUP(K$2,Assumptions!$C$94:$M$94,Assumptions!$C$95:$M$95))</f>
        <v>-1035.15</v>
      </c>
      <c r="L15" s="50">
        <f t="array" ref="L15">-L$13*IF(L$2=Assumptions!$D$68,Assumptions!$D$67,XLOOKUP(L$2,Assumptions!$C$94:$M$94,Assumptions!$C$95:$M$95))</f>
        <v>-1035.15</v>
      </c>
      <c r="M15" s="50">
        <f t="array" ref="M15">-M$13*IF(M$2=Assumptions!$D$68,Assumptions!$D$67,XLOOKUP(M$2,Assumptions!$C$94:$M$94,Assumptions!$C$95:$M$95))</f>
        <v>-1035.15</v>
      </c>
      <c r="N15" s="50">
        <f t="array" ref="N15">-N$13*IF(N$2=Assumptions!$D$68,Assumptions!$D$67,XLOOKUP(N$2,Assumptions!$C$94:$M$94,Assumptions!$C$95:$M$95))</f>
        <v>-1035.15</v>
      </c>
      <c r="O15" s="50">
        <f t="array" ref="O15">-O$13*IF(O$2=Assumptions!$D$68,Assumptions!$D$67,XLOOKUP(O$2,Assumptions!$C$94:$M$94,Assumptions!$C$95:$M$95))</f>
        <v>-1035.15</v>
      </c>
      <c r="P15" s="50">
        <f t="array" ref="P15">-P$13*IF(P$2=Assumptions!$D$68,Assumptions!$D$67,XLOOKUP(P$2,Assumptions!$C$94:$M$94,Assumptions!$C$95:$M$95))</f>
        <v>-422.3412</v>
      </c>
      <c r="Q15" s="50">
        <f t="array" ref="Q15">-Q$13*IF(Q$2=Assumptions!$D$68,Assumptions!$D$67,XLOOKUP(Q$2,Assumptions!$C$94:$M$94,Assumptions!$C$95:$M$95))</f>
        <v>-422.3412</v>
      </c>
      <c r="R15" s="50">
        <f t="array" ref="R15">-R$13*IF(R$2=Assumptions!$D$68,Assumptions!$D$67,XLOOKUP(R$2,Assumptions!$C$94:$M$94,Assumptions!$C$95:$M$95))</f>
        <v>-422.3412</v>
      </c>
      <c r="S15" s="50">
        <f t="array" ref="S15">-S$13*IF(S$2=Assumptions!$D$68,Assumptions!$D$67,XLOOKUP(S$2,Assumptions!$C$94:$M$94,Assumptions!$C$95:$M$95))</f>
        <v>-422.3412</v>
      </c>
      <c r="T15" s="50">
        <f t="array" ref="T15">-T$13*IF(T$2=Assumptions!$D$68,Assumptions!$D$67,XLOOKUP(T$2,Assumptions!$C$94:$M$94,Assumptions!$C$95:$M$95))</f>
        <v>-422.3412</v>
      </c>
      <c r="U15" s="50">
        <f t="array" ref="U15">-U$13*IF(U$2=Assumptions!$D$68,Assumptions!$D$67,XLOOKUP(U$2,Assumptions!$C$94:$M$94,Assumptions!$C$95:$M$95))</f>
        <v>-422.3412</v>
      </c>
      <c r="V15" s="50">
        <f t="array" ref="V15">-V$13*IF(V$2=Assumptions!$D$68,Assumptions!$D$67,XLOOKUP(V$2,Assumptions!$C$94:$M$94,Assumptions!$C$95:$M$95))</f>
        <v>-422.3412</v>
      </c>
      <c r="W15" s="50">
        <f t="array" ref="W15">-W$13*IF(W$2=Assumptions!$D$68,Assumptions!$D$67,XLOOKUP(W$2,Assumptions!$C$94:$M$94,Assumptions!$C$95:$M$95))</f>
        <v>-422.3412</v>
      </c>
      <c r="X15" s="50">
        <f t="array" ref="X15">-X$13*IF(X$2=Assumptions!$D$68,Assumptions!$D$67,XLOOKUP(X$2,Assumptions!$C$94:$M$94,Assumptions!$C$95:$M$95))</f>
        <v>-422.3412</v>
      </c>
      <c r="Y15" s="50">
        <f t="array" ref="Y15">-Y$13*IF(Y$2=Assumptions!$D$68,Assumptions!$D$67,XLOOKUP(Y$2,Assumptions!$C$94:$M$94,Assumptions!$C$95:$M$95))</f>
        <v>-422.3412</v>
      </c>
      <c r="Z15" s="50">
        <f t="array" ref="Z15">-Z$13*IF(Z$2=Assumptions!$D$68,Assumptions!$D$67,XLOOKUP(Z$2,Assumptions!$C$94:$M$94,Assumptions!$C$95:$M$95))</f>
        <v>-422.3412</v>
      </c>
      <c r="AA15" s="50">
        <f t="array" ref="AA15">-AA$13*IF(AA$2=Assumptions!$D$68,Assumptions!$D$67,XLOOKUP(AA$2,Assumptions!$C$94:$M$94,Assumptions!$C$95:$M$95))</f>
        <v>-422.3412</v>
      </c>
      <c r="AB15" s="50">
        <f t="array" ref="AB15">-AB$13*IF(AB$2=Assumptions!$D$68,Assumptions!$D$67,XLOOKUP(AB$2,Assumptions!$C$94:$M$94,Assumptions!$C$95:$M$95))</f>
        <v>-430.788024</v>
      </c>
      <c r="AC15" s="50">
        <f t="array" ref="AC15">-AC$13*IF(AC$2=Assumptions!$D$68,Assumptions!$D$67,XLOOKUP(AC$2,Assumptions!$C$94:$M$94,Assumptions!$C$95:$M$95))</f>
        <v>-430.788024</v>
      </c>
      <c r="AD15" s="50">
        <f t="array" ref="AD15">-AD$13*IF(AD$2=Assumptions!$D$68,Assumptions!$D$67,XLOOKUP(AD$2,Assumptions!$C$94:$M$94,Assumptions!$C$95:$M$95))</f>
        <v>-430.788024</v>
      </c>
      <c r="AE15" s="50">
        <f t="array" ref="AE15">-AE$13*IF(AE$2=Assumptions!$D$68,Assumptions!$D$67,XLOOKUP(AE$2,Assumptions!$C$94:$M$94,Assumptions!$C$95:$M$95))</f>
        <v>-430.788024</v>
      </c>
      <c r="AF15" s="50">
        <f t="array" ref="AF15">-AF$13*IF(AF$2=Assumptions!$D$68,Assumptions!$D$67,XLOOKUP(AF$2,Assumptions!$C$94:$M$94,Assumptions!$C$95:$M$95))</f>
        <v>-430.788024</v>
      </c>
      <c r="AG15" s="50">
        <f t="array" ref="AG15">-AG$13*IF(AG$2=Assumptions!$D$68,Assumptions!$D$67,XLOOKUP(AG$2,Assumptions!$C$94:$M$94,Assumptions!$C$95:$M$95))</f>
        <v>-430.788024</v>
      </c>
      <c r="AH15" s="50">
        <f t="array" ref="AH15">-AH$13*IF(AH$2=Assumptions!$D$68,Assumptions!$D$67,XLOOKUP(AH$2,Assumptions!$C$94:$M$94,Assumptions!$C$95:$M$95))</f>
        <v>-430.788024</v>
      </c>
      <c r="AI15" s="50">
        <f t="array" ref="AI15">-AI$13*IF(AI$2=Assumptions!$D$68,Assumptions!$D$67,XLOOKUP(AI$2,Assumptions!$C$94:$M$94,Assumptions!$C$95:$M$95))</f>
        <v>-430.788024</v>
      </c>
      <c r="AJ15" s="50">
        <f t="array" ref="AJ15">-AJ$13*IF(AJ$2=Assumptions!$D$68,Assumptions!$D$67,XLOOKUP(AJ$2,Assumptions!$C$94:$M$94,Assumptions!$C$95:$M$95))</f>
        <v>-430.788024</v>
      </c>
      <c r="AK15" s="50">
        <f t="array" ref="AK15">-AK$13*IF(AK$2=Assumptions!$D$68,Assumptions!$D$67,XLOOKUP(AK$2,Assumptions!$C$94:$M$94,Assumptions!$C$95:$M$95))</f>
        <v>-430.788024</v>
      </c>
      <c r="AL15" s="50">
        <f t="array" ref="AL15">-AL$13*IF(AL$2=Assumptions!$D$68,Assumptions!$D$67,XLOOKUP(AL$2,Assumptions!$C$94:$M$94,Assumptions!$C$95:$M$95))</f>
        <v>-430.788024</v>
      </c>
      <c r="AM15" s="50">
        <f t="array" ref="AM15">-AM$13*IF(AM$2=Assumptions!$D$68,Assumptions!$D$67,XLOOKUP(AM$2,Assumptions!$C$94:$M$94,Assumptions!$C$95:$M$95))</f>
        <v>-430.788024</v>
      </c>
      <c r="AN15" s="50">
        <f t="array" ref="AN15">-AN$13*IF(AN$2=Assumptions!$D$68,Assumptions!$D$67,XLOOKUP(AN$2,Assumptions!$C$94:$M$94,Assumptions!$C$95:$M$95))</f>
        <v>-439.4037845</v>
      </c>
      <c r="AO15" s="50">
        <f t="array" ref="AO15">-AO$13*IF(AO$2=Assumptions!$D$68,Assumptions!$D$67,XLOOKUP(AO$2,Assumptions!$C$94:$M$94,Assumptions!$C$95:$M$95))</f>
        <v>-439.4037845</v>
      </c>
      <c r="AP15" s="50">
        <f t="array" ref="AP15">-AP$13*IF(AP$2=Assumptions!$D$68,Assumptions!$D$67,XLOOKUP(AP$2,Assumptions!$C$94:$M$94,Assumptions!$C$95:$M$95))</f>
        <v>-439.4037845</v>
      </c>
      <c r="AQ15" s="50">
        <f t="array" ref="AQ15">-AQ$13*IF(AQ$2=Assumptions!$D$68,Assumptions!$D$67,XLOOKUP(AQ$2,Assumptions!$C$94:$M$94,Assumptions!$C$95:$M$95))</f>
        <v>-439.4037845</v>
      </c>
      <c r="AR15" s="50">
        <f t="array" ref="AR15">-AR$13*IF(AR$2=Assumptions!$D$68,Assumptions!$D$67,XLOOKUP(AR$2,Assumptions!$C$94:$M$94,Assumptions!$C$95:$M$95))</f>
        <v>-439.4037845</v>
      </c>
      <c r="AS15" s="50">
        <f t="array" ref="AS15">-AS$13*IF(AS$2=Assumptions!$D$68,Assumptions!$D$67,XLOOKUP(AS$2,Assumptions!$C$94:$M$94,Assumptions!$C$95:$M$95))</f>
        <v>-439.4037845</v>
      </c>
      <c r="AT15" s="50">
        <f t="array" ref="AT15">-AT$13*IF(AT$2=Assumptions!$D$68,Assumptions!$D$67,XLOOKUP(AT$2,Assumptions!$C$94:$M$94,Assumptions!$C$95:$M$95))</f>
        <v>-439.4037845</v>
      </c>
      <c r="AU15" s="50">
        <f t="array" ref="AU15">-AU$13*IF(AU$2=Assumptions!$D$68,Assumptions!$D$67,XLOOKUP(AU$2,Assumptions!$C$94:$M$94,Assumptions!$C$95:$M$95))</f>
        <v>-439.4037845</v>
      </c>
      <c r="AV15" s="50">
        <f t="array" ref="AV15">-AV$13*IF(AV$2=Assumptions!$D$68,Assumptions!$D$67,XLOOKUP(AV$2,Assumptions!$C$94:$M$94,Assumptions!$C$95:$M$95))</f>
        <v>-439.4037845</v>
      </c>
      <c r="AW15" s="50">
        <f t="array" ref="AW15">-AW$13*IF(AW$2=Assumptions!$D$68,Assumptions!$D$67,XLOOKUP(AW$2,Assumptions!$C$94:$M$94,Assumptions!$C$95:$M$95))</f>
        <v>-439.4037845</v>
      </c>
      <c r="AX15" s="50">
        <f t="array" ref="AX15">-AX$13*IF(AX$2=Assumptions!$D$68,Assumptions!$D$67,XLOOKUP(AX$2,Assumptions!$C$94:$M$94,Assumptions!$C$95:$M$95))</f>
        <v>-439.4037845</v>
      </c>
      <c r="AY15" s="50">
        <f t="array" ref="AY15">-AY$13*IF(AY$2=Assumptions!$D$68,Assumptions!$D$67,XLOOKUP(AY$2,Assumptions!$C$94:$M$94,Assumptions!$C$95:$M$95))</f>
        <v>-439.4037845</v>
      </c>
      <c r="AZ15" s="50">
        <f t="array" ref="AZ15">-AZ$13*IF(AZ$2=Assumptions!$D$68,Assumptions!$D$67,XLOOKUP(AZ$2,Assumptions!$C$94:$M$94,Assumptions!$C$95:$M$95))</f>
        <v>-452.585898</v>
      </c>
      <c r="BA15" s="50">
        <f t="array" ref="BA15">-BA$13*IF(BA$2=Assumptions!$D$68,Assumptions!$D$67,XLOOKUP(BA$2,Assumptions!$C$94:$M$94,Assumptions!$C$95:$M$95))</f>
        <v>-452.585898</v>
      </c>
      <c r="BB15" s="50">
        <f t="array" ref="BB15">-BB$13*IF(BB$2=Assumptions!$D$68,Assumptions!$D$67,XLOOKUP(BB$2,Assumptions!$C$94:$M$94,Assumptions!$C$95:$M$95))</f>
        <v>-452.585898</v>
      </c>
      <c r="BC15" s="50">
        <f t="array" ref="BC15">-BC$13*IF(BC$2=Assumptions!$D$68,Assumptions!$D$67,XLOOKUP(BC$2,Assumptions!$C$94:$M$94,Assumptions!$C$95:$M$95))</f>
        <v>-452.585898</v>
      </c>
      <c r="BD15" s="50">
        <f t="array" ref="BD15">-BD$13*IF(BD$2=Assumptions!$D$68,Assumptions!$D$67,XLOOKUP(BD$2,Assumptions!$C$94:$M$94,Assumptions!$C$95:$M$95))</f>
        <v>-452.585898</v>
      </c>
      <c r="BE15" s="50">
        <f t="array" ref="BE15">-BE$13*IF(BE$2=Assumptions!$D$68,Assumptions!$D$67,XLOOKUP(BE$2,Assumptions!$C$94:$M$94,Assumptions!$C$95:$M$95))</f>
        <v>-452.585898</v>
      </c>
      <c r="BF15" s="50">
        <f t="array" ref="BF15">-BF$13*IF(BF$2=Assumptions!$D$68,Assumptions!$D$67,XLOOKUP(BF$2,Assumptions!$C$94:$M$94,Assumptions!$C$95:$M$95))</f>
        <v>-452.585898</v>
      </c>
      <c r="BG15" s="50">
        <f t="array" ref="BG15">-BG$13*IF(BG$2=Assumptions!$D$68,Assumptions!$D$67,XLOOKUP(BG$2,Assumptions!$C$94:$M$94,Assumptions!$C$95:$M$95))</f>
        <v>-452.585898</v>
      </c>
      <c r="BH15" s="50">
        <f t="array" ref="BH15">-BH$13*IF(BH$2=Assumptions!$D$68,Assumptions!$D$67,XLOOKUP(BH$2,Assumptions!$C$94:$M$94,Assumptions!$C$95:$M$95))</f>
        <v>-452.585898</v>
      </c>
      <c r="BI15" s="50">
        <f t="array" ref="BI15">-BI$13*IF(BI$2=Assumptions!$D$68,Assumptions!$D$67,XLOOKUP(BI$2,Assumptions!$C$94:$M$94,Assumptions!$C$95:$M$95))</f>
        <v>-452.585898</v>
      </c>
      <c r="BJ15" s="50">
        <f t="array" ref="BJ15">-BJ$13*IF(BJ$2=Assumptions!$D$68,Assumptions!$D$67,XLOOKUP(BJ$2,Assumptions!$C$94:$M$94,Assumptions!$C$95:$M$95))</f>
        <v>-452.585898</v>
      </c>
      <c r="BK15" s="50">
        <f t="array" ref="BK15">-BK$13*IF(BK$2=Assumptions!$D$68,Assumptions!$D$67,XLOOKUP(BK$2,Assumptions!$C$94:$M$94,Assumptions!$C$95:$M$95))</f>
        <v>-452.585898</v>
      </c>
      <c r="BL15" s="50">
        <f t="array" ref="BL15">-BL$13*IF(BL$2=Assumptions!$D$68,Assumptions!$D$67,XLOOKUP(BL$2,Assumptions!$C$94:$M$94,Assumptions!$C$95:$M$95))</f>
        <v>-466.163475</v>
      </c>
      <c r="BM15" s="50">
        <f t="array" ref="BM15">-BM$13*IF(BM$2=Assumptions!$D$68,Assumptions!$D$67,XLOOKUP(BM$2,Assumptions!$C$94:$M$94,Assumptions!$C$95:$M$95))</f>
        <v>-466.163475</v>
      </c>
      <c r="BN15" s="50">
        <f t="array" ref="BN15">-BN$13*IF(BN$2=Assumptions!$D$68,Assumptions!$D$67,XLOOKUP(BN$2,Assumptions!$C$94:$M$94,Assumptions!$C$95:$M$95))</f>
        <v>-466.163475</v>
      </c>
      <c r="BO15" s="50">
        <f t="array" ref="BO15">-BO$13*IF(BO$2=Assumptions!$D$68,Assumptions!$D$67,XLOOKUP(BO$2,Assumptions!$C$94:$M$94,Assumptions!$C$95:$M$95))</f>
        <v>-466.163475</v>
      </c>
      <c r="BP15" s="50">
        <f t="array" ref="BP15">-BP$13*IF(BP$2=Assumptions!$D$68,Assumptions!$D$67,XLOOKUP(BP$2,Assumptions!$C$94:$M$94,Assumptions!$C$95:$M$95))</f>
        <v>-466.163475</v>
      </c>
      <c r="BQ15" s="50">
        <f t="array" ref="BQ15">-BQ$13*IF(BQ$2=Assumptions!$D$68,Assumptions!$D$67,XLOOKUP(BQ$2,Assumptions!$C$94:$M$94,Assumptions!$C$95:$M$95))</f>
        <v>-466.163475</v>
      </c>
      <c r="BR15" s="50">
        <f t="array" ref="BR15">-BR$13*IF(BR$2=Assumptions!$D$68,Assumptions!$D$67,XLOOKUP(BR$2,Assumptions!$C$94:$M$94,Assumptions!$C$95:$M$95))</f>
        <v>-466.163475</v>
      </c>
      <c r="BS15" s="50">
        <f t="array" ref="BS15">-BS$13*IF(BS$2=Assumptions!$D$68,Assumptions!$D$67,XLOOKUP(BS$2,Assumptions!$C$94:$M$94,Assumptions!$C$95:$M$95))</f>
        <v>-466.163475</v>
      </c>
      <c r="BT15" s="50">
        <f t="array" ref="BT15">-BT$13*IF(BT$2=Assumptions!$D$68,Assumptions!$D$67,XLOOKUP(BT$2,Assumptions!$C$94:$M$94,Assumptions!$C$95:$M$95))</f>
        <v>-466.163475</v>
      </c>
      <c r="BU15" s="50">
        <f t="array" ref="BU15">-BU$13*IF(BU$2=Assumptions!$D$68,Assumptions!$D$67,XLOOKUP(BU$2,Assumptions!$C$94:$M$94,Assumptions!$C$95:$M$95))</f>
        <v>-466.163475</v>
      </c>
      <c r="BV15" s="50">
        <f t="array" ref="BV15">-BV$13*IF(BV$2=Assumptions!$D$68,Assumptions!$D$67,XLOOKUP(BV$2,Assumptions!$C$94:$M$94,Assumptions!$C$95:$M$95))</f>
        <v>-466.163475</v>
      </c>
      <c r="BW15" s="50">
        <f t="array" ref="BW15">-BW$13*IF(BW$2=Assumptions!$D$68,Assumptions!$D$67,XLOOKUP(BW$2,Assumptions!$C$94:$M$94,Assumptions!$C$95:$M$95))</f>
        <v>-466.163475</v>
      </c>
      <c r="BX15" s="50">
        <f t="array" ref="BX15">-BX$13*IF(BX$2=Assumptions!$D$68,Assumptions!$D$67,XLOOKUP(BX$2,Assumptions!$C$94:$M$94,Assumptions!$C$95:$M$95))</f>
        <v>-480.1483792</v>
      </c>
      <c r="BY15" s="50">
        <f t="array" ref="BY15">-BY$13*IF(BY$2=Assumptions!$D$68,Assumptions!$D$67,XLOOKUP(BY$2,Assumptions!$C$94:$M$94,Assumptions!$C$95:$M$95))</f>
        <v>-480.1483792</v>
      </c>
      <c r="BZ15" s="50">
        <f t="array" ref="BZ15">-BZ$13*IF(BZ$2=Assumptions!$D$68,Assumptions!$D$67,XLOOKUP(BZ$2,Assumptions!$C$94:$M$94,Assumptions!$C$95:$M$95))</f>
        <v>-480.1483792</v>
      </c>
      <c r="CA15" s="50">
        <f t="array" ref="CA15">-CA$13*IF(CA$2=Assumptions!$D$68,Assumptions!$D$67,XLOOKUP(CA$2,Assumptions!$C$94:$M$94,Assumptions!$C$95:$M$95))</f>
        <v>-480.1483792</v>
      </c>
      <c r="CB15" s="50">
        <f t="array" ref="CB15">-CB$13*IF(CB$2=Assumptions!$D$68,Assumptions!$D$67,XLOOKUP(CB$2,Assumptions!$C$94:$M$94,Assumptions!$C$95:$M$95))</f>
        <v>-480.1483792</v>
      </c>
      <c r="CC15" s="50">
        <f t="array" ref="CC15">-CC$13*IF(CC$2=Assumptions!$D$68,Assumptions!$D$67,XLOOKUP(CC$2,Assumptions!$C$94:$M$94,Assumptions!$C$95:$M$95))</f>
        <v>-480.1483792</v>
      </c>
      <c r="CD15" s="50">
        <f t="array" ref="CD15">-CD$13*IF(CD$2=Assumptions!$D$68,Assumptions!$D$67,XLOOKUP(CD$2,Assumptions!$C$94:$M$94,Assumptions!$C$95:$M$95))</f>
        <v>-480.1483792</v>
      </c>
      <c r="CE15" s="50">
        <f t="array" ref="CE15">-CE$13*IF(CE$2=Assumptions!$D$68,Assumptions!$D$67,XLOOKUP(CE$2,Assumptions!$C$94:$M$94,Assumptions!$C$95:$M$95))</f>
        <v>-480.1483792</v>
      </c>
      <c r="CF15" s="50">
        <f t="array" ref="CF15">-CF$13*IF(CF$2=Assumptions!$D$68,Assumptions!$D$67,XLOOKUP(CF$2,Assumptions!$C$94:$M$94,Assumptions!$C$95:$M$95))</f>
        <v>-480.1483792</v>
      </c>
      <c r="CG15" s="50">
        <f t="array" ref="CG15">-CG$13*IF(CG$2=Assumptions!$D$68,Assumptions!$D$67,XLOOKUP(CG$2,Assumptions!$C$94:$M$94,Assumptions!$C$95:$M$95))</f>
        <v>-480.1483792</v>
      </c>
      <c r="CH15" s="50">
        <f t="array" ref="CH15">-CH$13*IF(CH$2=Assumptions!$D$68,Assumptions!$D$67,XLOOKUP(CH$2,Assumptions!$C$94:$M$94,Assumptions!$C$95:$M$95))</f>
        <v>-480.1483792</v>
      </c>
      <c r="CI15" s="50">
        <f t="array" ref="CI15">-CI$13*IF(CI$2=Assumptions!$D$68,Assumptions!$D$67,XLOOKUP(CI$2,Assumptions!$C$94:$M$94,Assumptions!$C$95:$M$95))</f>
        <v>-480.1483792</v>
      </c>
      <c r="CJ15" s="50">
        <f t="array" ref="CJ15">-CJ$13*IF(CJ$2=Assumptions!$D$68,Assumptions!$D$67,XLOOKUP(CJ$2,Assumptions!$C$94:$M$94,Assumptions!$C$95:$M$95))</f>
        <v>-494.5528306</v>
      </c>
      <c r="CK15" s="50">
        <f t="array" ref="CK15">-CK$13*IF(CK$2=Assumptions!$D$68,Assumptions!$D$67,XLOOKUP(CK$2,Assumptions!$C$94:$M$94,Assumptions!$C$95:$M$95))</f>
        <v>-494.5528306</v>
      </c>
      <c r="CL15" s="50">
        <f t="array" ref="CL15">-CL$13*IF(CL$2=Assumptions!$D$68,Assumptions!$D$67,XLOOKUP(CL$2,Assumptions!$C$94:$M$94,Assumptions!$C$95:$M$95))</f>
        <v>-494.5528306</v>
      </c>
      <c r="CM15" s="50">
        <f t="array" ref="CM15">-CM$13*IF(CM$2=Assumptions!$D$68,Assumptions!$D$67,XLOOKUP(CM$2,Assumptions!$C$94:$M$94,Assumptions!$C$95:$M$95))</f>
        <v>-494.5528306</v>
      </c>
      <c r="CN15" s="50">
        <f t="array" ref="CN15">-CN$13*IF(CN$2=Assumptions!$D$68,Assumptions!$D$67,XLOOKUP(CN$2,Assumptions!$C$94:$M$94,Assumptions!$C$95:$M$95))</f>
        <v>-494.5528306</v>
      </c>
      <c r="CO15" s="50">
        <f t="array" ref="CO15">-CO$13*IF(CO$2=Assumptions!$D$68,Assumptions!$D$67,XLOOKUP(CO$2,Assumptions!$C$94:$M$94,Assumptions!$C$95:$M$95))</f>
        <v>-494.5528306</v>
      </c>
      <c r="CP15" s="50">
        <f t="array" ref="CP15">-CP$13*IF(CP$2=Assumptions!$D$68,Assumptions!$D$67,XLOOKUP(CP$2,Assumptions!$C$94:$M$94,Assumptions!$C$95:$M$95))</f>
        <v>-494.5528306</v>
      </c>
      <c r="CQ15" s="50">
        <f t="array" ref="CQ15">-CQ$13*IF(CQ$2=Assumptions!$D$68,Assumptions!$D$67,XLOOKUP(CQ$2,Assumptions!$C$94:$M$94,Assumptions!$C$95:$M$95))</f>
        <v>-494.5528306</v>
      </c>
      <c r="CR15" s="50">
        <f t="array" ref="CR15">-CR$13*IF(CR$2=Assumptions!$D$68,Assumptions!$D$67,XLOOKUP(CR$2,Assumptions!$C$94:$M$94,Assumptions!$C$95:$M$95))</f>
        <v>-494.5528306</v>
      </c>
      <c r="CS15" s="50">
        <f t="array" ref="CS15">-CS$13*IF(CS$2=Assumptions!$D$68,Assumptions!$D$67,XLOOKUP(CS$2,Assumptions!$C$94:$M$94,Assumptions!$C$95:$M$95))</f>
        <v>-494.5528306</v>
      </c>
      <c r="CT15" s="50">
        <f t="array" ref="CT15">-CT$13*IF(CT$2=Assumptions!$D$68,Assumptions!$D$67,XLOOKUP(CT$2,Assumptions!$C$94:$M$94,Assumptions!$C$95:$M$95))</f>
        <v>-494.5528306</v>
      </c>
      <c r="CU15" s="50">
        <f t="array" ref="CU15">-CU$13*IF(CU$2=Assumptions!$D$68,Assumptions!$D$67,XLOOKUP(CU$2,Assumptions!$C$94:$M$94,Assumptions!$C$95:$M$95))</f>
        <v>-494.5528306</v>
      </c>
      <c r="CV15" s="50">
        <f t="array" ref="CV15">-CV$13*IF(CV$2=Assumptions!$D$68,Assumptions!$D$67,XLOOKUP(CV$2,Assumptions!$C$94:$M$94,Assumptions!$C$95:$M$95))</f>
        <v>-509.3894155</v>
      </c>
      <c r="CW15" s="50">
        <f t="array" ref="CW15">-CW$13*IF(CW$2=Assumptions!$D$68,Assumptions!$D$67,XLOOKUP(CW$2,Assumptions!$C$94:$M$94,Assumptions!$C$95:$M$95))</f>
        <v>-509.3894155</v>
      </c>
      <c r="CX15" s="50">
        <f t="array" ref="CX15">-CX$13*IF(CX$2=Assumptions!$D$68,Assumptions!$D$67,XLOOKUP(CX$2,Assumptions!$C$94:$M$94,Assumptions!$C$95:$M$95))</f>
        <v>-509.3894155</v>
      </c>
      <c r="CY15" s="50">
        <f t="array" ref="CY15">-CY$13*IF(CY$2=Assumptions!$D$68,Assumptions!$D$67,XLOOKUP(CY$2,Assumptions!$C$94:$M$94,Assumptions!$C$95:$M$95))</f>
        <v>-509.3894155</v>
      </c>
      <c r="CZ15" s="50">
        <f t="array" ref="CZ15">-CZ$13*IF(CZ$2=Assumptions!$D$68,Assumptions!$D$67,XLOOKUP(CZ$2,Assumptions!$C$94:$M$94,Assumptions!$C$95:$M$95))</f>
        <v>-509.3894155</v>
      </c>
      <c r="DA15" s="50">
        <f t="array" ref="DA15">-DA$13*IF(DA$2=Assumptions!$D$68,Assumptions!$D$67,XLOOKUP(DA$2,Assumptions!$C$94:$M$94,Assumptions!$C$95:$M$95))</f>
        <v>-509.3894155</v>
      </c>
      <c r="DB15" s="50">
        <f t="array" ref="DB15">-DB$13*IF(DB$2=Assumptions!$D$68,Assumptions!$D$67,XLOOKUP(DB$2,Assumptions!$C$94:$M$94,Assumptions!$C$95:$M$95))</f>
        <v>-509.3894155</v>
      </c>
      <c r="DC15" s="50">
        <f t="array" ref="DC15">-DC$13*IF(DC$2=Assumptions!$D$68,Assumptions!$D$67,XLOOKUP(DC$2,Assumptions!$C$94:$M$94,Assumptions!$C$95:$M$95))</f>
        <v>-509.3894155</v>
      </c>
      <c r="DD15" s="50">
        <f t="array" ref="DD15">-DD$13*IF(DD$2=Assumptions!$D$68,Assumptions!$D$67,XLOOKUP(DD$2,Assumptions!$C$94:$M$94,Assumptions!$C$95:$M$95))</f>
        <v>-509.3894155</v>
      </c>
      <c r="DE15" s="50">
        <f t="array" ref="DE15">-DE$13*IF(DE$2=Assumptions!$D$68,Assumptions!$D$67,XLOOKUP(DE$2,Assumptions!$C$94:$M$94,Assumptions!$C$95:$M$95))</f>
        <v>-509.3894155</v>
      </c>
      <c r="DF15" s="50">
        <f t="array" ref="DF15">-DF$13*IF(DF$2=Assumptions!$D$68,Assumptions!$D$67,XLOOKUP(DF$2,Assumptions!$C$94:$M$94,Assumptions!$C$95:$M$95))</f>
        <v>-509.3894155</v>
      </c>
      <c r="DG15" s="50">
        <f t="array" ref="DG15">-DG$13*IF(DG$2=Assumptions!$D$68,Assumptions!$D$67,XLOOKUP(DG$2,Assumptions!$C$94:$M$94,Assumptions!$C$95:$M$95))</f>
        <v>-509.3894155</v>
      </c>
      <c r="DH15" s="50">
        <f t="array" ref="DH15">-DH$13*IF(DH$2=Assumptions!$D$68,Assumptions!$D$67,XLOOKUP(DH$2,Assumptions!$C$94:$M$94,Assumptions!$C$95:$M$95))</f>
        <v>-1311.677745</v>
      </c>
      <c r="DI15" s="50">
        <f t="array" ref="DI15">-DI$13*IF(DI$2=Assumptions!$D$68,Assumptions!$D$67,XLOOKUP(DI$2,Assumptions!$C$94:$M$94,Assumptions!$C$95:$M$95))</f>
        <v>-1311.677745</v>
      </c>
      <c r="DJ15" s="50">
        <f t="array" ref="DJ15">-DJ$13*IF(DJ$2=Assumptions!$D$68,Assumptions!$D$67,XLOOKUP(DJ$2,Assumptions!$C$94:$M$94,Assumptions!$C$95:$M$95))</f>
        <v>-1311.677745</v>
      </c>
      <c r="DK15" s="50">
        <f t="array" ref="DK15">-DK$13*IF(DK$2=Assumptions!$D$68,Assumptions!$D$67,XLOOKUP(DK$2,Assumptions!$C$94:$M$94,Assumptions!$C$95:$M$95))</f>
        <v>-1311.677745</v>
      </c>
      <c r="DL15" s="50">
        <f t="array" ref="DL15">-DL$13*IF(DL$2=Assumptions!$D$68,Assumptions!$D$67,XLOOKUP(DL$2,Assumptions!$C$94:$M$94,Assumptions!$C$95:$M$95))</f>
        <v>-1311.677745</v>
      </c>
      <c r="DM15" s="50">
        <f t="array" ref="DM15">-DM$13*IF(DM$2=Assumptions!$D$68,Assumptions!$D$67,XLOOKUP(DM$2,Assumptions!$C$94:$M$94,Assumptions!$C$95:$M$95))</f>
        <v>-1311.677745</v>
      </c>
      <c r="DN15" s="50">
        <f t="array" ref="DN15">-DN$13*IF(DN$2=Assumptions!$D$68,Assumptions!$D$67,XLOOKUP(DN$2,Assumptions!$C$94:$M$94,Assumptions!$C$95:$M$95))</f>
        <v>-1311.677745</v>
      </c>
      <c r="DO15" s="50">
        <f t="array" ref="DO15">-DO$13*IF(DO$2=Assumptions!$D$68,Assumptions!$D$67,XLOOKUP(DO$2,Assumptions!$C$94:$M$94,Assumptions!$C$95:$M$95))</f>
        <v>-1311.677745</v>
      </c>
      <c r="DP15" s="50">
        <f t="array" ref="DP15">-DP$13*IF(DP$2=Assumptions!$D$68,Assumptions!$D$67,XLOOKUP(DP$2,Assumptions!$C$94:$M$94,Assumptions!$C$95:$M$95))</f>
        <v>-1311.677745</v>
      </c>
      <c r="DQ15" s="50">
        <f t="array" ref="DQ15">-DQ$13*IF(DQ$2=Assumptions!$D$68,Assumptions!$D$67,XLOOKUP(DQ$2,Assumptions!$C$94:$M$94,Assumptions!$C$95:$M$95))</f>
        <v>-1311.677745</v>
      </c>
      <c r="DR15" s="50">
        <f t="array" ref="DR15">-DR$13*IF(DR$2=Assumptions!$D$68,Assumptions!$D$67,XLOOKUP(DR$2,Assumptions!$C$94:$M$94,Assumptions!$C$95:$M$95))</f>
        <v>-1311.677745</v>
      </c>
      <c r="DS15" s="50">
        <f t="array" ref="DS15">-DS$13*IF(DS$2=Assumptions!$D$68,Assumptions!$D$67,XLOOKUP(DS$2,Assumptions!$C$94:$M$94,Assumptions!$C$95:$M$95))</f>
        <v>-1311.677745</v>
      </c>
      <c r="DT15" s="50">
        <f t="array" ref="DT15">-DT$13*IF(DT$2=Assumptions!$D$68,Assumptions!$D$67,XLOOKUP(DT$2,Assumptions!$C$94:$M$94,Assumptions!$C$95:$M$95))</f>
        <v>-540.4112309</v>
      </c>
      <c r="DU15" s="50">
        <f t="array" ref="DU15">-DU$13*IF(DU$2=Assumptions!$D$68,Assumptions!$D$67,XLOOKUP(DU$2,Assumptions!$C$94:$M$94,Assumptions!$C$95:$M$95))</f>
        <v>-540.4112309</v>
      </c>
      <c r="DV15" s="50">
        <f t="array" ref="DV15">-DV$13*IF(DV$2=Assumptions!$D$68,Assumptions!$D$67,XLOOKUP(DV$2,Assumptions!$C$94:$M$94,Assumptions!$C$95:$M$95))</f>
        <v>-540.4112309</v>
      </c>
      <c r="DW15" s="50">
        <f t="array" ref="DW15">-DW$13*IF(DW$2=Assumptions!$D$68,Assumptions!$D$67,XLOOKUP(DW$2,Assumptions!$C$94:$M$94,Assumptions!$C$95:$M$95))</f>
        <v>-540.4112309</v>
      </c>
      <c r="DX15" s="50">
        <f t="array" ref="DX15">-DX$13*IF(DX$2=Assumptions!$D$68,Assumptions!$D$67,XLOOKUP(DX$2,Assumptions!$C$94:$M$94,Assumptions!$C$95:$M$95))</f>
        <v>-540.4112309</v>
      </c>
      <c r="DY15" s="50">
        <f t="array" ref="DY15">-DY$13*IF(DY$2=Assumptions!$D$68,Assumptions!$D$67,XLOOKUP(DY$2,Assumptions!$C$94:$M$94,Assumptions!$C$95:$M$95))</f>
        <v>-540.4112309</v>
      </c>
      <c r="DZ15" s="50">
        <f t="array" ref="DZ15">-DZ$13*IF(DZ$2=Assumptions!$D$68,Assumptions!$D$67,XLOOKUP(DZ$2,Assumptions!$C$94:$M$94,Assumptions!$C$95:$M$95))</f>
        <v>-540.4112309</v>
      </c>
      <c r="EA15" s="50">
        <f t="array" ref="EA15">-EA$13*IF(EA$2=Assumptions!$D$68,Assumptions!$D$67,XLOOKUP(EA$2,Assumptions!$C$94:$M$94,Assumptions!$C$95:$M$95))</f>
        <v>-540.4112309</v>
      </c>
      <c r="EB15" s="50">
        <f t="array" ref="EB15">-EB$13*IF(EB$2=Assumptions!$D$68,Assumptions!$D$67,XLOOKUP(EB$2,Assumptions!$C$94:$M$94,Assumptions!$C$95:$M$95))</f>
        <v>-540.4112309</v>
      </c>
      <c r="EC15" s="50">
        <f t="array" ref="EC15">-EC$13*IF(EC$2=Assumptions!$D$68,Assumptions!$D$67,XLOOKUP(EC$2,Assumptions!$C$94:$M$94,Assumptions!$C$95:$M$95))</f>
        <v>-540.4112309</v>
      </c>
      <c r="ED15" s="50">
        <f t="array" ref="ED15">-ED$13*IF(ED$2=Assumptions!$D$68,Assumptions!$D$67,XLOOKUP(ED$2,Assumptions!$C$94:$M$94,Assumptions!$C$95:$M$95))</f>
        <v>-540.4112309</v>
      </c>
      <c r="EE15" s="50">
        <f t="array" ref="EE15">-EE$13*IF(EE$2=Assumptions!$D$68,Assumptions!$D$67,XLOOKUP(EE$2,Assumptions!$C$94:$M$94,Assumptions!$C$95:$M$95))</f>
        <v>-540.4112309</v>
      </c>
    </row>
    <row r="16" ht="15.75" customHeight="1">
      <c r="A16" s="1"/>
      <c r="B16" s="1"/>
      <c r="C16" s="1" t="str">
        <f>Assumptions!J15</f>
        <v>Bad Debt </v>
      </c>
      <c r="D16" s="50">
        <f>-D$13*Assumptions!$V15</f>
        <v>-207.03</v>
      </c>
      <c r="E16" s="50">
        <f>-E$13*Assumptions!$V15</f>
        <v>-207.03</v>
      </c>
      <c r="F16" s="50">
        <f>-F$13*Assumptions!$V15</f>
        <v>-207.03</v>
      </c>
      <c r="G16" s="50">
        <f>-G$13*Assumptions!$V15</f>
        <v>-207.03</v>
      </c>
      <c r="H16" s="50">
        <f>-H$13*Assumptions!$V15</f>
        <v>-207.03</v>
      </c>
      <c r="I16" s="50">
        <f>-I$13*Assumptions!$V15</f>
        <v>-207.03</v>
      </c>
      <c r="J16" s="50">
        <f>-J$13*Assumptions!$V15</f>
        <v>-207.03</v>
      </c>
      <c r="K16" s="50">
        <f>-K$13*Assumptions!$V15</f>
        <v>-207.03</v>
      </c>
      <c r="L16" s="50">
        <f>-L$13*Assumptions!$V15</f>
        <v>-207.03</v>
      </c>
      <c r="M16" s="50">
        <f>-M$13*Assumptions!$V15</f>
        <v>-207.03</v>
      </c>
      <c r="N16" s="50">
        <f>-N$13*Assumptions!$V15</f>
        <v>-207.03</v>
      </c>
      <c r="O16" s="50">
        <f>-O$13*Assumptions!$V15</f>
        <v>-207.03</v>
      </c>
      <c r="P16" s="50">
        <f>-P$13*Assumptions!$V15</f>
        <v>-211.1706</v>
      </c>
      <c r="Q16" s="50">
        <f>-Q$13*Assumptions!$V15</f>
        <v>-211.1706</v>
      </c>
      <c r="R16" s="50">
        <f>-R$13*Assumptions!$V15</f>
        <v>-211.1706</v>
      </c>
      <c r="S16" s="50">
        <f>-S$13*Assumptions!$V15</f>
        <v>-211.1706</v>
      </c>
      <c r="T16" s="50">
        <f>-T$13*Assumptions!$V15</f>
        <v>-211.1706</v>
      </c>
      <c r="U16" s="50">
        <f>-U$13*Assumptions!$V15</f>
        <v>-211.1706</v>
      </c>
      <c r="V16" s="50">
        <f>-V$13*Assumptions!$V15</f>
        <v>-211.1706</v>
      </c>
      <c r="W16" s="50">
        <f>-W$13*Assumptions!$V15</f>
        <v>-211.1706</v>
      </c>
      <c r="X16" s="50">
        <f>-X$13*Assumptions!$V15</f>
        <v>-211.1706</v>
      </c>
      <c r="Y16" s="50">
        <f>-Y$13*Assumptions!$V15</f>
        <v>-211.1706</v>
      </c>
      <c r="Z16" s="50">
        <f>-Z$13*Assumptions!$V15</f>
        <v>-211.1706</v>
      </c>
      <c r="AA16" s="50">
        <f>-AA$13*Assumptions!$V15</f>
        <v>-211.1706</v>
      </c>
      <c r="AB16" s="50">
        <f>-AB$13*Assumptions!$V15</f>
        <v>-215.394012</v>
      </c>
      <c r="AC16" s="50">
        <f>-AC$13*Assumptions!$V15</f>
        <v>-215.394012</v>
      </c>
      <c r="AD16" s="50">
        <f>-AD$13*Assumptions!$V15</f>
        <v>-215.394012</v>
      </c>
      <c r="AE16" s="50">
        <f>-AE$13*Assumptions!$V15</f>
        <v>-215.394012</v>
      </c>
      <c r="AF16" s="50">
        <f>-AF$13*Assumptions!$V15</f>
        <v>-215.394012</v>
      </c>
      <c r="AG16" s="50">
        <f>-AG$13*Assumptions!$V15</f>
        <v>-215.394012</v>
      </c>
      <c r="AH16" s="50">
        <f>-AH$13*Assumptions!$V15</f>
        <v>-215.394012</v>
      </c>
      <c r="AI16" s="50">
        <f>-AI$13*Assumptions!$V15</f>
        <v>-215.394012</v>
      </c>
      <c r="AJ16" s="50">
        <f>-AJ$13*Assumptions!$V15</f>
        <v>-215.394012</v>
      </c>
      <c r="AK16" s="50">
        <f>-AK$13*Assumptions!$V15</f>
        <v>-215.394012</v>
      </c>
      <c r="AL16" s="50">
        <f>-AL$13*Assumptions!$V15</f>
        <v>-215.394012</v>
      </c>
      <c r="AM16" s="50">
        <f>-AM$13*Assumptions!$V15</f>
        <v>-215.394012</v>
      </c>
      <c r="AN16" s="50">
        <f>-AN$13*Assumptions!$V15</f>
        <v>-219.7018922</v>
      </c>
      <c r="AO16" s="50">
        <f>-AO$13*Assumptions!$V15</f>
        <v>-219.7018922</v>
      </c>
      <c r="AP16" s="50">
        <f>-AP$13*Assumptions!$V15</f>
        <v>-219.7018922</v>
      </c>
      <c r="AQ16" s="50">
        <f>-AQ$13*Assumptions!$V15</f>
        <v>-219.7018922</v>
      </c>
      <c r="AR16" s="50">
        <f>-AR$13*Assumptions!$V15</f>
        <v>-219.7018922</v>
      </c>
      <c r="AS16" s="50">
        <f>-AS$13*Assumptions!$V15</f>
        <v>-219.7018922</v>
      </c>
      <c r="AT16" s="50">
        <f>-AT$13*Assumptions!$V15</f>
        <v>-219.7018922</v>
      </c>
      <c r="AU16" s="50">
        <f>-AU$13*Assumptions!$V15</f>
        <v>-219.7018922</v>
      </c>
      <c r="AV16" s="50">
        <f>-AV$13*Assumptions!$V15</f>
        <v>-219.7018922</v>
      </c>
      <c r="AW16" s="50">
        <f>-AW$13*Assumptions!$V15</f>
        <v>-219.7018922</v>
      </c>
      <c r="AX16" s="50">
        <f>-AX$13*Assumptions!$V15</f>
        <v>-219.7018922</v>
      </c>
      <c r="AY16" s="50">
        <f>-AY$13*Assumptions!$V15</f>
        <v>-219.7018922</v>
      </c>
      <c r="AZ16" s="50">
        <f>-AZ$13*Assumptions!$V15</f>
        <v>-226.292949</v>
      </c>
      <c r="BA16" s="50">
        <f>-BA$13*Assumptions!$V15</f>
        <v>-226.292949</v>
      </c>
      <c r="BB16" s="50">
        <f>-BB$13*Assumptions!$V15</f>
        <v>-226.292949</v>
      </c>
      <c r="BC16" s="50">
        <f>-BC$13*Assumptions!$V15</f>
        <v>-226.292949</v>
      </c>
      <c r="BD16" s="50">
        <f>-BD$13*Assumptions!$V15</f>
        <v>-226.292949</v>
      </c>
      <c r="BE16" s="50">
        <f>-BE$13*Assumptions!$V15</f>
        <v>-226.292949</v>
      </c>
      <c r="BF16" s="50">
        <f>-BF$13*Assumptions!$V15</f>
        <v>-226.292949</v>
      </c>
      <c r="BG16" s="50">
        <f>-BG$13*Assumptions!$V15</f>
        <v>-226.292949</v>
      </c>
      <c r="BH16" s="50">
        <f>-BH$13*Assumptions!$V15</f>
        <v>-226.292949</v>
      </c>
      <c r="BI16" s="50">
        <f>-BI$13*Assumptions!$V15</f>
        <v>-226.292949</v>
      </c>
      <c r="BJ16" s="50">
        <f>-BJ$13*Assumptions!$V15</f>
        <v>-226.292949</v>
      </c>
      <c r="BK16" s="50">
        <f>-BK$13*Assumptions!$V15</f>
        <v>-226.292949</v>
      </c>
      <c r="BL16" s="50">
        <f>-BL$13*Assumptions!$V15</f>
        <v>-233.0817375</v>
      </c>
      <c r="BM16" s="50">
        <f>-BM$13*Assumptions!$V15</f>
        <v>-233.0817375</v>
      </c>
      <c r="BN16" s="50">
        <f>-BN$13*Assumptions!$V15</f>
        <v>-233.0817375</v>
      </c>
      <c r="BO16" s="50">
        <f>-BO$13*Assumptions!$V15</f>
        <v>-233.0817375</v>
      </c>
      <c r="BP16" s="50">
        <f>-BP$13*Assumptions!$V15</f>
        <v>-233.0817375</v>
      </c>
      <c r="BQ16" s="50">
        <f>-BQ$13*Assumptions!$V15</f>
        <v>-233.0817375</v>
      </c>
      <c r="BR16" s="50">
        <f>-BR$13*Assumptions!$V15</f>
        <v>-233.0817375</v>
      </c>
      <c r="BS16" s="50">
        <f>-BS$13*Assumptions!$V15</f>
        <v>-233.0817375</v>
      </c>
      <c r="BT16" s="50">
        <f>-BT$13*Assumptions!$V15</f>
        <v>-233.0817375</v>
      </c>
      <c r="BU16" s="50">
        <f>-BU$13*Assumptions!$V15</f>
        <v>-233.0817375</v>
      </c>
      <c r="BV16" s="50">
        <f>-BV$13*Assumptions!$V15</f>
        <v>-233.0817375</v>
      </c>
      <c r="BW16" s="50">
        <f>-BW$13*Assumptions!$V15</f>
        <v>-233.0817375</v>
      </c>
      <c r="BX16" s="50">
        <f>-BX$13*Assumptions!$V15</f>
        <v>-240.0741896</v>
      </c>
      <c r="BY16" s="50">
        <f>-BY$13*Assumptions!$V15</f>
        <v>-240.0741896</v>
      </c>
      <c r="BZ16" s="50">
        <f>-BZ$13*Assumptions!$V15</f>
        <v>-240.0741896</v>
      </c>
      <c r="CA16" s="50">
        <f>-CA$13*Assumptions!$V15</f>
        <v>-240.0741896</v>
      </c>
      <c r="CB16" s="50">
        <f>-CB$13*Assumptions!$V15</f>
        <v>-240.0741896</v>
      </c>
      <c r="CC16" s="50">
        <f>-CC$13*Assumptions!$V15</f>
        <v>-240.0741896</v>
      </c>
      <c r="CD16" s="50">
        <f>-CD$13*Assumptions!$V15</f>
        <v>-240.0741896</v>
      </c>
      <c r="CE16" s="50">
        <f>-CE$13*Assumptions!$V15</f>
        <v>-240.0741896</v>
      </c>
      <c r="CF16" s="50">
        <f>-CF$13*Assumptions!$V15</f>
        <v>-240.0741896</v>
      </c>
      <c r="CG16" s="50">
        <f>-CG$13*Assumptions!$V15</f>
        <v>-240.0741896</v>
      </c>
      <c r="CH16" s="50">
        <f>-CH$13*Assumptions!$V15</f>
        <v>-240.0741896</v>
      </c>
      <c r="CI16" s="50">
        <f>-CI$13*Assumptions!$V15</f>
        <v>-240.0741896</v>
      </c>
      <c r="CJ16" s="50">
        <f>-CJ$13*Assumptions!$V15</f>
        <v>-247.2764153</v>
      </c>
      <c r="CK16" s="50">
        <f>-CK$13*Assumptions!$V15</f>
        <v>-247.2764153</v>
      </c>
      <c r="CL16" s="50">
        <f>-CL$13*Assumptions!$V15</f>
        <v>-247.2764153</v>
      </c>
      <c r="CM16" s="50">
        <f>-CM$13*Assumptions!$V15</f>
        <v>-247.2764153</v>
      </c>
      <c r="CN16" s="50">
        <f>-CN$13*Assumptions!$V15</f>
        <v>-247.2764153</v>
      </c>
      <c r="CO16" s="50">
        <f>-CO$13*Assumptions!$V15</f>
        <v>-247.2764153</v>
      </c>
      <c r="CP16" s="50">
        <f>-CP$13*Assumptions!$V15</f>
        <v>-247.2764153</v>
      </c>
      <c r="CQ16" s="50">
        <f>-CQ$13*Assumptions!$V15</f>
        <v>-247.2764153</v>
      </c>
      <c r="CR16" s="50">
        <f>-CR$13*Assumptions!$V15</f>
        <v>-247.2764153</v>
      </c>
      <c r="CS16" s="50">
        <f>-CS$13*Assumptions!$V15</f>
        <v>-247.2764153</v>
      </c>
      <c r="CT16" s="50">
        <f>-CT$13*Assumptions!$V15</f>
        <v>-247.2764153</v>
      </c>
      <c r="CU16" s="50">
        <f>-CU$13*Assumptions!$V15</f>
        <v>-247.2764153</v>
      </c>
      <c r="CV16" s="50">
        <f>-CV$13*Assumptions!$V15</f>
        <v>-254.6947077</v>
      </c>
      <c r="CW16" s="50">
        <f>-CW$13*Assumptions!$V15</f>
        <v>-254.6947077</v>
      </c>
      <c r="CX16" s="50">
        <f>-CX$13*Assumptions!$V15</f>
        <v>-254.6947077</v>
      </c>
      <c r="CY16" s="50">
        <f>-CY$13*Assumptions!$V15</f>
        <v>-254.6947077</v>
      </c>
      <c r="CZ16" s="50">
        <f>-CZ$13*Assumptions!$V15</f>
        <v>-254.6947077</v>
      </c>
      <c r="DA16" s="50">
        <f>-DA$13*Assumptions!$V15</f>
        <v>-254.6947077</v>
      </c>
      <c r="DB16" s="50">
        <f>-DB$13*Assumptions!$V15</f>
        <v>-254.6947077</v>
      </c>
      <c r="DC16" s="50">
        <f>-DC$13*Assumptions!$V15</f>
        <v>-254.6947077</v>
      </c>
      <c r="DD16" s="50">
        <f>-DD$13*Assumptions!$V15</f>
        <v>-254.6947077</v>
      </c>
      <c r="DE16" s="50">
        <f>-DE$13*Assumptions!$V15</f>
        <v>-254.6947077</v>
      </c>
      <c r="DF16" s="50">
        <f>-DF$13*Assumptions!$V15</f>
        <v>-254.6947077</v>
      </c>
      <c r="DG16" s="50">
        <f>-DG$13*Assumptions!$V15</f>
        <v>-254.6947077</v>
      </c>
      <c r="DH16" s="50">
        <f>-DH$13*Assumptions!$V15</f>
        <v>-262.335549</v>
      </c>
      <c r="DI16" s="50">
        <f>-DI$13*Assumptions!$V15</f>
        <v>-262.335549</v>
      </c>
      <c r="DJ16" s="50">
        <f>-DJ$13*Assumptions!$V15</f>
        <v>-262.335549</v>
      </c>
      <c r="DK16" s="50">
        <f>-DK$13*Assumptions!$V15</f>
        <v>-262.335549</v>
      </c>
      <c r="DL16" s="50">
        <f>-DL$13*Assumptions!$V15</f>
        <v>-262.335549</v>
      </c>
      <c r="DM16" s="50">
        <f>-DM$13*Assumptions!$V15</f>
        <v>-262.335549</v>
      </c>
      <c r="DN16" s="50">
        <f>-DN$13*Assumptions!$V15</f>
        <v>-262.335549</v>
      </c>
      <c r="DO16" s="50">
        <f>-DO$13*Assumptions!$V15</f>
        <v>-262.335549</v>
      </c>
      <c r="DP16" s="50">
        <f>-DP$13*Assumptions!$V15</f>
        <v>-262.335549</v>
      </c>
      <c r="DQ16" s="50">
        <f>-DQ$13*Assumptions!$V15</f>
        <v>-262.335549</v>
      </c>
      <c r="DR16" s="50">
        <f>-DR$13*Assumptions!$V15</f>
        <v>-262.335549</v>
      </c>
      <c r="DS16" s="50">
        <f>-DS$13*Assumptions!$V15</f>
        <v>-262.335549</v>
      </c>
      <c r="DT16" s="50">
        <f>-DT$13*Assumptions!$V15</f>
        <v>-270.2056155</v>
      </c>
      <c r="DU16" s="50">
        <f>-DU$13*Assumptions!$V15</f>
        <v>-270.2056155</v>
      </c>
      <c r="DV16" s="50">
        <f>-DV$13*Assumptions!$V15</f>
        <v>-270.2056155</v>
      </c>
      <c r="DW16" s="50">
        <f>-DW$13*Assumptions!$V15</f>
        <v>-270.2056155</v>
      </c>
      <c r="DX16" s="50">
        <f>-DX$13*Assumptions!$V15</f>
        <v>-270.2056155</v>
      </c>
      <c r="DY16" s="50">
        <f>-DY$13*Assumptions!$V15</f>
        <v>-270.2056155</v>
      </c>
      <c r="DZ16" s="50">
        <f>-DZ$13*Assumptions!$V15</f>
        <v>-270.2056155</v>
      </c>
      <c r="EA16" s="50">
        <f>-EA$13*Assumptions!$V15</f>
        <v>-270.2056155</v>
      </c>
      <c r="EB16" s="50">
        <f>-EB$13*Assumptions!$V15</f>
        <v>-270.2056155</v>
      </c>
      <c r="EC16" s="50">
        <f>-EC$13*Assumptions!$V15</f>
        <v>-270.2056155</v>
      </c>
      <c r="ED16" s="50">
        <f>-ED$13*Assumptions!$V15</f>
        <v>-270.2056155</v>
      </c>
      <c r="EE16" s="50">
        <f>-EE$13*Assumptions!$V15</f>
        <v>-270.2056155</v>
      </c>
    </row>
    <row r="17" ht="15.75" customHeight="1">
      <c r="A17" s="1"/>
      <c r="B17" s="1"/>
      <c r="C17" s="1" t="str">
        <f>Assumptions!J16</f>
        <v>Concession</v>
      </c>
      <c r="D17" s="50">
        <f>-D$13*Assumptions!$V16</f>
        <v>-207.03</v>
      </c>
      <c r="E17" s="50">
        <f>-E$13*Assumptions!$V16</f>
        <v>-207.03</v>
      </c>
      <c r="F17" s="50">
        <f>-F$13*Assumptions!$V16</f>
        <v>-207.03</v>
      </c>
      <c r="G17" s="50">
        <f>-G$13*Assumptions!$V16</f>
        <v>-207.03</v>
      </c>
      <c r="H17" s="50">
        <f>-H$13*Assumptions!$V16</f>
        <v>-207.03</v>
      </c>
      <c r="I17" s="50">
        <f>-I$13*Assumptions!$V16</f>
        <v>-207.03</v>
      </c>
      <c r="J17" s="50">
        <f>-J$13*Assumptions!$V16</f>
        <v>-207.03</v>
      </c>
      <c r="K17" s="50">
        <f>-K$13*Assumptions!$V16</f>
        <v>-207.03</v>
      </c>
      <c r="L17" s="50">
        <f>-L$13*Assumptions!$V16</f>
        <v>-207.03</v>
      </c>
      <c r="M17" s="50">
        <f>-M$13*Assumptions!$V16</f>
        <v>-207.03</v>
      </c>
      <c r="N17" s="50">
        <f>-N$13*Assumptions!$V16</f>
        <v>-207.03</v>
      </c>
      <c r="O17" s="50">
        <f>-O$13*Assumptions!$V16</f>
        <v>-207.03</v>
      </c>
      <c r="P17" s="50">
        <f>-P$13*Assumptions!$V16</f>
        <v>-211.1706</v>
      </c>
      <c r="Q17" s="50">
        <f>-Q$13*Assumptions!$V16</f>
        <v>-211.1706</v>
      </c>
      <c r="R17" s="50">
        <f>-R$13*Assumptions!$V16</f>
        <v>-211.1706</v>
      </c>
      <c r="S17" s="50">
        <f>-S$13*Assumptions!$V16</f>
        <v>-211.1706</v>
      </c>
      <c r="T17" s="50">
        <f>-T$13*Assumptions!$V16</f>
        <v>-211.1706</v>
      </c>
      <c r="U17" s="50">
        <f>-U$13*Assumptions!$V16</f>
        <v>-211.1706</v>
      </c>
      <c r="V17" s="50">
        <f>-V$13*Assumptions!$V16</f>
        <v>-211.1706</v>
      </c>
      <c r="W17" s="50">
        <f>-W$13*Assumptions!$V16</f>
        <v>-211.1706</v>
      </c>
      <c r="X17" s="50">
        <f>-X$13*Assumptions!$V16</f>
        <v>-211.1706</v>
      </c>
      <c r="Y17" s="50">
        <f>-Y$13*Assumptions!$V16</f>
        <v>-211.1706</v>
      </c>
      <c r="Z17" s="50">
        <f>-Z$13*Assumptions!$V16</f>
        <v>-211.1706</v>
      </c>
      <c r="AA17" s="50">
        <f>-AA$13*Assumptions!$V16</f>
        <v>-211.1706</v>
      </c>
      <c r="AB17" s="50">
        <f>-AB$13*Assumptions!$V16</f>
        <v>-215.394012</v>
      </c>
      <c r="AC17" s="50">
        <f>-AC$13*Assumptions!$V16</f>
        <v>-215.394012</v>
      </c>
      <c r="AD17" s="50">
        <f>-AD$13*Assumptions!$V16</f>
        <v>-215.394012</v>
      </c>
      <c r="AE17" s="50">
        <f>-AE$13*Assumptions!$V16</f>
        <v>-215.394012</v>
      </c>
      <c r="AF17" s="50">
        <f>-AF$13*Assumptions!$V16</f>
        <v>-215.394012</v>
      </c>
      <c r="AG17" s="50">
        <f>-AG$13*Assumptions!$V16</f>
        <v>-215.394012</v>
      </c>
      <c r="AH17" s="50">
        <f>-AH$13*Assumptions!$V16</f>
        <v>-215.394012</v>
      </c>
      <c r="AI17" s="50">
        <f>-AI$13*Assumptions!$V16</f>
        <v>-215.394012</v>
      </c>
      <c r="AJ17" s="50">
        <f>-AJ$13*Assumptions!$V16</f>
        <v>-215.394012</v>
      </c>
      <c r="AK17" s="50">
        <f>-AK$13*Assumptions!$V16</f>
        <v>-215.394012</v>
      </c>
      <c r="AL17" s="50">
        <f>-AL$13*Assumptions!$V16</f>
        <v>-215.394012</v>
      </c>
      <c r="AM17" s="50">
        <f>-AM$13*Assumptions!$V16</f>
        <v>-215.394012</v>
      </c>
      <c r="AN17" s="50">
        <f>-AN$13*Assumptions!$V16</f>
        <v>-219.7018922</v>
      </c>
      <c r="AO17" s="50">
        <f>-AO$13*Assumptions!$V16</f>
        <v>-219.7018922</v>
      </c>
      <c r="AP17" s="50">
        <f>-AP$13*Assumptions!$V16</f>
        <v>-219.7018922</v>
      </c>
      <c r="AQ17" s="50">
        <f>-AQ$13*Assumptions!$V16</f>
        <v>-219.7018922</v>
      </c>
      <c r="AR17" s="50">
        <f>-AR$13*Assumptions!$V16</f>
        <v>-219.7018922</v>
      </c>
      <c r="AS17" s="50">
        <f>-AS$13*Assumptions!$V16</f>
        <v>-219.7018922</v>
      </c>
      <c r="AT17" s="50">
        <f>-AT$13*Assumptions!$V16</f>
        <v>-219.7018922</v>
      </c>
      <c r="AU17" s="50">
        <f>-AU$13*Assumptions!$V16</f>
        <v>-219.7018922</v>
      </c>
      <c r="AV17" s="50">
        <f>-AV$13*Assumptions!$V16</f>
        <v>-219.7018922</v>
      </c>
      <c r="AW17" s="50">
        <f>-AW$13*Assumptions!$V16</f>
        <v>-219.7018922</v>
      </c>
      <c r="AX17" s="50">
        <f>-AX$13*Assumptions!$V16</f>
        <v>-219.7018922</v>
      </c>
      <c r="AY17" s="50">
        <f>-AY$13*Assumptions!$V16</f>
        <v>-219.7018922</v>
      </c>
      <c r="AZ17" s="50">
        <f>-AZ$13*Assumptions!$V16</f>
        <v>-226.292949</v>
      </c>
      <c r="BA17" s="50">
        <f>-BA$13*Assumptions!$V16</f>
        <v>-226.292949</v>
      </c>
      <c r="BB17" s="50">
        <f>-BB$13*Assumptions!$V16</f>
        <v>-226.292949</v>
      </c>
      <c r="BC17" s="50">
        <f>-BC$13*Assumptions!$V16</f>
        <v>-226.292949</v>
      </c>
      <c r="BD17" s="50">
        <f>-BD$13*Assumptions!$V16</f>
        <v>-226.292949</v>
      </c>
      <c r="BE17" s="50">
        <f>-BE$13*Assumptions!$V16</f>
        <v>-226.292949</v>
      </c>
      <c r="BF17" s="50">
        <f>-BF$13*Assumptions!$V16</f>
        <v>-226.292949</v>
      </c>
      <c r="BG17" s="50">
        <f>-BG$13*Assumptions!$V16</f>
        <v>-226.292949</v>
      </c>
      <c r="BH17" s="50">
        <f>-BH$13*Assumptions!$V16</f>
        <v>-226.292949</v>
      </c>
      <c r="BI17" s="50">
        <f>-BI$13*Assumptions!$V16</f>
        <v>-226.292949</v>
      </c>
      <c r="BJ17" s="50">
        <f>-BJ$13*Assumptions!$V16</f>
        <v>-226.292949</v>
      </c>
      <c r="BK17" s="50">
        <f>-BK$13*Assumptions!$V16</f>
        <v>-226.292949</v>
      </c>
      <c r="BL17" s="50">
        <f>-BL$13*Assumptions!$V16</f>
        <v>-233.0817375</v>
      </c>
      <c r="BM17" s="50">
        <f>-BM$13*Assumptions!$V16</f>
        <v>-233.0817375</v>
      </c>
      <c r="BN17" s="50">
        <f>-BN$13*Assumptions!$V16</f>
        <v>-233.0817375</v>
      </c>
      <c r="BO17" s="50">
        <f>-BO$13*Assumptions!$V16</f>
        <v>-233.0817375</v>
      </c>
      <c r="BP17" s="50">
        <f>-BP$13*Assumptions!$V16</f>
        <v>-233.0817375</v>
      </c>
      <c r="BQ17" s="50">
        <f>-BQ$13*Assumptions!$V16</f>
        <v>-233.0817375</v>
      </c>
      <c r="BR17" s="50">
        <f>-BR$13*Assumptions!$V16</f>
        <v>-233.0817375</v>
      </c>
      <c r="BS17" s="50">
        <f>-BS$13*Assumptions!$V16</f>
        <v>-233.0817375</v>
      </c>
      <c r="BT17" s="50">
        <f>-BT$13*Assumptions!$V16</f>
        <v>-233.0817375</v>
      </c>
      <c r="BU17" s="50">
        <f>-BU$13*Assumptions!$V16</f>
        <v>-233.0817375</v>
      </c>
      <c r="BV17" s="50">
        <f>-BV$13*Assumptions!$V16</f>
        <v>-233.0817375</v>
      </c>
      <c r="BW17" s="50">
        <f>-BW$13*Assumptions!$V16</f>
        <v>-233.0817375</v>
      </c>
      <c r="BX17" s="50">
        <f>-BX$13*Assumptions!$V16</f>
        <v>-240.0741896</v>
      </c>
      <c r="BY17" s="50">
        <f>-BY$13*Assumptions!$V16</f>
        <v>-240.0741896</v>
      </c>
      <c r="BZ17" s="50">
        <f>-BZ$13*Assumptions!$V16</f>
        <v>-240.0741896</v>
      </c>
      <c r="CA17" s="50">
        <f>-CA$13*Assumptions!$V16</f>
        <v>-240.0741896</v>
      </c>
      <c r="CB17" s="50">
        <f>-CB$13*Assumptions!$V16</f>
        <v>-240.0741896</v>
      </c>
      <c r="CC17" s="50">
        <f>-CC$13*Assumptions!$V16</f>
        <v>-240.0741896</v>
      </c>
      <c r="CD17" s="50">
        <f>-CD$13*Assumptions!$V16</f>
        <v>-240.0741896</v>
      </c>
      <c r="CE17" s="50">
        <f>-CE$13*Assumptions!$V16</f>
        <v>-240.0741896</v>
      </c>
      <c r="CF17" s="50">
        <f>-CF$13*Assumptions!$V16</f>
        <v>-240.0741896</v>
      </c>
      <c r="CG17" s="50">
        <f>-CG$13*Assumptions!$V16</f>
        <v>-240.0741896</v>
      </c>
      <c r="CH17" s="50">
        <f>-CH$13*Assumptions!$V16</f>
        <v>-240.0741896</v>
      </c>
      <c r="CI17" s="50">
        <f>-CI$13*Assumptions!$V16</f>
        <v>-240.0741896</v>
      </c>
      <c r="CJ17" s="50">
        <f>-CJ$13*Assumptions!$V16</f>
        <v>-247.2764153</v>
      </c>
      <c r="CK17" s="50">
        <f>-CK$13*Assumptions!$V16</f>
        <v>-247.2764153</v>
      </c>
      <c r="CL17" s="50">
        <f>-CL$13*Assumptions!$V16</f>
        <v>-247.2764153</v>
      </c>
      <c r="CM17" s="50">
        <f>-CM$13*Assumptions!$V16</f>
        <v>-247.2764153</v>
      </c>
      <c r="CN17" s="50">
        <f>-CN$13*Assumptions!$V16</f>
        <v>-247.2764153</v>
      </c>
      <c r="CO17" s="50">
        <f>-CO$13*Assumptions!$V16</f>
        <v>-247.2764153</v>
      </c>
      <c r="CP17" s="50">
        <f>-CP$13*Assumptions!$V16</f>
        <v>-247.2764153</v>
      </c>
      <c r="CQ17" s="50">
        <f>-CQ$13*Assumptions!$V16</f>
        <v>-247.2764153</v>
      </c>
      <c r="CR17" s="50">
        <f>-CR$13*Assumptions!$V16</f>
        <v>-247.2764153</v>
      </c>
      <c r="CS17" s="50">
        <f>-CS$13*Assumptions!$V16</f>
        <v>-247.2764153</v>
      </c>
      <c r="CT17" s="50">
        <f>-CT$13*Assumptions!$V16</f>
        <v>-247.2764153</v>
      </c>
      <c r="CU17" s="50">
        <f>-CU$13*Assumptions!$V16</f>
        <v>-247.2764153</v>
      </c>
      <c r="CV17" s="50">
        <f>-CV$13*Assumptions!$V16</f>
        <v>-254.6947077</v>
      </c>
      <c r="CW17" s="50">
        <f>-CW$13*Assumptions!$V16</f>
        <v>-254.6947077</v>
      </c>
      <c r="CX17" s="50">
        <f>-CX$13*Assumptions!$V16</f>
        <v>-254.6947077</v>
      </c>
      <c r="CY17" s="50">
        <f>-CY$13*Assumptions!$V16</f>
        <v>-254.6947077</v>
      </c>
      <c r="CZ17" s="50">
        <f>-CZ$13*Assumptions!$V16</f>
        <v>-254.6947077</v>
      </c>
      <c r="DA17" s="50">
        <f>-DA$13*Assumptions!$V16</f>
        <v>-254.6947077</v>
      </c>
      <c r="DB17" s="50">
        <f>-DB$13*Assumptions!$V16</f>
        <v>-254.6947077</v>
      </c>
      <c r="DC17" s="50">
        <f>-DC$13*Assumptions!$V16</f>
        <v>-254.6947077</v>
      </c>
      <c r="DD17" s="50">
        <f>-DD$13*Assumptions!$V16</f>
        <v>-254.6947077</v>
      </c>
      <c r="DE17" s="50">
        <f>-DE$13*Assumptions!$V16</f>
        <v>-254.6947077</v>
      </c>
      <c r="DF17" s="50">
        <f>-DF$13*Assumptions!$V16</f>
        <v>-254.6947077</v>
      </c>
      <c r="DG17" s="50">
        <f>-DG$13*Assumptions!$V16</f>
        <v>-254.6947077</v>
      </c>
      <c r="DH17" s="50">
        <f>-DH$13*Assumptions!$V16</f>
        <v>-262.335549</v>
      </c>
      <c r="DI17" s="50">
        <f>-DI$13*Assumptions!$V16</f>
        <v>-262.335549</v>
      </c>
      <c r="DJ17" s="50">
        <f>-DJ$13*Assumptions!$V16</f>
        <v>-262.335549</v>
      </c>
      <c r="DK17" s="50">
        <f>-DK$13*Assumptions!$V16</f>
        <v>-262.335549</v>
      </c>
      <c r="DL17" s="50">
        <f>-DL$13*Assumptions!$V16</f>
        <v>-262.335549</v>
      </c>
      <c r="DM17" s="50">
        <f>-DM$13*Assumptions!$V16</f>
        <v>-262.335549</v>
      </c>
      <c r="DN17" s="50">
        <f>-DN$13*Assumptions!$V16</f>
        <v>-262.335549</v>
      </c>
      <c r="DO17" s="50">
        <f>-DO$13*Assumptions!$V16</f>
        <v>-262.335549</v>
      </c>
      <c r="DP17" s="50">
        <f>-DP$13*Assumptions!$V16</f>
        <v>-262.335549</v>
      </c>
      <c r="DQ17" s="50">
        <f>-DQ$13*Assumptions!$V16</f>
        <v>-262.335549</v>
      </c>
      <c r="DR17" s="50">
        <f>-DR$13*Assumptions!$V16</f>
        <v>-262.335549</v>
      </c>
      <c r="DS17" s="50">
        <f>-DS$13*Assumptions!$V16</f>
        <v>-262.335549</v>
      </c>
      <c r="DT17" s="50">
        <f>-DT$13*Assumptions!$V16</f>
        <v>-270.2056155</v>
      </c>
      <c r="DU17" s="50">
        <f>-DU$13*Assumptions!$V16</f>
        <v>-270.2056155</v>
      </c>
      <c r="DV17" s="50">
        <f>-DV$13*Assumptions!$V16</f>
        <v>-270.2056155</v>
      </c>
      <c r="DW17" s="50">
        <f>-DW$13*Assumptions!$V16</f>
        <v>-270.2056155</v>
      </c>
      <c r="DX17" s="50">
        <f>-DX$13*Assumptions!$V16</f>
        <v>-270.2056155</v>
      </c>
      <c r="DY17" s="50">
        <f>-DY$13*Assumptions!$V16</f>
        <v>-270.2056155</v>
      </c>
      <c r="DZ17" s="50">
        <f>-DZ$13*Assumptions!$V16</f>
        <v>-270.2056155</v>
      </c>
      <c r="EA17" s="50">
        <f>-EA$13*Assumptions!$V16</f>
        <v>-270.2056155</v>
      </c>
      <c r="EB17" s="50">
        <f>-EB$13*Assumptions!$V16</f>
        <v>-270.2056155</v>
      </c>
      <c r="EC17" s="50">
        <f>-EC$13*Assumptions!$V16</f>
        <v>-270.2056155</v>
      </c>
      <c r="ED17" s="50">
        <f>-ED$13*Assumptions!$V16</f>
        <v>-270.2056155</v>
      </c>
      <c r="EE17" s="50">
        <f>-EE$13*Assumptions!$V16</f>
        <v>-270.2056155</v>
      </c>
    </row>
    <row r="18" ht="15.75" customHeight="1">
      <c r="A18" s="1"/>
      <c r="B18" s="6"/>
      <c r="C18" s="56" t="s">
        <v>67</v>
      </c>
      <c r="D18" s="194">
        <f t="shared" ref="D18:EE18" si="4">D13+D15+D16+D17</f>
        <v>19253.79</v>
      </c>
      <c r="E18" s="194">
        <f t="shared" si="4"/>
        <v>19253.79</v>
      </c>
      <c r="F18" s="194">
        <f t="shared" si="4"/>
        <v>19253.79</v>
      </c>
      <c r="G18" s="194">
        <f t="shared" si="4"/>
        <v>19253.79</v>
      </c>
      <c r="H18" s="194">
        <f t="shared" si="4"/>
        <v>19253.79</v>
      </c>
      <c r="I18" s="194">
        <f t="shared" si="4"/>
        <v>19253.79</v>
      </c>
      <c r="J18" s="194">
        <f t="shared" si="4"/>
        <v>19253.79</v>
      </c>
      <c r="K18" s="194">
        <f t="shared" si="4"/>
        <v>19253.79</v>
      </c>
      <c r="L18" s="194">
        <f t="shared" si="4"/>
        <v>19253.79</v>
      </c>
      <c r="M18" s="194">
        <f t="shared" si="4"/>
        <v>19253.79</v>
      </c>
      <c r="N18" s="194">
        <f t="shared" si="4"/>
        <v>19253.79</v>
      </c>
      <c r="O18" s="194">
        <f t="shared" si="4"/>
        <v>19253.79</v>
      </c>
      <c r="P18" s="194">
        <f t="shared" si="4"/>
        <v>20272.3776</v>
      </c>
      <c r="Q18" s="194">
        <f t="shared" si="4"/>
        <v>20272.3776</v>
      </c>
      <c r="R18" s="194">
        <f t="shared" si="4"/>
        <v>20272.3776</v>
      </c>
      <c r="S18" s="194">
        <f t="shared" si="4"/>
        <v>20272.3776</v>
      </c>
      <c r="T18" s="194">
        <f t="shared" si="4"/>
        <v>20272.3776</v>
      </c>
      <c r="U18" s="194">
        <f t="shared" si="4"/>
        <v>20272.3776</v>
      </c>
      <c r="V18" s="194">
        <f t="shared" si="4"/>
        <v>20272.3776</v>
      </c>
      <c r="W18" s="194">
        <f t="shared" si="4"/>
        <v>20272.3776</v>
      </c>
      <c r="X18" s="194">
        <f t="shared" si="4"/>
        <v>20272.3776</v>
      </c>
      <c r="Y18" s="194">
        <f t="shared" si="4"/>
        <v>20272.3776</v>
      </c>
      <c r="Z18" s="194">
        <f t="shared" si="4"/>
        <v>20272.3776</v>
      </c>
      <c r="AA18" s="194">
        <f t="shared" si="4"/>
        <v>20272.3776</v>
      </c>
      <c r="AB18" s="194">
        <f t="shared" si="4"/>
        <v>20677.82515</v>
      </c>
      <c r="AC18" s="194">
        <f t="shared" si="4"/>
        <v>20677.82515</v>
      </c>
      <c r="AD18" s="194">
        <f t="shared" si="4"/>
        <v>20677.82515</v>
      </c>
      <c r="AE18" s="194">
        <f t="shared" si="4"/>
        <v>20677.82515</v>
      </c>
      <c r="AF18" s="194">
        <f t="shared" si="4"/>
        <v>20677.82515</v>
      </c>
      <c r="AG18" s="194">
        <f t="shared" si="4"/>
        <v>20677.82515</v>
      </c>
      <c r="AH18" s="194">
        <f t="shared" si="4"/>
        <v>20677.82515</v>
      </c>
      <c r="AI18" s="194">
        <f t="shared" si="4"/>
        <v>20677.82515</v>
      </c>
      <c r="AJ18" s="194">
        <f t="shared" si="4"/>
        <v>20677.82515</v>
      </c>
      <c r="AK18" s="194">
        <f t="shared" si="4"/>
        <v>20677.82515</v>
      </c>
      <c r="AL18" s="194">
        <f t="shared" si="4"/>
        <v>20677.82515</v>
      </c>
      <c r="AM18" s="194">
        <f t="shared" si="4"/>
        <v>20677.82515</v>
      </c>
      <c r="AN18" s="194">
        <f t="shared" si="4"/>
        <v>21091.38166</v>
      </c>
      <c r="AO18" s="194">
        <f t="shared" si="4"/>
        <v>21091.38166</v>
      </c>
      <c r="AP18" s="194">
        <f t="shared" si="4"/>
        <v>21091.38166</v>
      </c>
      <c r="AQ18" s="194">
        <f t="shared" si="4"/>
        <v>21091.38166</v>
      </c>
      <c r="AR18" s="194">
        <f t="shared" si="4"/>
        <v>21091.38166</v>
      </c>
      <c r="AS18" s="194">
        <f t="shared" si="4"/>
        <v>21091.38166</v>
      </c>
      <c r="AT18" s="194">
        <f t="shared" si="4"/>
        <v>21091.38166</v>
      </c>
      <c r="AU18" s="194">
        <f t="shared" si="4"/>
        <v>21091.38166</v>
      </c>
      <c r="AV18" s="194">
        <f t="shared" si="4"/>
        <v>21091.38166</v>
      </c>
      <c r="AW18" s="194">
        <f t="shared" si="4"/>
        <v>21091.38166</v>
      </c>
      <c r="AX18" s="194">
        <f t="shared" si="4"/>
        <v>21091.38166</v>
      </c>
      <c r="AY18" s="194">
        <f t="shared" si="4"/>
        <v>21091.38166</v>
      </c>
      <c r="AZ18" s="194">
        <f t="shared" si="4"/>
        <v>21724.1231</v>
      </c>
      <c r="BA18" s="194">
        <f t="shared" si="4"/>
        <v>21724.1231</v>
      </c>
      <c r="BB18" s="194">
        <f t="shared" si="4"/>
        <v>21724.1231</v>
      </c>
      <c r="BC18" s="194">
        <f t="shared" si="4"/>
        <v>21724.1231</v>
      </c>
      <c r="BD18" s="194">
        <f t="shared" si="4"/>
        <v>21724.1231</v>
      </c>
      <c r="BE18" s="194">
        <f t="shared" si="4"/>
        <v>21724.1231</v>
      </c>
      <c r="BF18" s="194">
        <f t="shared" si="4"/>
        <v>21724.1231</v>
      </c>
      <c r="BG18" s="194">
        <f t="shared" si="4"/>
        <v>21724.1231</v>
      </c>
      <c r="BH18" s="194">
        <f t="shared" si="4"/>
        <v>21724.1231</v>
      </c>
      <c r="BI18" s="194">
        <f t="shared" si="4"/>
        <v>21724.1231</v>
      </c>
      <c r="BJ18" s="194">
        <f t="shared" si="4"/>
        <v>21724.1231</v>
      </c>
      <c r="BK18" s="194">
        <f t="shared" si="4"/>
        <v>21724.1231</v>
      </c>
      <c r="BL18" s="194">
        <f t="shared" si="4"/>
        <v>22375.8468</v>
      </c>
      <c r="BM18" s="194">
        <f t="shared" si="4"/>
        <v>22375.8468</v>
      </c>
      <c r="BN18" s="194">
        <f t="shared" si="4"/>
        <v>22375.8468</v>
      </c>
      <c r="BO18" s="194">
        <f t="shared" si="4"/>
        <v>22375.8468</v>
      </c>
      <c r="BP18" s="194">
        <f t="shared" si="4"/>
        <v>22375.8468</v>
      </c>
      <c r="BQ18" s="194">
        <f t="shared" si="4"/>
        <v>22375.8468</v>
      </c>
      <c r="BR18" s="194">
        <f t="shared" si="4"/>
        <v>22375.8468</v>
      </c>
      <c r="BS18" s="194">
        <f t="shared" si="4"/>
        <v>22375.8468</v>
      </c>
      <c r="BT18" s="194">
        <f t="shared" si="4"/>
        <v>22375.8468</v>
      </c>
      <c r="BU18" s="194">
        <f t="shared" si="4"/>
        <v>22375.8468</v>
      </c>
      <c r="BV18" s="194">
        <f t="shared" si="4"/>
        <v>22375.8468</v>
      </c>
      <c r="BW18" s="194">
        <f t="shared" si="4"/>
        <v>22375.8468</v>
      </c>
      <c r="BX18" s="194">
        <f t="shared" si="4"/>
        <v>23047.1222</v>
      </c>
      <c r="BY18" s="194">
        <f t="shared" si="4"/>
        <v>23047.1222</v>
      </c>
      <c r="BZ18" s="194">
        <f t="shared" si="4"/>
        <v>23047.1222</v>
      </c>
      <c r="CA18" s="194">
        <f t="shared" si="4"/>
        <v>23047.1222</v>
      </c>
      <c r="CB18" s="194">
        <f t="shared" si="4"/>
        <v>23047.1222</v>
      </c>
      <c r="CC18" s="194">
        <f t="shared" si="4"/>
        <v>23047.1222</v>
      </c>
      <c r="CD18" s="194">
        <f t="shared" si="4"/>
        <v>23047.1222</v>
      </c>
      <c r="CE18" s="194">
        <f t="shared" si="4"/>
        <v>23047.1222</v>
      </c>
      <c r="CF18" s="194">
        <f t="shared" si="4"/>
        <v>23047.1222</v>
      </c>
      <c r="CG18" s="194">
        <f t="shared" si="4"/>
        <v>23047.1222</v>
      </c>
      <c r="CH18" s="194">
        <f t="shared" si="4"/>
        <v>23047.1222</v>
      </c>
      <c r="CI18" s="194">
        <f t="shared" si="4"/>
        <v>23047.1222</v>
      </c>
      <c r="CJ18" s="194">
        <f t="shared" si="4"/>
        <v>23738.53587</v>
      </c>
      <c r="CK18" s="194">
        <f t="shared" si="4"/>
        <v>23738.53587</v>
      </c>
      <c r="CL18" s="194">
        <f t="shared" si="4"/>
        <v>23738.53587</v>
      </c>
      <c r="CM18" s="194">
        <f t="shared" si="4"/>
        <v>23738.53587</v>
      </c>
      <c r="CN18" s="194">
        <f t="shared" si="4"/>
        <v>23738.53587</v>
      </c>
      <c r="CO18" s="194">
        <f t="shared" si="4"/>
        <v>23738.53587</v>
      </c>
      <c r="CP18" s="194">
        <f t="shared" si="4"/>
        <v>23738.53587</v>
      </c>
      <c r="CQ18" s="194">
        <f t="shared" si="4"/>
        <v>23738.53587</v>
      </c>
      <c r="CR18" s="194">
        <f t="shared" si="4"/>
        <v>23738.53587</v>
      </c>
      <c r="CS18" s="194">
        <f t="shared" si="4"/>
        <v>23738.53587</v>
      </c>
      <c r="CT18" s="194">
        <f t="shared" si="4"/>
        <v>23738.53587</v>
      </c>
      <c r="CU18" s="194">
        <f t="shared" si="4"/>
        <v>23738.53587</v>
      </c>
      <c r="CV18" s="194">
        <f t="shared" si="4"/>
        <v>24450.69194</v>
      </c>
      <c r="CW18" s="194">
        <f t="shared" si="4"/>
        <v>24450.69194</v>
      </c>
      <c r="CX18" s="194">
        <f t="shared" si="4"/>
        <v>24450.69194</v>
      </c>
      <c r="CY18" s="194">
        <f t="shared" si="4"/>
        <v>24450.69194</v>
      </c>
      <c r="CZ18" s="194">
        <f t="shared" si="4"/>
        <v>24450.69194</v>
      </c>
      <c r="DA18" s="194">
        <f t="shared" si="4"/>
        <v>24450.69194</v>
      </c>
      <c r="DB18" s="194">
        <f t="shared" si="4"/>
        <v>24450.69194</v>
      </c>
      <c r="DC18" s="194">
        <f t="shared" si="4"/>
        <v>24450.69194</v>
      </c>
      <c r="DD18" s="194">
        <f t="shared" si="4"/>
        <v>24450.69194</v>
      </c>
      <c r="DE18" s="194">
        <f t="shared" si="4"/>
        <v>24450.69194</v>
      </c>
      <c r="DF18" s="194">
        <f t="shared" si="4"/>
        <v>24450.69194</v>
      </c>
      <c r="DG18" s="194">
        <f t="shared" si="4"/>
        <v>24450.69194</v>
      </c>
      <c r="DH18" s="194">
        <f t="shared" si="4"/>
        <v>24397.20606</v>
      </c>
      <c r="DI18" s="194">
        <f t="shared" si="4"/>
        <v>24397.20606</v>
      </c>
      <c r="DJ18" s="194">
        <f t="shared" si="4"/>
        <v>24397.20606</v>
      </c>
      <c r="DK18" s="194">
        <f t="shared" si="4"/>
        <v>24397.20606</v>
      </c>
      <c r="DL18" s="194">
        <f t="shared" si="4"/>
        <v>24397.20606</v>
      </c>
      <c r="DM18" s="194">
        <f t="shared" si="4"/>
        <v>24397.20606</v>
      </c>
      <c r="DN18" s="194">
        <f t="shared" si="4"/>
        <v>24397.20606</v>
      </c>
      <c r="DO18" s="194">
        <f t="shared" si="4"/>
        <v>24397.20606</v>
      </c>
      <c r="DP18" s="194">
        <f t="shared" si="4"/>
        <v>24397.20606</v>
      </c>
      <c r="DQ18" s="194">
        <f t="shared" si="4"/>
        <v>24397.20606</v>
      </c>
      <c r="DR18" s="194">
        <f t="shared" si="4"/>
        <v>24397.20606</v>
      </c>
      <c r="DS18" s="194">
        <f t="shared" si="4"/>
        <v>24397.20606</v>
      </c>
      <c r="DT18" s="194">
        <f t="shared" si="4"/>
        <v>25939.73908</v>
      </c>
      <c r="DU18" s="194">
        <f t="shared" si="4"/>
        <v>25939.73908</v>
      </c>
      <c r="DV18" s="194">
        <f t="shared" si="4"/>
        <v>25939.73908</v>
      </c>
      <c r="DW18" s="194">
        <f t="shared" si="4"/>
        <v>25939.73908</v>
      </c>
      <c r="DX18" s="194">
        <f t="shared" si="4"/>
        <v>25939.73908</v>
      </c>
      <c r="DY18" s="194">
        <f t="shared" si="4"/>
        <v>25939.73908</v>
      </c>
      <c r="DZ18" s="194">
        <f t="shared" si="4"/>
        <v>25939.73908</v>
      </c>
      <c r="EA18" s="194">
        <f t="shared" si="4"/>
        <v>25939.73908</v>
      </c>
      <c r="EB18" s="194">
        <f t="shared" si="4"/>
        <v>25939.73908</v>
      </c>
      <c r="EC18" s="194">
        <f t="shared" si="4"/>
        <v>25939.73908</v>
      </c>
      <c r="ED18" s="194">
        <f t="shared" si="4"/>
        <v>25939.73908</v>
      </c>
      <c r="EE18" s="194">
        <f t="shared" si="4"/>
        <v>25939.73908</v>
      </c>
    </row>
    <row r="19" ht="15.75" customHeight="1">
      <c r="A19" s="1"/>
      <c r="B19" s="1"/>
      <c r="C19" s="1" t="str">
        <f>Assumptions!J19</f>
        <v>Other Income</v>
      </c>
      <c r="D19" s="50">
        <f t="array" ref="D19">IF(D$2=1,Assumptions!$X19/12,(SUMIF($D$2:$EE$2,D$2-1,$D19:$EE19)/12)*(1+XLOOKUP(D$2,Assumptions!$C$94:$M$94,Assumptions!$C$96:$M$96)))</f>
        <v>447.02</v>
      </c>
      <c r="E19" s="50">
        <f t="array" ref="E19">IF(E$2=1,Assumptions!$X19/12,(SUMIF($D$2:$EE$2,E$2-1,$D19:$EE19)/12)*(1+XLOOKUP(E$2,Assumptions!$C$94:$M$94,Assumptions!$C$96:$M$96)))</f>
        <v>447.02</v>
      </c>
      <c r="F19" s="50">
        <f t="array" ref="F19">IF(F$2=1,Assumptions!$X19/12,(SUMIF($D$2:$EE$2,F$2-1,$D19:$EE19)/12)*(1+XLOOKUP(F$2,Assumptions!$C$94:$M$94,Assumptions!$C$96:$M$96)))</f>
        <v>447.02</v>
      </c>
      <c r="G19" s="50">
        <f t="array" ref="G19">IF(G$2=1,Assumptions!$X19/12,(SUMIF($D$2:$EE$2,G$2-1,$D19:$EE19)/12)*(1+XLOOKUP(G$2,Assumptions!$C$94:$M$94,Assumptions!$C$96:$M$96)))</f>
        <v>447.02</v>
      </c>
      <c r="H19" s="50">
        <f t="array" ref="H19">IF(H$2=1,Assumptions!$X19/12,(SUMIF($D$2:$EE$2,H$2-1,$D19:$EE19)/12)*(1+XLOOKUP(H$2,Assumptions!$C$94:$M$94,Assumptions!$C$96:$M$96)))</f>
        <v>447.02</v>
      </c>
      <c r="I19" s="50">
        <f t="array" ref="I19">IF(I$2=1,Assumptions!$X19/12,(SUMIF($D$2:$EE$2,I$2-1,$D19:$EE19)/12)*(1+XLOOKUP(I$2,Assumptions!$C$94:$M$94,Assumptions!$C$96:$M$96)))</f>
        <v>447.02</v>
      </c>
      <c r="J19" s="50">
        <f t="array" ref="J19">IF(J$2=1,Assumptions!$X19/12,(SUMIF($D$2:$EE$2,J$2-1,$D19:$EE19)/12)*(1+XLOOKUP(J$2,Assumptions!$C$94:$M$94,Assumptions!$C$96:$M$96)))</f>
        <v>447.02</v>
      </c>
      <c r="K19" s="50">
        <f t="array" ref="K19">IF(K$2=1,Assumptions!$X19/12,(SUMIF($D$2:$EE$2,K$2-1,$D19:$EE19)/12)*(1+XLOOKUP(K$2,Assumptions!$C$94:$M$94,Assumptions!$C$96:$M$96)))</f>
        <v>447.02</v>
      </c>
      <c r="L19" s="50">
        <f t="array" ref="L19">IF(L$2=1,Assumptions!$X19/12,(SUMIF($D$2:$EE$2,L$2-1,$D19:$EE19)/12)*(1+XLOOKUP(L$2,Assumptions!$C$94:$M$94,Assumptions!$C$96:$M$96)))</f>
        <v>447.02</v>
      </c>
      <c r="M19" s="50">
        <f t="array" ref="M19">IF(M$2=1,Assumptions!$X19/12,(SUMIF($D$2:$EE$2,M$2-1,$D19:$EE19)/12)*(1+XLOOKUP(M$2,Assumptions!$C$94:$M$94,Assumptions!$C$96:$M$96)))</f>
        <v>447.02</v>
      </c>
      <c r="N19" s="50">
        <f t="array" ref="N19">IF(N$2=1,Assumptions!$X19/12,(SUMIF($D$2:$EE$2,N$2-1,$D19:$EE19)/12)*(1+XLOOKUP(N$2,Assumptions!$C$94:$M$94,Assumptions!$C$96:$M$96)))</f>
        <v>447.02</v>
      </c>
      <c r="O19" s="50">
        <f t="array" ref="O19">IF(O$2=1,Assumptions!$X19/12,(SUMIF($D$2:$EE$2,O$2-1,$D19:$EE19)/12)*(1+XLOOKUP(O$2,Assumptions!$C$94:$M$94,Assumptions!$C$96:$M$96)))</f>
        <v>447.02</v>
      </c>
      <c r="P19" s="50">
        <f t="array" ref="P19">IF(P$2=1,Assumptions!$X19/12,(SUMIF($D$2:$EE$2,P$2-1,$D19:$EE19)/12)*(1+XLOOKUP(P$2,Assumptions!$C$94:$M$94,Assumptions!$C$96:$M$96)))</f>
        <v>460.4306</v>
      </c>
      <c r="Q19" s="50">
        <f t="array" ref="Q19">IF(Q$2=1,Assumptions!$X19/12,(SUMIF($D$2:$EE$2,Q$2-1,$D19:$EE19)/12)*(1+XLOOKUP(Q$2,Assumptions!$C$94:$M$94,Assumptions!$C$96:$M$96)))</f>
        <v>460.4306</v>
      </c>
      <c r="R19" s="50">
        <f t="array" ref="R19">IF(R$2=1,Assumptions!$X19/12,(SUMIF($D$2:$EE$2,R$2-1,$D19:$EE19)/12)*(1+XLOOKUP(R$2,Assumptions!$C$94:$M$94,Assumptions!$C$96:$M$96)))</f>
        <v>460.4306</v>
      </c>
      <c r="S19" s="50">
        <f t="array" ref="S19">IF(S$2=1,Assumptions!$X19/12,(SUMIF($D$2:$EE$2,S$2-1,$D19:$EE19)/12)*(1+XLOOKUP(S$2,Assumptions!$C$94:$M$94,Assumptions!$C$96:$M$96)))</f>
        <v>460.4306</v>
      </c>
      <c r="T19" s="50">
        <f t="array" ref="T19">IF(T$2=1,Assumptions!$X19/12,(SUMIF($D$2:$EE$2,T$2-1,$D19:$EE19)/12)*(1+XLOOKUP(T$2,Assumptions!$C$94:$M$94,Assumptions!$C$96:$M$96)))</f>
        <v>460.4306</v>
      </c>
      <c r="U19" s="50">
        <f t="array" ref="U19">IF(U$2=1,Assumptions!$X19/12,(SUMIF($D$2:$EE$2,U$2-1,$D19:$EE19)/12)*(1+XLOOKUP(U$2,Assumptions!$C$94:$M$94,Assumptions!$C$96:$M$96)))</f>
        <v>460.4306</v>
      </c>
      <c r="V19" s="50">
        <f t="array" ref="V19">IF(V$2=1,Assumptions!$X19/12,(SUMIF($D$2:$EE$2,V$2-1,$D19:$EE19)/12)*(1+XLOOKUP(V$2,Assumptions!$C$94:$M$94,Assumptions!$C$96:$M$96)))</f>
        <v>460.4306</v>
      </c>
      <c r="W19" s="50">
        <f t="array" ref="W19">IF(W$2=1,Assumptions!$X19/12,(SUMIF($D$2:$EE$2,W$2-1,$D19:$EE19)/12)*(1+XLOOKUP(W$2,Assumptions!$C$94:$M$94,Assumptions!$C$96:$M$96)))</f>
        <v>460.4306</v>
      </c>
      <c r="X19" s="50">
        <f t="array" ref="X19">IF(X$2=1,Assumptions!$X19/12,(SUMIF($D$2:$EE$2,X$2-1,$D19:$EE19)/12)*(1+XLOOKUP(X$2,Assumptions!$C$94:$M$94,Assumptions!$C$96:$M$96)))</f>
        <v>460.4306</v>
      </c>
      <c r="Y19" s="50">
        <f t="array" ref="Y19">IF(Y$2=1,Assumptions!$X19/12,(SUMIF($D$2:$EE$2,Y$2-1,$D19:$EE19)/12)*(1+XLOOKUP(Y$2,Assumptions!$C$94:$M$94,Assumptions!$C$96:$M$96)))</f>
        <v>460.4306</v>
      </c>
      <c r="Z19" s="50">
        <f t="array" ref="Z19">IF(Z$2=1,Assumptions!$X19/12,(SUMIF($D$2:$EE$2,Z$2-1,$D19:$EE19)/12)*(1+XLOOKUP(Z$2,Assumptions!$C$94:$M$94,Assumptions!$C$96:$M$96)))</f>
        <v>460.4306</v>
      </c>
      <c r="AA19" s="50">
        <f t="array" ref="AA19">IF(AA$2=1,Assumptions!$X19/12,(SUMIF($D$2:$EE$2,AA$2-1,$D19:$EE19)/12)*(1+XLOOKUP(AA$2,Assumptions!$C$94:$M$94,Assumptions!$C$96:$M$96)))</f>
        <v>460.4306</v>
      </c>
      <c r="AB19" s="50">
        <f t="array" ref="AB19">IF(AB$2=1,Assumptions!$X19/12,(SUMIF($D$2:$EE$2,AB$2-1,$D19:$EE19)/12)*(1+XLOOKUP(AB$2,Assumptions!$C$94:$M$94,Assumptions!$C$96:$M$96)))</f>
        <v>474.243518</v>
      </c>
      <c r="AC19" s="50">
        <f t="array" ref="AC19">IF(AC$2=1,Assumptions!$X19/12,(SUMIF($D$2:$EE$2,AC$2-1,$D19:$EE19)/12)*(1+XLOOKUP(AC$2,Assumptions!$C$94:$M$94,Assumptions!$C$96:$M$96)))</f>
        <v>474.243518</v>
      </c>
      <c r="AD19" s="50">
        <f t="array" ref="AD19">IF(AD$2=1,Assumptions!$X19/12,(SUMIF($D$2:$EE$2,AD$2-1,$D19:$EE19)/12)*(1+XLOOKUP(AD$2,Assumptions!$C$94:$M$94,Assumptions!$C$96:$M$96)))</f>
        <v>474.243518</v>
      </c>
      <c r="AE19" s="50">
        <f t="array" ref="AE19">IF(AE$2=1,Assumptions!$X19/12,(SUMIF($D$2:$EE$2,AE$2-1,$D19:$EE19)/12)*(1+XLOOKUP(AE$2,Assumptions!$C$94:$M$94,Assumptions!$C$96:$M$96)))</f>
        <v>474.243518</v>
      </c>
      <c r="AF19" s="50">
        <f t="array" ref="AF19">IF(AF$2=1,Assumptions!$X19/12,(SUMIF($D$2:$EE$2,AF$2-1,$D19:$EE19)/12)*(1+XLOOKUP(AF$2,Assumptions!$C$94:$M$94,Assumptions!$C$96:$M$96)))</f>
        <v>474.243518</v>
      </c>
      <c r="AG19" s="50">
        <f t="array" ref="AG19">IF(AG$2=1,Assumptions!$X19/12,(SUMIF($D$2:$EE$2,AG$2-1,$D19:$EE19)/12)*(1+XLOOKUP(AG$2,Assumptions!$C$94:$M$94,Assumptions!$C$96:$M$96)))</f>
        <v>474.243518</v>
      </c>
      <c r="AH19" s="50">
        <f t="array" ref="AH19">IF(AH$2=1,Assumptions!$X19/12,(SUMIF($D$2:$EE$2,AH$2-1,$D19:$EE19)/12)*(1+XLOOKUP(AH$2,Assumptions!$C$94:$M$94,Assumptions!$C$96:$M$96)))</f>
        <v>474.243518</v>
      </c>
      <c r="AI19" s="50">
        <f t="array" ref="AI19">IF(AI$2=1,Assumptions!$X19/12,(SUMIF($D$2:$EE$2,AI$2-1,$D19:$EE19)/12)*(1+XLOOKUP(AI$2,Assumptions!$C$94:$M$94,Assumptions!$C$96:$M$96)))</f>
        <v>474.243518</v>
      </c>
      <c r="AJ19" s="50">
        <f t="array" ref="AJ19">IF(AJ$2=1,Assumptions!$X19/12,(SUMIF($D$2:$EE$2,AJ$2-1,$D19:$EE19)/12)*(1+XLOOKUP(AJ$2,Assumptions!$C$94:$M$94,Assumptions!$C$96:$M$96)))</f>
        <v>474.243518</v>
      </c>
      <c r="AK19" s="50">
        <f t="array" ref="AK19">IF(AK$2=1,Assumptions!$X19/12,(SUMIF($D$2:$EE$2,AK$2-1,$D19:$EE19)/12)*(1+XLOOKUP(AK$2,Assumptions!$C$94:$M$94,Assumptions!$C$96:$M$96)))</f>
        <v>474.243518</v>
      </c>
      <c r="AL19" s="50">
        <f t="array" ref="AL19">IF(AL$2=1,Assumptions!$X19/12,(SUMIF($D$2:$EE$2,AL$2-1,$D19:$EE19)/12)*(1+XLOOKUP(AL$2,Assumptions!$C$94:$M$94,Assumptions!$C$96:$M$96)))</f>
        <v>474.243518</v>
      </c>
      <c r="AM19" s="50">
        <f t="array" ref="AM19">IF(AM$2=1,Assumptions!$X19/12,(SUMIF($D$2:$EE$2,AM$2-1,$D19:$EE19)/12)*(1+XLOOKUP(AM$2,Assumptions!$C$94:$M$94,Assumptions!$C$96:$M$96)))</f>
        <v>474.243518</v>
      </c>
      <c r="AN19" s="50">
        <f t="array" ref="AN19">IF(AN$2=1,Assumptions!$X19/12,(SUMIF($D$2:$EE$2,AN$2-1,$D19:$EE19)/12)*(1+XLOOKUP(AN$2,Assumptions!$C$94:$M$94,Assumptions!$C$96:$M$96)))</f>
        <v>488.4708235</v>
      </c>
      <c r="AO19" s="50">
        <f t="array" ref="AO19">IF(AO$2=1,Assumptions!$X19/12,(SUMIF($D$2:$EE$2,AO$2-1,$D19:$EE19)/12)*(1+XLOOKUP(AO$2,Assumptions!$C$94:$M$94,Assumptions!$C$96:$M$96)))</f>
        <v>488.4708235</v>
      </c>
      <c r="AP19" s="50">
        <f t="array" ref="AP19">IF(AP$2=1,Assumptions!$X19/12,(SUMIF($D$2:$EE$2,AP$2-1,$D19:$EE19)/12)*(1+XLOOKUP(AP$2,Assumptions!$C$94:$M$94,Assumptions!$C$96:$M$96)))</f>
        <v>488.4708235</v>
      </c>
      <c r="AQ19" s="50">
        <f t="array" ref="AQ19">IF(AQ$2=1,Assumptions!$X19/12,(SUMIF($D$2:$EE$2,AQ$2-1,$D19:$EE19)/12)*(1+XLOOKUP(AQ$2,Assumptions!$C$94:$M$94,Assumptions!$C$96:$M$96)))</f>
        <v>488.4708235</v>
      </c>
      <c r="AR19" s="50">
        <f t="array" ref="AR19">IF(AR$2=1,Assumptions!$X19/12,(SUMIF($D$2:$EE$2,AR$2-1,$D19:$EE19)/12)*(1+XLOOKUP(AR$2,Assumptions!$C$94:$M$94,Assumptions!$C$96:$M$96)))</f>
        <v>488.4708235</v>
      </c>
      <c r="AS19" s="50">
        <f t="array" ref="AS19">IF(AS$2=1,Assumptions!$X19/12,(SUMIF($D$2:$EE$2,AS$2-1,$D19:$EE19)/12)*(1+XLOOKUP(AS$2,Assumptions!$C$94:$M$94,Assumptions!$C$96:$M$96)))</f>
        <v>488.4708235</v>
      </c>
      <c r="AT19" s="50">
        <f t="array" ref="AT19">IF(AT$2=1,Assumptions!$X19/12,(SUMIF($D$2:$EE$2,AT$2-1,$D19:$EE19)/12)*(1+XLOOKUP(AT$2,Assumptions!$C$94:$M$94,Assumptions!$C$96:$M$96)))</f>
        <v>488.4708235</v>
      </c>
      <c r="AU19" s="50">
        <f t="array" ref="AU19">IF(AU$2=1,Assumptions!$X19/12,(SUMIF($D$2:$EE$2,AU$2-1,$D19:$EE19)/12)*(1+XLOOKUP(AU$2,Assumptions!$C$94:$M$94,Assumptions!$C$96:$M$96)))</f>
        <v>488.4708235</v>
      </c>
      <c r="AV19" s="50">
        <f t="array" ref="AV19">IF(AV$2=1,Assumptions!$X19/12,(SUMIF($D$2:$EE$2,AV$2-1,$D19:$EE19)/12)*(1+XLOOKUP(AV$2,Assumptions!$C$94:$M$94,Assumptions!$C$96:$M$96)))</f>
        <v>488.4708235</v>
      </c>
      <c r="AW19" s="50">
        <f t="array" ref="AW19">IF(AW$2=1,Assumptions!$X19/12,(SUMIF($D$2:$EE$2,AW$2-1,$D19:$EE19)/12)*(1+XLOOKUP(AW$2,Assumptions!$C$94:$M$94,Assumptions!$C$96:$M$96)))</f>
        <v>488.4708235</v>
      </c>
      <c r="AX19" s="50">
        <f t="array" ref="AX19">IF(AX$2=1,Assumptions!$X19/12,(SUMIF($D$2:$EE$2,AX$2-1,$D19:$EE19)/12)*(1+XLOOKUP(AX$2,Assumptions!$C$94:$M$94,Assumptions!$C$96:$M$96)))</f>
        <v>488.4708235</v>
      </c>
      <c r="AY19" s="50">
        <f t="array" ref="AY19">IF(AY$2=1,Assumptions!$X19/12,(SUMIF($D$2:$EE$2,AY$2-1,$D19:$EE19)/12)*(1+XLOOKUP(AY$2,Assumptions!$C$94:$M$94,Assumptions!$C$96:$M$96)))</f>
        <v>488.4708235</v>
      </c>
      <c r="AZ19" s="50">
        <f t="array" ref="AZ19">IF(AZ$2=1,Assumptions!$X19/12,(SUMIF($D$2:$EE$2,AZ$2-1,$D19:$EE19)/12)*(1+XLOOKUP(AZ$2,Assumptions!$C$94:$M$94,Assumptions!$C$96:$M$96)))</f>
        <v>503.1249482</v>
      </c>
      <c r="BA19" s="50">
        <f t="array" ref="BA19">IF(BA$2=1,Assumptions!$X19/12,(SUMIF($D$2:$EE$2,BA$2-1,$D19:$EE19)/12)*(1+XLOOKUP(BA$2,Assumptions!$C$94:$M$94,Assumptions!$C$96:$M$96)))</f>
        <v>503.1249482</v>
      </c>
      <c r="BB19" s="50">
        <f t="array" ref="BB19">IF(BB$2=1,Assumptions!$X19/12,(SUMIF($D$2:$EE$2,BB$2-1,$D19:$EE19)/12)*(1+XLOOKUP(BB$2,Assumptions!$C$94:$M$94,Assumptions!$C$96:$M$96)))</f>
        <v>503.1249482</v>
      </c>
      <c r="BC19" s="50">
        <f t="array" ref="BC19">IF(BC$2=1,Assumptions!$X19/12,(SUMIF($D$2:$EE$2,BC$2-1,$D19:$EE19)/12)*(1+XLOOKUP(BC$2,Assumptions!$C$94:$M$94,Assumptions!$C$96:$M$96)))</f>
        <v>503.1249482</v>
      </c>
      <c r="BD19" s="50">
        <f t="array" ref="BD19">IF(BD$2=1,Assumptions!$X19/12,(SUMIF($D$2:$EE$2,BD$2-1,$D19:$EE19)/12)*(1+XLOOKUP(BD$2,Assumptions!$C$94:$M$94,Assumptions!$C$96:$M$96)))</f>
        <v>503.1249482</v>
      </c>
      <c r="BE19" s="50">
        <f t="array" ref="BE19">IF(BE$2=1,Assumptions!$X19/12,(SUMIF($D$2:$EE$2,BE$2-1,$D19:$EE19)/12)*(1+XLOOKUP(BE$2,Assumptions!$C$94:$M$94,Assumptions!$C$96:$M$96)))</f>
        <v>503.1249482</v>
      </c>
      <c r="BF19" s="50">
        <f t="array" ref="BF19">IF(BF$2=1,Assumptions!$X19/12,(SUMIF($D$2:$EE$2,BF$2-1,$D19:$EE19)/12)*(1+XLOOKUP(BF$2,Assumptions!$C$94:$M$94,Assumptions!$C$96:$M$96)))</f>
        <v>503.1249482</v>
      </c>
      <c r="BG19" s="50">
        <f t="array" ref="BG19">IF(BG$2=1,Assumptions!$X19/12,(SUMIF($D$2:$EE$2,BG$2-1,$D19:$EE19)/12)*(1+XLOOKUP(BG$2,Assumptions!$C$94:$M$94,Assumptions!$C$96:$M$96)))</f>
        <v>503.1249482</v>
      </c>
      <c r="BH19" s="50">
        <f t="array" ref="BH19">IF(BH$2=1,Assumptions!$X19/12,(SUMIF($D$2:$EE$2,BH$2-1,$D19:$EE19)/12)*(1+XLOOKUP(BH$2,Assumptions!$C$94:$M$94,Assumptions!$C$96:$M$96)))</f>
        <v>503.1249482</v>
      </c>
      <c r="BI19" s="50">
        <f t="array" ref="BI19">IF(BI$2=1,Assumptions!$X19/12,(SUMIF($D$2:$EE$2,BI$2-1,$D19:$EE19)/12)*(1+XLOOKUP(BI$2,Assumptions!$C$94:$M$94,Assumptions!$C$96:$M$96)))</f>
        <v>503.1249482</v>
      </c>
      <c r="BJ19" s="50">
        <f t="array" ref="BJ19">IF(BJ$2=1,Assumptions!$X19/12,(SUMIF($D$2:$EE$2,BJ$2-1,$D19:$EE19)/12)*(1+XLOOKUP(BJ$2,Assumptions!$C$94:$M$94,Assumptions!$C$96:$M$96)))</f>
        <v>503.1249482</v>
      </c>
      <c r="BK19" s="50">
        <f t="array" ref="BK19">IF(BK$2=1,Assumptions!$X19/12,(SUMIF($D$2:$EE$2,BK$2-1,$D19:$EE19)/12)*(1+XLOOKUP(BK$2,Assumptions!$C$94:$M$94,Assumptions!$C$96:$M$96)))</f>
        <v>503.1249482</v>
      </c>
      <c r="BL19" s="50">
        <f t="array" ref="BL19">IF(BL$2=1,Assumptions!$X19/12,(SUMIF($D$2:$EE$2,BL$2-1,$D19:$EE19)/12)*(1+XLOOKUP(BL$2,Assumptions!$C$94:$M$94,Assumptions!$C$96:$M$96)))</f>
        <v>518.2186967</v>
      </c>
      <c r="BM19" s="50">
        <f t="array" ref="BM19">IF(BM$2=1,Assumptions!$X19/12,(SUMIF($D$2:$EE$2,BM$2-1,$D19:$EE19)/12)*(1+XLOOKUP(BM$2,Assumptions!$C$94:$M$94,Assumptions!$C$96:$M$96)))</f>
        <v>518.2186967</v>
      </c>
      <c r="BN19" s="50">
        <f t="array" ref="BN19">IF(BN$2=1,Assumptions!$X19/12,(SUMIF($D$2:$EE$2,BN$2-1,$D19:$EE19)/12)*(1+XLOOKUP(BN$2,Assumptions!$C$94:$M$94,Assumptions!$C$96:$M$96)))</f>
        <v>518.2186967</v>
      </c>
      <c r="BO19" s="50">
        <f t="array" ref="BO19">IF(BO$2=1,Assumptions!$X19/12,(SUMIF($D$2:$EE$2,BO$2-1,$D19:$EE19)/12)*(1+XLOOKUP(BO$2,Assumptions!$C$94:$M$94,Assumptions!$C$96:$M$96)))</f>
        <v>518.2186967</v>
      </c>
      <c r="BP19" s="50">
        <f t="array" ref="BP19">IF(BP$2=1,Assumptions!$X19/12,(SUMIF($D$2:$EE$2,BP$2-1,$D19:$EE19)/12)*(1+XLOOKUP(BP$2,Assumptions!$C$94:$M$94,Assumptions!$C$96:$M$96)))</f>
        <v>518.2186967</v>
      </c>
      <c r="BQ19" s="50">
        <f t="array" ref="BQ19">IF(BQ$2=1,Assumptions!$X19/12,(SUMIF($D$2:$EE$2,BQ$2-1,$D19:$EE19)/12)*(1+XLOOKUP(BQ$2,Assumptions!$C$94:$M$94,Assumptions!$C$96:$M$96)))</f>
        <v>518.2186967</v>
      </c>
      <c r="BR19" s="50">
        <f t="array" ref="BR19">IF(BR$2=1,Assumptions!$X19/12,(SUMIF($D$2:$EE$2,BR$2-1,$D19:$EE19)/12)*(1+XLOOKUP(BR$2,Assumptions!$C$94:$M$94,Assumptions!$C$96:$M$96)))</f>
        <v>518.2186967</v>
      </c>
      <c r="BS19" s="50">
        <f t="array" ref="BS19">IF(BS$2=1,Assumptions!$X19/12,(SUMIF($D$2:$EE$2,BS$2-1,$D19:$EE19)/12)*(1+XLOOKUP(BS$2,Assumptions!$C$94:$M$94,Assumptions!$C$96:$M$96)))</f>
        <v>518.2186967</v>
      </c>
      <c r="BT19" s="50">
        <f t="array" ref="BT19">IF(BT$2=1,Assumptions!$X19/12,(SUMIF($D$2:$EE$2,BT$2-1,$D19:$EE19)/12)*(1+XLOOKUP(BT$2,Assumptions!$C$94:$M$94,Assumptions!$C$96:$M$96)))</f>
        <v>518.2186967</v>
      </c>
      <c r="BU19" s="50">
        <f t="array" ref="BU19">IF(BU$2=1,Assumptions!$X19/12,(SUMIF($D$2:$EE$2,BU$2-1,$D19:$EE19)/12)*(1+XLOOKUP(BU$2,Assumptions!$C$94:$M$94,Assumptions!$C$96:$M$96)))</f>
        <v>518.2186967</v>
      </c>
      <c r="BV19" s="50">
        <f t="array" ref="BV19">IF(BV$2=1,Assumptions!$X19/12,(SUMIF($D$2:$EE$2,BV$2-1,$D19:$EE19)/12)*(1+XLOOKUP(BV$2,Assumptions!$C$94:$M$94,Assumptions!$C$96:$M$96)))</f>
        <v>518.2186967</v>
      </c>
      <c r="BW19" s="50">
        <f t="array" ref="BW19">IF(BW$2=1,Assumptions!$X19/12,(SUMIF($D$2:$EE$2,BW$2-1,$D19:$EE19)/12)*(1+XLOOKUP(BW$2,Assumptions!$C$94:$M$94,Assumptions!$C$96:$M$96)))</f>
        <v>518.2186967</v>
      </c>
      <c r="BX19" s="50">
        <f t="array" ref="BX19">IF(BX$2=1,Assumptions!$X19/12,(SUMIF($D$2:$EE$2,BX$2-1,$D19:$EE19)/12)*(1+XLOOKUP(BX$2,Assumptions!$C$94:$M$94,Assumptions!$C$96:$M$96)))</f>
        <v>533.7652576</v>
      </c>
      <c r="BY19" s="50">
        <f t="array" ref="BY19">IF(BY$2=1,Assumptions!$X19/12,(SUMIF($D$2:$EE$2,BY$2-1,$D19:$EE19)/12)*(1+XLOOKUP(BY$2,Assumptions!$C$94:$M$94,Assumptions!$C$96:$M$96)))</f>
        <v>533.7652576</v>
      </c>
      <c r="BZ19" s="50">
        <f t="array" ref="BZ19">IF(BZ$2=1,Assumptions!$X19/12,(SUMIF($D$2:$EE$2,BZ$2-1,$D19:$EE19)/12)*(1+XLOOKUP(BZ$2,Assumptions!$C$94:$M$94,Assumptions!$C$96:$M$96)))</f>
        <v>533.7652576</v>
      </c>
      <c r="CA19" s="50">
        <f t="array" ref="CA19">IF(CA$2=1,Assumptions!$X19/12,(SUMIF($D$2:$EE$2,CA$2-1,$D19:$EE19)/12)*(1+XLOOKUP(CA$2,Assumptions!$C$94:$M$94,Assumptions!$C$96:$M$96)))</f>
        <v>533.7652576</v>
      </c>
      <c r="CB19" s="50">
        <f t="array" ref="CB19">IF(CB$2=1,Assumptions!$X19/12,(SUMIF($D$2:$EE$2,CB$2-1,$D19:$EE19)/12)*(1+XLOOKUP(CB$2,Assumptions!$C$94:$M$94,Assumptions!$C$96:$M$96)))</f>
        <v>533.7652576</v>
      </c>
      <c r="CC19" s="50">
        <f t="array" ref="CC19">IF(CC$2=1,Assumptions!$X19/12,(SUMIF($D$2:$EE$2,CC$2-1,$D19:$EE19)/12)*(1+XLOOKUP(CC$2,Assumptions!$C$94:$M$94,Assumptions!$C$96:$M$96)))</f>
        <v>533.7652576</v>
      </c>
      <c r="CD19" s="50">
        <f t="array" ref="CD19">IF(CD$2=1,Assumptions!$X19/12,(SUMIF($D$2:$EE$2,CD$2-1,$D19:$EE19)/12)*(1+XLOOKUP(CD$2,Assumptions!$C$94:$M$94,Assumptions!$C$96:$M$96)))</f>
        <v>533.7652576</v>
      </c>
      <c r="CE19" s="50">
        <f t="array" ref="CE19">IF(CE$2=1,Assumptions!$X19/12,(SUMIF($D$2:$EE$2,CE$2-1,$D19:$EE19)/12)*(1+XLOOKUP(CE$2,Assumptions!$C$94:$M$94,Assumptions!$C$96:$M$96)))</f>
        <v>533.7652576</v>
      </c>
      <c r="CF19" s="50">
        <f t="array" ref="CF19">IF(CF$2=1,Assumptions!$X19/12,(SUMIF($D$2:$EE$2,CF$2-1,$D19:$EE19)/12)*(1+XLOOKUP(CF$2,Assumptions!$C$94:$M$94,Assumptions!$C$96:$M$96)))</f>
        <v>533.7652576</v>
      </c>
      <c r="CG19" s="50">
        <f t="array" ref="CG19">IF(CG$2=1,Assumptions!$X19/12,(SUMIF($D$2:$EE$2,CG$2-1,$D19:$EE19)/12)*(1+XLOOKUP(CG$2,Assumptions!$C$94:$M$94,Assumptions!$C$96:$M$96)))</f>
        <v>533.7652576</v>
      </c>
      <c r="CH19" s="50">
        <f t="array" ref="CH19">IF(CH$2=1,Assumptions!$X19/12,(SUMIF($D$2:$EE$2,CH$2-1,$D19:$EE19)/12)*(1+XLOOKUP(CH$2,Assumptions!$C$94:$M$94,Assumptions!$C$96:$M$96)))</f>
        <v>533.7652576</v>
      </c>
      <c r="CI19" s="50">
        <f t="array" ref="CI19">IF(CI$2=1,Assumptions!$X19/12,(SUMIF($D$2:$EE$2,CI$2-1,$D19:$EE19)/12)*(1+XLOOKUP(CI$2,Assumptions!$C$94:$M$94,Assumptions!$C$96:$M$96)))</f>
        <v>533.7652576</v>
      </c>
      <c r="CJ19" s="50">
        <f t="array" ref="CJ19">IF(CJ$2=1,Assumptions!$X19/12,(SUMIF($D$2:$EE$2,CJ$2-1,$D19:$EE19)/12)*(1+XLOOKUP(CJ$2,Assumptions!$C$94:$M$94,Assumptions!$C$96:$M$96)))</f>
        <v>549.7782153</v>
      </c>
      <c r="CK19" s="50">
        <f t="array" ref="CK19">IF(CK$2=1,Assumptions!$X19/12,(SUMIF($D$2:$EE$2,CK$2-1,$D19:$EE19)/12)*(1+XLOOKUP(CK$2,Assumptions!$C$94:$M$94,Assumptions!$C$96:$M$96)))</f>
        <v>549.7782153</v>
      </c>
      <c r="CL19" s="50">
        <f t="array" ref="CL19">IF(CL$2=1,Assumptions!$X19/12,(SUMIF($D$2:$EE$2,CL$2-1,$D19:$EE19)/12)*(1+XLOOKUP(CL$2,Assumptions!$C$94:$M$94,Assumptions!$C$96:$M$96)))</f>
        <v>549.7782153</v>
      </c>
      <c r="CM19" s="50">
        <f t="array" ref="CM19">IF(CM$2=1,Assumptions!$X19/12,(SUMIF($D$2:$EE$2,CM$2-1,$D19:$EE19)/12)*(1+XLOOKUP(CM$2,Assumptions!$C$94:$M$94,Assumptions!$C$96:$M$96)))</f>
        <v>549.7782153</v>
      </c>
      <c r="CN19" s="50">
        <f t="array" ref="CN19">IF(CN$2=1,Assumptions!$X19/12,(SUMIF($D$2:$EE$2,CN$2-1,$D19:$EE19)/12)*(1+XLOOKUP(CN$2,Assumptions!$C$94:$M$94,Assumptions!$C$96:$M$96)))</f>
        <v>549.7782153</v>
      </c>
      <c r="CO19" s="50">
        <f t="array" ref="CO19">IF(CO$2=1,Assumptions!$X19/12,(SUMIF($D$2:$EE$2,CO$2-1,$D19:$EE19)/12)*(1+XLOOKUP(CO$2,Assumptions!$C$94:$M$94,Assumptions!$C$96:$M$96)))</f>
        <v>549.7782153</v>
      </c>
      <c r="CP19" s="50">
        <f t="array" ref="CP19">IF(CP$2=1,Assumptions!$X19/12,(SUMIF($D$2:$EE$2,CP$2-1,$D19:$EE19)/12)*(1+XLOOKUP(CP$2,Assumptions!$C$94:$M$94,Assumptions!$C$96:$M$96)))</f>
        <v>549.7782153</v>
      </c>
      <c r="CQ19" s="50">
        <f t="array" ref="CQ19">IF(CQ$2=1,Assumptions!$X19/12,(SUMIF($D$2:$EE$2,CQ$2-1,$D19:$EE19)/12)*(1+XLOOKUP(CQ$2,Assumptions!$C$94:$M$94,Assumptions!$C$96:$M$96)))</f>
        <v>549.7782153</v>
      </c>
      <c r="CR19" s="50">
        <f t="array" ref="CR19">IF(CR$2=1,Assumptions!$X19/12,(SUMIF($D$2:$EE$2,CR$2-1,$D19:$EE19)/12)*(1+XLOOKUP(CR$2,Assumptions!$C$94:$M$94,Assumptions!$C$96:$M$96)))</f>
        <v>549.7782153</v>
      </c>
      <c r="CS19" s="50">
        <f t="array" ref="CS19">IF(CS$2=1,Assumptions!$X19/12,(SUMIF($D$2:$EE$2,CS$2-1,$D19:$EE19)/12)*(1+XLOOKUP(CS$2,Assumptions!$C$94:$M$94,Assumptions!$C$96:$M$96)))</f>
        <v>549.7782153</v>
      </c>
      <c r="CT19" s="50">
        <f t="array" ref="CT19">IF(CT$2=1,Assumptions!$X19/12,(SUMIF($D$2:$EE$2,CT$2-1,$D19:$EE19)/12)*(1+XLOOKUP(CT$2,Assumptions!$C$94:$M$94,Assumptions!$C$96:$M$96)))</f>
        <v>549.7782153</v>
      </c>
      <c r="CU19" s="50">
        <f t="array" ref="CU19">IF(CU$2=1,Assumptions!$X19/12,(SUMIF($D$2:$EE$2,CU$2-1,$D19:$EE19)/12)*(1+XLOOKUP(CU$2,Assumptions!$C$94:$M$94,Assumptions!$C$96:$M$96)))</f>
        <v>549.7782153</v>
      </c>
      <c r="CV19" s="50">
        <f t="array" ref="CV19">IF(CV$2=1,Assumptions!$X19/12,(SUMIF($D$2:$EE$2,CV$2-1,$D19:$EE19)/12)*(1+XLOOKUP(CV$2,Assumptions!$C$94:$M$94,Assumptions!$C$96:$M$96)))</f>
        <v>566.2715618</v>
      </c>
      <c r="CW19" s="50">
        <f t="array" ref="CW19">IF(CW$2=1,Assumptions!$X19/12,(SUMIF($D$2:$EE$2,CW$2-1,$D19:$EE19)/12)*(1+XLOOKUP(CW$2,Assumptions!$C$94:$M$94,Assumptions!$C$96:$M$96)))</f>
        <v>566.2715618</v>
      </c>
      <c r="CX19" s="50">
        <f t="array" ref="CX19">IF(CX$2=1,Assumptions!$X19/12,(SUMIF($D$2:$EE$2,CX$2-1,$D19:$EE19)/12)*(1+XLOOKUP(CX$2,Assumptions!$C$94:$M$94,Assumptions!$C$96:$M$96)))</f>
        <v>566.2715618</v>
      </c>
      <c r="CY19" s="50">
        <f t="array" ref="CY19">IF(CY$2=1,Assumptions!$X19/12,(SUMIF($D$2:$EE$2,CY$2-1,$D19:$EE19)/12)*(1+XLOOKUP(CY$2,Assumptions!$C$94:$M$94,Assumptions!$C$96:$M$96)))</f>
        <v>566.2715618</v>
      </c>
      <c r="CZ19" s="50">
        <f t="array" ref="CZ19">IF(CZ$2=1,Assumptions!$X19/12,(SUMIF($D$2:$EE$2,CZ$2-1,$D19:$EE19)/12)*(1+XLOOKUP(CZ$2,Assumptions!$C$94:$M$94,Assumptions!$C$96:$M$96)))</f>
        <v>566.2715618</v>
      </c>
      <c r="DA19" s="50">
        <f t="array" ref="DA19">IF(DA$2=1,Assumptions!$X19/12,(SUMIF($D$2:$EE$2,DA$2-1,$D19:$EE19)/12)*(1+XLOOKUP(DA$2,Assumptions!$C$94:$M$94,Assumptions!$C$96:$M$96)))</f>
        <v>566.2715618</v>
      </c>
      <c r="DB19" s="50">
        <f t="array" ref="DB19">IF(DB$2=1,Assumptions!$X19/12,(SUMIF($D$2:$EE$2,DB$2-1,$D19:$EE19)/12)*(1+XLOOKUP(DB$2,Assumptions!$C$94:$M$94,Assumptions!$C$96:$M$96)))</f>
        <v>566.2715618</v>
      </c>
      <c r="DC19" s="50">
        <f t="array" ref="DC19">IF(DC$2=1,Assumptions!$X19/12,(SUMIF($D$2:$EE$2,DC$2-1,$D19:$EE19)/12)*(1+XLOOKUP(DC$2,Assumptions!$C$94:$M$94,Assumptions!$C$96:$M$96)))</f>
        <v>566.2715618</v>
      </c>
      <c r="DD19" s="50">
        <f t="array" ref="DD19">IF(DD$2=1,Assumptions!$X19/12,(SUMIF($D$2:$EE$2,DD$2-1,$D19:$EE19)/12)*(1+XLOOKUP(DD$2,Assumptions!$C$94:$M$94,Assumptions!$C$96:$M$96)))</f>
        <v>566.2715618</v>
      </c>
      <c r="DE19" s="50">
        <f t="array" ref="DE19">IF(DE$2=1,Assumptions!$X19/12,(SUMIF($D$2:$EE$2,DE$2-1,$D19:$EE19)/12)*(1+XLOOKUP(DE$2,Assumptions!$C$94:$M$94,Assumptions!$C$96:$M$96)))</f>
        <v>566.2715618</v>
      </c>
      <c r="DF19" s="50">
        <f t="array" ref="DF19">IF(DF$2=1,Assumptions!$X19/12,(SUMIF($D$2:$EE$2,DF$2-1,$D19:$EE19)/12)*(1+XLOOKUP(DF$2,Assumptions!$C$94:$M$94,Assumptions!$C$96:$M$96)))</f>
        <v>566.2715618</v>
      </c>
      <c r="DG19" s="50">
        <f t="array" ref="DG19">IF(DG$2=1,Assumptions!$X19/12,(SUMIF($D$2:$EE$2,DG$2-1,$D19:$EE19)/12)*(1+XLOOKUP(DG$2,Assumptions!$C$94:$M$94,Assumptions!$C$96:$M$96)))</f>
        <v>566.2715618</v>
      </c>
      <c r="DH19" s="50">
        <f t="array" ref="DH19">IF(DH$2=1,Assumptions!$X19/12,(SUMIF($D$2:$EE$2,DH$2-1,$D19:$EE19)/12)*(1+XLOOKUP(DH$2,Assumptions!$C$94:$M$94,Assumptions!$C$96:$M$96)))</f>
        <v>583.2597086</v>
      </c>
      <c r="DI19" s="50">
        <f t="array" ref="DI19">IF(DI$2=1,Assumptions!$X19/12,(SUMIF($D$2:$EE$2,DI$2-1,$D19:$EE19)/12)*(1+XLOOKUP(DI$2,Assumptions!$C$94:$M$94,Assumptions!$C$96:$M$96)))</f>
        <v>583.2597086</v>
      </c>
      <c r="DJ19" s="50">
        <f t="array" ref="DJ19">IF(DJ$2=1,Assumptions!$X19/12,(SUMIF($D$2:$EE$2,DJ$2-1,$D19:$EE19)/12)*(1+XLOOKUP(DJ$2,Assumptions!$C$94:$M$94,Assumptions!$C$96:$M$96)))</f>
        <v>583.2597086</v>
      </c>
      <c r="DK19" s="50">
        <f t="array" ref="DK19">IF(DK$2=1,Assumptions!$X19/12,(SUMIF($D$2:$EE$2,DK$2-1,$D19:$EE19)/12)*(1+XLOOKUP(DK$2,Assumptions!$C$94:$M$94,Assumptions!$C$96:$M$96)))</f>
        <v>583.2597086</v>
      </c>
      <c r="DL19" s="50">
        <f t="array" ref="DL19">IF(DL$2=1,Assumptions!$X19/12,(SUMIF($D$2:$EE$2,DL$2-1,$D19:$EE19)/12)*(1+XLOOKUP(DL$2,Assumptions!$C$94:$M$94,Assumptions!$C$96:$M$96)))</f>
        <v>583.2597086</v>
      </c>
      <c r="DM19" s="50">
        <f t="array" ref="DM19">IF(DM$2=1,Assumptions!$X19/12,(SUMIF($D$2:$EE$2,DM$2-1,$D19:$EE19)/12)*(1+XLOOKUP(DM$2,Assumptions!$C$94:$M$94,Assumptions!$C$96:$M$96)))</f>
        <v>583.2597086</v>
      </c>
      <c r="DN19" s="50">
        <f t="array" ref="DN19">IF(DN$2=1,Assumptions!$X19/12,(SUMIF($D$2:$EE$2,DN$2-1,$D19:$EE19)/12)*(1+XLOOKUP(DN$2,Assumptions!$C$94:$M$94,Assumptions!$C$96:$M$96)))</f>
        <v>583.2597086</v>
      </c>
      <c r="DO19" s="50">
        <f t="array" ref="DO19">IF(DO$2=1,Assumptions!$X19/12,(SUMIF($D$2:$EE$2,DO$2-1,$D19:$EE19)/12)*(1+XLOOKUP(DO$2,Assumptions!$C$94:$M$94,Assumptions!$C$96:$M$96)))</f>
        <v>583.2597086</v>
      </c>
      <c r="DP19" s="50">
        <f t="array" ref="DP19">IF(DP$2=1,Assumptions!$X19/12,(SUMIF($D$2:$EE$2,DP$2-1,$D19:$EE19)/12)*(1+XLOOKUP(DP$2,Assumptions!$C$94:$M$94,Assumptions!$C$96:$M$96)))</f>
        <v>583.2597086</v>
      </c>
      <c r="DQ19" s="50">
        <f t="array" ref="DQ19">IF(DQ$2=1,Assumptions!$X19/12,(SUMIF($D$2:$EE$2,DQ$2-1,$D19:$EE19)/12)*(1+XLOOKUP(DQ$2,Assumptions!$C$94:$M$94,Assumptions!$C$96:$M$96)))</f>
        <v>583.2597086</v>
      </c>
      <c r="DR19" s="50">
        <f t="array" ref="DR19">IF(DR$2=1,Assumptions!$X19/12,(SUMIF($D$2:$EE$2,DR$2-1,$D19:$EE19)/12)*(1+XLOOKUP(DR$2,Assumptions!$C$94:$M$94,Assumptions!$C$96:$M$96)))</f>
        <v>583.2597086</v>
      </c>
      <c r="DS19" s="50">
        <f t="array" ref="DS19">IF(DS$2=1,Assumptions!$X19/12,(SUMIF($D$2:$EE$2,DS$2-1,$D19:$EE19)/12)*(1+XLOOKUP(DS$2,Assumptions!$C$94:$M$94,Assumptions!$C$96:$M$96)))</f>
        <v>583.2597086</v>
      </c>
      <c r="DT19" s="50">
        <f t="array" ref="DT19">IF(DT$2=1,Assumptions!$X19/12,(SUMIF($D$2:$EE$2,DT$2-1,$D19:$EE19)/12)*(1+XLOOKUP(DT$2,Assumptions!$C$94:$M$94,Assumptions!$C$96:$M$96)))</f>
        <v>600.7574999</v>
      </c>
      <c r="DU19" s="50">
        <f t="array" ref="DU19">IF(DU$2=1,Assumptions!$X19/12,(SUMIF($D$2:$EE$2,DU$2-1,$D19:$EE19)/12)*(1+XLOOKUP(DU$2,Assumptions!$C$94:$M$94,Assumptions!$C$96:$M$96)))</f>
        <v>600.7574999</v>
      </c>
      <c r="DV19" s="50">
        <f t="array" ref="DV19">IF(DV$2=1,Assumptions!$X19/12,(SUMIF($D$2:$EE$2,DV$2-1,$D19:$EE19)/12)*(1+XLOOKUP(DV$2,Assumptions!$C$94:$M$94,Assumptions!$C$96:$M$96)))</f>
        <v>600.7574999</v>
      </c>
      <c r="DW19" s="50">
        <f t="array" ref="DW19">IF(DW$2=1,Assumptions!$X19/12,(SUMIF($D$2:$EE$2,DW$2-1,$D19:$EE19)/12)*(1+XLOOKUP(DW$2,Assumptions!$C$94:$M$94,Assumptions!$C$96:$M$96)))</f>
        <v>600.7574999</v>
      </c>
      <c r="DX19" s="50">
        <f t="array" ref="DX19">IF(DX$2=1,Assumptions!$X19/12,(SUMIF($D$2:$EE$2,DX$2-1,$D19:$EE19)/12)*(1+XLOOKUP(DX$2,Assumptions!$C$94:$M$94,Assumptions!$C$96:$M$96)))</f>
        <v>600.7574999</v>
      </c>
      <c r="DY19" s="50">
        <f t="array" ref="DY19">IF(DY$2=1,Assumptions!$X19/12,(SUMIF($D$2:$EE$2,DY$2-1,$D19:$EE19)/12)*(1+XLOOKUP(DY$2,Assumptions!$C$94:$M$94,Assumptions!$C$96:$M$96)))</f>
        <v>600.7574999</v>
      </c>
      <c r="DZ19" s="50">
        <f t="array" ref="DZ19">IF(DZ$2=1,Assumptions!$X19/12,(SUMIF($D$2:$EE$2,DZ$2-1,$D19:$EE19)/12)*(1+XLOOKUP(DZ$2,Assumptions!$C$94:$M$94,Assumptions!$C$96:$M$96)))</f>
        <v>600.7574999</v>
      </c>
      <c r="EA19" s="50">
        <f t="array" ref="EA19">IF(EA$2=1,Assumptions!$X19/12,(SUMIF($D$2:$EE$2,EA$2-1,$D19:$EE19)/12)*(1+XLOOKUP(EA$2,Assumptions!$C$94:$M$94,Assumptions!$C$96:$M$96)))</f>
        <v>600.7574999</v>
      </c>
      <c r="EB19" s="50">
        <f t="array" ref="EB19">IF(EB$2=1,Assumptions!$X19/12,(SUMIF($D$2:$EE$2,EB$2-1,$D19:$EE19)/12)*(1+XLOOKUP(EB$2,Assumptions!$C$94:$M$94,Assumptions!$C$96:$M$96)))</f>
        <v>600.7574999</v>
      </c>
      <c r="EC19" s="50">
        <f t="array" ref="EC19">IF(EC$2=1,Assumptions!$X19/12,(SUMIF($D$2:$EE$2,EC$2-1,$D19:$EE19)/12)*(1+XLOOKUP(EC$2,Assumptions!$C$94:$M$94,Assumptions!$C$96:$M$96)))</f>
        <v>600.7574999</v>
      </c>
      <c r="ED19" s="50">
        <f t="array" ref="ED19">IF(ED$2=1,Assumptions!$X19/12,(SUMIF($D$2:$EE$2,ED$2-1,$D19:$EE19)/12)*(1+XLOOKUP(ED$2,Assumptions!$C$94:$M$94,Assumptions!$C$96:$M$96)))</f>
        <v>600.7574999</v>
      </c>
      <c r="EE19" s="50">
        <f t="array" ref="EE19">IF(EE$2=1,Assumptions!$X19/12,(SUMIF($D$2:$EE$2,EE$2-1,$D19:$EE19)/12)*(1+XLOOKUP(EE$2,Assumptions!$C$94:$M$94,Assumptions!$C$96:$M$96)))</f>
        <v>600.7574999</v>
      </c>
    </row>
    <row r="20" ht="15.75" customHeight="1">
      <c r="A20" s="1"/>
      <c r="B20" s="1"/>
      <c r="C20" s="1" t="str">
        <f>Assumptions!J20</f>
        <v>Utility Reimburshment (Electricity, Water, Gas, Cable &amp; Internet)</v>
      </c>
      <c r="D20" s="50">
        <f>-D$27*(1+Assumptions!$U$21)*IF(D2&lt;Assumptions!$V$21,0,1)</f>
        <v>2003.617972</v>
      </c>
      <c r="E20" s="50">
        <f>-E$27*(1+Assumptions!$U$21)*IF(E2&lt;Assumptions!$V$21,0,1)</f>
        <v>2003.617972</v>
      </c>
      <c r="F20" s="50">
        <f>-F$27*(1+Assumptions!$U$21)*IF(F2&lt;Assumptions!$V$21,0,1)</f>
        <v>2003.617972</v>
      </c>
      <c r="G20" s="50">
        <f>-G$27*(1+Assumptions!$U$21)*IF(G2&lt;Assumptions!$V$21,0,1)</f>
        <v>2003.617972</v>
      </c>
      <c r="H20" s="50">
        <f>-H$27*(1+Assumptions!$U$21)*IF(H2&lt;Assumptions!$V$21,0,1)</f>
        <v>2003.617972</v>
      </c>
      <c r="I20" s="50">
        <f>-I$27*(1+Assumptions!$U$21)*IF(I2&lt;Assumptions!$V$21,0,1)</f>
        <v>2003.617972</v>
      </c>
      <c r="J20" s="50">
        <f>-J$27*(1+Assumptions!$U$21)*IF(J2&lt;Assumptions!$V$21,0,1)</f>
        <v>2003.617972</v>
      </c>
      <c r="K20" s="50">
        <f>-K$27*(1+Assumptions!$U$21)*IF(K2&lt;Assumptions!$V$21,0,1)</f>
        <v>2003.617972</v>
      </c>
      <c r="L20" s="50">
        <f>-L$27*(1+Assumptions!$U$21)*IF(L2&lt;Assumptions!$V$21,0,1)</f>
        <v>2003.617972</v>
      </c>
      <c r="M20" s="50">
        <f>-M$27*(1+Assumptions!$U$21)*IF(M2&lt;Assumptions!$V$21,0,1)</f>
        <v>2003.617972</v>
      </c>
      <c r="N20" s="50">
        <f>-N$27*(1+Assumptions!$U$21)*IF(N2&lt;Assumptions!$V$21,0,1)</f>
        <v>2003.617972</v>
      </c>
      <c r="O20" s="50">
        <f>-O$27*(1+Assumptions!$U$21)*IF(O2&lt;Assumptions!$V$21,0,1)</f>
        <v>2003.617972</v>
      </c>
      <c r="P20" s="50">
        <f>-P$27*(1+Assumptions!$U$21)*IF(P2&lt;Assumptions!$V$21,0,1)</f>
        <v>2063.726511</v>
      </c>
      <c r="Q20" s="50">
        <f>-Q$27*(1+Assumptions!$U$21)*IF(Q2&lt;Assumptions!$V$21,0,1)</f>
        <v>2063.726511</v>
      </c>
      <c r="R20" s="50">
        <f>-R$27*(1+Assumptions!$U$21)*IF(R2&lt;Assumptions!$V$21,0,1)</f>
        <v>2063.726511</v>
      </c>
      <c r="S20" s="50">
        <f>-S$27*(1+Assumptions!$U$21)*IF(S2&lt;Assumptions!$V$21,0,1)</f>
        <v>2063.726511</v>
      </c>
      <c r="T20" s="50">
        <f>-T$27*(1+Assumptions!$U$21)*IF(T2&lt;Assumptions!$V$21,0,1)</f>
        <v>2063.726511</v>
      </c>
      <c r="U20" s="50">
        <f>-U$27*(1+Assumptions!$U$21)*IF(U2&lt;Assumptions!$V$21,0,1)</f>
        <v>2063.726511</v>
      </c>
      <c r="V20" s="50">
        <f>-V$27*(1+Assumptions!$U$21)*IF(V2&lt;Assumptions!$V$21,0,1)</f>
        <v>2063.726511</v>
      </c>
      <c r="W20" s="50">
        <f>-W$27*(1+Assumptions!$U$21)*IF(W2&lt;Assumptions!$V$21,0,1)</f>
        <v>2063.726511</v>
      </c>
      <c r="X20" s="50">
        <f>-X$27*(1+Assumptions!$U$21)*IF(X2&lt;Assumptions!$V$21,0,1)</f>
        <v>2063.726511</v>
      </c>
      <c r="Y20" s="50">
        <f>-Y$27*(1+Assumptions!$U$21)*IF(Y2&lt;Assumptions!$V$21,0,1)</f>
        <v>2063.726511</v>
      </c>
      <c r="Z20" s="50">
        <f>-Z$27*(1+Assumptions!$U$21)*IF(Z2&lt;Assumptions!$V$21,0,1)</f>
        <v>2063.726511</v>
      </c>
      <c r="AA20" s="50">
        <f>-AA$27*(1+Assumptions!$U$21)*IF(AA2&lt;Assumptions!$V$21,0,1)</f>
        <v>2063.726511</v>
      </c>
      <c r="AB20" s="50">
        <f>-AB$27*(1+Assumptions!$U$21)*IF(AB2&lt;Assumptions!$V$21,0,1)</f>
        <v>2125.638306</v>
      </c>
      <c r="AC20" s="50">
        <f>-AC$27*(1+Assumptions!$U$21)*IF(AC2&lt;Assumptions!$V$21,0,1)</f>
        <v>2125.638306</v>
      </c>
      <c r="AD20" s="50">
        <f>-AD$27*(1+Assumptions!$U$21)*IF(AD2&lt;Assumptions!$V$21,0,1)</f>
        <v>2125.638306</v>
      </c>
      <c r="AE20" s="50">
        <f>-AE$27*(1+Assumptions!$U$21)*IF(AE2&lt;Assumptions!$V$21,0,1)</f>
        <v>2125.638306</v>
      </c>
      <c r="AF20" s="50">
        <f>-AF$27*(1+Assumptions!$U$21)*IF(AF2&lt;Assumptions!$V$21,0,1)</f>
        <v>2125.638306</v>
      </c>
      <c r="AG20" s="50">
        <f>-AG$27*(1+Assumptions!$U$21)*IF(AG2&lt;Assumptions!$V$21,0,1)</f>
        <v>2125.638306</v>
      </c>
      <c r="AH20" s="50">
        <f>-AH$27*(1+Assumptions!$U$21)*IF(AH2&lt;Assumptions!$V$21,0,1)</f>
        <v>2125.638306</v>
      </c>
      <c r="AI20" s="50">
        <f>-AI$27*(1+Assumptions!$U$21)*IF(AI2&lt;Assumptions!$V$21,0,1)</f>
        <v>2125.638306</v>
      </c>
      <c r="AJ20" s="50">
        <f>-AJ$27*(1+Assumptions!$U$21)*IF(AJ2&lt;Assumptions!$V$21,0,1)</f>
        <v>2125.638306</v>
      </c>
      <c r="AK20" s="50">
        <f>-AK$27*(1+Assumptions!$U$21)*IF(AK2&lt;Assumptions!$V$21,0,1)</f>
        <v>2125.638306</v>
      </c>
      <c r="AL20" s="50">
        <f>-AL$27*(1+Assumptions!$U$21)*IF(AL2&lt;Assumptions!$V$21,0,1)</f>
        <v>2125.638306</v>
      </c>
      <c r="AM20" s="50">
        <f>-AM$27*(1+Assumptions!$U$21)*IF(AM2&lt;Assumptions!$V$21,0,1)</f>
        <v>2125.638306</v>
      </c>
      <c r="AN20" s="50">
        <f>-AN$27*(1+Assumptions!$U$21)*IF(AN2&lt;Assumptions!$V$21,0,1)</f>
        <v>2189.407455</v>
      </c>
      <c r="AO20" s="50">
        <f>-AO$27*(1+Assumptions!$U$21)*IF(AO2&lt;Assumptions!$V$21,0,1)</f>
        <v>2189.407455</v>
      </c>
      <c r="AP20" s="50">
        <f>-AP$27*(1+Assumptions!$U$21)*IF(AP2&lt;Assumptions!$V$21,0,1)</f>
        <v>2189.407455</v>
      </c>
      <c r="AQ20" s="50">
        <f>-AQ$27*(1+Assumptions!$U$21)*IF(AQ2&lt;Assumptions!$V$21,0,1)</f>
        <v>2189.407455</v>
      </c>
      <c r="AR20" s="50">
        <f>-AR$27*(1+Assumptions!$U$21)*IF(AR2&lt;Assumptions!$V$21,0,1)</f>
        <v>2189.407455</v>
      </c>
      <c r="AS20" s="50">
        <f>-AS$27*(1+Assumptions!$U$21)*IF(AS2&lt;Assumptions!$V$21,0,1)</f>
        <v>2189.407455</v>
      </c>
      <c r="AT20" s="50">
        <f>-AT$27*(1+Assumptions!$U$21)*IF(AT2&lt;Assumptions!$V$21,0,1)</f>
        <v>2189.407455</v>
      </c>
      <c r="AU20" s="50">
        <f>-AU$27*(1+Assumptions!$U$21)*IF(AU2&lt;Assumptions!$V$21,0,1)</f>
        <v>2189.407455</v>
      </c>
      <c r="AV20" s="50">
        <f>-AV$27*(1+Assumptions!$U$21)*IF(AV2&lt;Assumptions!$V$21,0,1)</f>
        <v>2189.407455</v>
      </c>
      <c r="AW20" s="50">
        <f>-AW$27*(1+Assumptions!$U$21)*IF(AW2&lt;Assumptions!$V$21,0,1)</f>
        <v>2189.407455</v>
      </c>
      <c r="AX20" s="50">
        <f>-AX$27*(1+Assumptions!$U$21)*IF(AX2&lt;Assumptions!$V$21,0,1)</f>
        <v>2189.407455</v>
      </c>
      <c r="AY20" s="50">
        <f>-AY$27*(1+Assumptions!$U$21)*IF(AY2&lt;Assumptions!$V$21,0,1)</f>
        <v>2189.407455</v>
      </c>
      <c r="AZ20" s="50">
        <f>-AZ$27*(1+Assumptions!$U$21)*IF(AZ2&lt;Assumptions!$V$21,0,1)</f>
        <v>2255.089679</v>
      </c>
      <c r="BA20" s="50">
        <f>-BA$27*(1+Assumptions!$U$21)*IF(BA2&lt;Assumptions!$V$21,0,1)</f>
        <v>2255.089679</v>
      </c>
      <c r="BB20" s="50">
        <f>-BB$27*(1+Assumptions!$U$21)*IF(BB2&lt;Assumptions!$V$21,0,1)</f>
        <v>2255.089679</v>
      </c>
      <c r="BC20" s="50">
        <f>-BC$27*(1+Assumptions!$U$21)*IF(BC2&lt;Assumptions!$V$21,0,1)</f>
        <v>2255.089679</v>
      </c>
      <c r="BD20" s="50">
        <f>-BD$27*(1+Assumptions!$U$21)*IF(BD2&lt;Assumptions!$V$21,0,1)</f>
        <v>2255.089679</v>
      </c>
      <c r="BE20" s="50">
        <f>-BE$27*(1+Assumptions!$U$21)*IF(BE2&lt;Assumptions!$V$21,0,1)</f>
        <v>2255.089679</v>
      </c>
      <c r="BF20" s="50">
        <f>-BF$27*(1+Assumptions!$U$21)*IF(BF2&lt;Assumptions!$V$21,0,1)</f>
        <v>2255.089679</v>
      </c>
      <c r="BG20" s="50">
        <f>-BG$27*(1+Assumptions!$U$21)*IF(BG2&lt;Assumptions!$V$21,0,1)</f>
        <v>2255.089679</v>
      </c>
      <c r="BH20" s="50">
        <f>-BH$27*(1+Assumptions!$U$21)*IF(BH2&lt;Assumptions!$V$21,0,1)</f>
        <v>2255.089679</v>
      </c>
      <c r="BI20" s="50">
        <f>-BI$27*(1+Assumptions!$U$21)*IF(BI2&lt;Assumptions!$V$21,0,1)</f>
        <v>2255.089679</v>
      </c>
      <c r="BJ20" s="50">
        <f>-BJ$27*(1+Assumptions!$U$21)*IF(BJ2&lt;Assumptions!$V$21,0,1)</f>
        <v>2255.089679</v>
      </c>
      <c r="BK20" s="50">
        <f>-BK$27*(1+Assumptions!$U$21)*IF(BK2&lt;Assumptions!$V$21,0,1)</f>
        <v>2255.089679</v>
      </c>
      <c r="BL20" s="50">
        <f>-BL$27*(1+Assumptions!$U$21)*IF(BL2&lt;Assumptions!$V$21,0,1)</f>
        <v>2322.742369</v>
      </c>
      <c r="BM20" s="50">
        <f>-BM$27*(1+Assumptions!$U$21)*IF(BM2&lt;Assumptions!$V$21,0,1)</f>
        <v>2322.742369</v>
      </c>
      <c r="BN20" s="50">
        <f>-BN$27*(1+Assumptions!$U$21)*IF(BN2&lt;Assumptions!$V$21,0,1)</f>
        <v>2322.742369</v>
      </c>
      <c r="BO20" s="50">
        <f>-BO$27*(1+Assumptions!$U$21)*IF(BO2&lt;Assumptions!$V$21,0,1)</f>
        <v>2322.742369</v>
      </c>
      <c r="BP20" s="50">
        <f>-BP$27*(1+Assumptions!$U$21)*IF(BP2&lt;Assumptions!$V$21,0,1)</f>
        <v>2322.742369</v>
      </c>
      <c r="BQ20" s="50">
        <f>-BQ$27*(1+Assumptions!$U$21)*IF(BQ2&lt;Assumptions!$V$21,0,1)</f>
        <v>2322.742369</v>
      </c>
      <c r="BR20" s="50">
        <f>-BR$27*(1+Assumptions!$U$21)*IF(BR2&lt;Assumptions!$V$21,0,1)</f>
        <v>2322.742369</v>
      </c>
      <c r="BS20" s="50">
        <f>-BS$27*(1+Assumptions!$U$21)*IF(BS2&lt;Assumptions!$V$21,0,1)</f>
        <v>2322.742369</v>
      </c>
      <c r="BT20" s="50">
        <f>-BT$27*(1+Assumptions!$U$21)*IF(BT2&lt;Assumptions!$V$21,0,1)</f>
        <v>2322.742369</v>
      </c>
      <c r="BU20" s="50">
        <f>-BU$27*(1+Assumptions!$U$21)*IF(BU2&lt;Assumptions!$V$21,0,1)</f>
        <v>2322.742369</v>
      </c>
      <c r="BV20" s="50">
        <f>-BV$27*(1+Assumptions!$U$21)*IF(BV2&lt;Assumptions!$V$21,0,1)</f>
        <v>2322.742369</v>
      </c>
      <c r="BW20" s="50">
        <f>-BW$27*(1+Assumptions!$U$21)*IF(BW2&lt;Assumptions!$V$21,0,1)</f>
        <v>2322.742369</v>
      </c>
      <c r="BX20" s="50">
        <f>-BX$27*(1+Assumptions!$U$21)*IF(BX2&lt;Assumptions!$V$21,0,1)</f>
        <v>2392.42464</v>
      </c>
      <c r="BY20" s="50">
        <f>-BY$27*(1+Assumptions!$U$21)*IF(BY2&lt;Assumptions!$V$21,0,1)</f>
        <v>2392.42464</v>
      </c>
      <c r="BZ20" s="50">
        <f>-BZ$27*(1+Assumptions!$U$21)*IF(BZ2&lt;Assumptions!$V$21,0,1)</f>
        <v>2392.42464</v>
      </c>
      <c r="CA20" s="50">
        <f>-CA$27*(1+Assumptions!$U$21)*IF(CA2&lt;Assumptions!$V$21,0,1)</f>
        <v>2392.42464</v>
      </c>
      <c r="CB20" s="50">
        <f>-CB$27*(1+Assumptions!$U$21)*IF(CB2&lt;Assumptions!$V$21,0,1)</f>
        <v>2392.42464</v>
      </c>
      <c r="CC20" s="50">
        <f>-CC$27*(1+Assumptions!$U$21)*IF(CC2&lt;Assumptions!$V$21,0,1)</f>
        <v>2392.42464</v>
      </c>
      <c r="CD20" s="50">
        <f>-CD$27*(1+Assumptions!$U$21)*IF(CD2&lt;Assumptions!$V$21,0,1)</f>
        <v>2392.42464</v>
      </c>
      <c r="CE20" s="50">
        <f>-CE$27*(1+Assumptions!$U$21)*IF(CE2&lt;Assumptions!$V$21,0,1)</f>
        <v>2392.42464</v>
      </c>
      <c r="CF20" s="50">
        <f>-CF$27*(1+Assumptions!$U$21)*IF(CF2&lt;Assumptions!$V$21,0,1)</f>
        <v>2392.42464</v>
      </c>
      <c r="CG20" s="50">
        <f>-CG$27*(1+Assumptions!$U$21)*IF(CG2&lt;Assumptions!$V$21,0,1)</f>
        <v>2392.42464</v>
      </c>
      <c r="CH20" s="50">
        <f>-CH$27*(1+Assumptions!$U$21)*IF(CH2&lt;Assumptions!$V$21,0,1)</f>
        <v>2392.42464</v>
      </c>
      <c r="CI20" s="50">
        <f>-CI$27*(1+Assumptions!$U$21)*IF(CI2&lt;Assumptions!$V$21,0,1)</f>
        <v>2392.42464</v>
      </c>
      <c r="CJ20" s="50">
        <f>-CJ$27*(1+Assumptions!$U$21)*IF(CJ2&lt;Assumptions!$V$21,0,1)</f>
        <v>2464.19738</v>
      </c>
      <c r="CK20" s="50">
        <f>-CK$27*(1+Assumptions!$U$21)*IF(CK2&lt;Assumptions!$V$21,0,1)</f>
        <v>2464.19738</v>
      </c>
      <c r="CL20" s="50">
        <f>-CL$27*(1+Assumptions!$U$21)*IF(CL2&lt;Assumptions!$V$21,0,1)</f>
        <v>2464.19738</v>
      </c>
      <c r="CM20" s="50">
        <f>-CM$27*(1+Assumptions!$U$21)*IF(CM2&lt;Assumptions!$V$21,0,1)</f>
        <v>2464.19738</v>
      </c>
      <c r="CN20" s="50">
        <f>-CN$27*(1+Assumptions!$U$21)*IF(CN2&lt;Assumptions!$V$21,0,1)</f>
        <v>2464.19738</v>
      </c>
      <c r="CO20" s="50">
        <f>-CO$27*(1+Assumptions!$U$21)*IF(CO2&lt;Assumptions!$V$21,0,1)</f>
        <v>2464.19738</v>
      </c>
      <c r="CP20" s="50">
        <f>-CP$27*(1+Assumptions!$U$21)*IF(CP2&lt;Assumptions!$V$21,0,1)</f>
        <v>2464.19738</v>
      </c>
      <c r="CQ20" s="50">
        <f>-CQ$27*(1+Assumptions!$U$21)*IF(CQ2&lt;Assumptions!$V$21,0,1)</f>
        <v>2464.19738</v>
      </c>
      <c r="CR20" s="50">
        <f>-CR$27*(1+Assumptions!$U$21)*IF(CR2&lt;Assumptions!$V$21,0,1)</f>
        <v>2464.19738</v>
      </c>
      <c r="CS20" s="50">
        <f>-CS$27*(1+Assumptions!$U$21)*IF(CS2&lt;Assumptions!$V$21,0,1)</f>
        <v>2464.19738</v>
      </c>
      <c r="CT20" s="50">
        <f>-CT$27*(1+Assumptions!$U$21)*IF(CT2&lt;Assumptions!$V$21,0,1)</f>
        <v>2464.19738</v>
      </c>
      <c r="CU20" s="50">
        <f>-CU$27*(1+Assumptions!$U$21)*IF(CU2&lt;Assumptions!$V$21,0,1)</f>
        <v>2464.19738</v>
      </c>
      <c r="CV20" s="50">
        <f>-CV$27*(1+Assumptions!$U$21)*IF(CV2&lt;Assumptions!$V$21,0,1)</f>
        <v>2538.123301</v>
      </c>
      <c r="CW20" s="50">
        <f>-CW$27*(1+Assumptions!$U$21)*IF(CW2&lt;Assumptions!$V$21,0,1)</f>
        <v>2538.123301</v>
      </c>
      <c r="CX20" s="50">
        <f>-CX$27*(1+Assumptions!$U$21)*IF(CX2&lt;Assumptions!$V$21,0,1)</f>
        <v>2538.123301</v>
      </c>
      <c r="CY20" s="50">
        <f>-CY$27*(1+Assumptions!$U$21)*IF(CY2&lt;Assumptions!$V$21,0,1)</f>
        <v>2538.123301</v>
      </c>
      <c r="CZ20" s="50">
        <f>-CZ$27*(1+Assumptions!$U$21)*IF(CZ2&lt;Assumptions!$V$21,0,1)</f>
        <v>2538.123301</v>
      </c>
      <c r="DA20" s="50">
        <f>-DA$27*(1+Assumptions!$U$21)*IF(DA2&lt;Assumptions!$V$21,0,1)</f>
        <v>2538.123301</v>
      </c>
      <c r="DB20" s="50">
        <f>-DB$27*(1+Assumptions!$U$21)*IF(DB2&lt;Assumptions!$V$21,0,1)</f>
        <v>2538.123301</v>
      </c>
      <c r="DC20" s="50">
        <f>-DC$27*(1+Assumptions!$U$21)*IF(DC2&lt;Assumptions!$V$21,0,1)</f>
        <v>2538.123301</v>
      </c>
      <c r="DD20" s="50">
        <f>-DD$27*(1+Assumptions!$U$21)*IF(DD2&lt;Assumptions!$V$21,0,1)</f>
        <v>2538.123301</v>
      </c>
      <c r="DE20" s="50">
        <f>-DE$27*(1+Assumptions!$U$21)*IF(DE2&lt;Assumptions!$V$21,0,1)</f>
        <v>2538.123301</v>
      </c>
      <c r="DF20" s="50">
        <f>-DF$27*(1+Assumptions!$U$21)*IF(DF2&lt;Assumptions!$V$21,0,1)</f>
        <v>2538.123301</v>
      </c>
      <c r="DG20" s="50">
        <f>-DG$27*(1+Assumptions!$U$21)*IF(DG2&lt;Assumptions!$V$21,0,1)</f>
        <v>2538.123301</v>
      </c>
      <c r="DH20" s="50">
        <f>-DH$27*(1+Assumptions!$U$21)*IF(DH2&lt;Assumptions!$V$21,0,1)</f>
        <v>2614.267</v>
      </c>
      <c r="DI20" s="50">
        <f>-DI$27*(1+Assumptions!$U$21)*IF(DI2&lt;Assumptions!$V$21,0,1)</f>
        <v>2614.267</v>
      </c>
      <c r="DJ20" s="50">
        <f>-DJ$27*(1+Assumptions!$U$21)*IF(DJ2&lt;Assumptions!$V$21,0,1)</f>
        <v>2614.267</v>
      </c>
      <c r="DK20" s="50">
        <f>-DK$27*(1+Assumptions!$U$21)*IF(DK2&lt;Assumptions!$V$21,0,1)</f>
        <v>2614.267</v>
      </c>
      <c r="DL20" s="50">
        <f>-DL$27*(1+Assumptions!$U$21)*IF(DL2&lt;Assumptions!$V$21,0,1)</f>
        <v>2614.267</v>
      </c>
      <c r="DM20" s="50">
        <f>-DM$27*(1+Assumptions!$U$21)*IF(DM2&lt;Assumptions!$V$21,0,1)</f>
        <v>2614.267</v>
      </c>
      <c r="DN20" s="50">
        <f>-DN$27*(1+Assumptions!$U$21)*IF(DN2&lt;Assumptions!$V$21,0,1)</f>
        <v>2614.267</v>
      </c>
      <c r="DO20" s="50">
        <f>-DO$27*(1+Assumptions!$U$21)*IF(DO2&lt;Assumptions!$V$21,0,1)</f>
        <v>2614.267</v>
      </c>
      <c r="DP20" s="50">
        <f>-DP$27*(1+Assumptions!$U$21)*IF(DP2&lt;Assumptions!$V$21,0,1)</f>
        <v>2614.267</v>
      </c>
      <c r="DQ20" s="50">
        <f>-DQ$27*(1+Assumptions!$U$21)*IF(DQ2&lt;Assumptions!$V$21,0,1)</f>
        <v>2614.267</v>
      </c>
      <c r="DR20" s="50">
        <f>-DR$27*(1+Assumptions!$U$21)*IF(DR2&lt;Assumptions!$V$21,0,1)</f>
        <v>2614.267</v>
      </c>
      <c r="DS20" s="50">
        <f>-DS$27*(1+Assumptions!$U$21)*IF(DS2&lt;Assumptions!$V$21,0,1)</f>
        <v>2614.267</v>
      </c>
      <c r="DT20" s="50">
        <f>-DT$27*(1+Assumptions!$U$21)*IF(DT2&lt;Assumptions!$V$21,0,1)</f>
        <v>2692.69501</v>
      </c>
      <c r="DU20" s="50">
        <f>-DU$27*(1+Assumptions!$U$21)*IF(DU2&lt;Assumptions!$V$21,0,1)</f>
        <v>2692.69501</v>
      </c>
      <c r="DV20" s="50">
        <f>-DV$27*(1+Assumptions!$U$21)*IF(DV2&lt;Assumptions!$V$21,0,1)</f>
        <v>2692.69501</v>
      </c>
      <c r="DW20" s="50">
        <f>-DW$27*(1+Assumptions!$U$21)*IF(DW2&lt;Assumptions!$V$21,0,1)</f>
        <v>2692.69501</v>
      </c>
      <c r="DX20" s="50">
        <f>-DX$27*(1+Assumptions!$U$21)*IF(DX2&lt;Assumptions!$V$21,0,1)</f>
        <v>2692.69501</v>
      </c>
      <c r="DY20" s="50">
        <f>-DY$27*(1+Assumptions!$U$21)*IF(DY2&lt;Assumptions!$V$21,0,1)</f>
        <v>2692.69501</v>
      </c>
      <c r="DZ20" s="50">
        <f>-DZ$27*(1+Assumptions!$U$21)*IF(DZ2&lt;Assumptions!$V$21,0,1)</f>
        <v>2692.69501</v>
      </c>
      <c r="EA20" s="50">
        <f>-EA$27*(1+Assumptions!$U$21)*IF(EA2&lt;Assumptions!$V$21,0,1)</f>
        <v>2692.69501</v>
      </c>
      <c r="EB20" s="50">
        <f>-EB$27*(1+Assumptions!$U$21)*IF(EB2&lt;Assumptions!$V$21,0,1)</f>
        <v>2692.69501</v>
      </c>
      <c r="EC20" s="50">
        <f>-EC$27*(1+Assumptions!$U$21)*IF(EC2&lt;Assumptions!$V$21,0,1)</f>
        <v>2692.69501</v>
      </c>
      <c r="ED20" s="50">
        <f>-ED$27*(1+Assumptions!$U$21)*IF(ED2&lt;Assumptions!$V$21,0,1)</f>
        <v>2692.69501</v>
      </c>
      <c r="EE20" s="50">
        <f>-EE$27*(1+Assumptions!$U$21)*IF(EE2&lt;Assumptions!$V$21,0,1)</f>
        <v>2692.69501</v>
      </c>
    </row>
    <row r="21" ht="15.75" customHeight="1">
      <c r="A21" s="1"/>
      <c r="B21" s="43" t="s">
        <v>72</v>
      </c>
      <c r="C21" s="43"/>
      <c r="D21" s="200">
        <f t="shared" ref="D21:EE21" si="5">SUM(D18:D20)</f>
        <v>21704.42797</v>
      </c>
      <c r="E21" s="200">
        <f t="shared" si="5"/>
        <v>21704.42797</v>
      </c>
      <c r="F21" s="200">
        <f t="shared" si="5"/>
        <v>21704.42797</v>
      </c>
      <c r="G21" s="200">
        <f t="shared" si="5"/>
        <v>21704.42797</v>
      </c>
      <c r="H21" s="200">
        <f t="shared" si="5"/>
        <v>21704.42797</v>
      </c>
      <c r="I21" s="200">
        <f t="shared" si="5"/>
        <v>21704.42797</v>
      </c>
      <c r="J21" s="200">
        <f t="shared" si="5"/>
        <v>21704.42797</v>
      </c>
      <c r="K21" s="200">
        <f t="shared" si="5"/>
        <v>21704.42797</v>
      </c>
      <c r="L21" s="200">
        <f t="shared" si="5"/>
        <v>21704.42797</v>
      </c>
      <c r="M21" s="200">
        <f t="shared" si="5"/>
        <v>21704.42797</v>
      </c>
      <c r="N21" s="200">
        <f t="shared" si="5"/>
        <v>21704.42797</v>
      </c>
      <c r="O21" s="200">
        <f t="shared" si="5"/>
        <v>21704.42797</v>
      </c>
      <c r="P21" s="200">
        <f t="shared" si="5"/>
        <v>22796.53471</v>
      </c>
      <c r="Q21" s="200">
        <f t="shared" si="5"/>
        <v>22796.53471</v>
      </c>
      <c r="R21" s="200">
        <f t="shared" si="5"/>
        <v>22796.53471</v>
      </c>
      <c r="S21" s="200">
        <f t="shared" si="5"/>
        <v>22796.53471</v>
      </c>
      <c r="T21" s="200">
        <f t="shared" si="5"/>
        <v>22796.53471</v>
      </c>
      <c r="U21" s="200">
        <f t="shared" si="5"/>
        <v>22796.53471</v>
      </c>
      <c r="V21" s="200">
        <f t="shared" si="5"/>
        <v>22796.53471</v>
      </c>
      <c r="W21" s="200">
        <f t="shared" si="5"/>
        <v>22796.53471</v>
      </c>
      <c r="X21" s="200">
        <f t="shared" si="5"/>
        <v>22796.53471</v>
      </c>
      <c r="Y21" s="200">
        <f t="shared" si="5"/>
        <v>22796.53471</v>
      </c>
      <c r="Z21" s="200">
        <f t="shared" si="5"/>
        <v>22796.53471</v>
      </c>
      <c r="AA21" s="200">
        <f t="shared" si="5"/>
        <v>22796.53471</v>
      </c>
      <c r="AB21" s="200">
        <f t="shared" si="5"/>
        <v>23277.70698</v>
      </c>
      <c r="AC21" s="200">
        <f t="shared" si="5"/>
        <v>23277.70698</v>
      </c>
      <c r="AD21" s="200">
        <f t="shared" si="5"/>
        <v>23277.70698</v>
      </c>
      <c r="AE21" s="200">
        <f t="shared" si="5"/>
        <v>23277.70698</v>
      </c>
      <c r="AF21" s="200">
        <f t="shared" si="5"/>
        <v>23277.70698</v>
      </c>
      <c r="AG21" s="200">
        <f t="shared" si="5"/>
        <v>23277.70698</v>
      </c>
      <c r="AH21" s="200">
        <f t="shared" si="5"/>
        <v>23277.70698</v>
      </c>
      <c r="AI21" s="200">
        <f t="shared" si="5"/>
        <v>23277.70698</v>
      </c>
      <c r="AJ21" s="200">
        <f t="shared" si="5"/>
        <v>23277.70698</v>
      </c>
      <c r="AK21" s="200">
        <f t="shared" si="5"/>
        <v>23277.70698</v>
      </c>
      <c r="AL21" s="200">
        <f t="shared" si="5"/>
        <v>23277.70698</v>
      </c>
      <c r="AM21" s="200">
        <f t="shared" si="5"/>
        <v>23277.70698</v>
      </c>
      <c r="AN21" s="200">
        <f t="shared" si="5"/>
        <v>23769.25993</v>
      </c>
      <c r="AO21" s="200">
        <f t="shared" si="5"/>
        <v>23769.25993</v>
      </c>
      <c r="AP21" s="200">
        <f t="shared" si="5"/>
        <v>23769.25993</v>
      </c>
      <c r="AQ21" s="200">
        <f t="shared" si="5"/>
        <v>23769.25993</v>
      </c>
      <c r="AR21" s="200">
        <f t="shared" si="5"/>
        <v>23769.25993</v>
      </c>
      <c r="AS21" s="200">
        <f t="shared" si="5"/>
        <v>23769.25993</v>
      </c>
      <c r="AT21" s="200">
        <f t="shared" si="5"/>
        <v>23769.25993</v>
      </c>
      <c r="AU21" s="200">
        <f t="shared" si="5"/>
        <v>23769.25993</v>
      </c>
      <c r="AV21" s="200">
        <f t="shared" si="5"/>
        <v>23769.25993</v>
      </c>
      <c r="AW21" s="200">
        <f t="shared" si="5"/>
        <v>23769.25993</v>
      </c>
      <c r="AX21" s="200">
        <f t="shared" si="5"/>
        <v>23769.25993</v>
      </c>
      <c r="AY21" s="200">
        <f t="shared" si="5"/>
        <v>23769.25993</v>
      </c>
      <c r="AZ21" s="200">
        <f t="shared" si="5"/>
        <v>24482.33773</v>
      </c>
      <c r="BA21" s="200">
        <f t="shared" si="5"/>
        <v>24482.33773</v>
      </c>
      <c r="BB21" s="200">
        <f t="shared" si="5"/>
        <v>24482.33773</v>
      </c>
      <c r="BC21" s="200">
        <f t="shared" si="5"/>
        <v>24482.33773</v>
      </c>
      <c r="BD21" s="200">
        <f t="shared" si="5"/>
        <v>24482.33773</v>
      </c>
      <c r="BE21" s="200">
        <f t="shared" si="5"/>
        <v>24482.33773</v>
      </c>
      <c r="BF21" s="200">
        <f t="shared" si="5"/>
        <v>24482.33773</v>
      </c>
      <c r="BG21" s="200">
        <f t="shared" si="5"/>
        <v>24482.33773</v>
      </c>
      <c r="BH21" s="200">
        <f t="shared" si="5"/>
        <v>24482.33773</v>
      </c>
      <c r="BI21" s="200">
        <f t="shared" si="5"/>
        <v>24482.33773</v>
      </c>
      <c r="BJ21" s="200">
        <f t="shared" si="5"/>
        <v>24482.33773</v>
      </c>
      <c r="BK21" s="200">
        <f t="shared" si="5"/>
        <v>24482.33773</v>
      </c>
      <c r="BL21" s="200">
        <f t="shared" si="5"/>
        <v>25216.80786</v>
      </c>
      <c r="BM21" s="200">
        <f t="shared" si="5"/>
        <v>25216.80786</v>
      </c>
      <c r="BN21" s="200">
        <f t="shared" si="5"/>
        <v>25216.80786</v>
      </c>
      <c r="BO21" s="200">
        <f t="shared" si="5"/>
        <v>25216.80786</v>
      </c>
      <c r="BP21" s="200">
        <f t="shared" si="5"/>
        <v>25216.80786</v>
      </c>
      <c r="BQ21" s="200">
        <f t="shared" si="5"/>
        <v>25216.80786</v>
      </c>
      <c r="BR21" s="200">
        <f t="shared" si="5"/>
        <v>25216.80786</v>
      </c>
      <c r="BS21" s="200">
        <f t="shared" si="5"/>
        <v>25216.80786</v>
      </c>
      <c r="BT21" s="200">
        <f t="shared" si="5"/>
        <v>25216.80786</v>
      </c>
      <c r="BU21" s="200">
        <f t="shared" si="5"/>
        <v>25216.80786</v>
      </c>
      <c r="BV21" s="200">
        <f t="shared" si="5"/>
        <v>25216.80786</v>
      </c>
      <c r="BW21" s="200">
        <f t="shared" si="5"/>
        <v>25216.80786</v>
      </c>
      <c r="BX21" s="200">
        <f t="shared" si="5"/>
        <v>25973.3121</v>
      </c>
      <c r="BY21" s="200">
        <f t="shared" si="5"/>
        <v>25973.3121</v>
      </c>
      <c r="BZ21" s="200">
        <f t="shared" si="5"/>
        <v>25973.3121</v>
      </c>
      <c r="CA21" s="200">
        <f t="shared" si="5"/>
        <v>25973.3121</v>
      </c>
      <c r="CB21" s="200">
        <f t="shared" si="5"/>
        <v>25973.3121</v>
      </c>
      <c r="CC21" s="200">
        <f t="shared" si="5"/>
        <v>25973.3121</v>
      </c>
      <c r="CD21" s="200">
        <f t="shared" si="5"/>
        <v>25973.3121</v>
      </c>
      <c r="CE21" s="200">
        <f t="shared" si="5"/>
        <v>25973.3121</v>
      </c>
      <c r="CF21" s="200">
        <f t="shared" si="5"/>
        <v>25973.3121</v>
      </c>
      <c r="CG21" s="200">
        <f t="shared" si="5"/>
        <v>25973.3121</v>
      </c>
      <c r="CH21" s="200">
        <f t="shared" si="5"/>
        <v>25973.3121</v>
      </c>
      <c r="CI21" s="200">
        <f t="shared" si="5"/>
        <v>25973.3121</v>
      </c>
      <c r="CJ21" s="200">
        <f t="shared" si="5"/>
        <v>26752.51146</v>
      </c>
      <c r="CK21" s="200">
        <f t="shared" si="5"/>
        <v>26752.51146</v>
      </c>
      <c r="CL21" s="200">
        <f t="shared" si="5"/>
        <v>26752.51146</v>
      </c>
      <c r="CM21" s="200">
        <f t="shared" si="5"/>
        <v>26752.51146</v>
      </c>
      <c r="CN21" s="200">
        <f t="shared" si="5"/>
        <v>26752.51146</v>
      </c>
      <c r="CO21" s="200">
        <f t="shared" si="5"/>
        <v>26752.51146</v>
      </c>
      <c r="CP21" s="200">
        <f t="shared" si="5"/>
        <v>26752.51146</v>
      </c>
      <c r="CQ21" s="200">
        <f t="shared" si="5"/>
        <v>26752.51146</v>
      </c>
      <c r="CR21" s="200">
        <f t="shared" si="5"/>
        <v>26752.51146</v>
      </c>
      <c r="CS21" s="200">
        <f t="shared" si="5"/>
        <v>26752.51146</v>
      </c>
      <c r="CT21" s="200">
        <f t="shared" si="5"/>
        <v>26752.51146</v>
      </c>
      <c r="CU21" s="200">
        <f t="shared" si="5"/>
        <v>26752.51146</v>
      </c>
      <c r="CV21" s="200">
        <f t="shared" si="5"/>
        <v>27555.08681</v>
      </c>
      <c r="CW21" s="200">
        <f t="shared" si="5"/>
        <v>27555.08681</v>
      </c>
      <c r="CX21" s="200">
        <f t="shared" si="5"/>
        <v>27555.08681</v>
      </c>
      <c r="CY21" s="200">
        <f t="shared" si="5"/>
        <v>27555.08681</v>
      </c>
      <c r="CZ21" s="200">
        <f t="shared" si="5"/>
        <v>27555.08681</v>
      </c>
      <c r="DA21" s="200">
        <f t="shared" si="5"/>
        <v>27555.08681</v>
      </c>
      <c r="DB21" s="200">
        <f t="shared" si="5"/>
        <v>27555.08681</v>
      </c>
      <c r="DC21" s="200">
        <f t="shared" si="5"/>
        <v>27555.08681</v>
      </c>
      <c r="DD21" s="200">
        <f t="shared" si="5"/>
        <v>27555.08681</v>
      </c>
      <c r="DE21" s="200">
        <f t="shared" si="5"/>
        <v>27555.08681</v>
      </c>
      <c r="DF21" s="200">
        <f t="shared" si="5"/>
        <v>27555.08681</v>
      </c>
      <c r="DG21" s="200">
        <f t="shared" si="5"/>
        <v>27555.08681</v>
      </c>
      <c r="DH21" s="200">
        <f t="shared" si="5"/>
        <v>27594.73276</v>
      </c>
      <c r="DI21" s="200">
        <f t="shared" si="5"/>
        <v>27594.73276</v>
      </c>
      <c r="DJ21" s="200">
        <f t="shared" si="5"/>
        <v>27594.73276</v>
      </c>
      <c r="DK21" s="200">
        <f t="shared" si="5"/>
        <v>27594.73276</v>
      </c>
      <c r="DL21" s="200">
        <f t="shared" si="5"/>
        <v>27594.73276</v>
      </c>
      <c r="DM21" s="200">
        <f t="shared" si="5"/>
        <v>27594.73276</v>
      </c>
      <c r="DN21" s="200">
        <f t="shared" si="5"/>
        <v>27594.73276</v>
      </c>
      <c r="DO21" s="200">
        <f t="shared" si="5"/>
        <v>27594.73276</v>
      </c>
      <c r="DP21" s="200">
        <f t="shared" si="5"/>
        <v>27594.73276</v>
      </c>
      <c r="DQ21" s="200">
        <f t="shared" si="5"/>
        <v>27594.73276</v>
      </c>
      <c r="DR21" s="200">
        <f t="shared" si="5"/>
        <v>27594.73276</v>
      </c>
      <c r="DS21" s="200">
        <f t="shared" si="5"/>
        <v>27594.73276</v>
      </c>
      <c r="DT21" s="200">
        <f t="shared" si="5"/>
        <v>29233.19159</v>
      </c>
      <c r="DU21" s="200">
        <f t="shared" si="5"/>
        <v>29233.19159</v>
      </c>
      <c r="DV21" s="200">
        <f t="shared" si="5"/>
        <v>29233.19159</v>
      </c>
      <c r="DW21" s="200">
        <f t="shared" si="5"/>
        <v>29233.19159</v>
      </c>
      <c r="DX21" s="200">
        <f t="shared" si="5"/>
        <v>29233.19159</v>
      </c>
      <c r="DY21" s="200">
        <f t="shared" si="5"/>
        <v>29233.19159</v>
      </c>
      <c r="DZ21" s="200">
        <f t="shared" si="5"/>
        <v>29233.19159</v>
      </c>
      <c r="EA21" s="200">
        <f t="shared" si="5"/>
        <v>29233.19159</v>
      </c>
      <c r="EB21" s="200">
        <f t="shared" si="5"/>
        <v>29233.19159</v>
      </c>
      <c r="EC21" s="200">
        <f t="shared" si="5"/>
        <v>29233.19159</v>
      </c>
      <c r="ED21" s="200">
        <f t="shared" si="5"/>
        <v>29233.19159</v>
      </c>
      <c r="EE21" s="200">
        <f t="shared" si="5"/>
        <v>29233.19159</v>
      </c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</row>
    <row r="23" ht="15.75" customHeight="1">
      <c r="A23" s="1"/>
      <c r="B23" s="35" t="s">
        <v>73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7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</row>
    <row r="24" ht="15.75" customHeight="1">
      <c r="A24" s="1"/>
      <c r="B24" s="1"/>
      <c r="C24" s="1" t="str">
        <f>Assumptions!J25</f>
        <v>Maintenance - Non Recurring</v>
      </c>
      <c r="D24" s="50">
        <f>-Assumptions!$V$25*D$21</f>
        <v>-434.0885594</v>
      </c>
      <c r="E24" s="50">
        <f>-Assumptions!$V$25*E$21</f>
        <v>-434.0885594</v>
      </c>
      <c r="F24" s="50">
        <f>-Assumptions!$V$25*F$21</f>
        <v>-434.0885594</v>
      </c>
      <c r="G24" s="50">
        <f>-Assumptions!$V$25*G$21</f>
        <v>-434.0885594</v>
      </c>
      <c r="H24" s="50">
        <f>-Assumptions!$V$25*H$21</f>
        <v>-434.0885594</v>
      </c>
      <c r="I24" s="50">
        <f>-Assumptions!$V$25*I$21</f>
        <v>-434.0885594</v>
      </c>
      <c r="J24" s="50">
        <f>-Assumptions!$V$25*J$21</f>
        <v>-434.0885594</v>
      </c>
      <c r="K24" s="50">
        <f>-Assumptions!$V$25*K$21</f>
        <v>-434.0885594</v>
      </c>
      <c r="L24" s="50">
        <f>-Assumptions!$V$25*L$21</f>
        <v>-434.0885594</v>
      </c>
      <c r="M24" s="50">
        <f>-Assumptions!$V$25*M$21</f>
        <v>-434.0885594</v>
      </c>
      <c r="N24" s="50">
        <f>-Assumptions!$V$25*N$21</f>
        <v>-434.0885594</v>
      </c>
      <c r="O24" s="50">
        <f>-Assumptions!$V$25*O$21</f>
        <v>-434.0885594</v>
      </c>
      <c r="P24" s="50">
        <f>-Assumptions!$V$25*P$21</f>
        <v>-455.9306942</v>
      </c>
      <c r="Q24" s="50">
        <f>-Assumptions!$V$25*Q$21</f>
        <v>-455.9306942</v>
      </c>
      <c r="R24" s="50">
        <f>-Assumptions!$V$25*R$21</f>
        <v>-455.9306942</v>
      </c>
      <c r="S24" s="50">
        <f>-Assumptions!$V$25*S$21</f>
        <v>-455.9306942</v>
      </c>
      <c r="T24" s="50">
        <f>-Assumptions!$V$25*T$21</f>
        <v>-455.9306942</v>
      </c>
      <c r="U24" s="50">
        <f>-Assumptions!$V$25*U$21</f>
        <v>-455.9306942</v>
      </c>
      <c r="V24" s="50">
        <f>-Assumptions!$V$25*V$21</f>
        <v>-455.9306942</v>
      </c>
      <c r="W24" s="50">
        <f>-Assumptions!$V$25*W$21</f>
        <v>-455.9306942</v>
      </c>
      <c r="X24" s="50">
        <f>-Assumptions!$V$25*X$21</f>
        <v>-455.9306942</v>
      </c>
      <c r="Y24" s="50">
        <f>-Assumptions!$V$25*Y$21</f>
        <v>-455.9306942</v>
      </c>
      <c r="Z24" s="50">
        <f>-Assumptions!$V$25*Z$21</f>
        <v>-455.9306942</v>
      </c>
      <c r="AA24" s="50">
        <f>-Assumptions!$V$25*AA$21</f>
        <v>-455.9306942</v>
      </c>
      <c r="AB24" s="50">
        <f>-Assumptions!$V$25*AB$21</f>
        <v>-465.5541395</v>
      </c>
      <c r="AC24" s="50">
        <f>-Assumptions!$V$25*AC$21</f>
        <v>-465.5541395</v>
      </c>
      <c r="AD24" s="50">
        <f>-Assumptions!$V$25*AD$21</f>
        <v>-465.5541395</v>
      </c>
      <c r="AE24" s="50">
        <f>-Assumptions!$V$25*AE$21</f>
        <v>-465.5541395</v>
      </c>
      <c r="AF24" s="50">
        <f>-Assumptions!$V$25*AF$21</f>
        <v>-465.5541395</v>
      </c>
      <c r="AG24" s="50">
        <f>-Assumptions!$V$25*AG$21</f>
        <v>-465.5541395</v>
      </c>
      <c r="AH24" s="50">
        <f>-Assumptions!$V$25*AH$21</f>
        <v>-465.5541395</v>
      </c>
      <c r="AI24" s="50">
        <f>-Assumptions!$V$25*AI$21</f>
        <v>-465.5541395</v>
      </c>
      <c r="AJ24" s="50">
        <f>-Assumptions!$V$25*AJ$21</f>
        <v>-465.5541395</v>
      </c>
      <c r="AK24" s="50">
        <f>-Assumptions!$V$25*AK$21</f>
        <v>-465.5541395</v>
      </c>
      <c r="AL24" s="50">
        <f>-Assumptions!$V$25*AL$21</f>
        <v>-465.5541395</v>
      </c>
      <c r="AM24" s="50">
        <f>-Assumptions!$V$25*AM$21</f>
        <v>-465.5541395</v>
      </c>
      <c r="AN24" s="50">
        <f>-Assumptions!$V$25*AN$21</f>
        <v>-475.3851987</v>
      </c>
      <c r="AO24" s="50">
        <f>-Assumptions!$V$25*AO$21</f>
        <v>-475.3851987</v>
      </c>
      <c r="AP24" s="50">
        <f>-Assumptions!$V$25*AP$21</f>
        <v>-475.3851987</v>
      </c>
      <c r="AQ24" s="50">
        <f>-Assumptions!$V$25*AQ$21</f>
        <v>-475.3851987</v>
      </c>
      <c r="AR24" s="50">
        <f>-Assumptions!$V$25*AR$21</f>
        <v>-475.3851987</v>
      </c>
      <c r="AS24" s="50">
        <f>-Assumptions!$V$25*AS$21</f>
        <v>-475.3851987</v>
      </c>
      <c r="AT24" s="50">
        <f>-Assumptions!$V$25*AT$21</f>
        <v>-475.3851987</v>
      </c>
      <c r="AU24" s="50">
        <f>-Assumptions!$V$25*AU$21</f>
        <v>-475.3851987</v>
      </c>
      <c r="AV24" s="50">
        <f>-Assumptions!$V$25*AV$21</f>
        <v>-475.3851987</v>
      </c>
      <c r="AW24" s="50">
        <f>-Assumptions!$V$25*AW$21</f>
        <v>-475.3851987</v>
      </c>
      <c r="AX24" s="50">
        <f>-Assumptions!$V$25*AX$21</f>
        <v>-475.3851987</v>
      </c>
      <c r="AY24" s="50">
        <f>-Assumptions!$V$25*AY$21</f>
        <v>-475.3851987</v>
      </c>
      <c r="AZ24" s="50">
        <f>-Assumptions!$V$25*AZ$21</f>
        <v>-489.6467546</v>
      </c>
      <c r="BA24" s="50">
        <f>-Assumptions!$V$25*BA$21</f>
        <v>-489.6467546</v>
      </c>
      <c r="BB24" s="50">
        <f>-Assumptions!$V$25*BB$21</f>
        <v>-489.6467546</v>
      </c>
      <c r="BC24" s="50">
        <f>-Assumptions!$V$25*BC$21</f>
        <v>-489.6467546</v>
      </c>
      <c r="BD24" s="50">
        <f>-Assumptions!$V$25*BD$21</f>
        <v>-489.6467546</v>
      </c>
      <c r="BE24" s="50">
        <f>-Assumptions!$V$25*BE$21</f>
        <v>-489.6467546</v>
      </c>
      <c r="BF24" s="50">
        <f>-Assumptions!$V$25*BF$21</f>
        <v>-489.6467546</v>
      </c>
      <c r="BG24" s="50">
        <f>-Assumptions!$V$25*BG$21</f>
        <v>-489.6467546</v>
      </c>
      <c r="BH24" s="50">
        <f>-Assumptions!$V$25*BH$21</f>
        <v>-489.6467546</v>
      </c>
      <c r="BI24" s="50">
        <f>-Assumptions!$V$25*BI$21</f>
        <v>-489.6467546</v>
      </c>
      <c r="BJ24" s="50">
        <f>-Assumptions!$V$25*BJ$21</f>
        <v>-489.6467546</v>
      </c>
      <c r="BK24" s="50">
        <f>-Assumptions!$V$25*BK$21</f>
        <v>-489.6467546</v>
      </c>
      <c r="BL24" s="50">
        <f>-Assumptions!$V$25*BL$21</f>
        <v>-504.3361573</v>
      </c>
      <c r="BM24" s="50">
        <f>-Assumptions!$V$25*BM$21</f>
        <v>-504.3361573</v>
      </c>
      <c r="BN24" s="50">
        <f>-Assumptions!$V$25*BN$21</f>
        <v>-504.3361573</v>
      </c>
      <c r="BO24" s="50">
        <f>-Assumptions!$V$25*BO$21</f>
        <v>-504.3361573</v>
      </c>
      <c r="BP24" s="50">
        <f>-Assumptions!$V$25*BP$21</f>
        <v>-504.3361573</v>
      </c>
      <c r="BQ24" s="50">
        <f>-Assumptions!$V$25*BQ$21</f>
        <v>-504.3361573</v>
      </c>
      <c r="BR24" s="50">
        <f>-Assumptions!$V$25*BR$21</f>
        <v>-504.3361573</v>
      </c>
      <c r="BS24" s="50">
        <f>-Assumptions!$V$25*BS$21</f>
        <v>-504.3361573</v>
      </c>
      <c r="BT24" s="50">
        <f>-Assumptions!$V$25*BT$21</f>
        <v>-504.3361573</v>
      </c>
      <c r="BU24" s="50">
        <f>-Assumptions!$V$25*BU$21</f>
        <v>-504.3361573</v>
      </c>
      <c r="BV24" s="50">
        <f>-Assumptions!$V$25*BV$21</f>
        <v>-504.3361573</v>
      </c>
      <c r="BW24" s="50">
        <f>-Assumptions!$V$25*BW$21</f>
        <v>-504.3361573</v>
      </c>
      <c r="BX24" s="50">
        <f>-Assumptions!$V$25*BX$21</f>
        <v>-519.466242</v>
      </c>
      <c r="BY24" s="50">
        <f>-Assumptions!$V$25*BY$21</f>
        <v>-519.466242</v>
      </c>
      <c r="BZ24" s="50">
        <f>-Assumptions!$V$25*BZ$21</f>
        <v>-519.466242</v>
      </c>
      <c r="CA24" s="50">
        <f>-Assumptions!$V$25*CA$21</f>
        <v>-519.466242</v>
      </c>
      <c r="CB24" s="50">
        <f>-Assumptions!$V$25*CB$21</f>
        <v>-519.466242</v>
      </c>
      <c r="CC24" s="50">
        <f>-Assumptions!$V$25*CC$21</f>
        <v>-519.466242</v>
      </c>
      <c r="CD24" s="50">
        <f>-Assumptions!$V$25*CD$21</f>
        <v>-519.466242</v>
      </c>
      <c r="CE24" s="50">
        <f>-Assumptions!$V$25*CE$21</f>
        <v>-519.466242</v>
      </c>
      <c r="CF24" s="50">
        <f>-Assumptions!$V$25*CF$21</f>
        <v>-519.466242</v>
      </c>
      <c r="CG24" s="50">
        <f>-Assumptions!$V$25*CG$21</f>
        <v>-519.466242</v>
      </c>
      <c r="CH24" s="50">
        <f>-Assumptions!$V$25*CH$21</f>
        <v>-519.466242</v>
      </c>
      <c r="CI24" s="50">
        <f>-Assumptions!$V$25*CI$21</f>
        <v>-519.466242</v>
      </c>
      <c r="CJ24" s="50">
        <f>-Assumptions!$V$25*CJ$21</f>
        <v>-535.0502293</v>
      </c>
      <c r="CK24" s="50">
        <f>-Assumptions!$V$25*CK$21</f>
        <v>-535.0502293</v>
      </c>
      <c r="CL24" s="50">
        <f>-Assumptions!$V$25*CL$21</f>
        <v>-535.0502293</v>
      </c>
      <c r="CM24" s="50">
        <f>-Assumptions!$V$25*CM$21</f>
        <v>-535.0502293</v>
      </c>
      <c r="CN24" s="50">
        <f>-Assumptions!$V$25*CN$21</f>
        <v>-535.0502293</v>
      </c>
      <c r="CO24" s="50">
        <f>-Assumptions!$V$25*CO$21</f>
        <v>-535.0502293</v>
      </c>
      <c r="CP24" s="50">
        <f>-Assumptions!$V$25*CP$21</f>
        <v>-535.0502293</v>
      </c>
      <c r="CQ24" s="50">
        <f>-Assumptions!$V$25*CQ$21</f>
        <v>-535.0502293</v>
      </c>
      <c r="CR24" s="50">
        <f>-Assumptions!$V$25*CR$21</f>
        <v>-535.0502293</v>
      </c>
      <c r="CS24" s="50">
        <f>-Assumptions!$V$25*CS$21</f>
        <v>-535.0502293</v>
      </c>
      <c r="CT24" s="50">
        <f>-Assumptions!$V$25*CT$21</f>
        <v>-535.0502293</v>
      </c>
      <c r="CU24" s="50">
        <f>-Assumptions!$V$25*CU$21</f>
        <v>-535.0502293</v>
      </c>
      <c r="CV24" s="50">
        <f>-Assumptions!$V$25*CV$21</f>
        <v>-551.1017361</v>
      </c>
      <c r="CW24" s="50">
        <f>-Assumptions!$V$25*CW$21</f>
        <v>-551.1017361</v>
      </c>
      <c r="CX24" s="50">
        <f>-Assumptions!$V$25*CX$21</f>
        <v>-551.1017361</v>
      </c>
      <c r="CY24" s="50">
        <f>-Assumptions!$V$25*CY$21</f>
        <v>-551.1017361</v>
      </c>
      <c r="CZ24" s="50">
        <f>-Assumptions!$V$25*CZ$21</f>
        <v>-551.1017361</v>
      </c>
      <c r="DA24" s="50">
        <f>-Assumptions!$V$25*DA$21</f>
        <v>-551.1017361</v>
      </c>
      <c r="DB24" s="50">
        <f>-Assumptions!$V$25*DB$21</f>
        <v>-551.1017361</v>
      </c>
      <c r="DC24" s="50">
        <f>-Assumptions!$V$25*DC$21</f>
        <v>-551.1017361</v>
      </c>
      <c r="DD24" s="50">
        <f>-Assumptions!$V$25*DD$21</f>
        <v>-551.1017361</v>
      </c>
      <c r="DE24" s="50">
        <f>-Assumptions!$V$25*DE$21</f>
        <v>-551.1017361</v>
      </c>
      <c r="DF24" s="50">
        <f>-Assumptions!$V$25*DF$21</f>
        <v>-551.1017361</v>
      </c>
      <c r="DG24" s="50">
        <f>-Assumptions!$V$25*DG$21</f>
        <v>-551.1017361</v>
      </c>
      <c r="DH24" s="50">
        <f>-Assumptions!$V$25*DH$21</f>
        <v>-551.8946553</v>
      </c>
      <c r="DI24" s="50">
        <f>-Assumptions!$V$25*DI$21</f>
        <v>-551.8946553</v>
      </c>
      <c r="DJ24" s="50">
        <f>-Assumptions!$V$25*DJ$21</f>
        <v>-551.8946553</v>
      </c>
      <c r="DK24" s="50">
        <f>-Assumptions!$V$25*DK$21</f>
        <v>-551.8946553</v>
      </c>
      <c r="DL24" s="50">
        <f>-Assumptions!$V$25*DL$21</f>
        <v>-551.8946553</v>
      </c>
      <c r="DM24" s="50">
        <f>-Assumptions!$V$25*DM$21</f>
        <v>-551.8946553</v>
      </c>
      <c r="DN24" s="50">
        <f>-Assumptions!$V$25*DN$21</f>
        <v>-551.8946553</v>
      </c>
      <c r="DO24" s="50">
        <f>-Assumptions!$V$25*DO$21</f>
        <v>-551.8946553</v>
      </c>
      <c r="DP24" s="50">
        <f>-Assumptions!$V$25*DP$21</f>
        <v>-551.8946553</v>
      </c>
      <c r="DQ24" s="50">
        <f>-Assumptions!$V$25*DQ$21</f>
        <v>-551.8946553</v>
      </c>
      <c r="DR24" s="50">
        <f>-Assumptions!$V$25*DR$21</f>
        <v>-551.8946553</v>
      </c>
      <c r="DS24" s="50">
        <f>-Assumptions!$V$25*DS$21</f>
        <v>-551.8946553</v>
      </c>
      <c r="DT24" s="50">
        <f>-Assumptions!$V$25*DT$21</f>
        <v>-584.6638319</v>
      </c>
      <c r="DU24" s="50">
        <f>-Assumptions!$V$25*DU$21</f>
        <v>-584.6638319</v>
      </c>
      <c r="DV24" s="50">
        <f>-Assumptions!$V$25*DV$21</f>
        <v>-584.6638319</v>
      </c>
      <c r="DW24" s="50">
        <f>-Assumptions!$V$25*DW$21</f>
        <v>-584.6638319</v>
      </c>
      <c r="DX24" s="50">
        <f>-Assumptions!$V$25*DX$21</f>
        <v>-584.6638319</v>
      </c>
      <c r="DY24" s="50">
        <f>-Assumptions!$V$25*DY$21</f>
        <v>-584.6638319</v>
      </c>
      <c r="DZ24" s="50">
        <f>-Assumptions!$V$25*DZ$21</f>
        <v>-584.6638319</v>
      </c>
      <c r="EA24" s="50">
        <f>-Assumptions!$V$25*EA$21</f>
        <v>-584.6638319</v>
      </c>
      <c r="EB24" s="50">
        <f>-Assumptions!$V$25*EB$21</f>
        <v>-584.6638319</v>
      </c>
      <c r="EC24" s="50">
        <f>-Assumptions!$V$25*EC$21</f>
        <v>-584.6638319</v>
      </c>
      <c r="ED24" s="50">
        <f>-Assumptions!$V$25*ED$21</f>
        <v>-584.6638319</v>
      </c>
      <c r="EE24" s="50">
        <f>-Assumptions!$V$25*EE$21</f>
        <v>-584.6638319</v>
      </c>
    </row>
    <row r="25" ht="15.75" customHeight="1">
      <c r="A25" s="1"/>
      <c r="B25" s="1"/>
      <c r="C25" s="1" t="str">
        <f>Assumptions!J26</f>
        <v>Maintenance - Recurring</v>
      </c>
      <c r="D25" s="50">
        <f>-Assumptions!$V$26*D$21</f>
        <v>-1736.354238</v>
      </c>
      <c r="E25" s="50">
        <f>-Assumptions!$V$26*E$21</f>
        <v>-1736.354238</v>
      </c>
      <c r="F25" s="50">
        <f>-Assumptions!$V$26*F$21</f>
        <v>-1736.354238</v>
      </c>
      <c r="G25" s="50">
        <f>-Assumptions!$V$26*G$21</f>
        <v>-1736.354238</v>
      </c>
      <c r="H25" s="50">
        <f>-Assumptions!$V$26*H$21</f>
        <v>-1736.354238</v>
      </c>
      <c r="I25" s="50">
        <f>-Assumptions!$V$26*I$21</f>
        <v>-1736.354238</v>
      </c>
      <c r="J25" s="50">
        <f>-Assumptions!$V$26*J$21</f>
        <v>-1736.354238</v>
      </c>
      <c r="K25" s="50">
        <f>-Assumptions!$V$26*K$21</f>
        <v>-1736.354238</v>
      </c>
      <c r="L25" s="50">
        <f>-Assumptions!$V$26*L$21</f>
        <v>-1736.354238</v>
      </c>
      <c r="M25" s="50">
        <f>-Assumptions!$V$26*M$21</f>
        <v>-1736.354238</v>
      </c>
      <c r="N25" s="50">
        <f>-Assumptions!$V$26*N$21</f>
        <v>-1736.354238</v>
      </c>
      <c r="O25" s="50">
        <f>-Assumptions!$V$26*O$21</f>
        <v>-1736.354238</v>
      </c>
      <c r="P25" s="50">
        <f>-Assumptions!$V$26*P$21</f>
        <v>-1823.722777</v>
      </c>
      <c r="Q25" s="50">
        <f>-Assumptions!$V$26*Q$21</f>
        <v>-1823.722777</v>
      </c>
      <c r="R25" s="50">
        <f>-Assumptions!$V$26*R$21</f>
        <v>-1823.722777</v>
      </c>
      <c r="S25" s="50">
        <f>-Assumptions!$V$26*S$21</f>
        <v>-1823.722777</v>
      </c>
      <c r="T25" s="50">
        <f>-Assumptions!$V$26*T$21</f>
        <v>-1823.722777</v>
      </c>
      <c r="U25" s="50">
        <f>-Assumptions!$V$26*U$21</f>
        <v>-1823.722777</v>
      </c>
      <c r="V25" s="50">
        <f>-Assumptions!$V$26*V$21</f>
        <v>-1823.722777</v>
      </c>
      <c r="W25" s="50">
        <f>-Assumptions!$V$26*W$21</f>
        <v>-1823.722777</v>
      </c>
      <c r="X25" s="50">
        <f>-Assumptions!$V$26*X$21</f>
        <v>-1823.722777</v>
      </c>
      <c r="Y25" s="50">
        <f>-Assumptions!$V$26*Y$21</f>
        <v>-1823.722777</v>
      </c>
      <c r="Z25" s="50">
        <f>-Assumptions!$V$26*Z$21</f>
        <v>-1823.722777</v>
      </c>
      <c r="AA25" s="50">
        <f>-Assumptions!$V$26*AA$21</f>
        <v>-1823.722777</v>
      </c>
      <c r="AB25" s="50">
        <f>-Assumptions!$V$26*AB$21</f>
        <v>-1862.216558</v>
      </c>
      <c r="AC25" s="50">
        <f>-Assumptions!$V$26*AC$21</f>
        <v>-1862.216558</v>
      </c>
      <c r="AD25" s="50">
        <f>-Assumptions!$V$26*AD$21</f>
        <v>-1862.216558</v>
      </c>
      <c r="AE25" s="50">
        <f>-Assumptions!$V$26*AE$21</f>
        <v>-1862.216558</v>
      </c>
      <c r="AF25" s="50">
        <f>-Assumptions!$V$26*AF$21</f>
        <v>-1862.216558</v>
      </c>
      <c r="AG25" s="50">
        <f>-Assumptions!$V$26*AG$21</f>
        <v>-1862.216558</v>
      </c>
      <c r="AH25" s="50">
        <f>-Assumptions!$V$26*AH$21</f>
        <v>-1862.216558</v>
      </c>
      <c r="AI25" s="50">
        <f>-Assumptions!$V$26*AI$21</f>
        <v>-1862.216558</v>
      </c>
      <c r="AJ25" s="50">
        <f>-Assumptions!$V$26*AJ$21</f>
        <v>-1862.216558</v>
      </c>
      <c r="AK25" s="50">
        <f>-Assumptions!$V$26*AK$21</f>
        <v>-1862.216558</v>
      </c>
      <c r="AL25" s="50">
        <f>-Assumptions!$V$26*AL$21</f>
        <v>-1862.216558</v>
      </c>
      <c r="AM25" s="50">
        <f>-Assumptions!$V$26*AM$21</f>
        <v>-1862.216558</v>
      </c>
      <c r="AN25" s="50">
        <f>-Assumptions!$V$26*AN$21</f>
        <v>-1901.540795</v>
      </c>
      <c r="AO25" s="50">
        <f>-Assumptions!$V$26*AO$21</f>
        <v>-1901.540795</v>
      </c>
      <c r="AP25" s="50">
        <f>-Assumptions!$V$26*AP$21</f>
        <v>-1901.540795</v>
      </c>
      <c r="AQ25" s="50">
        <f>-Assumptions!$V$26*AQ$21</f>
        <v>-1901.540795</v>
      </c>
      <c r="AR25" s="50">
        <f>-Assumptions!$V$26*AR$21</f>
        <v>-1901.540795</v>
      </c>
      <c r="AS25" s="50">
        <f>-Assumptions!$V$26*AS$21</f>
        <v>-1901.540795</v>
      </c>
      <c r="AT25" s="50">
        <f>-Assumptions!$V$26*AT$21</f>
        <v>-1901.540795</v>
      </c>
      <c r="AU25" s="50">
        <f>-Assumptions!$V$26*AU$21</f>
        <v>-1901.540795</v>
      </c>
      <c r="AV25" s="50">
        <f>-Assumptions!$V$26*AV$21</f>
        <v>-1901.540795</v>
      </c>
      <c r="AW25" s="50">
        <f>-Assumptions!$V$26*AW$21</f>
        <v>-1901.540795</v>
      </c>
      <c r="AX25" s="50">
        <f>-Assumptions!$V$26*AX$21</f>
        <v>-1901.540795</v>
      </c>
      <c r="AY25" s="50">
        <f>-Assumptions!$V$26*AY$21</f>
        <v>-1901.540795</v>
      </c>
      <c r="AZ25" s="50">
        <f>-Assumptions!$V$26*AZ$21</f>
        <v>-1958.587019</v>
      </c>
      <c r="BA25" s="50">
        <f>-Assumptions!$V$26*BA$21</f>
        <v>-1958.587019</v>
      </c>
      <c r="BB25" s="50">
        <f>-Assumptions!$V$26*BB$21</f>
        <v>-1958.587019</v>
      </c>
      <c r="BC25" s="50">
        <f>-Assumptions!$V$26*BC$21</f>
        <v>-1958.587019</v>
      </c>
      <c r="BD25" s="50">
        <f>-Assumptions!$V$26*BD$21</f>
        <v>-1958.587019</v>
      </c>
      <c r="BE25" s="50">
        <f>-Assumptions!$V$26*BE$21</f>
        <v>-1958.587019</v>
      </c>
      <c r="BF25" s="50">
        <f>-Assumptions!$V$26*BF$21</f>
        <v>-1958.587019</v>
      </c>
      <c r="BG25" s="50">
        <f>-Assumptions!$V$26*BG$21</f>
        <v>-1958.587019</v>
      </c>
      <c r="BH25" s="50">
        <f>-Assumptions!$V$26*BH$21</f>
        <v>-1958.587019</v>
      </c>
      <c r="BI25" s="50">
        <f>-Assumptions!$V$26*BI$21</f>
        <v>-1958.587019</v>
      </c>
      <c r="BJ25" s="50">
        <f>-Assumptions!$V$26*BJ$21</f>
        <v>-1958.587019</v>
      </c>
      <c r="BK25" s="50">
        <f>-Assumptions!$V$26*BK$21</f>
        <v>-1958.587019</v>
      </c>
      <c r="BL25" s="50">
        <f>-Assumptions!$V$26*BL$21</f>
        <v>-2017.344629</v>
      </c>
      <c r="BM25" s="50">
        <f>-Assumptions!$V$26*BM$21</f>
        <v>-2017.344629</v>
      </c>
      <c r="BN25" s="50">
        <f>-Assumptions!$V$26*BN$21</f>
        <v>-2017.344629</v>
      </c>
      <c r="BO25" s="50">
        <f>-Assumptions!$V$26*BO$21</f>
        <v>-2017.344629</v>
      </c>
      <c r="BP25" s="50">
        <f>-Assumptions!$V$26*BP$21</f>
        <v>-2017.344629</v>
      </c>
      <c r="BQ25" s="50">
        <f>-Assumptions!$V$26*BQ$21</f>
        <v>-2017.344629</v>
      </c>
      <c r="BR25" s="50">
        <f>-Assumptions!$V$26*BR$21</f>
        <v>-2017.344629</v>
      </c>
      <c r="BS25" s="50">
        <f>-Assumptions!$V$26*BS$21</f>
        <v>-2017.344629</v>
      </c>
      <c r="BT25" s="50">
        <f>-Assumptions!$V$26*BT$21</f>
        <v>-2017.344629</v>
      </c>
      <c r="BU25" s="50">
        <f>-Assumptions!$V$26*BU$21</f>
        <v>-2017.344629</v>
      </c>
      <c r="BV25" s="50">
        <f>-Assumptions!$V$26*BV$21</f>
        <v>-2017.344629</v>
      </c>
      <c r="BW25" s="50">
        <f>-Assumptions!$V$26*BW$21</f>
        <v>-2017.344629</v>
      </c>
      <c r="BX25" s="50">
        <f>-Assumptions!$V$26*BX$21</f>
        <v>-2077.864968</v>
      </c>
      <c r="BY25" s="50">
        <f>-Assumptions!$V$26*BY$21</f>
        <v>-2077.864968</v>
      </c>
      <c r="BZ25" s="50">
        <f>-Assumptions!$V$26*BZ$21</f>
        <v>-2077.864968</v>
      </c>
      <c r="CA25" s="50">
        <f>-Assumptions!$V$26*CA$21</f>
        <v>-2077.864968</v>
      </c>
      <c r="CB25" s="50">
        <f>-Assumptions!$V$26*CB$21</f>
        <v>-2077.864968</v>
      </c>
      <c r="CC25" s="50">
        <f>-Assumptions!$V$26*CC$21</f>
        <v>-2077.864968</v>
      </c>
      <c r="CD25" s="50">
        <f>-Assumptions!$V$26*CD$21</f>
        <v>-2077.864968</v>
      </c>
      <c r="CE25" s="50">
        <f>-Assumptions!$V$26*CE$21</f>
        <v>-2077.864968</v>
      </c>
      <c r="CF25" s="50">
        <f>-Assumptions!$V$26*CF$21</f>
        <v>-2077.864968</v>
      </c>
      <c r="CG25" s="50">
        <f>-Assumptions!$V$26*CG$21</f>
        <v>-2077.864968</v>
      </c>
      <c r="CH25" s="50">
        <f>-Assumptions!$V$26*CH$21</f>
        <v>-2077.864968</v>
      </c>
      <c r="CI25" s="50">
        <f>-Assumptions!$V$26*CI$21</f>
        <v>-2077.864968</v>
      </c>
      <c r="CJ25" s="50">
        <f>-Assumptions!$V$26*CJ$21</f>
        <v>-2140.200917</v>
      </c>
      <c r="CK25" s="50">
        <f>-Assumptions!$V$26*CK$21</f>
        <v>-2140.200917</v>
      </c>
      <c r="CL25" s="50">
        <f>-Assumptions!$V$26*CL$21</f>
        <v>-2140.200917</v>
      </c>
      <c r="CM25" s="50">
        <f>-Assumptions!$V$26*CM$21</f>
        <v>-2140.200917</v>
      </c>
      <c r="CN25" s="50">
        <f>-Assumptions!$V$26*CN$21</f>
        <v>-2140.200917</v>
      </c>
      <c r="CO25" s="50">
        <f>-Assumptions!$V$26*CO$21</f>
        <v>-2140.200917</v>
      </c>
      <c r="CP25" s="50">
        <f>-Assumptions!$V$26*CP$21</f>
        <v>-2140.200917</v>
      </c>
      <c r="CQ25" s="50">
        <f>-Assumptions!$V$26*CQ$21</f>
        <v>-2140.200917</v>
      </c>
      <c r="CR25" s="50">
        <f>-Assumptions!$V$26*CR$21</f>
        <v>-2140.200917</v>
      </c>
      <c r="CS25" s="50">
        <f>-Assumptions!$V$26*CS$21</f>
        <v>-2140.200917</v>
      </c>
      <c r="CT25" s="50">
        <f>-Assumptions!$V$26*CT$21</f>
        <v>-2140.200917</v>
      </c>
      <c r="CU25" s="50">
        <f>-Assumptions!$V$26*CU$21</f>
        <v>-2140.200917</v>
      </c>
      <c r="CV25" s="50">
        <f>-Assumptions!$V$26*CV$21</f>
        <v>-2204.406945</v>
      </c>
      <c r="CW25" s="50">
        <f>-Assumptions!$V$26*CW$21</f>
        <v>-2204.406945</v>
      </c>
      <c r="CX25" s="50">
        <f>-Assumptions!$V$26*CX$21</f>
        <v>-2204.406945</v>
      </c>
      <c r="CY25" s="50">
        <f>-Assumptions!$V$26*CY$21</f>
        <v>-2204.406945</v>
      </c>
      <c r="CZ25" s="50">
        <f>-Assumptions!$V$26*CZ$21</f>
        <v>-2204.406945</v>
      </c>
      <c r="DA25" s="50">
        <f>-Assumptions!$V$26*DA$21</f>
        <v>-2204.406945</v>
      </c>
      <c r="DB25" s="50">
        <f>-Assumptions!$V$26*DB$21</f>
        <v>-2204.406945</v>
      </c>
      <c r="DC25" s="50">
        <f>-Assumptions!$V$26*DC$21</f>
        <v>-2204.406945</v>
      </c>
      <c r="DD25" s="50">
        <f>-Assumptions!$V$26*DD$21</f>
        <v>-2204.406945</v>
      </c>
      <c r="DE25" s="50">
        <f>-Assumptions!$V$26*DE$21</f>
        <v>-2204.406945</v>
      </c>
      <c r="DF25" s="50">
        <f>-Assumptions!$V$26*DF$21</f>
        <v>-2204.406945</v>
      </c>
      <c r="DG25" s="50">
        <f>-Assumptions!$V$26*DG$21</f>
        <v>-2204.406945</v>
      </c>
      <c r="DH25" s="50">
        <f>-Assumptions!$V$26*DH$21</f>
        <v>-2207.578621</v>
      </c>
      <c r="DI25" s="50">
        <f>-Assumptions!$V$26*DI$21</f>
        <v>-2207.578621</v>
      </c>
      <c r="DJ25" s="50">
        <f>-Assumptions!$V$26*DJ$21</f>
        <v>-2207.578621</v>
      </c>
      <c r="DK25" s="50">
        <f>-Assumptions!$V$26*DK$21</f>
        <v>-2207.578621</v>
      </c>
      <c r="DL25" s="50">
        <f>-Assumptions!$V$26*DL$21</f>
        <v>-2207.578621</v>
      </c>
      <c r="DM25" s="50">
        <f>-Assumptions!$V$26*DM$21</f>
        <v>-2207.578621</v>
      </c>
      <c r="DN25" s="50">
        <f>-Assumptions!$V$26*DN$21</f>
        <v>-2207.578621</v>
      </c>
      <c r="DO25" s="50">
        <f>-Assumptions!$V$26*DO$21</f>
        <v>-2207.578621</v>
      </c>
      <c r="DP25" s="50">
        <f>-Assumptions!$V$26*DP$21</f>
        <v>-2207.578621</v>
      </c>
      <c r="DQ25" s="50">
        <f>-Assumptions!$V$26*DQ$21</f>
        <v>-2207.578621</v>
      </c>
      <c r="DR25" s="50">
        <f>-Assumptions!$V$26*DR$21</f>
        <v>-2207.578621</v>
      </c>
      <c r="DS25" s="50">
        <f>-Assumptions!$V$26*DS$21</f>
        <v>-2207.578621</v>
      </c>
      <c r="DT25" s="50">
        <f>-Assumptions!$V$26*DT$21</f>
        <v>-2338.655327</v>
      </c>
      <c r="DU25" s="50">
        <f>-Assumptions!$V$26*DU$21</f>
        <v>-2338.655327</v>
      </c>
      <c r="DV25" s="50">
        <f>-Assumptions!$V$26*DV$21</f>
        <v>-2338.655327</v>
      </c>
      <c r="DW25" s="50">
        <f>-Assumptions!$V$26*DW$21</f>
        <v>-2338.655327</v>
      </c>
      <c r="DX25" s="50">
        <f>-Assumptions!$V$26*DX$21</f>
        <v>-2338.655327</v>
      </c>
      <c r="DY25" s="50">
        <f>-Assumptions!$V$26*DY$21</f>
        <v>-2338.655327</v>
      </c>
      <c r="DZ25" s="50">
        <f>-Assumptions!$V$26*DZ$21</f>
        <v>-2338.655327</v>
      </c>
      <c r="EA25" s="50">
        <f>-Assumptions!$V$26*EA$21</f>
        <v>-2338.655327</v>
      </c>
      <c r="EB25" s="50">
        <f>-Assumptions!$V$26*EB$21</f>
        <v>-2338.655327</v>
      </c>
      <c r="EC25" s="50">
        <f>-Assumptions!$V$26*EC$21</f>
        <v>-2338.655327</v>
      </c>
      <c r="ED25" s="50">
        <f>-Assumptions!$V$26*ED$21</f>
        <v>-2338.655327</v>
      </c>
      <c r="EE25" s="50">
        <f>-Assumptions!$V$26*EE$21</f>
        <v>-2338.655327</v>
      </c>
    </row>
    <row r="26" ht="15.75" customHeight="1">
      <c r="A26" s="1"/>
      <c r="B26" s="1"/>
      <c r="C26" s="1" t="str">
        <f>Assumptions!J27</f>
        <v>Study &amp; Fitness Center Expense</v>
      </c>
      <c r="D26" s="50">
        <f t="array" ref="D26">-(IF(D$2=1,Assumptions!$X27/12,-(SUMIF($D$2:$EE$2,D$2-1,$D26:$EE26)/12)*(1+XLOOKUP(D$2,Assumptions!$C$94:$M$94,Assumptions!$C$98:$M$98))))</f>
        <v>-226.7716667</v>
      </c>
      <c r="E26" s="50">
        <f t="array" ref="E26">-(IF(E$2=1,Assumptions!$X27/12,-(SUMIF($D$2:$EE$2,E$2-1,$D26:$EE26)/12)*(1+XLOOKUP(E$2,Assumptions!$C$94:$M$94,Assumptions!$C$98:$M$98))))</f>
        <v>-226.7716667</v>
      </c>
      <c r="F26" s="50">
        <f t="array" ref="F26">-(IF(F$2=1,Assumptions!$X27/12,-(SUMIF($D$2:$EE$2,F$2-1,$D26:$EE26)/12)*(1+XLOOKUP(F$2,Assumptions!$C$94:$M$94,Assumptions!$C$98:$M$98))))</f>
        <v>-226.7716667</v>
      </c>
      <c r="G26" s="50">
        <f t="array" ref="G26">-(IF(G$2=1,Assumptions!$X27/12,-(SUMIF($D$2:$EE$2,G$2-1,$D26:$EE26)/12)*(1+XLOOKUP(G$2,Assumptions!$C$94:$M$94,Assumptions!$C$98:$M$98))))</f>
        <v>-226.7716667</v>
      </c>
      <c r="H26" s="50">
        <f t="array" ref="H26">-(IF(H$2=1,Assumptions!$X27/12,-(SUMIF($D$2:$EE$2,H$2-1,$D26:$EE26)/12)*(1+XLOOKUP(H$2,Assumptions!$C$94:$M$94,Assumptions!$C$98:$M$98))))</f>
        <v>-226.7716667</v>
      </c>
      <c r="I26" s="50">
        <f t="array" ref="I26">-(IF(I$2=1,Assumptions!$X27/12,-(SUMIF($D$2:$EE$2,I$2-1,$D26:$EE26)/12)*(1+XLOOKUP(I$2,Assumptions!$C$94:$M$94,Assumptions!$C$98:$M$98))))</f>
        <v>-226.7716667</v>
      </c>
      <c r="J26" s="50">
        <f t="array" ref="J26">-(IF(J$2=1,Assumptions!$X27/12,-(SUMIF($D$2:$EE$2,J$2-1,$D26:$EE26)/12)*(1+XLOOKUP(J$2,Assumptions!$C$94:$M$94,Assumptions!$C$98:$M$98))))</f>
        <v>-226.7716667</v>
      </c>
      <c r="K26" s="50">
        <f t="array" ref="K26">-(IF(K$2=1,Assumptions!$X27/12,-(SUMIF($D$2:$EE$2,K$2-1,$D26:$EE26)/12)*(1+XLOOKUP(K$2,Assumptions!$C$94:$M$94,Assumptions!$C$98:$M$98))))</f>
        <v>-226.7716667</v>
      </c>
      <c r="L26" s="50">
        <f t="array" ref="L26">-(IF(L$2=1,Assumptions!$X27/12,-(SUMIF($D$2:$EE$2,L$2-1,$D26:$EE26)/12)*(1+XLOOKUP(L$2,Assumptions!$C$94:$M$94,Assumptions!$C$98:$M$98))))</f>
        <v>-226.7716667</v>
      </c>
      <c r="M26" s="50">
        <f t="array" ref="M26">-(IF(M$2=1,Assumptions!$X27/12,-(SUMIF($D$2:$EE$2,M$2-1,$D26:$EE26)/12)*(1+XLOOKUP(M$2,Assumptions!$C$94:$M$94,Assumptions!$C$98:$M$98))))</f>
        <v>-226.7716667</v>
      </c>
      <c r="N26" s="50">
        <f t="array" ref="N26">-(IF(N$2=1,Assumptions!$X27/12,-(SUMIF($D$2:$EE$2,N$2-1,$D26:$EE26)/12)*(1+XLOOKUP(N$2,Assumptions!$C$94:$M$94,Assumptions!$C$98:$M$98))))</f>
        <v>-226.7716667</v>
      </c>
      <c r="O26" s="50">
        <f t="array" ref="O26">-(IF(O$2=1,Assumptions!$X27/12,-(SUMIF($D$2:$EE$2,O$2-1,$D26:$EE26)/12)*(1+XLOOKUP(O$2,Assumptions!$C$94:$M$94,Assumptions!$C$98:$M$98))))</f>
        <v>-226.7716667</v>
      </c>
      <c r="P26" s="50">
        <f t="array" ref="P26">-(IF(P$2=1,Assumptions!$X27/12,-(SUMIF($D$2:$EE$2,P$2-1,$D26:$EE26)/12)*(1+XLOOKUP(P$2,Assumptions!$C$94:$M$94,Assumptions!$C$98:$M$98))))</f>
        <v>-233.5748167</v>
      </c>
      <c r="Q26" s="50">
        <f t="array" ref="Q26">-(IF(Q$2=1,Assumptions!$X27/12,-(SUMIF($D$2:$EE$2,Q$2-1,$D26:$EE26)/12)*(1+XLOOKUP(Q$2,Assumptions!$C$94:$M$94,Assumptions!$C$98:$M$98))))</f>
        <v>-233.5748167</v>
      </c>
      <c r="R26" s="50">
        <f t="array" ref="R26">-(IF(R$2=1,Assumptions!$X27/12,-(SUMIF($D$2:$EE$2,R$2-1,$D26:$EE26)/12)*(1+XLOOKUP(R$2,Assumptions!$C$94:$M$94,Assumptions!$C$98:$M$98))))</f>
        <v>-233.5748167</v>
      </c>
      <c r="S26" s="50">
        <f t="array" ref="S26">-(IF(S$2=1,Assumptions!$X27/12,-(SUMIF($D$2:$EE$2,S$2-1,$D26:$EE26)/12)*(1+XLOOKUP(S$2,Assumptions!$C$94:$M$94,Assumptions!$C$98:$M$98))))</f>
        <v>-233.5748167</v>
      </c>
      <c r="T26" s="50">
        <f t="array" ref="T26">-(IF(T$2=1,Assumptions!$X27/12,-(SUMIF($D$2:$EE$2,T$2-1,$D26:$EE26)/12)*(1+XLOOKUP(T$2,Assumptions!$C$94:$M$94,Assumptions!$C$98:$M$98))))</f>
        <v>-233.5748167</v>
      </c>
      <c r="U26" s="50">
        <f t="array" ref="U26">-(IF(U$2=1,Assumptions!$X27/12,-(SUMIF($D$2:$EE$2,U$2-1,$D26:$EE26)/12)*(1+XLOOKUP(U$2,Assumptions!$C$94:$M$94,Assumptions!$C$98:$M$98))))</f>
        <v>-233.5748167</v>
      </c>
      <c r="V26" s="50">
        <f t="array" ref="V26">-(IF(V$2=1,Assumptions!$X27/12,-(SUMIF($D$2:$EE$2,V$2-1,$D26:$EE26)/12)*(1+XLOOKUP(V$2,Assumptions!$C$94:$M$94,Assumptions!$C$98:$M$98))))</f>
        <v>-233.5748167</v>
      </c>
      <c r="W26" s="50">
        <f t="array" ref="W26">-(IF(W$2=1,Assumptions!$X27/12,-(SUMIF($D$2:$EE$2,W$2-1,$D26:$EE26)/12)*(1+XLOOKUP(W$2,Assumptions!$C$94:$M$94,Assumptions!$C$98:$M$98))))</f>
        <v>-233.5748167</v>
      </c>
      <c r="X26" s="50">
        <f t="array" ref="X26">-(IF(X$2=1,Assumptions!$X27/12,-(SUMIF($D$2:$EE$2,X$2-1,$D26:$EE26)/12)*(1+XLOOKUP(X$2,Assumptions!$C$94:$M$94,Assumptions!$C$98:$M$98))))</f>
        <v>-233.5748167</v>
      </c>
      <c r="Y26" s="50">
        <f t="array" ref="Y26">-(IF(Y$2=1,Assumptions!$X27/12,-(SUMIF($D$2:$EE$2,Y$2-1,$D26:$EE26)/12)*(1+XLOOKUP(Y$2,Assumptions!$C$94:$M$94,Assumptions!$C$98:$M$98))))</f>
        <v>-233.5748167</v>
      </c>
      <c r="Z26" s="50">
        <f t="array" ref="Z26">-(IF(Z$2=1,Assumptions!$X27/12,-(SUMIF($D$2:$EE$2,Z$2-1,$D26:$EE26)/12)*(1+XLOOKUP(Z$2,Assumptions!$C$94:$M$94,Assumptions!$C$98:$M$98))))</f>
        <v>-233.5748167</v>
      </c>
      <c r="AA26" s="50">
        <f t="array" ref="AA26">-(IF(AA$2=1,Assumptions!$X27/12,-(SUMIF($D$2:$EE$2,AA$2-1,$D26:$EE26)/12)*(1+XLOOKUP(AA$2,Assumptions!$C$94:$M$94,Assumptions!$C$98:$M$98))))</f>
        <v>-233.5748167</v>
      </c>
      <c r="AB26" s="50">
        <f t="array" ref="AB26">-(IF(AB$2=1,Assumptions!$X27/12,-(SUMIF($D$2:$EE$2,AB$2-1,$D26:$EE26)/12)*(1+XLOOKUP(AB$2,Assumptions!$C$94:$M$94,Assumptions!$C$98:$M$98))))</f>
        <v>-240.5820612</v>
      </c>
      <c r="AC26" s="50">
        <f t="array" ref="AC26">-(IF(AC$2=1,Assumptions!$X27/12,-(SUMIF($D$2:$EE$2,AC$2-1,$D26:$EE26)/12)*(1+XLOOKUP(AC$2,Assumptions!$C$94:$M$94,Assumptions!$C$98:$M$98))))</f>
        <v>-240.5820612</v>
      </c>
      <c r="AD26" s="50">
        <f t="array" ref="AD26">-(IF(AD$2=1,Assumptions!$X27/12,-(SUMIF($D$2:$EE$2,AD$2-1,$D26:$EE26)/12)*(1+XLOOKUP(AD$2,Assumptions!$C$94:$M$94,Assumptions!$C$98:$M$98))))</f>
        <v>-240.5820612</v>
      </c>
      <c r="AE26" s="50">
        <f t="array" ref="AE26">-(IF(AE$2=1,Assumptions!$X27/12,-(SUMIF($D$2:$EE$2,AE$2-1,$D26:$EE26)/12)*(1+XLOOKUP(AE$2,Assumptions!$C$94:$M$94,Assumptions!$C$98:$M$98))))</f>
        <v>-240.5820612</v>
      </c>
      <c r="AF26" s="50">
        <f t="array" ref="AF26">-(IF(AF$2=1,Assumptions!$X27/12,-(SUMIF($D$2:$EE$2,AF$2-1,$D26:$EE26)/12)*(1+XLOOKUP(AF$2,Assumptions!$C$94:$M$94,Assumptions!$C$98:$M$98))))</f>
        <v>-240.5820612</v>
      </c>
      <c r="AG26" s="50">
        <f t="array" ref="AG26">-(IF(AG$2=1,Assumptions!$X27/12,-(SUMIF($D$2:$EE$2,AG$2-1,$D26:$EE26)/12)*(1+XLOOKUP(AG$2,Assumptions!$C$94:$M$94,Assumptions!$C$98:$M$98))))</f>
        <v>-240.5820612</v>
      </c>
      <c r="AH26" s="50">
        <f t="array" ref="AH26">-(IF(AH$2=1,Assumptions!$X27/12,-(SUMIF($D$2:$EE$2,AH$2-1,$D26:$EE26)/12)*(1+XLOOKUP(AH$2,Assumptions!$C$94:$M$94,Assumptions!$C$98:$M$98))))</f>
        <v>-240.5820612</v>
      </c>
      <c r="AI26" s="50">
        <f t="array" ref="AI26">-(IF(AI$2=1,Assumptions!$X27/12,-(SUMIF($D$2:$EE$2,AI$2-1,$D26:$EE26)/12)*(1+XLOOKUP(AI$2,Assumptions!$C$94:$M$94,Assumptions!$C$98:$M$98))))</f>
        <v>-240.5820612</v>
      </c>
      <c r="AJ26" s="50">
        <f t="array" ref="AJ26">-(IF(AJ$2=1,Assumptions!$X27/12,-(SUMIF($D$2:$EE$2,AJ$2-1,$D26:$EE26)/12)*(1+XLOOKUP(AJ$2,Assumptions!$C$94:$M$94,Assumptions!$C$98:$M$98))))</f>
        <v>-240.5820612</v>
      </c>
      <c r="AK26" s="50">
        <f t="array" ref="AK26">-(IF(AK$2=1,Assumptions!$X27/12,-(SUMIF($D$2:$EE$2,AK$2-1,$D26:$EE26)/12)*(1+XLOOKUP(AK$2,Assumptions!$C$94:$M$94,Assumptions!$C$98:$M$98))))</f>
        <v>-240.5820612</v>
      </c>
      <c r="AL26" s="50">
        <f t="array" ref="AL26">-(IF(AL$2=1,Assumptions!$X27/12,-(SUMIF($D$2:$EE$2,AL$2-1,$D26:$EE26)/12)*(1+XLOOKUP(AL$2,Assumptions!$C$94:$M$94,Assumptions!$C$98:$M$98))))</f>
        <v>-240.5820612</v>
      </c>
      <c r="AM26" s="50">
        <f t="array" ref="AM26">-(IF(AM$2=1,Assumptions!$X27/12,-(SUMIF($D$2:$EE$2,AM$2-1,$D26:$EE26)/12)*(1+XLOOKUP(AM$2,Assumptions!$C$94:$M$94,Assumptions!$C$98:$M$98))))</f>
        <v>-240.5820612</v>
      </c>
      <c r="AN26" s="50">
        <f t="array" ref="AN26">-(IF(AN$2=1,Assumptions!$X27/12,-(SUMIF($D$2:$EE$2,AN$2-1,$D26:$EE26)/12)*(1+XLOOKUP(AN$2,Assumptions!$C$94:$M$94,Assumptions!$C$98:$M$98))))</f>
        <v>-247.799523</v>
      </c>
      <c r="AO26" s="50">
        <f t="array" ref="AO26">-(IF(AO$2=1,Assumptions!$X27/12,-(SUMIF($D$2:$EE$2,AO$2-1,$D26:$EE26)/12)*(1+XLOOKUP(AO$2,Assumptions!$C$94:$M$94,Assumptions!$C$98:$M$98))))</f>
        <v>-247.799523</v>
      </c>
      <c r="AP26" s="50">
        <f t="array" ref="AP26">-(IF(AP$2=1,Assumptions!$X27/12,-(SUMIF($D$2:$EE$2,AP$2-1,$D26:$EE26)/12)*(1+XLOOKUP(AP$2,Assumptions!$C$94:$M$94,Assumptions!$C$98:$M$98))))</f>
        <v>-247.799523</v>
      </c>
      <c r="AQ26" s="50">
        <f t="array" ref="AQ26">-(IF(AQ$2=1,Assumptions!$X27/12,-(SUMIF($D$2:$EE$2,AQ$2-1,$D26:$EE26)/12)*(1+XLOOKUP(AQ$2,Assumptions!$C$94:$M$94,Assumptions!$C$98:$M$98))))</f>
        <v>-247.799523</v>
      </c>
      <c r="AR26" s="50">
        <f t="array" ref="AR26">-(IF(AR$2=1,Assumptions!$X27/12,-(SUMIF($D$2:$EE$2,AR$2-1,$D26:$EE26)/12)*(1+XLOOKUP(AR$2,Assumptions!$C$94:$M$94,Assumptions!$C$98:$M$98))))</f>
        <v>-247.799523</v>
      </c>
      <c r="AS26" s="50">
        <f t="array" ref="AS26">-(IF(AS$2=1,Assumptions!$X27/12,-(SUMIF($D$2:$EE$2,AS$2-1,$D26:$EE26)/12)*(1+XLOOKUP(AS$2,Assumptions!$C$94:$M$94,Assumptions!$C$98:$M$98))))</f>
        <v>-247.799523</v>
      </c>
      <c r="AT26" s="50">
        <f t="array" ref="AT26">-(IF(AT$2=1,Assumptions!$X27/12,-(SUMIF($D$2:$EE$2,AT$2-1,$D26:$EE26)/12)*(1+XLOOKUP(AT$2,Assumptions!$C$94:$M$94,Assumptions!$C$98:$M$98))))</f>
        <v>-247.799523</v>
      </c>
      <c r="AU26" s="50">
        <f t="array" ref="AU26">-(IF(AU$2=1,Assumptions!$X27/12,-(SUMIF($D$2:$EE$2,AU$2-1,$D26:$EE26)/12)*(1+XLOOKUP(AU$2,Assumptions!$C$94:$M$94,Assumptions!$C$98:$M$98))))</f>
        <v>-247.799523</v>
      </c>
      <c r="AV26" s="50">
        <f t="array" ref="AV26">-(IF(AV$2=1,Assumptions!$X27/12,-(SUMIF($D$2:$EE$2,AV$2-1,$D26:$EE26)/12)*(1+XLOOKUP(AV$2,Assumptions!$C$94:$M$94,Assumptions!$C$98:$M$98))))</f>
        <v>-247.799523</v>
      </c>
      <c r="AW26" s="50">
        <f t="array" ref="AW26">-(IF(AW$2=1,Assumptions!$X27/12,-(SUMIF($D$2:$EE$2,AW$2-1,$D26:$EE26)/12)*(1+XLOOKUP(AW$2,Assumptions!$C$94:$M$94,Assumptions!$C$98:$M$98))))</f>
        <v>-247.799523</v>
      </c>
      <c r="AX26" s="50">
        <f t="array" ref="AX26">-(IF(AX$2=1,Assumptions!$X27/12,-(SUMIF($D$2:$EE$2,AX$2-1,$D26:$EE26)/12)*(1+XLOOKUP(AX$2,Assumptions!$C$94:$M$94,Assumptions!$C$98:$M$98))))</f>
        <v>-247.799523</v>
      </c>
      <c r="AY26" s="50">
        <f t="array" ref="AY26">-(IF(AY$2=1,Assumptions!$X27/12,-(SUMIF($D$2:$EE$2,AY$2-1,$D26:$EE26)/12)*(1+XLOOKUP(AY$2,Assumptions!$C$94:$M$94,Assumptions!$C$98:$M$98))))</f>
        <v>-247.799523</v>
      </c>
      <c r="AZ26" s="50">
        <f t="array" ref="AZ26">-(IF(AZ$2=1,Assumptions!$X27/12,-(SUMIF($D$2:$EE$2,AZ$2-1,$D26:$EE26)/12)*(1+XLOOKUP(AZ$2,Assumptions!$C$94:$M$94,Assumptions!$C$98:$M$98))))</f>
        <v>-255.2335087</v>
      </c>
      <c r="BA26" s="50">
        <f t="array" ref="BA26">-(IF(BA$2=1,Assumptions!$X27/12,-(SUMIF($D$2:$EE$2,BA$2-1,$D26:$EE26)/12)*(1+XLOOKUP(BA$2,Assumptions!$C$94:$M$94,Assumptions!$C$98:$M$98))))</f>
        <v>-255.2335087</v>
      </c>
      <c r="BB26" s="50">
        <f t="array" ref="BB26">-(IF(BB$2=1,Assumptions!$X27/12,-(SUMIF($D$2:$EE$2,BB$2-1,$D26:$EE26)/12)*(1+XLOOKUP(BB$2,Assumptions!$C$94:$M$94,Assumptions!$C$98:$M$98))))</f>
        <v>-255.2335087</v>
      </c>
      <c r="BC26" s="50">
        <f t="array" ref="BC26">-(IF(BC$2=1,Assumptions!$X27/12,-(SUMIF($D$2:$EE$2,BC$2-1,$D26:$EE26)/12)*(1+XLOOKUP(BC$2,Assumptions!$C$94:$M$94,Assumptions!$C$98:$M$98))))</f>
        <v>-255.2335087</v>
      </c>
      <c r="BD26" s="50">
        <f t="array" ref="BD26">-(IF(BD$2=1,Assumptions!$X27/12,-(SUMIF($D$2:$EE$2,BD$2-1,$D26:$EE26)/12)*(1+XLOOKUP(BD$2,Assumptions!$C$94:$M$94,Assumptions!$C$98:$M$98))))</f>
        <v>-255.2335087</v>
      </c>
      <c r="BE26" s="50">
        <f t="array" ref="BE26">-(IF(BE$2=1,Assumptions!$X27/12,-(SUMIF($D$2:$EE$2,BE$2-1,$D26:$EE26)/12)*(1+XLOOKUP(BE$2,Assumptions!$C$94:$M$94,Assumptions!$C$98:$M$98))))</f>
        <v>-255.2335087</v>
      </c>
      <c r="BF26" s="50">
        <f t="array" ref="BF26">-(IF(BF$2=1,Assumptions!$X27/12,-(SUMIF($D$2:$EE$2,BF$2-1,$D26:$EE26)/12)*(1+XLOOKUP(BF$2,Assumptions!$C$94:$M$94,Assumptions!$C$98:$M$98))))</f>
        <v>-255.2335087</v>
      </c>
      <c r="BG26" s="50">
        <f t="array" ref="BG26">-(IF(BG$2=1,Assumptions!$X27/12,-(SUMIF($D$2:$EE$2,BG$2-1,$D26:$EE26)/12)*(1+XLOOKUP(BG$2,Assumptions!$C$94:$M$94,Assumptions!$C$98:$M$98))))</f>
        <v>-255.2335087</v>
      </c>
      <c r="BH26" s="50">
        <f t="array" ref="BH26">-(IF(BH$2=1,Assumptions!$X27/12,-(SUMIF($D$2:$EE$2,BH$2-1,$D26:$EE26)/12)*(1+XLOOKUP(BH$2,Assumptions!$C$94:$M$94,Assumptions!$C$98:$M$98))))</f>
        <v>-255.2335087</v>
      </c>
      <c r="BI26" s="50">
        <f t="array" ref="BI26">-(IF(BI$2=1,Assumptions!$X27/12,-(SUMIF($D$2:$EE$2,BI$2-1,$D26:$EE26)/12)*(1+XLOOKUP(BI$2,Assumptions!$C$94:$M$94,Assumptions!$C$98:$M$98))))</f>
        <v>-255.2335087</v>
      </c>
      <c r="BJ26" s="50">
        <f t="array" ref="BJ26">-(IF(BJ$2=1,Assumptions!$X27/12,-(SUMIF($D$2:$EE$2,BJ$2-1,$D26:$EE26)/12)*(1+XLOOKUP(BJ$2,Assumptions!$C$94:$M$94,Assumptions!$C$98:$M$98))))</f>
        <v>-255.2335087</v>
      </c>
      <c r="BK26" s="50">
        <f t="array" ref="BK26">-(IF(BK$2=1,Assumptions!$X27/12,-(SUMIF($D$2:$EE$2,BK$2-1,$D26:$EE26)/12)*(1+XLOOKUP(BK$2,Assumptions!$C$94:$M$94,Assumptions!$C$98:$M$98))))</f>
        <v>-255.2335087</v>
      </c>
      <c r="BL26" s="50">
        <f t="array" ref="BL26">-(IF(BL$2=1,Assumptions!$X27/12,-(SUMIF($D$2:$EE$2,BL$2-1,$D26:$EE26)/12)*(1+XLOOKUP(BL$2,Assumptions!$C$94:$M$94,Assumptions!$C$98:$M$98))))</f>
        <v>-262.890514</v>
      </c>
      <c r="BM26" s="50">
        <f t="array" ref="BM26">-(IF(BM$2=1,Assumptions!$X27/12,-(SUMIF($D$2:$EE$2,BM$2-1,$D26:$EE26)/12)*(1+XLOOKUP(BM$2,Assumptions!$C$94:$M$94,Assumptions!$C$98:$M$98))))</f>
        <v>-262.890514</v>
      </c>
      <c r="BN26" s="50">
        <f t="array" ref="BN26">-(IF(BN$2=1,Assumptions!$X27/12,-(SUMIF($D$2:$EE$2,BN$2-1,$D26:$EE26)/12)*(1+XLOOKUP(BN$2,Assumptions!$C$94:$M$94,Assumptions!$C$98:$M$98))))</f>
        <v>-262.890514</v>
      </c>
      <c r="BO26" s="50">
        <f t="array" ref="BO26">-(IF(BO$2=1,Assumptions!$X27/12,-(SUMIF($D$2:$EE$2,BO$2-1,$D26:$EE26)/12)*(1+XLOOKUP(BO$2,Assumptions!$C$94:$M$94,Assumptions!$C$98:$M$98))))</f>
        <v>-262.890514</v>
      </c>
      <c r="BP26" s="50">
        <f t="array" ref="BP26">-(IF(BP$2=1,Assumptions!$X27/12,-(SUMIF($D$2:$EE$2,BP$2-1,$D26:$EE26)/12)*(1+XLOOKUP(BP$2,Assumptions!$C$94:$M$94,Assumptions!$C$98:$M$98))))</f>
        <v>-262.890514</v>
      </c>
      <c r="BQ26" s="50">
        <f t="array" ref="BQ26">-(IF(BQ$2=1,Assumptions!$X27/12,-(SUMIF($D$2:$EE$2,BQ$2-1,$D26:$EE26)/12)*(1+XLOOKUP(BQ$2,Assumptions!$C$94:$M$94,Assumptions!$C$98:$M$98))))</f>
        <v>-262.890514</v>
      </c>
      <c r="BR26" s="50">
        <f t="array" ref="BR26">-(IF(BR$2=1,Assumptions!$X27/12,-(SUMIF($D$2:$EE$2,BR$2-1,$D26:$EE26)/12)*(1+XLOOKUP(BR$2,Assumptions!$C$94:$M$94,Assumptions!$C$98:$M$98))))</f>
        <v>-262.890514</v>
      </c>
      <c r="BS26" s="50">
        <f t="array" ref="BS26">-(IF(BS$2=1,Assumptions!$X27/12,-(SUMIF($D$2:$EE$2,BS$2-1,$D26:$EE26)/12)*(1+XLOOKUP(BS$2,Assumptions!$C$94:$M$94,Assumptions!$C$98:$M$98))))</f>
        <v>-262.890514</v>
      </c>
      <c r="BT26" s="50">
        <f t="array" ref="BT26">-(IF(BT$2=1,Assumptions!$X27/12,-(SUMIF($D$2:$EE$2,BT$2-1,$D26:$EE26)/12)*(1+XLOOKUP(BT$2,Assumptions!$C$94:$M$94,Assumptions!$C$98:$M$98))))</f>
        <v>-262.890514</v>
      </c>
      <c r="BU26" s="50">
        <f t="array" ref="BU26">-(IF(BU$2=1,Assumptions!$X27/12,-(SUMIF($D$2:$EE$2,BU$2-1,$D26:$EE26)/12)*(1+XLOOKUP(BU$2,Assumptions!$C$94:$M$94,Assumptions!$C$98:$M$98))))</f>
        <v>-262.890514</v>
      </c>
      <c r="BV26" s="50">
        <f t="array" ref="BV26">-(IF(BV$2=1,Assumptions!$X27/12,-(SUMIF($D$2:$EE$2,BV$2-1,$D26:$EE26)/12)*(1+XLOOKUP(BV$2,Assumptions!$C$94:$M$94,Assumptions!$C$98:$M$98))))</f>
        <v>-262.890514</v>
      </c>
      <c r="BW26" s="50">
        <f t="array" ref="BW26">-(IF(BW$2=1,Assumptions!$X27/12,-(SUMIF($D$2:$EE$2,BW$2-1,$D26:$EE26)/12)*(1+XLOOKUP(BW$2,Assumptions!$C$94:$M$94,Assumptions!$C$98:$M$98))))</f>
        <v>-262.890514</v>
      </c>
      <c r="BX26" s="50">
        <f t="array" ref="BX26">-(IF(BX$2=1,Assumptions!$X27/12,-(SUMIF($D$2:$EE$2,BX$2-1,$D26:$EE26)/12)*(1+XLOOKUP(BX$2,Assumptions!$C$94:$M$94,Assumptions!$C$98:$M$98))))</f>
        <v>-270.7772294</v>
      </c>
      <c r="BY26" s="50">
        <f t="array" ref="BY26">-(IF(BY$2=1,Assumptions!$X27/12,-(SUMIF($D$2:$EE$2,BY$2-1,$D26:$EE26)/12)*(1+XLOOKUP(BY$2,Assumptions!$C$94:$M$94,Assumptions!$C$98:$M$98))))</f>
        <v>-270.7772294</v>
      </c>
      <c r="BZ26" s="50">
        <f t="array" ref="BZ26">-(IF(BZ$2=1,Assumptions!$X27/12,-(SUMIF($D$2:$EE$2,BZ$2-1,$D26:$EE26)/12)*(1+XLOOKUP(BZ$2,Assumptions!$C$94:$M$94,Assumptions!$C$98:$M$98))))</f>
        <v>-270.7772294</v>
      </c>
      <c r="CA26" s="50">
        <f t="array" ref="CA26">-(IF(CA$2=1,Assumptions!$X27/12,-(SUMIF($D$2:$EE$2,CA$2-1,$D26:$EE26)/12)*(1+XLOOKUP(CA$2,Assumptions!$C$94:$M$94,Assumptions!$C$98:$M$98))))</f>
        <v>-270.7772294</v>
      </c>
      <c r="CB26" s="50">
        <f t="array" ref="CB26">-(IF(CB$2=1,Assumptions!$X27/12,-(SUMIF($D$2:$EE$2,CB$2-1,$D26:$EE26)/12)*(1+XLOOKUP(CB$2,Assumptions!$C$94:$M$94,Assumptions!$C$98:$M$98))))</f>
        <v>-270.7772294</v>
      </c>
      <c r="CC26" s="50">
        <f t="array" ref="CC26">-(IF(CC$2=1,Assumptions!$X27/12,-(SUMIF($D$2:$EE$2,CC$2-1,$D26:$EE26)/12)*(1+XLOOKUP(CC$2,Assumptions!$C$94:$M$94,Assumptions!$C$98:$M$98))))</f>
        <v>-270.7772294</v>
      </c>
      <c r="CD26" s="50">
        <f t="array" ref="CD26">-(IF(CD$2=1,Assumptions!$X27/12,-(SUMIF($D$2:$EE$2,CD$2-1,$D26:$EE26)/12)*(1+XLOOKUP(CD$2,Assumptions!$C$94:$M$94,Assumptions!$C$98:$M$98))))</f>
        <v>-270.7772294</v>
      </c>
      <c r="CE26" s="50">
        <f t="array" ref="CE26">-(IF(CE$2=1,Assumptions!$X27/12,-(SUMIF($D$2:$EE$2,CE$2-1,$D26:$EE26)/12)*(1+XLOOKUP(CE$2,Assumptions!$C$94:$M$94,Assumptions!$C$98:$M$98))))</f>
        <v>-270.7772294</v>
      </c>
      <c r="CF26" s="50">
        <f t="array" ref="CF26">-(IF(CF$2=1,Assumptions!$X27/12,-(SUMIF($D$2:$EE$2,CF$2-1,$D26:$EE26)/12)*(1+XLOOKUP(CF$2,Assumptions!$C$94:$M$94,Assumptions!$C$98:$M$98))))</f>
        <v>-270.7772294</v>
      </c>
      <c r="CG26" s="50">
        <f t="array" ref="CG26">-(IF(CG$2=1,Assumptions!$X27/12,-(SUMIF($D$2:$EE$2,CG$2-1,$D26:$EE26)/12)*(1+XLOOKUP(CG$2,Assumptions!$C$94:$M$94,Assumptions!$C$98:$M$98))))</f>
        <v>-270.7772294</v>
      </c>
      <c r="CH26" s="50">
        <f t="array" ref="CH26">-(IF(CH$2=1,Assumptions!$X27/12,-(SUMIF($D$2:$EE$2,CH$2-1,$D26:$EE26)/12)*(1+XLOOKUP(CH$2,Assumptions!$C$94:$M$94,Assumptions!$C$98:$M$98))))</f>
        <v>-270.7772294</v>
      </c>
      <c r="CI26" s="50">
        <f t="array" ref="CI26">-(IF(CI$2=1,Assumptions!$X27/12,-(SUMIF($D$2:$EE$2,CI$2-1,$D26:$EE26)/12)*(1+XLOOKUP(CI$2,Assumptions!$C$94:$M$94,Assumptions!$C$98:$M$98))))</f>
        <v>-270.7772294</v>
      </c>
      <c r="CJ26" s="50">
        <f t="array" ref="CJ26">-(IF(CJ$2=1,Assumptions!$X27/12,-(SUMIF($D$2:$EE$2,CJ$2-1,$D26:$EE26)/12)*(1+XLOOKUP(CJ$2,Assumptions!$C$94:$M$94,Assumptions!$C$98:$M$98))))</f>
        <v>-278.9005463</v>
      </c>
      <c r="CK26" s="50">
        <f t="array" ref="CK26">-(IF(CK$2=1,Assumptions!$X27/12,-(SUMIF($D$2:$EE$2,CK$2-1,$D26:$EE26)/12)*(1+XLOOKUP(CK$2,Assumptions!$C$94:$M$94,Assumptions!$C$98:$M$98))))</f>
        <v>-278.9005463</v>
      </c>
      <c r="CL26" s="50">
        <f t="array" ref="CL26">-(IF(CL$2=1,Assumptions!$X27/12,-(SUMIF($D$2:$EE$2,CL$2-1,$D26:$EE26)/12)*(1+XLOOKUP(CL$2,Assumptions!$C$94:$M$94,Assumptions!$C$98:$M$98))))</f>
        <v>-278.9005463</v>
      </c>
      <c r="CM26" s="50">
        <f t="array" ref="CM26">-(IF(CM$2=1,Assumptions!$X27/12,-(SUMIF($D$2:$EE$2,CM$2-1,$D26:$EE26)/12)*(1+XLOOKUP(CM$2,Assumptions!$C$94:$M$94,Assumptions!$C$98:$M$98))))</f>
        <v>-278.9005463</v>
      </c>
      <c r="CN26" s="50">
        <f t="array" ref="CN26">-(IF(CN$2=1,Assumptions!$X27/12,-(SUMIF($D$2:$EE$2,CN$2-1,$D26:$EE26)/12)*(1+XLOOKUP(CN$2,Assumptions!$C$94:$M$94,Assumptions!$C$98:$M$98))))</f>
        <v>-278.9005463</v>
      </c>
      <c r="CO26" s="50">
        <f t="array" ref="CO26">-(IF(CO$2=1,Assumptions!$X27/12,-(SUMIF($D$2:$EE$2,CO$2-1,$D26:$EE26)/12)*(1+XLOOKUP(CO$2,Assumptions!$C$94:$M$94,Assumptions!$C$98:$M$98))))</f>
        <v>-278.9005463</v>
      </c>
      <c r="CP26" s="50">
        <f t="array" ref="CP26">-(IF(CP$2=1,Assumptions!$X27/12,-(SUMIF($D$2:$EE$2,CP$2-1,$D26:$EE26)/12)*(1+XLOOKUP(CP$2,Assumptions!$C$94:$M$94,Assumptions!$C$98:$M$98))))</f>
        <v>-278.9005463</v>
      </c>
      <c r="CQ26" s="50">
        <f t="array" ref="CQ26">-(IF(CQ$2=1,Assumptions!$X27/12,-(SUMIF($D$2:$EE$2,CQ$2-1,$D26:$EE26)/12)*(1+XLOOKUP(CQ$2,Assumptions!$C$94:$M$94,Assumptions!$C$98:$M$98))))</f>
        <v>-278.9005463</v>
      </c>
      <c r="CR26" s="50">
        <f t="array" ref="CR26">-(IF(CR$2=1,Assumptions!$X27/12,-(SUMIF($D$2:$EE$2,CR$2-1,$D26:$EE26)/12)*(1+XLOOKUP(CR$2,Assumptions!$C$94:$M$94,Assumptions!$C$98:$M$98))))</f>
        <v>-278.9005463</v>
      </c>
      <c r="CS26" s="50">
        <f t="array" ref="CS26">-(IF(CS$2=1,Assumptions!$X27/12,-(SUMIF($D$2:$EE$2,CS$2-1,$D26:$EE26)/12)*(1+XLOOKUP(CS$2,Assumptions!$C$94:$M$94,Assumptions!$C$98:$M$98))))</f>
        <v>-278.9005463</v>
      </c>
      <c r="CT26" s="50">
        <f t="array" ref="CT26">-(IF(CT$2=1,Assumptions!$X27/12,-(SUMIF($D$2:$EE$2,CT$2-1,$D26:$EE26)/12)*(1+XLOOKUP(CT$2,Assumptions!$C$94:$M$94,Assumptions!$C$98:$M$98))))</f>
        <v>-278.9005463</v>
      </c>
      <c r="CU26" s="50">
        <f t="array" ref="CU26">-(IF(CU$2=1,Assumptions!$X27/12,-(SUMIF($D$2:$EE$2,CU$2-1,$D26:$EE26)/12)*(1+XLOOKUP(CU$2,Assumptions!$C$94:$M$94,Assumptions!$C$98:$M$98))))</f>
        <v>-278.9005463</v>
      </c>
      <c r="CV26" s="50">
        <f t="array" ref="CV26">-(IF(CV$2=1,Assumptions!$X27/12,-(SUMIF($D$2:$EE$2,CV$2-1,$D26:$EE26)/12)*(1+XLOOKUP(CV$2,Assumptions!$C$94:$M$94,Assumptions!$C$98:$M$98))))</f>
        <v>-287.2675626</v>
      </c>
      <c r="CW26" s="50">
        <f t="array" ref="CW26">-(IF(CW$2=1,Assumptions!$X27/12,-(SUMIF($D$2:$EE$2,CW$2-1,$D26:$EE26)/12)*(1+XLOOKUP(CW$2,Assumptions!$C$94:$M$94,Assumptions!$C$98:$M$98))))</f>
        <v>-287.2675626</v>
      </c>
      <c r="CX26" s="50">
        <f t="array" ref="CX26">-(IF(CX$2=1,Assumptions!$X27/12,-(SUMIF($D$2:$EE$2,CX$2-1,$D26:$EE26)/12)*(1+XLOOKUP(CX$2,Assumptions!$C$94:$M$94,Assumptions!$C$98:$M$98))))</f>
        <v>-287.2675626</v>
      </c>
      <c r="CY26" s="50">
        <f t="array" ref="CY26">-(IF(CY$2=1,Assumptions!$X27/12,-(SUMIF($D$2:$EE$2,CY$2-1,$D26:$EE26)/12)*(1+XLOOKUP(CY$2,Assumptions!$C$94:$M$94,Assumptions!$C$98:$M$98))))</f>
        <v>-287.2675626</v>
      </c>
      <c r="CZ26" s="50">
        <f t="array" ref="CZ26">-(IF(CZ$2=1,Assumptions!$X27/12,-(SUMIF($D$2:$EE$2,CZ$2-1,$D26:$EE26)/12)*(1+XLOOKUP(CZ$2,Assumptions!$C$94:$M$94,Assumptions!$C$98:$M$98))))</f>
        <v>-287.2675626</v>
      </c>
      <c r="DA26" s="50">
        <f t="array" ref="DA26">-(IF(DA$2=1,Assumptions!$X27/12,-(SUMIF($D$2:$EE$2,DA$2-1,$D26:$EE26)/12)*(1+XLOOKUP(DA$2,Assumptions!$C$94:$M$94,Assumptions!$C$98:$M$98))))</f>
        <v>-287.2675626</v>
      </c>
      <c r="DB26" s="50">
        <f t="array" ref="DB26">-(IF(DB$2=1,Assumptions!$X27/12,-(SUMIF($D$2:$EE$2,DB$2-1,$D26:$EE26)/12)*(1+XLOOKUP(DB$2,Assumptions!$C$94:$M$94,Assumptions!$C$98:$M$98))))</f>
        <v>-287.2675626</v>
      </c>
      <c r="DC26" s="50">
        <f t="array" ref="DC26">-(IF(DC$2=1,Assumptions!$X27/12,-(SUMIF($D$2:$EE$2,DC$2-1,$D26:$EE26)/12)*(1+XLOOKUP(DC$2,Assumptions!$C$94:$M$94,Assumptions!$C$98:$M$98))))</f>
        <v>-287.2675626</v>
      </c>
      <c r="DD26" s="50">
        <f t="array" ref="DD26">-(IF(DD$2=1,Assumptions!$X27/12,-(SUMIF($D$2:$EE$2,DD$2-1,$D26:$EE26)/12)*(1+XLOOKUP(DD$2,Assumptions!$C$94:$M$94,Assumptions!$C$98:$M$98))))</f>
        <v>-287.2675626</v>
      </c>
      <c r="DE26" s="50">
        <f t="array" ref="DE26">-(IF(DE$2=1,Assumptions!$X27/12,-(SUMIF($D$2:$EE$2,DE$2-1,$D26:$EE26)/12)*(1+XLOOKUP(DE$2,Assumptions!$C$94:$M$94,Assumptions!$C$98:$M$98))))</f>
        <v>-287.2675626</v>
      </c>
      <c r="DF26" s="50">
        <f t="array" ref="DF26">-(IF(DF$2=1,Assumptions!$X27/12,-(SUMIF($D$2:$EE$2,DF$2-1,$D26:$EE26)/12)*(1+XLOOKUP(DF$2,Assumptions!$C$94:$M$94,Assumptions!$C$98:$M$98))))</f>
        <v>-287.2675626</v>
      </c>
      <c r="DG26" s="50">
        <f t="array" ref="DG26">-(IF(DG$2=1,Assumptions!$X27/12,-(SUMIF($D$2:$EE$2,DG$2-1,$D26:$EE26)/12)*(1+XLOOKUP(DG$2,Assumptions!$C$94:$M$94,Assumptions!$C$98:$M$98))))</f>
        <v>-287.2675626</v>
      </c>
      <c r="DH26" s="50">
        <f t="array" ref="DH26">-(IF(DH$2=1,Assumptions!$X27/12,-(SUMIF($D$2:$EE$2,DH$2-1,$D26:$EE26)/12)*(1+XLOOKUP(DH$2,Assumptions!$C$94:$M$94,Assumptions!$C$98:$M$98))))</f>
        <v>-295.8855895</v>
      </c>
      <c r="DI26" s="50">
        <f t="array" ref="DI26">-(IF(DI$2=1,Assumptions!$X27/12,-(SUMIF($D$2:$EE$2,DI$2-1,$D26:$EE26)/12)*(1+XLOOKUP(DI$2,Assumptions!$C$94:$M$94,Assumptions!$C$98:$M$98))))</f>
        <v>-295.8855895</v>
      </c>
      <c r="DJ26" s="50">
        <f t="array" ref="DJ26">-(IF(DJ$2=1,Assumptions!$X27/12,-(SUMIF($D$2:$EE$2,DJ$2-1,$D26:$EE26)/12)*(1+XLOOKUP(DJ$2,Assumptions!$C$94:$M$94,Assumptions!$C$98:$M$98))))</f>
        <v>-295.8855895</v>
      </c>
      <c r="DK26" s="50">
        <f t="array" ref="DK26">-(IF(DK$2=1,Assumptions!$X27/12,-(SUMIF($D$2:$EE$2,DK$2-1,$D26:$EE26)/12)*(1+XLOOKUP(DK$2,Assumptions!$C$94:$M$94,Assumptions!$C$98:$M$98))))</f>
        <v>-295.8855895</v>
      </c>
      <c r="DL26" s="50">
        <f t="array" ref="DL26">-(IF(DL$2=1,Assumptions!$X27/12,-(SUMIF($D$2:$EE$2,DL$2-1,$D26:$EE26)/12)*(1+XLOOKUP(DL$2,Assumptions!$C$94:$M$94,Assumptions!$C$98:$M$98))))</f>
        <v>-295.8855895</v>
      </c>
      <c r="DM26" s="50">
        <f t="array" ref="DM26">-(IF(DM$2=1,Assumptions!$X27/12,-(SUMIF($D$2:$EE$2,DM$2-1,$D26:$EE26)/12)*(1+XLOOKUP(DM$2,Assumptions!$C$94:$M$94,Assumptions!$C$98:$M$98))))</f>
        <v>-295.8855895</v>
      </c>
      <c r="DN26" s="50">
        <f t="array" ref="DN26">-(IF(DN$2=1,Assumptions!$X27/12,-(SUMIF($D$2:$EE$2,DN$2-1,$D26:$EE26)/12)*(1+XLOOKUP(DN$2,Assumptions!$C$94:$M$94,Assumptions!$C$98:$M$98))))</f>
        <v>-295.8855895</v>
      </c>
      <c r="DO26" s="50">
        <f t="array" ref="DO26">-(IF(DO$2=1,Assumptions!$X27/12,-(SUMIF($D$2:$EE$2,DO$2-1,$D26:$EE26)/12)*(1+XLOOKUP(DO$2,Assumptions!$C$94:$M$94,Assumptions!$C$98:$M$98))))</f>
        <v>-295.8855895</v>
      </c>
      <c r="DP26" s="50">
        <f t="array" ref="DP26">-(IF(DP$2=1,Assumptions!$X27/12,-(SUMIF($D$2:$EE$2,DP$2-1,$D26:$EE26)/12)*(1+XLOOKUP(DP$2,Assumptions!$C$94:$M$94,Assumptions!$C$98:$M$98))))</f>
        <v>-295.8855895</v>
      </c>
      <c r="DQ26" s="50">
        <f t="array" ref="DQ26">-(IF(DQ$2=1,Assumptions!$X27/12,-(SUMIF($D$2:$EE$2,DQ$2-1,$D26:$EE26)/12)*(1+XLOOKUP(DQ$2,Assumptions!$C$94:$M$94,Assumptions!$C$98:$M$98))))</f>
        <v>-295.8855895</v>
      </c>
      <c r="DR26" s="50">
        <f t="array" ref="DR26">-(IF(DR$2=1,Assumptions!$X27/12,-(SUMIF($D$2:$EE$2,DR$2-1,$D26:$EE26)/12)*(1+XLOOKUP(DR$2,Assumptions!$C$94:$M$94,Assumptions!$C$98:$M$98))))</f>
        <v>-295.8855895</v>
      </c>
      <c r="DS26" s="50">
        <f t="array" ref="DS26">-(IF(DS$2=1,Assumptions!$X27/12,-(SUMIF($D$2:$EE$2,DS$2-1,$D26:$EE26)/12)*(1+XLOOKUP(DS$2,Assumptions!$C$94:$M$94,Assumptions!$C$98:$M$98))))</f>
        <v>-295.8855895</v>
      </c>
      <c r="DT26" s="50">
        <f t="array" ref="DT26">-(IF(DT$2=1,Assumptions!$X27/12,-(SUMIF($D$2:$EE$2,DT$2-1,$D26:$EE26)/12)*(1+XLOOKUP(DT$2,Assumptions!$C$94:$M$94,Assumptions!$C$98:$M$98))))</f>
        <v>-304.7621572</v>
      </c>
      <c r="DU26" s="50">
        <f t="array" ref="DU26">-(IF(DU$2=1,Assumptions!$X27/12,-(SUMIF($D$2:$EE$2,DU$2-1,$D26:$EE26)/12)*(1+XLOOKUP(DU$2,Assumptions!$C$94:$M$94,Assumptions!$C$98:$M$98))))</f>
        <v>-304.7621572</v>
      </c>
      <c r="DV26" s="50">
        <f t="array" ref="DV26">-(IF(DV$2=1,Assumptions!$X27/12,-(SUMIF($D$2:$EE$2,DV$2-1,$D26:$EE26)/12)*(1+XLOOKUP(DV$2,Assumptions!$C$94:$M$94,Assumptions!$C$98:$M$98))))</f>
        <v>-304.7621572</v>
      </c>
      <c r="DW26" s="50">
        <f t="array" ref="DW26">-(IF(DW$2=1,Assumptions!$X27/12,-(SUMIF($D$2:$EE$2,DW$2-1,$D26:$EE26)/12)*(1+XLOOKUP(DW$2,Assumptions!$C$94:$M$94,Assumptions!$C$98:$M$98))))</f>
        <v>-304.7621572</v>
      </c>
      <c r="DX26" s="50">
        <f t="array" ref="DX26">-(IF(DX$2=1,Assumptions!$X27/12,-(SUMIF($D$2:$EE$2,DX$2-1,$D26:$EE26)/12)*(1+XLOOKUP(DX$2,Assumptions!$C$94:$M$94,Assumptions!$C$98:$M$98))))</f>
        <v>-304.7621572</v>
      </c>
      <c r="DY26" s="50">
        <f t="array" ref="DY26">-(IF(DY$2=1,Assumptions!$X27/12,-(SUMIF($D$2:$EE$2,DY$2-1,$D26:$EE26)/12)*(1+XLOOKUP(DY$2,Assumptions!$C$94:$M$94,Assumptions!$C$98:$M$98))))</f>
        <v>-304.7621572</v>
      </c>
      <c r="DZ26" s="50">
        <f t="array" ref="DZ26">-(IF(DZ$2=1,Assumptions!$X27/12,-(SUMIF($D$2:$EE$2,DZ$2-1,$D26:$EE26)/12)*(1+XLOOKUP(DZ$2,Assumptions!$C$94:$M$94,Assumptions!$C$98:$M$98))))</f>
        <v>-304.7621572</v>
      </c>
      <c r="EA26" s="50">
        <f t="array" ref="EA26">-(IF(EA$2=1,Assumptions!$X27/12,-(SUMIF($D$2:$EE$2,EA$2-1,$D26:$EE26)/12)*(1+XLOOKUP(EA$2,Assumptions!$C$94:$M$94,Assumptions!$C$98:$M$98))))</f>
        <v>-304.7621572</v>
      </c>
      <c r="EB26" s="50">
        <f t="array" ref="EB26">-(IF(EB$2=1,Assumptions!$X27/12,-(SUMIF($D$2:$EE$2,EB$2-1,$D26:$EE26)/12)*(1+XLOOKUP(EB$2,Assumptions!$C$94:$M$94,Assumptions!$C$98:$M$98))))</f>
        <v>-304.7621572</v>
      </c>
      <c r="EC26" s="50">
        <f t="array" ref="EC26">-(IF(EC$2=1,Assumptions!$X27/12,-(SUMIF($D$2:$EE$2,EC$2-1,$D26:$EE26)/12)*(1+XLOOKUP(EC$2,Assumptions!$C$94:$M$94,Assumptions!$C$98:$M$98))))</f>
        <v>-304.7621572</v>
      </c>
      <c r="ED26" s="50">
        <f t="array" ref="ED26">-(IF(ED$2=1,Assumptions!$X27/12,-(SUMIF($D$2:$EE$2,ED$2-1,$D26:$EE26)/12)*(1+XLOOKUP(ED$2,Assumptions!$C$94:$M$94,Assumptions!$C$98:$M$98))))</f>
        <v>-304.7621572</v>
      </c>
      <c r="EE26" s="50">
        <f t="array" ref="EE26">-(IF(EE$2=1,Assumptions!$X27/12,-(SUMIF($D$2:$EE$2,EE$2-1,$D26:$EE26)/12)*(1+XLOOKUP(EE$2,Assumptions!$C$94:$M$94,Assumptions!$C$98:$M$98))))</f>
        <v>-304.7621572</v>
      </c>
    </row>
    <row r="27" ht="15.75" customHeight="1">
      <c r="A27" s="1"/>
      <c r="B27" s="1"/>
      <c r="C27" s="1" t="str">
        <f>Assumptions!J28</f>
        <v>Utilities (Electricity, Gas, Cable &amp; Internet)</v>
      </c>
      <c r="D27" s="50">
        <f t="array" ref="D27">-(IF(D$2=1,Assumptions!$X28/12,-(SUMIF($D$2:$EE$2,D$2-1,$D27:$EE27)/12)*(1+XLOOKUP(D$2,Assumptions!$C$94:$M$94,Assumptions!$C$98:$M$98))))</f>
        <v>-1821.470883</v>
      </c>
      <c r="E27" s="50">
        <f t="array" ref="E27">-(IF(E$2=1,Assumptions!$X28/12,-(SUMIF($D$2:$EE$2,E$2-1,$D27:$EE27)/12)*(1+XLOOKUP(E$2,Assumptions!$C$94:$M$94,Assumptions!$C$98:$M$98))))</f>
        <v>-1821.470883</v>
      </c>
      <c r="F27" s="50">
        <f t="array" ref="F27">-(IF(F$2=1,Assumptions!$X28/12,-(SUMIF($D$2:$EE$2,F$2-1,$D27:$EE27)/12)*(1+XLOOKUP(F$2,Assumptions!$C$94:$M$94,Assumptions!$C$98:$M$98))))</f>
        <v>-1821.470883</v>
      </c>
      <c r="G27" s="50">
        <f t="array" ref="G27">-(IF(G$2=1,Assumptions!$X28/12,-(SUMIF($D$2:$EE$2,G$2-1,$D27:$EE27)/12)*(1+XLOOKUP(G$2,Assumptions!$C$94:$M$94,Assumptions!$C$98:$M$98))))</f>
        <v>-1821.470883</v>
      </c>
      <c r="H27" s="50">
        <f t="array" ref="H27">-(IF(H$2=1,Assumptions!$X28/12,-(SUMIF($D$2:$EE$2,H$2-1,$D27:$EE27)/12)*(1+XLOOKUP(H$2,Assumptions!$C$94:$M$94,Assumptions!$C$98:$M$98))))</f>
        <v>-1821.470883</v>
      </c>
      <c r="I27" s="50">
        <f t="array" ref="I27">-(IF(I$2=1,Assumptions!$X28/12,-(SUMIF($D$2:$EE$2,I$2-1,$D27:$EE27)/12)*(1+XLOOKUP(I$2,Assumptions!$C$94:$M$94,Assumptions!$C$98:$M$98))))</f>
        <v>-1821.470883</v>
      </c>
      <c r="J27" s="50">
        <f t="array" ref="J27">-(IF(J$2=1,Assumptions!$X28/12,-(SUMIF($D$2:$EE$2,J$2-1,$D27:$EE27)/12)*(1+XLOOKUP(J$2,Assumptions!$C$94:$M$94,Assumptions!$C$98:$M$98))))</f>
        <v>-1821.470883</v>
      </c>
      <c r="K27" s="50">
        <f t="array" ref="K27">-(IF(K$2=1,Assumptions!$X28/12,-(SUMIF($D$2:$EE$2,K$2-1,$D27:$EE27)/12)*(1+XLOOKUP(K$2,Assumptions!$C$94:$M$94,Assumptions!$C$98:$M$98))))</f>
        <v>-1821.470883</v>
      </c>
      <c r="L27" s="50">
        <f t="array" ref="L27">-(IF(L$2=1,Assumptions!$X28/12,-(SUMIF($D$2:$EE$2,L$2-1,$D27:$EE27)/12)*(1+XLOOKUP(L$2,Assumptions!$C$94:$M$94,Assumptions!$C$98:$M$98))))</f>
        <v>-1821.470883</v>
      </c>
      <c r="M27" s="50">
        <f t="array" ref="M27">-(IF(M$2=1,Assumptions!$X28/12,-(SUMIF($D$2:$EE$2,M$2-1,$D27:$EE27)/12)*(1+XLOOKUP(M$2,Assumptions!$C$94:$M$94,Assumptions!$C$98:$M$98))))</f>
        <v>-1821.470883</v>
      </c>
      <c r="N27" s="50">
        <f t="array" ref="N27">-(IF(N$2=1,Assumptions!$X28/12,-(SUMIF($D$2:$EE$2,N$2-1,$D27:$EE27)/12)*(1+XLOOKUP(N$2,Assumptions!$C$94:$M$94,Assumptions!$C$98:$M$98))))</f>
        <v>-1821.470883</v>
      </c>
      <c r="O27" s="50">
        <f t="array" ref="O27">-(IF(O$2=1,Assumptions!$X28/12,-(SUMIF($D$2:$EE$2,O$2-1,$D27:$EE27)/12)*(1+XLOOKUP(O$2,Assumptions!$C$94:$M$94,Assumptions!$C$98:$M$98))))</f>
        <v>-1821.470883</v>
      </c>
      <c r="P27" s="50">
        <f t="array" ref="P27">-(IF(P$2=1,Assumptions!$X28/12,-(SUMIF($D$2:$EE$2,P$2-1,$D27:$EE27)/12)*(1+XLOOKUP(P$2,Assumptions!$C$94:$M$94,Assumptions!$C$98:$M$98))))</f>
        <v>-1876.11501</v>
      </c>
      <c r="Q27" s="50">
        <f t="array" ref="Q27">-(IF(Q$2=1,Assumptions!$X28/12,-(SUMIF($D$2:$EE$2,Q$2-1,$D27:$EE27)/12)*(1+XLOOKUP(Q$2,Assumptions!$C$94:$M$94,Assumptions!$C$98:$M$98))))</f>
        <v>-1876.11501</v>
      </c>
      <c r="R27" s="50">
        <f t="array" ref="R27">-(IF(R$2=1,Assumptions!$X28/12,-(SUMIF($D$2:$EE$2,R$2-1,$D27:$EE27)/12)*(1+XLOOKUP(R$2,Assumptions!$C$94:$M$94,Assumptions!$C$98:$M$98))))</f>
        <v>-1876.11501</v>
      </c>
      <c r="S27" s="50">
        <f t="array" ref="S27">-(IF(S$2=1,Assumptions!$X28/12,-(SUMIF($D$2:$EE$2,S$2-1,$D27:$EE27)/12)*(1+XLOOKUP(S$2,Assumptions!$C$94:$M$94,Assumptions!$C$98:$M$98))))</f>
        <v>-1876.11501</v>
      </c>
      <c r="T27" s="50">
        <f t="array" ref="T27">-(IF(T$2=1,Assumptions!$X28/12,-(SUMIF($D$2:$EE$2,T$2-1,$D27:$EE27)/12)*(1+XLOOKUP(T$2,Assumptions!$C$94:$M$94,Assumptions!$C$98:$M$98))))</f>
        <v>-1876.11501</v>
      </c>
      <c r="U27" s="50">
        <f t="array" ref="U27">-(IF(U$2=1,Assumptions!$X28/12,-(SUMIF($D$2:$EE$2,U$2-1,$D27:$EE27)/12)*(1+XLOOKUP(U$2,Assumptions!$C$94:$M$94,Assumptions!$C$98:$M$98))))</f>
        <v>-1876.11501</v>
      </c>
      <c r="V27" s="50">
        <f t="array" ref="V27">-(IF(V$2=1,Assumptions!$X28/12,-(SUMIF($D$2:$EE$2,V$2-1,$D27:$EE27)/12)*(1+XLOOKUP(V$2,Assumptions!$C$94:$M$94,Assumptions!$C$98:$M$98))))</f>
        <v>-1876.11501</v>
      </c>
      <c r="W27" s="50">
        <f t="array" ref="W27">-(IF(W$2=1,Assumptions!$X28/12,-(SUMIF($D$2:$EE$2,W$2-1,$D27:$EE27)/12)*(1+XLOOKUP(W$2,Assumptions!$C$94:$M$94,Assumptions!$C$98:$M$98))))</f>
        <v>-1876.11501</v>
      </c>
      <c r="X27" s="50">
        <f t="array" ref="X27">-(IF(X$2=1,Assumptions!$X28/12,-(SUMIF($D$2:$EE$2,X$2-1,$D27:$EE27)/12)*(1+XLOOKUP(X$2,Assumptions!$C$94:$M$94,Assumptions!$C$98:$M$98))))</f>
        <v>-1876.11501</v>
      </c>
      <c r="Y27" s="50">
        <f t="array" ref="Y27">-(IF(Y$2=1,Assumptions!$X28/12,-(SUMIF($D$2:$EE$2,Y$2-1,$D27:$EE27)/12)*(1+XLOOKUP(Y$2,Assumptions!$C$94:$M$94,Assumptions!$C$98:$M$98))))</f>
        <v>-1876.11501</v>
      </c>
      <c r="Z27" s="50">
        <f t="array" ref="Z27">-(IF(Z$2=1,Assumptions!$X28/12,-(SUMIF($D$2:$EE$2,Z$2-1,$D27:$EE27)/12)*(1+XLOOKUP(Z$2,Assumptions!$C$94:$M$94,Assumptions!$C$98:$M$98))))</f>
        <v>-1876.11501</v>
      </c>
      <c r="AA27" s="50">
        <f t="array" ref="AA27">-(IF(AA$2=1,Assumptions!$X28/12,-(SUMIF($D$2:$EE$2,AA$2-1,$D27:$EE27)/12)*(1+XLOOKUP(AA$2,Assumptions!$C$94:$M$94,Assumptions!$C$98:$M$98))))</f>
        <v>-1876.11501</v>
      </c>
      <c r="AB27" s="50">
        <f t="array" ref="AB27">-(IF(AB$2=1,Assumptions!$X28/12,-(SUMIF($D$2:$EE$2,AB$2-1,$D27:$EE27)/12)*(1+XLOOKUP(AB$2,Assumptions!$C$94:$M$94,Assumptions!$C$98:$M$98))))</f>
        <v>-1932.39846</v>
      </c>
      <c r="AC27" s="50">
        <f t="array" ref="AC27">-(IF(AC$2=1,Assumptions!$X28/12,-(SUMIF($D$2:$EE$2,AC$2-1,$D27:$EE27)/12)*(1+XLOOKUP(AC$2,Assumptions!$C$94:$M$94,Assumptions!$C$98:$M$98))))</f>
        <v>-1932.39846</v>
      </c>
      <c r="AD27" s="50">
        <f t="array" ref="AD27">-(IF(AD$2=1,Assumptions!$X28/12,-(SUMIF($D$2:$EE$2,AD$2-1,$D27:$EE27)/12)*(1+XLOOKUP(AD$2,Assumptions!$C$94:$M$94,Assumptions!$C$98:$M$98))))</f>
        <v>-1932.39846</v>
      </c>
      <c r="AE27" s="50">
        <f t="array" ref="AE27">-(IF(AE$2=1,Assumptions!$X28/12,-(SUMIF($D$2:$EE$2,AE$2-1,$D27:$EE27)/12)*(1+XLOOKUP(AE$2,Assumptions!$C$94:$M$94,Assumptions!$C$98:$M$98))))</f>
        <v>-1932.39846</v>
      </c>
      <c r="AF27" s="50">
        <f t="array" ref="AF27">-(IF(AF$2=1,Assumptions!$X28/12,-(SUMIF($D$2:$EE$2,AF$2-1,$D27:$EE27)/12)*(1+XLOOKUP(AF$2,Assumptions!$C$94:$M$94,Assumptions!$C$98:$M$98))))</f>
        <v>-1932.39846</v>
      </c>
      <c r="AG27" s="50">
        <f t="array" ref="AG27">-(IF(AG$2=1,Assumptions!$X28/12,-(SUMIF($D$2:$EE$2,AG$2-1,$D27:$EE27)/12)*(1+XLOOKUP(AG$2,Assumptions!$C$94:$M$94,Assumptions!$C$98:$M$98))))</f>
        <v>-1932.39846</v>
      </c>
      <c r="AH27" s="50">
        <f t="array" ref="AH27">-(IF(AH$2=1,Assumptions!$X28/12,-(SUMIF($D$2:$EE$2,AH$2-1,$D27:$EE27)/12)*(1+XLOOKUP(AH$2,Assumptions!$C$94:$M$94,Assumptions!$C$98:$M$98))))</f>
        <v>-1932.39846</v>
      </c>
      <c r="AI27" s="50">
        <f t="array" ref="AI27">-(IF(AI$2=1,Assumptions!$X28/12,-(SUMIF($D$2:$EE$2,AI$2-1,$D27:$EE27)/12)*(1+XLOOKUP(AI$2,Assumptions!$C$94:$M$94,Assumptions!$C$98:$M$98))))</f>
        <v>-1932.39846</v>
      </c>
      <c r="AJ27" s="50">
        <f t="array" ref="AJ27">-(IF(AJ$2=1,Assumptions!$X28/12,-(SUMIF($D$2:$EE$2,AJ$2-1,$D27:$EE27)/12)*(1+XLOOKUP(AJ$2,Assumptions!$C$94:$M$94,Assumptions!$C$98:$M$98))))</f>
        <v>-1932.39846</v>
      </c>
      <c r="AK27" s="50">
        <f t="array" ref="AK27">-(IF(AK$2=1,Assumptions!$X28/12,-(SUMIF($D$2:$EE$2,AK$2-1,$D27:$EE27)/12)*(1+XLOOKUP(AK$2,Assumptions!$C$94:$M$94,Assumptions!$C$98:$M$98))))</f>
        <v>-1932.39846</v>
      </c>
      <c r="AL27" s="50">
        <f t="array" ref="AL27">-(IF(AL$2=1,Assumptions!$X28/12,-(SUMIF($D$2:$EE$2,AL$2-1,$D27:$EE27)/12)*(1+XLOOKUP(AL$2,Assumptions!$C$94:$M$94,Assumptions!$C$98:$M$98))))</f>
        <v>-1932.39846</v>
      </c>
      <c r="AM27" s="50">
        <f t="array" ref="AM27">-(IF(AM$2=1,Assumptions!$X28/12,-(SUMIF($D$2:$EE$2,AM$2-1,$D27:$EE27)/12)*(1+XLOOKUP(AM$2,Assumptions!$C$94:$M$94,Assumptions!$C$98:$M$98))))</f>
        <v>-1932.39846</v>
      </c>
      <c r="AN27" s="50">
        <f t="array" ref="AN27">-(IF(AN$2=1,Assumptions!$X28/12,-(SUMIF($D$2:$EE$2,AN$2-1,$D27:$EE27)/12)*(1+XLOOKUP(AN$2,Assumptions!$C$94:$M$94,Assumptions!$C$98:$M$98))))</f>
        <v>-1990.370414</v>
      </c>
      <c r="AO27" s="50">
        <f t="array" ref="AO27">-(IF(AO$2=1,Assumptions!$X28/12,-(SUMIF($D$2:$EE$2,AO$2-1,$D27:$EE27)/12)*(1+XLOOKUP(AO$2,Assumptions!$C$94:$M$94,Assumptions!$C$98:$M$98))))</f>
        <v>-1990.370414</v>
      </c>
      <c r="AP27" s="50">
        <f t="array" ref="AP27">-(IF(AP$2=1,Assumptions!$X28/12,-(SUMIF($D$2:$EE$2,AP$2-1,$D27:$EE27)/12)*(1+XLOOKUP(AP$2,Assumptions!$C$94:$M$94,Assumptions!$C$98:$M$98))))</f>
        <v>-1990.370414</v>
      </c>
      <c r="AQ27" s="50">
        <f t="array" ref="AQ27">-(IF(AQ$2=1,Assumptions!$X28/12,-(SUMIF($D$2:$EE$2,AQ$2-1,$D27:$EE27)/12)*(1+XLOOKUP(AQ$2,Assumptions!$C$94:$M$94,Assumptions!$C$98:$M$98))))</f>
        <v>-1990.370414</v>
      </c>
      <c r="AR27" s="50">
        <f t="array" ref="AR27">-(IF(AR$2=1,Assumptions!$X28/12,-(SUMIF($D$2:$EE$2,AR$2-1,$D27:$EE27)/12)*(1+XLOOKUP(AR$2,Assumptions!$C$94:$M$94,Assumptions!$C$98:$M$98))))</f>
        <v>-1990.370414</v>
      </c>
      <c r="AS27" s="50">
        <f t="array" ref="AS27">-(IF(AS$2=1,Assumptions!$X28/12,-(SUMIF($D$2:$EE$2,AS$2-1,$D27:$EE27)/12)*(1+XLOOKUP(AS$2,Assumptions!$C$94:$M$94,Assumptions!$C$98:$M$98))))</f>
        <v>-1990.370414</v>
      </c>
      <c r="AT27" s="50">
        <f t="array" ref="AT27">-(IF(AT$2=1,Assumptions!$X28/12,-(SUMIF($D$2:$EE$2,AT$2-1,$D27:$EE27)/12)*(1+XLOOKUP(AT$2,Assumptions!$C$94:$M$94,Assumptions!$C$98:$M$98))))</f>
        <v>-1990.370414</v>
      </c>
      <c r="AU27" s="50">
        <f t="array" ref="AU27">-(IF(AU$2=1,Assumptions!$X28/12,-(SUMIF($D$2:$EE$2,AU$2-1,$D27:$EE27)/12)*(1+XLOOKUP(AU$2,Assumptions!$C$94:$M$94,Assumptions!$C$98:$M$98))))</f>
        <v>-1990.370414</v>
      </c>
      <c r="AV27" s="50">
        <f t="array" ref="AV27">-(IF(AV$2=1,Assumptions!$X28/12,-(SUMIF($D$2:$EE$2,AV$2-1,$D27:$EE27)/12)*(1+XLOOKUP(AV$2,Assumptions!$C$94:$M$94,Assumptions!$C$98:$M$98))))</f>
        <v>-1990.370414</v>
      </c>
      <c r="AW27" s="50">
        <f t="array" ref="AW27">-(IF(AW$2=1,Assumptions!$X28/12,-(SUMIF($D$2:$EE$2,AW$2-1,$D27:$EE27)/12)*(1+XLOOKUP(AW$2,Assumptions!$C$94:$M$94,Assumptions!$C$98:$M$98))))</f>
        <v>-1990.370414</v>
      </c>
      <c r="AX27" s="50">
        <f t="array" ref="AX27">-(IF(AX$2=1,Assumptions!$X28/12,-(SUMIF($D$2:$EE$2,AX$2-1,$D27:$EE27)/12)*(1+XLOOKUP(AX$2,Assumptions!$C$94:$M$94,Assumptions!$C$98:$M$98))))</f>
        <v>-1990.370414</v>
      </c>
      <c r="AY27" s="50">
        <f t="array" ref="AY27">-(IF(AY$2=1,Assumptions!$X28/12,-(SUMIF($D$2:$EE$2,AY$2-1,$D27:$EE27)/12)*(1+XLOOKUP(AY$2,Assumptions!$C$94:$M$94,Assumptions!$C$98:$M$98))))</f>
        <v>-1990.370414</v>
      </c>
      <c r="AZ27" s="50">
        <f t="array" ref="AZ27">-(IF(AZ$2=1,Assumptions!$X28/12,-(SUMIF($D$2:$EE$2,AZ$2-1,$D27:$EE27)/12)*(1+XLOOKUP(AZ$2,Assumptions!$C$94:$M$94,Assumptions!$C$98:$M$98))))</f>
        <v>-2050.081526</v>
      </c>
      <c r="BA27" s="50">
        <f t="array" ref="BA27">-(IF(BA$2=1,Assumptions!$X28/12,-(SUMIF($D$2:$EE$2,BA$2-1,$D27:$EE27)/12)*(1+XLOOKUP(BA$2,Assumptions!$C$94:$M$94,Assumptions!$C$98:$M$98))))</f>
        <v>-2050.081526</v>
      </c>
      <c r="BB27" s="50">
        <f t="array" ref="BB27">-(IF(BB$2=1,Assumptions!$X28/12,-(SUMIF($D$2:$EE$2,BB$2-1,$D27:$EE27)/12)*(1+XLOOKUP(BB$2,Assumptions!$C$94:$M$94,Assumptions!$C$98:$M$98))))</f>
        <v>-2050.081526</v>
      </c>
      <c r="BC27" s="50">
        <f t="array" ref="BC27">-(IF(BC$2=1,Assumptions!$X28/12,-(SUMIF($D$2:$EE$2,BC$2-1,$D27:$EE27)/12)*(1+XLOOKUP(BC$2,Assumptions!$C$94:$M$94,Assumptions!$C$98:$M$98))))</f>
        <v>-2050.081526</v>
      </c>
      <c r="BD27" s="50">
        <f t="array" ref="BD27">-(IF(BD$2=1,Assumptions!$X28/12,-(SUMIF($D$2:$EE$2,BD$2-1,$D27:$EE27)/12)*(1+XLOOKUP(BD$2,Assumptions!$C$94:$M$94,Assumptions!$C$98:$M$98))))</f>
        <v>-2050.081526</v>
      </c>
      <c r="BE27" s="50">
        <f t="array" ref="BE27">-(IF(BE$2=1,Assumptions!$X28/12,-(SUMIF($D$2:$EE$2,BE$2-1,$D27:$EE27)/12)*(1+XLOOKUP(BE$2,Assumptions!$C$94:$M$94,Assumptions!$C$98:$M$98))))</f>
        <v>-2050.081526</v>
      </c>
      <c r="BF27" s="50">
        <f t="array" ref="BF27">-(IF(BF$2=1,Assumptions!$X28/12,-(SUMIF($D$2:$EE$2,BF$2-1,$D27:$EE27)/12)*(1+XLOOKUP(BF$2,Assumptions!$C$94:$M$94,Assumptions!$C$98:$M$98))))</f>
        <v>-2050.081526</v>
      </c>
      <c r="BG27" s="50">
        <f t="array" ref="BG27">-(IF(BG$2=1,Assumptions!$X28/12,-(SUMIF($D$2:$EE$2,BG$2-1,$D27:$EE27)/12)*(1+XLOOKUP(BG$2,Assumptions!$C$94:$M$94,Assumptions!$C$98:$M$98))))</f>
        <v>-2050.081526</v>
      </c>
      <c r="BH27" s="50">
        <f t="array" ref="BH27">-(IF(BH$2=1,Assumptions!$X28/12,-(SUMIF($D$2:$EE$2,BH$2-1,$D27:$EE27)/12)*(1+XLOOKUP(BH$2,Assumptions!$C$94:$M$94,Assumptions!$C$98:$M$98))))</f>
        <v>-2050.081526</v>
      </c>
      <c r="BI27" s="50">
        <f t="array" ref="BI27">-(IF(BI$2=1,Assumptions!$X28/12,-(SUMIF($D$2:$EE$2,BI$2-1,$D27:$EE27)/12)*(1+XLOOKUP(BI$2,Assumptions!$C$94:$M$94,Assumptions!$C$98:$M$98))))</f>
        <v>-2050.081526</v>
      </c>
      <c r="BJ27" s="50">
        <f t="array" ref="BJ27">-(IF(BJ$2=1,Assumptions!$X28/12,-(SUMIF($D$2:$EE$2,BJ$2-1,$D27:$EE27)/12)*(1+XLOOKUP(BJ$2,Assumptions!$C$94:$M$94,Assumptions!$C$98:$M$98))))</f>
        <v>-2050.081526</v>
      </c>
      <c r="BK27" s="50">
        <f t="array" ref="BK27">-(IF(BK$2=1,Assumptions!$X28/12,-(SUMIF($D$2:$EE$2,BK$2-1,$D27:$EE27)/12)*(1+XLOOKUP(BK$2,Assumptions!$C$94:$M$94,Assumptions!$C$98:$M$98))))</f>
        <v>-2050.081526</v>
      </c>
      <c r="BL27" s="50">
        <f t="array" ref="BL27">-(IF(BL$2=1,Assumptions!$X28/12,-(SUMIF($D$2:$EE$2,BL$2-1,$D27:$EE27)/12)*(1+XLOOKUP(BL$2,Assumptions!$C$94:$M$94,Assumptions!$C$98:$M$98))))</f>
        <v>-2111.583972</v>
      </c>
      <c r="BM27" s="50">
        <f t="array" ref="BM27">-(IF(BM$2=1,Assumptions!$X28/12,-(SUMIF($D$2:$EE$2,BM$2-1,$D27:$EE27)/12)*(1+XLOOKUP(BM$2,Assumptions!$C$94:$M$94,Assumptions!$C$98:$M$98))))</f>
        <v>-2111.583972</v>
      </c>
      <c r="BN27" s="50">
        <f t="array" ref="BN27">-(IF(BN$2=1,Assumptions!$X28/12,-(SUMIF($D$2:$EE$2,BN$2-1,$D27:$EE27)/12)*(1+XLOOKUP(BN$2,Assumptions!$C$94:$M$94,Assumptions!$C$98:$M$98))))</f>
        <v>-2111.583972</v>
      </c>
      <c r="BO27" s="50">
        <f t="array" ref="BO27">-(IF(BO$2=1,Assumptions!$X28/12,-(SUMIF($D$2:$EE$2,BO$2-1,$D27:$EE27)/12)*(1+XLOOKUP(BO$2,Assumptions!$C$94:$M$94,Assumptions!$C$98:$M$98))))</f>
        <v>-2111.583972</v>
      </c>
      <c r="BP27" s="50">
        <f t="array" ref="BP27">-(IF(BP$2=1,Assumptions!$X28/12,-(SUMIF($D$2:$EE$2,BP$2-1,$D27:$EE27)/12)*(1+XLOOKUP(BP$2,Assumptions!$C$94:$M$94,Assumptions!$C$98:$M$98))))</f>
        <v>-2111.583972</v>
      </c>
      <c r="BQ27" s="50">
        <f t="array" ref="BQ27">-(IF(BQ$2=1,Assumptions!$X28/12,-(SUMIF($D$2:$EE$2,BQ$2-1,$D27:$EE27)/12)*(1+XLOOKUP(BQ$2,Assumptions!$C$94:$M$94,Assumptions!$C$98:$M$98))))</f>
        <v>-2111.583972</v>
      </c>
      <c r="BR27" s="50">
        <f t="array" ref="BR27">-(IF(BR$2=1,Assumptions!$X28/12,-(SUMIF($D$2:$EE$2,BR$2-1,$D27:$EE27)/12)*(1+XLOOKUP(BR$2,Assumptions!$C$94:$M$94,Assumptions!$C$98:$M$98))))</f>
        <v>-2111.583972</v>
      </c>
      <c r="BS27" s="50">
        <f t="array" ref="BS27">-(IF(BS$2=1,Assumptions!$X28/12,-(SUMIF($D$2:$EE$2,BS$2-1,$D27:$EE27)/12)*(1+XLOOKUP(BS$2,Assumptions!$C$94:$M$94,Assumptions!$C$98:$M$98))))</f>
        <v>-2111.583972</v>
      </c>
      <c r="BT27" s="50">
        <f t="array" ref="BT27">-(IF(BT$2=1,Assumptions!$X28/12,-(SUMIF($D$2:$EE$2,BT$2-1,$D27:$EE27)/12)*(1+XLOOKUP(BT$2,Assumptions!$C$94:$M$94,Assumptions!$C$98:$M$98))))</f>
        <v>-2111.583972</v>
      </c>
      <c r="BU27" s="50">
        <f t="array" ref="BU27">-(IF(BU$2=1,Assumptions!$X28/12,-(SUMIF($D$2:$EE$2,BU$2-1,$D27:$EE27)/12)*(1+XLOOKUP(BU$2,Assumptions!$C$94:$M$94,Assumptions!$C$98:$M$98))))</f>
        <v>-2111.583972</v>
      </c>
      <c r="BV27" s="50">
        <f t="array" ref="BV27">-(IF(BV$2=1,Assumptions!$X28/12,-(SUMIF($D$2:$EE$2,BV$2-1,$D27:$EE27)/12)*(1+XLOOKUP(BV$2,Assumptions!$C$94:$M$94,Assumptions!$C$98:$M$98))))</f>
        <v>-2111.583972</v>
      </c>
      <c r="BW27" s="50">
        <f t="array" ref="BW27">-(IF(BW$2=1,Assumptions!$X28/12,-(SUMIF($D$2:$EE$2,BW$2-1,$D27:$EE27)/12)*(1+XLOOKUP(BW$2,Assumptions!$C$94:$M$94,Assumptions!$C$98:$M$98))))</f>
        <v>-2111.583972</v>
      </c>
      <c r="BX27" s="50">
        <f t="array" ref="BX27">-(IF(BX$2=1,Assumptions!$X28/12,-(SUMIF($D$2:$EE$2,BX$2-1,$D27:$EE27)/12)*(1+XLOOKUP(BX$2,Assumptions!$C$94:$M$94,Assumptions!$C$98:$M$98))))</f>
        <v>-2174.931491</v>
      </c>
      <c r="BY27" s="50">
        <f t="array" ref="BY27">-(IF(BY$2=1,Assumptions!$X28/12,-(SUMIF($D$2:$EE$2,BY$2-1,$D27:$EE27)/12)*(1+XLOOKUP(BY$2,Assumptions!$C$94:$M$94,Assumptions!$C$98:$M$98))))</f>
        <v>-2174.931491</v>
      </c>
      <c r="BZ27" s="50">
        <f t="array" ref="BZ27">-(IF(BZ$2=1,Assumptions!$X28/12,-(SUMIF($D$2:$EE$2,BZ$2-1,$D27:$EE27)/12)*(1+XLOOKUP(BZ$2,Assumptions!$C$94:$M$94,Assumptions!$C$98:$M$98))))</f>
        <v>-2174.931491</v>
      </c>
      <c r="CA27" s="50">
        <f t="array" ref="CA27">-(IF(CA$2=1,Assumptions!$X28/12,-(SUMIF($D$2:$EE$2,CA$2-1,$D27:$EE27)/12)*(1+XLOOKUP(CA$2,Assumptions!$C$94:$M$94,Assumptions!$C$98:$M$98))))</f>
        <v>-2174.931491</v>
      </c>
      <c r="CB27" s="50">
        <f t="array" ref="CB27">-(IF(CB$2=1,Assumptions!$X28/12,-(SUMIF($D$2:$EE$2,CB$2-1,$D27:$EE27)/12)*(1+XLOOKUP(CB$2,Assumptions!$C$94:$M$94,Assumptions!$C$98:$M$98))))</f>
        <v>-2174.931491</v>
      </c>
      <c r="CC27" s="50">
        <f t="array" ref="CC27">-(IF(CC$2=1,Assumptions!$X28/12,-(SUMIF($D$2:$EE$2,CC$2-1,$D27:$EE27)/12)*(1+XLOOKUP(CC$2,Assumptions!$C$94:$M$94,Assumptions!$C$98:$M$98))))</f>
        <v>-2174.931491</v>
      </c>
      <c r="CD27" s="50">
        <f t="array" ref="CD27">-(IF(CD$2=1,Assumptions!$X28/12,-(SUMIF($D$2:$EE$2,CD$2-1,$D27:$EE27)/12)*(1+XLOOKUP(CD$2,Assumptions!$C$94:$M$94,Assumptions!$C$98:$M$98))))</f>
        <v>-2174.931491</v>
      </c>
      <c r="CE27" s="50">
        <f t="array" ref="CE27">-(IF(CE$2=1,Assumptions!$X28/12,-(SUMIF($D$2:$EE$2,CE$2-1,$D27:$EE27)/12)*(1+XLOOKUP(CE$2,Assumptions!$C$94:$M$94,Assumptions!$C$98:$M$98))))</f>
        <v>-2174.931491</v>
      </c>
      <c r="CF27" s="50">
        <f t="array" ref="CF27">-(IF(CF$2=1,Assumptions!$X28/12,-(SUMIF($D$2:$EE$2,CF$2-1,$D27:$EE27)/12)*(1+XLOOKUP(CF$2,Assumptions!$C$94:$M$94,Assumptions!$C$98:$M$98))))</f>
        <v>-2174.931491</v>
      </c>
      <c r="CG27" s="50">
        <f t="array" ref="CG27">-(IF(CG$2=1,Assumptions!$X28/12,-(SUMIF($D$2:$EE$2,CG$2-1,$D27:$EE27)/12)*(1+XLOOKUP(CG$2,Assumptions!$C$94:$M$94,Assumptions!$C$98:$M$98))))</f>
        <v>-2174.931491</v>
      </c>
      <c r="CH27" s="50">
        <f t="array" ref="CH27">-(IF(CH$2=1,Assumptions!$X28/12,-(SUMIF($D$2:$EE$2,CH$2-1,$D27:$EE27)/12)*(1+XLOOKUP(CH$2,Assumptions!$C$94:$M$94,Assumptions!$C$98:$M$98))))</f>
        <v>-2174.931491</v>
      </c>
      <c r="CI27" s="50">
        <f t="array" ref="CI27">-(IF(CI$2=1,Assumptions!$X28/12,-(SUMIF($D$2:$EE$2,CI$2-1,$D27:$EE27)/12)*(1+XLOOKUP(CI$2,Assumptions!$C$94:$M$94,Assumptions!$C$98:$M$98))))</f>
        <v>-2174.931491</v>
      </c>
      <c r="CJ27" s="50">
        <f t="array" ref="CJ27">-(IF(CJ$2=1,Assumptions!$X28/12,-(SUMIF($D$2:$EE$2,CJ$2-1,$D27:$EE27)/12)*(1+XLOOKUP(CJ$2,Assumptions!$C$94:$M$94,Assumptions!$C$98:$M$98))))</f>
        <v>-2240.179436</v>
      </c>
      <c r="CK27" s="50">
        <f t="array" ref="CK27">-(IF(CK$2=1,Assumptions!$X28/12,-(SUMIF($D$2:$EE$2,CK$2-1,$D27:$EE27)/12)*(1+XLOOKUP(CK$2,Assumptions!$C$94:$M$94,Assumptions!$C$98:$M$98))))</f>
        <v>-2240.179436</v>
      </c>
      <c r="CL27" s="50">
        <f t="array" ref="CL27">-(IF(CL$2=1,Assumptions!$X28/12,-(SUMIF($D$2:$EE$2,CL$2-1,$D27:$EE27)/12)*(1+XLOOKUP(CL$2,Assumptions!$C$94:$M$94,Assumptions!$C$98:$M$98))))</f>
        <v>-2240.179436</v>
      </c>
      <c r="CM27" s="50">
        <f t="array" ref="CM27">-(IF(CM$2=1,Assumptions!$X28/12,-(SUMIF($D$2:$EE$2,CM$2-1,$D27:$EE27)/12)*(1+XLOOKUP(CM$2,Assumptions!$C$94:$M$94,Assumptions!$C$98:$M$98))))</f>
        <v>-2240.179436</v>
      </c>
      <c r="CN27" s="50">
        <f t="array" ref="CN27">-(IF(CN$2=1,Assumptions!$X28/12,-(SUMIF($D$2:$EE$2,CN$2-1,$D27:$EE27)/12)*(1+XLOOKUP(CN$2,Assumptions!$C$94:$M$94,Assumptions!$C$98:$M$98))))</f>
        <v>-2240.179436</v>
      </c>
      <c r="CO27" s="50">
        <f t="array" ref="CO27">-(IF(CO$2=1,Assumptions!$X28/12,-(SUMIF($D$2:$EE$2,CO$2-1,$D27:$EE27)/12)*(1+XLOOKUP(CO$2,Assumptions!$C$94:$M$94,Assumptions!$C$98:$M$98))))</f>
        <v>-2240.179436</v>
      </c>
      <c r="CP27" s="50">
        <f t="array" ref="CP27">-(IF(CP$2=1,Assumptions!$X28/12,-(SUMIF($D$2:$EE$2,CP$2-1,$D27:$EE27)/12)*(1+XLOOKUP(CP$2,Assumptions!$C$94:$M$94,Assumptions!$C$98:$M$98))))</f>
        <v>-2240.179436</v>
      </c>
      <c r="CQ27" s="50">
        <f t="array" ref="CQ27">-(IF(CQ$2=1,Assumptions!$X28/12,-(SUMIF($D$2:$EE$2,CQ$2-1,$D27:$EE27)/12)*(1+XLOOKUP(CQ$2,Assumptions!$C$94:$M$94,Assumptions!$C$98:$M$98))))</f>
        <v>-2240.179436</v>
      </c>
      <c r="CR27" s="50">
        <f t="array" ref="CR27">-(IF(CR$2=1,Assumptions!$X28/12,-(SUMIF($D$2:$EE$2,CR$2-1,$D27:$EE27)/12)*(1+XLOOKUP(CR$2,Assumptions!$C$94:$M$94,Assumptions!$C$98:$M$98))))</f>
        <v>-2240.179436</v>
      </c>
      <c r="CS27" s="50">
        <f t="array" ref="CS27">-(IF(CS$2=1,Assumptions!$X28/12,-(SUMIF($D$2:$EE$2,CS$2-1,$D27:$EE27)/12)*(1+XLOOKUP(CS$2,Assumptions!$C$94:$M$94,Assumptions!$C$98:$M$98))))</f>
        <v>-2240.179436</v>
      </c>
      <c r="CT27" s="50">
        <f t="array" ref="CT27">-(IF(CT$2=1,Assumptions!$X28/12,-(SUMIF($D$2:$EE$2,CT$2-1,$D27:$EE27)/12)*(1+XLOOKUP(CT$2,Assumptions!$C$94:$M$94,Assumptions!$C$98:$M$98))))</f>
        <v>-2240.179436</v>
      </c>
      <c r="CU27" s="50">
        <f t="array" ref="CU27">-(IF(CU$2=1,Assumptions!$X28/12,-(SUMIF($D$2:$EE$2,CU$2-1,$D27:$EE27)/12)*(1+XLOOKUP(CU$2,Assumptions!$C$94:$M$94,Assumptions!$C$98:$M$98))))</f>
        <v>-2240.179436</v>
      </c>
      <c r="CV27" s="50">
        <f t="array" ref="CV27">-(IF(CV$2=1,Assumptions!$X28/12,-(SUMIF($D$2:$EE$2,CV$2-1,$D27:$EE27)/12)*(1+XLOOKUP(CV$2,Assumptions!$C$94:$M$94,Assumptions!$C$98:$M$98))))</f>
        <v>-2307.384819</v>
      </c>
      <c r="CW27" s="50">
        <f t="array" ref="CW27">-(IF(CW$2=1,Assumptions!$X28/12,-(SUMIF($D$2:$EE$2,CW$2-1,$D27:$EE27)/12)*(1+XLOOKUP(CW$2,Assumptions!$C$94:$M$94,Assumptions!$C$98:$M$98))))</f>
        <v>-2307.384819</v>
      </c>
      <c r="CX27" s="50">
        <f t="array" ref="CX27">-(IF(CX$2=1,Assumptions!$X28/12,-(SUMIF($D$2:$EE$2,CX$2-1,$D27:$EE27)/12)*(1+XLOOKUP(CX$2,Assumptions!$C$94:$M$94,Assumptions!$C$98:$M$98))))</f>
        <v>-2307.384819</v>
      </c>
      <c r="CY27" s="50">
        <f t="array" ref="CY27">-(IF(CY$2=1,Assumptions!$X28/12,-(SUMIF($D$2:$EE$2,CY$2-1,$D27:$EE27)/12)*(1+XLOOKUP(CY$2,Assumptions!$C$94:$M$94,Assumptions!$C$98:$M$98))))</f>
        <v>-2307.384819</v>
      </c>
      <c r="CZ27" s="50">
        <f t="array" ref="CZ27">-(IF(CZ$2=1,Assumptions!$X28/12,-(SUMIF($D$2:$EE$2,CZ$2-1,$D27:$EE27)/12)*(1+XLOOKUP(CZ$2,Assumptions!$C$94:$M$94,Assumptions!$C$98:$M$98))))</f>
        <v>-2307.384819</v>
      </c>
      <c r="DA27" s="50">
        <f t="array" ref="DA27">-(IF(DA$2=1,Assumptions!$X28/12,-(SUMIF($D$2:$EE$2,DA$2-1,$D27:$EE27)/12)*(1+XLOOKUP(DA$2,Assumptions!$C$94:$M$94,Assumptions!$C$98:$M$98))))</f>
        <v>-2307.384819</v>
      </c>
      <c r="DB27" s="50">
        <f t="array" ref="DB27">-(IF(DB$2=1,Assumptions!$X28/12,-(SUMIF($D$2:$EE$2,DB$2-1,$D27:$EE27)/12)*(1+XLOOKUP(DB$2,Assumptions!$C$94:$M$94,Assumptions!$C$98:$M$98))))</f>
        <v>-2307.384819</v>
      </c>
      <c r="DC27" s="50">
        <f t="array" ref="DC27">-(IF(DC$2=1,Assumptions!$X28/12,-(SUMIF($D$2:$EE$2,DC$2-1,$D27:$EE27)/12)*(1+XLOOKUP(DC$2,Assumptions!$C$94:$M$94,Assumptions!$C$98:$M$98))))</f>
        <v>-2307.384819</v>
      </c>
      <c r="DD27" s="50">
        <f t="array" ref="DD27">-(IF(DD$2=1,Assumptions!$X28/12,-(SUMIF($D$2:$EE$2,DD$2-1,$D27:$EE27)/12)*(1+XLOOKUP(DD$2,Assumptions!$C$94:$M$94,Assumptions!$C$98:$M$98))))</f>
        <v>-2307.384819</v>
      </c>
      <c r="DE27" s="50">
        <f t="array" ref="DE27">-(IF(DE$2=1,Assumptions!$X28/12,-(SUMIF($D$2:$EE$2,DE$2-1,$D27:$EE27)/12)*(1+XLOOKUP(DE$2,Assumptions!$C$94:$M$94,Assumptions!$C$98:$M$98))))</f>
        <v>-2307.384819</v>
      </c>
      <c r="DF27" s="50">
        <f t="array" ref="DF27">-(IF(DF$2=1,Assumptions!$X28/12,-(SUMIF($D$2:$EE$2,DF$2-1,$D27:$EE27)/12)*(1+XLOOKUP(DF$2,Assumptions!$C$94:$M$94,Assumptions!$C$98:$M$98))))</f>
        <v>-2307.384819</v>
      </c>
      <c r="DG27" s="50">
        <f t="array" ref="DG27">-(IF(DG$2=1,Assumptions!$X28/12,-(SUMIF($D$2:$EE$2,DG$2-1,$D27:$EE27)/12)*(1+XLOOKUP(DG$2,Assumptions!$C$94:$M$94,Assumptions!$C$98:$M$98))))</f>
        <v>-2307.384819</v>
      </c>
      <c r="DH27" s="50">
        <f t="array" ref="DH27">-(IF(DH$2=1,Assumptions!$X28/12,-(SUMIF($D$2:$EE$2,DH$2-1,$D27:$EE27)/12)*(1+XLOOKUP(DH$2,Assumptions!$C$94:$M$94,Assumptions!$C$98:$M$98))))</f>
        <v>-2376.606364</v>
      </c>
      <c r="DI27" s="50">
        <f t="array" ref="DI27">-(IF(DI$2=1,Assumptions!$X28/12,-(SUMIF($D$2:$EE$2,DI$2-1,$D27:$EE27)/12)*(1+XLOOKUP(DI$2,Assumptions!$C$94:$M$94,Assumptions!$C$98:$M$98))))</f>
        <v>-2376.606364</v>
      </c>
      <c r="DJ27" s="50">
        <f t="array" ref="DJ27">-(IF(DJ$2=1,Assumptions!$X28/12,-(SUMIF($D$2:$EE$2,DJ$2-1,$D27:$EE27)/12)*(1+XLOOKUP(DJ$2,Assumptions!$C$94:$M$94,Assumptions!$C$98:$M$98))))</f>
        <v>-2376.606364</v>
      </c>
      <c r="DK27" s="50">
        <f t="array" ref="DK27">-(IF(DK$2=1,Assumptions!$X28/12,-(SUMIF($D$2:$EE$2,DK$2-1,$D27:$EE27)/12)*(1+XLOOKUP(DK$2,Assumptions!$C$94:$M$94,Assumptions!$C$98:$M$98))))</f>
        <v>-2376.606364</v>
      </c>
      <c r="DL27" s="50">
        <f t="array" ref="DL27">-(IF(DL$2=1,Assumptions!$X28/12,-(SUMIF($D$2:$EE$2,DL$2-1,$D27:$EE27)/12)*(1+XLOOKUP(DL$2,Assumptions!$C$94:$M$94,Assumptions!$C$98:$M$98))))</f>
        <v>-2376.606364</v>
      </c>
      <c r="DM27" s="50">
        <f t="array" ref="DM27">-(IF(DM$2=1,Assumptions!$X28/12,-(SUMIF($D$2:$EE$2,DM$2-1,$D27:$EE27)/12)*(1+XLOOKUP(DM$2,Assumptions!$C$94:$M$94,Assumptions!$C$98:$M$98))))</f>
        <v>-2376.606364</v>
      </c>
      <c r="DN27" s="50">
        <f t="array" ref="DN27">-(IF(DN$2=1,Assumptions!$X28/12,-(SUMIF($D$2:$EE$2,DN$2-1,$D27:$EE27)/12)*(1+XLOOKUP(DN$2,Assumptions!$C$94:$M$94,Assumptions!$C$98:$M$98))))</f>
        <v>-2376.606364</v>
      </c>
      <c r="DO27" s="50">
        <f t="array" ref="DO27">-(IF(DO$2=1,Assumptions!$X28/12,-(SUMIF($D$2:$EE$2,DO$2-1,$D27:$EE27)/12)*(1+XLOOKUP(DO$2,Assumptions!$C$94:$M$94,Assumptions!$C$98:$M$98))))</f>
        <v>-2376.606364</v>
      </c>
      <c r="DP27" s="50">
        <f t="array" ref="DP27">-(IF(DP$2=1,Assumptions!$X28/12,-(SUMIF($D$2:$EE$2,DP$2-1,$D27:$EE27)/12)*(1+XLOOKUP(DP$2,Assumptions!$C$94:$M$94,Assumptions!$C$98:$M$98))))</f>
        <v>-2376.606364</v>
      </c>
      <c r="DQ27" s="50">
        <f t="array" ref="DQ27">-(IF(DQ$2=1,Assumptions!$X28/12,-(SUMIF($D$2:$EE$2,DQ$2-1,$D27:$EE27)/12)*(1+XLOOKUP(DQ$2,Assumptions!$C$94:$M$94,Assumptions!$C$98:$M$98))))</f>
        <v>-2376.606364</v>
      </c>
      <c r="DR27" s="50">
        <f t="array" ref="DR27">-(IF(DR$2=1,Assumptions!$X28/12,-(SUMIF($D$2:$EE$2,DR$2-1,$D27:$EE27)/12)*(1+XLOOKUP(DR$2,Assumptions!$C$94:$M$94,Assumptions!$C$98:$M$98))))</f>
        <v>-2376.606364</v>
      </c>
      <c r="DS27" s="50">
        <f t="array" ref="DS27">-(IF(DS$2=1,Assumptions!$X28/12,-(SUMIF($D$2:$EE$2,DS$2-1,$D27:$EE27)/12)*(1+XLOOKUP(DS$2,Assumptions!$C$94:$M$94,Assumptions!$C$98:$M$98))))</f>
        <v>-2376.606364</v>
      </c>
      <c r="DT27" s="50">
        <f t="array" ref="DT27">-(IF(DT$2=1,Assumptions!$X28/12,-(SUMIF($D$2:$EE$2,DT$2-1,$D27:$EE27)/12)*(1+XLOOKUP(DT$2,Assumptions!$C$94:$M$94,Assumptions!$C$98:$M$98))))</f>
        <v>-2447.904555</v>
      </c>
      <c r="DU27" s="50">
        <f t="array" ref="DU27">-(IF(DU$2=1,Assumptions!$X28/12,-(SUMIF($D$2:$EE$2,DU$2-1,$D27:$EE27)/12)*(1+XLOOKUP(DU$2,Assumptions!$C$94:$M$94,Assumptions!$C$98:$M$98))))</f>
        <v>-2447.904555</v>
      </c>
      <c r="DV27" s="50">
        <f t="array" ref="DV27">-(IF(DV$2=1,Assumptions!$X28/12,-(SUMIF($D$2:$EE$2,DV$2-1,$D27:$EE27)/12)*(1+XLOOKUP(DV$2,Assumptions!$C$94:$M$94,Assumptions!$C$98:$M$98))))</f>
        <v>-2447.904555</v>
      </c>
      <c r="DW27" s="50">
        <f t="array" ref="DW27">-(IF(DW$2=1,Assumptions!$X28/12,-(SUMIF($D$2:$EE$2,DW$2-1,$D27:$EE27)/12)*(1+XLOOKUP(DW$2,Assumptions!$C$94:$M$94,Assumptions!$C$98:$M$98))))</f>
        <v>-2447.904555</v>
      </c>
      <c r="DX27" s="50">
        <f t="array" ref="DX27">-(IF(DX$2=1,Assumptions!$X28/12,-(SUMIF($D$2:$EE$2,DX$2-1,$D27:$EE27)/12)*(1+XLOOKUP(DX$2,Assumptions!$C$94:$M$94,Assumptions!$C$98:$M$98))))</f>
        <v>-2447.904555</v>
      </c>
      <c r="DY27" s="50">
        <f t="array" ref="DY27">-(IF(DY$2=1,Assumptions!$X28/12,-(SUMIF($D$2:$EE$2,DY$2-1,$D27:$EE27)/12)*(1+XLOOKUP(DY$2,Assumptions!$C$94:$M$94,Assumptions!$C$98:$M$98))))</f>
        <v>-2447.904555</v>
      </c>
      <c r="DZ27" s="50">
        <f t="array" ref="DZ27">-(IF(DZ$2=1,Assumptions!$X28/12,-(SUMIF($D$2:$EE$2,DZ$2-1,$D27:$EE27)/12)*(1+XLOOKUP(DZ$2,Assumptions!$C$94:$M$94,Assumptions!$C$98:$M$98))))</f>
        <v>-2447.904555</v>
      </c>
      <c r="EA27" s="50">
        <f t="array" ref="EA27">-(IF(EA$2=1,Assumptions!$X28/12,-(SUMIF($D$2:$EE$2,EA$2-1,$D27:$EE27)/12)*(1+XLOOKUP(EA$2,Assumptions!$C$94:$M$94,Assumptions!$C$98:$M$98))))</f>
        <v>-2447.904555</v>
      </c>
      <c r="EB27" s="50">
        <f t="array" ref="EB27">-(IF(EB$2=1,Assumptions!$X28/12,-(SUMIF($D$2:$EE$2,EB$2-1,$D27:$EE27)/12)*(1+XLOOKUP(EB$2,Assumptions!$C$94:$M$94,Assumptions!$C$98:$M$98))))</f>
        <v>-2447.904555</v>
      </c>
      <c r="EC27" s="50">
        <f t="array" ref="EC27">-(IF(EC$2=1,Assumptions!$X28/12,-(SUMIF($D$2:$EE$2,EC$2-1,$D27:$EE27)/12)*(1+XLOOKUP(EC$2,Assumptions!$C$94:$M$94,Assumptions!$C$98:$M$98))))</f>
        <v>-2447.904555</v>
      </c>
      <c r="ED27" s="50">
        <f t="array" ref="ED27">-(IF(ED$2=1,Assumptions!$X28/12,-(SUMIF($D$2:$EE$2,ED$2-1,$D27:$EE27)/12)*(1+XLOOKUP(ED$2,Assumptions!$C$94:$M$94,Assumptions!$C$98:$M$98))))</f>
        <v>-2447.904555</v>
      </c>
      <c r="EE27" s="50">
        <f t="array" ref="EE27">-(IF(EE$2=1,Assumptions!$X28/12,-(SUMIF($D$2:$EE$2,EE$2-1,$D27:$EE27)/12)*(1+XLOOKUP(EE$2,Assumptions!$C$94:$M$94,Assumptions!$C$98:$M$98))))</f>
        <v>-2447.904555</v>
      </c>
    </row>
    <row r="28" ht="15.75" customHeight="1">
      <c r="A28" s="1"/>
      <c r="B28" s="1"/>
      <c r="C28" s="1" t="str">
        <f>Assumptions!J29</f>
        <v>Other Utilities</v>
      </c>
      <c r="D28" s="50">
        <f t="array" ref="D28">-(IF(D$2=1,Assumptions!$X29/12,-(SUMIF($D$2:$EE$2,D$2-1,$D28:$EE28)/12)*(1+XLOOKUP(D$2,Assumptions!$C$94:$M$94,Assumptions!$C$98:$M$98))))</f>
        <v>-464.094825</v>
      </c>
      <c r="E28" s="50">
        <f t="array" ref="E28">-(IF(E$2=1,Assumptions!$X29/12,-(SUMIF($D$2:$EE$2,E$2-1,$D28:$EE28)/12)*(1+XLOOKUP(E$2,Assumptions!$C$94:$M$94,Assumptions!$C$98:$M$98))))</f>
        <v>-464.094825</v>
      </c>
      <c r="F28" s="50">
        <f t="array" ref="F28">-(IF(F$2=1,Assumptions!$X29/12,-(SUMIF($D$2:$EE$2,F$2-1,$D28:$EE28)/12)*(1+XLOOKUP(F$2,Assumptions!$C$94:$M$94,Assumptions!$C$98:$M$98))))</f>
        <v>-464.094825</v>
      </c>
      <c r="G28" s="50">
        <f t="array" ref="G28">-(IF(G$2=1,Assumptions!$X29/12,-(SUMIF($D$2:$EE$2,G$2-1,$D28:$EE28)/12)*(1+XLOOKUP(G$2,Assumptions!$C$94:$M$94,Assumptions!$C$98:$M$98))))</f>
        <v>-464.094825</v>
      </c>
      <c r="H28" s="50">
        <f t="array" ref="H28">-(IF(H$2=1,Assumptions!$X29/12,-(SUMIF($D$2:$EE$2,H$2-1,$D28:$EE28)/12)*(1+XLOOKUP(H$2,Assumptions!$C$94:$M$94,Assumptions!$C$98:$M$98))))</f>
        <v>-464.094825</v>
      </c>
      <c r="I28" s="50">
        <f t="array" ref="I28">-(IF(I$2=1,Assumptions!$X29/12,-(SUMIF($D$2:$EE$2,I$2-1,$D28:$EE28)/12)*(1+XLOOKUP(I$2,Assumptions!$C$94:$M$94,Assumptions!$C$98:$M$98))))</f>
        <v>-464.094825</v>
      </c>
      <c r="J28" s="50">
        <f t="array" ref="J28">-(IF(J$2=1,Assumptions!$X29/12,-(SUMIF($D$2:$EE$2,J$2-1,$D28:$EE28)/12)*(1+XLOOKUP(J$2,Assumptions!$C$94:$M$94,Assumptions!$C$98:$M$98))))</f>
        <v>-464.094825</v>
      </c>
      <c r="K28" s="50">
        <f t="array" ref="K28">-(IF(K$2=1,Assumptions!$X29/12,-(SUMIF($D$2:$EE$2,K$2-1,$D28:$EE28)/12)*(1+XLOOKUP(K$2,Assumptions!$C$94:$M$94,Assumptions!$C$98:$M$98))))</f>
        <v>-464.094825</v>
      </c>
      <c r="L28" s="50">
        <f t="array" ref="L28">-(IF(L$2=1,Assumptions!$X29/12,-(SUMIF($D$2:$EE$2,L$2-1,$D28:$EE28)/12)*(1+XLOOKUP(L$2,Assumptions!$C$94:$M$94,Assumptions!$C$98:$M$98))))</f>
        <v>-464.094825</v>
      </c>
      <c r="M28" s="50">
        <f t="array" ref="M28">-(IF(M$2=1,Assumptions!$X29/12,-(SUMIF($D$2:$EE$2,M$2-1,$D28:$EE28)/12)*(1+XLOOKUP(M$2,Assumptions!$C$94:$M$94,Assumptions!$C$98:$M$98))))</f>
        <v>-464.094825</v>
      </c>
      <c r="N28" s="50">
        <f t="array" ref="N28">-(IF(N$2=1,Assumptions!$X29/12,-(SUMIF($D$2:$EE$2,N$2-1,$D28:$EE28)/12)*(1+XLOOKUP(N$2,Assumptions!$C$94:$M$94,Assumptions!$C$98:$M$98))))</f>
        <v>-464.094825</v>
      </c>
      <c r="O28" s="50">
        <f t="array" ref="O28">-(IF(O$2=1,Assumptions!$X29/12,-(SUMIF($D$2:$EE$2,O$2-1,$D28:$EE28)/12)*(1+XLOOKUP(O$2,Assumptions!$C$94:$M$94,Assumptions!$C$98:$M$98))))</f>
        <v>-464.094825</v>
      </c>
      <c r="P28" s="50">
        <f t="array" ref="P28">-(IF(P$2=1,Assumptions!$X29/12,-(SUMIF($D$2:$EE$2,P$2-1,$D28:$EE28)/12)*(1+XLOOKUP(P$2,Assumptions!$C$94:$M$94,Assumptions!$C$98:$M$98))))</f>
        <v>-478.0176698</v>
      </c>
      <c r="Q28" s="50">
        <f t="array" ref="Q28">-(IF(Q$2=1,Assumptions!$X29/12,-(SUMIF($D$2:$EE$2,Q$2-1,$D28:$EE28)/12)*(1+XLOOKUP(Q$2,Assumptions!$C$94:$M$94,Assumptions!$C$98:$M$98))))</f>
        <v>-478.0176698</v>
      </c>
      <c r="R28" s="50">
        <f t="array" ref="R28">-(IF(R$2=1,Assumptions!$X29/12,-(SUMIF($D$2:$EE$2,R$2-1,$D28:$EE28)/12)*(1+XLOOKUP(R$2,Assumptions!$C$94:$M$94,Assumptions!$C$98:$M$98))))</f>
        <v>-478.0176698</v>
      </c>
      <c r="S28" s="50">
        <f t="array" ref="S28">-(IF(S$2=1,Assumptions!$X29/12,-(SUMIF($D$2:$EE$2,S$2-1,$D28:$EE28)/12)*(1+XLOOKUP(S$2,Assumptions!$C$94:$M$94,Assumptions!$C$98:$M$98))))</f>
        <v>-478.0176698</v>
      </c>
      <c r="T28" s="50">
        <f t="array" ref="T28">-(IF(T$2=1,Assumptions!$X29/12,-(SUMIF($D$2:$EE$2,T$2-1,$D28:$EE28)/12)*(1+XLOOKUP(T$2,Assumptions!$C$94:$M$94,Assumptions!$C$98:$M$98))))</f>
        <v>-478.0176698</v>
      </c>
      <c r="U28" s="50">
        <f t="array" ref="U28">-(IF(U$2=1,Assumptions!$X29/12,-(SUMIF($D$2:$EE$2,U$2-1,$D28:$EE28)/12)*(1+XLOOKUP(U$2,Assumptions!$C$94:$M$94,Assumptions!$C$98:$M$98))))</f>
        <v>-478.0176698</v>
      </c>
      <c r="V28" s="50">
        <f t="array" ref="V28">-(IF(V$2=1,Assumptions!$X29/12,-(SUMIF($D$2:$EE$2,V$2-1,$D28:$EE28)/12)*(1+XLOOKUP(V$2,Assumptions!$C$94:$M$94,Assumptions!$C$98:$M$98))))</f>
        <v>-478.0176698</v>
      </c>
      <c r="W28" s="50">
        <f t="array" ref="W28">-(IF(W$2=1,Assumptions!$X29/12,-(SUMIF($D$2:$EE$2,W$2-1,$D28:$EE28)/12)*(1+XLOOKUP(W$2,Assumptions!$C$94:$M$94,Assumptions!$C$98:$M$98))))</f>
        <v>-478.0176698</v>
      </c>
      <c r="X28" s="50">
        <f t="array" ref="X28">-(IF(X$2=1,Assumptions!$X29/12,-(SUMIF($D$2:$EE$2,X$2-1,$D28:$EE28)/12)*(1+XLOOKUP(X$2,Assumptions!$C$94:$M$94,Assumptions!$C$98:$M$98))))</f>
        <v>-478.0176698</v>
      </c>
      <c r="Y28" s="50">
        <f t="array" ref="Y28">-(IF(Y$2=1,Assumptions!$X29/12,-(SUMIF($D$2:$EE$2,Y$2-1,$D28:$EE28)/12)*(1+XLOOKUP(Y$2,Assumptions!$C$94:$M$94,Assumptions!$C$98:$M$98))))</f>
        <v>-478.0176698</v>
      </c>
      <c r="Z28" s="50">
        <f t="array" ref="Z28">-(IF(Z$2=1,Assumptions!$X29/12,-(SUMIF($D$2:$EE$2,Z$2-1,$D28:$EE28)/12)*(1+XLOOKUP(Z$2,Assumptions!$C$94:$M$94,Assumptions!$C$98:$M$98))))</f>
        <v>-478.0176698</v>
      </c>
      <c r="AA28" s="50">
        <f t="array" ref="AA28">-(IF(AA$2=1,Assumptions!$X29/12,-(SUMIF($D$2:$EE$2,AA$2-1,$D28:$EE28)/12)*(1+XLOOKUP(AA$2,Assumptions!$C$94:$M$94,Assumptions!$C$98:$M$98))))</f>
        <v>-478.0176698</v>
      </c>
      <c r="AB28" s="50">
        <f t="array" ref="AB28">-(IF(AB$2=1,Assumptions!$X29/12,-(SUMIF($D$2:$EE$2,AB$2-1,$D28:$EE28)/12)*(1+XLOOKUP(AB$2,Assumptions!$C$94:$M$94,Assumptions!$C$98:$M$98))))</f>
        <v>-492.3581998</v>
      </c>
      <c r="AC28" s="50">
        <f t="array" ref="AC28">-(IF(AC$2=1,Assumptions!$X29/12,-(SUMIF($D$2:$EE$2,AC$2-1,$D28:$EE28)/12)*(1+XLOOKUP(AC$2,Assumptions!$C$94:$M$94,Assumptions!$C$98:$M$98))))</f>
        <v>-492.3581998</v>
      </c>
      <c r="AD28" s="50">
        <f t="array" ref="AD28">-(IF(AD$2=1,Assumptions!$X29/12,-(SUMIF($D$2:$EE$2,AD$2-1,$D28:$EE28)/12)*(1+XLOOKUP(AD$2,Assumptions!$C$94:$M$94,Assumptions!$C$98:$M$98))))</f>
        <v>-492.3581998</v>
      </c>
      <c r="AE28" s="50">
        <f t="array" ref="AE28">-(IF(AE$2=1,Assumptions!$X29/12,-(SUMIF($D$2:$EE$2,AE$2-1,$D28:$EE28)/12)*(1+XLOOKUP(AE$2,Assumptions!$C$94:$M$94,Assumptions!$C$98:$M$98))))</f>
        <v>-492.3581998</v>
      </c>
      <c r="AF28" s="50">
        <f t="array" ref="AF28">-(IF(AF$2=1,Assumptions!$X29/12,-(SUMIF($D$2:$EE$2,AF$2-1,$D28:$EE28)/12)*(1+XLOOKUP(AF$2,Assumptions!$C$94:$M$94,Assumptions!$C$98:$M$98))))</f>
        <v>-492.3581998</v>
      </c>
      <c r="AG28" s="50">
        <f t="array" ref="AG28">-(IF(AG$2=1,Assumptions!$X29/12,-(SUMIF($D$2:$EE$2,AG$2-1,$D28:$EE28)/12)*(1+XLOOKUP(AG$2,Assumptions!$C$94:$M$94,Assumptions!$C$98:$M$98))))</f>
        <v>-492.3581998</v>
      </c>
      <c r="AH28" s="50">
        <f t="array" ref="AH28">-(IF(AH$2=1,Assumptions!$X29/12,-(SUMIF($D$2:$EE$2,AH$2-1,$D28:$EE28)/12)*(1+XLOOKUP(AH$2,Assumptions!$C$94:$M$94,Assumptions!$C$98:$M$98))))</f>
        <v>-492.3581998</v>
      </c>
      <c r="AI28" s="50">
        <f t="array" ref="AI28">-(IF(AI$2=1,Assumptions!$X29/12,-(SUMIF($D$2:$EE$2,AI$2-1,$D28:$EE28)/12)*(1+XLOOKUP(AI$2,Assumptions!$C$94:$M$94,Assumptions!$C$98:$M$98))))</f>
        <v>-492.3581998</v>
      </c>
      <c r="AJ28" s="50">
        <f t="array" ref="AJ28">-(IF(AJ$2=1,Assumptions!$X29/12,-(SUMIF($D$2:$EE$2,AJ$2-1,$D28:$EE28)/12)*(1+XLOOKUP(AJ$2,Assumptions!$C$94:$M$94,Assumptions!$C$98:$M$98))))</f>
        <v>-492.3581998</v>
      </c>
      <c r="AK28" s="50">
        <f t="array" ref="AK28">-(IF(AK$2=1,Assumptions!$X29/12,-(SUMIF($D$2:$EE$2,AK$2-1,$D28:$EE28)/12)*(1+XLOOKUP(AK$2,Assumptions!$C$94:$M$94,Assumptions!$C$98:$M$98))))</f>
        <v>-492.3581998</v>
      </c>
      <c r="AL28" s="50">
        <f t="array" ref="AL28">-(IF(AL$2=1,Assumptions!$X29/12,-(SUMIF($D$2:$EE$2,AL$2-1,$D28:$EE28)/12)*(1+XLOOKUP(AL$2,Assumptions!$C$94:$M$94,Assumptions!$C$98:$M$98))))</f>
        <v>-492.3581998</v>
      </c>
      <c r="AM28" s="50">
        <f t="array" ref="AM28">-(IF(AM$2=1,Assumptions!$X29/12,-(SUMIF($D$2:$EE$2,AM$2-1,$D28:$EE28)/12)*(1+XLOOKUP(AM$2,Assumptions!$C$94:$M$94,Assumptions!$C$98:$M$98))))</f>
        <v>-492.3581998</v>
      </c>
      <c r="AN28" s="50">
        <f t="array" ref="AN28">-(IF(AN$2=1,Assumptions!$X29/12,-(SUMIF($D$2:$EE$2,AN$2-1,$D28:$EE28)/12)*(1+XLOOKUP(AN$2,Assumptions!$C$94:$M$94,Assumptions!$C$98:$M$98))))</f>
        <v>-507.1289458</v>
      </c>
      <c r="AO28" s="50">
        <f t="array" ref="AO28">-(IF(AO$2=1,Assumptions!$X29/12,-(SUMIF($D$2:$EE$2,AO$2-1,$D28:$EE28)/12)*(1+XLOOKUP(AO$2,Assumptions!$C$94:$M$94,Assumptions!$C$98:$M$98))))</f>
        <v>-507.1289458</v>
      </c>
      <c r="AP28" s="50">
        <f t="array" ref="AP28">-(IF(AP$2=1,Assumptions!$X29/12,-(SUMIF($D$2:$EE$2,AP$2-1,$D28:$EE28)/12)*(1+XLOOKUP(AP$2,Assumptions!$C$94:$M$94,Assumptions!$C$98:$M$98))))</f>
        <v>-507.1289458</v>
      </c>
      <c r="AQ28" s="50">
        <f t="array" ref="AQ28">-(IF(AQ$2=1,Assumptions!$X29/12,-(SUMIF($D$2:$EE$2,AQ$2-1,$D28:$EE28)/12)*(1+XLOOKUP(AQ$2,Assumptions!$C$94:$M$94,Assumptions!$C$98:$M$98))))</f>
        <v>-507.1289458</v>
      </c>
      <c r="AR28" s="50">
        <f t="array" ref="AR28">-(IF(AR$2=1,Assumptions!$X29/12,-(SUMIF($D$2:$EE$2,AR$2-1,$D28:$EE28)/12)*(1+XLOOKUP(AR$2,Assumptions!$C$94:$M$94,Assumptions!$C$98:$M$98))))</f>
        <v>-507.1289458</v>
      </c>
      <c r="AS28" s="50">
        <f t="array" ref="AS28">-(IF(AS$2=1,Assumptions!$X29/12,-(SUMIF($D$2:$EE$2,AS$2-1,$D28:$EE28)/12)*(1+XLOOKUP(AS$2,Assumptions!$C$94:$M$94,Assumptions!$C$98:$M$98))))</f>
        <v>-507.1289458</v>
      </c>
      <c r="AT28" s="50">
        <f t="array" ref="AT28">-(IF(AT$2=1,Assumptions!$X29/12,-(SUMIF($D$2:$EE$2,AT$2-1,$D28:$EE28)/12)*(1+XLOOKUP(AT$2,Assumptions!$C$94:$M$94,Assumptions!$C$98:$M$98))))</f>
        <v>-507.1289458</v>
      </c>
      <c r="AU28" s="50">
        <f t="array" ref="AU28">-(IF(AU$2=1,Assumptions!$X29/12,-(SUMIF($D$2:$EE$2,AU$2-1,$D28:$EE28)/12)*(1+XLOOKUP(AU$2,Assumptions!$C$94:$M$94,Assumptions!$C$98:$M$98))))</f>
        <v>-507.1289458</v>
      </c>
      <c r="AV28" s="50">
        <f t="array" ref="AV28">-(IF(AV$2=1,Assumptions!$X29/12,-(SUMIF($D$2:$EE$2,AV$2-1,$D28:$EE28)/12)*(1+XLOOKUP(AV$2,Assumptions!$C$94:$M$94,Assumptions!$C$98:$M$98))))</f>
        <v>-507.1289458</v>
      </c>
      <c r="AW28" s="50">
        <f t="array" ref="AW28">-(IF(AW$2=1,Assumptions!$X29/12,-(SUMIF($D$2:$EE$2,AW$2-1,$D28:$EE28)/12)*(1+XLOOKUP(AW$2,Assumptions!$C$94:$M$94,Assumptions!$C$98:$M$98))))</f>
        <v>-507.1289458</v>
      </c>
      <c r="AX28" s="50">
        <f t="array" ref="AX28">-(IF(AX$2=1,Assumptions!$X29/12,-(SUMIF($D$2:$EE$2,AX$2-1,$D28:$EE28)/12)*(1+XLOOKUP(AX$2,Assumptions!$C$94:$M$94,Assumptions!$C$98:$M$98))))</f>
        <v>-507.1289458</v>
      </c>
      <c r="AY28" s="50">
        <f t="array" ref="AY28">-(IF(AY$2=1,Assumptions!$X29/12,-(SUMIF($D$2:$EE$2,AY$2-1,$D28:$EE28)/12)*(1+XLOOKUP(AY$2,Assumptions!$C$94:$M$94,Assumptions!$C$98:$M$98))))</f>
        <v>-507.1289458</v>
      </c>
      <c r="AZ28" s="50">
        <f t="array" ref="AZ28">-(IF(AZ$2=1,Assumptions!$X29/12,-(SUMIF($D$2:$EE$2,AZ$2-1,$D28:$EE28)/12)*(1+XLOOKUP(AZ$2,Assumptions!$C$94:$M$94,Assumptions!$C$98:$M$98))))</f>
        <v>-522.3428142</v>
      </c>
      <c r="BA28" s="50">
        <f t="array" ref="BA28">-(IF(BA$2=1,Assumptions!$X29/12,-(SUMIF($D$2:$EE$2,BA$2-1,$D28:$EE28)/12)*(1+XLOOKUP(BA$2,Assumptions!$C$94:$M$94,Assumptions!$C$98:$M$98))))</f>
        <v>-522.3428142</v>
      </c>
      <c r="BB28" s="50">
        <f t="array" ref="BB28">-(IF(BB$2=1,Assumptions!$X29/12,-(SUMIF($D$2:$EE$2,BB$2-1,$D28:$EE28)/12)*(1+XLOOKUP(BB$2,Assumptions!$C$94:$M$94,Assumptions!$C$98:$M$98))))</f>
        <v>-522.3428142</v>
      </c>
      <c r="BC28" s="50">
        <f t="array" ref="BC28">-(IF(BC$2=1,Assumptions!$X29/12,-(SUMIF($D$2:$EE$2,BC$2-1,$D28:$EE28)/12)*(1+XLOOKUP(BC$2,Assumptions!$C$94:$M$94,Assumptions!$C$98:$M$98))))</f>
        <v>-522.3428142</v>
      </c>
      <c r="BD28" s="50">
        <f t="array" ref="BD28">-(IF(BD$2=1,Assumptions!$X29/12,-(SUMIF($D$2:$EE$2,BD$2-1,$D28:$EE28)/12)*(1+XLOOKUP(BD$2,Assumptions!$C$94:$M$94,Assumptions!$C$98:$M$98))))</f>
        <v>-522.3428142</v>
      </c>
      <c r="BE28" s="50">
        <f t="array" ref="BE28">-(IF(BE$2=1,Assumptions!$X29/12,-(SUMIF($D$2:$EE$2,BE$2-1,$D28:$EE28)/12)*(1+XLOOKUP(BE$2,Assumptions!$C$94:$M$94,Assumptions!$C$98:$M$98))))</f>
        <v>-522.3428142</v>
      </c>
      <c r="BF28" s="50">
        <f t="array" ref="BF28">-(IF(BF$2=1,Assumptions!$X29/12,-(SUMIF($D$2:$EE$2,BF$2-1,$D28:$EE28)/12)*(1+XLOOKUP(BF$2,Assumptions!$C$94:$M$94,Assumptions!$C$98:$M$98))))</f>
        <v>-522.3428142</v>
      </c>
      <c r="BG28" s="50">
        <f t="array" ref="BG28">-(IF(BG$2=1,Assumptions!$X29/12,-(SUMIF($D$2:$EE$2,BG$2-1,$D28:$EE28)/12)*(1+XLOOKUP(BG$2,Assumptions!$C$94:$M$94,Assumptions!$C$98:$M$98))))</f>
        <v>-522.3428142</v>
      </c>
      <c r="BH28" s="50">
        <f t="array" ref="BH28">-(IF(BH$2=1,Assumptions!$X29/12,-(SUMIF($D$2:$EE$2,BH$2-1,$D28:$EE28)/12)*(1+XLOOKUP(BH$2,Assumptions!$C$94:$M$94,Assumptions!$C$98:$M$98))))</f>
        <v>-522.3428142</v>
      </c>
      <c r="BI28" s="50">
        <f t="array" ref="BI28">-(IF(BI$2=1,Assumptions!$X29/12,-(SUMIF($D$2:$EE$2,BI$2-1,$D28:$EE28)/12)*(1+XLOOKUP(BI$2,Assumptions!$C$94:$M$94,Assumptions!$C$98:$M$98))))</f>
        <v>-522.3428142</v>
      </c>
      <c r="BJ28" s="50">
        <f t="array" ref="BJ28">-(IF(BJ$2=1,Assumptions!$X29/12,-(SUMIF($D$2:$EE$2,BJ$2-1,$D28:$EE28)/12)*(1+XLOOKUP(BJ$2,Assumptions!$C$94:$M$94,Assumptions!$C$98:$M$98))))</f>
        <v>-522.3428142</v>
      </c>
      <c r="BK28" s="50">
        <f t="array" ref="BK28">-(IF(BK$2=1,Assumptions!$X29/12,-(SUMIF($D$2:$EE$2,BK$2-1,$D28:$EE28)/12)*(1+XLOOKUP(BK$2,Assumptions!$C$94:$M$94,Assumptions!$C$98:$M$98))))</f>
        <v>-522.3428142</v>
      </c>
      <c r="BL28" s="50">
        <f t="array" ref="BL28">-(IF(BL$2=1,Assumptions!$X29/12,-(SUMIF($D$2:$EE$2,BL$2-1,$D28:$EE28)/12)*(1+XLOOKUP(BL$2,Assumptions!$C$94:$M$94,Assumptions!$C$98:$M$98))))</f>
        <v>-538.0130986</v>
      </c>
      <c r="BM28" s="50">
        <f t="array" ref="BM28">-(IF(BM$2=1,Assumptions!$X29/12,-(SUMIF($D$2:$EE$2,BM$2-1,$D28:$EE28)/12)*(1+XLOOKUP(BM$2,Assumptions!$C$94:$M$94,Assumptions!$C$98:$M$98))))</f>
        <v>-538.0130986</v>
      </c>
      <c r="BN28" s="50">
        <f t="array" ref="BN28">-(IF(BN$2=1,Assumptions!$X29/12,-(SUMIF($D$2:$EE$2,BN$2-1,$D28:$EE28)/12)*(1+XLOOKUP(BN$2,Assumptions!$C$94:$M$94,Assumptions!$C$98:$M$98))))</f>
        <v>-538.0130986</v>
      </c>
      <c r="BO28" s="50">
        <f t="array" ref="BO28">-(IF(BO$2=1,Assumptions!$X29/12,-(SUMIF($D$2:$EE$2,BO$2-1,$D28:$EE28)/12)*(1+XLOOKUP(BO$2,Assumptions!$C$94:$M$94,Assumptions!$C$98:$M$98))))</f>
        <v>-538.0130986</v>
      </c>
      <c r="BP28" s="50">
        <f t="array" ref="BP28">-(IF(BP$2=1,Assumptions!$X29/12,-(SUMIF($D$2:$EE$2,BP$2-1,$D28:$EE28)/12)*(1+XLOOKUP(BP$2,Assumptions!$C$94:$M$94,Assumptions!$C$98:$M$98))))</f>
        <v>-538.0130986</v>
      </c>
      <c r="BQ28" s="50">
        <f t="array" ref="BQ28">-(IF(BQ$2=1,Assumptions!$X29/12,-(SUMIF($D$2:$EE$2,BQ$2-1,$D28:$EE28)/12)*(1+XLOOKUP(BQ$2,Assumptions!$C$94:$M$94,Assumptions!$C$98:$M$98))))</f>
        <v>-538.0130986</v>
      </c>
      <c r="BR28" s="50">
        <f t="array" ref="BR28">-(IF(BR$2=1,Assumptions!$X29/12,-(SUMIF($D$2:$EE$2,BR$2-1,$D28:$EE28)/12)*(1+XLOOKUP(BR$2,Assumptions!$C$94:$M$94,Assumptions!$C$98:$M$98))))</f>
        <v>-538.0130986</v>
      </c>
      <c r="BS28" s="50">
        <f t="array" ref="BS28">-(IF(BS$2=1,Assumptions!$X29/12,-(SUMIF($D$2:$EE$2,BS$2-1,$D28:$EE28)/12)*(1+XLOOKUP(BS$2,Assumptions!$C$94:$M$94,Assumptions!$C$98:$M$98))))</f>
        <v>-538.0130986</v>
      </c>
      <c r="BT28" s="50">
        <f t="array" ref="BT28">-(IF(BT$2=1,Assumptions!$X29/12,-(SUMIF($D$2:$EE$2,BT$2-1,$D28:$EE28)/12)*(1+XLOOKUP(BT$2,Assumptions!$C$94:$M$94,Assumptions!$C$98:$M$98))))</f>
        <v>-538.0130986</v>
      </c>
      <c r="BU28" s="50">
        <f t="array" ref="BU28">-(IF(BU$2=1,Assumptions!$X29/12,-(SUMIF($D$2:$EE$2,BU$2-1,$D28:$EE28)/12)*(1+XLOOKUP(BU$2,Assumptions!$C$94:$M$94,Assumptions!$C$98:$M$98))))</f>
        <v>-538.0130986</v>
      </c>
      <c r="BV28" s="50">
        <f t="array" ref="BV28">-(IF(BV$2=1,Assumptions!$X29/12,-(SUMIF($D$2:$EE$2,BV$2-1,$D28:$EE28)/12)*(1+XLOOKUP(BV$2,Assumptions!$C$94:$M$94,Assumptions!$C$98:$M$98))))</f>
        <v>-538.0130986</v>
      </c>
      <c r="BW28" s="50">
        <f t="array" ref="BW28">-(IF(BW$2=1,Assumptions!$X29/12,-(SUMIF($D$2:$EE$2,BW$2-1,$D28:$EE28)/12)*(1+XLOOKUP(BW$2,Assumptions!$C$94:$M$94,Assumptions!$C$98:$M$98))))</f>
        <v>-538.0130986</v>
      </c>
      <c r="BX28" s="50">
        <f t="array" ref="BX28">-(IF(BX$2=1,Assumptions!$X29/12,-(SUMIF($D$2:$EE$2,BX$2-1,$D28:$EE28)/12)*(1+XLOOKUP(BX$2,Assumptions!$C$94:$M$94,Assumptions!$C$98:$M$98))))</f>
        <v>-554.1534916</v>
      </c>
      <c r="BY28" s="50">
        <f t="array" ref="BY28">-(IF(BY$2=1,Assumptions!$X29/12,-(SUMIF($D$2:$EE$2,BY$2-1,$D28:$EE28)/12)*(1+XLOOKUP(BY$2,Assumptions!$C$94:$M$94,Assumptions!$C$98:$M$98))))</f>
        <v>-554.1534916</v>
      </c>
      <c r="BZ28" s="50">
        <f t="array" ref="BZ28">-(IF(BZ$2=1,Assumptions!$X29/12,-(SUMIF($D$2:$EE$2,BZ$2-1,$D28:$EE28)/12)*(1+XLOOKUP(BZ$2,Assumptions!$C$94:$M$94,Assumptions!$C$98:$M$98))))</f>
        <v>-554.1534916</v>
      </c>
      <c r="CA28" s="50">
        <f t="array" ref="CA28">-(IF(CA$2=1,Assumptions!$X29/12,-(SUMIF($D$2:$EE$2,CA$2-1,$D28:$EE28)/12)*(1+XLOOKUP(CA$2,Assumptions!$C$94:$M$94,Assumptions!$C$98:$M$98))))</f>
        <v>-554.1534916</v>
      </c>
      <c r="CB28" s="50">
        <f t="array" ref="CB28">-(IF(CB$2=1,Assumptions!$X29/12,-(SUMIF($D$2:$EE$2,CB$2-1,$D28:$EE28)/12)*(1+XLOOKUP(CB$2,Assumptions!$C$94:$M$94,Assumptions!$C$98:$M$98))))</f>
        <v>-554.1534916</v>
      </c>
      <c r="CC28" s="50">
        <f t="array" ref="CC28">-(IF(CC$2=1,Assumptions!$X29/12,-(SUMIF($D$2:$EE$2,CC$2-1,$D28:$EE28)/12)*(1+XLOOKUP(CC$2,Assumptions!$C$94:$M$94,Assumptions!$C$98:$M$98))))</f>
        <v>-554.1534916</v>
      </c>
      <c r="CD28" s="50">
        <f t="array" ref="CD28">-(IF(CD$2=1,Assumptions!$X29/12,-(SUMIF($D$2:$EE$2,CD$2-1,$D28:$EE28)/12)*(1+XLOOKUP(CD$2,Assumptions!$C$94:$M$94,Assumptions!$C$98:$M$98))))</f>
        <v>-554.1534916</v>
      </c>
      <c r="CE28" s="50">
        <f t="array" ref="CE28">-(IF(CE$2=1,Assumptions!$X29/12,-(SUMIF($D$2:$EE$2,CE$2-1,$D28:$EE28)/12)*(1+XLOOKUP(CE$2,Assumptions!$C$94:$M$94,Assumptions!$C$98:$M$98))))</f>
        <v>-554.1534916</v>
      </c>
      <c r="CF28" s="50">
        <f t="array" ref="CF28">-(IF(CF$2=1,Assumptions!$X29/12,-(SUMIF($D$2:$EE$2,CF$2-1,$D28:$EE28)/12)*(1+XLOOKUP(CF$2,Assumptions!$C$94:$M$94,Assumptions!$C$98:$M$98))))</f>
        <v>-554.1534916</v>
      </c>
      <c r="CG28" s="50">
        <f t="array" ref="CG28">-(IF(CG$2=1,Assumptions!$X29/12,-(SUMIF($D$2:$EE$2,CG$2-1,$D28:$EE28)/12)*(1+XLOOKUP(CG$2,Assumptions!$C$94:$M$94,Assumptions!$C$98:$M$98))))</f>
        <v>-554.1534916</v>
      </c>
      <c r="CH28" s="50">
        <f t="array" ref="CH28">-(IF(CH$2=1,Assumptions!$X29/12,-(SUMIF($D$2:$EE$2,CH$2-1,$D28:$EE28)/12)*(1+XLOOKUP(CH$2,Assumptions!$C$94:$M$94,Assumptions!$C$98:$M$98))))</f>
        <v>-554.1534916</v>
      </c>
      <c r="CI28" s="50">
        <f t="array" ref="CI28">-(IF(CI$2=1,Assumptions!$X29/12,-(SUMIF($D$2:$EE$2,CI$2-1,$D28:$EE28)/12)*(1+XLOOKUP(CI$2,Assumptions!$C$94:$M$94,Assumptions!$C$98:$M$98))))</f>
        <v>-554.1534916</v>
      </c>
      <c r="CJ28" s="50">
        <f t="array" ref="CJ28">-(IF(CJ$2=1,Assumptions!$X29/12,-(SUMIF($D$2:$EE$2,CJ$2-1,$D28:$EE28)/12)*(1+XLOOKUP(CJ$2,Assumptions!$C$94:$M$94,Assumptions!$C$98:$M$98))))</f>
        <v>-570.7780963</v>
      </c>
      <c r="CK28" s="50">
        <f t="array" ref="CK28">-(IF(CK$2=1,Assumptions!$X29/12,-(SUMIF($D$2:$EE$2,CK$2-1,$D28:$EE28)/12)*(1+XLOOKUP(CK$2,Assumptions!$C$94:$M$94,Assumptions!$C$98:$M$98))))</f>
        <v>-570.7780963</v>
      </c>
      <c r="CL28" s="50">
        <f t="array" ref="CL28">-(IF(CL$2=1,Assumptions!$X29/12,-(SUMIF($D$2:$EE$2,CL$2-1,$D28:$EE28)/12)*(1+XLOOKUP(CL$2,Assumptions!$C$94:$M$94,Assumptions!$C$98:$M$98))))</f>
        <v>-570.7780963</v>
      </c>
      <c r="CM28" s="50">
        <f t="array" ref="CM28">-(IF(CM$2=1,Assumptions!$X29/12,-(SUMIF($D$2:$EE$2,CM$2-1,$D28:$EE28)/12)*(1+XLOOKUP(CM$2,Assumptions!$C$94:$M$94,Assumptions!$C$98:$M$98))))</f>
        <v>-570.7780963</v>
      </c>
      <c r="CN28" s="50">
        <f t="array" ref="CN28">-(IF(CN$2=1,Assumptions!$X29/12,-(SUMIF($D$2:$EE$2,CN$2-1,$D28:$EE28)/12)*(1+XLOOKUP(CN$2,Assumptions!$C$94:$M$94,Assumptions!$C$98:$M$98))))</f>
        <v>-570.7780963</v>
      </c>
      <c r="CO28" s="50">
        <f t="array" ref="CO28">-(IF(CO$2=1,Assumptions!$X29/12,-(SUMIF($D$2:$EE$2,CO$2-1,$D28:$EE28)/12)*(1+XLOOKUP(CO$2,Assumptions!$C$94:$M$94,Assumptions!$C$98:$M$98))))</f>
        <v>-570.7780963</v>
      </c>
      <c r="CP28" s="50">
        <f t="array" ref="CP28">-(IF(CP$2=1,Assumptions!$X29/12,-(SUMIF($D$2:$EE$2,CP$2-1,$D28:$EE28)/12)*(1+XLOOKUP(CP$2,Assumptions!$C$94:$M$94,Assumptions!$C$98:$M$98))))</f>
        <v>-570.7780963</v>
      </c>
      <c r="CQ28" s="50">
        <f t="array" ref="CQ28">-(IF(CQ$2=1,Assumptions!$X29/12,-(SUMIF($D$2:$EE$2,CQ$2-1,$D28:$EE28)/12)*(1+XLOOKUP(CQ$2,Assumptions!$C$94:$M$94,Assumptions!$C$98:$M$98))))</f>
        <v>-570.7780963</v>
      </c>
      <c r="CR28" s="50">
        <f t="array" ref="CR28">-(IF(CR$2=1,Assumptions!$X29/12,-(SUMIF($D$2:$EE$2,CR$2-1,$D28:$EE28)/12)*(1+XLOOKUP(CR$2,Assumptions!$C$94:$M$94,Assumptions!$C$98:$M$98))))</f>
        <v>-570.7780963</v>
      </c>
      <c r="CS28" s="50">
        <f t="array" ref="CS28">-(IF(CS$2=1,Assumptions!$X29/12,-(SUMIF($D$2:$EE$2,CS$2-1,$D28:$EE28)/12)*(1+XLOOKUP(CS$2,Assumptions!$C$94:$M$94,Assumptions!$C$98:$M$98))))</f>
        <v>-570.7780963</v>
      </c>
      <c r="CT28" s="50">
        <f t="array" ref="CT28">-(IF(CT$2=1,Assumptions!$X29/12,-(SUMIF($D$2:$EE$2,CT$2-1,$D28:$EE28)/12)*(1+XLOOKUP(CT$2,Assumptions!$C$94:$M$94,Assumptions!$C$98:$M$98))))</f>
        <v>-570.7780963</v>
      </c>
      <c r="CU28" s="50">
        <f t="array" ref="CU28">-(IF(CU$2=1,Assumptions!$X29/12,-(SUMIF($D$2:$EE$2,CU$2-1,$D28:$EE28)/12)*(1+XLOOKUP(CU$2,Assumptions!$C$94:$M$94,Assumptions!$C$98:$M$98))))</f>
        <v>-570.7780963</v>
      </c>
      <c r="CV28" s="50">
        <f t="array" ref="CV28">-(IF(CV$2=1,Assumptions!$X29/12,-(SUMIF($D$2:$EE$2,CV$2-1,$D28:$EE28)/12)*(1+XLOOKUP(CV$2,Assumptions!$C$94:$M$94,Assumptions!$C$98:$M$98))))</f>
        <v>-587.9014392</v>
      </c>
      <c r="CW28" s="50">
        <f t="array" ref="CW28">-(IF(CW$2=1,Assumptions!$X29/12,-(SUMIF($D$2:$EE$2,CW$2-1,$D28:$EE28)/12)*(1+XLOOKUP(CW$2,Assumptions!$C$94:$M$94,Assumptions!$C$98:$M$98))))</f>
        <v>-587.9014392</v>
      </c>
      <c r="CX28" s="50">
        <f t="array" ref="CX28">-(IF(CX$2=1,Assumptions!$X29/12,-(SUMIF($D$2:$EE$2,CX$2-1,$D28:$EE28)/12)*(1+XLOOKUP(CX$2,Assumptions!$C$94:$M$94,Assumptions!$C$98:$M$98))))</f>
        <v>-587.9014392</v>
      </c>
      <c r="CY28" s="50">
        <f t="array" ref="CY28">-(IF(CY$2=1,Assumptions!$X29/12,-(SUMIF($D$2:$EE$2,CY$2-1,$D28:$EE28)/12)*(1+XLOOKUP(CY$2,Assumptions!$C$94:$M$94,Assumptions!$C$98:$M$98))))</f>
        <v>-587.9014392</v>
      </c>
      <c r="CZ28" s="50">
        <f t="array" ref="CZ28">-(IF(CZ$2=1,Assumptions!$X29/12,-(SUMIF($D$2:$EE$2,CZ$2-1,$D28:$EE28)/12)*(1+XLOOKUP(CZ$2,Assumptions!$C$94:$M$94,Assumptions!$C$98:$M$98))))</f>
        <v>-587.9014392</v>
      </c>
      <c r="DA28" s="50">
        <f t="array" ref="DA28">-(IF(DA$2=1,Assumptions!$X29/12,-(SUMIF($D$2:$EE$2,DA$2-1,$D28:$EE28)/12)*(1+XLOOKUP(DA$2,Assumptions!$C$94:$M$94,Assumptions!$C$98:$M$98))))</f>
        <v>-587.9014392</v>
      </c>
      <c r="DB28" s="50">
        <f t="array" ref="DB28">-(IF(DB$2=1,Assumptions!$X29/12,-(SUMIF($D$2:$EE$2,DB$2-1,$D28:$EE28)/12)*(1+XLOOKUP(DB$2,Assumptions!$C$94:$M$94,Assumptions!$C$98:$M$98))))</f>
        <v>-587.9014392</v>
      </c>
      <c r="DC28" s="50">
        <f t="array" ref="DC28">-(IF(DC$2=1,Assumptions!$X29/12,-(SUMIF($D$2:$EE$2,DC$2-1,$D28:$EE28)/12)*(1+XLOOKUP(DC$2,Assumptions!$C$94:$M$94,Assumptions!$C$98:$M$98))))</f>
        <v>-587.9014392</v>
      </c>
      <c r="DD28" s="50">
        <f t="array" ref="DD28">-(IF(DD$2=1,Assumptions!$X29/12,-(SUMIF($D$2:$EE$2,DD$2-1,$D28:$EE28)/12)*(1+XLOOKUP(DD$2,Assumptions!$C$94:$M$94,Assumptions!$C$98:$M$98))))</f>
        <v>-587.9014392</v>
      </c>
      <c r="DE28" s="50">
        <f t="array" ref="DE28">-(IF(DE$2=1,Assumptions!$X29/12,-(SUMIF($D$2:$EE$2,DE$2-1,$D28:$EE28)/12)*(1+XLOOKUP(DE$2,Assumptions!$C$94:$M$94,Assumptions!$C$98:$M$98))))</f>
        <v>-587.9014392</v>
      </c>
      <c r="DF28" s="50">
        <f t="array" ref="DF28">-(IF(DF$2=1,Assumptions!$X29/12,-(SUMIF($D$2:$EE$2,DF$2-1,$D28:$EE28)/12)*(1+XLOOKUP(DF$2,Assumptions!$C$94:$M$94,Assumptions!$C$98:$M$98))))</f>
        <v>-587.9014392</v>
      </c>
      <c r="DG28" s="50">
        <f t="array" ref="DG28">-(IF(DG$2=1,Assumptions!$X29/12,-(SUMIF($D$2:$EE$2,DG$2-1,$D28:$EE28)/12)*(1+XLOOKUP(DG$2,Assumptions!$C$94:$M$94,Assumptions!$C$98:$M$98))))</f>
        <v>-587.9014392</v>
      </c>
      <c r="DH28" s="50">
        <f t="array" ref="DH28">-(IF(DH$2=1,Assumptions!$X29/12,-(SUMIF($D$2:$EE$2,DH$2-1,$D28:$EE28)/12)*(1+XLOOKUP(DH$2,Assumptions!$C$94:$M$94,Assumptions!$C$98:$M$98))))</f>
        <v>-605.5384824</v>
      </c>
      <c r="DI28" s="50">
        <f t="array" ref="DI28">-(IF(DI$2=1,Assumptions!$X29/12,-(SUMIF($D$2:$EE$2,DI$2-1,$D28:$EE28)/12)*(1+XLOOKUP(DI$2,Assumptions!$C$94:$M$94,Assumptions!$C$98:$M$98))))</f>
        <v>-605.5384824</v>
      </c>
      <c r="DJ28" s="50">
        <f t="array" ref="DJ28">-(IF(DJ$2=1,Assumptions!$X29/12,-(SUMIF($D$2:$EE$2,DJ$2-1,$D28:$EE28)/12)*(1+XLOOKUP(DJ$2,Assumptions!$C$94:$M$94,Assumptions!$C$98:$M$98))))</f>
        <v>-605.5384824</v>
      </c>
      <c r="DK28" s="50">
        <f t="array" ref="DK28">-(IF(DK$2=1,Assumptions!$X29/12,-(SUMIF($D$2:$EE$2,DK$2-1,$D28:$EE28)/12)*(1+XLOOKUP(DK$2,Assumptions!$C$94:$M$94,Assumptions!$C$98:$M$98))))</f>
        <v>-605.5384824</v>
      </c>
      <c r="DL28" s="50">
        <f t="array" ref="DL28">-(IF(DL$2=1,Assumptions!$X29/12,-(SUMIF($D$2:$EE$2,DL$2-1,$D28:$EE28)/12)*(1+XLOOKUP(DL$2,Assumptions!$C$94:$M$94,Assumptions!$C$98:$M$98))))</f>
        <v>-605.5384824</v>
      </c>
      <c r="DM28" s="50">
        <f t="array" ref="DM28">-(IF(DM$2=1,Assumptions!$X29/12,-(SUMIF($D$2:$EE$2,DM$2-1,$D28:$EE28)/12)*(1+XLOOKUP(DM$2,Assumptions!$C$94:$M$94,Assumptions!$C$98:$M$98))))</f>
        <v>-605.5384824</v>
      </c>
      <c r="DN28" s="50">
        <f t="array" ref="DN28">-(IF(DN$2=1,Assumptions!$X29/12,-(SUMIF($D$2:$EE$2,DN$2-1,$D28:$EE28)/12)*(1+XLOOKUP(DN$2,Assumptions!$C$94:$M$94,Assumptions!$C$98:$M$98))))</f>
        <v>-605.5384824</v>
      </c>
      <c r="DO28" s="50">
        <f t="array" ref="DO28">-(IF(DO$2=1,Assumptions!$X29/12,-(SUMIF($D$2:$EE$2,DO$2-1,$D28:$EE28)/12)*(1+XLOOKUP(DO$2,Assumptions!$C$94:$M$94,Assumptions!$C$98:$M$98))))</f>
        <v>-605.5384824</v>
      </c>
      <c r="DP28" s="50">
        <f t="array" ref="DP28">-(IF(DP$2=1,Assumptions!$X29/12,-(SUMIF($D$2:$EE$2,DP$2-1,$D28:$EE28)/12)*(1+XLOOKUP(DP$2,Assumptions!$C$94:$M$94,Assumptions!$C$98:$M$98))))</f>
        <v>-605.5384824</v>
      </c>
      <c r="DQ28" s="50">
        <f t="array" ref="DQ28">-(IF(DQ$2=1,Assumptions!$X29/12,-(SUMIF($D$2:$EE$2,DQ$2-1,$D28:$EE28)/12)*(1+XLOOKUP(DQ$2,Assumptions!$C$94:$M$94,Assumptions!$C$98:$M$98))))</f>
        <v>-605.5384824</v>
      </c>
      <c r="DR28" s="50">
        <f t="array" ref="DR28">-(IF(DR$2=1,Assumptions!$X29/12,-(SUMIF($D$2:$EE$2,DR$2-1,$D28:$EE28)/12)*(1+XLOOKUP(DR$2,Assumptions!$C$94:$M$94,Assumptions!$C$98:$M$98))))</f>
        <v>-605.5384824</v>
      </c>
      <c r="DS28" s="50">
        <f t="array" ref="DS28">-(IF(DS$2=1,Assumptions!$X29/12,-(SUMIF($D$2:$EE$2,DS$2-1,$D28:$EE28)/12)*(1+XLOOKUP(DS$2,Assumptions!$C$94:$M$94,Assumptions!$C$98:$M$98))))</f>
        <v>-605.5384824</v>
      </c>
      <c r="DT28" s="50">
        <f t="array" ref="DT28">-(IF(DT$2=1,Assumptions!$X29/12,-(SUMIF($D$2:$EE$2,DT$2-1,$D28:$EE28)/12)*(1+XLOOKUP(DT$2,Assumptions!$C$94:$M$94,Assumptions!$C$98:$M$98))))</f>
        <v>-623.7046369</v>
      </c>
      <c r="DU28" s="50">
        <f t="array" ref="DU28">-(IF(DU$2=1,Assumptions!$X29/12,-(SUMIF($D$2:$EE$2,DU$2-1,$D28:$EE28)/12)*(1+XLOOKUP(DU$2,Assumptions!$C$94:$M$94,Assumptions!$C$98:$M$98))))</f>
        <v>-623.7046369</v>
      </c>
      <c r="DV28" s="50">
        <f t="array" ref="DV28">-(IF(DV$2=1,Assumptions!$X29/12,-(SUMIF($D$2:$EE$2,DV$2-1,$D28:$EE28)/12)*(1+XLOOKUP(DV$2,Assumptions!$C$94:$M$94,Assumptions!$C$98:$M$98))))</f>
        <v>-623.7046369</v>
      </c>
      <c r="DW28" s="50">
        <f t="array" ref="DW28">-(IF(DW$2=1,Assumptions!$X29/12,-(SUMIF($D$2:$EE$2,DW$2-1,$D28:$EE28)/12)*(1+XLOOKUP(DW$2,Assumptions!$C$94:$M$94,Assumptions!$C$98:$M$98))))</f>
        <v>-623.7046369</v>
      </c>
      <c r="DX28" s="50">
        <f t="array" ref="DX28">-(IF(DX$2=1,Assumptions!$X29/12,-(SUMIF($D$2:$EE$2,DX$2-1,$D28:$EE28)/12)*(1+XLOOKUP(DX$2,Assumptions!$C$94:$M$94,Assumptions!$C$98:$M$98))))</f>
        <v>-623.7046369</v>
      </c>
      <c r="DY28" s="50">
        <f t="array" ref="DY28">-(IF(DY$2=1,Assumptions!$X29/12,-(SUMIF($D$2:$EE$2,DY$2-1,$D28:$EE28)/12)*(1+XLOOKUP(DY$2,Assumptions!$C$94:$M$94,Assumptions!$C$98:$M$98))))</f>
        <v>-623.7046369</v>
      </c>
      <c r="DZ28" s="50">
        <f t="array" ref="DZ28">-(IF(DZ$2=1,Assumptions!$X29/12,-(SUMIF($D$2:$EE$2,DZ$2-1,$D28:$EE28)/12)*(1+XLOOKUP(DZ$2,Assumptions!$C$94:$M$94,Assumptions!$C$98:$M$98))))</f>
        <v>-623.7046369</v>
      </c>
      <c r="EA28" s="50">
        <f t="array" ref="EA28">-(IF(EA$2=1,Assumptions!$X29/12,-(SUMIF($D$2:$EE$2,EA$2-1,$D28:$EE28)/12)*(1+XLOOKUP(EA$2,Assumptions!$C$94:$M$94,Assumptions!$C$98:$M$98))))</f>
        <v>-623.7046369</v>
      </c>
      <c r="EB28" s="50">
        <f t="array" ref="EB28">-(IF(EB$2=1,Assumptions!$X29/12,-(SUMIF($D$2:$EE$2,EB$2-1,$D28:$EE28)/12)*(1+XLOOKUP(EB$2,Assumptions!$C$94:$M$94,Assumptions!$C$98:$M$98))))</f>
        <v>-623.7046369</v>
      </c>
      <c r="EC28" s="50">
        <f t="array" ref="EC28">-(IF(EC$2=1,Assumptions!$X29/12,-(SUMIF($D$2:$EE$2,EC$2-1,$D28:$EE28)/12)*(1+XLOOKUP(EC$2,Assumptions!$C$94:$M$94,Assumptions!$C$98:$M$98))))</f>
        <v>-623.7046369</v>
      </c>
      <c r="ED28" s="50">
        <f t="array" ref="ED28">-(IF(ED$2=1,Assumptions!$X29/12,-(SUMIF($D$2:$EE$2,ED$2-1,$D28:$EE28)/12)*(1+XLOOKUP(ED$2,Assumptions!$C$94:$M$94,Assumptions!$C$98:$M$98))))</f>
        <v>-623.7046369</v>
      </c>
      <c r="EE28" s="50">
        <f t="array" ref="EE28">-(IF(EE$2=1,Assumptions!$X29/12,-(SUMIF($D$2:$EE$2,EE$2-1,$D28:$EE28)/12)*(1+XLOOKUP(EE$2,Assumptions!$C$94:$M$94,Assumptions!$C$98:$M$98))))</f>
        <v>-623.7046369</v>
      </c>
    </row>
    <row r="29" ht="15.75" customHeight="1">
      <c r="A29" s="1"/>
      <c r="B29" s="1"/>
      <c r="C29" s="1" t="str">
        <f>Assumptions!J30</f>
        <v>Management Fee</v>
      </c>
      <c r="D29" s="50">
        <f>-D$18*Assumptions!$V$30</f>
        <v>-577.6137</v>
      </c>
      <c r="E29" s="50">
        <f>-E$18*Assumptions!$V$30</f>
        <v>-577.6137</v>
      </c>
      <c r="F29" s="50">
        <f>-F$18*Assumptions!$V$30</f>
        <v>-577.6137</v>
      </c>
      <c r="G29" s="50">
        <f>-G$18*Assumptions!$V$30</f>
        <v>-577.6137</v>
      </c>
      <c r="H29" s="50">
        <f>-H$18*Assumptions!$V$30</f>
        <v>-577.6137</v>
      </c>
      <c r="I29" s="50">
        <f>-I$18*Assumptions!$V$30</f>
        <v>-577.6137</v>
      </c>
      <c r="J29" s="50">
        <f>-J$18*Assumptions!$V$30</f>
        <v>-577.6137</v>
      </c>
      <c r="K29" s="50">
        <f>-K$18*Assumptions!$V$30</f>
        <v>-577.6137</v>
      </c>
      <c r="L29" s="50">
        <f>-L$18*Assumptions!$V$30</f>
        <v>-577.6137</v>
      </c>
      <c r="M29" s="50">
        <f>-M$18*Assumptions!$V$30</f>
        <v>-577.6137</v>
      </c>
      <c r="N29" s="50">
        <f>-N$18*Assumptions!$V$30</f>
        <v>-577.6137</v>
      </c>
      <c r="O29" s="50">
        <f>-O$18*Assumptions!$V$30</f>
        <v>-577.6137</v>
      </c>
      <c r="P29" s="50">
        <f>-P$18*Assumptions!$V$30</f>
        <v>-608.171328</v>
      </c>
      <c r="Q29" s="50">
        <f>-Q$18*Assumptions!$V$30</f>
        <v>-608.171328</v>
      </c>
      <c r="R29" s="50">
        <f>-R$18*Assumptions!$V$30</f>
        <v>-608.171328</v>
      </c>
      <c r="S29" s="50">
        <f>-S$18*Assumptions!$V$30</f>
        <v>-608.171328</v>
      </c>
      <c r="T29" s="50">
        <f>-T$18*Assumptions!$V$30</f>
        <v>-608.171328</v>
      </c>
      <c r="U29" s="50">
        <f>-U$18*Assumptions!$V$30</f>
        <v>-608.171328</v>
      </c>
      <c r="V29" s="50">
        <f>-V$18*Assumptions!$V$30</f>
        <v>-608.171328</v>
      </c>
      <c r="W29" s="50">
        <f>-W$18*Assumptions!$V$30</f>
        <v>-608.171328</v>
      </c>
      <c r="X29" s="50">
        <f>-X$18*Assumptions!$V$30</f>
        <v>-608.171328</v>
      </c>
      <c r="Y29" s="50">
        <f>-Y$18*Assumptions!$V$30</f>
        <v>-608.171328</v>
      </c>
      <c r="Z29" s="50">
        <f>-Z$18*Assumptions!$V$30</f>
        <v>-608.171328</v>
      </c>
      <c r="AA29" s="50">
        <f>-AA$18*Assumptions!$V$30</f>
        <v>-608.171328</v>
      </c>
      <c r="AB29" s="50">
        <f>-AB$18*Assumptions!$V$30</f>
        <v>-620.3347546</v>
      </c>
      <c r="AC29" s="50">
        <f>-AC$18*Assumptions!$V$30</f>
        <v>-620.3347546</v>
      </c>
      <c r="AD29" s="50">
        <f>-AD$18*Assumptions!$V$30</f>
        <v>-620.3347546</v>
      </c>
      <c r="AE29" s="50">
        <f>-AE$18*Assumptions!$V$30</f>
        <v>-620.3347546</v>
      </c>
      <c r="AF29" s="50">
        <f>-AF$18*Assumptions!$V$30</f>
        <v>-620.3347546</v>
      </c>
      <c r="AG29" s="50">
        <f>-AG$18*Assumptions!$V$30</f>
        <v>-620.3347546</v>
      </c>
      <c r="AH29" s="50">
        <f>-AH$18*Assumptions!$V$30</f>
        <v>-620.3347546</v>
      </c>
      <c r="AI29" s="50">
        <f>-AI$18*Assumptions!$V$30</f>
        <v>-620.3347546</v>
      </c>
      <c r="AJ29" s="50">
        <f>-AJ$18*Assumptions!$V$30</f>
        <v>-620.3347546</v>
      </c>
      <c r="AK29" s="50">
        <f>-AK$18*Assumptions!$V$30</f>
        <v>-620.3347546</v>
      </c>
      <c r="AL29" s="50">
        <f>-AL$18*Assumptions!$V$30</f>
        <v>-620.3347546</v>
      </c>
      <c r="AM29" s="50">
        <f>-AM$18*Assumptions!$V$30</f>
        <v>-620.3347546</v>
      </c>
      <c r="AN29" s="50">
        <f>-AN$18*Assumptions!$V$30</f>
        <v>-632.7414497</v>
      </c>
      <c r="AO29" s="50">
        <f>-AO$18*Assumptions!$V$30</f>
        <v>-632.7414497</v>
      </c>
      <c r="AP29" s="50">
        <f>-AP$18*Assumptions!$V$30</f>
        <v>-632.7414497</v>
      </c>
      <c r="AQ29" s="50">
        <f>-AQ$18*Assumptions!$V$30</f>
        <v>-632.7414497</v>
      </c>
      <c r="AR29" s="50">
        <f>-AR$18*Assumptions!$V$30</f>
        <v>-632.7414497</v>
      </c>
      <c r="AS29" s="50">
        <f>-AS$18*Assumptions!$V$30</f>
        <v>-632.7414497</v>
      </c>
      <c r="AT29" s="50">
        <f>-AT$18*Assumptions!$V$30</f>
        <v>-632.7414497</v>
      </c>
      <c r="AU29" s="50">
        <f>-AU$18*Assumptions!$V$30</f>
        <v>-632.7414497</v>
      </c>
      <c r="AV29" s="50">
        <f>-AV$18*Assumptions!$V$30</f>
        <v>-632.7414497</v>
      </c>
      <c r="AW29" s="50">
        <f>-AW$18*Assumptions!$V$30</f>
        <v>-632.7414497</v>
      </c>
      <c r="AX29" s="50">
        <f>-AX$18*Assumptions!$V$30</f>
        <v>-632.7414497</v>
      </c>
      <c r="AY29" s="50">
        <f>-AY$18*Assumptions!$V$30</f>
        <v>-632.7414497</v>
      </c>
      <c r="AZ29" s="50">
        <f>-AZ$18*Assumptions!$V$30</f>
        <v>-651.7236931</v>
      </c>
      <c r="BA29" s="50">
        <f>-BA$18*Assumptions!$V$30</f>
        <v>-651.7236931</v>
      </c>
      <c r="BB29" s="50">
        <f>-BB$18*Assumptions!$V$30</f>
        <v>-651.7236931</v>
      </c>
      <c r="BC29" s="50">
        <f>-BC$18*Assumptions!$V$30</f>
        <v>-651.7236931</v>
      </c>
      <c r="BD29" s="50">
        <f>-BD$18*Assumptions!$V$30</f>
        <v>-651.7236931</v>
      </c>
      <c r="BE29" s="50">
        <f>-BE$18*Assumptions!$V$30</f>
        <v>-651.7236931</v>
      </c>
      <c r="BF29" s="50">
        <f>-BF$18*Assumptions!$V$30</f>
        <v>-651.7236931</v>
      </c>
      <c r="BG29" s="50">
        <f>-BG$18*Assumptions!$V$30</f>
        <v>-651.7236931</v>
      </c>
      <c r="BH29" s="50">
        <f>-BH$18*Assumptions!$V$30</f>
        <v>-651.7236931</v>
      </c>
      <c r="BI29" s="50">
        <f>-BI$18*Assumptions!$V$30</f>
        <v>-651.7236931</v>
      </c>
      <c r="BJ29" s="50">
        <f>-BJ$18*Assumptions!$V$30</f>
        <v>-651.7236931</v>
      </c>
      <c r="BK29" s="50">
        <f>-BK$18*Assumptions!$V$30</f>
        <v>-651.7236931</v>
      </c>
      <c r="BL29" s="50">
        <f>-BL$18*Assumptions!$V$30</f>
        <v>-671.2754039</v>
      </c>
      <c r="BM29" s="50">
        <f>-BM$18*Assumptions!$V$30</f>
        <v>-671.2754039</v>
      </c>
      <c r="BN29" s="50">
        <f>-BN$18*Assumptions!$V$30</f>
        <v>-671.2754039</v>
      </c>
      <c r="BO29" s="50">
        <f>-BO$18*Assumptions!$V$30</f>
        <v>-671.2754039</v>
      </c>
      <c r="BP29" s="50">
        <f>-BP$18*Assumptions!$V$30</f>
        <v>-671.2754039</v>
      </c>
      <c r="BQ29" s="50">
        <f>-BQ$18*Assumptions!$V$30</f>
        <v>-671.2754039</v>
      </c>
      <c r="BR29" s="50">
        <f>-BR$18*Assumptions!$V$30</f>
        <v>-671.2754039</v>
      </c>
      <c r="BS29" s="50">
        <f>-BS$18*Assumptions!$V$30</f>
        <v>-671.2754039</v>
      </c>
      <c r="BT29" s="50">
        <f>-BT$18*Assumptions!$V$30</f>
        <v>-671.2754039</v>
      </c>
      <c r="BU29" s="50">
        <f>-BU$18*Assumptions!$V$30</f>
        <v>-671.2754039</v>
      </c>
      <c r="BV29" s="50">
        <f>-BV$18*Assumptions!$V$30</f>
        <v>-671.2754039</v>
      </c>
      <c r="BW29" s="50">
        <f>-BW$18*Assumptions!$V$30</f>
        <v>-671.2754039</v>
      </c>
      <c r="BX29" s="50">
        <f>-BX$18*Assumptions!$V$30</f>
        <v>-691.4136661</v>
      </c>
      <c r="BY29" s="50">
        <f>-BY$18*Assumptions!$V$30</f>
        <v>-691.4136661</v>
      </c>
      <c r="BZ29" s="50">
        <f>-BZ$18*Assumptions!$V$30</f>
        <v>-691.4136661</v>
      </c>
      <c r="CA29" s="50">
        <f>-CA$18*Assumptions!$V$30</f>
        <v>-691.4136661</v>
      </c>
      <c r="CB29" s="50">
        <f>-CB$18*Assumptions!$V$30</f>
        <v>-691.4136661</v>
      </c>
      <c r="CC29" s="50">
        <f>-CC$18*Assumptions!$V$30</f>
        <v>-691.4136661</v>
      </c>
      <c r="CD29" s="50">
        <f>-CD$18*Assumptions!$V$30</f>
        <v>-691.4136661</v>
      </c>
      <c r="CE29" s="50">
        <f>-CE$18*Assumptions!$V$30</f>
        <v>-691.4136661</v>
      </c>
      <c r="CF29" s="50">
        <f>-CF$18*Assumptions!$V$30</f>
        <v>-691.4136661</v>
      </c>
      <c r="CG29" s="50">
        <f>-CG$18*Assumptions!$V$30</f>
        <v>-691.4136661</v>
      </c>
      <c r="CH29" s="50">
        <f>-CH$18*Assumptions!$V$30</f>
        <v>-691.4136661</v>
      </c>
      <c r="CI29" s="50">
        <f>-CI$18*Assumptions!$V$30</f>
        <v>-691.4136661</v>
      </c>
      <c r="CJ29" s="50">
        <f>-CJ$18*Assumptions!$V$30</f>
        <v>-712.156076</v>
      </c>
      <c r="CK29" s="50">
        <f>-CK$18*Assumptions!$V$30</f>
        <v>-712.156076</v>
      </c>
      <c r="CL29" s="50">
        <f>-CL$18*Assumptions!$V$30</f>
        <v>-712.156076</v>
      </c>
      <c r="CM29" s="50">
        <f>-CM$18*Assumptions!$V$30</f>
        <v>-712.156076</v>
      </c>
      <c r="CN29" s="50">
        <f>-CN$18*Assumptions!$V$30</f>
        <v>-712.156076</v>
      </c>
      <c r="CO29" s="50">
        <f>-CO$18*Assumptions!$V$30</f>
        <v>-712.156076</v>
      </c>
      <c r="CP29" s="50">
        <f>-CP$18*Assumptions!$V$30</f>
        <v>-712.156076</v>
      </c>
      <c r="CQ29" s="50">
        <f>-CQ$18*Assumptions!$V$30</f>
        <v>-712.156076</v>
      </c>
      <c r="CR29" s="50">
        <f>-CR$18*Assumptions!$V$30</f>
        <v>-712.156076</v>
      </c>
      <c r="CS29" s="50">
        <f>-CS$18*Assumptions!$V$30</f>
        <v>-712.156076</v>
      </c>
      <c r="CT29" s="50">
        <f>-CT$18*Assumptions!$V$30</f>
        <v>-712.156076</v>
      </c>
      <c r="CU29" s="50">
        <f>-CU$18*Assumptions!$V$30</f>
        <v>-712.156076</v>
      </c>
      <c r="CV29" s="50">
        <f>-CV$18*Assumptions!$V$30</f>
        <v>-733.5207583</v>
      </c>
      <c r="CW29" s="50">
        <f>-CW$18*Assumptions!$V$30</f>
        <v>-733.5207583</v>
      </c>
      <c r="CX29" s="50">
        <f>-CX$18*Assumptions!$V$30</f>
        <v>-733.5207583</v>
      </c>
      <c r="CY29" s="50">
        <f>-CY$18*Assumptions!$V$30</f>
        <v>-733.5207583</v>
      </c>
      <c r="CZ29" s="50">
        <f>-CZ$18*Assumptions!$V$30</f>
        <v>-733.5207583</v>
      </c>
      <c r="DA29" s="50">
        <f>-DA$18*Assumptions!$V$30</f>
        <v>-733.5207583</v>
      </c>
      <c r="DB29" s="50">
        <f>-DB$18*Assumptions!$V$30</f>
        <v>-733.5207583</v>
      </c>
      <c r="DC29" s="50">
        <f>-DC$18*Assumptions!$V$30</f>
        <v>-733.5207583</v>
      </c>
      <c r="DD29" s="50">
        <f>-DD$18*Assumptions!$V$30</f>
        <v>-733.5207583</v>
      </c>
      <c r="DE29" s="50">
        <f>-DE$18*Assumptions!$V$30</f>
        <v>-733.5207583</v>
      </c>
      <c r="DF29" s="50">
        <f>-DF$18*Assumptions!$V$30</f>
        <v>-733.5207583</v>
      </c>
      <c r="DG29" s="50">
        <f>-DG$18*Assumptions!$V$30</f>
        <v>-733.5207583</v>
      </c>
      <c r="DH29" s="50">
        <f>-DH$18*Assumptions!$V$30</f>
        <v>-731.9161817</v>
      </c>
      <c r="DI29" s="50">
        <f>-DI$18*Assumptions!$V$30</f>
        <v>-731.9161817</v>
      </c>
      <c r="DJ29" s="50">
        <f>-DJ$18*Assumptions!$V$30</f>
        <v>-731.9161817</v>
      </c>
      <c r="DK29" s="50">
        <f>-DK$18*Assumptions!$V$30</f>
        <v>-731.9161817</v>
      </c>
      <c r="DL29" s="50">
        <f>-DL$18*Assumptions!$V$30</f>
        <v>-731.9161817</v>
      </c>
      <c r="DM29" s="50">
        <f>-DM$18*Assumptions!$V$30</f>
        <v>-731.9161817</v>
      </c>
      <c r="DN29" s="50">
        <f>-DN$18*Assumptions!$V$30</f>
        <v>-731.9161817</v>
      </c>
      <c r="DO29" s="50">
        <f>-DO$18*Assumptions!$V$30</f>
        <v>-731.9161817</v>
      </c>
      <c r="DP29" s="50">
        <f>-DP$18*Assumptions!$V$30</f>
        <v>-731.9161817</v>
      </c>
      <c r="DQ29" s="50">
        <f>-DQ$18*Assumptions!$V$30</f>
        <v>-731.9161817</v>
      </c>
      <c r="DR29" s="50">
        <f>-DR$18*Assumptions!$V$30</f>
        <v>-731.9161817</v>
      </c>
      <c r="DS29" s="50">
        <f>-DS$18*Assumptions!$V$30</f>
        <v>-731.9161817</v>
      </c>
      <c r="DT29" s="50">
        <f>-DT$18*Assumptions!$V$30</f>
        <v>-778.1921725</v>
      </c>
      <c r="DU29" s="50">
        <f>-DU$18*Assumptions!$V$30</f>
        <v>-778.1921725</v>
      </c>
      <c r="DV29" s="50">
        <f>-DV$18*Assumptions!$V$30</f>
        <v>-778.1921725</v>
      </c>
      <c r="DW29" s="50">
        <f>-DW$18*Assumptions!$V$30</f>
        <v>-778.1921725</v>
      </c>
      <c r="DX29" s="50">
        <f>-DX$18*Assumptions!$V$30</f>
        <v>-778.1921725</v>
      </c>
      <c r="DY29" s="50">
        <f>-DY$18*Assumptions!$V$30</f>
        <v>-778.1921725</v>
      </c>
      <c r="DZ29" s="50">
        <f>-DZ$18*Assumptions!$V$30</f>
        <v>-778.1921725</v>
      </c>
      <c r="EA29" s="50">
        <f>-EA$18*Assumptions!$V$30</f>
        <v>-778.1921725</v>
      </c>
      <c r="EB29" s="50">
        <f>-EB$18*Assumptions!$V$30</f>
        <v>-778.1921725</v>
      </c>
      <c r="EC29" s="50">
        <f>-EC$18*Assumptions!$V$30</f>
        <v>-778.1921725</v>
      </c>
      <c r="ED29" s="50">
        <f>-ED$18*Assumptions!$V$30</f>
        <v>-778.1921725</v>
      </c>
      <c r="EE29" s="50">
        <f>-EE$18*Assumptions!$V$30</f>
        <v>-778.1921725</v>
      </c>
    </row>
    <row r="30" ht="15.75" customHeight="1">
      <c r="A30" s="1"/>
      <c r="B30" s="1"/>
      <c r="C30" s="1" t="str">
        <f>Assumptions!J31</f>
        <v>Hauling</v>
      </c>
      <c r="D30" s="50">
        <f t="array" ref="D30">-(IF(D$2=1,Assumptions!$X31/12,-(SUMIF($D$2:$EE$2,D$2-1,$D30:$EE30)/12)*(1+XLOOKUP(D$2,Assumptions!$C$94:$M$94,Assumptions!$C$98:$M$98))))</f>
        <v>-53.53596667</v>
      </c>
      <c r="E30" s="50">
        <f t="array" ref="E30">-(IF(E$2=1,Assumptions!$X31/12,-(SUMIF($D$2:$EE$2,E$2-1,$D30:$EE30)/12)*(1+XLOOKUP(E$2,Assumptions!$C$94:$M$94,Assumptions!$C$98:$M$98))))</f>
        <v>-53.53596667</v>
      </c>
      <c r="F30" s="50">
        <f t="array" ref="F30">-(IF(F$2=1,Assumptions!$X31/12,-(SUMIF($D$2:$EE$2,F$2-1,$D30:$EE30)/12)*(1+XLOOKUP(F$2,Assumptions!$C$94:$M$94,Assumptions!$C$98:$M$98))))</f>
        <v>-53.53596667</v>
      </c>
      <c r="G30" s="50">
        <f t="array" ref="G30">-(IF(G$2=1,Assumptions!$X31/12,-(SUMIF($D$2:$EE$2,G$2-1,$D30:$EE30)/12)*(1+XLOOKUP(G$2,Assumptions!$C$94:$M$94,Assumptions!$C$98:$M$98))))</f>
        <v>-53.53596667</v>
      </c>
      <c r="H30" s="50">
        <f t="array" ref="H30">-(IF(H$2=1,Assumptions!$X31/12,-(SUMIF($D$2:$EE$2,H$2-1,$D30:$EE30)/12)*(1+XLOOKUP(H$2,Assumptions!$C$94:$M$94,Assumptions!$C$98:$M$98))))</f>
        <v>-53.53596667</v>
      </c>
      <c r="I30" s="50">
        <f t="array" ref="I30">-(IF(I$2=1,Assumptions!$X31/12,-(SUMIF($D$2:$EE$2,I$2-1,$D30:$EE30)/12)*(1+XLOOKUP(I$2,Assumptions!$C$94:$M$94,Assumptions!$C$98:$M$98))))</f>
        <v>-53.53596667</v>
      </c>
      <c r="J30" s="50">
        <f t="array" ref="J30">-(IF(J$2=1,Assumptions!$X31/12,-(SUMIF($D$2:$EE$2,J$2-1,$D30:$EE30)/12)*(1+XLOOKUP(J$2,Assumptions!$C$94:$M$94,Assumptions!$C$98:$M$98))))</f>
        <v>-53.53596667</v>
      </c>
      <c r="K30" s="50">
        <f t="array" ref="K30">-(IF(K$2=1,Assumptions!$X31/12,-(SUMIF($D$2:$EE$2,K$2-1,$D30:$EE30)/12)*(1+XLOOKUP(K$2,Assumptions!$C$94:$M$94,Assumptions!$C$98:$M$98))))</f>
        <v>-53.53596667</v>
      </c>
      <c r="L30" s="50">
        <f t="array" ref="L30">-(IF(L$2=1,Assumptions!$X31/12,-(SUMIF($D$2:$EE$2,L$2-1,$D30:$EE30)/12)*(1+XLOOKUP(L$2,Assumptions!$C$94:$M$94,Assumptions!$C$98:$M$98))))</f>
        <v>-53.53596667</v>
      </c>
      <c r="M30" s="50">
        <f t="array" ref="M30">-(IF(M$2=1,Assumptions!$X31/12,-(SUMIF($D$2:$EE$2,M$2-1,$D30:$EE30)/12)*(1+XLOOKUP(M$2,Assumptions!$C$94:$M$94,Assumptions!$C$98:$M$98))))</f>
        <v>-53.53596667</v>
      </c>
      <c r="N30" s="50">
        <f t="array" ref="N30">-(IF(N$2=1,Assumptions!$X31/12,-(SUMIF($D$2:$EE$2,N$2-1,$D30:$EE30)/12)*(1+XLOOKUP(N$2,Assumptions!$C$94:$M$94,Assumptions!$C$98:$M$98))))</f>
        <v>-53.53596667</v>
      </c>
      <c r="O30" s="50">
        <f t="array" ref="O30">-(IF(O$2=1,Assumptions!$X31/12,-(SUMIF($D$2:$EE$2,O$2-1,$D30:$EE30)/12)*(1+XLOOKUP(O$2,Assumptions!$C$94:$M$94,Assumptions!$C$98:$M$98))))</f>
        <v>-53.53596667</v>
      </c>
      <c r="P30" s="50">
        <f t="array" ref="P30">-(IF(P$2=1,Assumptions!$X31/12,-(SUMIF($D$2:$EE$2,P$2-1,$D30:$EE30)/12)*(1+XLOOKUP(P$2,Assumptions!$C$94:$M$94,Assumptions!$C$98:$M$98))))</f>
        <v>-55.14204567</v>
      </c>
      <c r="Q30" s="50">
        <f t="array" ref="Q30">-(IF(Q$2=1,Assumptions!$X31/12,-(SUMIF($D$2:$EE$2,Q$2-1,$D30:$EE30)/12)*(1+XLOOKUP(Q$2,Assumptions!$C$94:$M$94,Assumptions!$C$98:$M$98))))</f>
        <v>-55.14204567</v>
      </c>
      <c r="R30" s="50">
        <f t="array" ref="R30">-(IF(R$2=1,Assumptions!$X31/12,-(SUMIF($D$2:$EE$2,R$2-1,$D30:$EE30)/12)*(1+XLOOKUP(R$2,Assumptions!$C$94:$M$94,Assumptions!$C$98:$M$98))))</f>
        <v>-55.14204567</v>
      </c>
      <c r="S30" s="50">
        <f t="array" ref="S30">-(IF(S$2=1,Assumptions!$X31/12,-(SUMIF($D$2:$EE$2,S$2-1,$D30:$EE30)/12)*(1+XLOOKUP(S$2,Assumptions!$C$94:$M$94,Assumptions!$C$98:$M$98))))</f>
        <v>-55.14204567</v>
      </c>
      <c r="T30" s="50">
        <f t="array" ref="T30">-(IF(T$2=1,Assumptions!$X31/12,-(SUMIF($D$2:$EE$2,T$2-1,$D30:$EE30)/12)*(1+XLOOKUP(T$2,Assumptions!$C$94:$M$94,Assumptions!$C$98:$M$98))))</f>
        <v>-55.14204567</v>
      </c>
      <c r="U30" s="50">
        <f t="array" ref="U30">-(IF(U$2=1,Assumptions!$X31/12,-(SUMIF($D$2:$EE$2,U$2-1,$D30:$EE30)/12)*(1+XLOOKUP(U$2,Assumptions!$C$94:$M$94,Assumptions!$C$98:$M$98))))</f>
        <v>-55.14204567</v>
      </c>
      <c r="V30" s="50">
        <f t="array" ref="V30">-(IF(V$2=1,Assumptions!$X31/12,-(SUMIF($D$2:$EE$2,V$2-1,$D30:$EE30)/12)*(1+XLOOKUP(V$2,Assumptions!$C$94:$M$94,Assumptions!$C$98:$M$98))))</f>
        <v>-55.14204567</v>
      </c>
      <c r="W30" s="50">
        <f t="array" ref="W30">-(IF(W$2=1,Assumptions!$X31/12,-(SUMIF($D$2:$EE$2,W$2-1,$D30:$EE30)/12)*(1+XLOOKUP(W$2,Assumptions!$C$94:$M$94,Assumptions!$C$98:$M$98))))</f>
        <v>-55.14204567</v>
      </c>
      <c r="X30" s="50">
        <f t="array" ref="X30">-(IF(X$2=1,Assumptions!$X31/12,-(SUMIF($D$2:$EE$2,X$2-1,$D30:$EE30)/12)*(1+XLOOKUP(X$2,Assumptions!$C$94:$M$94,Assumptions!$C$98:$M$98))))</f>
        <v>-55.14204567</v>
      </c>
      <c r="Y30" s="50">
        <f t="array" ref="Y30">-(IF(Y$2=1,Assumptions!$X31/12,-(SUMIF($D$2:$EE$2,Y$2-1,$D30:$EE30)/12)*(1+XLOOKUP(Y$2,Assumptions!$C$94:$M$94,Assumptions!$C$98:$M$98))))</f>
        <v>-55.14204567</v>
      </c>
      <c r="Z30" s="50">
        <f t="array" ref="Z30">-(IF(Z$2=1,Assumptions!$X31/12,-(SUMIF($D$2:$EE$2,Z$2-1,$D30:$EE30)/12)*(1+XLOOKUP(Z$2,Assumptions!$C$94:$M$94,Assumptions!$C$98:$M$98))))</f>
        <v>-55.14204567</v>
      </c>
      <c r="AA30" s="50">
        <f t="array" ref="AA30">-(IF(AA$2=1,Assumptions!$X31/12,-(SUMIF($D$2:$EE$2,AA$2-1,$D30:$EE30)/12)*(1+XLOOKUP(AA$2,Assumptions!$C$94:$M$94,Assumptions!$C$98:$M$98))))</f>
        <v>-55.14204567</v>
      </c>
      <c r="AB30" s="50">
        <f t="array" ref="AB30">-(IF(AB$2=1,Assumptions!$X31/12,-(SUMIF($D$2:$EE$2,AB$2-1,$D30:$EE30)/12)*(1+XLOOKUP(AB$2,Assumptions!$C$94:$M$94,Assumptions!$C$98:$M$98))))</f>
        <v>-56.79630704</v>
      </c>
      <c r="AC30" s="50">
        <f t="array" ref="AC30">-(IF(AC$2=1,Assumptions!$X31/12,-(SUMIF($D$2:$EE$2,AC$2-1,$D30:$EE30)/12)*(1+XLOOKUP(AC$2,Assumptions!$C$94:$M$94,Assumptions!$C$98:$M$98))))</f>
        <v>-56.79630704</v>
      </c>
      <c r="AD30" s="50">
        <f t="array" ref="AD30">-(IF(AD$2=1,Assumptions!$X31/12,-(SUMIF($D$2:$EE$2,AD$2-1,$D30:$EE30)/12)*(1+XLOOKUP(AD$2,Assumptions!$C$94:$M$94,Assumptions!$C$98:$M$98))))</f>
        <v>-56.79630704</v>
      </c>
      <c r="AE30" s="50">
        <f t="array" ref="AE30">-(IF(AE$2=1,Assumptions!$X31/12,-(SUMIF($D$2:$EE$2,AE$2-1,$D30:$EE30)/12)*(1+XLOOKUP(AE$2,Assumptions!$C$94:$M$94,Assumptions!$C$98:$M$98))))</f>
        <v>-56.79630704</v>
      </c>
      <c r="AF30" s="50">
        <f t="array" ref="AF30">-(IF(AF$2=1,Assumptions!$X31/12,-(SUMIF($D$2:$EE$2,AF$2-1,$D30:$EE30)/12)*(1+XLOOKUP(AF$2,Assumptions!$C$94:$M$94,Assumptions!$C$98:$M$98))))</f>
        <v>-56.79630704</v>
      </c>
      <c r="AG30" s="50">
        <f t="array" ref="AG30">-(IF(AG$2=1,Assumptions!$X31/12,-(SUMIF($D$2:$EE$2,AG$2-1,$D30:$EE30)/12)*(1+XLOOKUP(AG$2,Assumptions!$C$94:$M$94,Assumptions!$C$98:$M$98))))</f>
        <v>-56.79630704</v>
      </c>
      <c r="AH30" s="50">
        <f t="array" ref="AH30">-(IF(AH$2=1,Assumptions!$X31/12,-(SUMIF($D$2:$EE$2,AH$2-1,$D30:$EE30)/12)*(1+XLOOKUP(AH$2,Assumptions!$C$94:$M$94,Assumptions!$C$98:$M$98))))</f>
        <v>-56.79630704</v>
      </c>
      <c r="AI30" s="50">
        <f t="array" ref="AI30">-(IF(AI$2=1,Assumptions!$X31/12,-(SUMIF($D$2:$EE$2,AI$2-1,$D30:$EE30)/12)*(1+XLOOKUP(AI$2,Assumptions!$C$94:$M$94,Assumptions!$C$98:$M$98))))</f>
        <v>-56.79630704</v>
      </c>
      <c r="AJ30" s="50">
        <f t="array" ref="AJ30">-(IF(AJ$2=1,Assumptions!$X31/12,-(SUMIF($D$2:$EE$2,AJ$2-1,$D30:$EE30)/12)*(1+XLOOKUP(AJ$2,Assumptions!$C$94:$M$94,Assumptions!$C$98:$M$98))))</f>
        <v>-56.79630704</v>
      </c>
      <c r="AK30" s="50">
        <f t="array" ref="AK30">-(IF(AK$2=1,Assumptions!$X31/12,-(SUMIF($D$2:$EE$2,AK$2-1,$D30:$EE30)/12)*(1+XLOOKUP(AK$2,Assumptions!$C$94:$M$94,Assumptions!$C$98:$M$98))))</f>
        <v>-56.79630704</v>
      </c>
      <c r="AL30" s="50">
        <f t="array" ref="AL30">-(IF(AL$2=1,Assumptions!$X31/12,-(SUMIF($D$2:$EE$2,AL$2-1,$D30:$EE30)/12)*(1+XLOOKUP(AL$2,Assumptions!$C$94:$M$94,Assumptions!$C$98:$M$98))))</f>
        <v>-56.79630704</v>
      </c>
      <c r="AM30" s="50">
        <f t="array" ref="AM30">-(IF(AM$2=1,Assumptions!$X31/12,-(SUMIF($D$2:$EE$2,AM$2-1,$D30:$EE30)/12)*(1+XLOOKUP(AM$2,Assumptions!$C$94:$M$94,Assumptions!$C$98:$M$98))))</f>
        <v>-56.79630704</v>
      </c>
      <c r="AN30" s="50">
        <f t="array" ref="AN30">-(IF(AN$2=1,Assumptions!$X31/12,-(SUMIF($D$2:$EE$2,AN$2-1,$D30:$EE30)/12)*(1+XLOOKUP(AN$2,Assumptions!$C$94:$M$94,Assumptions!$C$98:$M$98))))</f>
        <v>-58.50019625</v>
      </c>
      <c r="AO30" s="50">
        <f t="array" ref="AO30">-(IF(AO$2=1,Assumptions!$X31/12,-(SUMIF($D$2:$EE$2,AO$2-1,$D30:$EE30)/12)*(1+XLOOKUP(AO$2,Assumptions!$C$94:$M$94,Assumptions!$C$98:$M$98))))</f>
        <v>-58.50019625</v>
      </c>
      <c r="AP30" s="50">
        <f t="array" ref="AP30">-(IF(AP$2=1,Assumptions!$X31/12,-(SUMIF($D$2:$EE$2,AP$2-1,$D30:$EE30)/12)*(1+XLOOKUP(AP$2,Assumptions!$C$94:$M$94,Assumptions!$C$98:$M$98))))</f>
        <v>-58.50019625</v>
      </c>
      <c r="AQ30" s="50">
        <f t="array" ref="AQ30">-(IF(AQ$2=1,Assumptions!$X31/12,-(SUMIF($D$2:$EE$2,AQ$2-1,$D30:$EE30)/12)*(1+XLOOKUP(AQ$2,Assumptions!$C$94:$M$94,Assumptions!$C$98:$M$98))))</f>
        <v>-58.50019625</v>
      </c>
      <c r="AR30" s="50">
        <f t="array" ref="AR30">-(IF(AR$2=1,Assumptions!$X31/12,-(SUMIF($D$2:$EE$2,AR$2-1,$D30:$EE30)/12)*(1+XLOOKUP(AR$2,Assumptions!$C$94:$M$94,Assumptions!$C$98:$M$98))))</f>
        <v>-58.50019625</v>
      </c>
      <c r="AS30" s="50">
        <f t="array" ref="AS30">-(IF(AS$2=1,Assumptions!$X31/12,-(SUMIF($D$2:$EE$2,AS$2-1,$D30:$EE30)/12)*(1+XLOOKUP(AS$2,Assumptions!$C$94:$M$94,Assumptions!$C$98:$M$98))))</f>
        <v>-58.50019625</v>
      </c>
      <c r="AT30" s="50">
        <f t="array" ref="AT30">-(IF(AT$2=1,Assumptions!$X31/12,-(SUMIF($D$2:$EE$2,AT$2-1,$D30:$EE30)/12)*(1+XLOOKUP(AT$2,Assumptions!$C$94:$M$94,Assumptions!$C$98:$M$98))))</f>
        <v>-58.50019625</v>
      </c>
      <c r="AU30" s="50">
        <f t="array" ref="AU30">-(IF(AU$2=1,Assumptions!$X31/12,-(SUMIF($D$2:$EE$2,AU$2-1,$D30:$EE30)/12)*(1+XLOOKUP(AU$2,Assumptions!$C$94:$M$94,Assumptions!$C$98:$M$98))))</f>
        <v>-58.50019625</v>
      </c>
      <c r="AV30" s="50">
        <f t="array" ref="AV30">-(IF(AV$2=1,Assumptions!$X31/12,-(SUMIF($D$2:$EE$2,AV$2-1,$D30:$EE30)/12)*(1+XLOOKUP(AV$2,Assumptions!$C$94:$M$94,Assumptions!$C$98:$M$98))))</f>
        <v>-58.50019625</v>
      </c>
      <c r="AW30" s="50">
        <f t="array" ref="AW30">-(IF(AW$2=1,Assumptions!$X31/12,-(SUMIF($D$2:$EE$2,AW$2-1,$D30:$EE30)/12)*(1+XLOOKUP(AW$2,Assumptions!$C$94:$M$94,Assumptions!$C$98:$M$98))))</f>
        <v>-58.50019625</v>
      </c>
      <c r="AX30" s="50">
        <f t="array" ref="AX30">-(IF(AX$2=1,Assumptions!$X31/12,-(SUMIF($D$2:$EE$2,AX$2-1,$D30:$EE30)/12)*(1+XLOOKUP(AX$2,Assumptions!$C$94:$M$94,Assumptions!$C$98:$M$98))))</f>
        <v>-58.50019625</v>
      </c>
      <c r="AY30" s="50">
        <f t="array" ref="AY30">-(IF(AY$2=1,Assumptions!$X31/12,-(SUMIF($D$2:$EE$2,AY$2-1,$D30:$EE30)/12)*(1+XLOOKUP(AY$2,Assumptions!$C$94:$M$94,Assumptions!$C$98:$M$98))))</f>
        <v>-58.50019625</v>
      </c>
      <c r="AZ30" s="50">
        <f t="array" ref="AZ30">-(IF(AZ$2=1,Assumptions!$X31/12,-(SUMIF($D$2:$EE$2,AZ$2-1,$D30:$EE30)/12)*(1+XLOOKUP(AZ$2,Assumptions!$C$94:$M$94,Assumptions!$C$98:$M$98))))</f>
        <v>-60.25520214</v>
      </c>
      <c r="BA30" s="50">
        <f t="array" ref="BA30">-(IF(BA$2=1,Assumptions!$X31/12,-(SUMIF($D$2:$EE$2,BA$2-1,$D30:$EE30)/12)*(1+XLOOKUP(BA$2,Assumptions!$C$94:$M$94,Assumptions!$C$98:$M$98))))</f>
        <v>-60.25520214</v>
      </c>
      <c r="BB30" s="50">
        <f t="array" ref="BB30">-(IF(BB$2=1,Assumptions!$X31/12,-(SUMIF($D$2:$EE$2,BB$2-1,$D30:$EE30)/12)*(1+XLOOKUP(BB$2,Assumptions!$C$94:$M$94,Assumptions!$C$98:$M$98))))</f>
        <v>-60.25520214</v>
      </c>
      <c r="BC30" s="50">
        <f t="array" ref="BC30">-(IF(BC$2=1,Assumptions!$X31/12,-(SUMIF($D$2:$EE$2,BC$2-1,$D30:$EE30)/12)*(1+XLOOKUP(BC$2,Assumptions!$C$94:$M$94,Assumptions!$C$98:$M$98))))</f>
        <v>-60.25520214</v>
      </c>
      <c r="BD30" s="50">
        <f t="array" ref="BD30">-(IF(BD$2=1,Assumptions!$X31/12,-(SUMIF($D$2:$EE$2,BD$2-1,$D30:$EE30)/12)*(1+XLOOKUP(BD$2,Assumptions!$C$94:$M$94,Assumptions!$C$98:$M$98))))</f>
        <v>-60.25520214</v>
      </c>
      <c r="BE30" s="50">
        <f t="array" ref="BE30">-(IF(BE$2=1,Assumptions!$X31/12,-(SUMIF($D$2:$EE$2,BE$2-1,$D30:$EE30)/12)*(1+XLOOKUP(BE$2,Assumptions!$C$94:$M$94,Assumptions!$C$98:$M$98))))</f>
        <v>-60.25520214</v>
      </c>
      <c r="BF30" s="50">
        <f t="array" ref="BF30">-(IF(BF$2=1,Assumptions!$X31/12,-(SUMIF($D$2:$EE$2,BF$2-1,$D30:$EE30)/12)*(1+XLOOKUP(BF$2,Assumptions!$C$94:$M$94,Assumptions!$C$98:$M$98))))</f>
        <v>-60.25520214</v>
      </c>
      <c r="BG30" s="50">
        <f t="array" ref="BG30">-(IF(BG$2=1,Assumptions!$X31/12,-(SUMIF($D$2:$EE$2,BG$2-1,$D30:$EE30)/12)*(1+XLOOKUP(BG$2,Assumptions!$C$94:$M$94,Assumptions!$C$98:$M$98))))</f>
        <v>-60.25520214</v>
      </c>
      <c r="BH30" s="50">
        <f t="array" ref="BH30">-(IF(BH$2=1,Assumptions!$X31/12,-(SUMIF($D$2:$EE$2,BH$2-1,$D30:$EE30)/12)*(1+XLOOKUP(BH$2,Assumptions!$C$94:$M$94,Assumptions!$C$98:$M$98))))</f>
        <v>-60.25520214</v>
      </c>
      <c r="BI30" s="50">
        <f t="array" ref="BI30">-(IF(BI$2=1,Assumptions!$X31/12,-(SUMIF($D$2:$EE$2,BI$2-1,$D30:$EE30)/12)*(1+XLOOKUP(BI$2,Assumptions!$C$94:$M$94,Assumptions!$C$98:$M$98))))</f>
        <v>-60.25520214</v>
      </c>
      <c r="BJ30" s="50">
        <f t="array" ref="BJ30">-(IF(BJ$2=1,Assumptions!$X31/12,-(SUMIF($D$2:$EE$2,BJ$2-1,$D30:$EE30)/12)*(1+XLOOKUP(BJ$2,Assumptions!$C$94:$M$94,Assumptions!$C$98:$M$98))))</f>
        <v>-60.25520214</v>
      </c>
      <c r="BK30" s="50">
        <f t="array" ref="BK30">-(IF(BK$2=1,Assumptions!$X31/12,-(SUMIF($D$2:$EE$2,BK$2-1,$D30:$EE30)/12)*(1+XLOOKUP(BK$2,Assumptions!$C$94:$M$94,Assumptions!$C$98:$M$98))))</f>
        <v>-60.25520214</v>
      </c>
      <c r="BL30" s="50">
        <f t="array" ref="BL30">-(IF(BL$2=1,Assumptions!$X31/12,-(SUMIF($D$2:$EE$2,BL$2-1,$D30:$EE30)/12)*(1+XLOOKUP(BL$2,Assumptions!$C$94:$M$94,Assumptions!$C$98:$M$98))))</f>
        <v>-62.0628582</v>
      </c>
      <c r="BM30" s="50">
        <f t="array" ref="BM30">-(IF(BM$2=1,Assumptions!$X31/12,-(SUMIF($D$2:$EE$2,BM$2-1,$D30:$EE30)/12)*(1+XLOOKUP(BM$2,Assumptions!$C$94:$M$94,Assumptions!$C$98:$M$98))))</f>
        <v>-62.0628582</v>
      </c>
      <c r="BN30" s="50">
        <f t="array" ref="BN30">-(IF(BN$2=1,Assumptions!$X31/12,-(SUMIF($D$2:$EE$2,BN$2-1,$D30:$EE30)/12)*(1+XLOOKUP(BN$2,Assumptions!$C$94:$M$94,Assumptions!$C$98:$M$98))))</f>
        <v>-62.0628582</v>
      </c>
      <c r="BO30" s="50">
        <f t="array" ref="BO30">-(IF(BO$2=1,Assumptions!$X31/12,-(SUMIF($D$2:$EE$2,BO$2-1,$D30:$EE30)/12)*(1+XLOOKUP(BO$2,Assumptions!$C$94:$M$94,Assumptions!$C$98:$M$98))))</f>
        <v>-62.0628582</v>
      </c>
      <c r="BP30" s="50">
        <f t="array" ref="BP30">-(IF(BP$2=1,Assumptions!$X31/12,-(SUMIF($D$2:$EE$2,BP$2-1,$D30:$EE30)/12)*(1+XLOOKUP(BP$2,Assumptions!$C$94:$M$94,Assumptions!$C$98:$M$98))))</f>
        <v>-62.0628582</v>
      </c>
      <c r="BQ30" s="50">
        <f t="array" ref="BQ30">-(IF(BQ$2=1,Assumptions!$X31/12,-(SUMIF($D$2:$EE$2,BQ$2-1,$D30:$EE30)/12)*(1+XLOOKUP(BQ$2,Assumptions!$C$94:$M$94,Assumptions!$C$98:$M$98))))</f>
        <v>-62.0628582</v>
      </c>
      <c r="BR30" s="50">
        <f t="array" ref="BR30">-(IF(BR$2=1,Assumptions!$X31/12,-(SUMIF($D$2:$EE$2,BR$2-1,$D30:$EE30)/12)*(1+XLOOKUP(BR$2,Assumptions!$C$94:$M$94,Assumptions!$C$98:$M$98))))</f>
        <v>-62.0628582</v>
      </c>
      <c r="BS30" s="50">
        <f t="array" ref="BS30">-(IF(BS$2=1,Assumptions!$X31/12,-(SUMIF($D$2:$EE$2,BS$2-1,$D30:$EE30)/12)*(1+XLOOKUP(BS$2,Assumptions!$C$94:$M$94,Assumptions!$C$98:$M$98))))</f>
        <v>-62.0628582</v>
      </c>
      <c r="BT30" s="50">
        <f t="array" ref="BT30">-(IF(BT$2=1,Assumptions!$X31/12,-(SUMIF($D$2:$EE$2,BT$2-1,$D30:$EE30)/12)*(1+XLOOKUP(BT$2,Assumptions!$C$94:$M$94,Assumptions!$C$98:$M$98))))</f>
        <v>-62.0628582</v>
      </c>
      <c r="BU30" s="50">
        <f t="array" ref="BU30">-(IF(BU$2=1,Assumptions!$X31/12,-(SUMIF($D$2:$EE$2,BU$2-1,$D30:$EE30)/12)*(1+XLOOKUP(BU$2,Assumptions!$C$94:$M$94,Assumptions!$C$98:$M$98))))</f>
        <v>-62.0628582</v>
      </c>
      <c r="BV30" s="50">
        <f t="array" ref="BV30">-(IF(BV$2=1,Assumptions!$X31/12,-(SUMIF($D$2:$EE$2,BV$2-1,$D30:$EE30)/12)*(1+XLOOKUP(BV$2,Assumptions!$C$94:$M$94,Assumptions!$C$98:$M$98))))</f>
        <v>-62.0628582</v>
      </c>
      <c r="BW30" s="50">
        <f t="array" ref="BW30">-(IF(BW$2=1,Assumptions!$X31/12,-(SUMIF($D$2:$EE$2,BW$2-1,$D30:$EE30)/12)*(1+XLOOKUP(BW$2,Assumptions!$C$94:$M$94,Assumptions!$C$98:$M$98))))</f>
        <v>-62.0628582</v>
      </c>
      <c r="BX30" s="50">
        <f t="array" ref="BX30">-(IF(BX$2=1,Assumptions!$X31/12,-(SUMIF($D$2:$EE$2,BX$2-1,$D30:$EE30)/12)*(1+XLOOKUP(BX$2,Assumptions!$C$94:$M$94,Assumptions!$C$98:$M$98))))</f>
        <v>-63.92474395</v>
      </c>
      <c r="BY30" s="50">
        <f t="array" ref="BY30">-(IF(BY$2=1,Assumptions!$X31/12,-(SUMIF($D$2:$EE$2,BY$2-1,$D30:$EE30)/12)*(1+XLOOKUP(BY$2,Assumptions!$C$94:$M$94,Assumptions!$C$98:$M$98))))</f>
        <v>-63.92474395</v>
      </c>
      <c r="BZ30" s="50">
        <f t="array" ref="BZ30">-(IF(BZ$2=1,Assumptions!$X31/12,-(SUMIF($D$2:$EE$2,BZ$2-1,$D30:$EE30)/12)*(1+XLOOKUP(BZ$2,Assumptions!$C$94:$M$94,Assumptions!$C$98:$M$98))))</f>
        <v>-63.92474395</v>
      </c>
      <c r="CA30" s="50">
        <f t="array" ref="CA30">-(IF(CA$2=1,Assumptions!$X31/12,-(SUMIF($D$2:$EE$2,CA$2-1,$D30:$EE30)/12)*(1+XLOOKUP(CA$2,Assumptions!$C$94:$M$94,Assumptions!$C$98:$M$98))))</f>
        <v>-63.92474395</v>
      </c>
      <c r="CB30" s="50">
        <f t="array" ref="CB30">-(IF(CB$2=1,Assumptions!$X31/12,-(SUMIF($D$2:$EE$2,CB$2-1,$D30:$EE30)/12)*(1+XLOOKUP(CB$2,Assumptions!$C$94:$M$94,Assumptions!$C$98:$M$98))))</f>
        <v>-63.92474395</v>
      </c>
      <c r="CC30" s="50">
        <f t="array" ref="CC30">-(IF(CC$2=1,Assumptions!$X31/12,-(SUMIF($D$2:$EE$2,CC$2-1,$D30:$EE30)/12)*(1+XLOOKUP(CC$2,Assumptions!$C$94:$M$94,Assumptions!$C$98:$M$98))))</f>
        <v>-63.92474395</v>
      </c>
      <c r="CD30" s="50">
        <f t="array" ref="CD30">-(IF(CD$2=1,Assumptions!$X31/12,-(SUMIF($D$2:$EE$2,CD$2-1,$D30:$EE30)/12)*(1+XLOOKUP(CD$2,Assumptions!$C$94:$M$94,Assumptions!$C$98:$M$98))))</f>
        <v>-63.92474395</v>
      </c>
      <c r="CE30" s="50">
        <f t="array" ref="CE30">-(IF(CE$2=1,Assumptions!$X31/12,-(SUMIF($D$2:$EE$2,CE$2-1,$D30:$EE30)/12)*(1+XLOOKUP(CE$2,Assumptions!$C$94:$M$94,Assumptions!$C$98:$M$98))))</f>
        <v>-63.92474395</v>
      </c>
      <c r="CF30" s="50">
        <f t="array" ref="CF30">-(IF(CF$2=1,Assumptions!$X31/12,-(SUMIF($D$2:$EE$2,CF$2-1,$D30:$EE30)/12)*(1+XLOOKUP(CF$2,Assumptions!$C$94:$M$94,Assumptions!$C$98:$M$98))))</f>
        <v>-63.92474395</v>
      </c>
      <c r="CG30" s="50">
        <f t="array" ref="CG30">-(IF(CG$2=1,Assumptions!$X31/12,-(SUMIF($D$2:$EE$2,CG$2-1,$D30:$EE30)/12)*(1+XLOOKUP(CG$2,Assumptions!$C$94:$M$94,Assumptions!$C$98:$M$98))))</f>
        <v>-63.92474395</v>
      </c>
      <c r="CH30" s="50">
        <f t="array" ref="CH30">-(IF(CH$2=1,Assumptions!$X31/12,-(SUMIF($D$2:$EE$2,CH$2-1,$D30:$EE30)/12)*(1+XLOOKUP(CH$2,Assumptions!$C$94:$M$94,Assumptions!$C$98:$M$98))))</f>
        <v>-63.92474395</v>
      </c>
      <c r="CI30" s="50">
        <f t="array" ref="CI30">-(IF(CI$2=1,Assumptions!$X31/12,-(SUMIF($D$2:$EE$2,CI$2-1,$D30:$EE30)/12)*(1+XLOOKUP(CI$2,Assumptions!$C$94:$M$94,Assumptions!$C$98:$M$98))))</f>
        <v>-63.92474395</v>
      </c>
      <c r="CJ30" s="50">
        <f t="array" ref="CJ30">-(IF(CJ$2=1,Assumptions!$X31/12,-(SUMIF($D$2:$EE$2,CJ$2-1,$D30:$EE30)/12)*(1+XLOOKUP(CJ$2,Assumptions!$C$94:$M$94,Assumptions!$C$98:$M$98))))</f>
        <v>-65.84248626</v>
      </c>
      <c r="CK30" s="50">
        <f t="array" ref="CK30">-(IF(CK$2=1,Assumptions!$X31/12,-(SUMIF($D$2:$EE$2,CK$2-1,$D30:$EE30)/12)*(1+XLOOKUP(CK$2,Assumptions!$C$94:$M$94,Assumptions!$C$98:$M$98))))</f>
        <v>-65.84248626</v>
      </c>
      <c r="CL30" s="50">
        <f t="array" ref="CL30">-(IF(CL$2=1,Assumptions!$X31/12,-(SUMIF($D$2:$EE$2,CL$2-1,$D30:$EE30)/12)*(1+XLOOKUP(CL$2,Assumptions!$C$94:$M$94,Assumptions!$C$98:$M$98))))</f>
        <v>-65.84248626</v>
      </c>
      <c r="CM30" s="50">
        <f t="array" ref="CM30">-(IF(CM$2=1,Assumptions!$X31/12,-(SUMIF($D$2:$EE$2,CM$2-1,$D30:$EE30)/12)*(1+XLOOKUP(CM$2,Assumptions!$C$94:$M$94,Assumptions!$C$98:$M$98))))</f>
        <v>-65.84248626</v>
      </c>
      <c r="CN30" s="50">
        <f t="array" ref="CN30">-(IF(CN$2=1,Assumptions!$X31/12,-(SUMIF($D$2:$EE$2,CN$2-1,$D30:$EE30)/12)*(1+XLOOKUP(CN$2,Assumptions!$C$94:$M$94,Assumptions!$C$98:$M$98))))</f>
        <v>-65.84248626</v>
      </c>
      <c r="CO30" s="50">
        <f t="array" ref="CO30">-(IF(CO$2=1,Assumptions!$X31/12,-(SUMIF($D$2:$EE$2,CO$2-1,$D30:$EE30)/12)*(1+XLOOKUP(CO$2,Assumptions!$C$94:$M$94,Assumptions!$C$98:$M$98))))</f>
        <v>-65.84248626</v>
      </c>
      <c r="CP30" s="50">
        <f t="array" ref="CP30">-(IF(CP$2=1,Assumptions!$X31/12,-(SUMIF($D$2:$EE$2,CP$2-1,$D30:$EE30)/12)*(1+XLOOKUP(CP$2,Assumptions!$C$94:$M$94,Assumptions!$C$98:$M$98))))</f>
        <v>-65.84248626</v>
      </c>
      <c r="CQ30" s="50">
        <f t="array" ref="CQ30">-(IF(CQ$2=1,Assumptions!$X31/12,-(SUMIF($D$2:$EE$2,CQ$2-1,$D30:$EE30)/12)*(1+XLOOKUP(CQ$2,Assumptions!$C$94:$M$94,Assumptions!$C$98:$M$98))))</f>
        <v>-65.84248626</v>
      </c>
      <c r="CR30" s="50">
        <f t="array" ref="CR30">-(IF(CR$2=1,Assumptions!$X31/12,-(SUMIF($D$2:$EE$2,CR$2-1,$D30:$EE30)/12)*(1+XLOOKUP(CR$2,Assumptions!$C$94:$M$94,Assumptions!$C$98:$M$98))))</f>
        <v>-65.84248626</v>
      </c>
      <c r="CS30" s="50">
        <f t="array" ref="CS30">-(IF(CS$2=1,Assumptions!$X31/12,-(SUMIF($D$2:$EE$2,CS$2-1,$D30:$EE30)/12)*(1+XLOOKUP(CS$2,Assumptions!$C$94:$M$94,Assumptions!$C$98:$M$98))))</f>
        <v>-65.84248626</v>
      </c>
      <c r="CT30" s="50">
        <f t="array" ref="CT30">-(IF(CT$2=1,Assumptions!$X31/12,-(SUMIF($D$2:$EE$2,CT$2-1,$D30:$EE30)/12)*(1+XLOOKUP(CT$2,Assumptions!$C$94:$M$94,Assumptions!$C$98:$M$98))))</f>
        <v>-65.84248626</v>
      </c>
      <c r="CU30" s="50">
        <f t="array" ref="CU30">-(IF(CU$2=1,Assumptions!$X31/12,-(SUMIF($D$2:$EE$2,CU$2-1,$D30:$EE30)/12)*(1+XLOOKUP(CU$2,Assumptions!$C$94:$M$94,Assumptions!$C$98:$M$98))))</f>
        <v>-65.84248626</v>
      </c>
      <c r="CV30" s="50">
        <f t="array" ref="CV30">-(IF(CV$2=1,Assumptions!$X31/12,-(SUMIF($D$2:$EE$2,CV$2-1,$D30:$EE30)/12)*(1+XLOOKUP(CV$2,Assumptions!$C$94:$M$94,Assumptions!$C$98:$M$98))))</f>
        <v>-67.81776085</v>
      </c>
      <c r="CW30" s="50">
        <f t="array" ref="CW30">-(IF(CW$2=1,Assumptions!$X31/12,-(SUMIF($D$2:$EE$2,CW$2-1,$D30:$EE30)/12)*(1+XLOOKUP(CW$2,Assumptions!$C$94:$M$94,Assumptions!$C$98:$M$98))))</f>
        <v>-67.81776085</v>
      </c>
      <c r="CX30" s="50">
        <f t="array" ref="CX30">-(IF(CX$2=1,Assumptions!$X31/12,-(SUMIF($D$2:$EE$2,CX$2-1,$D30:$EE30)/12)*(1+XLOOKUP(CX$2,Assumptions!$C$94:$M$94,Assumptions!$C$98:$M$98))))</f>
        <v>-67.81776085</v>
      </c>
      <c r="CY30" s="50">
        <f t="array" ref="CY30">-(IF(CY$2=1,Assumptions!$X31/12,-(SUMIF($D$2:$EE$2,CY$2-1,$D30:$EE30)/12)*(1+XLOOKUP(CY$2,Assumptions!$C$94:$M$94,Assumptions!$C$98:$M$98))))</f>
        <v>-67.81776085</v>
      </c>
      <c r="CZ30" s="50">
        <f t="array" ref="CZ30">-(IF(CZ$2=1,Assumptions!$X31/12,-(SUMIF($D$2:$EE$2,CZ$2-1,$D30:$EE30)/12)*(1+XLOOKUP(CZ$2,Assumptions!$C$94:$M$94,Assumptions!$C$98:$M$98))))</f>
        <v>-67.81776085</v>
      </c>
      <c r="DA30" s="50">
        <f t="array" ref="DA30">-(IF(DA$2=1,Assumptions!$X31/12,-(SUMIF($D$2:$EE$2,DA$2-1,$D30:$EE30)/12)*(1+XLOOKUP(DA$2,Assumptions!$C$94:$M$94,Assumptions!$C$98:$M$98))))</f>
        <v>-67.81776085</v>
      </c>
      <c r="DB30" s="50">
        <f t="array" ref="DB30">-(IF(DB$2=1,Assumptions!$X31/12,-(SUMIF($D$2:$EE$2,DB$2-1,$D30:$EE30)/12)*(1+XLOOKUP(DB$2,Assumptions!$C$94:$M$94,Assumptions!$C$98:$M$98))))</f>
        <v>-67.81776085</v>
      </c>
      <c r="DC30" s="50">
        <f t="array" ref="DC30">-(IF(DC$2=1,Assumptions!$X31/12,-(SUMIF($D$2:$EE$2,DC$2-1,$D30:$EE30)/12)*(1+XLOOKUP(DC$2,Assumptions!$C$94:$M$94,Assumptions!$C$98:$M$98))))</f>
        <v>-67.81776085</v>
      </c>
      <c r="DD30" s="50">
        <f t="array" ref="DD30">-(IF(DD$2=1,Assumptions!$X31/12,-(SUMIF($D$2:$EE$2,DD$2-1,$D30:$EE30)/12)*(1+XLOOKUP(DD$2,Assumptions!$C$94:$M$94,Assumptions!$C$98:$M$98))))</f>
        <v>-67.81776085</v>
      </c>
      <c r="DE30" s="50">
        <f t="array" ref="DE30">-(IF(DE$2=1,Assumptions!$X31/12,-(SUMIF($D$2:$EE$2,DE$2-1,$D30:$EE30)/12)*(1+XLOOKUP(DE$2,Assumptions!$C$94:$M$94,Assumptions!$C$98:$M$98))))</f>
        <v>-67.81776085</v>
      </c>
      <c r="DF30" s="50">
        <f t="array" ref="DF30">-(IF(DF$2=1,Assumptions!$X31/12,-(SUMIF($D$2:$EE$2,DF$2-1,$D30:$EE30)/12)*(1+XLOOKUP(DF$2,Assumptions!$C$94:$M$94,Assumptions!$C$98:$M$98))))</f>
        <v>-67.81776085</v>
      </c>
      <c r="DG30" s="50">
        <f t="array" ref="DG30">-(IF(DG$2=1,Assumptions!$X31/12,-(SUMIF($D$2:$EE$2,DG$2-1,$D30:$EE30)/12)*(1+XLOOKUP(DG$2,Assumptions!$C$94:$M$94,Assumptions!$C$98:$M$98))))</f>
        <v>-67.81776085</v>
      </c>
      <c r="DH30" s="50">
        <f t="array" ref="DH30">-(IF(DH$2=1,Assumptions!$X31/12,-(SUMIF($D$2:$EE$2,DH$2-1,$D30:$EE30)/12)*(1+XLOOKUP(DH$2,Assumptions!$C$94:$M$94,Assumptions!$C$98:$M$98))))</f>
        <v>-69.85229368</v>
      </c>
      <c r="DI30" s="50">
        <f t="array" ref="DI30">-(IF(DI$2=1,Assumptions!$X31/12,-(SUMIF($D$2:$EE$2,DI$2-1,$D30:$EE30)/12)*(1+XLOOKUP(DI$2,Assumptions!$C$94:$M$94,Assumptions!$C$98:$M$98))))</f>
        <v>-69.85229368</v>
      </c>
      <c r="DJ30" s="50">
        <f t="array" ref="DJ30">-(IF(DJ$2=1,Assumptions!$X31/12,-(SUMIF($D$2:$EE$2,DJ$2-1,$D30:$EE30)/12)*(1+XLOOKUP(DJ$2,Assumptions!$C$94:$M$94,Assumptions!$C$98:$M$98))))</f>
        <v>-69.85229368</v>
      </c>
      <c r="DK30" s="50">
        <f t="array" ref="DK30">-(IF(DK$2=1,Assumptions!$X31/12,-(SUMIF($D$2:$EE$2,DK$2-1,$D30:$EE30)/12)*(1+XLOOKUP(DK$2,Assumptions!$C$94:$M$94,Assumptions!$C$98:$M$98))))</f>
        <v>-69.85229368</v>
      </c>
      <c r="DL30" s="50">
        <f t="array" ref="DL30">-(IF(DL$2=1,Assumptions!$X31/12,-(SUMIF($D$2:$EE$2,DL$2-1,$D30:$EE30)/12)*(1+XLOOKUP(DL$2,Assumptions!$C$94:$M$94,Assumptions!$C$98:$M$98))))</f>
        <v>-69.85229368</v>
      </c>
      <c r="DM30" s="50">
        <f t="array" ref="DM30">-(IF(DM$2=1,Assumptions!$X31/12,-(SUMIF($D$2:$EE$2,DM$2-1,$D30:$EE30)/12)*(1+XLOOKUP(DM$2,Assumptions!$C$94:$M$94,Assumptions!$C$98:$M$98))))</f>
        <v>-69.85229368</v>
      </c>
      <c r="DN30" s="50">
        <f t="array" ref="DN30">-(IF(DN$2=1,Assumptions!$X31/12,-(SUMIF($D$2:$EE$2,DN$2-1,$D30:$EE30)/12)*(1+XLOOKUP(DN$2,Assumptions!$C$94:$M$94,Assumptions!$C$98:$M$98))))</f>
        <v>-69.85229368</v>
      </c>
      <c r="DO30" s="50">
        <f t="array" ref="DO30">-(IF(DO$2=1,Assumptions!$X31/12,-(SUMIF($D$2:$EE$2,DO$2-1,$D30:$EE30)/12)*(1+XLOOKUP(DO$2,Assumptions!$C$94:$M$94,Assumptions!$C$98:$M$98))))</f>
        <v>-69.85229368</v>
      </c>
      <c r="DP30" s="50">
        <f t="array" ref="DP30">-(IF(DP$2=1,Assumptions!$X31/12,-(SUMIF($D$2:$EE$2,DP$2-1,$D30:$EE30)/12)*(1+XLOOKUP(DP$2,Assumptions!$C$94:$M$94,Assumptions!$C$98:$M$98))))</f>
        <v>-69.85229368</v>
      </c>
      <c r="DQ30" s="50">
        <f t="array" ref="DQ30">-(IF(DQ$2=1,Assumptions!$X31/12,-(SUMIF($D$2:$EE$2,DQ$2-1,$D30:$EE30)/12)*(1+XLOOKUP(DQ$2,Assumptions!$C$94:$M$94,Assumptions!$C$98:$M$98))))</f>
        <v>-69.85229368</v>
      </c>
      <c r="DR30" s="50">
        <f t="array" ref="DR30">-(IF(DR$2=1,Assumptions!$X31/12,-(SUMIF($D$2:$EE$2,DR$2-1,$D30:$EE30)/12)*(1+XLOOKUP(DR$2,Assumptions!$C$94:$M$94,Assumptions!$C$98:$M$98))))</f>
        <v>-69.85229368</v>
      </c>
      <c r="DS30" s="50">
        <f t="array" ref="DS30">-(IF(DS$2=1,Assumptions!$X31/12,-(SUMIF($D$2:$EE$2,DS$2-1,$D30:$EE30)/12)*(1+XLOOKUP(DS$2,Assumptions!$C$94:$M$94,Assumptions!$C$98:$M$98))))</f>
        <v>-69.85229368</v>
      </c>
      <c r="DT30" s="50">
        <f t="array" ref="DT30">-(IF(DT$2=1,Assumptions!$X31/12,-(SUMIF($D$2:$EE$2,DT$2-1,$D30:$EE30)/12)*(1+XLOOKUP(DT$2,Assumptions!$C$94:$M$94,Assumptions!$C$98:$M$98))))</f>
        <v>-71.94786249</v>
      </c>
      <c r="DU30" s="50">
        <f t="array" ref="DU30">-(IF(DU$2=1,Assumptions!$X31/12,-(SUMIF($D$2:$EE$2,DU$2-1,$D30:$EE30)/12)*(1+XLOOKUP(DU$2,Assumptions!$C$94:$M$94,Assumptions!$C$98:$M$98))))</f>
        <v>-71.94786249</v>
      </c>
      <c r="DV30" s="50">
        <f t="array" ref="DV30">-(IF(DV$2=1,Assumptions!$X31/12,-(SUMIF($D$2:$EE$2,DV$2-1,$D30:$EE30)/12)*(1+XLOOKUP(DV$2,Assumptions!$C$94:$M$94,Assumptions!$C$98:$M$98))))</f>
        <v>-71.94786249</v>
      </c>
      <c r="DW30" s="50">
        <f t="array" ref="DW30">-(IF(DW$2=1,Assumptions!$X31/12,-(SUMIF($D$2:$EE$2,DW$2-1,$D30:$EE30)/12)*(1+XLOOKUP(DW$2,Assumptions!$C$94:$M$94,Assumptions!$C$98:$M$98))))</f>
        <v>-71.94786249</v>
      </c>
      <c r="DX30" s="50">
        <f t="array" ref="DX30">-(IF(DX$2=1,Assumptions!$X31/12,-(SUMIF($D$2:$EE$2,DX$2-1,$D30:$EE30)/12)*(1+XLOOKUP(DX$2,Assumptions!$C$94:$M$94,Assumptions!$C$98:$M$98))))</f>
        <v>-71.94786249</v>
      </c>
      <c r="DY30" s="50">
        <f t="array" ref="DY30">-(IF(DY$2=1,Assumptions!$X31/12,-(SUMIF($D$2:$EE$2,DY$2-1,$D30:$EE30)/12)*(1+XLOOKUP(DY$2,Assumptions!$C$94:$M$94,Assumptions!$C$98:$M$98))))</f>
        <v>-71.94786249</v>
      </c>
      <c r="DZ30" s="50">
        <f t="array" ref="DZ30">-(IF(DZ$2=1,Assumptions!$X31/12,-(SUMIF($D$2:$EE$2,DZ$2-1,$D30:$EE30)/12)*(1+XLOOKUP(DZ$2,Assumptions!$C$94:$M$94,Assumptions!$C$98:$M$98))))</f>
        <v>-71.94786249</v>
      </c>
      <c r="EA30" s="50">
        <f t="array" ref="EA30">-(IF(EA$2=1,Assumptions!$X31/12,-(SUMIF($D$2:$EE$2,EA$2-1,$D30:$EE30)/12)*(1+XLOOKUP(EA$2,Assumptions!$C$94:$M$94,Assumptions!$C$98:$M$98))))</f>
        <v>-71.94786249</v>
      </c>
      <c r="EB30" s="50">
        <f t="array" ref="EB30">-(IF(EB$2=1,Assumptions!$X31/12,-(SUMIF($D$2:$EE$2,EB$2-1,$D30:$EE30)/12)*(1+XLOOKUP(EB$2,Assumptions!$C$94:$M$94,Assumptions!$C$98:$M$98))))</f>
        <v>-71.94786249</v>
      </c>
      <c r="EC30" s="50">
        <f t="array" ref="EC30">-(IF(EC$2=1,Assumptions!$X31/12,-(SUMIF($D$2:$EE$2,EC$2-1,$D30:$EE30)/12)*(1+XLOOKUP(EC$2,Assumptions!$C$94:$M$94,Assumptions!$C$98:$M$98))))</f>
        <v>-71.94786249</v>
      </c>
      <c r="ED30" s="50">
        <f t="array" ref="ED30">-(IF(ED$2=1,Assumptions!$X31/12,-(SUMIF($D$2:$EE$2,ED$2-1,$D30:$EE30)/12)*(1+XLOOKUP(ED$2,Assumptions!$C$94:$M$94,Assumptions!$C$98:$M$98))))</f>
        <v>-71.94786249</v>
      </c>
      <c r="EE30" s="50">
        <f t="array" ref="EE30">-(IF(EE$2=1,Assumptions!$X31/12,-(SUMIF($D$2:$EE$2,EE$2-1,$D30:$EE30)/12)*(1+XLOOKUP(EE$2,Assumptions!$C$94:$M$94,Assumptions!$C$98:$M$98))))</f>
        <v>-71.94786249</v>
      </c>
    </row>
    <row r="31" ht="15.75" customHeight="1">
      <c r="A31" s="1"/>
      <c r="B31" s="1"/>
      <c r="C31" s="1" t="str">
        <f>Assumptions!J32</f>
        <v>Pest Control</v>
      </c>
      <c r="D31" s="50">
        <f t="array" ref="D31">-(IF(D$2=1,Assumptions!$X32/12,-(SUMIF($D$2:$EE$2,D$2-1,$D31:$EE31)/12)*(1+XLOOKUP(D$2,Assumptions!$C$94:$M$94,Assumptions!$C$98:$M$98))))</f>
        <v>-126.543225</v>
      </c>
      <c r="E31" s="50">
        <f t="array" ref="E31">-(IF(E$2=1,Assumptions!$X32/12,-(SUMIF($D$2:$EE$2,E$2-1,$D31:$EE31)/12)*(1+XLOOKUP(E$2,Assumptions!$C$94:$M$94,Assumptions!$C$98:$M$98))))</f>
        <v>-126.543225</v>
      </c>
      <c r="F31" s="50">
        <f t="array" ref="F31">-(IF(F$2=1,Assumptions!$X32/12,-(SUMIF($D$2:$EE$2,F$2-1,$D31:$EE31)/12)*(1+XLOOKUP(F$2,Assumptions!$C$94:$M$94,Assumptions!$C$98:$M$98))))</f>
        <v>-126.543225</v>
      </c>
      <c r="G31" s="50">
        <f t="array" ref="G31">-(IF(G$2=1,Assumptions!$X32/12,-(SUMIF($D$2:$EE$2,G$2-1,$D31:$EE31)/12)*(1+XLOOKUP(G$2,Assumptions!$C$94:$M$94,Assumptions!$C$98:$M$98))))</f>
        <v>-126.543225</v>
      </c>
      <c r="H31" s="50">
        <f t="array" ref="H31">-(IF(H$2=1,Assumptions!$X32/12,-(SUMIF($D$2:$EE$2,H$2-1,$D31:$EE31)/12)*(1+XLOOKUP(H$2,Assumptions!$C$94:$M$94,Assumptions!$C$98:$M$98))))</f>
        <v>-126.543225</v>
      </c>
      <c r="I31" s="50">
        <f t="array" ref="I31">-(IF(I$2=1,Assumptions!$X32/12,-(SUMIF($D$2:$EE$2,I$2-1,$D31:$EE31)/12)*(1+XLOOKUP(I$2,Assumptions!$C$94:$M$94,Assumptions!$C$98:$M$98))))</f>
        <v>-126.543225</v>
      </c>
      <c r="J31" s="50">
        <f t="array" ref="J31">-(IF(J$2=1,Assumptions!$X32/12,-(SUMIF($D$2:$EE$2,J$2-1,$D31:$EE31)/12)*(1+XLOOKUP(J$2,Assumptions!$C$94:$M$94,Assumptions!$C$98:$M$98))))</f>
        <v>-126.543225</v>
      </c>
      <c r="K31" s="50">
        <f t="array" ref="K31">-(IF(K$2=1,Assumptions!$X32/12,-(SUMIF($D$2:$EE$2,K$2-1,$D31:$EE31)/12)*(1+XLOOKUP(K$2,Assumptions!$C$94:$M$94,Assumptions!$C$98:$M$98))))</f>
        <v>-126.543225</v>
      </c>
      <c r="L31" s="50">
        <f t="array" ref="L31">-(IF(L$2=1,Assumptions!$X32/12,-(SUMIF($D$2:$EE$2,L$2-1,$D31:$EE31)/12)*(1+XLOOKUP(L$2,Assumptions!$C$94:$M$94,Assumptions!$C$98:$M$98))))</f>
        <v>-126.543225</v>
      </c>
      <c r="M31" s="50">
        <f t="array" ref="M31">-(IF(M$2=1,Assumptions!$X32/12,-(SUMIF($D$2:$EE$2,M$2-1,$D31:$EE31)/12)*(1+XLOOKUP(M$2,Assumptions!$C$94:$M$94,Assumptions!$C$98:$M$98))))</f>
        <v>-126.543225</v>
      </c>
      <c r="N31" s="50">
        <f t="array" ref="N31">-(IF(N$2=1,Assumptions!$X32/12,-(SUMIF($D$2:$EE$2,N$2-1,$D31:$EE31)/12)*(1+XLOOKUP(N$2,Assumptions!$C$94:$M$94,Assumptions!$C$98:$M$98))))</f>
        <v>-126.543225</v>
      </c>
      <c r="O31" s="50">
        <f t="array" ref="O31">-(IF(O$2=1,Assumptions!$X32/12,-(SUMIF($D$2:$EE$2,O$2-1,$D31:$EE31)/12)*(1+XLOOKUP(O$2,Assumptions!$C$94:$M$94,Assumptions!$C$98:$M$98))))</f>
        <v>-126.543225</v>
      </c>
      <c r="P31" s="50">
        <f t="array" ref="P31">-(IF(P$2=1,Assumptions!$X32/12,-(SUMIF($D$2:$EE$2,P$2-1,$D31:$EE31)/12)*(1+XLOOKUP(P$2,Assumptions!$C$94:$M$94,Assumptions!$C$98:$M$98))))</f>
        <v>-130.3395218</v>
      </c>
      <c r="Q31" s="50">
        <f t="array" ref="Q31">-(IF(Q$2=1,Assumptions!$X32/12,-(SUMIF($D$2:$EE$2,Q$2-1,$D31:$EE31)/12)*(1+XLOOKUP(Q$2,Assumptions!$C$94:$M$94,Assumptions!$C$98:$M$98))))</f>
        <v>-130.3395218</v>
      </c>
      <c r="R31" s="50">
        <f t="array" ref="R31">-(IF(R$2=1,Assumptions!$X32/12,-(SUMIF($D$2:$EE$2,R$2-1,$D31:$EE31)/12)*(1+XLOOKUP(R$2,Assumptions!$C$94:$M$94,Assumptions!$C$98:$M$98))))</f>
        <v>-130.3395218</v>
      </c>
      <c r="S31" s="50">
        <f t="array" ref="S31">-(IF(S$2=1,Assumptions!$X32/12,-(SUMIF($D$2:$EE$2,S$2-1,$D31:$EE31)/12)*(1+XLOOKUP(S$2,Assumptions!$C$94:$M$94,Assumptions!$C$98:$M$98))))</f>
        <v>-130.3395218</v>
      </c>
      <c r="T31" s="50">
        <f t="array" ref="T31">-(IF(T$2=1,Assumptions!$X32/12,-(SUMIF($D$2:$EE$2,T$2-1,$D31:$EE31)/12)*(1+XLOOKUP(T$2,Assumptions!$C$94:$M$94,Assumptions!$C$98:$M$98))))</f>
        <v>-130.3395218</v>
      </c>
      <c r="U31" s="50">
        <f t="array" ref="U31">-(IF(U$2=1,Assumptions!$X32/12,-(SUMIF($D$2:$EE$2,U$2-1,$D31:$EE31)/12)*(1+XLOOKUP(U$2,Assumptions!$C$94:$M$94,Assumptions!$C$98:$M$98))))</f>
        <v>-130.3395218</v>
      </c>
      <c r="V31" s="50">
        <f t="array" ref="V31">-(IF(V$2=1,Assumptions!$X32/12,-(SUMIF($D$2:$EE$2,V$2-1,$D31:$EE31)/12)*(1+XLOOKUP(V$2,Assumptions!$C$94:$M$94,Assumptions!$C$98:$M$98))))</f>
        <v>-130.3395218</v>
      </c>
      <c r="W31" s="50">
        <f t="array" ref="W31">-(IF(W$2=1,Assumptions!$X32/12,-(SUMIF($D$2:$EE$2,W$2-1,$D31:$EE31)/12)*(1+XLOOKUP(W$2,Assumptions!$C$94:$M$94,Assumptions!$C$98:$M$98))))</f>
        <v>-130.3395218</v>
      </c>
      <c r="X31" s="50">
        <f t="array" ref="X31">-(IF(X$2=1,Assumptions!$X32/12,-(SUMIF($D$2:$EE$2,X$2-1,$D31:$EE31)/12)*(1+XLOOKUP(X$2,Assumptions!$C$94:$M$94,Assumptions!$C$98:$M$98))))</f>
        <v>-130.3395218</v>
      </c>
      <c r="Y31" s="50">
        <f t="array" ref="Y31">-(IF(Y$2=1,Assumptions!$X32/12,-(SUMIF($D$2:$EE$2,Y$2-1,$D31:$EE31)/12)*(1+XLOOKUP(Y$2,Assumptions!$C$94:$M$94,Assumptions!$C$98:$M$98))))</f>
        <v>-130.3395218</v>
      </c>
      <c r="Z31" s="50">
        <f t="array" ref="Z31">-(IF(Z$2=1,Assumptions!$X32/12,-(SUMIF($D$2:$EE$2,Z$2-1,$D31:$EE31)/12)*(1+XLOOKUP(Z$2,Assumptions!$C$94:$M$94,Assumptions!$C$98:$M$98))))</f>
        <v>-130.3395218</v>
      </c>
      <c r="AA31" s="50">
        <f t="array" ref="AA31">-(IF(AA$2=1,Assumptions!$X32/12,-(SUMIF($D$2:$EE$2,AA$2-1,$D31:$EE31)/12)*(1+XLOOKUP(AA$2,Assumptions!$C$94:$M$94,Assumptions!$C$98:$M$98))))</f>
        <v>-130.3395218</v>
      </c>
      <c r="AB31" s="50">
        <f t="array" ref="AB31">-(IF(AB$2=1,Assumptions!$X32/12,-(SUMIF($D$2:$EE$2,AB$2-1,$D31:$EE31)/12)*(1+XLOOKUP(AB$2,Assumptions!$C$94:$M$94,Assumptions!$C$98:$M$98))))</f>
        <v>-134.2497074</v>
      </c>
      <c r="AC31" s="50">
        <f t="array" ref="AC31">-(IF(AC$2=1,Assumptions!$X32/12,-(SUMIF($D$2:$EE$2,AC$2-1,$D31:$EE31)/12)*(1+XLOOKUP(AC$2,Assumptions!$C$94:$M$94,Assumptions!$C$98:$M$98))))</f>
        <v>-134.2497074</v>
      </c>
      <c r="AD31" s="50">
        <f t="array" ref="AD31">-(IF(AD$2=1,Assumptions!$X32/12,-(SUMIF($D$2:$EE$2,AD$2-1,$D31:$EE31)/12)*(1+XLOOKUP(AD$2,Assumptions!$C$94:$M$94,Assumptions!$C$98:$M$98))))</f>
        <v>-134.2497074</v>
      </c>
      <c r="AE31" s="50">
        <f t="array" ref="AE31">-(IF(AE$2=1,Assumptions!$X32/12,-(SUMIF($D$2:$EE$2,AE$2-1,$D31:$EE31)/12)*(1+XLOOKUP(AE$2,Assumptions!$C$94:$M$94,Assumptions!$C$98:$M$98))))</f>
        <v>-134.2497074</v>
      </c>
      <c r="AF31" s="50">
        <f t="array" ref="AF31">-(IF(AF$2=1,Assumptions!$X32/12,-(SUMIF($D$2:$EE$2,AF$2-1,$D31:$EE31)/12)*(1+XLOOKUP(AF$2,Assumptions!$C$94:$M$94,Assumptions!$C$98:$M$98))))</f>
        <v>-134.2497074</v>
      </c>
      <c r="AG31" s="50">
        <f t="array" ref="AG31">-(IF(AG$2=1,Assumptions!$X32/12,-(SUMIF($D$2:$EE$2,AG$2-1,$D31:$EE31)/12)*(1+XLOOKUP(AG$2,Assumptions!$C$94:$M$94,Assumptions!$C$98:$M$98))))</f>
        <v>-134.2497074</v>
      </c>
      <c r="AH31" s="50">
        <f t="array" ref="AH31">-(IF(AH$2=1,Assumptions!$X32/12,-(SUMIF($D$2:$EE$2,AH$2-1,$D31:$EE31)/12)*(1+XLOOKUP(AH$2,Assumptions!$C$94:$M$94,Assumptions!$C$98:$M$98))))</f>
        <v>-134.2497074</v>
      </c>
      <c r="AI31" s="50">
        <f t="array" ref="AI31">-(IF(AI$2=1,Assumptions!$X32/12,-(SUMIF($D$2:$EE$2,AI$2-1,$D31:$EE31)/12)*(1+XLOOKUP(AI$2,Assumptions!$C$94:$M$94,Assumptions!$C$98:$M$98))))</f>
        <v>-134.2497074</v>
      </c>
      <c r="AJ31" s="50">
        <f t="array" ref="AJ31">-(IF(AJ$2=1,Assumptions!$X32/12,-(SUMIF($D$2:$EE$2,AJ$2-1,$D31:$EE31)/12)*(1+XLOOKUP(AJ$2,Assumptions!$C$94:$M$94,Assumptions!$C$98:$M$98))))</f>
        <v>-134.2497074</v>
      </c>
      <c r="AK31" s="50">
        <f t="array" ref="AK31">-(IF(AK$2=1,Assumptions!$X32/12,-(SUMIF($D$2:$EE$2,AK$2-1,$D31:$EE31)/12)*(1+XLOOKUP(AK$2,Assumptions!$C$94:$M$94,Assumptions!$C$98:$M$98))))</f>
        <v>-134.2497074</v>
      </c>
      <c r="AL31" s="50">
        <f t="array" ref="AL31">-(IF(AL$2=1,Assumptions!$X32/12,-(SUMIF($D$2:$EE$2,AL$2-1,$D31:$EE31)/12)*(1+XLOOKUP(AL$2,Assumptions!$C$94:$M$94,Assumptions!$C$98:$M$98))))</f>
        <v>-134.2497074</v>
      </c>
      <c r="AM31" s="50">
        <f t="array" ref="AM31">-(IF(AM$2=1,Assumptions!$X32/12,-(SUMIF($D$2:$EE$2,AM$2-1,$D31:$EE31)/12)*(1+XLOOKUP(AM$2,Assumptions!$C$94:$M$94,Assumptions!$C$98:$M$98))))</f>
        <v>-134.2497074</v>
      </c>
      <c r="AN31" s="50">
        <f t="array" ref="AN31">-(IF(AN$2=1,Assumptions!$X32/12,-(SUMIF($D$2:$EE$2,AN$2-1,$D31:$EE31)/12)*(1+XLOOKUP(AN$2,Assumptions!$C$94:$M$94,Assumptions!$C$98:$M$98))))</f>
        <v>-138.2771986</v>
      </c>
      <c r="AO31" s="50">
        <f t="array" ref="AO31">-(IF(AO$2=1,Assumptions!$X32/12,-(SUMIF($D$2:$EE$2,AO$2-1,$D31:$EE31)/12)*(1+XLOOKUP(AO$2,Assumptions!$C$94:$M$94,Assumptions!$C$98:$M$98))))</f>
        <v>-138.2771986</v>
      </c>
      <c r="AP31" s="50">
        <f t="array" ref="AP31">-(IF(AP$2=1,Assumptions!$X32/12,-(SUMIF($D$2:$EE$2,AP$2-1,$D31:$EE31)/12)*(1+XLOOKUP(AP$2,Assumptions!$C$94:$M$94,Assumptions!$C$98:$M$98))))</f>
        <v>-138.2771986</v>
      </c>
      <c r="AQ31" s="50">
        <f t="array" ref="AQ31">-(IF(AQ$2=1,Assumptions!$X32/12,-(SUMIF($D$2:$EE$2,AQ$2-1,$D31:$EE31)/12)*(1+XLOOKUP(AQ$2,Assumptions!$C$94:$M$94,Assumptions!$C$98:$M$98))))</f>
        <v>-138.2771986</v>
      </c>
      <c r="AR31" s="50">
        <f t="array" ref="AR31">-(IF(AR$2=1,Assumptions!$X32/12,-(SUMIF($D$2:$EE$2,AR$2-1,$D31:$EE31)/12)*(1+XLOOKUP(AR$2,Assumptions!$C$94:$M$94,Assumptions!$C$98:$M$98))))</f>
        <v>-138.2771986</v>
      </c>
      <c r="AS31" s="50">
        <f t="array" ref="AS31">-(IF(AS$2=1,Assumptions!$X32/12,-(SUMIF($D$2:$EE$2,AS$2-1,$D31:$EE31)/12)*(1+XLOOKUP(AS$2,Assumptions!$C$94:$M$94,Assumptions!$C$98:$M$98))))</f>
        <v>-138.2771986</v>
      </c>
      <c r="AT31" s="50">
        <f t="array" ref="AT31">-(IF(AT$2=1,Assumptions!$X32/12,-(SUMIF($D$2:$EE$2,AT$2-1,$D31:$EE31)/12)*(1+XLOOKUP(AT$2,Assumptions!$C$94:$M$94,Assumptions!$C$98:$M$98))))</f>
        <v>-138.2771986</v>
      </c>
      <c r="AU31" s="50">
        <f t="array" ref="AU31">-(IF(AU$2=1,Assumptions!$X32/12,-(SUMIF($D$2:$EE$2,AU$2-1,$D31:$EE31)/12)*(1+XLOOKUP(AU$2,Assumptions!$C$94:$M$94,Assumptions!$C$98:$M$98))))</f>
        <v>-138.2771986</v>
      </c>
      <c r="AV31" s="50">
        <f t="array" ref="AV31">-(IF(AV$2=1,Assumptions!$X32/12,-(SUMIF($D$2:$EE$2,AV$2-1,$D31:$EE31)/12)*(1+XLOOKUP(AV$2,Assumptions!$C$94:$M$94,Assumptions!$C$98:$M$98))))</f>
        <v>-138.2771986</v>
      </c>
      <c r="AW31" s="50">
        <f t="array" ref="AW31">-(IF(AW$2=1,Assumptions!$X32/12,-(SUMIF($D$2:$EE$2,AW$2-1,$D31:$EE31)/12)*(1+XLOOKUP(AW$2,Assumptions!$C$94:$M$94,Assumptions!$C$98:$M$98))))</f>
        <v>-138.2771986</v>
      </c>
      <c r="AX31" s="50">
        <f t="array" ref="AX31">-(IF(AX$2=1,Assumptions!$X32/12,-(SUMIF($D$2:$EE$2,AX$2-1,$D31:$EE31)/12)*(1+XLOOKUP(AX$2,Assumptions!$C$94:$M$94,Assumptions!$C$98:$M$98))))</f>
        <v>-138.2771986</v>
      </c>
      <c r="AY31" s="50">
        <f t="array" ref="AY31">-(IF(AY$2=1,Assumptions!$X32/12,-(SUMIF($D$2:$EE$2,AY$2-1,$D31:$EE31)/12)*(1+XLOOKUP(AY$2,Assumptions!$C$94:$M$94,Assumptions!$C$98:$M$98))))</f>
        <v>-138.2771986</v>
      </c>
      <c r="AZ31" s="50">
        <f t="array" ref="AZ31">-(IF(AZ$2=1,Assumptions!$X32/12,-(SUMIF($D$2:$EE$2,AZ$2-1,$D31:$EE31)/12)*(1+XLOOKUP(AZ$2,Assumptions!$C$94:$M$94,Assumptions!$C$98:$M$98))))</f>
        <v>-142.4255146</v>
      </c>
      <c r="BA31" s="50">
        <f t="array" ref="BA31">-(IF(BA$2=1,Assumptions!$X32/12,-(SUMIF($D$2:$EE$2,BA$2-1,$D31:$EE31)/12)*(1+XLOOKUP(BA$2,Assumptions!$C$94:$M$94,Assumptions!$C$98:$M$98))))</f>
        <v>-142.4255146</v>
      </c>
      <c r="BB31" s="50">
        <f t="array" ref="BB31">-(IF(BB$2=1,Assumptions!$X32/12,-(SUMIF($D$2:$EE$2,BB$2-1,$D31:$EE31)/12)*(1+XLOOKUP(BB$2,Assumptions!$C$94:$M$94,Assumptions!$C$98:$M$98))))</f>
        <v>-142.4255146</v>
      </c>
      <c r="BC31" s="50">
        <f t="array" ref="BC31">-(IF(BC$2=1,Assumptions!$X32/12,-(SUMIF($D$2:$EE$2,BC$2-1,$D31:$EE31)/12)*(1+XLOOKUP(BC$2,Assumptions!$C$94:$M$94,Assumptions!$C$98:$M$98))))</f>
        <v>-142.4255146</v>
      </c>
      <c r="BD31" s="50">
        <f t="array" ref="BD31">-(IF(BD$2=1,Assumptions!$X32/12,-(SUMIF($D$2:$EE$2,BD$2-1,$D31:$EE31)/12)*(1+XLOOKUP(BD$2,Assumptions!$C$94:$M$94,Assumptions!$C$98:$M$98))))</f>
        <v>-142.4255146</v>
      </c>
      <c r="BE31" s="50">
        <f t="array" ref="BE31">-(IF(BE$2=1,Assumptions!$X32/12,-(SUMIF($D$2:$EE$2,BE$2-1,$D31:$EE31)/12)*(1+XLOOKUP(BE$2,Assumptions!$C$94:$M$94,Assumptions!$C$98:$M$98))))</f>
        <v>-142.4255146</v>
      </c>
      <c r="BF31" s="50">
        <f t="array" ref="BF31">-(IF(BF$2=1,Assumptions!$X32/12,-(SUMIF($D$2:$EE$2,BF$2-1,$D31:$EE31)/12)*(1+XLOOKUP(BF$2,Assumptions!$C$94:$M$94,Assumptions!$C$98:$M$98))))</f>
        <v>-142.4255146</v>
      </c>
      <c r="BG31" s="50">
        <f t="array" ref="BG31">-(IF(BG$2=1,Assumptions!$X32/12,-(SUMIF($D$2:$EE$2,BG$2-1,$D31:$EE31)/12)*(1+XLOOKUP(BG$2,Assumptions!$C$94:$M$94,Assumptions!$C$98:$M$98))))</f>
        <v>-142.4255146</v>
      </c>
      <c r="BH31" s="50">
        <f t="array" ref="BH31">-(IF(BH$2=1,Assumptions!$X32/12,-(SUMIF($D$2:$EE$2,BH$2-1,$D31:$EE31)/12)*(1+XLOOKUP(BH$2,Assumptions!$C$94:$M$94,Assumptions!$C$98:$M$98))))</f>
        <v>-142.4255146</v>
      </c>
      <c r="BI31" s="50">
        <f t="array" ref="BI31">-(IF(BI$2=1,Assumptions!$X32/12,-(SUMIF($D$2:$EE$2,BI$2-1,$D31:$EE31)/12)*(1+XLOOKUP(BI$2,Assumptions!$C$94:$M$94,Assumptions!$C$98:$M$98))))</f>
        <v>-142.4255146</v>
      </c>
      <c r="BJ31" s="50">
        <f t="array" ref="BJ31">-(IF(BJ$2=1,Assumptions!$X32/12,-(SUMIF($D$2:$EE$2,BJ$2-1,$D31:$EE31)/12)*(1+XLOOKUP(BJ$2,Assumptions!$C$94:$M$94,Assumptions!$C$98:$M$98))))</f>
        <v>-142.4255146</v>
      </c>
      <c r="BK31" s="50">
        <f t="array" ref="BK31">-(IF(BK$2=1,Assumptions!$X32/12,-(SUMIF($D$2:$EE$2,BK$2-1,$D31:$EE31)/12)*(1+XLOOKUP(BK$2,Assumptions!$C$94:$M$94,Assumptions!$C$98:$M$98))))</f>
        <v>-142.4255146</v>
      </c>
      <c r="BL31" s="50">
        <f t="array" ref="BL31">-(IF(BL$2=1,Assumptions!$X32/12,-(SUMIF($D$2:$EE$2,BL$2-1,$D31:$EE31)/12)*(1+XLOOKUP(BL$2,Assumptions!$C$94:$M$94,Assumptions!$C$98:$M$98))))</f>
        <v>-146.69828</v>
      </c>
      <c r="BM31" s="50">
        <f t="array" ref="BM31">-(IF(BM$2=1,Assumptions!$X32/12,-(SUMIF($D$2:$EE$2,BM$2-1,$D31:$EE31)/12)*(1+XLOOKUP(BM$2,Assumptions!$C$94:$M$94,Assumptions!$C$98:$M$98))))</f>
        <v>-146.69828</v>
      </c>
      <c r="BN31" s="50">
        <f t="array" ref="BN31">-(IF(BN$2=1,Assumptions!$X32/12,-(SUMIF($D$2:$EE$2,BN$2-1,$D31:$EE31)/12)*(1+XLOOKUP(BN$2,Assumptions!$C$94:$M$94,Assumptions!$C$98:$M$98))))</f>
        <v>-146.69828</v>
      </c>
      <c r="BO31" s="50">
        <f t="array" ref="BO31">-(IF(BO$2=1,Assumptions!$X32/12,-(SUMIF($D$2:$EE$2,BO$2-1,$D31:$EE31)/12)*(1+XLOOKUP(BO$2,Assumptions!$C$94:$M$94,Assumptions!$C$98:$M$98))))</f>
        <v>-146.69828</v>
      </c>
      <c r="BP31" s="50">
        <f t="array" ref="BP31">-(IF(BP$2=1,Assumptions!$X32/12,-(SUMIF($D$2:$EE$2,BP$2-1,$D31:$EE31)/12)*(1+XLOOKUP(BP$2,Assumptions!$C$94:$M$94,Assumptions!$C$98:$M$98))))</f>
        <v>-146.69828</v>
      </c>
      <c r="BQ31" s="50">
        <f t="array" ref="BQ31">-(IF(BQ$2=1,Assumptions!$X32/12,-(SUMIF($D$2:$EE$2,BQ$2-1,$D31:$EE31)/12)*(1+XLOOKUP(BQ$2,Assumptions!$C$94:$M$94,Assumptions!$C$98:$M$98))))</f>
        <v>-146.69828</v>
      </c>
      <c r="BR31" s="50">
        <f t="array" ref="BR31">-(IF(BR$2=1,Assumptions!$X32/12,-(SUMIF($D$2:$EE$2,BR$2-1,$D31:$EE31)/12)*(1+XLOOKUP(BR$2,Assumptions!$C$94:$M$94,Assumptions!$C$98:$M$98))))</f>
        <v>-146.69828</v>
      </c>
      <c r="BS31" s="50">
        <f t="array" ref="BS31">-(IF(BS$2=1,Assumptions!$X32/12,-(SUMIF($D$2:$EE$2,BS$2-1,$D31:$EE31)/12)*(1+XLOOKUP(BS$2,Assumptions!$C$94:$M$94,Assumptions!$C$98:$M$98))))</f>
        <v>-146.69828</v>
      </c>
      <c r="BT31" s="50">
        <f t="array" ref="BT31">-(IF(BT$2=1,Assumptions!$X32/12,-(SUMIF($D$2:$EE$2,BT$2-1,$D31:$EE31)/12)*(1+XLOOKUP(BT$2,Assumptions!$C$94:$M$94,Assumptions!$C$98:$M$98))))</f>
        <v>-146.69828</v>
      </c>
      <c r="BU31" s="50">
        <f t="array" ref="BU31">-(IF(BU$2=1,Assumptions!$X32/12,-(SUMIF($D$2:$EE$2,BU$2-1,$D31:$EE31)/12)*(1+XLOOKUP(BU$2,Assumptions!$C$94:$M$94,Assumptions!$C$98:$M$98))))</f>
        <v>-146.69828</v>
      </c>
      <c r="BV31" s="50">
        <f t="array" ref="BV31">-(IF(BV$2=1,Assumptions!$X32/12,-(SUMIF($D$2:$EE$2,BV$2-1,$D31:$EE31)/12)*(1+XLOOKUP(BV$2,Assumptions!$C$94:$M$94,Assumptions!$C$98:$M$98))))</f>
        <v>-146.69828</v>
      </c>
      <c r="BW31" s="50">
        <f t="array" ref="BW31">-(IF(BW$2=1,Assumptions!$X32/12,-(SUMIF($D$2:$EE$2,BW$2-1,$D31:$EE31)/12)*(1+XLOOKUP(BW$2,Assumptions!$C$94:$M$94,Assumptions!$C$98:$M$98))))</f>
        <v>-146.69828</v>
      </c>
      <c r="BX31" s="50">
        <f t="array" ref="BX31">-(IF(BX$2=1,Assumptions!$X32/12,-(SUMIF($D$2:$EE$2,BX$2-1,$D31:$EE31)/12)*(1+XLOOKUP(BX$2,Assumptions!$C$94:$M$94,Assumptions!$C$98:$M$98))))</f>
        <v>-151.0992284</v>
      </c>
      <c r="BY31" s="50">
        <f t="array" ref="BY31">-(IF(BY$2=1,Assumptions!$X32/12,-(SUMIF($D$2:$EE$2,BY$2-1,$D31:$EE31)/12)*(1+XLOOKUP(BY$2,Assumptions!$C$94:$M$94,Assumptions!$C$98:$M$98))))</f>
        <v>-151.0992284</v>
      </c>
      <c r="BZ31" s="50">
        <f t="array" ref="BZ31">-(IF(BZ$2=1,Assumptions!$X32/12,-(SUMIF($D$2:$EE$2,BZ$2-1,$D31:$EE31)/12)*(1+XLOOKUP(BZ$2,Assumptions!$C$94:$M$94,Assumptions!$C$98:$M$98))))</f>
        <v>-151.0992284</v>
      </c>
      <c r="CA31" s="50">
        <f t="array" ref="CA31">-(IF(CA$2=1,Assumptions!$X32/12,-(SUMIF($D$2:$EE$2,CA$2-1,$D31:$EE31)/12)*(1+XLOOKUP(CA$2,Assumptions!$C$94:$M$94,Assumptions!$C$98:$M$98))))</f>
        <v>-151.0992284</v>
      </c>
      <c r="CB31" s="50">
        <f t="array" ref="CB31">-(IF(CB$2=1,Assumptions!$X32/12,-(SUMIF($D$2:$EE$2,CB$2-1,$D31:$EE31)/12)*(1+XLOOKUP(CB$2,Assumptions!$C$94:$M$94,Assumptions!$C$98:$M$98))))</f>
        <v>-151.0992284</v>
      </c>
      <c r="CC31" s="50">
        <f t="array" ref="CC31">-(IF(CC$2=1,Assumptions!$X32/12,-(SUMIF($D$2:$EE$2,CC$2-1,$D31:$EE31)/12)*(1+XLOOKUP(CC$2,Assumptions!$C$94:$M$94,Assumptions!$C$98:$M$98))))</f>
        <v>-151.0992284</v>
      </c>
      <c r="CD31" s="50">
        <f t="array" ref="CD31">-(IF(CD$2=1,Assumptions!$X32/12,-(SUMIF($D$2:$EE$2,CD$2-1,$D31:$EE31)/12)*(1+XLOOKUP(CD$2,Assumptions!$C$94:$M$94,Assumptions!$C$98:$M$98))))</f>
        <v>-151.0992284</v>
      </c>
      <c r="CE31" s="50">
        <f t="array" ref="CE31">-(IF(CE$2=1,Assumptions!$X32/12,-(SUMIF($D$2:$EE$2,CE$2-1,$D31:$EE31)/12)*(1+XLOOKUP(CE$2,Assumptions!$C$94:$M$94,Assumptions!$C$98:$M$98))))</f>
        <v>-151.0992284</v>
      </c>
      <c r="CF31" s="50">
        <f t="array" ref="CF31">-(IF(CF$2=1,Assumptions!$X32/12,-(SUMIF($D$2:$EE$2,CF$2-1,$D31:$EE31)/12)*(1+XLOOKUP(CF$2,Assumptions!$C$94:$M$94,Assumptions!$C$98:$M$98))))</f>
        <v>-151.0992284</v>
      </c>
      <c r="CG31" s="50">
        <f t="array" ref="CG31">-(IF(CG$2=1,Assumptions!$X32/12,-(SUMIF($D$2:$EE$2,CG$2-1,$D31:$EE31)/12)*(1+XLOOKUP(CG$2,Assumptions!$C$94:$M$94,Assumptions!$C$98:$M$98))))</f>
        <v>-151.0992284</v>
      </c>
      <c r="CH31" s="50">
        <f t="array" ref="CH31">-(IF(CH$2=1,Assumptions!$X32/12,-(SUMIF($D$2:$EE$2,CH$2-1,$D31:$EE31)/12)*(1+XLOOKUP(CH$2,Assumptions!$C$94:$M$94,Assumptions!$C$98:$M$98))))</f>
        <v>-151.0992284</v>
      </c>
      <c r="CI31" s="50">
        <f t="array" ref="CI31">-(IF(CI$2=1,Assumptions!$X32/12,-(SUMIF($D$2:$EE$2,CI$2-1,$D31:$EE31)/12)*(1+XLOOKUP(CI$2,Assumptions!$C$94:$M$94,Assumptions!$C$98:$M$98))))</f>
        <v>-151.0992284</v>
      </c>
      <c r="CJ31" s="50">
        <f t="array" ref="CJ31">-(IF(CJ$2=1,Assumptions!$X32/12,-(SUMIF($D$2:$EE$2,CJ$2-1,$D31:$EE31)/12)*(1+XLOOKUP(CJ$2,Assumptions!$C$94:$M$94,Assumptions!$C$98:$M$98))))</f>
        <v>-155.6322053</v>
      </c>
      <c r="CK31" s="50">
        <f t="array" ref="CK31">-(IF(CK$2=1,Assumptions!$X32/12,-(SUMIF($D$2:$EE$2,CK$2-1,$D31:$EE31)/12)*(1+XLOOKUP(CK$2,Assumptions!$C$94:$M$94,Assumptions!$C$98:$M$98))))</f>
        <v>-155.6322053</v>
      </c>
      <c r="CL31" s="50">
        <f t="array" ref="CL31">-(IF(CL$2=1,Assumptions!$X32/12,-(SUMIF($D$2:$EE$2,CL$2-1,$D31:$EE31)/12)*(1+XLOOKUP(CL$2,Assumptions!$C$94:$M$94,Assumptions!$C$98:$M$98))))</f>
        <v>-155.6322053</v>
      </c>
      <c r="CM31" s="50">
        <f t="array" ref="CM31">-(IF(CM$2=1,Assumptions!$X32/12,-(SUMIF($D$2:$EE$2,CM$2-1,$D31:$EE31)/12)*(1+XLOOKUP(CM$2,Assumptions!$C$94:$M$94,Assumptions!$C$98:$M$98))))</f>
        <v>-155.6322053</v>
      </c>
      <c r="CN31" s="50">
        <f t="array" ref="CN31">-(IF(CN$2=1,Assumptions!$X32/12,-(SUMIF($D$2:$EE$2,CN$2-1,$D31:$EE31)/12)*(1+XLOOKUP(CN$2,Assumptions!$C$94:$M$94,Assumptions!$C$98:$M$98))))</f>
        <v>-155.6322053</v>
      </c>
      <c r="CO31" s="50">
        <f t="array" ref="CO31">-(IF(CO$2=1,Assumptions!$X32/12,-(SUMIF($D$2:$EE$2,CO$2-1,$D31:$EE31)/12)*(1+XLOOKUP(CO$2,Assumptions!$C$94:$M$94,Assumptions!$C$98:$M$98))))</f>
        <v>-155.6322053</v>
      </c>
      <c r="CP31" s="50">
        <f t="array" ref="CP31">-(IF(CP$2=1,Assumptions!$X32/12,-(SUMIF($D$2:$EE$2,CP$2-1,$D31:$EE31)/12)*(1+XLOOKUP(CP$2,Assumptions!$C$94:$M$94,Assumptions!$C$98:$M$98))))</f>
        <v>-155.6322053</v>
      </c>
      <c r="CQ31" s="50">
        <f t="array" ref="CQ31">-(IF(CQ$2=1,Assumptions!$X32/12,-(SUMIF($D$2:$EE$2,CQ$2-1,$D31:$EE31)/12)*(1+XLOOKUP(CQ$2,Assumptions!$C$94:$M$94,Assumptions!$C$98:$M$98))))</f>
        <v>-155.6322053</v>
      </c>
      <c r="CR31" s="50">
        <f t="array" ref="CR31">-(IF(CR$2=1,Assumptions!$X32/12,-(SUMIF($D$2:$EE$2,CR$2-1,$D31:$EE31)/12)*(1+XLOOKUP(CR$2,Assumptions!$C$94:$M$94,Assumptions!$C$98:$M$98))))</f>
        <v>-155.6322053</v>
      </c>
      <c r="CS31" s="50">
        <f t="array" ref="CS31">-(IF(CS$2=1,Assumptions!$X32/12,-(SUMIF($D$2:$EE$2,CS$2-1,$D31:$EE31)/12)*(1+XLOOKUP(CS$2,Assumptions!$C$94:$M$94,Assumptions!$C$98:$M$98))))</f>
        <v>-155.6322053</v>
      </c>
      <c r="CT31" s="50">
        <f t="array" ref="CT31">-(IF(CT$2=1,Assumptions!$X32/12,-(SUMIF($D$2:$EE$2,CT$2-1,$D31:$EE31)/12)*(1+XLOOKUP(CT$2,Assumptions!$C$94:$M$94,Assumptions!$C$98:$M$98))))</f>
        <v>-155.6322053</v>
      </c>
      <c r="CU31" s="50">
        <f t="array" ref="CU31">-(IF(CU$2=1,Assumptions!$X32/12,-(SUMIF($D$2:$EE$2,CU$2-1,$D31:$EE31)/12)*(1+XLOOKUP(CU$2,Assumptions!$C$94:$M$94,Assumptions!$C$98:$M$98))))</f>
        <v>-155.6322053</v>
      </c>
      <c r="CV31" s="50">
        <f t="array" ref="CV31">-(IF(CV$2=1,Assumptions!$X32/12,-(SUMIF($D$2:$EE$2,CV$2-1,$D31:$EE31)/12)*(1+XLOOKUP(CV$2,Assumptions!$C$94:$M$94,Assumptions!$C$98:$M$98))))</f>
        <v>-160.3011714</v>
      </c>
      <c r="CW31" s="50">
        <f t="array" ref="CW31">-(IF(CW$2=1,Assumptions!$X32/12,-(SUMIF($D$2:$EE$2,CW$2-1,$D31:$EE31)/12)*(1+XLOOKUP(CW$2,Assumptions!$C$94:$M$94,Assumptions!$C$98:$M$98))))</f>
        <v>-160.3011714</v>
      </c>
      <c r="CX31" s="50">
        <f t="array" ref="CX31">-(IF(CX$2=1,Assumptions!$X32/12,-(SUMIF($D$2:$EE$2,CX$2-1,$D31:$EE31)/12)*(1+XLOOKUP(CX$2,Assumptions!$C$94:$M$94,Assumptions!$C$98:$M$98))))</f>
        <v>-160.3011714</v>
      </c>
      <c r="CY31" s="50">
        <f t="array" ref="CY31">-(IF(CY$2=1,Assumptions!$X32/12,-(SUMIF($D$2:$EE$2,CY$2-1,$D31:$EE31)/12)*(1+XLOOKUP(CY$2,Assumptions!$C$94:$M$94,Assumptions!$C$98:$M$98))))</f>
        <v>-160.3011714</v>
      </c>
      <c r="CZ31" s="50">
        <f t="array" ref="CZ31">-(IF(CZ$2=1,Assumptions!$X32/12,-(SUMIF($D$2:$EE$2,CZ$2-1,$D31:$EE31)/12)*(1+XLOOKUP(CZ$2,Assumptions!$C$94:$M$94,Assumptions!$C$98:$M$98))))</f>
        <v>-160.3011714</v>
      </c>
      <c r="DA31" s="50">
        <f t="array" ref="DA31">-(IF(DA$2=1,Assumptions!$X32/12,-(SUMIF($D$2:$EE$2,DA$2-1,$D31:$EE31)/12)*(1+XLOOKUP(DA$2,Assumptions!$C$94:$M$94,Assumptions!$C$98:$M$98))))</f>
        <v>-160.3011714</v>
      </c>
      <c r="DB31" s="50">
        <f t="array" ref="DB31">-(IF(DB$2=1,Assumptions!$X32/12,-(SUMIF($D$2:$EE$2,DB$2-1,$D31:$EE31)/12)*(1+XLOOKUP(DB$2,Assumptions!$C$94:$M$94,Assumptions!$C$98:$M$98))))</f>
        <v>-160.3011714</v>
      </c>
      <c r="DC31" s="50">
        <f t="array" ref="DC31">-(IF(DC$2=1,Assumptions!$X32/12,-(SUMIF($D$2:$EE$2,DC$2-1,$D31:$EE31)/12)*(1+XLOOKUP(DC$2,Assumptions!$C$94:$M$94,Assumptions!$C$98:$M$98))))</f>
        <v>-160.3011714</v>
      </c>
      <c r="DD31" s="50">
        <f t="array" ref="DD31">-(IF(DD$2=1,Assumptions!$X32/12,-(SUMIF($D$2:$EE$2,DD$2-1,$D31:$EE31)/12)*(1+XLOOKUP(DD$2,Assumptions!$C$94:$M$94,Assumptions!$C$98:$M$98))))</f>
        <v>-160.3011714</v>
      </c>
      <c r="DE31" s="50">
        <f t="array" ref="DE31">-(IF(DE$2=1,Assumptions!$X32/12,-(SUMIF($D$2:$EE$2,DE$2-1,$D31:$EE31)/12)*(1+XLOOKUP(DE$2,Assumptions!$C$94:$M$94,Assumptions!$C$98:$M$98))))</f>
        <v>-160.3011714</v>
      </c>
      <c r="DF31" s="50">
        <f t="array" ref="DF31">-(IF(DF$2=1,Assumptions!$X32/12,-(SUMIF($D$2:$EE$2,DF$2-1,$D31:$EE31)/12)*(1+XLOOKUP(DF$2,Assumptions!$C$94:$M$94,Assumptions!$C$98:$M$98))))</f>
        <v>-160.3011714</v>
      </c>
      <c r="DG31" s="50">
        <f t="array" ref="DG31">-(IF(DG$2=1,Assumptions!$X32/12,-(SUMIF($D$2:$EE$2,DG$2-1,$D31:$EE31)/12)*(1+XLOOKUP(DG$2,Assumptions!$C$94:$M$94,Assumptions!$C$98:$M$98))))</f>
        <v>-160.3011714</v>
      </c>
      <c r="DH31" s="50">
        <f t="array" ref="DH31">-(IF(DH$2=1,Assumptions!$X32/12,-(SUMIF($D$2:$EE$2,DH$2-1,$D31:$EE31)/12)*(1+XLOOKUP(DH$2,Assumptions!$C$94:$M$94,Assumptions!$C$98:$M$98))))</f>
        <v>-165.1102066</v>
      </c>
      <c r="DI31" s="50">
        <f t="array" ref="DI31">-(IF(DI$2=1,Assumptions!$X32/12,-(SUMIF($D$2:$EE$2,DI$2-1,$D31:$EE31)/12)*(1+XLOOKUP(DI$2,Assumptions!$C$94:$M$94,Assumptions!$C$98:$M$98))))</f>
        <v>-165.1102066</v>
      </c>
      <c r="DJ31" s="50">
        <f t="array" ref="DJ31">-(IF(DJ$2=1,Assumptions!$X32/12,-(SUMIF($D$2:$EE$2,DJ$2-1,$D31:$EE31)/12)*(1+XLOOKUP(DJ$2,Assumptions!$C$94:$M$94,Assumptions!$C$98:$M$98))))</f>
        <v>-165.1102066</v>
      </c>
      <c r="DK31" s="50">
        <f t="array" ref="DK31">-(IF(DK$2=1,Assumptions!$X32/12,-(SUMIF($D$2:$EE$2,DK$2-1,$D31:$EE31)/12)*(1+XLOOKUP(DK$2,Assumptions!$C$94:$M$94,Assumptions!$C$98:$M$98))))</f>
        <v>-165.1102066</v>
      </c>
      <c r="DL31" s="50">
        <f t="array" ref="DL31">-(IF(DL$2=1,Assumptions!$X32/12,-(SUMIF($D$2:$EE$2,DL$2-1,$D31:$EE31)/12)*(1+XLOOKUP(DL$2,Assumptions!$C$94:$M$94,Assumptions!$C$98:$M$98))))</f>
        <v>-165.1102066</v>
      </c>
      <c r="DM31" s="50">
        <f t="array" ref="DM31">-(IF(DM$2=1,Assumptions!$X32/12,-(SUMIF($D$2:$EE$2,DM$2-1,$D31:$EE31)/12)*(1+XLOOKUP(DM$2,Assumptions!$C$94:$M$94,Assumptions!$C$98:$M$98))))</f>
        <v>-165.1102066</v>
      </c>
      <c r="DN31" s="50">
        <f t="array" ref="DN31">-(IF(DN$2=1,Assumptions!$X32/12,-(SUMIF($D$2:$EE$2,DN$2-1,$D31:$EE31)/12)*(1+XLOOKUP(DN$2,Assumptions!$C$94:$M$94,Assumptions!$C$98:$M$98))))</f>
        <v>-165.1102066</v>
      </c>
      <c r="DO31" s="50">
        <f t="array" ref="DO31">-(IF(DO$2=1,Assumptions!$X32/12,-(SUMIF($D$2:$EE$2,DO$2-1,$D31:$EE31)/12)*(1+XLOOKUP(DO$2,Assumptions!$C$94:$M$94,Assumptions!$C$98:$M$98))))</f>
        <v>-165.1102066</v>
      </c>
      <c r="DP31" s="50">
        <f t="array" ref="DP31">-(IF(DP$2=1,Assumptions!$X32/12,-(SUMIF($D$2:$EE$2,DP$2-1,$D31:$EE31)/12)*(1+XLOOKUP(DP$2,Assumptions!$C$94:$M$94,Assumptions!$C$98:$M$98))))</f>
        <v>-165.1102066</v>
      </c>
      <c r="DQ31" s="50">
        <f t="array" ref="DQ31">-(IF(DQ$2=1,Assumptions!$X32/12,-(SUMIF($D$2:$EE$2,DQ$2-1,$D31:$EE31)/12)*(1+XLOOKUP(DQ$2,Assumptions!$C$94:$M$94,Assumptions!$C$98:$M$98))))</f>
        <v>-165.1102066</v>
      </c>
      <c r="DR31" s="50">
        <f t="array" ref="DR31">-(IF(DR$2=1,Assumptions!$X32/12,-(SUMIF($D$2:$EE$2,DR$2-1,$D31:$EE31)/12)*(1+XLOOKUP(DR$2,Assumptions!$C$94:$M$94,Assumptions!$C$98:$M$98))))</f>
        <v>-165.1102066</v>
      </c>
      <c r="DS31" s="50">
        <f t="array" ref="DS31">-(IF(DS$2=1,Assumptions!$X32/12,-(SUMIF($D$2:$EE$2,DS$2-1,$D31:$EE31)/12)*(1+XLOOKUP(DS$2,Assumptions!$C$94:$M$94,Assumptions!$C$98:$M$98))))</f>
        <v>-165.1102066</v>
      </c>
      <c r="DT31" s="50">
        <f t="array" ref="DT31">-(IF(DT$2=1,Assumptions!$X32/12,-(SUMIF($D$2:$EE$2,DT$2-1,$D31:$EE31)/12)*(1+XLOOKUP(DT$2,Assumptions!$C$94:$M$94,Assumptions!$C$98:$M$98))))</f>
        <v>-170.0635128</v>
      </c>
      <c r="DU31" s="50">
        <f t="array" ref="DU31">-(IF(DU$2=1,Assumptions!$X32/12,-(SUMIF($D$2:$EE$2,DU$2-1,$D31:$EE31)/12)*(1+XLOOKUP(DU$2,Assumptions!$C$94:$M$94,Assumptions!$C$98:$M$98))))</f>
        <v>-170.0635128</v>
      </c>
      <c r="DV31" s="50">
        <f t="array" ref="DV31">-(IF(DV$2=1,Assumptions!$X32/12,-(SUMIF($D$2:$EE$2,DV$2-1,$D31:$EE31)/12)*(1+XLOOKUP(DV$2,Assumptions!$C$94:$M$94,Assumptions!$C$98:$M$98))))</f>
        <v>-170.0635128</v>
      </c>
      <c r="DW31" s="50">
        <f t="array" ref="DW31">-(IF(DW$2=1,Assumptions!$X32/12,-(SUMIF($D$2:$EE$2,DW$2-1,$D31:$EE31)/12)*(1+XLOOKUP(DW$2,Assumptions!$C$94:$M$94,Assumptions!$C$98:$M$98))))</f>
        <v>-170.0635128</v>
      </c>
      <c r="DX31" s="50">
        <f t="array" ref="DX31">-(IF(DX$2=1,Assumptions!$X32/12,-(SUMIF($D$2:$EE$2,DX$2-1,$D31:$EE31)/12)*(1+XLOOKUP(DX$2,Assumptions!$C$94:$M$94,Assumptions!$C$98:$M$98))))</f>
        <v>-170.0635128</v>
      </c>
      <c r="DY31" s="50">
        <f t="array" ref="DY31">-(IF(DY$2=1,Assumptions!$X32/12,-(SUMIF($D$2:$EE$2,DY$2-1,$D31:$EE31)/12)*(1+XLOOKUP(DY$2,Assumptions!$C$94:$M$94,Assumptions!$C$98:$M$98))))</f>
        <v>-170.0635128</v>
      </c>
      <c r="DZ31" s="50">
        <f t="array" ref="DZ31">-(IF(DZ$2=1,Assumptions!$X32/12,-(SUMIF($D$2:$EE$2,DZ$2-1,$D31:$EE31)/12)*(1+XLOOKUP(DZ$2,Assumptions!$C$94:$M$94,Assumptions!$C$98:$M$98))))</f>
        <v>-170.0635128</v>
      </c>
      <c r="EA31" s="50">
        <f t="array" ref="EA31">-(IF(EA$2=1,Assumptions!$X32/12,-(SUMIF($D$2:$EE$2,EA$2-1,$D31:$EE31)/12)*(1+XLOOKUP(EA$2,Assumptions!$C$94:$M$94,Assumptions!$C$98:$M$98))))</f>
        <v>-170.0635128</v>
      </c>
      <c r="EB31" s="50">
        <f t="array" ref="EB31">-(IF(EB$2=1,Assumptions!$X32/12,-(SUMIF($D$2:$EE$2,EB$2-1,$D31:$EE31)/12)*(1+XLOOKUP(EB$2,Assumptions!$C$94:$M$94,Assumptions!$C$98:$M$98))))</f>
        <v>-170.0635128</v>
      </c>
      <c r="EC31" s="50">
        <f t="array" ref="EC31">-(IF(EC$2=1,Assumptions!$X32/12,-(SUMIF($D$2:$EE$2,EC$2-1,$D31:$EE31)/12)*(1+XLOOKUP(EC$2,Assumptions!$C$94:$M$94,Assumptions!$C$98:$M$98))))</f>
        <v>-170.0635128</v>
      </c>
      <c r="ED31" s="50">
        <f t="array" ref="ED31">-(IF(ED$2=1,Assumptions!$X32/12,-(SUMIF($D$2:$EE$2,ED$2-1,$D31:$EE31)/12)*(1+XLOOKUP(ED$2,Assumptions!$C$94:$M$94,Assumptions!$C$98:$M$98))))</f>
        <v>-170.0635128</v>
      </c>
      <c r="EE31" s="50">
        <f t="array" ref="EE31">-(IF(EE$2=1,Assumptions!$X32/12,-(SUMIF($D$2:$EE$2,EE$2-1,$D31:$EE31)/12)*(1+XLOOKUP(EE$2,Assumptions!$C$94:$M$94,Assumptions!$C$98:$M$98))))</f>
        <v>-170.0635128</v>
      </c>
    </row>
    <row r="32" ht="15.75" customHeight="1">
      <c r="A32" s="1"/>
      <c r="B32" s="1"/>
      <c r="C32" s="1" t="str">
        <f>Assumptions!J33</f>
        <v>Alarm Services</v>
      </c>
      <c r="D32" s="50">
        <f t="array" ref="D32">-(IF(D$2=1,Assumptions!$X33/12,-(SUMIF($D$2:$EE$2,D$2-1,$D32:$EE32)/12)*(1+XLOOKUP(D$2,Assumptions!$C$94:$M$94,Assumptions!$C$98:$M$98))))</f>
        <v>-161.7958333</v>
      </c>
      <c r="E32" s="50">
        <f t="array" ref="E32">-(IF(E$2=1,Assumptions!$X33/12,-(SUMIF($D$2:$EE$2,E$2-1,$D32:$EE32)/12)*(1+XLOOKUP(E$2,Assumptions!$C$94:$M$94,Assumptions!$C$98:$M$98))))</f>
        <v>-161.7958333</v>
      </c>
      <c r="F32" s="50">
        <f t="array" ref="F32">-(IF(F$2=1,Assumptions!$X33/12,-(SUMIF($D$2:$EE$2,F$2-1,$D32:$EE32)/12)*(1+XLOOKUP(F$2,Assumptions!$C$94:$M$94,Assumptions!$C$98:$M$98))))</f>
        <v>-161.7958333</v>
      </c>
      <c r="G32" s="50">
        <f t="array" ref="G32">-(IF(G$2=1,Assumptions!$X33/12,-(SUMIF($D$2:$EE$2,G$2-1,$D32:$EE32)/12)*(1+XLOOKUP(G$2,Assumptions!$C$94:$M$94,Assumptions!$C$98:$M$98))))</f>
        <v>-161.7958333</v>
      </c>
      <c r="H32" s="50">
        <f t="array" ref="H32">-(IF(H$2=1,Assumptions!$X33/12,-(SUMIF($D$2:$EE$2,H$2-1,$D32:$EE32)/12)*(1+XLOOKUP(H$2,Assumptions!$C$94:$M$94,Assumptions!$C$98:$M$98))))</f>
        <v>-161.7958333</v>
      </c>
      <c r="I32" s="50">
        <f t="array" ref="I32">-(IF(I$2=1,Assumptions!$X33/12,-(SUMIF($D$2:$EE$2,I$2-1,$D32:$EE32)/12)*(1+XLOOKUP(I$2,Assumptions!$C$94:$M$94,Assumptions!$C$98:$M$98))))</f>
        <v>-161.7958333</v>
      </c>
      <c r="J32" s="50">
        <f t="array" ref="J32">-(IF(J$2=1,Assumptions!$X33/12,-(SUMIF($D$2:$EE$2,J$2-1,$D32:$EE32)/12)*(1+XLOOKUP(J$2,Assumptions!$C$94:$M$94,Assumptions!$C$98:$M$98))))</f>
        <v>-161.7958333</v>
      </c>
      <c r="K32" s="50">
        <f t="array" ref="K32">-(IF(K$2=1,Assumptions!$X33/12,-(SUMIF($D$2:$EE$2,K$2-1,$D32:$EE32)/12)*(1+XLOOKUP(K$2,Assumptions!$C$94:$M$94,Assumptions!$C$98:$M$98))))</f>
        <v>-161.7958333</v>
      </c>
      <c r="L32" s="50">
        <f t="array" ref="L32">-(IF(L$2=1,Assumptions!$X33/12,-(SUMIF($D$2:$EE$2,L$2-1,$D32:$EE32)/12)*(1+XLOOKUP(L$2,Assumptions!$C$94:$M$94,Assumptions!$C$98:$M$98))))</f>
        <v>-161.7958333</v>
      </c>
      <c r="M32" s="50">
        <f t="array" ref="M32">-(IF(M$2=1,Assumptions!$X33/12,-(SUMIF($D$2:$EE$2,M$2-1,$D32:$EE32)/12)*(1+XLOOKUP(M$2,Assumptions!$C$94:$M$94,Assumptions!$C$98:$M$98))))</f>
        <v>-161.7958333</v>
      </c>
      <c r="N32" s="50">
        <f t="array" ref="N32">-(IF(N$2=1,Assumptions!$X33/12,-(SUMIF($D$2:$EE$2,N$2-1,$D32:$EE32)/12)*(1+XLOOKUP(N$2,Assumptions!$C$94:$M$94,Assumptions!$C$98:$M$98))))</f>
        <v>-161.7958333</v>
      </c>
      <c r="O32" s="50">
        <f t="array" ref="O32">-(IF(O$2=1,Assumptions!$X33/12,-(SUMIF($D$2:$EE$2,O$2-1,$D32:$EE32)/12)*(1+XLOOKUP(O$2,Assumptions!$C$94:$M$94,Assumptions!$C$98:$M$98))))</f>
        <v>-161.7958333</v>
      </c>
      <c r="P32" s="50">
        <f t="array" ref="P32">-(IF(P$2=1,Assumptions!$X33/12,-(SUMIF($D$2:$EE$2,P$2-1,$D32:$EE32)/12)*(1+XLOOKUP(P$2,Assumptions!$C$94:$M$94,Assumptions!$C$98:$M$98))))</f>
        <v>-166.6497083</v>
      </c>
      <c r="Q32" s="50">
        <f t="array" ref="Q32">-(IF(Q$2=1,Assumptions!$X33/12,-(SUMIF($D$2:$EE$2,Q$2-1,$D32:$EE32)/12)*(1+XLOOKUP(Q$2,Assumptions!$C$94:$M$94,Assumptions!$C$98:$M$98))))</f>
        <v>-166.6497083</v>
      </c>
      <c r="R32" s="50">
        <f t="array" ref="R32">-(IF(R$2=1,Assumptions!$X33/12,-(SUMIF($D$2:$EE$2,R$2-1,$D32:$EE32)/12)*(1+XLOOKUP(R$2,Assumptions!$C$94:$M$94,Assumptions!$C$98:$M$98))))</f>
        <v>-166.6497083</v>
      </c>
      <c r="S32" s="50">
        <f t="array" ref="S32">-(IF(S$2=1,Assumptions!$X33/12,-(SUMIF($D$2:$EE$2,S$2-1,$D32:$EE32)/12)*(1+XLOOKUP(S$2,Assumptions!$C$94:$M$94,Assumptions!$C$98:$M$98))))</f>
        <v>-166.6497083</v>
      </c>
      <c r="T32" s="50">
        <f t="array" ref="T32">-(IF(T$2=1,Assumptions!$X33/12,-(SUMIF($D$2:$EE$2,T$2-1,$D32:$EE32)/12)*(1+XLOOKUP(T$2,Assumptions!$C$94:$M$94,Assumptions!$C$98:$M$98))))</f>
        <v>-166.6497083</v>
      </c>
      <c r="U32" s="50">
        <f t="array" ref="U32">-(IF(U$2=1,Assumptions!$X33/12,-(SUMIF($D$2:$EE$2,U$2-1,$D32:$EE32)/12)*(1+XLOOKUP(U$2,Assumptions!$C$94:$M$94,Assumptions!$C$98:$M$98))))</f>
        <v>-166.6497083</v>
      </c>
      <c r="V32" s="50">
        <f t="array" ref="V32">-(IF(V$2=1,Assumptions!$X33/12,-(SUMIF($D$2:$EE$2,V$2-1,$D32:$EE32)/12)*(1+XLOOKUP(V$2,Assumptions!$C$94:$M$94,Assumptions!$C$98:$M$98))))</f>
        <v>-166.6497083</v>
      </c>
      <c r="W32" s="50">
        <f t="array" ref="W32">-(IF(W$2=1,Assumptions!$X33/12,-(SUMIF($D$2:$EE$2,W$2-1,$D32:$EE32)/12)*(1+XLOOKUP(W$2,Assumptions!$C$94:$M$94,Assumptions!$C$98:$M$98))))</f>
        <v>-166.6497083</v>
      </c>
      <c r="X32" s="50">
        <f t="array" ref="X32">-(IF(X$2=1,Assumptions!$X33/12,-(SUMIF($D$2:$EE$2,X$2-1,$D32:$EE32)/12)*(1+XLOOKUP(X$2,Assumptions!$C$94:$M$94,Assumptions!$C$98:$M$98))))</f>
        <v>-166.6497083</v>
      </c>
      <c r="Y32" s="50">
        <f t="array" ref="Y32">-(IF(Y$2=1,Assumptions!$X33/12,-(SUMIF($D$2:$EE$2,Y$2-1,$D32:$EE32)/12)*(1+XLOOKUP(Y$2,Assumptions!$C$94:$M$94,Assumptions!$C$98:$M$98))))</f>
        <v>-166.6497083</v>
      </c>
      <c r="Z32" s="50">
        <f t="array" ref="Z32">-(IF(Z$2=1,Assumptions!$X33/12,-(SUMIF($D$2:$EE$2,Z$2-1,$D32:$EE32)/12)*(1+XLOOKUP(Z$2,Assumptions!$C$94:$M$94,Assumptions!$C$98:$M$98))))</f>
        <v>-166.6497083</v>
      </c>
      <c r="AA32" s="50">
        <f t="array" ref="AA32">-(IF(AA$2=1,Assumptions!$X33/12,-(SUMIF($D$2:$EE$2,AA$2-1,$D32:$EE32)/12)*(1+XLOOKUP(AA$2,Assumptions!$C$94:$M$94,Assumptions!$C$98:$M$98))))</f>
        <v>-166.6497083</v>
      </c>
      <c r="AB32" s="50">
        <f t="array" ref="AB32">-(IF(AB$2=1,Assumptions!$X33/12,-(SUMIF($D$2:$EE$2,AB$2-1,$D32:$EE32)/12)*(1+XLOOKUP(AB$2,Assumptions!$C$94:$M$94,Assumptions!$C$98:$M$98))))</f>
        <v>-171.6491996</v>
      </c>
      <c r="AC32" s="50">
        <f t="array" ref="AC32">-(IF(AC$2=1,Assumptions!$X33/12,-(SUMIF($D$2:$EE$2,AC$2-1,$D32:$EE32)/12)*(1+XLOOKUP(AC$2,Assumptions!$C$94:$M$94,Assumptions!$C$98:$M$98))))</f>
        <v>-171.6491996</v>
      </c>
      <c r="AD32" s="50">
        <f t="array" ref="AD32">-(IF(AD$2=1,Assumptions!$X33/12,-(SUMIF($D$2:$EE$2,AD$2-1,$D32:$EE32)/12)*(1+XLOOKUP(AD$2,Assumptions!$C$94:$M$94,Assumptions!$C$98:$M$98))))</f>
        <v>-171.6491996</v>
      </c>
      <c r="AE32" s="50">
        <f t="array" ref="AE32">-(IF(AE$2=1,Assumptions!$X33/12,-(SUMIF($D$2:$EE$2,AE$2-1,$D32:$EE32)/12)*(1+XLOOKUP(AE$2,Assumptions!$C$94:$M$94,Assumptions!$C$98:$M$98))))</f>
        <v>-171.6491996</v>
      </c>
      <c r="AF32" s="50">
        <f t="array" ref="AF32">-(IF(AF$2=1,Assumptions!$X33/12,-(SUMIF($D$2:$EE$2,AF$2-1,$D32:$EE32)/12)*(1+XLOOKUP(AF$2,Assumptions!$C$94:$M$94,Assumptions!$C$98:$M$98))))</f>
        <v>-171.6491996</v>
      </c>
      <c r="AG32" s="50">
        <f t="array" ref="AG32">-(IF(AG$2=1,Assumptions!$X33/12,-(SUMIF($D$2:$EE$2,AG$2-1,$D32:$EE32)/12)*(1+XLOOKUP(AG$2,Assumptions!$C$94:$M$94,Assumptions!$C$98:$M$98))))</f>
        <v>-171.6491996</v>
      </c>
      <c r="AH32" s="50">
        <f t="array" ref="AH32">-(IF(AH$2=1,Assumptions!$X33/12,-(SUMIF($D$2:$EE$2,AH$2-1,$D32:$EE32)/12)*(1+XLOOKUP(AH$2,Assumptions!$C$94:$M$94,Assumptions!$C$98:$M$98))))</f>
        <v>-171.6491996</v>
      </c>
      <c r="AI32" s="50">
        <f t="array" ref="AI32">-(IF(AI$2=1,Assumptions!$X33/12,-(SUMIF($D$2:$EE$2,AI$2-1,$D32:$EE32)/12)*(1+XLOOKUP(AI$2,Assumptions!$C$94:$M$94,Assumptions!$C$98:$M$98))))</f>
        <v>-171.6491996</v>
      </c>
      <c r="AJ32" s="50">
        <f t="array" ref="AJ32">-(IF(AJ$2=1,Assumptions!$X33/12,-(SUMIF($D$2:$EE$2,AJ$2-1,$D32:$EE32)/12)*(1+XLOOKUP(AJ$2,Assumptions!$C$94:$M$94,Assumptions!$C$98:$M$98))))</f>
        <v>-171.6491996</v>
      </c>
      <c r="AK32" s="50">
        <f t="array" ref="AK32">-(IF(AK$2=1,Assumptions!$X33/12,-(SUMIF($D$2:$EE$2,AK$2-1,$D32:$EE32)/12)*(1+XLOOKUP(AK$2,Assumptions!$C$94:$M$94,Assumptions!$C$98:$M$98))))</f>
        <v>-171.6491996</v>
      </c>
      <c r="AL32" s="50">
        <f t="array" ref="AL32">-(IF(AL$2=1,Assumptions!$X33/12,-(SUMIF($D$2:$EE$2,AL$2-1,$D32:$EE32)/12)*(1+XLOOKUP(AL$2,Assumptions!$C$94:$M$94,Assumptions!$C$98:$M$98))))</f>
        <v>-171.6491996</v>
      </c>
      <c r="AM32" s="50">
        <f t="array" ref="AM32">-(IF(AM$2=1,Assumptions!$X33/12,-(SUMIF($D$2:$EE$2,AM$2-1,$D32:$EE32)/12)*(1+XLOOKUP(AM$2,Assumptions!$C$94:$M$94,Assumptions!$C$98:$M$98))))</f>
        <v>-171.6491996</v>
      </c>
      <c r="AN32" s="50">
        <f t="array" ref="AN32">-(IF(AN$2=1,Assumptions!$X33/12,-(SUMIF($D$2:$EE$2,AN$2-1,$D32:$EE32)/12)*(1+XLOOKUP(AN$2,Assumptions!$C$94:$M$94,Assumptions!$C$98:$M$98))))</f>
        <v>-176.7986756</v>
      </c>
      <c r="AO32" s="50">
        <f t="array" ref="AO32">-(IF(AO$2=1,Assumptions!$X33/12,-(SUMIF($D$2:$EE$2,AO$2-1,$D32:$EE32)/12)*(1+XLOOKUP(AO$2,Assumptions!$C$94:$M$94,Assumptions!$C$98:$M$98))))</f>
        <v>-176.7986756</v>
      </c>
      <c r="AP32" s="50">
        <f t="array" ref="AP32">-(IF(AP$2=1,Assumptions!$X33/12,-(SUMIF($D$2:$EE$2,AP$2-1,$D32:$EE32)/12)*(1+XLOOKUP(AP$2,Assumptions!$C$94:$M$94,Assumptions!$C$98:$M$98))))</f>
        <v>-176.7986756</v>
      </c>
      <c r="AQ32" s="50">
        <f t="array" ref="AQ32">-(IF(AQ$2=1,Assumptions!$X33/12,-(SUMIF($D$2:$EE$2,AQ$2-1,$D32:$EE32)/12)*(1+XLOOKUP(AQ$2,Assumptions!$C$94:$M$94,Assumptions!$C$98:$M$98))))</f>
        <v>-176.7986756</v>
      </c>
      <c r="AR32" s="50">
        <f t="array" ref="AR32">-(IF(AR$2=1,Assumptions!$X33/12,-(SUMIF($D$2:$EE$2,AR$2-1,$D32:$EE32)/12)*(1+XLOOKUP(AR$2,Assumptions!$C$94:$M$94,Assumptions!$C$98:$M$98))))</f>
        <v>-176.7986756</v>
      </c>
      <c r="AS32" s="50">
        <f t="array" ref="AS32">-(IF(AS$2=1,Assumptions!$X33/12,-(SUMIF($D$2:$EE$2,AS$2-1,$D32:$EE32)/12)*(1+XLOOKUP(AS$2,Assumptions!$C$94:$M$94,Assumptions!$C$98:$M$98))))</f>
        <v>-176.7986756</v>
      </c>
      <c r="AT32" s="50">
        <f t="array" ref="AT32">-(IF(AT$2=1,Assumptions!$X33/12,-(SUMIF($D$2:$EE$2,AT$2-1,$D32:$EE32)/12)*(1+XLOOKUP(AT$2,Assumptions!$C$94:$M$94,Assumptions!$C$98:$M$98))))</f>
        <v>-176.7986756</v>
      </c>
      <c r="AU32" s="50">
        <f t="array" ref="AU32">-(IF(AU$2=1,Assumptions!$X33/12,-(SUMIF($D$2:$EE$2,AU$2-1,$D32:$EE32)/12)*(1+XLOOKUP(AU$2,Assumptions!$C$94:$M$94,Assumptions!$C$98:$M$98))))</f>
        <v>-176.7986756</v>
      </c>
      <c r="AV32" s="50">
        <f t="array" ref="AV32">-(IF(AV$2=1,Assumptions!$X33/12,-(SUMIF($D$2:$EE$2,AV$2-1,$D32:$EE32)/12)*(1+XLOOKUP(AV$2,Assumptions!$C$94:$M$94,Assumptions!$C$98:$M$98))))</f>
        <v>-176.7986756</v>
      </c>
      <c r="AW32" s="50">
        <f t="array" ref="AW32">-(IF(AW$2=1,Assumptions!$X33/12,-(SUMIF($D$2:$EE$2,AW$2-1,$D32:$EE32)/12)*(1+XLOOKUP(AW$2,Assumptions!$C$94:$M$94,Assumptions!$C$98:$M$98))))</f>
        <v>-176.7986756</v>
      </c>
      <c r="AX32" s="50">
        <f t="array" ref="AX32">-(IF(AX$2=1,Assumptions!$X33/12,-(SUMIF($D$2:$EE$2,AX$2-1,$D32:$EE32)/12)*(1+XLOOKUP(AX$2,Assumptions!$C$94:$M$94,Assumptions!$C$98:$M$98))))</f>
        <v>-176.7986756</v>
      </c>
      <c r="AY32" s="50">
        <f t="array" ref="AY32">-(IF(AY$2=1,Assumptions!$X33/12,-(SUMIF($D$2:$EE$2,AY$2-1,$D32:$EE32)/12)*(1+XLOOKUP(AY$2,Assumptions!$C$94:$M$94,Assumptions!$C$98:$M$98))))</f>
        <v>-176.7986756</v>
      </c>
      <c r="AZ32" s="50">
        <f t="array" ref="AZ32">-(IF(AZ$2=1,Assumptions!$X33/12,-(SUMIF($D$2:$EE$2,AZ$2-1,$D32:$EE32)/12)*(1+XLOOKUP(AZ$2,Assumptions!$C$94:$M$94,Assumptions!$C$98:$M$98))))</f>
        <v>-182.1026358</v>
      </c>
      <c r="BA32" s="50">
        <f t="array" ref="BA32">-(IF(BA$2=1,Assumptions!$X33/12,-(SUMIF($D$2:$EE$2,BA$2-1,$D32:$EE32)/12)*(1+XLOOKUP(BA$2,Assumptions!$C$94:$M$94,Assumptions!$C$98:$M$98))))</f>
        <v>-182.1026358</v>
      </c>
      <c r="BB32" s="50">
        <f t="array" ref="BB32">-(IF(BB$2=1,Assumptions!$X33/12,-(SUMIF($D$2:$EE$2,BB$2-1,$D32:$EE32)/12)*(1+XLOOKUP(BB$2,Assumptions!$C$94:$M$94,Assumptions!$C$98:$M$98))))</f>
        <v>-182.1026358</v>
      </c>
      <c r="BC32" s="50">
        <f t="array" ref="BC32">-(IF(BC$2=1,Assumptions!$X33/12,-(SUMIF($D$2:$EE$2,BC$2-1,$D32:$EE32)/12)*(1+XLOOKUP(BC$2,Assumptions!$C$94:$M$94,Assumptions!$C$98:$M$98))))</f>
        <v>-182.1026358</v>
      </c>
      <c r="BD32" s="50">
        <f t="array" ref="BD32">-(IF(BD$2=1,Assumptions!$X33/12,-(SUMIF($D$2:$EE$2,BD$2-1,$D32:$EE32)/12)*(1+XLOOKUP(BD$2,Assumptions!$C$94:$M$94,Assumptions!$C$98:$M$98))))</f>
        <v>-182.1026358</v>
      </c>
      <c r="BE32" s="50">
        <f t="array" ref="BE32">-(IF(BE$2=1,Assumptions!$X33/12,-(SUMIF($D$2:$EE$2,BE$2-1,$D32:$EE32)/12)*(1+XLOOKUP(BE$2,Assumptions!$C$94:$M$94,Assumptions!$C$98:$M$98))))</f>
        <v>-182.1026358</v>
      </c>
      <c r="BF32" s="50">
        <f t="array" ref="BF32">-(IF(BF$2=1,Assumptions!$X33/12,-(SUMIF($D$2:$EE$2,BF$2-1,$D32:$EE32)/12)*(1+XLOOKUP(BF$2,Assumptions!$C$94:$M$94,Assumptions!$C$98:$M$98))))</f>
        <v>-182.1026358</v>
      </c>
      <c r="BG32" s="50">
        <f t="array" ref="BG32">-(IF(BG$2=1,Assumptions!$X33/12,-(SUMIF($D$2:$EE$2,BG$2-1,$D32:$EE32)/12)*(1+XLOOKUP(BG$2,Assumptions!$C$94:$M$94,Assumptions!$C$98:$M$98))))</f>
        <v>-182.1026358</v>
      </c>
      <c r="BH32" s="50">
        <f t="array" ref="BH32">-(IF(BH$2=1,Assumptions!$X33/12,-(SUMIF($D$2:$EE$2,BH$2-1,$D32:$EE32)/12)*(1+XLOOKUP(BH$2,Assumptions!$C$94:$M$94,Assumptions!$C$98:$M$98))))</f>
        <v>-182.1026358</v>
      </c>
      <c r="BI32" s="50">
        <f t="array" ref="BI32">-(IF(BI$2=1,Assumptions!$X33/12,-(SUMIF($D$2:$EE$2,BI$2-1,$D32:$EE32)/12)*(1+XLOOKUP(BI$2,Assumptions!$C$94:$M$94,Assumptions!$C$98:$M$98))))</f>
        <v>-182.1026358</v>
      </c>
      <c r="BJ32" s="50">
        <f t="array" ref="BJ32">-(IF(BJ$2=1,Assumptions!$X33/12,-(SUMIF($D$2:$EE$2,BJ$2-1,$D32:$EE32)/12)*(1+XLOOKUP(BJ$2,Assumptions!$C$94:$M$94,Assumptions!$C$98:$M$98))))</f>
        <v>-182.1026358</v>
      </c>
      <c r="BK32" s="50">
        <f t="array" ref="BK32">-(IF(BK$2=1,Assumptions!$X33/12,-(SUMIF($D$2:$EE$2,BK$2-1,$D32:$EE32)/12)*(1+XLOOKUP(BK$2,Assumptions!$C$94:$M$94,Assumptions!$C$98:$M$98))))</f>
        <v>-182.1026358</v>
      </c>
      <c r="BL32" s="50">
        <f t="array" ref="BL32">-(IF(BL$2=1,Assumptions!$X33/12,-(SUMIF($D$2:$EE$2,BL$2-1,$D32:$EE32)/12)*(1+XLOOKUP(BL$2,Assumptions!$C$94:$M$94,Assumptions!$C$98:$M$98))))</f>
        <v>-187.5657149</v>
      </c>
      <c r="BM32" s="50">
        <f t="array" ref="BM32">-(IF(BM$2=1,Assumptions!$X33/12,-(SUMIF($D$2:$EE$2,BM$2-1,$D32:$EE32)/12)*(1+XLOOKUP(BM$2,Assumptions!$C$94:$M$94,Assumptions!$C$98:$M$98))))</f>
        <v>-187.5657149</v>
      </c>
      <c r="BN32" s="50">
        <f t="array" ref="BN32">-(IF(BN$2=1,Assumptions!$X33/12,-(SUMIF($D$2:$EE$2,BN$2-1,$D32:$EE32)/12)*(1+XLOOKUP(BN$2,Assumptions!$C$94:$M$94,Assumptions!$C$98:$M$98))))</f>
        <v>-187.5657149</v>
      </c>
      <c r="BO32" s="50">
        <f t="array" ref="BO32">-(IF(BO$2=1,Assumptions!$X33/12,-(SUMIF($D$2:$EE$2,BO$2-1,$D32:$EE32)/12)*(1+XLOOKUP(BO$2,Assumptions!$C$94:$M$94,Assumptions!$C$98:$M$98))))</f>
        <v>-187.5657149</v>
      </c>
      <c r="BP32" s="50">
        <f t="array" ref="BP32">-(IF(BP$2=1,Assumptions!$X33/12,-(SUMIF($D$2:$EE$2,BP$2-1,$D32:$EE32)/12)*(1+XLOOKUP(BP$2,Assumptions!$C$94:$M$94,Assumptions!$C$98:$M$98))))</f>
        <v>-187.5657149</v>
      </c>
      <c r="BQ32" s="50">
        <f t="array" ref="BQ32">-(IF(BQ$2=1,Assumptions!$X33/12,-(SUMIF($D$2:$EE$2,BQ$2-1,$D32:$EE32)/12)*(1+XLOOKUP(BQ$2,Assumptions!$C$94:$M$94,Assumptions!$C$98:$M$98))))</f>
        <v>-187.5657149</v>
      </c>
      <c r="BR32" s="50">
        <f t="array" ref="BR32">-(IF(BR$2=1,Assumptions!$X33/12,-(SUMIF($D$2:$EE$2,BR$2-1,$D32:$EE32)/12)*(1+XLOOKUP(BR$2,Assumptions!$C$94:$M$94,Assumptions!$C$98:$M$98))))</f>
        <v>-187.5657149</v>
      </c>
      <c r="BS32" s="50">
        <f t="array" ref="BS32">-(IF(BS$2=1,Assumptions!$X33/12,-(SUMIF($D$2:$EE$2,BS$2-1,$D32:$EE32)/12)*(1+XLOOKUP(BS$2,Assumptions!$C$94:$M$94,Assumptions!$C$98:$M$98))))</f>
        <v>-187.5657149</v>
      </c>
      <c r="BT32" s="50">
        <f t="array" ref="BT32">-(IF(BT$2=1,Assumptions!$X33/12,-(SUMIF($D$2:$EE$2,BT$2-1,$D32:$EE32)/12)*(1+XLOOKUP(BT$2,Assumptions!$C$94:$M$94,Assumptions!$C$98:$M$98))))</f>
        <v>-187.5657149</v>
      </c>
      <c r="BU32" s="50">
        <f t="array" ref="BU32">-(IF(BU$2=1,Assumptions!$X33/12,-(SUMIF($D$2:$EE$2,BU$2-1,$D32:$EE32)/12)*(1+XLOOKUP(BU$2,Assumptions!$C$94:$M$94,Assumptions!$C$98:$M$98))))</f>
        <v>-187.5657149</v>
      </c>
      <c r="BV32" s="50">
        <f t="array" ref="BV32">-(IF(BV$2=1,Assumptions!$X33/12,-(SUMIF($D$2:$EE$2,BV$2-1,$D32:$EE32)/12)*(1+XLOOKUP(BV$2,Assumptions!$C$94:$M$94,Assumptions!$C$98:$M$98))))</f>
        <v>-187.5657149</v>
      </c>
      <c r="BW32" s="50">
        <f t="array" ref="BW32">-(IF(BW$2=1,Assumptions!$X33/12,-(SUMIF($D$2:$EE$2,BW$2-1,$D32:$EE32)/12)*(1+XLOOKUP(BW$2,Assumptions!$C$94:$M$94,Assumptions!$C$98:$M$98))))</f>
        <v>-187.5657149</v>
      </c>
      <c r="BX32" s="50">
        <f t="array" ref="BX32">-(IF(BX$2=1,Assumptions!$X33/12,-(SUMIF($D$2:$EE$2,BX$2-1,$D32:$EE32)/12)*(1+XLOOKUP(BX$2,Assumptions!$C$94:$M$94,Assumptions!$C$98:$M$98))))</f>
        <v>-193.1926864</v>
      </c>
      <c r="BY32" s="50">
        <f t="array" ref="BY32">-(IF(BY$2=1,Assumptions!$X33/12,-(SUMIF($D$2:$EE$2,BY$2-1,$D32:$EE32)/12)*(1+XLOOKUP(BY$2,Assumptions!$C$94:$M$94,Assumptions!$C$98:$M$98))))</f>
        <v>-193.1926864</v>
      </c>
      <c r="BZ32" s="50">
        <f t="array" ref="BZ32">-(IF(BZ$2=1,Assumptions!$X33/12,-(SUMIF($D$2:$EE$2,BZ$2-1,$D32:$EE32)/12)*(1+XLOOKUP(BZ$2,Assumptions!$C$94:$M$94,Assumptions!$C$98:$M$98))))</f>
        <v>-193.1926864</v>
      </c>
      <c r="CA32" s="50">
        <f t="array" ref="CA32">-(IF(CA$2=1,Assumptions!$X33/12,-(SUMIF($D$2:$EE$2,CA$2-1,$D32:$EE32)/12)*(1+XLOOKUP(CA$2,Assumptions!$C$94:$M$94,Assumptions!$C$98:$M$98))))</f>
        <v>-193.1926864</v>
      </c>
      <c r="CB32" s="50">
        <f t="array" ref="CB32">-(IF(CB$2=1,Assumptions!$X33/12,-(SUMIF($D$2:$EE$2,CB$2-1,$D32:$EE32)/12)*(1+XLOOKUP(CB$2,Assumptions!$C$94:$M$94,Assumptions!$C$98:$M$98))))</f>
        <v>-193.1926864</v>
      </c>
      <c r="CC32" s="50">
        <f t="array" ref="CC32">-(IF(CC$2=1,Assumptions!$X33/12,-(SUMIF($D$2:$EE$2,CC$2-1,$D32:$EE32)/12)*(1+XLOOKUP(CC$2,Assumptions!$C$94:$M$94,Assumptions!$C$98:$M$98))))</f>
        <v>-193.1926864</v>
      </c>
      <c r="CD32" s="50">
        <f t="array" ref="CD32">-(IF(CD$2=1,Assumptions!$X33/12,-(SUMIF($D$2:$EE$2,CD$2-1,$D32:$EE32)/12)*(1+XLOOKUP(CD$2,Assumptions!$C$94:$M$94,Assumptions!$C$98:$M$98))))</f>
        <v>-193.1926864</v>
      </c>
      <c r="CE32" s="50">
        <f t="array" ref="CE32">-(IF(CE$2=1,Assumptions!$X33/12,-(SUMIF($D$2:$EE$2,CE$2-1,$D32:$EE32)/12)*(1+XLOOKUP(CE$2,Assumptions!$C$94:$M$94,Assumptions!$C$98:$M$98))))</f>
        <v>-193.1926864</v>
      </c>
      <c r="CF32" s="50">
        <f t="array" ref="CF32">-(IF(CF$2=1,Assumptions!$X33/12,-(SUMIF($D$2:$EE$2,CF$2-1,$D32:$EE32)/12)*(1+XLOOKUP(CF$2,Assumptions!$C$94:$M$94,Assumptions!$C$98:$M$98))))</f>
        <v>-193.1926864</v>
      </c>
      <c r="CG32" s="50">
        <f t="array" ref="CG32">-(IF(CG$2=1,Assumptions!$X33/12,-(SUMIF($D$2:$EE$2,CG$2-1,$D32:$EE32)/12)*(1+XLOOKUP(CG$2,Assumptions!$C$94:$M$94,Assumptions!$C$98:$M$98))))</f>
        <v>-193.1926864</v>
      </c>
      <c r="CH32" s="50">
        <f t="array" ref="CH32">-(IF(CH$2=1,Assumptions!$X33/12,-(SUMIF($D$2:$EE$2,CH$2-1,$D32:$EE32)/12)*(1+XLOOKUP(CH$2,Assumptions!$C$94:$M$94,Assumptions!$C$98:$M$98))))</f>
        <v>-193.1926864</v>
      </c>
      <c r="CI32" s="50">
        <f t="array" ref="CI32">-(IF(CI$2=1,Assumptions!$X33/12,-(SUMIF($D$2:$EE$2,CI$2-1,$D32:$EE32)/12)*(1+XLOOKUP(CI$2,Assumptions!$C$94:$M$94,Assumptions!$C$98:$M$98))))</f>
        <v>-193.1926864</v>
      </c>
      <c r="CJ32" s="50">
        <f t="array" ref="CJ32">-(IF(CJ$2=1,Assumptions!$X33/12,-(SUMIF($D$2:$EE$2,CJ$2-1,$D32:$EE32)/12)*(1+XLOOKUP(CJ$2,Assumptions!$C$94:$M$94,Assumptions!$C$98:$M$98))))</f>
        <v>-198.988467</v>
      </c>
      <c r="CK32" s="50">
        <f t="array" ref="CK32">-(IF(CK$2=1,Assumptions!$X33/12,-(SUMIF($D$2:$EE$2,CK$2-1,$D32:$EE32)/12)*(1+XLOOKUP(CK$2,Assumptions!$C$94:$M$94,Assumptions!$C$98:$M$98))))</f>
        <v>-198.988467</v>
      </c>
      <c r="CL32" s="50">
        <f t="array" ref="CL32">-(IF(CL$2=1,Assumptions!$X33/12,-(SUMIF($D$2:$EE$2,CL$2-1,$D32:$EE32)/12)*(1+XLOOKUP(CL$2,Assumptions!$C$94:$M$94,Assumptions!$C$98:$M$98))))</f>
        <v>-198.988467</v>
      </c>
      <c r="CM32" s="50">
        <f t="array" ref="CM32">-(IF(CM$2=1,Assumptions!$X33/12,-(SUMIF($D$2:$EE$2,CM$2-1,$D32:$EE32)/12)*(1+XLOOKUP(CM$2,Assumptions!$C$94:$M$94,Assumptions!$C$98:$M$98))))</f>
        <v>-198.988467</v>
      </c>
      <c r="CN32" s="50">
        <f t="array" ref="CN32">-(IF(CN$2=1,Assumptions!$X33/12,-(SUMIF($D$2:$EE$2,CN$2-1,$D32:$EE32)/12)*(1+XLOOKUP(CN$2,Assumptions!$C$94:$M$94,Assumptions!$C$98:$M$98))))</f>
        <v>-198.988467</v>
      </c>
      <c r="CO32" s="50">
        <f t="array" ref="CO32">-(IF(CO$2=1,Assumptions!$X33/12,-(SUMIF($D$2:$EE$2,CO$2-1,$D32:$EE32)/12)*(1+XLOOKUP(CO$2,Assumptions!$C$94:$M$94,Assumptions!$C$98:$M$98))))</f>
        <v>-198.988467</v>
      </c>
      <c r="CP32" s="50">
        <f t="array" ref="CP32">-(IF(CP$2=1,Assumptions!$X33/12,-(SUMIF($D$2:$EE$2,CP$2-1,$D32:$EE32)/12)*(1+XLOOKUP(CP$2,Assumptions!$C$94:$M$94,Assumptions!$C$98:$M$98))))</f>
        <v>-198.988467</v>
      </c>
      <c r="CQ32" s="50">
        <f t="array" ref="CQ32">-(IF(CQ$2=1,Assumptions!$X33/12,-(SUMIF($D$2:$EE$2,CQ$2-1,$D32:$EE32)/12)*(1+XLOOKUP(CQ$2,Assumptions!$C$94:$M$94,Assumptions!$C$98:$M$98))))</f>
        <v>-198.988467</v>
      </c>
      <c r="CR32" s="50">
        <f t="array" ref="CR32">-(IF(CR$2=1,Assumptions!$X33/12,-(SUMIF($D$2:$EE$2,CR$2-1,$D32:$EE32)/12)*(1+XLOOKUP(CR$2,Assumptions!$C$94:$M$94,Assumptions!$C$98:$M$98))))</f>
        <v>-198.988467</v>
      </c>
      <c r="CS32" s="50">
        <f t="array" ref="CS32">-(IF(CS$2=1,Assumptions!$X33/12,-(SUMIF($D$2:$EE$2,CS$2-1,$D32:$EE32)/12)*(1+XLOOKUP(CS$2,Assumptions!$C$94:$M$94,Assumptions!$C$98:$M$98))))</f>
        <v>-198.988467</v>
      </c>
      <c r="CT32" s="50">
        <f t="array" ref="CT32">-(IF(CT$2=1,Assumptions!$X33/12,-(SUMIF($D$2:$EE$2,CT$2-1,$D32:$EE32)/12)*(1+XLOOKUP(CT$2,Assumptions!$C$94:$M$94,Assumptions!$C$98:$M$98))))</f>
        <v>-198.988467</v>
      </c>
      <c r="CU32" s="50">
        <f t="array" ref="CU32">-(IF(CU$2=1,Assumptions!$X33/12,-(SUMIF($D$2:$EE$2,CU$2-1,$D32:$EE32)/12)*(1+XLOOKUP(CU$2,Assumptions!$C$94:$M$94,Assumptions!$C$98:$M$98))))</f>
        <v>-198.988467</v>
      </c>
      <c r="CV32" s="50">
        <f t="array" ref="CV32">-(IF(CV$2=1,Assumptions!$X33/12,-(SUMIF($D$2:$EE$2,CV$2-1,$D32:$EE32)/12)*(1+XLOOKUP(CV$2,Assumptions!$C$94:$M$94,Assumptions!$C$98:$M$98))))</f>
        <v>-204.958121</v>
      </c>
      <c r="CW32" s="50">
        <f t="array" ref="CW32">-(IF(CW$2=1,Assumptions!$X33/12,-(SUMIF($D$2:$EE$2,CW$2-1,$D32:$EE32)/12)*(1+XLOOKUP(CW$2,Assumptions!$C$94:$M$94,Assumptions!$C$98:$M$98))))</f>
        <v>-204.958121</v>
      </c>
      <c r="CX32" s="50">
        <f t="array" ref="CX32">-(IF(CX$2=1,Assumptions!$X33/12,-(SUMIF($D$2:$EE$2,CX$2-1,$D32:$EE32)/12)*(1+XLOOKUP(CX$2,Assumptions!$C$94:$M$94,Assumptions!$C$98:$M$98))))</f>
        <v>-204.958121</v>
      </c>
      <c r="CY32" s="50">
        <f t="array" ref="CY32">-(IF(CY$2=1,Assumptions!$X33/12,-(SUMIF($D$2:$EE$2,CY$2-1,$D32:$EE32)/12)*(1+XLOOKUP(CY$2,Assumptions!$C$94:$M$94,Assumptions!$C$98:$M$98))))</f>
        <v>-204.958121</v>
      </c>
      <c r="CZ32" s="50">
        <f t="array" ref="CZ32">-(IF(CZ$2=1,Assumptions!$X33/12,-(SUMIF($D$2:$EE$2,CZ$2-1,$D32:$EE32)/12)*(1+XLOOKUP(CZ$2,Assumptions!$C$94:$M$94,Assumptions!$C$98:$M$98))))</f>
        <v>-204.958121</v>
      </c>
      <c r="DA32" s="50">
        <f t="array" ref="DA32">-(IF(DA$2=1,Assumptions!$X33/12,-(SUMIF($D$2:$EE$2,DA$2-1,$D32:$EE32)/12)*(1+XLOOKUP(DA$2,Assumptions!$C$94:$M$94,Assumptions!$C$98:$M$98))))</f>
        <v>-204.958121</v>
      </c>
      <c r="DB32" s="50">
        <f t="array" ref="DB32">-(IF(DB$2=1,Assumptions!$X33/12,-(SUMIF($D$2:$EE$2,DB$2-1,$D32:$EE32)/12)*(1+XLOOKUP(DB$2,Assumptions!$C$94:$M$94,Assumptions!$C$98:$M$98))))</f>
        <v>-204.958121</v>
      </c>
      <c r="DC32" s="50">
        <f t="array" ref="DC32">-(IF(DC$2=1,Assumptions!$X33/12,-(SUMIF($D$2:$EE$2,DC$2-1,$D32:$EE32)/12)*(1+XLOOKUP(DC$2,Assumptions!$C$94:$M$94,Assumptions!$C$98:$M$98))))</f>
        <v>-204.958121</v>
      </c>
      <c r="DD32" s="50">
        <f t="array" ref="DD32">-(IF(DD$2=1,Assumptions!$X33/12,-(SUMIF($D$2:$EE$2,DD$2-1,$D32:$EE32)/12)*(1+XLOOKUP(DD$2,Assumptions!$C$94:$M$94,Assumptions!$C$98:$M$98))))</f>
        <v>-204.958121</v>
      </c>
      <c r="DE32" s="50">
        <f t="array" ref="DE32">-(IF(DE$2=1,Assumptions!$X33/12,-(SUMIF($D$2:$EE$2,DE$2-1,$D32:$EE32)/12)*(1+XLOOKUP(DE$2,Assumptions!$C$94:$M$94,Assumptions!$C$98:$M$98))))</f>
        <v>-204.958121</v>
      </c>
      <c r="DF32" s="50">
        <f t="array" ref="DF32">-(IF(DF$2=1,Assumptions!$X33/12,-(SUMIF($D$2:$EE$2,DF$2-1,$D32:$EE32)/12)*(1+XLOOKUP(DF$2,Assumptions!$C$94:$M$94,Assumptions!$C$98:$M$98))))</f>
        <v>-204.958121</v>
      </c>
      <c r="DG32" s="50">
        <f t="array" ref="DG32">-(IF(DG$2=1,Assumptions!$X33/12,-(SUMIF($D$2:$EE$2,DG$2-1,$D32:$EE32)/12)*(1+XLOOKUP(DG$2,Assumptions!$C$94:$M$94,Assumptions!$C$98:$M$98))))</f>
        <v>-204.958121</v>
      </c>
      <c r="DH32" s="50">
        <f t="array" ref="DH32">-(IF(DH$2=1,Assumptions!$X33/12,-(SUMIF($D$2:$EE$2,DH$2-1,$D32:$EE32)/12)*(1+XLOOKUP(DH$2,Assumptions!$C$94:$M$94,Assumptions!$C$98:$M$98))))</f>
        <v>-211.1068646</v>
      </c>
      <c r="DI32" s="50">
        <f t="array" ref="DI32">-(IF(DI$2=1,Assumptions!$X33/12,-(SUMIF($D$2:$EE$2,DI$2-1,$D32:$EE32)/12)*(1+XLOOKUP(DI$2,Assumptions!$C$94:$M$94,Assumptions!$C$98:$M$98))))</f>
        <v>-211.1068646</v>
      </c>
      <c r="DJ32" s="50">
        <f t="array" ref="DJ32">-(IF(DJ$2=1,Assumptions!$X33/12,-(SUMIF($D$2:$EE$2,DJ$2-1,$D32:$EE32)/12)*(1+XLOOKUP(DJ$2,Assumptions!$C$94:$M$94,Assumptions!$C$98:$M$98))))</f>
        <v>-211.1068646</v>
      </c>
      <c r="DK32" s="50">
        <f t="array" ref="DK32">-(IF(DK$2=1,Assumptions!$X33/12,-(SUMIF($D$2:$EE$2,DK$2-1,$D32:$EE32)/12)*(1+XLOOKUP(DK$2,Assumptions!$C$94:$M$94,Assumptions!$C$98:$M$98))))</f>
        <v>-211.1068646</v>
      </c>
      <c r="DL32" s="50">
        <f t="array" ref="DL32">-(IF(DL$2=1,Assumptions!$X33/12,-(SUMIF($D$2:$EE$2,DL$2-1,$D32:$EE32)/12)*(1+XLOOKUP(DL$2,Assumptions!$C$94:$M$94,Assumptions!$C$98:$M$98))))</f>
        <v>-211.1068646</v>
      </c>
      <c r="DM32" s="50">
        <f t="array" ref="DM32">-(IF(DM$2=1,Assumptions!$X33/12,-(SUMIF($D$2:$EE$2,DM$2-1,$D32:$EE32)/12)*(1+XLOOKUP(DM$2,Assumptions!$C$94:$M$94,Assumptions!$C$98:$M$98))))</f>
        <v>-211.1068646</v>
      </c>
      <c r="DN32" s="50">
        <f t="array" ref="DN32">-(IF(DN$2=1,Assumptions!$X33/12,-(SUMIF($D$2:$EE$2,DN$2-1,$D32:$EE32)/12)*(1+XLOOKUP(DN$2,Assumptions!$C$94:$M$94,Assumptions!$C$98:$M$98))))</f>
        <v>-211.1068646</v>
      </c>
      <c r="DO32" s="50">
        <f t="array" ref="DO32">-(IF(DO$2=1,Assumptions!$X33/12,-(SUMIF($D$2:$EE$2,DO$2-1,$D32:$EE32)/12)*(1+XLOOKUP(DO$2,Assumptions!$C$94:$M$94,Assumptions!$C$98:$M$98))))</f>
        <v>-211.1068646</v>
      </c>
      <c r="DP32" s="50">
        <f t="array" ref="DP32">-(IF(DP$2=1,Assumptions!$X33/12,-(SUMIF($D$2:$EE$2,DP$2-1,$D32:$EE32)/12)*(1+XLOOKUP(DP$2,Assumptions!$C$94:$M$94,Assumptions!$C$98:$M$98))))</f>
        <v>-211.1068646</v>
      </c>
      <c r="DQ32" s="50">
        <f t="array" ref="DQ32">-(IF(DQ$2=1,Assumptions!$X33/12,-(SUMIF($D$2:$EE$2,DQ$2-1,$D32:$EE32)/12)*(1+XLOOKUP(DQ$2,Assumptions!$C$94:$M$94,Assumptions!$C$98:$M$98))))</f>
        <v>-211.1068646</v>
      </c>
      <c r="DR32" s="50">
        <f t="array" ref="DR32">-(IF(DR$2=1,Assumptions!$X33/12,-(SUMIF($D$2:$EE$2,DR$2-1,$D32:$EE32)/12)*(1+XLOOKUP(DR$2,Assumptions!$C$94:$M$94,Assumptions!$C$98:$M$98))))</f>
        <v>-211.1068646</v>
      </c>
      <c r="DS32" s="50">
        <f t="array" ref="DS32">-(IF(DS$2=1,Assumptions!$X33/12,-(SUMIF($D$2:$EE$2,DS$2-1,$D32:$EE32)/12)*(1+XLOOKUP(DS$2,Assumptions!$C$94:$M$94,Assumptions!$C$98:$M$98))))</f>
        <v>-211.1068646</v>
      </c>
      <c r="DT32" s="50">
        <f t="array" ref="DT32">-(IF(DT$2=1,Assumptions!$X33/12,-(SUMIF($D$2:$EE$2,DT$2-1,$D32:$EE32)/12)*(1+XLOOKUP(DT$2,Assumptions!$C$94:$M$94,Assumptions!$C$98:$M$98))))</f>
        <v>-217.4400705</v>
      </c>
      <c r="DU32" s="50">
        <f t="array" ref="DU32">-(IF(DU$2=1,Assumptions!$X33/12,-(SUMIF($D$2:$EE$2,DU$2-1,$D32:$EE32)/12)*(1+XLOOKUP(DU$2,Assumptions!$C$94:$M$94,Assumptions!$C$98:$M$98))))</f>
        <v>-217.4400705</v>
      </c>
      <c r="DV32" s="50">
        <f t="array" ref="DV32">-(IF(DV$2=1,Assumptions!$X33/12,-(SUMIF($D$2:$EE$2,DV$2-1,$D32:$EE32)/12)*(1+XLOOKUP(DV$2,Assumptions!$C$94:$M$94,Assumptions!$C$98:$M$98))))</f>
        <v>-217.4400705</v>
      </c>
      <c r="DW32" s="50">
        <f t="array" ref="DW32">-(IF(DW$2=1,Assumptions!$X33/12,-(SUMIF($D$2:$EE$2,DW$2-1,$D32:$EE32)/12)*(1+XLOOKUP(DW$2,Assumptions!$C$94:$M$94,Assumptions!$C$98:$M$98))))</f>
        <v>-217.4400705</v>
      </c>
      <c r="DX32" s="50">
        <f t="array" ref="DX32">-(IF(DX$2=1,Assumptions!$X33/12,-(SUMIF($D$2:$EE$2,DX$2-1,$D32:$EE32)/12)*(1+XLOOKUP(DX$2,Assumptions!$C$94:$M$94,Assumptions!$C$98:$M$98))))</f>
        <v>-217.4400705</v>
      </c>
      <c r="DY32" s="50">
        <f t="array" ref="DY32">-(IF(DY$2=1,Assumptions!$X33/12,-(SUMIF($D$2:$EE$2,DY$2-1,$D32:$EE32)/12)*(1+XLOOKUP(DY$2,Assumptions!$C$94:$M$94,Assumptions!$C$98:$M$98))))</f>
        <v>-217.4400705</v>
      </c>
      <c r="DZ32" s="50">
        <f t="array" ref="DZ32">-(IF(DZ$2=1,Assumptions!$X33/12,-(SUMIF($D$2:$EE$2,DZ$2-1,$D32:$EE32)/12)*(1+XLOOKUP(DZ$2,Assumptions!$C$94:$M$94,Assumptions!$C$98:$M$98))))</f>
        <v>-217.4400705</v>
      </c>
      <c r="EA32" s="50">
        <f t="array" ref="EA32">-(IF(EA$2=1,Assumptions!$X33/12,-(SUMIF($D$2:$EE$2,EA$2-1,$D32:$EE32)/12)*(1+XLOOKUP(EA$2,Assumptions!$C$94:$M$94,Assumptions!$C$98:$M$98))))</f>
        <v>-217.4400705</v>
      </c>
      <c r="EB32" s="50">
        <f t="array" ref="EB32">-(IF(EB$2=1,Assumptions!$X33/12,-(SUMIF($D$2:$EE$2,EB$2-1,$D32:$EE32)/12)*(1+XLOOKUP(EB$2,Assumptions!$C$94:$M$94,Assumptions!$C$98:$M$98))))</f>
        <v>-217.4400705</v>
      </c>
      <c r="EC32" s="50">
        <f t="array" ref="EC32">-(IF(EC$2=1,Assumptions!$X33/12,-(SUMIF($D$2:$EE$2,EC$2-1,$D32:$EE32)/12)*(1+XLOOKUP(EC$2,Assumptions!$C$94:$M$94,Assumptions!$C$98:$M$98))))</f>
        <v>-217.4400705</v>
      </c>
      <c r="ED32" s="50">
        <f t="array" ref="ED32">-(IF(ED$2=1,Assumptions!$X33/12,-(SUMIF($D$2:$EE$2,ED$2-1,$D32:$EE32)/12)*(1+XLOOKUP(ED$2,Assumptions!$C$94:$M$94,Assumptions!$C$98:$M$98))))</f>
        <v>-217.4400705</v>
      </c>
      <c r="EE32" s="50">
        <f t="array" ref="EE32">-(IF(EE$2=1,Assumptions!$X33/12,-(SUMIF($D$2:$EE$2,EE$2-1,$D32:$EE32)/12)*(1+XLOOKUP(EE$2,Assumptions!$C$94:$M$94,Assumptions!$C$98:$M$98))))</f>
        <v>-217.4400705</v>
      </c>
    </row>
    <row r="33" ht="15.75" customHeight="1">
      <c r="A33" s="1"/>
      <c r="B33" s="1"/>
      <c r="C33" s="1" t="str">
        <f>Assumptions!J34</f>
        <v>Tax</v>
      </c>
      <c r="D33" s="50">
        <f t="array" ref="D33">-(IF(D$2=1,Assumptions!$X34/12,-(SUMIF($D$2:$EE$2,D$2-1,$D33:$EE33)/12)*(1+XLOOKUP(D$2,Assumptions!$C$94:$M$94,Assumptions!$C$98:$M$98))))</f>
        <v>-2583.7875</v>
      </c>
      <c r="E33" s="50">
        <f t="array" ref="E33">-(IF(E$2=1,Assumptions!$X34/12,-(SUMIF($D$2:$EE$2,E$2-1,$D33:$EE33)/12)*(1+XLOOKUP(E$2,Assumptions!$C$94:$M$94,Assumptions!$C$98:$M$98))))</f>
        <v>-2583.7875</v>
      </c>
      <c r="F33" s="50">
        <f t="array" ref="F33">-(IF(F$2=1,Assumptions!$X34/12,-(SUMIF($D$2:$EE$2,F$2-1,$D33:$EE33)/12)*(1+XLOOKUP(F$2,Assumptions!$C$94:$M$94,Assumptions!$C$98:$M$98))))</f>
        <v>-2583.7875</v>
      </c>
      <c r="G33" s="50">
        <f t="array" ref="G33">-(IF(G$2=1,Assumptions!$X34/12,-(SUMIF($D$2:$EE$2,G$2-1,$D33:$EE33)/12)*(1+XLOOKUP(G$2,Assumptions!$C$94:$M$94,Assumptions!$C$98:$M$98))))</f>
        <v>-2583.7875</v>
      </c>
      <c r="H33" s="50">
        <f t="array" ref="H33">-(IF(H$2=1,Assumptions!$X34/12,-(SUMIF($D$2:$EE$2,H$2-1,$D33:$EE33)/12)*(1+XLOOKUP(H$2,Assumptions!$C$94:$M$94,Assumptions!$C$98:$M$98))))</f>
        <v>-2583.7875</v>
      </c>
      <c r="I33" s="50">
        <f t="array" ref="I33">-(IF(I$2=1,Assumptions!$X34/12,-(SUMIF($D$2:$EE$2,I$2-1,$D33:$EE33)/12)*(1+XLOOKUP(I$2,Assumptions!$C$94:$M$94,Assumptions!$C$98:$M$98))))</f>
        <v>-2583.7875</v>
      </c>
      <c r="J33" s="50">
        <f t="array" ref="J33">-(IF(J$2=1,Assumptions!$X34/12,-(SUMIF($D$2:$EE$2,J$2-1,$D33:$EE33)/12)*(1+XLOOKUP(J$2,Assumptions!$C$94:$M$94,Assumptions!$C$98:$M$98))))</f>
        <v>-2583.7875</v>
      </c>
      <c r="K33" s="50">
        <f t="array" ref="K33">-(IF(K$2=1,Assumptions!$X34/12,-(SUMIF($D$2:$EE$2,K$2-1,$D33:$EE33)/12)*(1+XLOOKUP(K$2,Assumptions!$C$94:$M$94,Assumptions!$C$98:$M$98))))</f>
        <v>-2583.7875</v>
      </c>
      <c r="L33" s="50">
        <f t="array" ref="L33">-(IF(L$2=1,Assumptions!$X34/12,-(SUMIF($D$2:$EE$2,L$2-1,$D33:$EE33)/12)*(1+XLOOKUP(L$2,Assumptions!$C$94:$M$94,Assumptions!$C$98:$M$98))))</f>
        <v>-2583.7875</v>
      </c>
      <c r="M33" s="50">
        <f t="array" ref="M33">-(IF(M$2=1,Assumptions!$X34/12,-(SUMIF($D$2:$EE$2,M$2-1,$D33:$EE33)/12)*(1+XLOOKUP(M$2,Assumptions!$C$94:$M$94,Assumptions!$C$98:$M$98))))</f>
        <v>-2583.7875</v>
      </c>
      <c r="N33" s="50">
        <f t="array" ref="N33">-(IF(N$2=1,Assumptions!$X34/12,-(SUMIF($D$2:$EE$2,N$2-1,$D33:$EE33)/12)*(1+XLOOKUP(N$2,Assumptions!$C$94:$M$94,Assumptions!$C$98:$M$98))))</f>
        <v>-2583.7875</v>
      </c>
      <c r="O33" s="50">
        <f t="array" ref="O33">-(IF(O$2=1,Assumptions!$X34/12,-(SUMIF($D$2:$EE$2,O$2-1,$D33:$EE33)/12)*(1+XLOOKUP(O$2,Assumptions!$C$94:$M$94,Assumptions!$C$98:$M$98))))</f>
        <v>-2583.7875</v>
      </c>
      <c r="P33" s="50">
        <f t="array" ref="P33">-(IF(P$2=1,Assumptions!$X34/12,-(SUMIF($D$2:$EE$2,P$2-1,$D33:$EE33)/12)*(1+XLOOKUP(P$2,Assumptions!$C$94:$M$94,Assumptions!$C$98:$M$98))))</f>
        <v>-2661.301125</v>
      </c>
      <c r="Q33" s="50">
        <f t="array" ref="Q33">-(IF(Q$2=1,Assumptions!$X34/12,-(SUMIF($D$2:$EE$2,Q$2-1,$D33:$EE33)/12)*(1+XLOOKUP(Q$2,Assumptions!$C$94:$M$94,Assumptions!$C$98:$M$98))))</f>
        <v>-2661.301125</v>
      </c>
      <c r="R33" s="50">
        <f t="array" ref="R33">-(IF(R$2=1,Assumptions!$X34/12,-(SUMIF($D$2:$EE$2,R$2-1,$D33:$EE33)/12)*(1+XLOOKUP(R$2,Assumptions!$C$94:$M$94,Assumptions!$C$98:$M$98))))</f>
        <v>-2661.301125</v>
      </c>
      <c r="S33" s="50">
        <f t="array" ref="S33">-(IF(S$2=1,Assumptions!$X34/12,-(SUMIF($D$2:$EE$2,S$2-1,$D33:$EE33)/12)*(1+XLOOKUP(S$2,Assumptions!$C$94:$M$94,Assumptions!$C$98:$M$98))))</f>
        <v>-2661.301125</v>
      </c>
      <c r="T33" s="50">
        <f t="array" ref="T33">-(IF(T$2=1,Assumptions!$X34/12,-(SUMIF($D$2:$EE$2,T$2-1,$D33:$EE33)/12)*(1+XLOOKUP(T$2,Assumptions!$C$94:$M$94,Assumptions!$C$98:$M$98))))</f>
        <v>-2661.301125</v>
      </c>
      <c r="U33" s="50">
        <f t="array" ref="U33">-(IF(U$2=1,Assumptions!$X34/12,-(SUMIF($D$2:$EE$2,U$2-1,$D33:$EE33)/12)*(1+XLOOKUP(U$2,Assumptions!$C$94:$M$94,Assumptions!$C$98:$M$98))))</f>
        <v>-2661.301125</v>
      </c>
      <c r="V33" s="50">
        <f t="array" ref="V33">-(IF(V$2=1,Assumptions!$X34/12,-(SUMIF($D$2:$EE$2,V$2-1,$D33:$EE33)/12)*(1+XLOOKUP(V$2,Assumptions!$C$94:$M$94,Assumptions!$C$98:$M$98))))</f>
        <v>-2661.301125</v>
      </c>
      <c r="W33" s="50">
        <f t="array" ref="W33">-(IF(W$2=1,Assumptions!$X34/12,-(SUMIF($D$2:$EE$2,W$2-1,$D33:$EE33)/12)*(1+XLOOKUP(W$2,Assumptions!$C$94:$M$94,Assumptions!$C$98:$M$98))))</f>
        <v>-2661.301125</v>
      </c>
      <c r="X33" s="50">
        <f t="array" ref="X33">-(IF(X$2=1,Assumptions!$X34/12,-(SUMIF($D$2:$EE$2,X$2-1,$D33:$EE33)/12)*(1+XLOOKUP(X$2,Assumptions!$C$94:$M$94,Assumptions!$C$98:$M$98))))</f>
        <v>-2661.301125</v>
      </c>
      <c r="Y33" s="50">
        <f t="array" ref="Y33">-(IF(Y$2=1,Assumptions!$X34/12,-(SUMIF($D$2:$EE$2,Y$2-1,$D33:$EE33)/12)*(1+XLOOKUP(Y$2,Assumptions!$C$94:$M$94,Assumptions!$C$98:$M$98))))</f>
        <v>-2661.301125</v>
      </c>
      <c r="Z33" s="50">
        <f t="array" ref="Z33">-(IF(Z$2=1,Assumptions!$X34/12,-(SUMIF($D$2:$EE$2,Z$2-1,$D33:$EE33)/12)*(1+XLOOKUP(Z$2,Assumptions!$C$94:$M$94,Assumptions!$C$98:$M$98))))</f>
        <v>-2661.301125</v>
      </c>
      <c r="AA33" s="50">
        <f t="array" ref="AA33">-(IF(AA$2=1,Assumptions!$X34/12,-(SUMIF($D$2:$EE$2,AA$2-1,$D33:$EE33)/12)*(1+XLOOKUP(AA$2,Assumptions!$C$94:$M$94,Assumptions!$C$98:$M$98))))</f>
        <v>-2661.301125</v>
      </c>
      <c r="AB33" s="50">
        <f t="array" ref="AB33">-(IF(AB$2=1,Assumptions!$X34/12,-(SUMIF($D$2:$EE$2,AB$2-1,$D33:$EE33)/12)*(1+XLOOKUP(AB$2,Assumptions!$C$94:$M$94,Assumptions!$C$98:$M$98))))</f>
        <v>-2741.140159</v>
      </c>
      <c r="AC33" s="50">
        <f t="array" ref="AC33">-(IF(AC$2=1,Assumptions!$X34/12,-(SUMIF($D$2:$EE$2,AC$2-1,$D33:$EE33)/12)*(1+XLOOKUP(AC$2,Assumptions!$C$94:$M$94,Assumptions!$C$98:$M$98))))</f>
        <v>-2741.140159</v>
      </c>
      <c r="AD33" s="50">
        <f t="array" ref="AD33">-(IF(AD$2=1,Assumptions!$X34/12,-(SUMIF($D$2:$EE$2,AD$2-1,$D33:$EE33)/12)*(1+XLOOKUP(AD$2,Assumptions!$C$94:$M$94,Assumptions!$C$98:$M$98))))</f>
        <v>-2741.140159</v>
      </c>
      <c r="AE33" s="50">
        <f t="array" ref="AE33">-(IF(AE$2=1,Assumptions!$X34/12,-(SUMIF($D$2:$EE$2,AE$2-1,$D33:$EE33)/12)*(1+XLOOKUP(AE$2,Assumptions!$C$94:$M$94,Assumptions!$C$98:$M$98))))</f>
        <v>-2741.140159</v>
      </c>
      <c r="AF33" s="50">
        <f t="array" ref="AF33">-(IF(AF$2=1,Assumptions!$X34/12,-(SUMIF($D$2:$EE$2,AF$2-1,$D33:$EE33)/12)*(1+XLOOKUP(AF$2,Assumptions!$C$94:$M$94,Assumptions!$C$98:$M$98))))</f>
        <v>-2741.140159</v>
      </c>
      <c r="AG33" s="50">
        <f t="array" ref="AG33">-(IF(AG$2=1,Assumptions!$X34/12,-(SUMIF($D$2:$EE$2,AG$2-1,$D33:$EE33)/12)*(1+XLOOKUP(AG$2,Assumptions!$C$94:$M$94,Assumptions!$C$98:$M$98))))</f>
        <v>-2741.140159</v>
      </c>
      <c r="AH33" s="50">
        <f t="array" ref="AH33">-(IF(AH$2=1,Assumptions!$X34/12,-(SUMIF($D$2:$EE$2,AH$2-1,$D33:$EE33)/12)*(1+XLOOKUP(AH$2,Assumptions!$C$94:$M$94,Assumptions!$C$98:$M$98))))</f>
        <v>-2741.140159</v>
      </c>
      <c r="AI33" s="50">
        <f t="array" ref="AI33">-(IF(AI$2=1,Assumptions!$X34/12,-(SUMIF($D$2:$EE$2,AI$2-1,$D33:$EE33)/12)*(1+XLOOKUP(AI$2,Assumptions!$C$94:$M$94,Assumptions!$C$98:$M$98))))</f>
        <v>-2741.140159</v>
      </c>
      <c r="AJ33" s="50">
        <f t="array" ref="AJ33">-(IF(AJ$2=1,Assumptions!$X34/12,-(SUMIF($D$2:$EE$2,AJ$2-1,$D33:$EE33)/12)*(1+XLOOKUP(AJ$2,Assumptions!$C$94:$M$94,Assumptions!$C$98:$M$98))))</f>
        <v>-2741.140159</v>
      </c>
      <c r="AK33" s="50">
        <f t="array" ref="AK33">-(IF(AK$2=1,Assumptions!$X34/12,-(SUMIF($D$2:$EE$2,AK$2-1,$D33:$EE33)/12)*(1+XLOOKUP(AK$2,Assumptions!$C$94:$M$94,Assumptions!$C$98:$M$98))))</f>
        <v>-2741.140159</v>
      </c>
      <c r="AL33" s="50">
        <f t="array" ref="AL33">-(IF(AL$2=1,Assumptions!$X34/12,-(SUMIF($D$2:$EE$2,AL$2-1,$D33:$EE33)/12)*(1+XLOOKUP(AL$2,Assumptions!$C$94:$M$94,Assumptions!$C$98:$M$98))))</f>
        <v>-2741.140159</v>
      </c>
      <c r="AM33" s="50">
        <f t="array" ref="AM33">-(IF(AM$2=1,Assumptions!$X34/12,-(SUMIF($D$2:$EE$2,AM$2-1,$D33:$EE33)/12)*(1+XLOOKUP(AM$2,Assumptions!$C$94:$M$94,Assumptions!$C$98:$M$98))))</f>
        <v>-2741.140159</v>
      </c>
      <c r="AN33" s="50">
        <f t="array" ref="AN33">-(IF(AN$2=1,Assumptions!$X34/12,-(SUMIF($D$2:$EE$2,AN$2-1,$D33:$EE33)/12)*(1+XLOOKUP(AN$2,Assumptions!$C$94:$M$94,Assumptions!$C$98:$M$98))))</f>
        <v>-2823.374364</v>
      </c>
      <c r="AO33" s="50">
        <f t="array" ref="AO33">-(IF(AO$2=1,Assumptions!$X34/12,-(SUMIF($D$2:$EE$2,AO$2-1,$D33:$EE33)/12)*(1+XLOOKUP(AO$2,Assumptions!$C$94:$M$94,Assumptions!$C$98:$M$98))))</f>
        <v>-2823.374364</v>
      </c>
      <c r="AP33" s="50">
        <f t="array" ref="AP33">-(IF(AP$2=1,Assumptions!$X34/12,-(SUMIF($D$2:$EE$2,AP$2-1,$D33:$EE33)/12)*(1+XLOOKUP(AP$2,Assumptions!$C$94:$M$94,Assumptions!$C$98:$M$98))))</f>
        <v>-2823.374364</v>
      </c>
      <c r="AQ33" s="50">
        <f t="array" ref="AQ33">-(IF(AQ$2=1,Assumptions!$X34/12,-(SUMIF($D$2:$EE$2,AQ$2-1,$D33:$EE33)/12)*(1+XLOOKUP(AQ$2,Assumptions!$C$94:$M$94,Assumptions!$C$98:$M$98))))</f>
        <v>-2823.374364</v>
      </c>
      <c r="AR33" s="50">
        <f t="array" ref="AR33">-(IF(AR$2=1,Assumptions!$X34/12,-(SUMIF($D$2:$EE$2,AR$2-1,$D33:$EE33)/12)*(1+XLOOKUP(AR$2,Assumptions!$C$94:$M$94,Assumptions!$C$98:$M$98))))</f>
        <v>-2823.374364</v>
      </c>
      <c r="AS33" s="50">
        <f t="array" ref="AS33">-(IF(AS$2=1,Assumptions!$X34/12,-(SUMIF($D$2:$EE$2,AS$2-1,$D33:$EE33)/12)*(1+XLOOKUP(AS$2,Assumptions!$C$94:$M$94,Assumptions!$C$98:$M$98))))</f>
        <v>-2823.374364</v>
      </c>
      <c r="AT33" s="50">
        <f t="array" ref="AT33">-(IF(AT$2=1,Assumptions!$X34/12,-(SUMIF($D$2:$EE$2,AT$2-1,$D33:$EE33)/12)*(1+XLOOKUP(AT$2,Assumptions!$C$94:$M$94,Assumptions!$C$98:$M$98))))</f>
        <v>-2823.374364</v>
      </c>
      <c r="AU33" s="50">
        <f t="array" ref="AU33">-(IF(AU$2=1,Assumptions!$X34/12,-(SUMIF($D$2:$EE$2,AU$2-1,$D33:$EE33)/12)*(1+XLOOKUP(AU$2,Assumptions!$C$94:$M$94,Assumptions!$C$98:$M$98))))</f>
        <v>-2823.374364</v>
      </c>
      <c r="AV33" s="50">
        <f t="array" ref="AV33">-(IF(AV$2=1,Assumptions!$X34/12,-(SUMIF($D$2:$EE$2,AV$2-1,$D33:$EE33)/12)*(1+XLOOKUP(AV$2,Assumptions!$C$94:$M$94,Assumptions!$C$98:$M$98))))</f>
        <v>-2823.374364</v>
      </c>
      <c r="AW33" s="50">
        <f t="array" ref="AW33">-(IF(AW$2=1,Assumptions!$X34/12,-(SUMIF($D$2:$EE$2,AW$2-1,$D33:$EE33)/12)*(1+XLOOKUP(AW$2,Assumptions!$C$94:$M$94,Assumptions!$C$98:$M$98))))</f>
        <v>-2823.374364</v>
      </c>
      <c r="AX33" s="50">
        <f t="array" ref="AX33">-(IF(AX$2=1,Assumptions!$X34/12,-(SUMIF($D$2:$EE$2,AX$2-1,$D33:$EE33)/12)*(1+XLOOKUP(AX$2,Assumptions!$C$94:$M$94,Assumptions!$C$98:$M$98))))</f>
        <v>-2823.374364</v>
      </c>
      <c r="AY33" s="50">
        <f t="array" ref="AY33">-(IF(AY$2=1,Assumptions!$X34/12,-(SUMIF($D$2:$EE$2,AY$2-1,$D33:$EE33)/12)*(1+XLOOKUP(AY$2,Assumptions!$C$94:$M$94,Assumptions!$C$98:$M$98))))</f>
        <v>-2823.374364</v>
      </c>
      <c r="AZ33" s="50">
        <f t="array" ref="AZ33">-(IF(AZ$2=1,Assumptions!$X34/12,-(SUMIF($D$2:$EE$2,AZ$2-1,$D33:$EE33)/12)*(1+XLOOKUP(AZ$2,Assumptions!$C$94:$M$94,Assumptions!$C$98:$M$98))))</f>
        <v>-2908.075594</v>
      </c>
      <c r="BA33" s="50">
        <f t="array" ref="BA33">-(IF(BA$2=1,Assumptions!$X34/12,-(SUMIF($D$2:$EE$2,BA$2-1,$D33:$EE33)/12)*(1+XLOOKUP(BA$2,Assumptions!$C$94:$M$94,Assumptions!$C$98:$M$98))))</f>
        <v>-2908.075594</v>
      </c>
      <c r="BB33" s="50">
        <f t="array" ref="BB33">-(IF(BB$2=1,Assumptions!$X34/12,-(SUMIF($D$2:$EE$2,BB$2-1,$D33:$EE33)/12)*(1+XLOOKUP(BB$2,Assumptions!$C$94:$M$94,Assumptions!$C$98:$M$98))))</f>
        <v>-2908.075594</v>
      </c>
      <c r="BC33" s="50">
        <f t="array" ref="BC33">-(IF(BC$2=1,Assumptions!$X34/12,-(SUMIF($D$2:$EE$2,BC$2-1,$D33:$EE33)/12)*(1+XLOOKUP(BC$2,Assumptions!$C$94:$M$94,Assumptions!$C$98:$M$98))))</f>
        <v>-2908.075594</v>
      </c>
      <c r="BD33" s="50">
        <f t="array" ref="BD33">-(IF(BD$2=1,Assumptions!$X34/12,-(SUMIF($D$2:$EE$2,BD$2-1,$D33:$EE33)/12)*(1+XLOOKUP(BD$2,Assumptions!$C$94:$M$94,Assumptions!$C$98:$M$98))))</f>
        <v>-2908.075594</v>
      </c>
      <c r="BE33" s="50">
        <f t="array" ref="BE33">-(IF(BE$2=1,Assumptions!$X34/12,-(SUMIF($D$2:$EE$2,BE$2-1,$D33:$EE33)/12)*(1+XLOOKUP(BE$2,Assumptions!$C$94:$M$94,Assumptions!$C$98:$M$98))))</f>
        <v>-2908.075594</v>
      </c>
      <c r="BF33" s="50">
        <f t="array" ref="BF33">-(IF(BF$2=1,Assumptions!$X34/12,-(SUMIF($D$2:$EE$2,BF$2-1,$D33:$EE33)/12)*(1+XLOOKUP(BF$2,Assumptions!$C$94:$M$94,Assumptions!$C$98:$M$98))))</f>
        <v>-2908.075594</v>
      </c>
      <c r="BG33" s="50">
        <f t="array" ref="BG33">-(IF(BG$2=1,Assumptions!$X34/12,-(SUMIF($D$2:$EE$2,BG$2-1,$D33:$EE33)/12)*(1+XLOOKUP(BG$2,Assumptions!$C$94:$M$94,Assumptions!$C$98:$M$98))))</f>
        <v>-2908.075594</v>
      </c>
      <c r="BH33" s="50">
        <f t="array" ref="BH33">-(IF(BH$2=1,Assumptions!$X34/12,-(SUMIF($D$2:$EE$2,BH$2-1,$D33:$EE33)/12)*(1+XLOOKUP(BH$2,Assumptions!$C$94:$M$94,Assumptions!$C$98:$M$98))))</f>
        <v>-2908.075594</v>
      </c>
      <c r="BI33" s="50">
        <f t="array" ref="BI33">-(IF(BI$2=1,Assumptions!$X34/12,-(SUMIF($D$2:$EE$2,BI$2-1,$D33:$EE33)/12)*(1+XLOOKUP(BI$2,Assumptions!$C$94:$M$94,Assumptions!$C$98:$M$98))))</f>
        <v>-2908.075594</v>
      </c>
      <c r="BJ33" s="50">
        <f t="array" ref="BJ33">-(IF(BJ$2=1,Assumptions!$X34/12,-(SUMIF($D$2:$EE$2,BJ$2-1,$D33:$EE33)/12)*(1+XLOOKUP(BJ$2,Assumptions!$C$94:$M$94,Assumptions!$C$98:$M$98))))</f>
        <v>-2908.075594</v>
      </c>
      <c r="BK33" s="50">
        <f t="array" ref="BK33">-(IF(BK$2=1,Assumptions!$X34/12,-(SUMIF($D$2:$EE$2,BK$2-1,$D33:$EE33)/12)*(1+XLOOKUP(BK$2,Assumptions!$C$94:$M$94,Assumptions!$C$98:$M$98))))</f>
        <v>-2908.075594</v>
      </c>
      <c r="BL33" s="50">
        <f t="array" ref="BL33">-(IF(BL$2=1,Assumptions!$X34/12,-(SUMIF($D$2:$EE$2,BL$2-1,$D33:$EE33)/12)*(1+XLOOKUP(BL$2,Assumptions!$C$94:$M$94,Assumptions!$C$98:$M$98))))</f>
        <v>-2995.317862</v>
      </c>
      <c r="BM33" s="50">
        <f t="array" ref="BM33">-(IF(BM$2=1,Assumptions!$X34/12,-(SUMIF($D$2:$EE$2,BM$2-1,$D33:$EE33)/12)*(1+XLOOKUP(BM$2,Assumptions!$C$94:$M$94,Assumptions!$C$98:$M$98))))</f>
        <v>-2995.317862</v>
      </c>
      <c r="BN33" s="50">
        <f t="array" ref="BN33">-(IF(BN$2=1,Assumptions!$X34/12,-(SUMIF($D$2:$EE$2,BN$2-1,$D33:$EE33)/12)*(1+XLOOKUP(BN$2,Assumptions!$C$94:$M$94,Assumptions!$C$98:$M$98))))</f>
        <v>-2995.317862</v>
      </c>
      <c r="BO33" s="50">
        <f t="array" ref="BO33">-(IF(BO$2=1,Assumptions!$X34/12,-(SUMIF($D$2:$EE$2,BO$2-1,$D33:$EE33)/12)*(1+XLOOKUP(BO$2,Assumptions!$C$94:$M$94,Assumptions!$C$98:$M$98))))</f>
        <v>-2995.317862</v>
      </c>
      <c r="BP33" s="50">
        <f t="array" ref="BP33">-(IF(BP$2=1,Assumptions!$X34/12,-(SUMIF($D$2:$EE$2,BP$2-1,$D33:$EE33)/12)*(1+XLOOKUP(BP$2,Assumptions!$C$94:$M$94,Assumptions!$C$98:$M$98))))</f>
        <v>-2995.317862</v>
      </c>
      <c r="BQ33" s="50">
        <f t="array" ref="BQ33">-(IF(BQ$2=1,Assumptions!$X34/12,-(SUMIF($D$2:$EE$2,BQ$2-1,$D33:$EE33)/12)*(1+XLOOKUP(BQ$2,Assumptions!$C$94:$M$94,Assumptions!$C$98:$M$98))))</f>
        <v>-2995.317862</v>
      </c>
      <c r="BR33" s="50">
        <f t="array" ref="BR33">-(IF(BR$2=1,Assumptions!$X34/12,-(SUMIF($D$2:$EE$2,BR$2-1,$D33:$EE33)/12)*(1+XLOOKUP(BR$2,Assumptions!$C$94:$M$94,Assumptions!$C$98:$M$98))))</f>
        <v>-2995.317862</v>
      </c>
      <c r="BS33" s="50">
        <f t="array" ref="BS33">-(IF(BS$2=1,Assumptions!$X34/12,-(SUMIF($D$2:$EE$2,BS$2-1,$D33:$EE33)/12)*(1+XLOOKUP(BS$2,Assumptions!$C$94:$M$94,Assumptions!$C$98:$M$98))))</f>
        <v>-2995.317862</v>
      </c>
      <c r="BT33" s="50">
        <f t="array" ref="BT33">-(IF(BT$2=1,Assumptions!$X34/12,-(SUMIF($D$2:$EE$2,BT$2-1,$D33:$EE33)/12)*(1+XLOOKUP(BT$2,Assumptions!$C$94:$M$94,Assumptions!$C$98:$M$98))))</f>
        <v>-2995.317862</v>
      </c>
      <c r="BU33" s="50">
        <f t="array" ref="BU33">-(IF(BU$2=1,Assumptions!$X34/12,-(SUMIF($D$2:$EE$2,BU$2-1,$D33:$EE33)/12)*(1+XLOOKUP(BU$2,Assumptions!$C$94:$M$94,Assumptions!$C$98:$M$98))))</f>
        <v>-2995.317862</v>
      </c>
      <c r="BV33" s="50">
        <f t="array" ref="BV33">-(IF(BV$2=1,Assumptions!$X34/12,-(SUMIF($D$2:$EE$2,BV$2-1,$D33:$EE33)/12)*(1+XLOOKUP(BV$2,Assumptions!$C$94:$M$94,Assumptions!$C$98:$M$98))))</f>
        <v>-2995.317862</v>
      </c>
      <c r="BW33" s="50">
        <f t="array" ref="BW33">-(IF(BW$2=1,Assumptions!$X34/12,-(SUMIF($D$2:$EE$2,BW$2-1,$D33:$EE33)/12)*(1+XLOOKUP(BW$2,Assumptions!$C$94:$M$94,Assumptions!$C$98:$M$98))))</f>
        <v>-2995.317862</v>
      </c>
      <c r="BX33" s="50">
        <f t="array" ref="BX33">-(IF(BX$2=1,Assumptions!$X34/12,-(SUMIF($D$2:$EE$2,BX$2-1,$D33:$EE33)/12)*(1+XLOOKUP(BX$2,Assumptions!$C$94:$M$94,Assumptions!$C$98:$M$98))))</f>
        <v>-3085.177398</v>
      </c>
      <c r="BY33" s="50">
        <f t="array" ref="BY33">-(IF(BY$2=1,Assumptions!$X34/12,-(SUMIF($D$2:$EE$2,BY$2-1,$D33:$EE33)/12)*(1+XLOOKUP(BY$2,Assumptions!$C$94:$M$94,Assumptions!$C$98:$M$98))))</f>
        <v>-3085.177398</v>
      </c>
      <c r="BZ33" s="50">
        <f t="array" ref="BZ33">-(IF(BZ$2=1,Assumptions!$X34/12,-(SUMIF($D$2:$EE$2,BZ$2-1,$D33:$EE33)/12)*(1+XLOOKUP(BZ$2,Assumptions!$C$94:$M$94,Assumptions!$C$98:$M$98))))</f>
        <v>-3085.177398</v>
      </c>
      <c r="CA33" s="50">
        <f t="array" ref="CA33">-(IF(CA$2=1,Assumptions!$X34/12,-(SUMIF($D$2:$EE$2,CA$2-1,$D33:$EE33)/12)*(1+XLOOKUP(CA$2,Assumptions!$C$94:$M$94,Assumptions!$C$98:$M$98))))</f>
        <v>-3085.177398</v>
      </c>
      <c r="CB33" s="50">
        <f t="array" ref="CB33">-(IF(CB$2=1,Assumptions!$X34/12,-(SUMIF($D$2:$EE$2,CB$2-1,$D33:$EE33)/12)*(1+XLOOKUP(CB$2,Assumptions!$C$94:$M$94,Assumptions!$C$98:$M$98))))</f>
        <v>-3085.177398</v>
      </c>
      <c r="CC33" s="50">
        <f t="array" ref="CC33">-(IF(CC$2=1,Assumptions!$X34/12,-(SUMIF($D$2:$EE$2,CC$2-1,$D33:$EE33)/12)*(1+XLOOKUP(CC$2,Assumptions!$C$94:$M$94,Assumptions!$C$98:$M$98))))</f>
        <v>-3085.177398</v>
      </c>
      <c r="CD33" s="50">
        <f t="array" ref="CD33">-(IF(CD$2=1,Assumptions!$X34/12,-(SUMIF($D$2:$EE$2,CD$2-1,$D33:$EE33)/12)*(1+XLOOKUP(CD$2,Assumptions!$C$94:$M$94,Assumptions!$C$98:$M$98))))</f>
        <v>-3085.177398</v>
      </c>
      <c r="CE33" s="50">
        <f t="array" ref="CE33">-(IF(CE$2=1,Assumptions!$X34/12,-(SUMIF($D$2:$EE$2,CE$2-1,$D33:$EE33)/12)*(1+XLOOKUP(CE$2,Assumptions!$C$94:$M$94,Assumptions!$C$98:$M$98))))</f>
        <v>-3085.177398</v>
      </c>
      <c r="CF33" s="50">
        <f t="array" ref="CF33">-(IF(CF$2=1,Assumptions!$X34/12,-(SUMIF($D$2:$EE$2,CF$2-1,$D33:$EE33)/12)*(1+XLOOKUP(CF$2,Assumptions!$C$94:$M$94,Assumptions!$C$98:$M$98))))</f>
        <v>-3085.177398</v>
      </c>
      <c r="CG33" s="50">
        <f t="array" ref="CG33">-(IF(CG$2=1,Assumptions!$X34/12,-(SUMIF($D$2:$EE$2,CG$2-1,$D33:$EE33)/12)*(1+XLOOKUP(CG$2,Assumptions!$C$94:$M$94,Assumptions!$C$98:$M$98))))</f>
        <v>-3085.177398</v>
      </c>
      <c r="CH33" s="50">
        <f t="array" ref="CH33">-(IF(CH$2=1,Assumptions!$X34/12,-(SUMIF($D$2:$EE$2,CH$2-1,$D33:$EE33)/12)*(1+XLOOKUP(CH$2,Assumptions!$C$94:$M$94,Assumptions!$C$98:$M$98))))</f>
        <v>-3085.177398</v>
      </c>
      <c r="CI33" s="50">
        <f t="array" ref="CI33">-(IF(CI$2=1,Assumptions!$X34/12,-(SUMIF($D$2:$EE$2,CI$2-1,$D33:$EE33)/12)*(1+XLOOKUP(CI$2,Assumptions!$C$94:$M$94,Assumptions!$C$98:$M$98))))</f>
        <v>-3085.177398</v>
      </c>
      <c r="CJ33" s="50">
        <f t="array" ref="CJ33">-(IF(CJ$2=1,Assumptions!$X34/12,-(SUMIF($D$2:$EE$2,CJ$2-1,$D33:$EE33)/12)*(1+XLOOKUP(CJ$2,Assumptions!$C$94:$M$94,Assumptions!$C$98:$M$98))))</f>
        <v>-3177.73272</v>
      </c>
      <c r="CK33" s="50">
        <f t="array" ref="CK33">-(IF(CK$2=1,Assumptions!$X34/12,-(SUMIF($D$2:$EE$2,CK$2-1,$D33:$EE33)/12)*(1+XLOOKUP(CK$2,Assumptions!$C$94:$M$94,Assumptions!$C$98:$M$98))))</f>
        <v>-3177.73272</v>
      </c>
      <c r="CL33" s="50">
        <f t="array" ref="CL33">-(IF(CL$2=1,Assumptions!$X34/12,-(SUMIF($D$2:$EE$2,CL$2-1,$D33:$EE33)/12)*(1+XLOOKUP(CL$2,Assumptions!$C$94:$M$94,Assumptions!$C$98:$M$98))))</f>
        <v>-3177.73272</v>
      </c>
      <c r="CM33" s="50">
        <f t="array" ref="CM33">-(IF(CM$2=1,Assumptions!$X34/12,-(SUMIF($D$2:$EE$2,CM$2-1,$D33:$EE33)/12)*(1+XLOOKUP(CM$2,Assumptions!$C$94:$M$94,Assumptions!$C$98:$M$98))))</f>
        <v>-3177.73272</v>
      </c>
      <c r="CN33" s="50">
        <f t="array" ref="CN33">-(IF(CN$2=1,Assumptions!$X34/12,-(SUMIF($D$2:$EE$2,CN$2-1,$D33:$EE33)/12)*(1+XLOOKUP(CN$2,Assumptions!$C$94:$M$94,Assumptions!$C$98:$M$98))))</f>
        <v>-3177.73272</v>
      </c>
      <c r="CO33" s="50">
        <f t="array" ref="CO33">-(IF(CO$2=1,Assumptions!$X34/12,-(SUMIF($D$2:$EE$2,CO$2-1,$D33:$EE33)/12)*(1+XLOOKUP(CO$2,Assumptions!$C$94:$M$94,Assumptions!$C$98:$M$98))))</f>
        <v>-3177.73272</v>
      </c>
      <c r="CP33" s="50">
        <f t="array" ref="CP33">-(IF(CP$2=1,Assumptions!$X34/12,-(SUMIF($D$2:$EE$2,CP$2-1,$D33:$EE33)/12)*(1+XLOOKUP(CP$2,Assumptions!$C$94:$M$94,Assumptions!$C$98:$M$98))))</f>
        <v>-3177.73272</v>
      </c>
      <c r="CQ33" s="50">
        <f t="array" ref="CQ33">-(IF(CQ$2=1,Assumptions!$X34/12,-(SUMIF($D$2:$EE$2,CQ$2-1,$D33:$EE33)/12)*(1+XLOOKUP(CQ$2,Assumptions!$C$94:$M$94,Assumptions!$C$98:$M$98))))</f>
        <v>-3177.73272</v>
      </c>
      <c r="CR33" s="50">
        <f t="array" ref="CR33">-(IF(CR$2=1,Assumptions!$X34/12,-(SUMIF($D$2:$EE$2,CR$2-1,$D33:$EE33)/12)*(1+XLOOKUP(CR$2,Assumptions!$C$94:$M$94,Assumptions!$C$98:$M$98))))</f>
        <v>-3177.73272</v>
      </c>
      <c r="CS33" s="50">
        <f t="array" ref="CS33">-(IF(CS$2=1,Assumptions!$X34/12,-(SUMIF($D$2:$EE$2,CS$2-1,$D33:$EE33)/12)*(1+XLOOKUP(CS$2,Assumptions!$C$94:$M$94,Assumptions!$C$98:$M$98))))</f>
        <v>-3177.73272</v>
      </c>
      <c r="CT33" s="50">
        <f t="array" ref="CT33">-(IF(CT$2=1,Assumptions!$X34/12,-(SUMIF($D$2:$EE$2,CT$2-1,$D33:$EE33)/12)*(1+XLOOKUP(CT$2,Assumptions!$C$94:$M$94,Assumptions!$C$98:$M$98))))</f>
        <v>-3177.73272</v>
      </c>
      <c r="CU33" s="50">
        <f t="array" ref="CU33">-(IF(CU$2=1,Assumptions!$X34/12,-(SUMIF($D$2:$EE$2,CU$2-1,$D33:$EE33)/12)*(1+XLOOKUP(CU$2,Assumptions!$C$94:$M$94,Assumptions!$C$98:$M$98))))</f>
        <v>-3177.73272</v>
      </c>
      <c r="CV33" s="50">
        <f t="array" ref="CV33">-(IF(CV$2=1,Assumptions!$X34/12,-(SUMIF($D$2:$EE$2,CV$2-1,$D33:$EE33)/12)*(1+XLOOKUP(CV$2,Assumptions!$C$94:$M$94,Assumptions!$C$98:$M$98))))</f>
        <v>-3273.064702</v>
      </c>
      <c r="CW33" s="50">
        <f t="array" ref="CW33">-(IF(CW$2=1,Assumptions!$X34/12,-(SUMIF($D$2:$EE$2,CW$2-1,$D33:$EE33)/12)*(1+XLOOKUP(CW$2,Assumptions!$C$94:$M$94,Assumptions!$C$98:$M$98))))</f>
        <v>-3273.064702</v>
      </c>
      <c r="CX33" s="50">
        <f t="array" ref="CX33">-(IF(CX$2=1,Assumptions!$X34/12,-(SUMIF($D$2:$EE$2,CX$2-1,$D33:$EE33)/12)*(1+XLOOKUP(CX$2,Assumptions!$C$94:$M$94,Assumptions!$C$98:$M$98))))</f>
        <v>-3273.064702</v>
      </c>
      <c r="CY33" s="50">
        <f t="array" ref="CY33">-(IF(CY$2=1,Assumptions!$X34/12,-(SUMIF($D$2:$EE$2,CY$2-1,$D33:$EE33)/12)*(1+XLOOKUP(CY$2,Assumptions!$C$94:$M$94,Assumptions!$C$98:$M$98))))</f>
        <v>-3273.064702</v>
      </c>
      <c r="CZ33" s="50">
        <f t="array" ref="CZ33">-(IF(CZ$2=1,Assumptions!$X34/12,-(SUMIF($D$2:$EE$2,CZ$2-1,$D33:$EE33)/12)*(1+XLOOKUP(CZ$2,Assumptions!$C$94:$M$94,Assumptions!$C$98:$M$98))))</f>
        <v>-3273.064702</v>
      </c>
      <c r="DA33" s="50">
        <f t="array" ref="DA33">-(IF(DA$2=1,Assumptions!$X34/12,-(SUMIF($D$2:$EE$2,DA$2-1,$D33:$EE33)/12)*(1+XLOOKUP(DA$2,Assumptions!$C$94:$M$94,Assumptions!$C$98:$M$98))))</f>
        <v>-3273.064702</v>
      </c>
      <c r="DB33" s="50">
        <f t="array" ref="DB33">-(IF(DB$2=1,Assumptions!$X34/12,-(SUMIF($D$2:$EE$2,DB$2-1,$D33:$EE33)/12)*(1+XLOOKUP(DB$2,Assumptions!$C$94:$M$94,Assumptions!$C$98:$M$98))))</f>
        <v>-3273.064702</v>
      </c>
      <c r="DC33" s="50">
        <f t="array" ref="DC33">-(IF(DC$2=1,Assumptions!$X34/12,-(SUMIF($D$2:$EE$2,DC$2-1,$D33:$EE33)/12)*(1+XLOOKUP(DC$2,Assumptions!$C$94:$M$94,Assumptions!$C$98:$M$98))))</f>
        <v>-3273.064702</v>
      </c>
      <c r="DD33" s="50">
        <f t="array" ref="DD33">-(IF(DD$2=1,Assumptions!$X34/12,-(SUMIF($D$2:$EE$2,DD$2-1,$D33:$EE33)/12)*(1+XLOOKUP(DD$2,Assumptions!$C$94:$M$94,Assumptions!$C$98:$M$98))))</f>
        <v>-3273.064702</v>
      </c>
      <c r="DE33" s="50">
        <f t="array" ref="DE33">-(IF(DE$2=1,Assumptions!$X34/12,-(SUMIF($D$2:$EE$2,DE$2-1,$D33:$EE33)/12)*(1+XLOOKUP(DE$2,Assumptions!$C$94:$M$94,Assumptions!$C$98:$M$98))))</f>
        <v>-3273.064702</v>
      </c>
      <c r="DF33" s="50">
        <f t="array" ref="DF33">-(IF(DF$2=1,Assumptions!$X34/12,-(SUMIF($D$2:$EE$2,DF$2-1,$D33:$EE33)/12)*(1+XLOOKUP(DF$2,Assumptions!$C$94:$M$94,Assumptions!$C$98:$M$98))))</f>
        <v>-3273.064702</v>
      </c>
      <c r="DG33" s="50">
        <f t="array" ref="DG33">-(IF(DG$2=1,Assumptions!$X34/12,-(SUMIF($D$2:$EE$2,DG$2-1,$D33:$EE33)/12)*(1+XLOOKUP(DG$2,Assumptions!$C$94:$M$94,Assumptions!$C$98:$M$98))))</f>
        <v>-3273.064702</v>
      </c>
      <c r="DH33" s="50">
        <f t="array" ref="DH33">-(IF(DH$2=1,Assumptions!$X34/12,-(SUMIF($D$2:$EE$2,DH$2-1,$D33:$EE33)/12)*(1+XLOOKUP(DH$2,Assumptions!$C$94:$M$94,Assumptions!$C$98:$M$98))))</f>
        <v>-3371.256643</v>
      </c>
      <c r="DI33" s="50">
        <f t="array" ref="DI33">-(IF(DI$2=1,Assumptions!$X34/12,-(SUMIF($D$2:$EE$2,DI$2-1,$D33:$EE33)/12)*(1+XLOOKUP(DI$2,Assumptions!$C$94:$M$94,Assumptions!$C$98:$M$98))))</f>
        <v>-3371.256643</v>
      </c>
      <c r="DJ33" s="50">
        <f t="array" ref="DJ33">-(IF(DJ$2=1,Assumptions!$X34/12,-(SUMIF($D$2:$EE$2,DJ$2-1,$D33:$EE33)/12)*(1+XLOOKUP(DJ$2,Assumptions!$C$94:$M$94,Assumptions!$C$98:$M$98))))</f>
        <v>-3371.256643</v>
      </c>
      <c r="DK33" s="50">
        <f t="array" ref="DK33">-(IF(DK$2=1,Assumptions!$X34/12,-(SUMIF($D$2:$EE$2,DK$2-1,$D33:$EE33)/12)*(1+XLOOKUP(DK$2,Assumptions!$C$94:$M$94,Assumptions!$C$98:$M$98))))</f>
        <v>-3371.256643</v>
      </c>
      <c r="DL33" s="50">
        <f t="array" ref="DL33">-(IF(DL$2=1,Assumptions!$X34/12,-(SUMIF($D$2:$EE$2,DL$2-1,$D33:$EE33)/12)*(1+XLOOKUP(DL$2,Assumptions!$C$94:$M$94,Assumptions!$C$98:$M$98))))</f>
        <v>-3371.256643</v>
      </c>
      <c r="DM33" s="50">
        <f t="array" ref="DM33">-(IF(DM$2=1,Assumptions!$X34/12,-(SUMIF($D$2:$EE$2,DM$2-1,$D33:$EE33)/12)*(1+XLOOKUP(DM$2,Assumptions!$C$94:$M$94,Assumptions!$C$98:$M$98))))</f>
        <v>-3371.256643</v>
      </c>
      <c r="DN33" s="50">
        <f t="array" ref="DN33">-(IF(DN$2=1,Assumptions!$X34/12,-(SUMIF($D$2:$EE$2,DN$2-1,$D33:$EE33)/12)*(1+XLOOKUP(DN$2,Assumptions!$C$94:$M$94,Assumptions!$C$98:$M$98))))</f>
        <v>-3371.256643</v>
      </c>
      <c r="DO33" s="50">
        <f t="array" ref="DO33">-(IF(DO$2=1,Assumptions!$X34/12,-(SUMIF($D$2:$EE$2,DO$2-1,$D33:$EE33)/12)*(1+XLOOKUP(DO$2,Assumptions!$C$94:$M$94,Assumptions!$C$98:$M$98))))</f>
        <v>-3371.256643</v>
      </c>
      <c r="DP33" s="50">
        <f t="array" ref="DP33">-(IF(DP$2=1,Assumptions!$X34/12,-(SUMIF($D$2:$EE$2,DP$2-1,$D33:$EE33)/12)*(1+XLOOKUP(DP$2,Assumptions!$C$94:$M$94,Assumptions!$C$98:$M$98))))</f>
        <v>-3371.256643</v>
      </c>
      <c r="DQ33" s="50">
        <f t="array" ref="DQ33">-(IF(DQ$2=1,Assumptions!$X34/12,-(SUMIF($D$2:$EE$2,DQ$2-1,$D33:$EE33)/12)*(1+XLOOKUP(DQ$2,Assumptions!$C$94:$M$94,Assumptions!$C$98:$M$98))))</f>
        <v>-3371.256643</v>
      </c>
      <c r="DR33" s="50">
        <f t="array" ref="DR33">-(IF(DR$2=1,Assumptions!$X34/12,-(SUMIF($D$2:$EE$2,DR$2-1,$D33:$EE33)/12)*(1+XLOOKUP(DR$2,Assumptions!$C$94:$M$94,Assumptions!$C$98:$M$98))))</f>
        <v>-3371.256643</v>
      </c>
      <c r="DS33" s="50">
        <f t="array" ref="DS33">-(IF(DS$2=1,Assumptions!$X34/12,-(SUMIF($D$2:$EE$2,DS$2-1,$D33:$EE33)/12)*(1+XLOOKUP(DS$2,Assumptions!$C$94:$M$94,Assumptions!$C$98:$M$98))))</f>
        <v>-3371.256643</v>
      </c>
      <c r="DT33" s="50">
        <f t="array" ref="DT33">-(IF(DT$2=1,Assumptions!$X34/12,-(SUMIF($D$2:$EE$2,DT$2-1,$D33:$EE33)/12)*(1+XLOOKUP(DT$2,Assumptions!$C$94:$M$94,Assumptions!$C$98:$M$98))))</f>
        <v>-3472.394342</v>
      </c>
      <c r="DU33" s="50">
        <f t="array" ref="DU33">-(IF(DU$2=1,Assumptions!$X34/12,-(SUMIF($D$2:$EE$2,DU$2-1,$D33:$EE33)/12)*(1+XLOOKUP(DU$2,Assumptions!$C$94:$M$94,Assumptions!$C$98:$M$98))))</f>
        <v>-3472.394342</v>
      </c>
      <c r="DV33" s="50">
        <f t="array" ref="DV33">-(IF(DV$2=1,Assumptions!$X34/12,-(SUMIF($D$2:$EE$2,DV$2-1,$D33:$EE33)/12)*(1+XLOOKUP(DV$2,Assumptions!$C$94:$M$94,Assumptions!$C$98:$M$98))))</f>
        <v>-3472.394342</v>
      </c>
      <c r="DW33" s="50">
        <f t="array" ref="DW33">-(IF(DW$2=1,Assumptions!$X34/12,-(SUMIF($D$2:$EE$2,DW$2-1,$D33:$EE33)/12)*(1+XLOOKUP(DW$2,Assumptions!$C$94:$M$94,Assumptions!$C$98:$M$98))))</f>
        <v>-3472.394342</v>
      </c>
      <c r="DX33" s="50">
        <f t="array" ref="DX33">-(IF(DX$2=1,Assumptions!$X34/12,-(SUMIF($D$2:$EE$2,DX$2-1,$D33:$EE33)/12)*(1+XLOOKUP(DX$2,Assumptions!$C$94:$M$94,Assumptions!$C$98:$M$98))))</f>
        <v>-3472.394342</v>
      </c>
      <c r="DY33" s="50">
        <f t="array" ref="DY33">-(IF(DY$2=1,Assumptions!$X34/12,-(SUMIF($D$2:$EE$2,DY$2-1,$D33:$EE33)/12)*(1+XLOOKUP(DY$2,Assumptions!$C$94:$M$94,Assumptions!$C$98:$M$98))))</f>
        <v>-3472.394342</v>
      </c>
      <c r="DZ33" s="50">
        <f t="array" ref="DZ33">-(IF(DZ$2=1,Assumptions!$X34/12,-(SUMIF($D$2:$EE$2,DZ$2-1,$D33:$EE33)/12)*(1+XLOOKUP(DZ$2,Assumptions!$C$94:$M$94,Assumptions!$C$98:$M$98))))</f>
        <v>-3472.394342</v>
      </c>
      <c r="EA33" s="50">
        <f t="array" ref="EA33">-(IF(EA$2=1,Assumptions!$X34/12,-(SUMIF($D$2:$EE$2,EA$2-1,$D33:$EE33)/12)*(1+XLOOKUP(EA$2,Assumptions!$C$94:$M$94,Assumptions!$C$98:$M$98))))</f>
        <v>-3472.394342</v>
      </c>
      <c r="EB33" s="50">
        <f t="array" ref="EB33">-(IF(EB$2=1,Assumptions!$X34/12,-(SUMIF($D$2:$EE$2,EB$2-1,$D33:$EE33)/12)*(1+XLOOKUP(EB$2,Assumptions!$C$94:$M$94,Assumptions!$C$98:$M$98))))</f>
        <v>-3472.394342</v>
      </c>
      <c r="EC33" s="50">
        <f t="array" ref="EC33">-(IF(EC$2=1,Assumptions!$X34/12,-(SUMIF($D$2:$EE$2,EC$2-1,$D33:$EE33)/12)*(1+XLOOKUP(EC$2,Assumptions!$C$94:$M$94,Assumptions!$C$98:$M$98))))</f>
        <v>-3472.394342</v>
      </c>
      <c r="ED33" s="50">
        <f t="array" ref="ED33">-(IF(ED$2=1,Assumptions!$X34/12,-(SUMIF($D$2:$EE$2,ED$2-1,$D33:$EE33)/12)*(1+XLOOKUP(ED$2,Assumptions!$C$94:$M$94,Assumptions!$C$98:$M$98))))</f>
        <v>-3472.394342</v>
      </c>
      <c r="EE33" s="50">
        <f t="array" ref="EE33">-(IF(EE$2=1,Assumptions!$X34/12,-(SUMIF($D$2:$EE$2,EE$2-1,$D33:$EE33)/12)*(1+XLOOKUP(EE$2,Assumptions!$C$94:$M$94,Assumptions!$C$98:$M$98))))</f>
        <v>-3472.394342</v>
      </c>
    </row>
    <row r="34" ht="15.75" customHeight="1">
      <c r="A34" s="1"/>
      <c r="B34" s="1"/>
      <c r="C34" s="1" t="str">
        <f>Assumptions!J35</f>
        <v>Insurance</v>
      </c>
      <c r="D34" s="50">
        <f t="array" ref="D34">-(IF(D$2=1,Assumptions!$X35/12,-(SUMIF($D$2:$EE$2,D$2-1,$D34:$EE34)/12)*(1+XLOOKUP(D$2,Assumptions!$C$94:$M$94,Assumptions!$C$98:$M$98))))</f>
        <v>-580.0839833</v>
      </c>
      <c r="E34" s="50">
        <f t="array" ref="E34">-(IF(E$2=1,Assumptions!$X35/12,-(SUMIF($D$2:$EE$2,E$2-1,$D34:$EE34)/12)*(1+XLOOKUP(E$2,Assumptions!$C$94:$M$94,Assumptions!$C$98:$M$98))))</f>
        <v>-580.0839833</v>
      </c>
      <c r="F34" s="50">
        <f t="array" ref="F34">-(IF(F$2=1,Assumptions!$X35/12,-(SUMIF($D$2:$EE$2,F$2-1,$D34:$EE34)/12)*(1+XLOOKUP(F$2,Assumptions!$C$94:$M$94,Assumptions!$C$98:$M$98))))</f>
        <v>-580.0839833</v>
      </c>
      <c r="G34" s="50">
        <f t="array" ref="G34">-(IF(G$2=1,Assumptions!$X35/12,-(SUMIF($D$2:$EE$2,G$2-1,$D34:$EE34)/12)*(1+XLOOKUP(G$2,Assumptions!$C$94:$M$94,Assumptions!$C$98:$M$98))))</f>
        <v>-580.0839833</v>
      </c>
      <c r="H34" s="50">
        <f t="array" ref="H34">-(IF(H$2=1,Assumptions!$X35/12,-(SUMIF($D$2:$EE$2,H$2-1,$D34:$EE34)/12)*(1+XLOOKUP(H$2,Assumptions!$C$94:$M$94,Assumptions!$C$98:$M$98))))</f>
        <v>-580.0839833</v>
      </c>
      <c r="I34" s="50">
        <f t="array" ref="I34">-(IF(I$2=1,Assumptions!$X35/12,-(SUMIF($D$2:$EE$2,I$2-1,$D34:$EE34)/12)*(1+XLOOKUP(I$2,Assumptions!$C$94:$M$94,Assumptions!$C$98:$M$98))))</f>
        <v>-580.0839833</v>
      </c>
      <c r="J34" s="50">
        <f t="array" ref="J34">-(IF(J$2=1,Assumptions!$X35/12,-(SUMIF($D$2:$EE$2,J$2-1,$D34:$EE34)/12)*(1+XLOOKUP(J$2,Assumptions!$C$94:$M$94,Assumptions!$C$98:$M$98))))</f>
        <v>-580.0839833</v>
      </c>
      <c r="K34" s="50">
        <f t="array" ref="K34">-(IF(K$2=1,Assumptions!$X35/12,-(SUMIF($D$2:$EE$2,K$2-1,$D34:$EE34)/12)*(1+XLOOKUP(K$2,Assumptions!$C$94:$M$94,Assumptions!$C$98:$M$98))))</f>
        <v>-580.0839833</v>
      </c>
      <c r="L34" s="50">
        <f t="array" ref="L34">-(IF(L$2=1,Assumptions!$X35/12,-(SUMIF($D$2:$EE$2,L$2-1,$D34:$EE34)/12)*(1+XLOOKUP(L$2,Assumptions!$C$94:$M$94,Assumptions!$C$98:$M$98))))</f>
        <v>-580.0839833</v>
      </c>
      <c r="M34" s="50">
        <f t="array" ref="M34">-(IF(M$2=1,Assumptions!$X35/12,-(SUMIF($D$2:$EE$2,M$2-1,$D34:$EE34)/12)*(1+XLOOKUP(M$2,Assumptions!$C$94:$M$94,Assumptions!$C$98:$M$98))))</f>
        <v>-580.0839833</v>
      </c>
      <c r="N34" s="50">
        <f t="array" ref="N34">-(IF(N$2=1,Assumptions!$X35/12,-(SUMIF($D$2:$EE$2,N$2-1,$D34:$EE34)/12)*(1+XLOOKUP(N$2,Assumptions!$C$94:$M$94,Assumptions!$C$98:$M$98))))</f>
        <v>-580.0839833</v>
      </c>
      <c r="O34" s="50">
        <f t="array" ref="O34">-(IF(O$2=1,Assumptions!$X35/12,-(SUMIF($D$2:$EE$2,O$2-1,$D34:$EE34)/12)*(1+XLOOKUP(O$2,Assumptions!$C$94:$M$94,Assumptions!$C$98:$M$98))))</f>
        <v>-580.0839833</v>
      </c>
      <c r="P34" s="50">
        <f t="array" ref="P34">-(IF(P$2=1,Assumptions!$X35/12,-(SUMIF($D$2:$EE$2,P$2-1,$D34:$EE34)/12)*(1+XLOOKUP(P$2,Assumptions!$C$94:$M$94,Assumptions!$C$98:$M$98))))</f>
        <v>-597.4865028</v>
      </c>
      <c r="Q34" s="50">
        <f t="array" ref="Q34">-(IF(Q$2=1,Assumptions!$X35/12,-(SUMIF($D$2:$EE$2,Q$2-1,$D34:$EE34)/12)*(1+XLOOKUP(Q$2,Assumptions!$C$94:$M$94,Assumptions!$C$98:$M$98))))</f>
        <v>-597.4865028</v>
      </c>
      <c r="R34" s="50">
        <f t="array" ref="R34">-(IF(R$2=1,Assumptions!$X35/12,-(SUMIF($D$2:$EE$2,R$2-1,$D34:$EE34)/12)*(1+XLOOKUP(R$2,Assumptions!$C$94:$M$94,Assumptions!$C$98:$M$98))))</f>
        <v>-597.4865028</v>
      </c>
      <c r="S34" s="50">
        <f t="array" ref="S34">-(IF(S$2=1,Assumptions!$X35/12,-(SUMIF($D$2:$EE$2,S$2-1,$D34:$EE34)/12)*(1+XLOOKUP(S$2,Assumptions!$C$94:$M$94,Assumptions!$C$98:$M$98))))</f>
        <v>-597.4865028</v>
      </c>
      <c r="T34" s="50">
        <f t="array" ref="T34">-(IF(T$2=1,Assumptions!$X35/12,-(SUMIF($D$2:$EE$2,T$2-1,$D34:$EE34)/12)*(1+XLOOKUP(T$2,Assumptions!$C$94:$M$94,Assumptions!$C$98:$M$98))))</f>
        <v>-597.4865028</v>
      </c>
      <c r="U34" s="50">
        <f t="array" ref="U34">-(IF(U$2=1,Assumptions!$X35/12,-(SUMIF($D$2:$EE$2,U$2-1,$D34:$EE34)/12)*(1+XLOOKUP(U$2,Assumptions!$C$94:$M$94,Assumptions!$C$98:$M$98))))</f>
        <v>-597.4865028</v>
      </c>
      <c r="V34" s="50">
        <f t="array" ref="V34">-(IF(V$2=1,Assumptions!$X35/12,-(SUMIF($D$2:$EE$2,V$2-1,$D34:$EE34)/12)*(1+XLOOKUP(V$2,Assumptions!$C$94:$M$94,Assumptions!$C$98:$M$98))))</f>
        <v>-597.4865028</v>
      </c>
      <c r="W34" s="50">
        <f t="array" ref="W34">-(IF(W$2=1,Assumptions!$X35/12,-(SUMIF($D$2:$EE$2,W$2-1,$D34:$EE34)/12)*(1+XLOOKUP(W$2,Assumptions!$C$94:$M$94,Assumptions!$C$98:$M$98))))</f>
        <v>-597.4865028</v>
      </c>
      <c r="X34" s="50">
        <f t="array" ref="X34">-(IF(X$2=1,Assumptions!$X35/12,-(SUMIF($D$2:$EE$2,X$2-1,$D34:$EE34)/12)*(1+XLOOKUP(X$2,Assumptions!$C$94:$M$94,Assumptions!$C$98:$M$98))))</f>
        <v>-597.4865028</v>
      </c>
      <c r="Y34" s="50">
        <f t="array" ref="Y34">-(IF(Y$2=1,Assumptions!$X35/12,-(SUMIF($D$2:$EE$2,Y$2-1,$D34:$EE34)/12)*(1+XLOOKUP(Y$2,Assumptions!$C$94:$M$94,Assumptions!$C$98:$M$98))))</f>
        <v>-597.4865028</v>
      </c>
      <c r="Z34" s="50">
        <f t="array" ref="Z34">-(IF(Z$2=1,Assumptions!$X35/12,-(SUMIF($D$2:$EE$2,Z$2-1,$D34:$EE34)/12)*(1+XLOOKUP(Z$2,Assumptions!$C$94:$M$94,Assumptions!$C$98:$M$98))))</f>
        <v>-597.4865028</v>
      </c>
      <c r="AA34" s="50">
        <f t="array" ref="AA34">-(IF(AA$2=1,Assumptions!$X35/12,-(SUMIF($D$2:$EE$2,AA$2-1,$D34:$EE34)/12)*(1+XLOOKUP(AA$2,Assumptions!$C$94:$M$94,Assumptions!$C$98:$M$98))))</f>
        <v>-597.4865028</v>
      </c>
      <c r="AB34" s="50">
        <f t="array" ref="AB34">-(IF(AB$2=1,Assumptions!$X35/12,-(SUMIF($D$2:$EE$2,AB$2-1,$D34:$EE34)/12)*(1+XLOOKUP(AB$2,Assumptions!$C$94:$M$94,Assumptions!$C$98:$M$98))))</f>
        <v>-615.4110979</v>
      </c>
      <c r="AC34" s="50">
        <f t="array" ref="AC34">-(IF(AC$2=1,Assumptions!$X35/12,-(SUMIF($D$2:$EE$2,AC$2-1,$D34:$EE34)/12)*(1+XLOOKUP(AC$2,Assumptions!$C$94:$M$94,Assumptions!$C$98:$M$98))))</f>
        <v>-615.4110979</v>
      </c>
      <c r="AD34" s="50">
        <f t="array" ref="AD34">-(IF(AD$2=1,Assumptions!$X35/12,-(SUMIF($D$2:$EE$2,AD$2-1,$D34:$EE34)/12)*(1+XLOOKUP(AD$2,Assumptions!$C$94:$M$94,Assumptions!$C$98:$M$98))))</f>
        <v>-615.4110979</v>
      </c>
      <c r="AE34" s="50">
        <f t="array" ref="AE34">-(IF(AE$2=1,Assumptions!$X35/12,-(SUMIF($D$2:$EE$2,AE$2-1,$D34:$EE34)/12)*(1+XLOOKUP(AE$2,Assumptions!$C$94:$M$94,Assumptions!$C$98:$M$98))))</f>
        <v>-615.4110979</v>
      </c>
      <c r="AF34" s="50">
        <f t="array" ref="AF34">-(IF(AF$2=1,Assumptions!$X35/12,-(SUMIF($D$2:$EE$2,AF$2-1,$D34:$EE34)/12)*(1+XLOOKUP(AF$2,Assumptions!$C$94:$M$94,Assumptions!$C$98:$M$98))))</f>
        <v>-615.4110979</v>
      </c>
      <c r="AG34" s="50">
        <f t="array" ref="AG34">-(IF(AG$2=1,Assumptions!$X35/12,-(SUMIF($D$2:$EE$2,AG$2-1,$D34:$EE34)/12)*(1+XLOOKUP(AG$2,Assumptions!$C$94:$M$94,Assumptions!$C$98:$M$98))))</f>
        <v>-615.4110979</v>
      </c>
      <c r="AH34" s="50">
        <f t="array" ref="AH34">-(IF(AH$2=1,Assumptions!$X35/12,-(SUMIF($D$2:$EE$2,AH$2-1,$D34:$EE34)/12)*(1+XLOOKUP(AH$2,Assumptions!$C$94:$M$94,Assumptions!$C$98:$M$98))))</f>
        <v>-615.4110979</v>
      </c>
      <c r="AI34" s="50">
        <f t="array" ref="AI34">-(IF(AI$2=1,Assumptions!$X35/12,-(SUMIF($D$2:$EE$2,AI$2-1,$D34:$EE34)/12)*(1+XLOOKUP(AI$2,Assumptions!$C$94:$M$94,Assumptions!$C$98:$M$98))))</f>
        <v>-615.4110979</v>
      </c>
      <c r="AJ34" s="50">
        <f t="array" ref="AJ34">-(IF(AJ$2=1,Assumptions!$X35/12,-(SUMIF($D$2:$EE$2,AJ$2-1,$D34:$EE34)/12)*(1+XLOOKUP(AJ$2,Assumptions!$C$94:$M$94,Assumptions!$C$98:$M$98))))</f>
        <v>-615.4110979</v>
      </c>
      <c r="AK34" s="50">
        <f t="array" ref="AK34">-(IF(AK$2=1,Assumptions!$X35/12,-(SUMIF($D$2:$EE$2,AK$2-1,$D34:$EE34)/12)*(1+XLOOKUP(AK$2,Assumptions!$C$94:$M$94,Assumptions!$C$98:$M$98))))</f>
        <v>-615.4110979</v>
      </c>
      <c r="AL34" s="50">
        <f t="array" ref="AL34">-(IF(AL$2=1,Assumptions!$X35/12,-(SUMIF($D$2:$EE$2,AL$2-1,$D34:$EE34)/12)*(1+XLOOKUP(AL$2,Assumptions!$C$94:$M$94,Assumptions!$C$98:$M$98))))</f>
        <v>-615.4110979</v>
      </c>
      <c r="AM34" s="50">
        <f t="array" ref="AM34">-(IF(AM$2=1,Assumptions!$X35/12,-(SUMIF($D$2:$EE$2,AM$2-1,$D34:$EE34)/12)*(1+XLOOKUP(AM$2,Assumptions!$C$94:$M$94,Assumptions!$C$98:$M$98))))</f>
        <v>-615.4110979</v>
      </c>
      <c r="AN34" s="50">
        <f t="array" ref="AN34">-(IF(AN$2=1,Assumptions!$X35/12,-(SUMIF($D$2:$EE$2,AN$2-1,$D34:$EE34)/12)*(1+XLOOKUP(AN$2,Assumptions!$C$94:$M$94,Assumptions!$C$98:$M$98))))</f>
        <v>-633.8734309</v>
      </c>
      <c r="AO34" s="50">
        <f t="array" ref="AO34">-(IF(AO$2=1,Assumptions!$X35/12,-(SUMIF($D$2:$EE$2,AO$2-1,$D34:$EE34)/12)*(1+XLOOKUP(AO$2,Assumptions!$C$94:$M$94,Assumptions!$C$98:$M$98))))</f>
        <v>-633.8734309</v>
      </c>
      <c r="AP34" s="50">
        <f t="array" ref="AP34">-(IF(AP$2=1,Assumptions!$X35/12,-(SUMIF($D$2:$EE$2,AP$2-1,$D34:$EE34)/12)*(1+XLOOKUP(AP$2,Assumptions!$C$94:$M$94,Assumptions!$C$98:$M$98))))</f>
        <v>-633.8734309</v>
      </c>
      <c r="AQ34" s="50">
        <f t="array" ref="AQ34">-(IF(AQ$2=1,Assumptions!$X35/12,-(SUMIF($D$2:$EE$2,AQ$2-1,$D34:$EE34)/12)*(1+XLOOKUP(AQ$2,Assumptions!$C$94:$M$94,Assumptions!$C$98:$M$98))))</f>
        <v>-633.8734309</v>
      </c>
      <c r="AR34" s="50">
        <f t="array" ref="AR34">-(IF(AR$2=1,Assumptions!$X35/12,-(SUMIF($D$2:$EE$2,AR$2-1,$D34:$EE34)/12)*(1+XLOOKUP(AR$2,Assumptions!$C$94:$M$94,Assumptions!$C$98:$M$98))))</f>
        <v>-633.8734309</v>
      </c>
      <c r="AS34" s="50">
        <f t="array" ref="AS34">-(IF(AS$2=1,Assumptions!$X35/12,-(SUMIF($D$2:$EE$2,AS$2-1,$D34:$EE34)/12)*(1+XLOOKUP(AS$2,Assumptions!$C$94:$M$94,Assumptions!$C$98:$M$98))))</f>
        <v>-633.8734309</v>
      </c>
      <c r="AT34" s="50">
        <f t="array" ref="AT34">-(IF(AT$2=1,Assumptions!$X35/12,-(SUMIF($D$2:$EE$2,AT$2-1,$D34:$EE34)/12)*(1+XLOOKUP(AT$2,Assumptions!$C$94:$M$94,Assumptions!$C$98:$M$98))))</f>
        <v>-633.8734309</v>
      </c>
      <c r="AU34" s="50">
        <f t="array" ref="AU34">-(IF(AU$2=1,Assumptions!$X35/12,-(SUMIF($D$2:$EE$2,AU$2-1,$D34:$EE34)/12)*(1+XLOOKUP(AU$2,Assumptions!$C$94:$M$94,Assumptions!$C$98:$M$98))))</f>
        <v>-633.8734309</v>
      </c>
      <c r="AV34" s="50">
        <f t="array" ref="AV34">-(IF(AV$2=1,Assumptions!$X35/12,-(SUMIF($D$2:$EE$2,AV$2-1,$D34:$EE34)/12)*(1+XLOOKUP(AV$2,Assumptions!$C$94:$M$94,Assumptions!$C$98:$M$98))))</f>
        <v>-633.8734309</v>
      </c>
      <c r="AW34" s="50">
        <f t="array" ref="AW34">-(IF(AW$2=1,Assumptions!$X35/12,-(SUMIF($D$2:$EE$2,AW$2-1,$D34:$EE34)/12)*(1+XLOOKUP(AW$2,Assumptions!$C$94:$M$94,Assumptions!$C$98:$M$98))))</f>
        <v>-633.8734309</v>
      </c>
      <c r="AX34" s="50">
        <f t="array" ref="AX34">-(IF(AX$2=1,Assumptions!$X35/12,-(SUMIF($D$2:$EE$2,AX$2-1,$D34:$EE34)/12)*(1+XLOOKUP(AX$2,Assumptions!$C$94:$M$94,Assumptions!$C$98:$M$98))))</f>
        <v>-633.8734309</v>
      </c>
      <c r="AY34" s="50">
        <f t="array" ref="AY34">-(IF(AY$2=1,Assumptions!$X35/12,-(SUMIF($D$2:$EE$2,AY$2-1,$D34:$EE34)/12)*(1+XLOOKUP(AY$2,Assumptions!$C$94:$M$94,Assumptions!$C$98:$M$98))))</f>
        <v>-633.8734309</v>
      </c>
      <c r="AZ34" s="50">
        <f t="array" ref="AZ34">-(IF(AZ$2=1,Assumptions!$X35/12,-(SUMIF($D$2:$EE$2,AZ$2-1,$D34:$EE34)/12)*(1+XLOOKUP(AZ$2,Assumptions!$C$94:$M$94,Assumptions!$C$98:$M$98))))</f>
        <v>-652.8896338</v>
      </c>
      <c r="BA34" s="50">
        <f t="array" ref="BA34">-(IF(BA$2=1,Assumptions!$X35/12,-(SUMIF($D$2:$EE$2,BA$2-1,$D34:$EE34)/12)*(1+XLOOKUP(BA$2,Assumptions!$C$94:$M$94,Assumptions!$C$98:$M$98))))</f>
        <v>-652.8896338</v>
      </c>
      <c r="BB34" s="50">
        <f t="array" ref="BB34">-(IF(BB$2=1,Assumptions!$X35/12,-(SUMIF($D$2:$EE$2,BB$2-1,$D34:$EE34)/12)*(1+XLOOKUP(BB$2,Assumptions!$C$94:$M$94,Assumptions!$C$98:$M$98))))</f>
        <v>-652.8896338</v>
      </c>
      <c r="BC34" s="50">
        <f t="array" ref="BC34">-(IF(BC$2=1,Assumptions!$X35/12,-(SUMIF($D$2:$EE$2,BC$2-1,$D34:$EE34)/12)*(1+XLOOKUP(BC$2,Assumptions!$C$94:$M$94,Assumptions!$C$98:$M$98))))</f>
        <v>-652.8896338</v>
      </c>
      <c r="BD34" s="50">
        <f t="array" ref="BD34">-(IF(BD$2=1,Assumptions!$X35/12,-(SUMIF($D$2:$EE$2,BD$2-1,$D34:$EE34)/12)*(1+XLOOKUP(BD$2,Assumptions!$C$94:$M$94,Assumptions!$C$98:$M$98))))</f>
        <v>-652.8896338</v>
      </c>
      <c r="BE34" s="50">
        <f t="array" ref="BE34">-(IF(BE$2=1,Assumptions!$X35/12,-(SUMIF($D$2:$EE$2,BE$2-1,$D34:$EE34)/12)*(1+XLOOKUP(BE$2,Assumptions!$C$94:$M$94,Assumptions!$C$98:$M$98))))</f>
        <v>-652.8896338</v>
      </c>
      <c r="BF34" s="50">
        <f t="array" ref="BF34">-(IF(BF$2=1,Assumptions!$X35/12,-(SUMIF($D$2:$EE$2,BF$2-1,$D34:$EE34)/12)*(1+XLOOKUP(BF$2,Assumptions!$C$94:$M$94,Assumptions!$C$98:$M$98))))</f>
        <v>-652.8896338</v>
      </c>
      <c r="BG34" s="50">
        <f t="array" ref="BG34">-(IF(BG$2=1,Assumptions!$X35/12,-(SUMIF($D$2:$EE$2,BG$2-1,$D34:$EE34)/12)*(1+XLOOKUP(BG$2,Assumptions!$C$94:$M$94,Assumptions!$C$98:$M$98))))</f>
        <v>-652.8896338</v>
      </c>
      <c r="BH34" s="50">
        <f t="array" ref="BH34">-(IF(BH$2=1,Assumptions!$X35/12,-(SUMIF($D$2:$EE$2,BH$2-1,$D34:$EE34)/12)*(1+XLOOKUP(BH$2,Assumptions!$C$94:$M$94,Assumptions!$C$98:$M$98))))</f>
        <v>-652.8896338</v>
      </c>
      <c r="BI34" s="50">
        <f t="array" ref="BI34">-(IF(BI$2=1,Assumptions!$X35/12,-(SUMIF($D$2:$EE$2,BI$2-1,$D34:$EE34)/12)*(1+XLOOKUP(BI$2,Assumptions!$C$94:$M$94,Assumptions!$C$98:$M$98))))</f>
        <v>-652.8896338</v>
      </c>
      <c r="BJ34" s="50">
        <f t="array" ref="BJ34">-(IF(BJ$2=1,Assumptions!$X35/12,-(SUMIF($D$2:$EE$2,BJ$2-1,$D34:$EE34)/12)*(1+XLOOKUP(BJ$2,Assumptions!$C$94:$M$94,Assumptions!$C$98:$M$98))))</f>
        <v>-652.8896338</v>
      </c>
      <c r="BK34" s="50">
        <f t="array" ref="BK34">-(IF(BK$2=1,Assumptions!$X35/12,-(SUMIF($D$2:$EE$2,BK$2-1,$D34:$EE34)/12)*(1+XLOOKUP(BK$2,Assumptions!$C$94:$M$94,Assumptions!$C$98:$M$98))))</f>
        <v>-652.8896338</v>
      </c>
      <c r="BL34" s="50">
        <f t="array" ref="BL34">-(IF(BL$2=1,Assumptions!$X35/12,-(SUMIF($D$2:$EE$2,BL$2-1,$D34:$EE34)/12)*(1+XLOOKUP(BL$2,Assumptions!$C$94:$M$94,Assumptions!$C$98:$M$98))))</f>
        <v>-672.4763228</v>
      </c>
      <c r="BM34" s="50">
        <f t="array" ref="BM34">-(IF(BM$2=1,Assumptions!$X35/12,-(SUMIF($D$2:$EE$2,BM$2-1,$D34:$EE34)/12)*(1+XLOOKUP(BM$2,Assumptions!$C$94:$M$94,Assumptions!$C$98:$M$98))))</f>
        <v>-672.4763228</v>
      </c>
      <c r="BN34" s="50">
        <f t="array" ref="BN34">-(IF(BN$2=1,Assumptions!$X35/12,-(SUMIF($D$2:$EE$2,BN$2-1,$D34:$EE34)/12)*(1+XLOOKUP(BN$2,Assumptions!$C$94:$M$94,Assumptions!$C$98:$M$98))))</f>
        <v>-672.4763228</v>
      </c>
      <c r="BO34" s="50">
        <f t="array" ref="BO34">-(IF(BO$2=1,Assumptions!$X35/12,-(SUMIF($D$2:$EE$2,BO$2-1,$D34:$EE34)/12)*(1+XLOOKUP(BO$2,Assumptions!$C$94:$M$94,Assumptions!$C$98:$M$98))))</f>
        <v>-672.4763228</v>
      </c>
      <c r="BP34" s="50">
        <f t="array" ref="BP34">-(IF(BP$2=1,Assumptions!$X35/12,-(SUMIF($D$2:$EE$2,BP$2-1,$D34:$EE34)/12)*(1+XLOOKUP(BP$2,Assumptions!$C$94:$M$94,Assumptions!$C$98:$M$98))))</f>
        <v>-672.4763228</v>
      </c>
      <c r="BQ34" s="50">
        <f t="array" ref="BQ34">-(IF(BQ$2=1,Assumptions!$X35/12,-(SUMIF($D$2:$EE$2,BQ$2-1,$D34:$EE34)/12)*(1+XLOOKUP(BQ$2,Assumptions!$C$94:$M$94,Assumptions!$C$98:$M$98))))</f>
        <v>-672.4763228</v>
      </c>
      <c r="BR34" s="50">
        <f t="array" ref="BR34">-(IF(BR$2=1,Assumptions!$X35/12,-(SUMIF($D$2:$EE$2,BR$2-1,$D34:$EE34)/12)*(1+XLOOKUP(BR$2,Assumptions!$C$94:$M$94,Assumptions!$C$98:$M$98))))</f>
        <v>-672.4763228</v>
      </c>
      <c r="BS34" s="50">
        <f t="array" ref="BS34">-(IF(BS$2=1,Assumptions!$X35/12,-(SUMIF($D$2:$EE$2,BS$2-1,$D34:$EE34)/12)*(1+XLOOKUP(BS$2,Assumptions!$C$94:$M$94,Assumptions!$C$98:$M$98))))</f>
        <v>-672.4763228</v>
      </c>
      <c r="BT34" s="50">
        <f t="array" ref="BT34">-(IF(BT$2=1,Assumptions!$X35/12,-(SUMIF($D$2:$EE$2,BT$2-1,$D34:$EE34)/12)*(1+XLOOKUP(BT$2,Assumptions!$C$94:$M$94,Assumptions!$C$98:$M$98))))</f>
        <v>-672.4763228</v>
      </c>
      <c r="BU34" s="50">
        <f t="array" ref="BU34">-(IF(BU$2=1,Assumptions!$X35/12,-(SUMIF($D$2:$EE$2,BU$2-1,$D34:$EE34)/12)*(1+XLOOKUP(BU$2,Assumptions!$C$94:$M$94,Assumptions!$C$98:$M$98))))</f>
        <v>-672.4763228</v>
      </c>
      <c r="BV34" s="50">
        <f t="array" ref="BV34">-(IF(BV$2=1,Assumptions!$X35/12,-(SUMIF($D$2:$EE$2,BV$2-1,$D34:$EE34)/12)*(1+XLOOKUP(BV$2,Assumptions!$C$94:$M$94,Assumptions!$C$98:$M$98))))</f>
        <v>-672.4763228</v>
      </c>
      <c r="BW34" s="50">
        <f t="array" ref="BW34">-(IF(BW$2=1,Assumptions!$X35/12,-(SUMIF($D$2:$EE$2,BW$2-1,$D34:$EE34)/12)*(1+XLOOKUP(BW$2,Assumptions!$C$94:$M$94,Assumptions!$C$98:$M$98))))</f>
        <v>-672.4763228</v>
      </c>
      <c r="BX34" s="50">
        <f t="array" ref="BX34">-(IF(BX$2=1,Assumptions!$X35/12,-(SUMIF($D$2:$EE$2,BX$2-1,$D34:$EE34)/12)*(1+XLOOKUP(BX$2,Assumptions!$C$94:$M$94,Assumptions!$C$98:$M$98))))</f>
        <v>-692.6506125</v>
      </c>
      <c r="BY34" s="50">
        <f t="array" ref="BY34">-(IF(BY$2=1,Assumptions!$X35/12,-(SUMIF($D$2:$EE$2,BY$2-1,$D34:$EE34)/12)*(1+XLOOKUP(BY$2,Assumptions!$C$94:$M$94,Assumptions!$C$98:$M$98))))</f>
        <v>-692.6506125</v>
      </c>
      <c r="BZ34" s="50">
        <f t="array" ref="BZ34">-(IF(BZ$2=1,Assumptions!$X35/12,-(SUMIF($D$2:$EE$2,BZ$2-1,$D34:$EE34)/12)*(1+XLOOKUP(BZ$2,Assumptions!$C$94:$M$94,Assumptions!$C$98:$M$98))))</f>
        <v>-692.6506125</v>
      </c>
      <c r="CA34" s="50">
        <f t="array" ref="CA34">-(IF(CA$2=1,Assumptions!$X35/12,-(SUMIF($D$2:$EE$2,CA$2-1,$D34:$EE34)/12)*(1+XLOOKUP(CA$2,Assumptions!$C$94:$M$94,Assumptions!$C$98:$M$98))))</f>
        <v>-692.6506125</v>
      </c>
      <c r="CB34" s="50">
        <f t="array" ref="CB34">-(IF(CB$2=1,Assumptions!$X35/12,-(SUMIF($D$2:$EE$2,CB$2-1,$D34:$EE34)/12)*(1+XLOOKUP(CB$2,Assumptions!$C$94:$M$94,Assumptions!$C$98:$M$98))))</f>
        <v>-692.6506125</v>
      </c>
      <c r="CC34" s="50">
        <f t="array" ref="CC34">-(IF(CC$2=1,Assumptions!$X35/12,-(SUMIF($D$2:$EE$2,CC$2-1,$D34:$EE34)/12)*(1+XLOOKUP(CC$2,Assumptions!$C$94:$M$94,Assumptions!$C$98:$M$98))))</f>
        <v>-692.6506125</v>
      </c>
      <c r="CD34" s="50">
        <f t="array" ref="CD34">-(IF(CD$2=1,Assumptions!$X35/12,-(SUMIF($D$2:$EE$2,CD$2-1,$D34:$EE34)/12)*(1+XLOOKUP(CD$2,Assumptions!$C$94:$M$94,Assumptions!$C$98:$M$98))))</f>
        <v>-692.6506125</v>
      </c>
      <c r="CE34" s="50">
        <f t="array" ref="CE34">-(IF(CE$2=1,Assumptions!$X35/12,-(SUMIF($D$2:$EE$2,CE$2-1,$D34:$EE34)/12)*(1+XLOOKUP(CE$2,Assumptions!$C$94:$M$94,Assumptions!$C$98:$M$98))))</f>
        <v>-692.6506125</v>
      </c>
      <c r="CF34" s="50">
        <f t="array" ref="CF34">-(IF(CF$2=1,Assumptions!$X35/12,-(SUMIF($D$2:$EE$2,CF$2-1,$D34:$EE34)/12)*(1+XLOOKUP(CF$2,Assumptions!$C$94:$M$94,Assumptions!$C$98:$M$98))))</f>
        <v>-692.6506125</v>
      </c>
      <c r="CG34" s="50">
        <f t="array" ref="CG34">-(IF(CG$2=1,Assumptions!$X35/12,-(SUMIF($D$2:$EE$2,CG$2-1,$D34:$EE34)/12)*(1+XLOOKUP(CG$2,Assumptions!$C$94:$M$94,Assumptions!$C$98:$M$98))))</f>
        <v>-692.6506125</v>
      </c>
      <c r="CH34" s="50">
        <f t="array" ref="CH34">-(IF(CH$2=1,Assumptions!$X35/12,-(SUMIF($D$2:$EE$2,CH$2-1,$D34:$EE34)/12)*(1+XLOOKUP(CH$2,Assumptions!$C$94:$M$94,Assumptions!$C$98:$M$98))))</f>
        <v>-692.6506125</v>
      </c>
      <c r="CI34" s="50">
        <f t="array" ref="CI34">-(IF(CI$2=1,Assumptions!$X35/12,-(SUMIF($D$2:$EE$2,CI$2-1,$D34:$EE34)/12)*(1+XLOOKUP(CI$2,Assumptions!$C$94:$M$94,Assumptions!$C$98:$M$98))))</f>
        <v>-692.6506125</v>
      </c>
      <c r="CJ34" s="50">
        <f t="array" ref="CJ34">-(IF(CJ$2=1,Assumptions!$X35/12,-(SUMIF($D$2:$EE$2,CJ$2-1,$D34:$EE34)/12)*(1+XLOOKUP(CJ$2,Assumptions!$C$94:$M$94,Assumptions!$C$98:$M$98))))</f>
        <v>-713.4301309</v>
      </c>
      <c r="CK34" s="50">
        <f t="array" ref="CK34">-(IF(CK$2=1,Assumptions!$X35/12,-(SUMIF($D$2:$EE$2,CK$2-1,$D34:$EE34)/12)*(1+XLOOKUP(CK$2,Assumptions!$C$94:$M$94,Assumptions!$C$98:$M$98))))</f>
        <v>-713.4301309</v>
      </c>
      <c r="CL34" s="50">
        <f t="array" ref="CL34">-(IF(CL$2=1,Assumptions!$X35/12,-(SUMIF($D$2:$EE$2,CL$2-1,$D34:$EE34)/12)*(1+XLOOKUP(CL$2,Assumptions!$C$94:$M$94,Assumptions!$C$98:$M$98))))</f>
        <v>-713.4301309</v>
      </c>
      <c r="CM34" s="50">
        <f t="array" ref="CM34">-(IF(CM$2=1,Assumptions!$X35/12,-(SUMIF($D$2:$EE$2,CM$2-1,$D34:$EE34)/12)*(1+XLOOKUP(CM$2,Assumptions!$C$94:$M$94,Assumptions!$C$98:$M$98))))</f>
        <v>-713.4301309</v>
      </c>
      <c r="CN34" s="50">
        <f t="array" ref="CN34">-(IF(CN$2=1,Assumptions!$X35/12,-(SUMIF($D$2:$EE$2,CN$2-1,$D34:$EE34)/12)*(1+XLOOKUP(CN$2,Assumptions!$C$94:$M$94,Assumptions!$C$98:$M$98))))</f>
        <v>-713.4301309</v>
      </c>
      <c r="CO34" s="50">
        <f t="array" ref="CO34">-(IF(CO$2=1,Assumptions!$X35/12,-(SUMIF($D$2:$EE$2,CO$2-1,$D34:$EE34)/12)*(1+XLOOKUP(CO$2,Assumptions!$C$94:$M$94,Assumptions!$C$98:$M$98))))</f>
        <v>-713.4301309</v>
      </c>
      <c r="CP34" s="50">
        <f t="array" ref="CP34">-(IF(CP$2=1,Assumptions!$X35/12,-(SUMIF($D$2:$EE$2,CP$2-1,$D34:$EE34)/12)*(1+XLOOKUP(CP$2,Assumptions!$C$94:$M$94,Assumptions!$C$98:$M$98))))</f>
        <v>-713.4301309</v>
      </c>
      <c r="CQ34" s="50">
        <f t="array" ref="CQ34">-(IF(CQ$2=1,Assumptions!$X35/12,-(SUMIF($D$2:$EE$2,CQ$2-1,$D34:$EE34)/12)*(1+XLOOKUP(CQ$2,Assumptions!$C$94:$M$94,Assumptions!$C$98:$M$98))))</f>
        <v>-713.4301309</v>
      </c>
      <c r="CR34" s="50">
        <f t="array" ref="CR34">-(IF(CR$2=1,Assumptions!$X35/12,-(SUMIF($D$2:$EE$2,CR$2-1,$D34:$EE34)/12)*(1+XLOOKUP(CR$2,Assumptions!$C$94:$M$94,Assumptions!$C$98:$M$98))))</f>
        <v>-713.4301309</v>
      </c>
      <c r="CS34" s="50">
        <f t="array" ref="CS34">-(IF(CS$2=1,Assumptions!$X35/12,-(SUMIF($D$2:$EE$2,CS$2-1,$D34:$EE34)/12)*(1+XLOOKUP(CS$2,Assumptions!$C$94:$M$94,Assumptions!$C$98:$M$98))))</f>
        <v>-713.4301309</v>
      </c>
      <c r="CT34" s="50">
        <f t="array" ref="CT34">-(IF(CT$2=1,Assumptions!$X35/12,-(SUMIF($D$2:$EE$2,CT$2-1,$D34:$EE34)/12)*(1+XLOOKUP(CT$2,Assumptions!$C$94:$M$94,Assumptions!$C$98:$M$98))))</f>
        <v>-713.4301309</v>
      </c>
      <c r="CU34" s="50">
        <f t="array" ref="CU34">-(IF(CU$2=1,Assumptions!$X35/12,-(SUMIF($D$2:$EE$2,CU$2-1,$D34:$EE34)/12)*(1+XLOOKUP(CU$2,Assumptions!$C$94:$M$94,Assumptions!$C$98:$M$98))))</f>
        <v>-713.4301309</v>
      </c>
      <c r="CV34" s="50">
        <f t="array" ref="CV34">-(IF(CV$2=1,Assumptions!$X35/12,-(SUMIF($D$2:$EE$2,CV$2-1,$D34:$EE34)/12)*(1+XLOOKUP(CV$2,Assumptions!$C$94:$M$94,Assumptions!$C$98:$M$98))))</f>
        <v>-734.8330348</v>
      </c>
      <c r="CW34" s="50">
        <f t="array" ref="CW34">-(IF(CW$2=1,Assumptions!$X35/12,-(SUMIF($D$2:$EE$2,CW$2-1,$D34:$EE34)/12)*(1+XLOOKUP(CW$2,Assumptions!$C$94:$M$94,Assumptions!$C$98:$M$98))))</f>
        <v>-734.8330348</v>
      </c>
      <c r="CX34" s="50">
        <f t="array" ref="CX34">-(IF(CX$2=1,Assumptions!$X35/12,-(SUMIF($D$2:$EE$2,CX$2-1,$D34:$EE34)/12)*(1+XLOOKUP(CX$2,Assumptions!$C$94:$M$94,Assumptions!$C$98:$M$98))))</f>
        <v>-734.8330348</v>
      </c>
      <c r="CY34" s="50">
        <f t="array" ref="CY34">-(IF(CY$2=1,Assumptions!$X35/12,-(SUMIF($D$2:$EE$2,CY$2-1,$D34:$EE34)/12)*(1+XLOOKUP(CY$2,Assumptions!$C$94:$M$94,Assumptions!$C$98:$M$98))))</f>
        <v>-734.8330348</v>
      </c>
      <c r="CZ34" s="50">
        <f t="array" ref="CZ34">-(IF(CZ$2=1,Assumptions!$X35/12,-(SUMIF($D$2:$EE$2,CZ$2-1,$D34:$EE34)/12)*(1+XLOOKUP(CZ$2,Assumptions!$C$94:$M$94,Assumptions!$C$98:$M$98))))</f>
        <v>-734.8330348</v>
      </c>
      <c r="DA34" s="50">
        <f t="array" ref="DA34">-(IF(DA$2=1,Assumptions!$X35/12,-(SUMIF($D$2:$EE$2,DA$2-1,$D34:$EE34)/12)*(1+XLOOKUP(DA$2,Assumptions!$C$94:$M$94,Assumptions!$C$98:$M$98))))</f>
        <v>-734.8330348</v>
      </c>
      <c r="DB34" s="50">
        <f t="array" ref="DB34">-(IF(DB$2=1,Assumptions!$X35/12,-(SUMIF($D$2:$EE$2,DB$2-1,$D34:$EE34)/12)*(1+XLOOKUP(DB$2,Assumptions!$C$94:$M$94,Assumptions!$C$98:$M$98))))</f>
        <v>-734.8330348</v>
      </c>
      <c r="DC34" s="50">
        <f t="array" ref="DC34">-(IF(DC$2=1,Assumptions!$X35/12,-(SUMIF($D$2:$EE$2,DC$2-1,$D34:$EE34)/12)*(1+XLOOKUP(DC$2,Assumptions!$C$94:$M$94,Assumptions!$C$98:$M$98))))</f>
        <v>-734.8330348</v>
      </c>
      <c r="DD34" s="50">
        <f t="array" ref="DD34">-(IF(DD$2=1,Assumptions!$X35/12,-(SUMIF($D$2:$EE$2,DD$2-1,$D34:$EE34)/12)*(1+XLOOKUP(DD$2,Assumptions!$C$94:$M$94,Assumptions!$C$98:$M$98))))</f>
        <v>-734.8330348</v>
      </c>
      <c r="DE34" s="50">
        <f t="array" ref="DE34">-(IF(DE$2=1,Assumptions!$X35/12,-(SUMIF($D$2:$EE$2,DE$2-1,$D34:$EE34)/12)*(1+XLOOKUP(DE$2,Assumptions!$C$94:$M$94,Assumptions!$C$98:$M$98))))</f>
        <v>-734.8330348</v>
      </c>
      <c r="DF34" s="50">
        <f t="array" ref="DF34">-(IF(DF$2=1,Assumptions!$X35/12,-(SUMIF($D$2:$EE$2,DF$2-1,$D34:$EE34)/12)*(1+XLOOKUP(DF$2,Assumptions!$C$94:$M$94,Assumptions!$C$98:$M$98))))</f>
        <v>-734.8330348</v>
      </c>
      <c r="DG34" s="50">
        <f t="array" ref="DG34">-(IF(DG$2=1,Assumptions!$X35/12,-(SUMIF($D$2:$EE$2,DG$2-1,$D34:$EE34)/12)*(1+XLOOKUP(DG$2,Assumptions!$C$94:$M$94,Assumptions!$C$98:$M$98))))</f>
        <v>-734.8330348</v>
      </c>
      <c r="DH34" s="50">
        <f t="array" ref="DH34">-(IF(DH$2=1,Assumptions!$X35/12,-(SUMIF($D$2:$EE$2,DH$2-1,$D34:$EE34)/12)*(1+XLOOKUP(DH$2,Assumptions!$C$94:$M$94,Assumptions!$C$98:$M$98))))</f>
        <v>-756.8780258</v>
      </c>
      <c r="DI34" s="50">
        <f t="array" ref="DI34">-(IF(DI$2=1,Assumptions!$X35/12,-(SUMIF($D$2:$EE$2,DI$2-1,$D34:$EE34)/12)*(1+XLOOKUP(DI$2,Assumptions!$C$94:$M$94,Assumptions!$C$98:$M$98))))</f>
        <v>-756.8780258</v>
      </c>
      <c r="DJ34" s="50">
        <f t="array" ref="DJ34">-(IF(DJ$2=1,Assumptions!$X35/12,-(SUMIF($D$2:$EE$2,DJ$2-1,$D34:$EE34)/12)*(1+XLOOKUP(DJ$2,Assumptions!$C$94:$M$94,Assumptions!$C$98:$M$98))))</f>
        <v>-756.8780258</v>
      </c>
      <c r="DK34" s="50">
        <f t="array" ref="DK34">-(IF(DK$2=1,Assumptions!$X35/12,-(SUMIF($D$2:$EE$2,DK$2-1,$D34:$EE34)/12)*(1+XLOOKUP(DK$2,Assumptions!$C$94:$M$94,Assumptions!$C$98:$M$98))))</f>
        <v>-756.8780258</v>
      </c>
      <c r="DL34" s="50">
        <f t="array" ref="DL34">-(IF(DL$2=1,Assumptions!$X35/12,-(SUMIF($D$2:$EE$2,DL$2-1,$D34:$EE34)/12)*(1+XLOOKUP(DL$2,Assumptions!$C$94:$M$94,Assumptions!$C$98:$M$98))))</f>
        <v>-756.8780258</v>
      </c>
      <c r="DM34" s="50">
        <f t="array" ref="DM34">-(IF(DM$2=1,Assumptions!$X35/12,-(SUMIF($D$2:$EE$2,DM$2-1,$D34:$EE34)/12)*(1+XLOOKUP(DM$2,Assumptions!$C$94:$M$94,Assumptions!$C$98:$M$98))))</f>
        <v>-756.8780258</v>
      </c>
      <c r="DN34" s="50">
        <f t="array" ref="DN34">-(IF(DN$2=1,Assumptions!$X35/12,-(SUMIF($D$2:$EE$2,DN$2-1,$D34:$EE34)/12)*(1+XLOOKUP(DN$2,Assumptions!$C$94:$M$94,Assumptions!$C$98:$M$98))))</f>
        <v>-756.8780258</v>
      </c>
      <c r="DO34" s="50">
        <f t="array" ref="DO34">-(IF(DO$2=1,Assumptions!$X35/12,-(SUMIF($D$2:$EE$2,DO$2-1,$D34:$EE34)/12)*(1+XLOOKUP(DO$2,Assumptions!$C$94:$M$94,Assumptions!$C$98:$M$98))))</f>
        <v>-756.8780258</v>
      </c>
      <c r="DP34" s="50">
        <f t="array" ref="DP34">-(IF(DP$2=1,Assumptions!$X35/12,-(SUMIF($D$2:$EE$2,DP$2-1,$D34:$EE34)/12)*(1+XLOOKUP(DP$2,Assumptions!$C$94:$M$94,Assumptions!$C$98:$M$98))))</f>
        <v>-756.8780258</v>
      </c>
      <c r="DQ34" s="50">
        <f t="array" ref="DQ34">-(IF(DQ$2=1,Assumptions!$X35/12,-(SUMIF($D$2:$EE$2,DQ$2-1,$D34:$EE34)/12)*(1+XLOOKUP(DQ$2,Assumptions!$C$94:$M$94,Assumptions!$C$98:$M$98))))</f>
        <v>-756.8780258</v>
      </c>
      <c r="DR34" s="50">
        <f t="array" ref="DR34">-(IF(DR$2=1,Assumptions!$X35/12,-(SUMIF($D$2:$EE$2,DR$2-1,$D34:$EE34)/12)*(1+XLOOKUP(DR$2,Assumptions!$C$94:$M$94,Assumptions!$C$98:$M$98))))</f>
        <v>-756.8780258</v>
      </c>
      <c r="DS34" s="50">
        <f t="array" ref="DS34">-(IF(DS$2=1,Assumptions!$X35/12,-(SUMIF($D$2:$EE$2,DS$2-1,$D34:$EE34)/12)*(1+XLOOKUP(DS$2,Assumptions!$C$94:$M$94,Assumptions!$C$98:$M$98))))</f>
        <v>-756.8780258</v>
      </c>
      <c r="DT34" s="50">
        <f t="array" ref="DT34">-(IF(DT$2=1,Assumptions!$X35/12,-(SUMIF($D$2:$EE$2,DT$2-1,$D34:$EE34)/12)*(1+XLOOKUP(DT$2,Assumptions!$C$94:$M$94,Assumptions!$C$98:$M$98))))</f>
        <v>-779.5843666</v>
      </c>
      <c r="DU34" s="50">
        <f t="array" ref="DU34">-(IF(DU$2=1,Assumptions!$X35/12,-(SUMIF($D$2:$EE$2,DU$2-1,$D34:$EE34)/12)*(1+XLOOKUP(DU$2,Assumptions!$C$94:$M$94,Assumptions!$C$98:$M$98))))</f>
        <v>-779.5843666</v>
      </c>
      <c r="DV34" s="50">
        <f t="array" ref="DV34">-(IF(DV$2=1,Assumptions!$X35/12,-(SUMIF($D$2:$EE$2,DV$2-1,$D34:$EE34)/12)*(1+XLOOKUP(DV$2,Assumptions!$C$94:$M$94,Assumptions!$C$98:$M$98))))</f>
        <v>-779.5843666</v>
      </c>
      <c r="DW34" s="50">
        <f t="array" ref="DW34">-(IF(DW$2=1,Assumptions!$X35/12,-(SUMIF($D$2:$EE$2,DW$2-1,$D34:$EE34)/12)*(1+XLOOKUP(DW$2,Assumptions!$C$94:$M$94,Assumptions!$C$98:$M$98))))</f>
        <v>-779.5843666</v>
      </c>
      <c r="DX34" s="50">
        <f t="array" ref="DX34">-(IF(DX$2=1,Assumptions!$X35/12,-(SUMIF($D$2:$EE$2,DX$2-1,$D34:$EE34)/12)*(1+XLOOKUP(DX$2,Assumptions!$C$94:$M$94,Assumptions!$C$98:$M$98))))</f>
        <v>-779.5843666</v>
      </c>
      <c r="DY34" s="50">
        <f t="array" ref="DY34">-(IF(DY$2=1,Assumptions!$X35/12,-(SUMIF($D$2:$EE$2,DY$2-1,$D34:$EE34)/12)*(1+XLOOKUP(DY$2,Assumptions!$C$94:$M$94,Assumptions!$C$98:$M$98))))</f>
        <v>-779.5843666</v>
      </c>
      <c r="DZ34" s="50">
        <f t="array" ref="DZ34">-(IF(DZ$2=1,Assumptions!$X35/12,-(SUMIF($D$2:$EE$2,DZ$2-1,$D34:$EE34)/12)*(1+XLOOKUP(DZ$2,Assumptions!$C$94:$M$94,Assumptions!$C$98:$M$98))))</f>
        <v>-779.5843666</v>
      </c>
      <c r="EA34" s="50">
        <f t="array" ref="EA34">-(IF(EA$2=1,Assumptions!$X35/12,-(SUMIF($D$2:$EE$2,EA$2-1,$D34:$EE34)/12)*(1+XLOOKUP(EA$2,Assumptions!$C$94:$M$94,Assumptions!$C$98:$M$98))))</f>
        <v>-779.5843666</v>
      </c>
      <c r="EB34" s="50">
        <f t="array" ref="EB34">-(IF(EB$2=1,Assumptions!$X35/12,-(SUMIF($D$2:$EE$2,EB$2-1,$D34:$EE34)/12)*(1+XLOOKUP(EB$2,Assumptions!$C$94:$M$94,Assumptions!$C$98:$M$98))))</f>
        <v>-779.5843666</v>
      </c>
      <c r="EC34" s="50">
        <f t="array" ref="EC34">-(IF(EC$2=1,Assumptions!$X35/12,-(SUMIF($D$2:$EE$2,EC$2-1,$D34:$EE34)/12)*(1+XLOOKUP(EC$2,Assumptions!$C$94:$M$94,Assumptions!$C$98:$M$98))))</f>
        <v>-779.5843666</v>
      </c>
      <c r="ED34" s="50">
        <f t="array" ref="ED34">-(IF(ED$2=1,Assumptions!$X35/12,-(SUMIF($D$2:$EE$2,ED$2-1,$D34:$EE34)/12)*(1+XLOOKUP(ED$2,Assumptions!$C$94:$M$94,Assumptions!$C$98:$M$98))))</f>
        <v>-779.5843666</v>
      </c>
      <c r="EE34" s="50">
        <f t="array" ref="EE34">-(IF(EE$2=1,Assumptions!$X35/12,-(SUMIF($D$2:$EE$2,EE$2-1,$D34:$EE34)/12)*(1+XLOOKUP(EE$2,Assumptions!$C$94:$M$94,Assumptions!$C$98:$M$98))))</f>
        <v>-779.5843666</v>
      </c>
    </row>
    <row r="35" ht="15.75" customHeight="1">
      <c r="A35" s="1"/>
      <c r="B35" s="1"/>
      <c r="C35" s="1" t="str">
        <f>Assumptions!J36</f>
        <v>Other Expenses (Elevator, Technology fee, Professional fee)</v>
      </c>
      <c r="D35" s="50">
        <f t="array" ref="D35">-(IF(D$2=1,Assumptions!$X36/12,-(SUMIF($D$2:$EE$2,D$2-1,$D35:$EE35)/12)*(1+XLOOKUP(D$2,Assumptions!$C$94:$M$94,Assumptions!$C$98:$M$98))))</f>
        <v>-87.8075</v>
      </c>
      <c r="E35" s="50">
        <f t="array" ref="E35">-(IF(E$2=1,Assumptions!$X36/12,-(SUMIF($D$2:$EE$2,E$2-1,$D35:$EE35)/12)*(1+XLOOKUP(E$2,Assumptions!$C$94:$M$94,Assumptions!$C$98:$M$98))))</f>
        <v>-87.8075</v>
      </c>
      <c r="F35" s="50">
        <f t="array" ref="F35">-(IF(F$2=1,Assumptions!$X36/12,-(SUMIF($D$2:$EE$2,F$2-1,$D35:$EE35)/12)*(1+XLOOKUP(F$2,Assumptions!$C$94:$M$94,Assumptions!$C$98:$M$98))))</f>
        <v>-87.8075</v>
      </c>
      <c r="G35" s="50">
        <f t="array" ref="G35">-(IF(G$2=1,Assumptions!$X36/12,-(SUMIF($D$2:$EE$2,G$2-1,$D35:$EE35)/12)*(1+XLOOKUP(G$2,Assumptions!$C$94:$M$94,Assumptions!$C$98:$M$98))))</f>
        <v>-87.8075</v>
      </c>
      <c r="H35" s="50">
        <f t="array" ref="H35">-(IF(H$2=1,Assumptions!$X36/12,-(SUMIF($D$2:$EE$2,H$2-1,$D35:$EE35)/12)*(1+XLOOKUP(H$2,Assumptions!$C$94:$M$94,Assumptions!$C$98:$M$98))))</f>
        <v>-87.8075</v>
      </c>
      <c r="I35" s="50">
        <f t="array" ref="I35">-(IF(I$2=1,Assumptions!$X36/12,-(SUMIF($D$2:$EE$2,I$2-1,$D35:$EE35)/12)*(1+XLOOKUP(I$2,Assumptions!$C$94:$M$94,Assumptions!$C$98:$M$98))))</f>
        <v>-87.8075</v>
      </c>
      <c r="J35" s="50">
        <f t="array" ref="J35">-(IF(J$2=1,Assumptions!$X36/12,-(SUMIF($D$2:$EE$2,J$2-1,$D35:$EE35)/12)*(1+XLOOKUP(J$2,Assumptions!$C$94:$M$94,Assumptions!$C$98:$M$98))))</f>
        <v>-87.8075</v>
      </c>
      <c r="K35" s="50">
        <f t="array" ref="K35">-(IF(K$2=1,Assumptions!$X36/12,-(SUMIF($D$2:$EE$2,K$2-1,$D35:$EE35)/12)*(1+XLOOKUP(K$2,Assumptions!$C$94:$M$94,Assumptions!$C$98:$M$98))))</f>
        <v>-87.8075</v>
      </c>
      <c r="L35" s="50">
        <f t="array" ref="L35">-(IF(L$2=1,Assumptions!$X36/12,-(SUMIF($D$2:$EE$2,L$2-1,$D35:$EE35)/12)*(1+XLOOKUP(L$2,Assumptions!$C$94:$M$94,Assumptions!$C$98:$M$98))))</f>
        <v>-87.8075</v>
      </c>
      <c r="M35" s="50">
        <f t="array" ref="M35">-(IF(M$2=1,Assumptions!$X36/12,-(SUMIF($D$2:$EE$2,M$2-1,$D35:$EE35)/12)*(1+XLOOKUP(M$2,Assumptions!$C$94:$M$94,Assumptions!$C$98:$M$98))))</f>
        <v>-87.8075</v>
      </c>
      <c r="N35" s="50">
        <f t="array" ref="N35">-(IF(N$2=1,Assumptions!$X36/12,-(SUMIF($D$2:$EE$2,N$2-1,$D35:$EE35)/12)*(1+XLOOKUP(N$2,Assumptions!$C$94:$M$94,Assumptions!$C$98:$M$98))))</f>
        <v>-87.8075</v>
      </c>
      <c r="O35" s="50">
        <f t="array" ref="O35">-(IF(O$2=1,Assumptions!$X36/12,-(SUMIF($D$2:$EE$2,O$2-1,$D35:$EE35)/12)*(1+XLOOKUP(O$2,Assumptions!$C$94:$M$94,Assumptions!$C$98:$M$98))))</f>
        <v>-87.8075</v>
      </c>
      <c r="P35" s="50">
        <f t="array" ref="P35">-(IF(P$2=1,Assumptions!$X36/12,-(SUMIF($D$2:$EE$2,P$2-1,$D35:$EE35)/12)*(1+XLOOKUP(P$2,Assumptions!$C$94:$M$94,Assumptions!$C$98:$M$98))))</f>
        <v>-90.441725</v>
      </c>
      <c r="Q35" s="50">
        <f t="array" ref="Q35">-(IF(Q$2=1,Assumptions!$X36/12,-(SUMIF($D$2:$EE$2,Q$2-1,$D35:$EE35)/12)*(1+XLOOKUP(Q$2,Assumptions!$C$94:$M$94,Assumptions!$C$98:$M$98))))</f>
        <v>-90.441725</v>
      </c>
      <c r="R35" s="50">
        <f t="array" ref="R35">-(IF(R$2=1,Assumptions!$X36/12,-(SUMIF($D$2:$EE$2,R$2-1,$D35:$EE35)/12)*(1+XLOOKUP(R$2,Assumptions!$C$94:$M$94,Assumptions!$C$98:$M$98))))</f>
        <v>-90.441725</v>
      </c>
      <c r="S35" s="50">
        <f t="array" ref="S35">-(IF(S$2=1,Assumptions!$X36/12,-(SUMIF($D$2:$EE$2,S$2-1,$D35:$EE35)/12)*(1+XLOOKUP(S$2,Assumptions!$C$94:$M$94,Assumptions!$C$98:$M$98))))</f>
        <v>-90.441725</v>
      </c>
      <c r="T35" s="50">
        <f t="array" ref="T35">-(IF(T$2=1,Assumptions!$X36/12,-(SUMIF($D$2:$EE$2,T$2-1,$D35:$EE35)/12)*(1+XLOOKUP(T$2,Assumptions!$C$94:$M$94,Assumptions!$C$98:$M$98))))</f>
        <v>-90.441725</v>
      </c>
      <c r="U35" s="50">
        <f t="array" ref="U35">-(IF(U$2=1,Assumptions!$X36/12,-(SUMIF($D$2:$EE$2,U$2-1,$D35:$EE35)/12)*(1+XLOOKUP(U$2,Assumptions!$C$94:$M$94,Assumptions!$C$98:$M$98))))</f>
        <v>-90.441725</v>
      </c>
      <c r="V35" s="50">
        <f t="array" ref="V35">-(IF(V$2=1,Assumptions!$X36/12,-(SUMIF($D$2:$EE$2,V$2-1,$D35:$EE35)/12)*(1+XLOOKUP(V$2,Assumptions!$C$94:$M$94,Assumptions!$C$98:$M$98))))</f>
        <v>-90.441725</v>
      </c>
      <c r="W35" s="50">
        <f t="array" ref="W35">-(IF(W$2=1,Assumptions!$X36/12,-(SUMIF($D$2:$EE$2,W$2-1,$D35:$EE35)/12)*(1+XLOOKUP(W$2,Assumptions!$C$94:$M$94,Assumptions!$C$98:$M$98))))</f>
        <v>-90.441725</v>
      </c>
      <c r="X35" s="50">
        <f t="array" ref="X35">-(IF(X$2=1,Assumptions!$X36/12,-(SUMIF($D$2:$EE$2,X$2-1,$D35:$EE35)/12)*(1+XLOOKUP(X$2,Assumptions!$C$94:$M$94,Assumptions!$C$98:$M$98))))</f>
        <v>-90.441725</v>
      </c>
      <c r="Y35" s="50">
        <f t="array" ref="Y35">-(IF(Y$2=1,Assumptions!$X36/12,-(SUMIF($D$2:$EE$2,Y$2-1,$D35:$EE35)/12)*(1+XLOOKUP(Y$2,Assumptions!$C$94:$M$94,Assumptions!$C$98:$M$98))))</f>
        <v>-90.441725</v>
      </c>
      <c r="Z35" s="50">
        <f t="array" ref="Z35">-(IF(Z$2=1,Assumptions!$X36/12,-(SUMIF($D$2:$EE$2,Z$2-1,$D35:$EE35)/12)*(1+XLOOKUP(Z$2,Assumptions!$C$94:$M$94,Assumptions!$C$98:$M$98))))</f>
        <v>-90.441725</v>
      </c>
      <c r="AA35" s="50">
        <f t="array" ref="AA35">-(IF(AA$2=1,Assumptions!$X36/12,-(SUMIF($D$2:$EE$2,AA$2-1,$D35:$EE35)/12)*(1+XLOOKUP(AA$2,Assumptions!$C$94:$M$94,Assumptions!$C$98:$M$98))))</f>
        <v>-90.441725</v>
      </c>
      <c r="AB35" s="50">
        <f t="array" ref="AB35">-(IF(AB$2=1,Assumptions!$X36/12,-(SUMIF($D$2:$EE$2,AB$2-1,$D35:$EE35)/12)*(1+XLOOKUP(AB$2,Assumptions!$C$94:$M$94,Assumptions!$C$98:$M$98))))</f>
        <v>-93.15497675</v>
      </c>
      <c r="AC35" s="50">
        <f t="array" ref="AC35">-(IF(AC$2=1,Assumptions!$X36/12,-(SUMIF($D$2:$EE$2,AC$2-1,$D35:$EE35)/12)*(1+XLOOKUP(AC$2,Assumptions!$C$94:$M$94,Assumptions!$C$98:$M$98))))</f>
        <v>-93.15497675</v>
      </c>
      <c r="AD35" s="50">
        <f t="array" ref="AD35">-(IF(AD$2=1,Assumptions!$X36/12,-(SUMIF($D$2:$EE$2,AD$2-1,$D35:$EE35)/12)*(1+XLOOKUP(AD$2,Assumptions!$C$94:$M$94,Assumptions!$C$98:$M$98))))</f>
        <v>-93.15497675</v>
      </c>
      <c r="AE35" s="50">
        <f t="array" ref="AE35">-(IF(AE$2=1,Assumptions!$X36/12,-(SUMIF($D$2:$EE$2,AE$2-1,$D35:$EE35)/12)*(1+XLOOKUP(AE$2,Assumptions!$C$94:$M$94,Assumptions!$C$98:$M$98))))</f>
        <v>-93.15497675</v>
      </c>
      <c r="AF35" s="50">
        <f t="array" ref="AF35">-(IF(AF$2=1,Assumptions!$X36/12,-(SUMIF($D$2:$EE$2,AF$2-1,$D35:$EE35)/12)*(1+XLOOKUP(AF$2,Assumptions!$C$94:$M$94,Assumptions!$C$98:$M$98))))</f>
        <v>-93.15497675</v>
      </c>
      <c r="AG35" s="50">
        <f t="array" ref="AG35">-(IF(AG$2=1,Assumptions!$X36/12,-(SUMIF($D$2:$EE$2,AG$2-1,$D35:$EE35)/12)*(1+XLOOKUP(AG$2,Assumptions!$C$94:$M$94,Assumptions!$C$98:$M$98))))</f>
        <v>-93.15497675</v>
      </c>
      <c r="AH35" s="50">
        <f t="array" ref="AH35">-(IF(AH$2=1,Assumptions!$X36/12,-(SUMIF($D$2:$EE$2,AH$2-1,$D35:$EE35)/12)*(1+XLOOKUP(AH$2,Assumptions!$C$94:$M$94,Assumptions!$C$98:$M$98))))</f>
        <v>-93.15497675</v>
      </c>
      <c r="AI35" s="50">
        <f t="array" ref="AI35">-(IF(AI$2=1,Assumptions!$X36/12,-(SUMIF($D$2:$EE$2,AI$2-1,$D35:$EE35)/12)*(1+XLOOKUP(AI$2,Assumptions!$C$94:$M$94,Assumptions!$C$98:$M$98))))</f>
        <v>-93.15497675</v>
      </c>
      <c r="AJ35" s="50">
        <f t="array" ref="AJ35">-(IF(AJ$2=1,Assumptions!$X36/12,-(SUMIF($D$2:$EE$2,AJ$2-1,$D35:$EE35)/12)*(1+XLOOKUP(AJ$2,Assumptions!$C$94:$M$94,Assumptions!$C$98:$M$98))))</f>
        <v>-93.15497675</v>
      </c>
      <c r="AK35" s="50">
        <f t="array" ref="AK35">-(IF(AK$2=1,Assumptions!$X36/12,-(SUMIF($D$2:$EE$2,AK$2-1,$D35:$EE35)/12)*(1+XLOOKUP(AK$2,Assumptions!$C$94:$M$94,Assumptions!$C$98:$M$98))))</f>
        <v>-93.15497675</v>
      </c>
      <c r="AL35" s="50">
        <f t="array" ref="AL35">-(IF(AL$2=1,Assumptions!$X36/12,-(SUMIF($D$2:$EE$2,AL$2-1,$D35:$EE35)/12)*(1+XLOOKUP(AL$2,Assumptions!$C$94:$M$94,Assumptions!$C$98:$M$98))))</f>
        <v>-93.15497675</v>
      </c>
      <c r="AM35" s="50">
        <f t="array" ref="AM35">-(IF(AM$2=1,Assumptions!$X36/12,-(SUMIF($D$2:$EE$2,AM$2-1,$D35:$EE35)/12)*(1+XLOOKUP(AM$2,Assumptions!$C$94:$M$94,Assumptions!$C$98:$M$98))))</f>
        <v>-93.15497675</v>
      </c>
      <c r="AN35" s="50">
        <f t="array" ref="AN35">-(IF(AN$2=1,Assumptions!$X36/12,-(SUMIF($D$2:$EE$2,AN$2-1,$D35:$EE35)/12)*(1+XLOOKUP(AN$2,Assumptions!$C$94:$M$94,Assumptions!$C$98:$M$98))))</f>
        <v>-95.94962605</v>
      </c>
      <c r="AO35" s="50">
        <f t="array" ref="AO35">-(IF(AO$2=1,Assumptions!$X36/12,-(SUMIF($D$2:$EE$2,AO$2-1,$D35:$EE35)/12)*(1+XLOOKUP(AO$2,Assumptions!$C$94:$M$94,Assumptions!$C$98:$M$98))))</f>
        <v>-95.94962605</v>
      </c>
      <c r="AP35" s="50">
        <f t="array" ref="AP35">-(IF(AP$2=1,Assumptions!$X36/12,-(SUMIF($D$2:$EE$2,AP$2-1,$D35:$EE35)/12)*(1+XLOOKUP(AP$2,Assumptions!$C$94:$M$94,Assumptions!$C$98:$M$98))))</f>
        <v>-95.94962605</v>
      </c>
      <c r="AQ35" s="50">
        <f t="array" ref="AQ35">-(IF(AQ$2=1,Assumptions!$X36/12,-(SUMIF($D$2:$EE$2,AQ$2-1,$D35:$EE35)/12)*(1+XLOOKUP(AQ$2,Assumptions!$C$94:$M$94,Assumptions!$C$98:$M$98))))</f>
        <v>-95.94962605</v>
      </c>
      <c r="AR35" s="50">
        <f t="array" ref="AR35">-(IF(AR$2=1,Assumptions!$X36/12,-(SUMIF($D$2:$EE$2,AR$2-1,$D35:$EE35)/12)*(1+XLOOKUP(AR$2,Assumptions!$C$94:$M$94,Assumptions!$C$98:$M$98))))</f>
        <v>-95.94962605</v>
      </c>
      <c r="AS35" s="50">
        <f t="array" ref="AS35">-(IF(AS$2=1,Assumptions!$X36/12,-(SUMIF($D$2:$EE$2,AS$2-1,$D35:$EE35)/12)*(1+XLOOKUP(AS$2,Assumptions!$C$94:$M$94,Assumptions!$C$98:$M$98))))</f>
        <v>-95.94962605</v>
      </c>
      <c r="AT35" s="50">
        <f t="array" ref="AT35">-(IF(AT$2=1,Assumptions!$X36/12,-(SUMIF($D$2:$EE$2,AT$2-1,$D35:$EE35)/12)*(1+XLOOKUP(AT$2,Assumptions!$C$94:$M$94,Assumptions!$C$98:$M$98))))</f>
        <v>-95.94962605</v>
      </c>
      <c r="AU35" s="50">
        <f t="array" ref="AU35">-(IF(AU$2=1,Assumptions!$X36/12,-(SUMIF($D$2:$EE$2,AU$2-1,$D35:$EE35)/12)*(1+XLOOKUP(AU$2,Assumptions!$C$94:$M$94,Assumptions!$C$98:$M$98))))</f>
        <v>-95.94962605</v>
      </c>
      <c r="AV35" s="50">
        <f t="array" ref="AV35">-(IF(AV$2=1,Assumptions!$X36/12,-(SUMIF($D$2:$EE$2,AV$2-1,$D35:$EE35)/12)*(1+XLOOKUP(AV$2,Assumptions!$C$94:$M$94,Assumptions!$C$98:$M$98))))</f>
        <v>-95.94962605</v>
      </c>
      <c r="AW35" s="50">
        <f t="array" ref="AW35">-(IF(AW$2=1,Assumptions!$X36/12,-(SUMIF($D$2:$EE$2,AW$2-1,$D35:$EE35)/12)*(1+XLOOKUP(AW$2,Assumptions!$C$94:$M$94,Assumptions!$C$98:$M$98))))</f>
        <v>-95.94962605</v>
      </c>
      <c r="AX35" s="50">
        <f t="array" ref="AX35">-(IF(AX$2=1,Assumptions!$X36/12,-(SUMIF($D$2:$EE$2,AX$2-1,$D35:$EE35)/12)*(1+XLOOKUP(AX$2,Assumptions!$C$94:$M$94,Assumptions!$C$98:$M$98))))</f>
        <v>-95.94962605</v>
      </c>
      <c r="AY35" s="50">
        <f t="array" ref="AY35">-(IF(AY$2=1,Assumptions!$X36/12,-(SUMIF($D$2:$EE$2,AY$2-1,$D35:$EE35)/12)*(1+XLOOKUP(AY$2,Assumptions!$C$94:$M$94,Assumptions!$C$98:$M$98))))</f>
        <v>-95.94962605</v>
      </c>
      <c r="AZ35" s="50">
        <f t="array" ref="AZ35">-(IF(AZ$2=1,Assumptions!$X36/12,-(SUMIF($D$2:$EE$2,AZ$2-1,$D35:$EE35)/12)*(1+XLOOKUP(AZ$2,Assumptions!$C$94:$M$94,Assumptions!$C$98:$M$98))))</f>
        <v>-98.82811483</v>
      </c>
      <c r="BA35" s="50">
        <f t="array" ref="BA35">-(IF(BA$2=1,Assumptions!$X36/12,-(SUMIF($D$2:$EE$2,BA$2-1,$D35:$EE35)/12)*(1+XLOOKUP(BA$2,Assumptions!$C$94:$M$94,Assumptions!$C$98:$M$98))))</f>
        <v>-98.82811483</v>
      </c>
      <c r="BB35" s="50">
        <f t="array" ref="BB35">-(IF(BB$2=1,Assumptions!$X36/12,-(SUMIF($D$2:$EE$2,BB$2-1,$D35:$EE35)/12)*(1+XLOOKUP(BB$2,Assumptions!$C$94:$M$94,Assumptions!$C$98:$M$98))))</f>
        <v>-98.82811483</v>
      </c>
      <c r="BC35" s="50">
        <f t="array" ref="BC35">-(IF(BC$2=1,Assumptions!$X36/12,-(SUMIF($D$2:$EE$2,BC$2-1,$D35:$EE35)/12)*(1+XLOOKUP(BC$2,Assumptions!$C$94:$M$94,Assumptions!$C$98:$M$98))))</f>
        <v>-98.82811483</v>
      </c>
      <c r="BD35" s="50">
        <f t="array" ref="BD35">-(IF(BD$2=1,Assumptions!$X36/12,-(SUMIF($D$2:$EE$2,BD$2-1,$D35:$EE35)/12)*(1+XLOOKUP(BD$2,Assumptions!$C$94:$M$94,Assumptions!$C$98:$M$98))))</f>
        <v>-98.82811483</v>
      </c>
      <c r="BE35" s="50">
        <f t="array" ref="BE35">-(IF(BE$2=1,Assumptions!$X36/12,-(SUMIF($D$2:$EE$2,BE$2-1,$D35:$EE35)/12)*(1+XLOOKUP(BE$2,Assumptions!$C$94:$M$94,Assumptions!$C$98:$M$98))))</f>
        <v>-98.82811483</v>
      </c>
      <c r="BF35" s="50">
        <f t="array" ref="BF35">-(IF(BF$2=1,Assumptions!$X36/12,-(SUMIF($D$2:$EE$2,BF$2-1,$D35:$EE35)/12)*(1+XLOOKUP(BF$2,Assumptions!$C$94:$M$94,Assumptions!$C$98:$M$98))))</f>
        <v>-98.82811483</v>
      </c>
      <c r="BG35" s="50">
        <f t="array" ref="BG35">-(IF(BG$2=1,Assumptions!$X36/12,-(SUMIF($D$2:$EE$2,BG$2-1,$D35:$EE35)/12)*(1+XLOOKUP(BG$2,Assumptions!$C$94:$M$94,Assumptions!$C$98:$M$98))))</f>
        <v>-98.82811483</v>
      </c>
      <c r="BH35" s="50">
        <f t="array" ref="BH35">-(IF(BH$2=1,Assumptions!$X36/12,-(SUMIF($D$2:$EE$2,BH$2-1,$D35:$EE35)/12)*(1+XLOOKUP(BH$2,Assumptions!$C$94:$M$94,Assumptions!$C$98:$M$98))))</f>
        <v>-98.82811483</v>
      </c>
      <c r="BI35" s="50">
        <f t="array" ref="BI35">-(IF(BI$2=1,Assumptions!$X36/12,-(SUMIF($D$2:$EE$2,BI$2-1,$D35:$EE35)/12)*(1+XLOOKUP(BI$2,Assumptions!$C$94:$M$94,Assumptions!$C$98:$M$98))))</f>
        <v>-98.82811483</v>
      </c>
      <c r="BJ35" s="50">
        <f t="array" ref="BJ35">-(IF(BJ$2=1,Assumptions!$X36/12,-(SUMIF($D$2:$EE$2,BJ$2-1,$D35:$EE35)/12)*(1+XLOOKUP(BJ$2,Assumptions!$C$94:$M$94,Assumptions!$C$98:$M$98))))</f>
        <v>-98.82811483</v>
      </c>
      <c r="BK35" s="50">
        <f t="array" ref="BK35">-(IF(BK$2=1,Assumptions!$X36/12,-(SUMIF($D$2:$EE$2,BK$2-1,$D35:$EE35)/12)*(1+XLOOKUP(BK$2,Assumptions!$C$94:$M$94,Assumptions!$C$98:$M$98))))</f>
        <v>-98.82811483</v>
      </c>
      <c r="BL35" s="50">
        <f t="array" ref="BL35">-(IF(BL$2=1,Assumptions!$X36/12,-(SUMIF($D$2:$EE$2,BL$2-1,$D35:$EE35)/12)*(1+XLOOKUP(BL$2,Assumptions!$C$94:$M$94,Assumptions!$C$98:$M$98))))</f>
        <v>-101.7929583</v>
      </c>
      <c r="BM35" s="50">
        <f t="array" ref="BM35">-(IF(BM$2=1,Assumptions!$X36/12,-(SUMIF($D$2:$EE$2,BM$2-1,$D35:$EE35)/12)*(1+XLOOKUP(BM$2,Assumptions!$C$94:$M$94,Assumptions!$C$98:$M$98))))</f>
        <v>-101.7929583</v>
      </c>
      <c r="BN35" s="50">
        <f t="array" ref="BN35">-(IF(BN$2=1,Assumptions!$X36/12,-(SUMIF($D$2:$EE$2,BN$2-1,$D35:$EE35)/12)*(1+XLOOKUP(BN$2,Assumptions!$C$94:$M$94,Assumptions!$C$98:$M$98))))</f>
        <v>-101.7929583</v>
      </c>
      <c r="BO35" s="50">
        <f t="array" ref="BO35">-(IF(BO$2=1,Assumptions!$X36/12,-(SUMIF($D$2:$EE$2,BO$2-1,$D35:$EE35)/12)*(1+XLOOKUP(BO$2,Assumptions!$C$94:$M$94,Assumptions!$C$98:$M$98))))</f>
        <v>-101.7929583</v>
      </c>
      <c r="BP35" s="50">
        <f t="array" ref="BP35">-(IF(BP$2=1,Assumptions!$X36/12,-(SUMIF($D$2:$EE$2,BP$2-1,$D35:$EE35)/12)*(1+XLOOKUP(BP$2,Assumptions!$C$94:$M$94,Assumptions!$C$98:$M$98))))</f>
        <v>-101.7929583</v>
      </c>
      <c r="BQ35" s="50">
        <f t="array" ref="BQ35">-(IF(BQ$2=1,Assumptions!$X36/12,-(SUMIF($D$2:$EE$2,BQ$2-1,$D35:$EE35)/12)*(1+XLOOKUP(BQ$2,Assumptions!$C$94:$M$94,Assumptions!$C$98:$M$98))))</f>
        <v>-101.7929583</v>
      </c>
      <c r="BR35" s="50">
        <f t="array" ref="BR35">-(IF(BR$2=1,Assumptions!$X36/12,-(SUMIF($D$2:$EE$2,BR$2-1,$D35:$EE35)/12)*(1+XLOOKUP(BR$2,Assumptions!$C$94:$M$94,Assumptions!$C$98:$M$98))))</f>
        <v>-101.7929583</v>
      </c>
      <c r="BS35" s="50">
        <f t="array" ref="BS35">-(IF(BS$2=1,Assumptions!$X36/12,-(SUMIF($D$2:$EE$2,BS$2-1,$D35:$EE35)/12)*(1+XLOOKUP(BS$2,Assumptions!$C$94:$M$94,Assumptions!$C$98:$M$98))))</f>
        <v>-101.7929583</v>
      </c>
      <c r="BT35" s="50">
        <f t="array" ref="BT35">-(IF(BT$2=1,Assumptions!$X36/12,-(SUMIF($D$2:$EE$2,BT$2-1,$D35:$EE35)/12)*(1+XLOOKUP(BT$2,Assumptions!$C$94:$M$94,Assumptions!$C$98:$M$98))))</f>
        <v>-101.7929583</v>
      </c>
      <c r="BU35" s="50">
        <f t="array" ref="BU35">-(IF(BU$2=1,Assumptions!$X36/12,-(SUMIF($D$2:$EE$2,BU$2-1,$D35:$EE35)/12)*(1+XLOOKUP(BU$2,Assumptions!$C$94:$M$94,Assumptions!$C$98:$M$98))))</f>
        <v>-101.7929583</v>
      </c>
      <c r="BV35" s="50">
        <f t="array" ref="BV35">-(IF(BV$2=1,Assumptions!$X36/12,-(SUMIF($D$2:$EE$2,BV$2-1,$D35:$EE35)/12)*(1+XLOOKUP(BV$2,Assumptions!$C$94:$M$94,Assumptions!$C$98:$M$98))))</f>
        <v>-101.7929583</v>
      </c>
      <c r="BW35" s="50">
        <f t="array" ref="BW35">-(IF(BW$2=1,Assumptions!$X36/12,-(SUMIF($D$2:$EE$2,BW$2-1,$D35:$EE35)/12)*(1+XLOOKUP(BW$2,Assumptions!$C$94:$M$94,Assumptions!$C$98:$M$98))))</f>
        <v>-101.7929583</v>
      </c>
      <c r="BX35" s="50">
        <f t="array" ref="BX35">-(IF(BX$2=1,Assumptions!$X36/12,-(SUMIF($D$2:$EE$2,BX$2-1,$D35:$EE35)/12)*(1+XLOOKUP(BX$2,Assumptions!$C$94:$M$94,Assumptions!$C$98:$M$98))))</f>
        <v>-104.846747</v>
      </c>
      <c r="BY35" s="50">
        <f t="array" ref="BY35">-(IF(BY$2=1,Assumptions!$X36/12,-(SUMIF($D$2:$EE$2,BY$2-1,$D35:$EE35)/12)*(1+XLOOKUP(BY$2,Assumptions!$C$94:$M$94,Assumptions!$C$98:$M$98))))</f>
        <v>-104.846747</v>
      </c>
      <c r="BZ35" s="50">
        <f t="array" ref="BZ35">-(IF(BZ$2=1,Assumptions!$X36/12,-(SUMIF($D$2:$EE$2,BZ$2-1,$D35:$EE35)/12)*(1+XLOOKUP(BZ$2,Assumptions!$C$94:$M$94,Assumptions!$C$98:$M$98))))</f>
        <v>-104.846747</v>
      </c>
      <c r="CA35" s="50">
        <f t="array" ref="CA35">-(IF(CA$2=1,Assumptions!$X36/12,-(SUMIF($D$2:$EE$2,CA$2-1,$D35:$EE35)/12)*(1+XLOOKUP(CA$2,Assumptions!$C$94:$M$94,Assumptions!$C$98:$M$98))))</f>
        <v>-104.846747</v>
      </c>
      <c r="CB35" s="50">
        <f t="array" ref="CB35">-(IF(CB$2=1,Assumptions!$X36/12,-(SUMIF($D$2:$EE$2,CB$2-1,$D35:$EE35)/12)*(1+XLOOKUP(CB$2,Assumptions!$C$94:$M$94,Assumptions!$C$98:$M$98))))</f>
        <v>-104.846747</v>
      </c>
      <c r="CC35" s="50">
        <f t="array" ref="CC35">-(IF(CC$2=1,Assumptions!$X36/12,-(SUMIF($D$2:$EE$2,CC$2-1,$D35:$EE35)/12)*(1+XLOOKUP(CC$2,Assumptions!$C$94:$M$94,Assumptions!$C$98:$M$98))))</f>
        <v>-104.846747</v>
      </c>
      <c r="CD35" s="50">
        <f t="array" ref="CD35">-(IF(CD$2=1,Assumptions!$X36/12,-(SUMIF($D$2:$EE$2,CD$2-1,$D35:$EE35)/12)*(1+XLOOKUP(CD$2,Assumptions!$C$94:$M$94,Assumptions!$C$98:$M$98))))</f>
        <v>-104.846747</v>
      </c>
      <c r="CE35" s="50">
        <f t="array" ref="CE35">-(IF(CE$2=1,Assumptions!$X36/12,-(SUMIF($D$2:$EE$2,CE$2-1,$D35:$EE35)/12)*(1+XLOOKUP(CE$2,Assumptions!$C$94:$M$94,Assumptions!$C$98:$M$98))))</f>
        <v>-104.846747</v>
      </c>
      <c r="CF35" s="50">
        <f t="array" ref="CF35">-(IF(CF$2=1,Assumptions!$X36/12,-(SUMIF($D$2:$EE$2,CF$2-1,$D35:$EE35)/12)*(1+XLOOKUP(CF$2,Assumptions!$C$94:$M$94,Assumptions!$C$98:$M$98))))</f>
        <v>-104.846747</v>
      </c>
      <c r="CG35" s="50">
        <f t="array" ref="CG35">-(IF(CG$2=1,Assumptions!$X36/12,-(SUMIF($D$2:$EE$2,CG$2-1,$D35:$EE35)/12)*(1+XLOOKUP(CG$2,Assumptions!$C$94:$M$94,Assumptions!$C$98:$M$98))))</f>
        <v>-104.846747</v>
      </c>
      <c r="CH35" s="50">
        <f t="array" ref="CH35">-(IF(CH$2=1,Assumptions!$X36/12,-(SUMIF($D$2:$EE$2,CH$2-1,$D35:$EE35)/12)*(1+XLOOKUP(CH$2,Assumptions!$C$94:$M$94,Assumptions!$C$98:$M$98))))</f>
        <v>-104.846747</v>
      </c>
      <c r="CI35" s="50">
        <f t="array" ref="CI35">-(IF(CI$2=1,Assumptions!$X36/12,-(SUMIF($D$2:$EE$2,CI$2-1,$D35:$EE35)/12)*(1+XLOOKUP(CI$2,Assumptions!$C$94:$M$94,Assumptions!$C$98:$M$98))))</f>
        <v>-104.846747</v>
      </c>
      <c r="CJ35" s="50">
        <f t="array" ref="CJ35">-(IF(CJ$2=1,Assumptions!$X36/12,-(SUMIF($D$2:$EE$2,CJ$2-1,$D35:$EE35)/12)*(1+XLOOKUP(CJ$2,Assumptions!$C$94:$M$94,Assumptions!$C$98:$M$98))))</f>
        <v>-107.9921494</v>
      </c>
      <c r="CK35" s="50">
        <f t="array" ref="CK35">-(IF(CK$2=1,Assumptions!$X36/12,-(SUMIF($D$2:$EE$2,CK$2-1,$D35:$EE35)/12)*(1+XLOOKUP(CK$2,Assumptions!$C$94:$M$94,Assumptions!$C$98:$M$98))))</f>
        <v>-107.9921494</v>
      </c>
      <c r="CL35" s="50">
        <f t="array" ref="CL35">-(IF(CL$2=1,Assumptions!$X36/12,-(SUMIF($D$2:$EE$2,CL$2-1,$D35:$EE35)/12)*(1+XLOOKUP(CL$2,Assumptions!$C$94:$M$94,Assumptions!$C$98:$M$98))))</f>
        <v>-107.9921494</v>
      </c>
      <c r="CM35" s="50">
        <f t="array" ref="CM35">-(IF(CM$2=1,Assumptions!$X36/12,-(SUMIF($D$2:$EE$2,CM$2-1,$D35:$EE35)/12)*(1+XLOOKUP(CM$2,Assumptions!$C$94:$M$94,Assumptions!$C$98:$M$98))))</f>
        <v>-107.9921494</v>
      </c>
      <c r="CN35" s="50">
        <f t="array" ref="CN35">-(IF(CN$2=1,Assumptions!$X36/12,-(SUMIF($D$2:$EE$2,CN$2-1,$D35:$EE35)/12)*(1+XLOOKUP(CN$2,Assumptions!$C$94:$M$94,Assumptions!$C$98:$M$98))))</f>
        <v>-107.9921494</v>
      </c>
      <c r="CO35" s="50">
        <f t="array" ref="CO35">-(IF(CO$2=1,Assumptions!$X36/12,-(SUMIF($D$2:$EE$2,CO$2-1,$D35:$EE35)/12)*(1+XLOOKUP(CO$2,Assumptions!$C$94:$M$94,Assumptions!$C$98:$M$98))))</f>
        <v>-107.9921494</v>
      </c>
      <c r="CP35" s="50">
        <f t="array" ref="CP35">-(IF(CP$2=1,Assumptions!$X36/12,-(SUMIF($D$2:$EE$2,CP$2-1,$D35:$EE35)/12)*(1+XLOOKUP(CP$2,Assumptions!$C$94:$M$94,Assumptions!$C$98:$M$98))))</f>
        <v>-107.9921494</v>
      </c>
      <c r="CQ35" s="50">
        <f t="array" ref="CQ35">-(IF(CQ$2=1,Assumptions!$X36/12,-(SUMIF($D$2:$EE$2,CQ$2-1,$D35:$EE35)/12)*(1+XLOOKUP(CQ$2,Assumptions!$C$94:$M$94,Assumptions!$C$98:$M$98))))</f>
        <v>-107.9921494</v>
      </c>
      <c r="CR35" s="50">
        <f t="array" ref="CR35">-(IF(CR$2=1,Assumptions!$X36/12,-(SUMIF($D$2:$EE$2,CR$2-1,$D35:$EE35)/12)*(1+XLOOKUP(CR$2,Assumptions!$C$94:$M$94,Assumptions!$C$98:$M$98))))</f>
        <v>-107.9921494</v>
      </c>
      <c r="CS35" s="50">
        <f t="array" ref="CS35">-(IF(CS$2=1,Assumptions!$X36/12,-(SUMIF($D$2:$EE$2,CS$2-1,$D35:$EE35)/12)*(1+XLOOKUP(CS$2,Assumptions!$C$94:$M$94,Assumptions!$C$98:$M$98))))</f>
        <v>-107.9921494</v>
      </c>
      <c r="CT35" s="50">
        <f t="array" ref="CT35">-(IF(CT$2=1,Assumptions!$X36/12,-(SUMIF($D$2:$EE$2,CT$2-1,$D35:$EE35)/12)*(1+XLOOKUP(CT$2,Assumptions!$C$94:$M$94,Assumptions!$C$98:$M$98))))</f>
        <v>-107.9921494</v>
      </c>
      <c r="CU35" s="50">
        <f t="array" ref="CU35">-(IF(CU$2=1,Assumptions!$X36/12,-(SUMIF($D$2:$EE$2,CU$2-1,$D35:$EE35)/12)*(1+XLOOKUP(CU$2,Assumptions!$C$94:$M$94,Assumptions!$C$98:$M$98))))</f>
        <v>-107.9921494</v>
      </c>
      <c r="CV35" s="50">
        <f t="array" ref="CV35">-(IF(CV$2=1,Assumptions!$X36/12,-(SUMIF($D$2:$EE$2,CV$2-1,$D35:$EE35)/12)*(1+XLOOKUP(CV$2,Assumptions!$C$94:$M$94,Assumptions!$C$98:$M$98))))</f>
        <v>-111.2319139</v>
      </c>
      <c r="CW35" s="50">
        <f t="array" ref="CW35">-(IF(CW$2=1,Assumptions!$X36/12,-(SUMIF($D$2:$EE$2,CW$2-1,$D35:$EE35)/12)*(1+XLOOKUP(CW$2,Assumptions!$C$94:$M$94,Assumptions!$C$98:$M$98))))</f>
        <v>-111.2319139</v>
      </c>
      <c r="CX35" s="50">
        <f t="array" ref="CX35">-(IF(CX$2=1,Assumptions!$X36/12,-(SUMIF($D$2:$EE$2,CX$2-1,$D35:$EE35)/12)*(1+XLOOKUP(CX$2,Assumptions!$C$94:$M$94,Assumptions!$C$98:$M$98))))</f>
        <v>-111.2319139</v>
      </c>
      <c r="CY35" s="50">
        <f t="array" ref="CY35">-(IF(CY$2=1,Assumptions!$X36/12,-(SUMIF($D$2:$EE$2,CY$2-1,$D35:$EE35)/12)*(1+XLOOKUP(CY$2,Assumptions!$C$94:$M$94,Assumptions!$C$98:$M$98))))</f>
        <v>-111.2319139</v>
      </c>
      <c r="CZ35" s="50">
        <f t="array" ref="CZ35">-(IF(CZ$2=1,Assumptions!$X36/12,-(SUMIF($D$2:$EE$2,CZ$2-1,$D35:$EE35)/12)*(1+XLOOKUP(CZ$2,Assumptions!$C$94:$M$94,Assumptions!$C$98:$M$98))))</f>
        <v>-111.2319139</v>
      </c>
      <c r="DA35" s="50">
        <f t="array" ref="DA35">-(IF(DA$2=1,Assumptions!$X36/12,-(SUMIF($D$2:$EE$2,DA$2-1,$D35:$EE35)/12)*(1+XLOOKUP(DA$2,Assumptions!$C$94:$M$94,Assumptions!$C$98:$M$98))))</f>
        <v>-111.2319139</v>
      </c>
      <c r="DB35" s="50">
        <f t="array" ref="DB35">-(IF(DB$2=1,Assumptions!$X36/12,-(SUMIF($D$2:$EE$2,DB$2-1,$D35:$EE35)/12)*(1+XLOOKUP(DB$2,Assumptions!$C$94:$M$94,Assumptions!$C$98:$M$98))))</f>
        <v>-111.2319139</v>
      </c>
      <c r="DC35" s="50">
        <f t="array" ref="DC35">-(IF(DC$2=1,Assumptions!$X36/12,-(SUMIF($D$2:$EE$2,DC$2-1,$D35:$EE35)/12)*(1+XLOOKUP(DC$2,Assumptions!$C$94:$M$94,Assumptions!$C$98:$M$98))))</f>
        <v>-111.2319139</v>
      </c>
      <c r="DD35" s="50">
        <f t="array" ref="DD35">-(IF(DD$2=1,Assumptions!$X36/12,-(SUMIF($D$2:$EE$2,DD$2-1,$D35:$EE35)/12)*(1+XLOOKUP(DD$2,Assumptions!$C$94:$M$94,Assumptions!$C$98:$M$98))))</f>
        <v>-111.2319139</v>
      </c>
      <c r="DE35" s="50">
        <f t="array" ref="DE35">-(IF(DE$2=1,Assumptions!$X36/12,-(SUMIF($D$2:$EE$2,DE$2-1,$D35:$EE35)/12)*(1+XLOOKUP(DE$2,Assumptions!$C$94:$M$94,Assumptions!$C$98:$M$98))))</f>
        <v>-111.2319139</v>
      </c>
      <c r="DF35" s="50">
        <f t="array" ref="DF35">-(IF(DF$2=1,Assumptions!$X36/12,-(SUMIF($D$2:$EE$2,DF$2-1,$D35:$EE35)/12)*(1+XLOOKUP(DF$2,Assumptions!$C$94:$M$94,Assumptions!$C$98:$M$98))))</f>
        <v>-111.2319139</v>
      </c>
      <c r="DG35" s="50">
        <f t="array" ref="DG35">-(IF(DG$2=1,Assumptions!$X36/12,-(SUMIF($D$2:$EE$2,DG$2-1,$D35:$EE35)/12)*(1+XLOOKUP(DG$2,Assumptions!$C$94:$M$94,Assumptions!$C$98:$M$98))))</f>
        <v>-111.2319139</v>
      </c>
      <c r="DH35" s="50">
        <f t="array" ref="DH35">-(IF(DH$2=1,Assumptions!$X36/12,-(SUMIF($D$2:$EE$2,DH$2-1,$D35:$EE35)/12)*(1+XLOOKUP(DH$2,Assumptions!$C$94:$M$94,Assumptions!$C$98:$M$98))))</f>
        <v>-114.5688713</v>
      </c>
      <c r="DI35" s="50">
        <f t="array" ref="DI35">-(IF(DI$2=1,Assumptions!$X36/12,-(SUMIF($D$2:$EE$2,DI$2-1,$D35:$EE35)/12)*(1+XLOOKUP(DI$2,Assumptions!$C$94:$M$94,Assumptions!$C$98:$M$98))))</f>
        <v>-114.5688713</v>
      </c>
      <c r="DJ35" s="50">
        <f t="array" ref="DJ35">-(IF(DJ$2=1,Assumptions!$X36/12,-(SUMIF($D$2:$EE$2,DJ$2-1,$D35:$EE35)/12)*(1+XLOOKUP(DJ$2,Assumptions!$C$94:$M$94,Assumptions!$C$98:$M$98))))</f>
        <v>-114.5688713</v>
      </c>
      <c r="DK35" s="50">
        <f t="array" ref="DK35">-(IF(DK$2=1,Assumptions!$X36/12,-(SUMIF($D$2:$EE$2,DK$2-1,$D35:$EE35)/12)*(1+XLOOKUP(DK$2,Assumptions!$C$94:$M$94,Assumptions!$C$98:$M$98))))</f>
        <v>-114.5688713</v>
      </c>
      <c r="DL35" s="50">
        <f t="array" ref="DL35">-(IF(DL$2=1,Assumptions!$X36/12,-(SUMIF($D$2:$EE$2,DL$2-1,$D35:$EE35)/12)*(1+XLOOKUP(DL$2,Assumptions!$C$94:$M$94,Assumptions!$C$98:$M$98))))</f>
        <v>-114.5688713</v>
      </c>
      <c r="DM35" s="50">
        <f t="array" ref="DM35">-(IF(DM$2=1,Assumptions!$X36/12,-(SUMIF($D$2:$EE$2,DM$2-1,$D35:$EE35)/12)*(1+XLOOKUP(DM$2,Assumptions!$C$94:$M$94,Assumptions!$C$98:$M$98))))</f>
        <v>-114.5688713</v>
      </c>
      <c r="DN35" s="50">
        <f t="array" ref="DN35">-(IF(DN$2=1,Assumptions!$X36/12,-(SUMIF($D$2:$EE$2,DN$2-1,$D35:$EE35)/12)*(1+XLOOKUP(DN$2,Assumptions!$C$94:$M$94,Assumptions!$C$98:$M$98))))</f>
        <v>-114.5688713</v>
      </c>
      <c r="DO35" s="50">
        <f t="array" ref="DO35">-(IF(DO$2=1,Assumptions!$X36/12,-(SUMIF($D$2:$EE$2,DO$2-1,$D35:$EE35)/12)*(1+XLOOKUP(DO$2,Assumptions!$C$94:$M$94,Assumptions!$C$98:$M$98))))</f>
        <v>-114.5688713</v>
      </c>
      <c r="DP35" s="50">
        <f t="array" ref="DP35">-(IF(DP$2=1,Assumptions!$X36/12,-(SUMIF($D$2:$EE$2,DP$2-1,$D35:$EE35)/12)*(1+XLOOKUP(DP$2,Assumptions!$C$94:$M$94,Assumptions!$C$98:$M$98))))</f>
        <v>-114.5688713</v>
      </c>
      <c r="DQ35" s="50">
        <f t="array" ref="DQ35">-(IF(DQ$2=1,Assumptions!$X36/12,-(SUMIF($D$2:$EE$2,DQ$2-1,$D35:$EE35)/12)*(1+XLOOKUP(DQ$2,Assumptions!$C$94:$M$94,Assumptions!$C$98:$M$98))))</f>
        <v>-114.5688713</v>
      </c>
      <c r="DR35" s="50">
        <f t="array" ref="DR35">-(IF(DR$2=1,Assumptions!$X36/12,-(SUMIF($D$2:$EE$2,DR$2-1,$D35:$EE35)/12)*(1+XLOOKUP(DR$2,Assumptions!$C$94:$M$94,Assumptions!$C$98:$M$98))))</f>
        <v>-114.5688713</v>
      </c>
      <c r="DS35" s="50">
        <f t="array" ref="DS35">-(IF(DS$2=1,Assumptions!$X36/12,-(SUMIF($D$2:$EE$2,DS$2-1,$D35:$EE35)/12)*(1+XLOOKUP(DS$2,Assumptions!$C$94:$M$94,Assumptions!$C$98:$M$98))))</f>
        <v>-114.5688713</v>
      </c>
      <c r="DT35" s="50">
        <f t="array" ref="DT35">-(IF(DT$2=1,Assumptions!$X36/12,-(SUMIF($D$2:$EE$2,DT$2-1,$D35:$EE35)/12)*(1+XLOOKUP(DT$2,Assumptions!$C$94:$M$94,Assumptions!$C$98:$M$98))))</f>
        <v>-118.0059375</v>
      </c>
      <c r="DU35" s="50">
        <f t="array" ref="DU35">-(IF(DU$2=1,Assumptions!$X36/12,-(SUMIF($D$2:$EE$2,DU$2-1,$D35:$EE35)/12)*(1+XLOOKUP(DU$2,Assumptions!$C$94:$M$94,Assumptions!$C$98:$M$98))))</f>
        <v>-118.0059375</v>
      </c>
      <c r="DV35" s="50">
        <f t="array" ref="DV35">-(IF(DV$2=1,Assumptions!$X36/12,-(SUMIF($D$2:$EE$2,DV$2-1,$D35:$EE35)/12)*(1+XLOOKUP(DV$2,Assumptions!$C$94:$M$94,Assumptions!$C$98:$M$98))))</f>
        <v>-118.0059375</v>
      </c>
      <c r="DW35" s="50">
        <f t="array" ref="DW35">-(IF(DW$2=1,Assumptions!$X36/12,-(SUMIF($D$2:$EE$2,DW$2-1,$D35:$EE35)/12)*(1+XLOOKUP(DW$2,Assumptions!$C$94:$M$94,Assumptions!$C$98:$M$98))))</f>
        <v>-118.0059375</v>
      </c>
      <c r="DX35" s="50">
        <f t="array" ref="DX35">-(IF(DX$2=1,Assumptions!$X36/12,-(SUMIF($D$2:$EE$2,DX$2-1,$D35:$EE35)/12)*(1+XLOOKUP(DX$2,Assumptions!$C$94:$M$94,Assumptions!$C$98:$M$98))))</f>
        <v>-118.0059375</v>
      </c>
      <c r="DY35" s="50">
        <f t="array" ref="DY35">-(IF(DY$2=1,Assumptions!$X36/12,-(SUMIF($D$2:$EE$2,DY$2-1,$D35:$EE35)/12)*(1+XLOOKUP(DY$2,Assumptions!$C$94:$M$94,Assumptions!$C$98:$M$98))))</f>
        <v>-118.0059375</v>
      </c>
      <c r="DZ35" s="50">
        <f t="array" ref="DZ35">-(IF(DZ$2=1,Assumptions!$X36/12,-(SUMIF($D$2:$EE$2,DZ$2-1,$D35:$EE35)/12)*(1+XLOOKUP(DZ$2,Assumptions!$C$94:$M$94,Assumptions!$C$98:$M$98))))</f>
        <v>-118.0059375</v>
      </c>
      <c r="EA35" s="50">
        <f t="array" ref="EA35">-(IF(EA$2=1,Assumptions!$X36/12,-(SUMIF($D$2:$EE$2,EA$2-1,$D35:$EE35)/12)*(1+XLOOKUP(EA$2,Assumptions!$C$94:$M$94,Assumptions!$C$98:$M$98))))</f>
        <v>-118.0059375</v>
      </c>
      <c r="EB35" s="50">
        <f t="array" ref="EB35">-(IF(EB$2=1,Assumptions!$X36/12,-(SUMIF($D$2:$EE$2,EB$2-1,$D35:$EE35)/12)*(1+XLOOKUP(EB$2,Assumptions!$C$94:$M$94,Assumptions!$C$98:$M$98))))</f>
        <v>-118.0059375</v>
      </c>
      <c r="EC35" s="50">
        <f t="array" ref="EC35">-(IF(EC$2=1,Assumptions!$X36/12,-(SUMIF($D$2:$EE$2,EC$2-1,$D35:$EE35)/12)*(1+XLOOKUP(EC$2,Assumptions!$C$94:$M$94,Assumptions!$C$98:$M$98))))</f>
        <v>-118.0059375</v>
      </c>
      <c r="ED35" s="50">
        <f t="array" ref="ED35">-(IF(ED$2=1,Assumptions!$X36/12,-(SUMIF($D$2:$EE$2,ED$2-1,$D35:$EE35)/12)*(1+XLOOKUP(ED$2,Assumptions!$C$94:$M$94,Assumptions!$C$98:$M$98))))</f>
        <v>-118.0059375</v>
      </c>
      <c r="EE35" s="50">
        <f t="array" ref="EE35">-(IF(EE$2=1,Assumptions!$X36/12,-(SUMIF($D$2:$EE$2,EE$2-1,$D35:$EE35)/12)*(1+XLOOKUP(EE$2,Assumptions!$C$94:$M$94,Assumptions!$C$98:$M$98))))</f>
        <v>-118.0059375</v>
      </c>
    </row>
    <row r="36" ht="15.75" customHeight="1">
      <c r="A36" s="1"/>
      <c r="B36" s="82"/>
      <c r="C36" s="43" t="str">
        <f>Assumptions!J37</f>
        <v>Total Operating Expenses</v>
      </c>
      <c r="D36" s="196">
        <f t="shared" ref="D36:EE36" si="6">SUM(D24:D35)</f>
        <v>-8853.947881</v>
      </c>
      <c r="E36" s="196">
        <f t="shared" si="6"/>
        <v>-8853.947881</v>
      </c>
      <c r="F36" s="196">
        <f t="shared" si="6"/>
        <v>-8853.947881</v>
      </c>
      <c r="G36" s="196">
        <f t="shared" si="6"/>
        <v>-8853.947881</v>
      </c>
      <c r="H36" s="196">
        <f t="shared" si="6"/>
        <v>-8853.947881</v>
      </c>
      <c r="I36" s="196">
        <f t="shared" si="6"/>
        <v>-8853.947881</v>
      </c>
      <c r="J36" s="196">
        <f t="shared" si="6"/>
        <v>-8853.947881</v>
      </c>
      <c r="K36" s="196">
        <f t="shared" si="6"/>
        <v>-8853.947881</v>
      </c>
      <c r="L36" s="196">
        <f t="shared" si="6"/>
        <v>-8853.947881</v>
      </c>
      <c r="M36" s="196">
        <f t="shared" si="6"/>
        <v>-8853.947881</v>
      </c>
      <c r="N36" s="196">
        <f t="shared" si="6"/>
        <v>-8853.947881</v>
      </c>
      <c r="O36" s="196">
        <f t="shared" si="6"/>
        <v>-8853.947881</v>
      </c>
      <c r="P36" s="196">
        <f t="shared" si="6"/>
        <v>-9176.892924</v>
      </c>
      <c r="Q36" s="196">
        <f t="shared" si="6"/>
        <v>-9176.892924</v>
      </c>
      <c r="R36" s="196">
        <f t="shared" si="6"/>
        <v>-9176.892924</v>
      </c>
      <c r="S36" s="196">
        <f t="shared" si="6"/>
        <v>-9176.892924</v>
      </c>
      <c r="T36" s="196">
        <f t="shared" si="6"/>
        <v>-9176.892924</v>
      </c>
      <c r="U36" s="196">
        <f t="shared" si="6"/>
        <v>-9176.892924</v>
      </c>
      <c r="V36" s="196">
        <f t="shared" si="6"/>
        <v>-9176.892924</v>
      </c>
      <c r="W36" s="196">
        <f t="shared" si="6"/>
        <v>-9176.892924</v>
      </c>
      <c r="X36" s="196">
        <f t="shared" si="6"/>
        <v>-9176.892924</v>
      </c>
      <c r="Y36" s="196">
        <f t="shared" si="6"/>
        <v>-9176.892924</v>
      </c>
      <c r="Z36" s="196">
        <f t="shared" si="6"/>
        <v>-9176.892924</v>
      </c>
      <c r="AA36" s="196">
        <f t="shared" si="6"/>
        <v>-9176.892924</v>
      </c>
      <c r="AB36" s="196">
        <f t="shared" si="6"/>
        <v>-9425.845621</v>
      </c>
      <c r="AC36" s="196">
        <f t="shared" si="6"/>
        <v>-9425.845621</v>
      </c>
      <c r="AD36" s="196">
        <f t="shared" si="6"/>
        <v>-9425.845621</v>
      </c>
      <c r="AE36" s="196">
        <f t="shared" si="6"/>
        <v>-9425.845621</v>
      </c>
      <c r="AF36" s="196">
        <f t="shared" si="6"/>
        <v>-9425.845621</v>
      </c>
      <c r="AG36" s="196">
        <f t="shared" si="6"/>
        <v>-9425.845621</v>
      </c>
      <c r="AH36" s="196">
        <f t="shared" si="6"/>
        <v>-9425.845621</v>
      </c>
      <c r="AI36" s="196">
        <f t="shared" si="6"/>
        <v>-9425.845621</v>
      </c>
      <c r="AJ36" s="196">
        <f t="shared" si="6"/>
        <v>-9425.845621</v>
      </c>
      <c r="AK36" s="196">
        <f t="shared" si="6"/>
        <v>-9425.845621</v>
      </c>
      <c r="AL36" s="196">
        <f t="shared" si="6"/>
        <v>-9425.845621</v>
      </c>
      <c r="AM36" s="196">
        <f t="shared" si="6"/>
        <v>-9425.845621</v>
      </c>
      <c r="AN36" s="196">
        <f t="shared" si="6"/>
        <v>-9681.739817</v>
      </c>
      <c r="AO36" s="196">
        <f t="shared" si="6"/>
        <v>-9681.739817</v>
      </c>
      <c r="AP36" s="196">
        <f t="shared" si="6"/>
        <v>-9681.739817</v>
      </c>
      <c r="AQ36" s="196">
        <f t="shared" si="6"/>
        <v>-9681.739817</v>
      </c>
      <c r="AR36" s="196">
        <f t="shared" si="6"/>
        <v>-9681.739817</v>
      </c>
      <c r="AS36" s="196">
        <f t="shared" si="6"/>
        <v>-9681.739817</v>
      </c>
      <c r="AT36" s="196">
        <f t="shared" si="6"/>
        <v>-9681.739817</v>
      </c>
      <c r="AU36" s="196">
        <f t="shared" si="6"/>
        <v>-9681.739817</v>
      </c>
      <c r="AV36" s="196">
        <f t="shared" si="6"/>
        <v>-9681.739817</v>
      </c>
      <c r="AW36" s="196">
        <f t="shared" si="6"/>
        <v>-9681.739817</v>
      </c>
      <c r="AX36" s="196">
        <f t="shared" si="6"/>
        <v>-9681.739817</v>
      </c>
      <c r="AY36" s="196">
        <f t="shared" si="6"/>
        <v>-9681.739817</v>
      </c>
      <c r="AZ36" s="196">
        <f t="shared" si="6"/>
        <v>-9972.192011</v>
      </c>
      <c r="BA36" s="196">
        <f t="shared" si="6"/>
        <v>-9972.192011</v>
      </c>
      <c r="BB36" s="196">
        <f t="shared" si="6"/>
        <v>-9972.192011</v>
      </c>
      <c r="BC36" s="196">
        <f t="shared" si="6"/>
        <v>-9972.192011</v>
      </c>
      <c r="BD36" s="196">
        <f t="shared" si="6"/>
        <v>-9972.192011</v>
      </c>
      <c r="BE36" s="196">
        <f t="shared" si="6"/>
        <v>-9972.192011</v>
      </c>
      <c r="BF36" s="196">
        <f t="shared" si="6"/>
        <v>-9972.192011</v>
      </c>
      <c r="BG36" s="196">
        <f t="shared" si="6"/>
        <v>-9972.192011</v>
      </c>
      <c r="BH36" s="196">
        <f t="shared" si="6"/>
        <v>-9972.192011</v>
      </c>
      <c r="BI36" s="196">
        <f t="shared" si="6"/>
        <v>-9972.192011</v>
      </c>
      <c r="BJ36" s="196">
        <f t="shared" si="6"/>
        <v>-9972.192011</v>
      </c>
      <c r="BK36" s="196">
        <f t="shared" si="6"/>
        <v>-9972.192011</v>
      </c>
      <c r="BL36" s="196">
        <f t="shared" si="6"/>
        <v>-10271.35777</v>
      </c>
      <c r="BM36" s="196">
        <f t="shared" si="6"/>
        <v>-10271.35777</v>
      </c>
      <c r="BN36" s="196">
        <f t="shared" si="6"/>
        <v>-10271.35777</v>
      </c>
      <c r="BO36" s="196">
        <f t="shared" si="6"/>
        <v>-10271.35777</v>
      </c>
      <c r="BP36" s="196">
        <f t="shared" si="6"/>
        <v>-10271.35777</v>
      </c>
      <c r="BQ36" s="196">
        <f t="shared" si="6"/>
        <v>-10271.35777</v>
      </c>
      <c r="BR36" s="196">
        <f t="shared" si="6"/>
        <v>-10271.35777</v>
      </c>
      <c r="BS36" s="196">
        <f t="shared" si="6"/>
        <v>-10271.35777</v>
      </c>
      <c r="BT36" s="196">
        <f t="shared" si="6"/>
        <v>-10271.35777</v>
      </c>
      <c r="BU36" s="196">
        <f t="shared" si="6"/>
        <v>-10271.35777</v>
      </c>
      <c r="BV36" s="196">
        <f t="shared" si="6"/>
        <v>-10271.35777</v>
      </c>
      <c r="BW36" s="196">
        <f t="shared" si="6"/>
        <v>-10271.35777</v>
      </c>
      <c r="BX36" s="196">
        <f t="shared" si="6"/>
        <v>-10579.4985</v>
      </c>
      <c r="BY36" s="196">
        <f t="shared" si="6"/>
        <v>-10579.4985</v>
      </c>
      <c r="BZ36" s="196">
        <f t="shared" si="6"/>
        <v>-10579.4985</v>
      </c>
      <c r="CA36" s="196">
        <f t="shared" si="6"/>
        <v>-10579.4985</v>
      </c>
      <c r="CB36" s="196">
        <f t="shared" si="6"/>
        <v>-10579.4985</v>
      </c>
      <c r="CC36" s="196">
        <f t="shared" si="6"/>
        <v>-10579.4985</v>
      </c>
      <c r="CD36" s="196">
        <f t="shared" si="6"/>
        <v>-10579.4985</v>
      </c>
      <c r="CE36" s="196">
        <f t="shared" si="6"/>
        <v>-10579.4985</v>
      </c>
      <c r="CF36" s="196">
        <f t="shared" si="6"/>
        <v>-10579.4985</v>
      </c>
      <c r="CG36" s="196">
        <f t="shared" si="6"/>
        <v>-10579.4985</v>
      </c>
      <c r="CH36" s="196">
        <f t="shared" si="6"/>
        <v>-10579.4985</v>
      </c>
      <c r="CI36" s="196">
        <f t="shared" si="6"/>
        <v>-10579.4985</v>
      </c>
      <c r="CJ36" s="196">
        <f t="shared" si="6"/>
        <v>-10896.88346</v>
      </c>
      <c r="CK36" s="196">
        <f t="shared" si="6"/>
        <v>-10896.88346</v>
      </c>
      <c r="CL36" s="196">
        <f t="shared" si="6"/>
        <v>-10896.88346</v>
      </c>
      <c r="CM36" s="196">
        <f t="shared" si="6"/>
        <v>-10896.88346</v>
      </c>
      <c r="CN36" s="196">
        <f t="shared" si="6"/>
        <v>-10896.88346</v>
      </c>
      <c r="CO36" s="196">
        <f t="shared" si="6"/>
        <v>-10896.88346</v>
      </c>
      <c r="CP36" s="196">
        <f t="shared" si="6"/>
        <v>-10896.88346</v>
      </c>
      <c r="CQ36" s="196">
        <f t="shared" si="6"/>
        <v>-10896.88346</v>
      </c>
      <c r="CR36" s="196">
        <f t="shared" si="6"/>
        <v>-10896.88346</v>
      </c>
      <c r="CS36" s="196">
        <f t="shared" si="6"/>
        <v>-10896.88346</v>
      </c>
      <c r="CT36" s="196">
        <f t="shared" si="6"/>
        <v>-10896.88346</v>
      </c>
      <c r="CU36" s="196">
        <f t="shared" si="6"/>
        <v>-10896.88346</v>
      </c>
      <c r="CV36" s="196">
        <f t="shared" si="6"/>
        <v>-11223.78996</v>
      </c>
      <c r="CW36" s="196">
        <f t="shared" si="6"/>
        <v>-11223.78996</v>
      </c>
      <c r="CX36" s="196">
        <f t="shared" si="6"/>
        <v>-11223.78996</v>
      </c>
      <c r="CY36" s="196">
        <f t="shared" si="6"/>
        <v>-11223.78996</v>
      </c>
      <c r="CZ36" s="196">
        <f t="shared" si="6"/>
        <v>-11223.78996</v>
      </c>
      <c r="DA36" s="196">
        <f t="shared" si="6"/>
        <v>-11223.78996</v>
      </c>
      <c r="DB36" s="196">
        <f t="shared" si="6"/>
        <v>-11223.78996</v>
      </c>
      <c r="DC36" s="196">
        <f t="shared" si="6"/>
        <v>-11223.78996</v>
      </c>
      <c r="DD36" s="196">
        <f t="shared" si="6"/>
        <v>-11223.78996</v>
      </c>
      <c r="DE36" s="196">
        <f t="shared" si="6"/>
        <v>-11223.78996</v>
      </c>
      <c r="DF36" s="196">
        <f t="shared" si="6"/>
        <v>-11223.78996</v>
      </c>
      <c r="DG36" s="196">
        <f t="shared" si="6"/>
        <v>-11223.78996</v>
      </c>
      <c r="DH36" s="196">
        <f t="shared" si="6"/>
        <v>-11458.1928</v>
      </c>
      <c r="DI36" s="196">
        <f t="shared" si="6"/>
        <v>-11458.1928</v>
      </c>
      <c r="DJ36" s="196">
        <f t="shared" si="6"/>
        <v>-11458.1928</v>
      </c>
      <c r="DK36" s="196">
        <f t="shared" si="6"/>
        <v>-11458.1928</v>
      </c>
      <c r="DL36" s="196">
        <f t="shared" si="6"/>
        <v>-11458.1928</v>
      </c>
      <c r="DM36" s="196">
        <f t="shared" si="6"/>
        <v>-11458.1928</v>
      </c>
      <c r="DN36" s="196">
        <f t="shared" si="6"/>
        <v>-11458.1928</v>
      </c>
      <c r="DO36" s="196">
        <f t="shared" si="6"/>
        <v>-11458.1928</v>
      </c>
      <c r="DP36" s="196">
        <f t="shared" si="6"/>
        <v>-11458.1928</v>
      </c>
      <c r="DQ36" s="196">
        <f t="shared" si="6"/>
        <v>-11458.1928</v>
      </c>
      <c r="DR36" s="196">
        <f t="shared" si="6"/>
        <v>-11458.1928</v>
      </c>
      <c r="DS36" s="196">
        <f t="shared" si="6"/>
        <v>-11458.1928</v>
      </c>
      <c r="DT36" s="196">
        <f t="shared" si="6"/>
        <v>-11907.31877</v>
      </c>
      <c r="DU36" s="196">
        <f t="shared" si="6"/>
        <v>-11907.31877</v>
      </c>
      <c r="DV36" s="196">
        <f t="shared" si="6"/>
        <v>-11907.31877</v>
      </c>
      <c r="DW36" s="196">
        <f t="shared" si="6"/>
        <v>-11907.31877</v>
      </c>
      <c r="DX36" s="196">
        <f t="shared" si="6"/>
        <v>-11907.31877</v>
      </c>
      <c r="DY36" s="196">
        <f t="shared" si="6"/>
        <v>-11907.31877</v>
      </c>
      <c r="DZ36" s="196">
        <f t="shared" si="6"/>
        <v>-11907.31877</v>
      </c>
      <c r="EA36" s="196">
        <f t="shared" si="6"/>
        <v>-11907.31877</v>
      </c>
      <c r="EB36" s="196">
        <f t="shared" si="6"/>
        <v>-11907.31877</v>
      </c>
      <c r="EC36" s="196">
        <f t="shared" si="6"/>
        <v>-11907.31877</v>
      </c>
      <c r="ED36" s="196">
        <f t="shared" si="6"/>
        <v>-11907.31877</v>
      </c>
      <c r="EE36" s="196">
        <f t="shared" si="6"/>
        <v>-11907.31877</v>
      </c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</row>
    <row r="38" ht="15.75" customHeight="1">
      <c r="A38" s="1"/>
      <c r="B38" s="43"/>
      <c r="C38" s="43" t="str">
        <f>Assumptions!J39</f>
        <v>Net Operating Income</v>
      </c>
      <c r="D38" s="200">
        <f>IF(OR(D$1=Assumptions!$B$115,D$1=Assumptions!$C$115,D$1=Assumptions!$D$115,D$1=Assumptions!$E$115,D$1=Assumptions!$F$115),(Assumptions!$C$105*D$21)+(SUM(D28+D30+D32+D33+D34)+(Assumptions!$C$105*SUM(D$24:D$27,D$29,D$31,D$35))),(D$21+D$36))</f>
        <v>12850.48009</v>
      </c>
      <c r="E38" s="200">
        <f t="shared" ref="E38:EE38" si="7">E21+E36</f>
        <v>12850.48009</v>
      </c>
      <c r="F38" s="200">
        <f t="shared" si="7"/>
        <v>12850.48009</v>
      </c>
      <c r="G38" s="200">
        <f t="shared" si="7"/>
        <v>12850.48009</v>
      </c>
      <c r="H38" s="200">
        <f t="shared" si="7"/>
        <v>12850.48009</v>
      </c>
      <c r="I38" s="200">
        <f t="shared" si="7"/>
        <v>12850.48009</v>
      </c>
      <c r="J38" s="200">
        <f t="shared" si="7"/>
        <v>12850.48009</v>
      </c>
      <c r="K38" s="200">
        <f t="shared" si="7"/>
        <v>12850.48009</v>
      </c>
      <c r="L38" s="200">
        <f t="shared" si="7"/>
        <v>12850.48009</v>
      </c>
      <c r="M38" s="200">
        <f t="shared" si="7"/>
        <v>12850.48009</v>
      </c>
      <c r="N38" s="200">
        <f t="shared" si="7"/>
        <v>12850.48009</v>
      </c>
      <c r="O38" s="200">
        <f t="shared" si="7"/>
        <v>12850.48009</v>
      </c>
      <c r="P38" s="200">
        <f t="shared" si="7"/>
        <v>13619.64179</v>
      </c>
      <c r="Q38" s="200">
        <f t="shared" si="7"/>
        <v>13619.64179</v>
      </c>
      <c r="R38" s="200">
        <f t="shared" si="7"/>
        <v>13619.64179</v>
      </c>
      <c r="S38" s="200">
        <f t="shared" si="7"/>
        <v>13619.64179</v>
      </c>
      <c r="T38" s="200">
        <f t="shared" si="7"/>
        <v>13619.64179</v>
      </c>
      <c r="U38" s="200">
        <f t="shared" si="7"/>
        <v>13619.64179</v>
      </c>
      <c r="V38" s="200">
        <f t="shared" si="7"/>
        <v>13619.64179</v>
      </c>
      <c r="W38" s="200">
        <f t="shared" si="7"/>
        <v>13619.64179</v>
      </c>
      <c r="X38" s="200">
        <f t="shared" si="7"/>
        <v>13619.64179</v>
      </c>
      <c r="Y38" s="200">
        <f t="shared" si="7"/>
        <v>13619.64179</v>
      </c>
      <c r="Z38" s="200">
        <f t="shared" si="7"/>
        <v>13619.64179</v>
      </c>
      <c r="AA38" s="200">
        <f t="shared" si="7"/>
        <v>13619.64179</v>
      </c>
      <c r="AB38" s="200">
        <f t="shared" si="7"/>
        <v>13851.86136</v>
      </c>
      <c r="AC38" s="200">
        <f t="shared" si="7"/>
        <v>13851.86136</v>
      </c>
      <c r="AD38" s="200">
        <f t="shared" si="7"/>
        <v>13851.86136</v>
      </c>
      <c r="AE38" s="200">
        <f t="shared" si="7"/>
        <v>13851.86136</v>
      </c>
      <c r="AF38" s="200">
        <f t="shared" si="7"/>
        <v>13851.86136</v>
      </c>
      <c r="AG38" s="200">
        <f t="shared" si="7"/>
        <v>13851.86136</v>
      </c>
      <c r="AH38" s="200">
        <f t="shared" si="7"/>
        <v>13851.86136</v>
      </c>
      <c r="AI38" s="200">
        <f t="shared" si="7"/>
        <v>13851.86136</v>
      </c>
      <c r="AJ38" s="200">
        <f t="shared" si="7"/>
        <v>13851.86136</v>
      </c>
      <c r="AK38" s="200">
        <f t="shared" si="7"/>
        <v>13851.86136</v>
      </c>
      <c r="AL38" s="200">
        <f t="shared" si="7"/>
        <v>13851.86136</v>
      </c>
      <c r="AM38" s="200">
        <f t="shared" si="7"/>
        <v>13851.86136</v>
      </c>
      <c r="AN38" s="200">
        <f t="shared" si="7"/>
        <v>14087.52012</v>
      </c>
      <c r="AO38" s="200">
        <f t="shared" si="7"/>
        <v>14087.52012</v>
      </c>
      <c r="AP38" s="200">
        <f t="shared" si="7"/>
        <v>14087.52012</v>
      </c>
      <c r="AQ38" s="200">
        <f t="shared" si="7"/>
        <v>14087.52012</v>
      </c>
      <c r="AR38" s="200">
        <f t="shared" si="7"/>
        <v>14087.52012</v>
      </c>
      <c r="AS38" s="200">
        <f t="shared" si="7"/>
        <v>14087.52012</v>
      </c>
      <c r="AT38" s="200">
        <f t="shared" si="7"/>
        <v>14087.52012</v>
      </c>
      <c r="AU38" s="200">
        <f t="shared" si="7"/>
        <v>14087.52012</v>
      </c>
      <c r="AV38" s="200">
        <f t="shared" si="7"/>
        <v>14087.52012</v>
      </c>
      <c r="AW38" s="200">
        <f t="shared" si="7"/>
        <v>14087.52012</v>
      </c>
      <c r="AX38" s="200">
        <f t="shared" si="7"/>
        <v>14087.52012</v>
      </c>
      <c r="AY38" s="200">
        <f t="shared" si="7"/>
        <v>14087.52012</v>
      </c>
      <c r="AZ38" s="200">
        <f t="shared" si="7"/>
        <v>14510.14572</v>
      </c>
      <c r="BA38" s="200">
        <f t="shared" si="7"/>
        <v>14510.14572</v>
      </c>
      <c r="BB38" s="200">
        <f t="shared" si="7"/>
        <v>14510.14572</v>
      </c>
      <c r="BC38" s="200">
        <f t="shared" si="7"/>
        <v>14510.14572</v>
      </c>
      <c r="BD38" s="200">
        <f t="shared" si="7"/>
        <v>14510.14572</v>
      </c>
      <c r="BE38" s="200">
        <f t="shared" si="7"/>
        <v>14510.14572</v>
      </c>
      <c r="BF38" s="200">
        <f t="shared" si="7"/>
        <v>14510.14572</v>
      </c>
      <c r="BG38" s="200">
        <f t="shared" si="7"/>
        <v>14510.14572</v>
      </c>
      <c r="BH38" s="200">
        <f t="shared" si="7"/>
        <v>14510.14572</v>
      </c>
      <c r="BI38" s="200">
        <f t="shared" si="7"/>
        <v>14510.14572</v>
      </c>
      <c r="BJ38" s="200">
        <f t="shared" si="7"/>
        <v>14510.14572</v>
      </c>
      <c r="BK38" s="200">
        <f t="shared" si="7"/>
        <v>14510.14572</v>
      </c>
      <c r="BL38" s="200">
        <f t="shared" si="7"/>
        <v>14945.45009</v>
      </c>
      <c r="BM38" s="200">
        <f t="shared" si="7"/>
        <v>14945.45009</v>
      </c>
      <c r="BN38" s="200">
        <f t="shared" si="7"/>
        <v>14945.45009</v>
      </c>
      <c r="BO38" s="200">
        <f t="shared" si="7"/>
        <v>14945.45009</v>
      </c>
      <c r="BP38" s="200">
        <f t="shared" si="7"/>
        <v>14945.45009</v>
      </c>
      <c r="BQ38" s="200">
        <f t="shared" si="7"/>
        <v>14945.45009</v>
      </c>
      <c r="BR38" s="200">
        <f t="shared" si="7"/>
        <v>14945.45009</v>
      </c>
      <c r="BS38" s="200">
        <f t="shared" si="7"/>
        <v>14945.45009</v>
      </c>
      <c r="BT38" s="200">
        <f t="shared" si="7"/>
        <v>14945.45009</v>
      </c>
      <c r="BU38" s="200">
        <f t="shared" si="7"/>
        <v>14945.45009</v>
      </c>
      <c r="BV38" s="200">
        <f t="shared" si="7"/>
        <v>14945.45009</v>
      </c>
      <c r="BW38" s="200">
        <f t="shared" si="7"/>
        <v>14945.45009</v>
      </c>
      <c r="BX38" s="200">
        <f t="shared" si="7"/>
        <v>15393.8136</v>
      </c>
      <c r="BY38" s="200">
        <f t="shared" si="7"/>
        <v>15393.8136</v>
      </c>
      <c r="BZ38" s="200">
        <f t="shared" si="7"/>
        <v>15393.8136</v>
      </c>
      <c r="CA38" s="200">
        <f t="shared" si="7"/>
        <v>15393.8136</v>
      </c>
      <c r="CB38" s="200">
        <f t="shared" si="7"/>
        <v>15393.8136</v>
      </c>
      <c r="CC38" s="200">
        <f t="shared" si="7"/>
        <v>15393.8136</v>
      </c>
      <c r="CD38" s="200">
        <f t="shared" si="7"/>
        <v>15393.8136</v>
      </c>
      <c r="CE38" s="200">
        <f t="shared" si="7"/>
        <v>15393.8136</v>
      </c>
      <c r="CF38" s="200">
        <f t="shared" si="7"/>
        <v>15393.8136</v>
      </c>
      <c r="CG38" s="200">
        <f t="shared" si="7"/>
        <v>15393.8136</v>
      </c>
      <c r="CH38" s="200">
        <f t="shared" si="7"/>
        <v>15393.8136</v>
      </c>
      <c r="CI38" s="200">
        <f t="shared" si="7"/>
        <v>15393.8136</v>
      </c>
      <c r="CJ38" s="200">
        <f t="shared" si="7"/>
        <v>15855.628</v>
      </c>
      <c r="CK38" s="200">
        <f t="shared" si="7"/>
        <v>15855.628</v>
      </c>
      <c r="CL38" s="200">
        <f t="shared" si="7"/>
        <v>15855.628</v>
      </c>
      <c r="CM38" s="200">
        <f t="shared" si="7"/>
        <v>15855.628</v>
      </c>
      <c r="CN38" s="200">
        <f t="shared" si="7"/>
        <v>15855.628</v>
      </c>
      <c r="CO38" s="200">
        <f t="shared" si="7"/>
        <v>15855.628</v>
      </c>
      <c r="CP38" s="200">
        <f t="shared" si="7"/>
        <v>15855.628</v>
      </c>
      <c r="CQ38" s="200">
        <f t="shared" si="7"/>
        <v>15855.628</v>
      </c>
      <c r="CR38" s="200">
        <f t="shared" si="7"/>
        <v>15855.628</v>
      </c>
      <c r="CS38" s="200">
        <f t="shared" si="7"/>
        <v>15855.628</v>
      </c>
      <c r="CT38" s="200">
        <f t="shared" si="7"/>
        <v>15855.628</v>
      </c>
      <c r="CU38" s="200">
        <f t="shared" si="7"/>
        <v>15855.628</v>
      </c>
      <c r="CV38" s="200">
        <f t="shared" si="7"/>
        <v>16331.29684</v>
      </c>
      <c r="CW38" s="200">
        <f t="shared" si="7"/>
        <v>16331.29684</v>
      </c>
      <c r="CX38" s="200">
        <f t="shared" si="7"/>
        <v>16331.29684</v>
      </c>
      <c r="CY38" s="200">
        <f t="shared" si="7"/>
        <v>16331.29684</v>
      </c>
      <c r="CZ38" s="200">
        <f t="shared" si="7"/>
        <v>16331.29684</v>
      </c>
      <c r="DA38" s="200">
        <f t="shared" si="7"/>
        <v>16331.29684</v>
      </c>
      <c r="DB38" s="200">
        <f t="shared" si="7"/>
        <v>16331.29684</v>
      </c>
      <c r="DC38" s="200">
        <f t="shared" si="7"/>
        <v>16331.29684</v>
      </c>
      <c r="DD38" s="200">
        <f t="shared" si="7"/>
        <v>16331.29684</v>
      </c>
      <c r="DE38" s="200">
        <f t="shared" si="7"/>
        <v>16331.29684</v>
      </c>
      <c r="DF38" s="200">
        <f t="shared" si="7"/>
        <v>16331.29684</v>
      </c>
      <c r="DG38" s="200">
        <f t="shared" si="7"/>
        <v>16331.29684</v>
      </c>
      <c r="DH38" s="200">
        <f t="shared" si="7"/>
        <v>16136.53997</v>
      </c>
      <c r="DI38" s="200">
        <f t="shared" si="7"/>
        <v>16136.53997</v>
      </c>
      <c r="DJ38" s="200">
        <f t="shared" si="7"/>
        <v>16136.53997</v>
      </c>
      <c r="DK38" s="200">
        <f t="shared" si="7"/>
        <v>16136.53997</v>
      </c>
      <c r="DL38" s="200">
        <f t="shared" si="7"/>
        <v>16136.53997</v>
      </c>
      <c r="DM38" s="200">
        <f t="shared" si="7"/>
        <v>16136.53997</v>
      </c>
      <c r="DN38" s="200">
        <f t="shared" si="7"/>
        <v>16136.53997</v>
      </c>
      <c r="DO38" s="200">
        <f t="shared" si="7"/>
        <v>16136.53997</v>
      </c>
      <c r="DP38" s="200">
        <f t="shared" si="7"/>
        <v>16136.53997</v>
      </c>
      <c r="DQ38" s="200">
        <f t="shared" si="7"/>
        <v>16136.53997</v>
      </c>
      <c r="DR38" s="200">
        <f t="shared" si="7"/>
        <v>16136.53997</v>
      </c>
      <c r="DS38" s="200">
        <f t="shared" si="7"/>
        <v>16136.53997</v>
      </c>
      <c r="DT38" s="200">
        <f t="shared" si="7"/>
        <v>17325.87282</v>
      </c>
      <c r="DU38" s="200">
        <f t="shared" si="7"/>
        <v>17325.87282</v>
      </c>
      <c r="DV38" s="200">
        <f t="shared" si="7"/>
        <v>17325.87282</v>
      </c>
      <c r="DW38" s="200">
        <f t="shared" si="7"/>
        <v>17325.87282</v>
      </c>
      <c r="DX38" s="200">
        <f t="shared" si="7"/>
        <v>17325.87282</v>
      </c>
      <c r="DY38" s="200">
        <f t="shared" si="7"/>
        <v>17325.87282</v>
      </c>
      <c r="DZ38" s="200">
        <f t="shared" si="7"/>
        <v>17325.87282</v>
      </c>
      <c r="EA38" s="200">
        <f t="shared" si="7"/>
        <v>17325.87282</v>
      </c>
      <c r="EB38" s="200">
        <f t="shared" si="7"/>
        <v>17325.87282</v>
      </c>
      <c r="EC38" s="200">
        <f t="shared" si="7"/>
        <v>17325.87282</v>
      </c>
      <c r="ED38" s="200">
        <f t="shared" si="7"/>
        <v>17325.87282</v>
      </c>
      <c r="EE38" s="200">
        <f t="shared" si="7"/>
        <v>17325.87282</v>
      </c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</row>
    <row r="40" ht="15.75" customHeight="1">
      <c r="A40" s="1"/>
      <c r="B40" s="1"/>
      <c r="C40" s="63" t="str">
        <f>'107 e. Chalmers'!C40</f>
        <v>Capital Expenditure</v>
      </c>
      <c r="D40" s="122">
        <f>IF(OR(D$1=Assumptions!$B$115,D$1=Assumptions!$C$115,D$1=Assumptions!$D$115,D$1=Assumptions!$E$115,D$1=Assumptions!$F$115),Assumptions!$T$12*Assumptions!$C$102/Assumptions!$C$104,0)</f>
        <v>0</v>
      </c>
      <c r="E40" s="122">
        <f>IF(OR(E$1=Assumptions!$B$115,E$1=Assumptions!$C$115,E$1=Assumptions!$D$115,E$1=Assumptions!$E$115,E$1=Assumptions!$F$115),Assumptions!$T$12*Assumptions!$C$102/Assumptions!$C$104,0)</f>
        <v>0</v>
      </c>
      <c r="F40" s="122">
        <f>IF(OR(F$1=Assumptions!$B$115,F$1=Assumptions!$C$115,F$1=Assumptions!$D$115,F$1=Assumptions!$E$115,F$1=Assumptions!$F$115),Assumptions!$T$12*Assumptions!$C$102/Assumptions!$C$104,0)</f>
        <v>0</v>
      </c>
      <c r="G40" s="122">
        <f>IF(OR(G$1=Assumptions!$B$115,G$1=Assumptions!$C$115,G$1=Assumptions!$D$115,G$1=Assumptions!$E$115,G$1=Assumptions!$F$115),Assumptions!$T$12*Assumptions!$C$102/Assumptions!$C$104,0)</f>
        <v>0</v>
      </c>
      <c r="H40" s="122">
        <f>IF(OR(H$1=Assumptions!$B$115,H$1=Assumptions!$C$115,H$1=Assumptions!$D$115,H$1=Assumptions!$E$115,H$1=Assumptions!$F$115),Assumptions!$T$12*Assumptions!$C$102/Assumptions!$C$104,0)</f>
        <v>0</v>
      </c>
      <c r="I40" s="122">
        <f>IF(OR(I$1=Assumptions!$B$115,I$1=Assumptions!$C$115,I$1=Assumptions!$D$115,I$1=Assumptions!$E$115,I$1=Assumptions!$F$115),Assumptions!$T$12*Assumptions!$C$102/Assumptions!$C$104,0)</f>
        <v>0</v>
      </c>
      <c r="J40" s="122">
        <f>IF(OR(J$1=Assumptions!$B$115,J$1=Assumptions!$C$115,J$1=Assumptions!$D$115,J$1=Assumptions!$E$115,J$1=Assumptions!$F$115),Assumptions!$T$12*Assumptions!$C$102/Assumptions!$C$104,0)</f>
        <v>0</v>
      </c>
      <c r="K40" s="122">
        <f>IF(OR(K$1=Assumptions!$B$115,K$1=Assumptions!$C$115,K$1=Assumptions!$D$115,K$1=Assumptions!$E$115,K$1=Assumptions!$F$115),Assumptions!$T$12*Assumptions!$C$102/Assumptions!$C$104,0)</f>
        <v>0</v>
      </c>
      <c r="L40" s="122">
        <f>IF(OR(L$1=Assumptions!$B$115,L$1=Assumptions!$C$115,L$1=Assumptions!$D$115,L$1=Assumptions!$E$115,L$1=Assumptions!$F$115),Assumptions!$T$12*Assumptions!$C$102/Assumptions!$C$104,0)</f>
        <v>0</v>
      </c>
      <c r="M40" s="122">
        <f>IF(OR(M$1=Assumptions!$B$115,M$1=Assumptions!$C$115,M$1=Assumptions!$D$115,M$1=Assumptions!$E$115,M$1=Assumptions!$F$115),Assumptions!$T$12*Assumptions!$C$102/Assumptions!$C$104,0)</f>
        <v>0</v>
      </c>
      <c r="N40" s="122">
        <f>IF(OR(N$1=Assumptions!$B$115,N$1=Assumptions!$C$115,N$1=Assumptions!$D$115,N$1=Assumptions!$E$115,N$1=Assumptions!$F$115),Assumptions!$T$12*Assumptions!$C$102/Assumptions!$C$104,0)</f>
        <v>0</v>
      </c>
      <c r="O40" s="122">
        <f>IF(OR(O$1=Assumptions!$B$115,O$1=Assumptions!$C$115,O$1=Assumptions!$D$115,O$1=Assumptions!$E$115,O$1=Assumptions!$F$115),Assumptions!$T$12*Assumptions!$C$102/Assumptions!$C$104,0)</f>
        <v>0</v>
      </c>
      <c r="P40" s="122">
        <f>IF(OR(P$1=Assumptions!$B$115,P$1=Assumptions!$C$115,P$1=Assumptions!$D$115,P$1=Assumptions!$E$115,P$1=Assumptions!$F$115),Assumptions!$T$12*Assumptions!$C$102/Assumptions!$C$104,0)</f>
        <v>0</v>
      </c>
      <c r="Q40" s="122">
        <f>IF(OR(Q$1=Assumptions!$B$115,Q$1=Assumptions!$C$115,Q$1=Assumptions!$D$115,Q$1=Assumptions!$E$115,Q$1=Assumptions!$F$115),Assumptions!$T$12*Assumptions!$C$102/Assumptions!$C$104,0)</f>
        <v>0</v>
      </c>
      <c r="R40" s="122">
        <f>IF(OR(R$1=Assumptions!$B$115,R$1=Assumptions!$C$115,R$1=Assumptions!$D$115,R$1=Assumptions!$E$115,R$1=Assumptions!$F$115),Assumptions!$T$12*Assumptions!$C$102/Assumptions!$C$104,0)</f>
        <v>0</v>
      </c>
      <c r="S40" s="122">
        <f>IF(OR(S$1=Assumptions!$B$115,S$1=Assumptions!$C$115,S$1=Assumptions!$D$115,S$1=Assumptions!$E$115,S$1=Assumptions!$F$115),Assumptions!$T$12*Assumptions!$C$102/Assumptions!$C$104,0)</f>
        <v>0</v>
      </c>
      <c r="T40" s="122">
        <f>IF(OR(T$1=Assumptions!$B$115,T$1=Assumptions!$C$115,T$1=Assumptions!$D$115,T$1=Assumptions!$E$115,T$1=Assumptions!$F$115),Assumptions!$T$12*Assumptions!$C$102/Assumptions!$C$104,0)</f>
        <v>0</v>
      </c>
      <c r="U40" s="122">
        <f>IF(OR(U$1=Assumptions!$B$115,U$1=Assumptions!$C$115,U$1=Assumptions!$D$115,U$1=Assumptions!$E$115,U$1=Assumptions!$F$115),Assumptions!$T$12*Assumptions!$C$102/Assumptions!$C$104,0)</f>
        <v>0</v>
      </c>
      <c r="V40" s="122">
        <f>IF(OR(V$1=Assumptions!$B$115,V$1=Assumptions!$C$115,V$1=Assumptions!$D$115,V$1=Assumptions!$E$115,V$1=Assumptions!$F$115),Assumptions!$T$12*Assumptions!$C$102/Assumptions!$C$104,0)</f>
        <v>0</v>
      </c>
      <c r="W40" s="122">
        <f>IF(OR(W$1=Assumptions!$B$115,W$1=Assumptions!$C$115,W$1=Assumptions!$D$115,W$1=Assumptions!$E$115,W$1=Assumptions!$F$115),Assumptions!$T$12*Assumptions!$C$102/Assumptions!$C$104,0)</f>
        <v>0</v>
      </c>
      <c r="X40" s="122">
        <f>IF(OR(X$1=Assumptions!$B$115,X$1=Assumptions!$C$115,X$1=Assumptions!$D$115,X$1=Assumptions!$E$115,X$1=Assumptions!$F$115),Assumptions!$T$12*Assumptions!$C$102/Assumptions!$C$104,0)</f>
        <v>0</v>
      </c>
      <c r="Y40" s="122">
        <f>IF(OR(Y$1=Assumptions!$B$115,Y$1=Assumptions!$C$115,Y$1=Assumptions!$D$115,Y$1=Assumptions!$E$115,Y$1=Assumptions!$F$115),Assumptions!$T$12*Assumptions!$C$102/Assumptions!$C$104,0)</f>
        <v>0</v>
      </c>
      <c r="Z40" s="122">
        <f>IF(OR(Z$1=Assumptions!$B$115,Z$1=Assumptions!$C$115,Z$1=Assumptions!$D$115,Z$1=Assumptions!$E$115,Z$1=Assumptions!$F$115),Assumptions!$T$12*Assumptions!$C$102/Assumptions!$C$104,0)</f>
        <v>0</v>
      </c>
      <c r="AA40" s="122">
        <f>IF(OR(AA$1=Assumptions!$B$115,AA$1=Assumptions!$C$115,AA$1=Assumptions!$D$115,AA$1=Assumptions!$E$115,AA$1=Assumptions!$F$115),Assumptions!$T$12*Assumptions!$C$102/Assumptions!$C$104,0)</f>
        <v>0</v>
      </c>
      <c r="AB40" s="122">
        <f>IF(OR(AB$1=Assumptions!$B$115,AB$1=Assumptions!$C$115,AB$1=Assumptions!$D$115,AB$1=Assumptions!$E$115,AB$1=Assumptions!$F$115),Assumptions!$T$12*Assumptions!$C$102/Assumptions!$C$104,0)</f>
        <v>0</v>
      </c>
      <c r="AC40" s="122">
        <f>IF(OR(AC$1=Assumptions!$B$115,AC$1=Assumptions!$C$115,AC$1=Assumptions!$D$115,AC$1=Assumptions!$E$115,AC$1=Assumptions!$F$115),Assumptions!$T$12*Assumptions!$C$102/Assumptions!$C$104,0)</f>
        <v>0</v>
      </c>
      <c r="AD40" s="122">
        <f>IF(OR(AD$1=Assumptions!$B$115,AD$1=Assumptions!$C$115,AD$1=Assumptions!$D$115,AD$1=Assumptions!$E$115,AD$1=Assumptions!$F$115),Assumptions!$T$12*Assumptions!$C$102/Assumptions!$C$104,0)</f>
        <v>0</v>
      </c>
      <c r="AE40" s="122">
        <f>IF(OR(AE$1=Assumptions!$B$115,AE$1=Assumptions!$C$115,AE$1=Assumptions!$D$115,AE$1=Assumptions!$E$115,AE$1=Assumptions!$F$115),Assumptions!$T$12*Assumptions!$C$102/Assumptions!$C$104,0)</f>
        <v>0</v>
      </c>
      <c r="AF40" s="122">
        <f>IF(OR(AF$1=Assumptions!$B$115,AF$1=Assumptions!$C$115,AF$1=Assumptions!$D$115,AF$1=Assumptions!$E$115,AF$1=Assumptions!$F$115),Assumptions!$T$12*Assumptions!$C$102/Assumptions!$C$104,0)</f>
        <v>0</v>
      </c>
      <c r="AG40" s="122">
        <f>IF(OR(AG$1=Assumptions!$B$115,AG$1=Assumptions!$C$115,AG$1=Assumptions!$D$115,AG$1=Assumptions!$E$115,AG$1=Assumptions!$F$115),Assumptions!$T$12*Assumptions!$C$102/Assumptions!$C$104,0)</f>
        <v>0</v>
      </c>
      <c r="AH40" s="122">
        <f>IF(OR(AH$1=Assumptions!$B$115,AH$1=Assumptions!$C$115,AH$1=Assumptions!$D$115,AH$1=Assumptions!$E$115,AH$1=Assumptions!$F$115),Assumptions!$T$12*Assumptions!$C$102/Assumptions!$C$104,0)</f>
        <v>0</v>
      </c>
      <c r="AI40" s="122">
        <f>IF(OR(AI$1=Assumptions!$B$115,AI$1=Assumptions!$C$115,AI$1=Assumptions!$D$115,AI$1=Assumptions!$E$115,AI$1=Assumptions!$F$115),Assumptions!$T$12*Assumptions!$C$102/Assumptions!$C$104,0)</f>
        <v>0</v>
      </c>
      <c r="AJ40" s="122">
        <f>IF(OR(AJ$1=Assumptions!$B$115,AJ$1=Assumptions!$C$115,AJ$1=Assumptions!$D$115,AJ$1=Assumptions!$E$115,AJ$1=Assumptions!$F$115),Assumptions!$T$12*Assumptions!$C$102/Assumptions!$C$104,0)</f>
        <v>0</v>
      </c>
      <c r="AK40" s="122">
        <f>IF(OR(AK$1=Assumptions!$B$115,AK$1=Assumptions!$C$115,AK$1=Assumptions!$D$115,AK$1=Assumptions!$E$115,AK$1=Assumptions!$F$115),Assumptions!$T$12*Assumptions!$C$102/Assumptions!$C$104,0)</f>
        <v>0</v>
      </c>
      <c r="AL40" s="122">
        <f>IF(OR(AL$1=Assumptions!$B$115,AL$1=Assumptions!$C$115,AL$1=Assumptions!$D$115,AL$1=Assumptions!$E$115,AL$1=Assumptions!$F$115),Assumptions!$T$12*Assumptions!$C$102/Assumptions!$C$104,0)</f>
        <v>0</v>
      </c>
      <c r="AM40" s="122">
        <f>IF(OR(AM$1=Assumptions!$B$115,AM$1=Assumptions!$C$115,AM$1=Assumptions!$D$115,AM$1=Assumptions!$E$115,AM$1=Assumptions!$F$115),Assumptions!$T$12*Assumptions!$C$102/Assumptions!$C$104,0)</f>
        <v>0</v>
      </c>
      <c r="AN40" s="122">
        <f>IF(OR(AN$1=Assumptions!$B$115,AN$1=Assumptions!$C$115,AN$1=Assumptions!$D$115,AN$1=Assumptions!$E$115,AN$1=Assumptions!$F$115),Assumptions!$T$12*Assumptions!$C$102/Assumptions!$C$104,0)</f>
        <v>0</v>
      </c>
      <c r="AO40" s="122">
        <f>IF(OR(AO$1=Assumptions!$B$115,AO$1=Assumptions!$C$115,AO$1=Assumptions!$D$115,AO$1=Assumptions!$E$115,AO$1=Assumptions!$F$115),Assumptions!$T$12*Assumptions!$C$102/Assumptions!$C$104,0)</f>
        <v>0</v>
      </c>
      <c r="AP40" s="122">
        <f>IF(OR(AP$1=Assumptions!$B$115,AP$1=Assumptions!$C$115,AP$1=Assumptions!$D$115,AP$1=Assumptions!$E$115,AP$1=Assumptions!$F$115),Assumptions!$T$12*Assumptions!$C$102/Assumptions!$C$104,0)</f>
        <v>0</v>
      </c>
      <c r="AQ40" s="122">
        <f>IF(OR(AQ$1=Assumptions!$B$115,AQ$1=Assumptions!$C$115,AQ$1=Assumptions!$D$115,AQ$1=Assumptions!$E$115,AQ$1=Assumptions!$F$115),Assumptions!$T$12*Assumptions!$C$102/Assumptions!$C$104,0)</f>
        <v>0</v>
      </c>
      <c r="AR40" s="122">
        <f>IF(OR(AR$1=Assumptions!$B$115,AR$1=Assumptions!$C$115,AR$1=Assumptions!$D$115,AR$1=Assumptions!$E$115,AR$1=Assumptions!$F$115),Assumptions!$T$12*Assumptions!$C$102/Assumptions!$C$104,0)</f>
        <v>0</v>
      </c>
      <c r="AS40" s="122">
        <f>IF(OR(AS$1=Assumptions!$B$115,AS$1=Assumptions!$C$115,AS$1=Assumptions!$D$115,AS$1=Assumptions!$E$115,AS$1=Assumptions!$F$115),Assumptions!$T$12*Assumptions!$C$102/Assumptions!$C$104,0)</f>
        <v>0</v>
      </c>
      <c r="AT40" s="122">
        <f>IF(OR(AT$1=Assumptions!$B$115,AT$1=Assumptions!$C$115,AT$1=Assumptions!$D$115,AT$1=Assumptions!$E$115,AT$1=Assumptions!$F$115),Assumptions!$T$12*Assumptions!$C$102/Assumptions!$C$104,0)</f>
        <v>0</v>
      </c>
      <c r="AU40" s="122">
        <f>IF(OR(AU$1=Assumptions!$B$115,AU$1=Assumptions!$C$115,AU$1=Assumptions!$D$115,AU$1=Assumptions!$E$115,AU$1=Assumptions!$F$115),Assumptions!$T$12*Assumptions!$C$102/Assumptions!$C$104,0)</f>
        <v>0</v>
      </c>
      <c r="AV40" s="122">
        <f>IF(OR(AV$1=Assumptions!$B$115,AV$1=Assumptions!$C$115,AV$1=Assumptions!$D$115,AV$1=Assumptions!$E$115,AV$1=Assumptions!$F$115),Assumptions!$T$12*Assumptions!$C$102/Assumptions!$C$104,0)</f>
        <v>0</v>
      </c>
      <c r="AW40" s="122">
        <f>IF(OR(AW$1=Assumptions!$B$115,AW$1=Assumptions!$C$115,AW$1=Assumptions!$D$115,AW$1=Assumptions!$E$115,AW$1=Assumptions!$F$115),Assumptions!$T$12*Assumptions!$C$102/Assumptions!$C$104,0)</f>
        <v>0</v>
      </c>
      <c r="AX40" s="122">
        <f>IF(OR(AX$1=Assumptions!$B$115,AX$1=Assumptions!$C$115,AX$1=Assumptions!$D$115,AX$1=Assumptions!$E$115,AX$1=Assumptions!$F$115),Assumptions!$T$12*Assumptions!$C$102/Assumptions!$C$104,0)</f>
        <v>0</v>
      </c>
      <c r="AY40" s="122">
        <f>IF(OR(AY$1=Assumptions!$B$115,AY$1=Assumptions!$C$115,AY$1=Assumptions!$D$115,AY$1=Assumptions!$E$115,AY$1=Assumptions!$F$115),Assumptions!$T$12*Assumptions!$C$102/Assumptions!$C$104,0)</f>
        <v>0</v>
      </c>
      <c r="AZ40" s="122">
        <f>IF(OR(AZ$1=Assumptions!$B$115,AZ$1=Assumptions!$C$115,AZ$1=Assumptions!$D$115,AZ$1=Assumptions!$E$115,AZ$1=Assumptions!$F$115),Assumptions!$T$12*Assumptions!$C$102/Assumptions!$C$104,0)</f>
        <v>0</v>
      </c>
      <c r="BA40" s="122">
        <f>IF(OR(BA$1=Assumptions!$B$115,BA$1=Assumptions!$C$115,BA$1=Assumptions!$D$115,BA$1=Assumptions!$E$115,BA$1=Assumptions!$F$115),Assumptions!$T$12*Assumptions!$C$102/Assumptions!$C$104,0)</f>
        <v>0</v>
      </c>
      <c r="BB40" s="122">
        <f>IF(OR(BB$1=Assumptions!$B$115,BB$1=Assumptions!$C$115,BB$1=Assumptions!$D$115,BB$1=Assumptions!$E$115,BB$1=Assumptions!$F$115),Assumptions!$T$12*Assumptions!$C$102/Assumptions!$C$104,0)</f>
        <v>0</v>
      </c>
      <c r="BC40" s="122">
        <f>IF(OR(BC$1=Assumptions!$B$115,BC$1=Assumptions!$C$115,BC$1=Assumptions!$D$115,BC$1=Assumptions!$E$115,BC$1=Assumptions!$F$115),Assumptions!$T$12*Assumptions!$C$102/Assumptions!$C$104,0)</f>
        <v>0</v>
      </c>
      <c r="BD40" s="122">
        <f>IF(OR(BD$1=Assumptions!$B$115,BD$1=Assumptions!$C$115,BD$1=Assumptions!$D$115,BD$1=Assumptions!$E$115,BD$1=Assumptions!$F$115),Assumptions!$T$12*Assumptions!$C$102/Assumptions!$C$104,0)</f>
        <v>0</v>
      </c>
      <c r="BE40" s="122">
        <f>IF(OR(BE$1=Assumptions!$B$115,BE$1=Assumptions!$C$115,BE$1=Assumptions!$D$115,BE$1=Assumptions!$E$115,BE$1=Assumptions!$F$115),Assumptions!$T$12*Assumptions!$C$102/Assumptions!$C$104,0)</f>
        <v>0</v>
      </c>
      <c r="BF40" s="122">
        <f>IF(OR(BF$1=Assumptions!$B$115,BF$1=Assumptions!$C$115,BF$1=Assumptions!$D$115,BF$1=Assumptions!$E$115,BF$1=Assumptions!$F$115),Assumptions!$T$12*Assumptions!$C$102/Assumptions!$C$104,0)</f>
        <v>0</v>
      </c>
      <c r="BG40" s="122">
        <f>IF(OR(BG$1=Assumptions!$B$115,BG$1=Assumptions!$C$115,BG$1=Assumptions!$D$115,BG$1=Assumptions!$E$115,BG$1=Assumptions!$F$115),Assumptions!$T$12*Assumptions!$C$102/Assumptions!$C$104,0)</f>
        <v>0</v>
      </c>
      <c r="BH40" s="122">
        <f>IF(OR(BH$1=Assumptions!$B$115,BH$1=Assumptions!$C$115,BH$1=Assumptions!$D$115,BH$1=Assumptions!$E$115,BH$1=Assumptions!$F$115),Assumptions!$T$12*Assumptions!$C$102/Assumptions!$C$104,0)</f>
        <v>0</v>
      </c>
      <c r="BI40" s="122">
        <f>IF(OR(BI$1=Assumptions!$B$115,BI$1=Assumptions!$C$115,BI$1=Assumptions!$D$115,BI$1=Assumptions!$E$115,BI$1=Assumptions!$F$115),Assumptions!$T$12*Assumptions!$C$102/Assumptions!$C$104,0)</f>
        <v>0</v>
      </c>
      <c r="BJ40" s="122">
        <f>IF(OR(BJ$1=Assumptions!$B$115,BJ$1=Assumptions!$C$115,BJ$1=Assumptions!$D$115,BJ$1=Assumptions!$E$115,BJ$1=Assumptions!$F$115),Assumptions!$T$12*Assumptions!$C$102/Assumptions!$C$104,0)</f>
        <v>0</v>
      </c>
      <c r="BK40" s="122">
        <f>IF(OR(BK$1=Assumptions!$B$115,BK$1=Assumptions!$C$115,BK$1=Assumptions!$D$115,BK$1=Assumptions!$E$115,BK$1=Assumptions!$F$115),Assumptions!$T$12*Assumptions!$C$102/Assumptions!$C$104,0)</f>
        <v>0</v>
      </c>
      <c r="BL40" s="122">
        <f>IF(OR(BL$1=Assumptions!$B$115,BL$1=Assumptions!$C$115,BL$1=Assumptions!$D$115,BL$1=Assumptions!$E$115,BL$1=Assumptions!$F$115),Assumptions!$T$12*Assumptions!$C$102/Assumptions!$C$104,0)</f>
        <v>0</v>
      </c>
      <c r="BM40" s="122">
        <f>IF(OR(BM$1=Assumptions!$B$115,BM$1=Assumptions!$C$115,BM$1=Assumptions!$D$115,BM$1=Assumptions!$E$115,BM$1=Assumptions!$F$115),Assumptions!$T$12*Assumptions!$C$102/Assumptions!$C$104,0)</f>
        <v>0</v>
      </c>
      <c r="BN40" s="122">
        <f>IF(OR(BN$1=Assumptions!$B$115,BN$1=Assumptions!$C$115,BN$1=Assumptions!$D$115,BN$1=Assumptions!$E$115,BN$1=Assumptions!$F$115),Assumptions!$T$12*Assumptions!$C$102/Assumptions!$C$104,0)</f>
        <v>0</v>
      </c>
      <c r="BO40" s="122">
        <f>IF(OR(BO$1=Assumptions!$B$115,BO$1=Assumptions!$C$115,BO$1=Assumptions!$D$115,BO$1=Assumptions!$E$115,BO$1=Assumptions!$F$115),Assumptions!$T$12*Assumptions!$C$102/Assumptions!$C$104,0)</f>
        <v>0</v>
      </c>
      <c r="BP40" s="122">
        <f>IF(OR(BP$1=Assumptions!$B$115,BP$1=Assumptions!$C$115,BP$1=Assumptions!$D$115,BP$1=Assumptions!$E$115,BP$1=Assumptions!$F$115),Assumptions!$T$12*Assumptions!$C$102/Assumptions!$C$104,0)</f>
        <v>0</v>
      </c>
      <c r="BQ40" s="122">
        <f>IF(OR(BQ$1=Assumptions!$B$115,BQ$1=Assumptions!$C$115,BQ$1=Assumptions!$D$115,BQ$1=Assumptions!$E$115,BQ$1=Assumptions!$F$115),Assumptions!$T$12*Assumptions!$C$102/Assumptions!$C$104,0)</f>
        <v>0</v>
      </c>
      <c r="BR40" s="122">
        <f>IF(OR(BR$1=Assumptions!$B$115,BR$1=Assumptions!$C$115,BR$1=Assumptions!$D$115,BR$1=Assumptions!$E$115,BR$1=Assumptions!$F$115),Assumptions!$T$12*Assumptions!$C$102/Assumptions!$C$104,0)</f>
        <v>0</v>
      </c>
      <c r="BS40" s="122">
        <f>IF(OR(BS$1=Assumptions!$B$115,BS$1=Assumptions!$C$115,BS$1=Assumptions!$D$115,BS$1=Assumptions!$E$115,BS$1=Assumptions!$F$115),Assumptions!$T$12*Assumptions!$C$102/Assumptions!$C$104,0)</f>
        <v>0</v>
      </c>
      <c r="BT40" s="122">
        <f>IF(OR(BT$1=Assumptions!$B$115,BT$1=Assumptions!$C$115,BT$1=Assumptions!$D$115,BT$1=Assumptions!$E$115,BT$1=Assumptions!$F$115),Assumptions!$T$12*Assumptions!$C$102/Assumptions!$C$104,0)</f>
        <v>0</v>
      </c>
      <c r="BU40" s="122">
        <f>IF(OR(BU$1=Assumptions!$B$115,BU$1=Assumptions!$C$115,BU$1=Assumptions!$D$115,BU$1=Assumptions!$E$115,BU$1=Assumptions!$F$115),Assumptions!$T$12*Assumptions!$C$102/Assumptions!$C$104,0)</f>
        <v>0</v>
      </c>
      <c r="BV40" s="122">
        <f>IF(OR(BV$1=Assumptions!$B$115,BV$1=Assumptions!$C$115,BV$1=Assumptions!$D$115,BV$1=Assumptions!$E$115,BV$1=Assumptions!$F$115),Assumptions!$T$12*Assumptions!$C$102/Assumptions!$C$104,0)</f>
        <v>0</v>
      </c>
      <c r="BW40" s="122">
        <f>IF(OR(BW$1=Assumptions!$B$115,BW$1=Assumptions!$C$115,BW$1=Assumptions!$D$115,BW$1=Assumptions!$E$115,BW$1=Assumptions!$F$115),Assumptions!$T$12*Assumptions!$C$102/Assumptions!$C$104,0)</f>
        <v>0</v>
      </c>
      <c r="BX40" s="122">
        <f>IF(OR(BX$1=Assumptions!$B$115,BX$1=Assumptions!$C$115,BX$1=Assumptions!$D$115,BX$1=Assumptions!$E$115,BX$1=Assumptions!$F$115),Assumptions!$T$12*Assumptions!$C$102/Assumptions!$C$104,0)</f>
        <v>0</v>
      </c>
      <c r="BY40" s="122">
        <f>IF(OR(BY$1=Assumptions!$B$115,BY$1=Assumptions!$C$115,BY$1=Assumptions!$D$115,BY$1=Assumptions!$E$115,BY$1=Assumptions!$F$115),Assumptions!$T$12*Assumptions!$C$102/Assumptions!$C$104,0)</f>
        <v>0</v>
      </c>
      <c r="BZ40" s="122">
        <f>IF(OR(BZ$1=Assumptions!$B$115,BZ$1=Assumptions!$C$115,BZ$1=Assumptions!$D$115,BZ$1=Assumptions!$E$115,BZ$1=Assumptions!$F$115),Assumptions!$T$12*Assumptions!$C$102/Assumptions!$C$104,0)</f>
        <v>0</v>
      </c>
      <c r="CA40" s="122">
        <f>IF(OR(CA$1=Assumptions!$B$115,CA$1=Assumptions!$C$115,CA$1=Assumptions!$D$115,CA$1=Assumptions!$E$115,CA$1=Assumptions!$F$115),Assumptions!$T$12*Assumptions!$C$102/Assumptions!$C$104,0)</f>
        <v>0</v>
      </c>
      <c r="CB40" s="122">
        <f>IF(OR(CB$1=Assumptions!$B$115,CB$1=Assumptions!$C$115,CB$1=Assumptions!$D$115,CB$1=Assumptions!$E$115,CB$1=Assumptions!$F$115),Assumptions!$T$12*Assumptions!$C$102/Assumptions!$C$104,0)</f>
        <v>0</v>
      </c>
      <c r="CC40" s="122">
        <f>IF(OR(CC$1=Assumptions!$B$115,CC$1=Assumptions!$C$115,CC$1=Assumptions!$D$115,CC$1=Assumptions!$E$115,CC$1=Assumptions!$F$115),Assumptions!$T$12*Assumptions!$C$102/Assumptions!$C$104,0)</f>
        <v>0</v>
      </c>
      <c r="CD40" s="122">
        <f>IF(OR(CD$1=Assumptions!$B$115,CD$1=Assumptions!$C$115,CD$1=Assumptions!$D$115,CD$1=Assumptions!$E$115,CD$1=Assumptions!$F$115),Assumptions!$T$12*Assumptions!$C$102/Assumptions!$C$104,0)</f>
        <v>0</v>
      </c>
      <c r="CE40" s="122">
        <f>IF(OR(CE$1=Assumptions!$B$115,CE$1=Assumptions!$C$115,CE$1=Assumptions!$D$115,CE$1=Assumptions!$E$115,CE$1=Assumptions!$F$115),Assumptions!$T$12*Assumptions!$C$102/Assumptions!$C$104,0)</f>
        <v>0</v>
      </c>
      <c r="CF40" s="122">
        <f>IF(OR(CF$1=Assumptions!$B$115,CF$1=Assumptions!$C$115,CF$1=Assumptions!$D$115,CF$1=Assumptions!$E$115,CF$1=Assumptions!$F$115),Assumptions!$T$12*Assumptions!$C$102/Assumptions!$C$104,0)</f>
        <v>0</v>
      </c>
      <c r="CG40" s="122">
        <f>IF(OR(CG$1=Assumptions!$B$115,CG$1=Assumptions!$C$115,CG$1=Assumptions!$D$115,CG$1=Assumptions!$E$115,CG$1=Assumptions!$F$115),Assumptions!$T$12*Assumptions!$C$102/Assumptions!$C$104,0)</f>
        <v>0</v>
      </c>
      <c r="CH40" s="122">
        <f>IF(OR(CH$1=Assumptions!$B$115,CH$1=Assumptions!$C$115,CH$1=Assumptions!$D$115,CH$1=Assumptions!$E$115,CH$1=Assumptions!$F$115),Assumptions!$T$12*Assumptions!$C$102/Assumptions!$C$104,0)</f>
        <v>0</v>
      </c>
      <c r="CI40" s="122">
        <f>IF(OR(CI$1=Assumptions!$B$115,CI$1=Assumptions!$C$115,CI$1=Assumptions!$D$115,CI$1=Assumptions!$E$115,CI$1=Assumptions!$F$115),Assumptions!$T$12*Assumptions!$C$102/Assumptions!$C$104,0)</f>
        <v>0</v>
      </c>
      <c r="CJ40" s="122">
        <f>IF(OR(CJ$1=Assumptions!$B$115,CJ$1=Assumptions!$C$115,CJ$1=Assumptions!$D$115,CJ$1=Assumptions!$E$115,CJ$1=Assumptions!$F$115),Assumptions!$T$12*Assumptions!$C$102/Assumptions!$C$104,0)</f>
        <v>0</v>
      </c>
      <c r="CK40" s="122">
        <f>IF(OR(CK$1=Assumptions!$B$115,CK$1=Assumptions!$C$115,CK$1=Assumptions!$D$115,CK$1=Assumptions!$E$115,CK$1=Assumptions!$F$115),Assumptions!$T$12*Assumptions!$C$102/Assumptions!$C$104,0)</f>
        <v>0</v>
      </c>
      <c r="CL40" s="122">
        <f>IF(OR(CL$1=Assumptions!$B$115,CL$1=Assumptions!$C$115,CL$1=Assumptions!$D$115,CL$1=Assumptions!$E$115,CL$1=Assumptions!$F$115),Assumptions!$T$12*Assumptions!$C$102/Assumptions!$C$104,0)</f>
        <v>0</v>
      </c>
      <c r="CM40" s="122">
        <f>IF(OR(CM$1=Assumptions!$B$115,CM$1=Assumptions!$C$115,CM$1=Assumptions!$D$115,CM$1=Assumptions!$E$115,CM$1=Assumptions!$F$115),Assumptions!$T$12*Assumptions!$C$102/Assumptions!$C$104,0)</f>
        <v>0</v>
      </c>
      <c r="CN40" s="122">
        <f>IF(OR(CN$1=Assumptions!$B$115,CN$1=Assumptions!$C$115,CN$1=Assumptions!$D$115,CN$1=Assumptions!$E$115,CN$1=Assumptions!$F$115),Assumptions!$T$12*Assumptions!$C$102/Assumptions!$C$104,0)</f>
        <v>0</v>
      </c>
      <c r="CO40" s="122">
        <f>IF(OR(CO$1=Assumptions!$B$115,CO$1=Assumptions!$C$115,CO$1=Assumptions!$D$115,CO$1=Assumptions!$E$115,CO$1=Assumptions!$F$115),Assumptions!$T$12*Assumptions!$C$102/Assumptions!$C$104,0)</f>
        <v>0</v>
      </c>
      <c r="CP40" s="122">
        <f>IF(OR(CP$1=Assumptions!$B$115,CP$1=Assumptions!$C$115,CP$1=Assumptions!$D$115,CP$1=Assumptions!$E$115,CP$1=Assumptions!$F$115),Assumptions!$T$12*Assumptions!$C$102/Assumptions!$C$104,0)</f>
        <v>0</v>
      </c>
      <c r="CQ40" s="122">
        <f>IF(OR(CQ$1=Assumptions!$B$115,CQ$1=Assumptions!$C$115,CQ$1=Assumptions!$D$115,CQ$1=Assumptions!$E$115,CQ$1=Assumptions!$F$115),Assumptions!$T$12*Assumptions!$C$102/Assumptions!$C$104,0)</f>
        <v>0</v>
      </c>
      <c r="CR40" s="122">
        <f>IF(OR(CR$1=Assumptions!$B$115,CR$1=Assumptions!$C$115,CR$1=Assumptions!$D$115,CR$1=Assumptions!$E$115,CR$1=Assumptions!$F$115),Assumptions!$T$12*Assumptions!$C$102/Assumptions!$C$104,0)</f>
        <v>0</v>
      </c>
      <c r="CS40" s="122">
        <f>IF(OR(CS$1=Assumptions!$B$115,CS$1=Assumptions!$C$115,CS$1=Assumptions!$D$115,CS$1=Assumptions!$E$115,CS$1=Assumptions!$F$115),Assumptions!$T$12*Assumptions!$C$102/Assumptions!$C$104,0)</f>
        <v>0</v>
      </c>
      <c r="CT40" s="122">
        <f>IF(OR(CT$1=Assumptions!$B$115,CT$1=Assumptions!$C$115,CT$1=Assumptions!$D$115,CT$1=Assumptions!$E$115,CT$1=Assumptions!$F$115),Assumptions!$T$12*Assumptions!$C$102/Assumptions!$C$104,0)</f>
        <v>0</v>
      </c>
      <c r="CU40" s="122">
        <f>IF(OR(CU$1=Assumptions!$B$115,CU$1=Assumptions!$C$115,CU$1=Assumptions!$D$115,CU$1=Assumptions!$E$115,CU$1=Assumptions!$F$115),Assumptions!$T$12*Assumptions!$C$102/Assumptions!$C$104,0)</f>
        <v>0</v>
      </c>
      <c r="CV40" s="122">
        <f>IF(OR(CV$1=Assumptions!$B$115,CV$1=Assumptions!$C$115,CV$1=Assumptions!$D$115,CV$1=Assumptions!$E$115,CV$1=Assumptions!$F$115),Assumptions!$T$12*Assumptions!$C$102/Assumptions!$C$104,0)</f>
        <v>0</v>
      </c>
      <c r="CW40" s="122">
        <f>IF(OR(CW$1=Assumptions!$B$115,CW$1=Assumptions!$C$115,CW$1=Assumptions!$D$115,CW$1=Assumptions!$E$115,CW$1=Assumptions!$F$115),Assumptions!$T$12*Assumptions!$C$102/Assumptions!$C$104,0)</f>
        <v>0</v>
      </c>
      <c r="CX40" s="122">
        <f>IF(OR(CX$1=Assumptions!$B$115,CX$1=Assumptions!$C$115,CX$1=Assumptions!$D$115,CX$1=Assumptions!$E$115,CX$1=Assumptions!$F$115),Assumptions!$T$12*Assumptions!$C$102/Assumptions!$C$104,0)</f>
        <v>0</v>
      </c>
      <c r="CY40" s="122">
        <f>IF(OR(CY$1=Assumptions!$B$115,CY$1=Assumptions!$C$115,CY$1=Assumptions!$D$115,CY$1=Assumptions!$E$115,CY$1=Assumptions!$F$115),Assumptions!$T$12*Assumptions!$C$102/Assumptions!$C$104,0)</f>
        <v>0</v>
      </c>
      <c r="CZ40" s="122">
        <f>IF(OR(CZ$1=Assumptions!$B$115,CZ$1=Assumptions!$C$115,CZ$1=Assumptions!$D$115,CZ$1=Assumptions!$E$115,CZ$1=Assumptions!$F$115),Assumptions!$T$12*Assumptions!$C$102/Assumptions!$C$104,0)</f>
        <v>0</v>
      </c>
      <c r="DA40" s="122">
        <f>IF(OR(DA$1=Assumptions!$B$115,DA$1=Assumptions!$C$115,DA$1=Assumptions!$D$115,DA$1=Assumptions!$E$115,DA$1=Assumptions!$F$115),Assumptions!$T$12*Assumptions!$C$102/Assumptions!$C$104,0)</f>
        <v>0</v>
      </c>
      <c r="DB40" s="122">
        <f>IF(OR(DB$1=Assumptions!$B$115,DB$1=Assumptions!$C$115,DB$1=Assumptions!$D$115,DB$1=Assumptions!$E$115,DB$1=Assumptions!$F$115),Assumptions!$T$12*Assumptions!$C$102/Assumptions!$C$104,0)</f>
        <v>0</v>
      </c>
      <c r="DC40" s="122">
        <f>IF(OR(DC$1=Assumptions!$B$115,DC$1=Assumptions!$C$115,DC$1=Assumptions!$D$115,DC$1=Assumptions!$E$115,DC$1=Assumptions!$F$115),Assumptions!$T$12*Assumptions!$C$102/Assumptions!$C$104,0)</f>
        <v>0</v>
      </c>
      <c r="DD40" s="122">
        <f>IF(OR(DD$1=Assumptions!$B$115,DD$1=Assumptions!$C$115,DD$1=Assumptions!$D$115,DD$1=Assumptions!$E$115,DD$1=Assumptions!$F$115),Assumptions!$T$12*Assumptions!$C$102/Assumptions!$C$104,0)</f>
        <v>0</v>
      </c>
      <c r="DE40" s="122">
        <f>IF(OR(DE$1=Assumptions!$B$115,DE$1=Assumptions!$C$115,DE$1=Assumptions!$D$115,DE$1=Assumptions!$E$115,DE$1=Assumptions!$F$115),Assumptions!$T$12*Assumptions!$C$102/Assumptions!$C$104,0)</f>
        <v>0</v>
      </c>
      <c r="DF40" s="122">
        <f>IF(OR(DF$1=Assumptions!$B$115,DF$1=Assumptions!$C$115,DF$1=Assumptions!$D$115,DF$1=Assumptions!$E$115,DF$1=Assumptions!$F$115),Assumptions!$T$12*Assumptions!$C$102/Assumptions!$C$104,0)</f>
        <v>0</v>
      </c>
      <c r="DG40" s="122">
        <f>IF(OR(DG$1=Assumptions!$B$115,DG$1=Assumptions!$C$115,DG$1=Assumptions!$D$115,DG$1=Assumptions!$E$115,DG$1=Assumptions!$F$115),Assumptions!$T$12*Assumptions!$C$102/Assumptions!$C$104,0)</f>
        <v>0</v>
      </c>
      <c r="DH40" s="122">
        <f>IF(OR(DH$1=Assumptions!$B$115,DH$1=Assumptions!$C$115,DH$1=Assumptions!$D$115,DH$1=Assumptions!$E$115,DH$1=Assumptions!$F$115),Assumptions!$T$12*Assumptions!$C$102/Assumptions!$C$104,0)</f>
        <v>0</v>
      </c>
      <c r="DI40" s="122">
        <f>IF(OR(DI$1=Assumptions!$B$115,DI$1=Assumptions!$C$115,DI$1=Assumptions!$D$115,DI$1=Assumptions!$E$115,DI$1=Assumptions!$F$115),Assumptions!$T$12*Assumptions!$C$102/Assumptions!$C$104,0)</f>
        <v>0</v>
      </c>
      <c r="DJ40" s="122">
        <f>IF(OR(DJ$1=Assumptions!$B$115,DJ$1=Assumptions!$C$115,DJ$1=Assumptions!$D$115,DJ$1=Assumptions!$E$115,DJ$1=Assumptions!$F$115),Assumptions!$T$12*Assumptions!$C$102/Assumptions!$C$104,0)</f>
        <v>0</v>
      </c>
      <c r="DK40" s="122">
        <f>IF(OR(DK$1=Assumptions!$B$115,DK$1=Assumptions!$C$115,DK$1=Assumptions!$D$115,DK$1=Assumptions!$E$115,DK$1=Assumptions!$F$115),Assumptions!$T$12*Assumptions!$C$102/Assumptions!$C$104,0)</f>
        <v>0</v>
      </c>
      <c r="DL40" s="122">
        <f>IF(OR(DL$1=Assumptions!$B$115,DL$1=Assumptions!$C$115,DL$1=Assumptions!$D$115,DL$1=Assumptions!$E$115,DL$1=Assumptions!$F$115),Assumptions!$T$12*Assumptions!$C$102/Assumptions!$C$104,0)</f>
        <v>0</v>
      </c>
      <c r="DM40" s="122">
        <f>IF(OR(DM$1=Assumptions!$B$115,DM$1=Assumptions!$C$115,DM$1=Assumptions!$D$115,DM$1=Assumptions!$E$115,DM$1=Assumptions!$F$115),Assumptions!$T$12*Assumptions!$C$102/Assumptions!$C$104,0)</f>
        <v>0</v>
      </c>
      <c r="DN40" s="122">
        <f>IF(OR(DN$1=Assumptions!$B$115,DN$1=Assumptions!$C$115,DN$1=Assumptions!$D$115,DN$1=Assumptions!$E$115,DN$1=Assumptions!$F$115),Assumptions!$T$12*Assumptions!$C$102/Assumptions!$C$104,0)</f>
        <v>0</v>
      </c>
      <c r="DO40" s="122">
        <f>IF(OR(DO$1=Assumptions!$B$115,DO$1=Assumptions!$C$115,DO$1=Assumptions!$D$115,DO$1=Assumptions!$E$115,DO$1=Assumptions!$F$115),Assumptions!$T$12*Assumptions!$C$102/Assumptions!$C$104,0)</f>
        <v>0</v>
      </c>
      <c r="DP40" s="122">
        <f>IF(OR(DP$1=Assumptions!$B$115,DP$1=Assumptions!$C$115,DP$1=Assumptions!$D$115,DP$1=Assumptions!$E$115,DP$1=Assumptions!$F$115),Assumptions!$T$12*Assumptions!$C$102/Assumptions!$C$104,0)</f>
        <v>0</v>
      </c>
      <c r="DQ40" s="122">
        <f>IF(OR(DQ$1=Assumptions!$B$115,DQ$1=Assumptions!$C$115,DQ$1=Assumptions!$D$115,DQ$1=Assumptions!$E$115,DQ$1=Assumptions!$F$115),Assumptions!$T$12*Assumptions!$C$102/Assumptions!$C$104,0)</f>
        <v>0</v>
      </c>
      <c r="DR40" s="122">
        <f>IF(OR(DR$1=Assumptions!$B$115,DR$1=Assumptions!$C$115,DR$1=Assumptions!$D$115,DR$1=Assumptions!$E$115,DR$1=Assumptions!$F$115),Assumptions!$T$12*Assumptions!$C$102/Assumptions!$C$104,0)</f>
        <v>0</v>
      </c>
      <c r="DS40" s="122">
        <f>IF(OR(DS$1=Assumptions!$B$115,DS$1=Assumptions!$C$115,DS$1=Assumptions!$D$115,DS$1=Assumptions!$E$115,DS$1=Assumptions!$F$115),Assumptions!$T$12*Assumptions!$C$102/Assumptions!$C$104,0)</f>
        <v>0</v>
      </c>
      <c r="DT40" s="122">
        <f>IF(OR(DT$1=Assumptions!$B$115,DT$1=Assumptions!$C$115,DT$1=Assumptions!$D$115,DT$1=Assumptions!$E$115,DT$1=Assumptions!$F$115),Assumptions!$T$12*Assumptions!$C$102/Assumptions!$C$104,0)</f>
        <v>0</v>
      </c>
      <c r="DU40" s="122">
        <f>IF(OR(DU$1=Assumptions!$B$115,DU$1=Assumptions!$C$115,DU$1=Assumptions!$D$115,DU$1=Assumptions!$E$115,DU$1=Assumptions!$F$115),Assumptions!$T$12*Assumptions!$C$102/Assumptions!$C$104,0)</f>
        <v>0</v>
      </c>
      <c r="DV40" s="122">
        <f>IF(OR(DV$1=Assumptions!$B$115,DV$1=Assumptions!$C$115,DV$1=Assumptions!$D$115,DV$1=Assumptions!$E$115,DV$1=Assumptions!$F$115),Assumptions!$T$12*Assumptions!$C$102/Assumptions!$C$104,0)</f>
        <v>0</v>
      </c>
      <c r="DW40" s="122">
        <f>IF(OR(DW$1=Assumptions!$B$115,DW$1=Assumptions!$C$115,DW$1=Assumptions!$D$115,DW$1=Assumptions!$E$115,DW$1=Assumptions!$F$115),Assumptions!$T$12*Assumptions!$C$102/Assumptions!$C$104,0)</f>
        <v>0</v>
      </c>
      <c r="DX40" s="122">
        <f>IF(OR(DX$1=Assumptions!$B$115,DX$1=Assumptions!$C$115,DX$1=Assumptions!$D$115,DX$1=Assumptions!$E$115,DX$1=Assumptions!$F$115),Assumptions!$T$12*Assumptions!$C$102/Assumptions!$C$104,0)</f>
        <v>0</v>
      </c>
      <c r="DY40" s="122">
        <f>IF(OR(DY$1=Assumptions!$B$115,DY$1=Assumptions!$C$115,DY$1=Assumptions!$D$115,DY$1=Assumptions!$E$115,DY$1=Assumptions!$F$115),Assumptions!$T$12*Assumptions!$C$102/Assumptions!$C$104,0)</f>
        <v>0</v>
      </c>
      <c r="DZ40" s="122">
        <f>IF(OR(DZ$1=Assumptions!$B$115,DZ$1=Assumptions!$C$115,DZ$1=Assumptions!$D$115,DZ$1=Assumptions!$E$115,DZ$1=Assumptions!$F$115),Assumptions!$T$12*Assumptions!$C$102/Assumptions!$C$104,0)</f>
        <v>0</v>
      </c>
      <c r="EA40" s="122">
        <f>IF(OR(EA$1=Assumptions!$B$115,EA$1=Assumptions!$C$115,EA$1=Assumptions!$D$115,EA$1=Assumptions!$E$115,EA$1=Assumptions!$F$115),Assumptions!$T$12*Assumptions!$C$102/Assumptions!$C$104,0)</f>
        <v>0</v>
      </c>
      <c r="EB40" s="122">
        <f>IF(OR(EB$1=Assumptions!$B$115,EB$1=Assumptions!$C$115,EB$1=Assumptions!$D$115,EB$1=Assumptions!$E$115,EB$1=Assumptions!$F$115),Assumptions!$T$12*Assumptions!$C$102/Assumptions!$C$104,0)</f>
        <v>0</v>
      </c>
      <c r="EC40" s="122">
        <f>IF(OR(EC$1=Assumptions!$B$115,EC$1=Assumptions!$C$115,EC$1=Assumptions!$D$115,EC$1=Assumptions!$E$115,EC$1=Assumptions!$F$115),Assumptions!$T$12*Assumptions!$C$102/Assumptions!$C$104,0)</f>
        <v>0</v>
      </c>
      <c r="ED40" s="122">
        <f>IF(OR(ED$1=Assumptions!$B$115,ED$1=Assumptions!$C$115,ED$1=Assumptions!$D$115,ED$1=Assumptions!$E$115,ED$1=Assumptions!$F$115),Assumptions!$T$12*Assumptions!$C$102/Assumptions!$C$104,0)</f>
        <v>0</v>
      </c>
      <c r="EE40" s="122">
        <f>IF(OR(EE$1=Assumptions!$B$115,EE$1=Assumptions!$C$115,EE$1=Assumptions!$D$115,EE$1=Assumptions!$E$115,EE$1=Assumptions!$F$115),Assumptions!$T$12*Assumptions!$C$102/Assumptions!$C$104,0)</f>
        <v>0</v>
      </c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</row>
    <row r="42" ht="15.75" customHeight="1">
      <c r="A42" s="1"/>
      <c r="B42" s="35" t="s">
        <v>93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</row>
    <row r="43" ht="15.75" customHeight="1">
      <c r="A43" s="1"/>
      <c r="B43" s="1"/>
      <c r="C43" s="1" t="s">
        <v>178</v>
      </c>
      <c r="D43" s="50">
        <f>Assumptions!X42</f>
        <v>1439253.77</v>
      </c>
      <c r="E43" s="50">
        <f t="shared" ref="E43:EE43" si="8">D47</f>
        <v>1439253.77</v>
      </c>
      <c r="F43" s="50">
        <f t="shared" si="8"/>
        <v>1439253.77</v>
      </c>
      <c r="G43" s="50">
        <f t="shared" si="8"/>
        <v>1439253.77</v>
      </c>
      <c r="H43" s="50">
        <f t="shared" si="8"/>
        <v>1439253.77</v>
      </c>
      <c r="I43" s="50">
        <f t="shared" si="8"/>
        <v>1439253.77</v>
      </c>
      <c r="J43" s="50">
        <f t="shared" si="8"/>
        <v>1439253.77</v>
      </c>
      <c r="K43" s="50">
        <f t="shared" si="8"/>
        <v>1439253.77</v>
      </c>
      <c r="L43" s="50">
        <f t="shared" si="8"/>
        <v>1439253.77</v>
      </c>
      <c r="M43" s="50">
        <f t="shared" si="8"/>
        <v>1439253.77</v>
      </c>
      <c r="N43" s="50">
        <f t="shared" si="8"/>
        <v>1439253.77</v>
      </c>
      <c r="O43" s="50">
        <f t="shared" si="8"/>
        <v>1439253.77</v>
      </c>
      <c r="P43" s="50">
        <f t="shared" si="8"/>
        <v>1439253.77</v>
      </c>
      <c r="Q43" s="50">
        <f t="shared" si="8"/>
        <v>1439253.77</v>
      </c>
      <c r="R43" s="50">
        <f t="shared" si="8"/>
        <v>1439253.77</v>
      </c>
      <c r="S43" s="50">
        <f t="shared" si="8"/>
        <v>1439253.77</v>
      </c>
      <c r="T43" s="50">
        <f t="shared" si="8"/>
        <v>1439253.77</v>
      </c>
      <c r="U43" s="50">
        <f t="shared" si="8"/>
        <v>1439253.77</v>
      </c>
      <c r="V43" s="50">
        <f t="shared" si="8"/>
        <v>1439253.77</v>
      </c>
      <c r="W43" s="50">
        <f t="shared" si="8"/>
        <v>1439253.77</v>
      </c>
      <c r="X43" s="50">
        <f t="shared" si="8"/>
        <v>1439253.77</v>
      </c>
      <c r="Y43" s="50">
        <f t="shared" si="8"/>
        <v>1439253.77</v>
      </c>
      <c r="Z43" s="50">
        <f t="shared" si="8"/>
        <v>1439253.77</v>
      </c>
      <c r="AA43" s="50">
        <f t="shared" si="8"/>
        <v>1439253.77</v>
      </c>
      <c r="AB43" s="50">
        <f t="shared" si="8"/>
        <v>1439253.77</v>
      </c>
      <c r="AC43" s="50">
        <f t="shared" si="8"/>
        <v>1439253.77</v>
      </c>
      <c r="AD43" s="50">
        <f t="shared" si="8"/>
        <v>1439253.77</v>
      </c>
      <c r="AE43" s="50">
        <f t="shared" si="8"/>
        <v>1439253.77</v>
      </c>
      <c r="AF43" s="50">
        <f t="shared" si="8"/>
        <v>1439253.77</v>
      </c>
      <c r="AG43" s="50">
        <f t="shared" si="8"/>
        <v>1439253.77</v>
      </c>
      <c r="AH43" s="50">
        <f t="shared" si="8"/>
        <v>1439253.77</v>
      </c>
      <c r="AI43" s="50">
        <f t="shared" si="8"/>
        <v>1439253.77</v>
      </c>
      <c r="AJ43" s="50">
        <f t="shared" si="8"/>
        <v>1439253.77</v>
      </c>
      <c r="AK43" s="50">
        <f t="shared" si="8"/>
        <v>1439253.77</v>
      </c>
      <c r="AL43" s="50">
        <f t="shared" si="8"/>
        <v>1439253.77</v>
      </c>
      <c r="AM43" s="50">
        <f t="shared" si="8"/>
        <v>1439253.77</v>
      </c>
      <c r="AN43" s="50">
        <f t="shared" si="8"/>
        <v>1439253.77</v>
      </c>
      <c r="AO43" s="50">
        <f t="shared" si="8"/>
        <v>1437820.986</v>
      </c>
      <c r="AP43" s="50">
        <f t="shared" si="8"/>
        <v>1436381.037</v>
      </c>
      <c r="AQ43" s="50">
        <f t="shared" si="8"/>
        <v>1434933.889</v>
      </c>
      <c r="AR43" s="50">
        <f t="shared" si="8"/>
        <v>1433479.504</v>
      </c>
      <c r="AS43" s="50">
        <f t="shared" si="8"/>
        <v>1432017.848</v>
      </c>
      <c r="AT43" s="50">
        <f t="shared" si="8"/>
        <v>1430548.884</v>
      </c>
      <c r="AU43" s="50">
        <f t="shared" si="8"/>
        <v>1429072.575</v>
      </c>
      <c r="AV43" s="50">
        <f t="shared" si="8"/>
        <v>1427588.884</v>
      </c>
      <c r="AW43" s="50">
        <f t="shared" si="8"/>
        <v>1426097.775</v>
      </c>
      <c r="AX43" s="50">
        <f t="shared" si="8"/>
        <v>1424599.211</v>
      </c>
      <c r="AY43" s="50">
        <f t="shared" si="8"/>
        <v>1423093.153</v>
      </c>
      <c r="AZ43" s="50">
        <f t="shared" si="8"/>
        <v>1421579.565</v>
      </c>
      <c r="BA43" s="50">
        <f t="shared" si="8"/>
        <v>1420058.41</v>
      </c>
      <c r="BB43" s="50">
        <f t="shared" si="8"/>
        <v>1418529.648</v>
      </c>
      <c r="BC43" s="50">
        <f t="shared" si="8"/>
        <v>1416993.243</v>
      </c>
      <c r="BD43" s="50">
        <f t="shared" si="8"/>
        <v>1415449.156</v>
      </c>
      <c r="BE43" s="50">
        <f t="shared" si="8"/>
        <v>1413897.348</v>
      </c>
      <c r="BF43" s="50">
        <f t="shared" si="8"/>
        <v>1412337.781</v>
      </c>
      <c r="BG43" s="50">
        <f t="shared" si="8"/>
        <v>1410770.416</v>
      </c>
      <c r="BH43" s="50">
        <f t="shared" si="8"/>
        <v>1409195.215</v>
      </c>
      <c r="BI43" s="50">
        <f t="shared" si="8"/>
        <v>1407612.137</v>
      </c>
      <c r="BJ43" s="50">
        <f t="shared" si="8"/>
        <v>1406021.145</v>
      </c>
      <c r="BK43" s="50">
        <f t="shared" si="8"/>
        <v>1404422.197</v>
      </c>
      <c r="BL43" s="50">
        <f t="shared" si="8"/>
        <v>1402815.254</v>
      </c>
      <c r="BM43" s="50">
        <f t="shared" si="8"/>
        <v>1401200.277</v>
      </c>
      <c r="BN43" s="50">
        <f t="shared" si="8"/>
        <v>1399577.225</v>
      </c>
      <c r="BO43" s="50">
        <f t="shared" si="8"/>
        <v>1397946.057</v>
      </c>
      <c r="BP43" s="50">
        <f t="shared" si="8"/>
        <v>1396306.734</v>
      </c>
      <c r="BQ43" s="50">
        <f t="shared" si="8"/>
        <v>1394659.214</v>
      </c>
      <c r="BR43" s="50">
        <f t="shared" si="8"/>
        <v>1393003.457</v>
      </c>
      <c r="BS43" s="50">
        <f t="shared" si="8"/>
        <v>1391339.421</v>
      </c>
      <c r="BT43" s="50">
        <f t="shared" si="8"/>
        <v>1389667.064</v>
      </c>
      <c r="BU43" s="50">
        <f t="shared" si="8"/>
        <v>1387986.346</v>
      </c>
      <c r="BV43" s="50">
        <f t="shared" si="8"/>
        <v>1386297.224</v>
      </c>
      <c r="BW43" s="50">
        <f t="shared" si="8"/>
        <v>1384599.657</v>
      </c>
      <c r="BX43" s="50">
        <f t="shared" si="8"/>
        <v>1382893.601</v>
      </c>
      <c r="BY43" s="50">
        <f t="shared" si="8"/>
        <v>1381179.016</v>
      </c>
      <c r="BZ43" s="50">
        <f t="shared" si="8"/>
        <v>1379455.857</v>
      </c>
      <c r="CA43" s="50">
        <f t="shared" si="8"/>
        <v>1377724.083</v>
      </c>
      <c r="CB43" s="50">
        <f t="shared" si="8"/>
        <v>1375983.65</v>
      </c>
      <c r="CC43" s="50">
        <f t="shared" si="8"/>
        <v>1374234.515</v>
      </c>
      <c r="CD43" s="50">
        <f t="shared" si="8"/>
        <v>1372476.634</v>
      </c>
      <c r="CE43" s="50">
        <f t="shared" si="8"/>
        <v>1370709.963</v>
      </c>
      <c r="CF43" s="50">
        <f t="shared" si="8"/>
        <v>1368934.46</v>
      </c>
      <c r="CG43" s="50">
        <f t="shared" si="8"/>
        <v>1367150.078</v>
      </c>
      <c r="CH43" s="50">
        <f t="shared" si="8"/>
        <v>1365356.775</v>
      </c>
      <c r="CI43" s="50">
        <f t="shared" si="8"/>
        <v>1363554.506</v>
      </c>
      <c r="CJ43" s="50">
        <f t="shared" si="8"/>
        <v>1361743.225</v>
      </c>
      <c r="CK43" s="50">
        <f t="shared" si="8"/>
        <v>1359922.887</v>
      </c>
      <c r="CL43" s="50">
        <f t="shared" si="8"/>
        <v>1358093.448</v>
      </c>
      <c r="CM43" s="50">
        <f t="shared" si="8"/>
        <v>1356254.862</v>
      </c>
      <c r="CN43" s="50">
        <f t="shared" si="8"/>
        <v>1354407.083</v>
      </c>
      <c r="CO43" s="50">
        <f t="shared" si="8"/>
        <v>1352550.064</v>
      </c>
      <c r="CP43" s="50">
        <f t="shared" si="8"/>
        <v>1350683.761</v>
      </c>
      <c r="CQ43" s="50">
        <f t="shared" si="8"/>
        <v>1348808.127</v>
      </c>
      <c r="CR43" s="50">
        <f t="shared" si="8"/>
        <v>1346923.114</v>
      </c>
      <c r="CS43" s="50">
        <f t="shared" si="8"/>
        <v>1345028.676</v>
      </c>
      <c r="CT43" s="50">
        <f t="shared" si="8"/>
        <v>1343124.765</v>
      </c>
      <c r="CU43" s="50">
        <f t="shared" si="8"/>
        <v>1341211.336</v>
      </c>
      <c r="CV43" s="50">
        <f t="shared" si="8"/>
        <v>1339288.339</v>
      </c>
      <c r="CW43" s="50">
        <f t="shared" si="8"/>
        <v>1337355.727</v>
      </c>
      <c r="CX43" s="50">
        <f t="shared" si="8"/>
        <v>1335413.452</v>
      </c>
      <c r="CY43" s="50">
        <f t="shared" si="8"/>
        <v>1333461.466</v>
      </c>
      <c r="CZ43" s="50">
        <f t="shared" si="8"/>
        <v>1331499.72</v>
      </c>
      <c r="DA43" s="50">
        <f t="shared" si="8"/>
        <v>1329528.165</v>
      </c>
      <c r="DB43" s="50">
        <f t="shared" si="8"/>
        <v>1327546.752</v>
      </c>
      <c r="DC43" s="50">
        <f t="shared" si="8"/>
        <v>1325555.432</v>
      </c>
      <c r="DD43" s="50">
        <f t="shared" si="8"/>
        <v>1323554.156</v>
      </c>
      <c r="DE43" s="50">
        <f t="shared" si="8"/>
        <v>1321542.873</v>
      </c>
      <c r="DF43" s="50">
        <f t="shared" si="8"/>
        <v>1319521.534</v>
      </c>
      <c r="DG43" s="50">
        <f t="shared" si="8"/>
        <v>1317490.088</v>
      </c>
      <c r="DH43" s="50">
        <f t="shared" si="8"/>
        <v>1315448.485</v>
      </c>
      <c r="DI43" s="50">
        <f t="shared" si="8"/>
        <v>1313396.674</v>
      </c>
      <c r="DJ43" s="50">
        <f t="shared" si="8"/>
        <v>1311334.604</v>
      </c>
      <c r="DK43" s="50">
        <f t="shared" si="8"/>
        <v>1309262.223</v>
      </c>
      <c r="DL43" s="50">
        <f t="shared" si="8"/>
        <v>1307179.481</v>
      </c>
      <c r="DM43" s="50">
        <f t="shared" si="8"/>
        <v>1305086.325</v>
      </c>
      <c r="DN43" s="50">
        <f t="shared" si="8"/>
        <v>1302982.703</v>
      </c>
      <c r="DO43" s="50">
        <f t="shared" si="8"/>
        <v>1300868.563</v>
      </c>
      <c r="DP43" s="50">
        <f t="shared" si="8"/>
        <v>1298743.852</v>
      </c>
      <c r="DQ43" s="50">
        <f t="shared" si="8"/>
        <v>1296608.518</v>
      </c>
      <c r="DR43" s="50">
        <f t="shared" si="8"/>
        <v>1294462.507</v>
      </c>
      <c r="DS43" s="50">
        <f t="shared" si="8"/>
        <v>1292305.766</v>
      </c>
      <c r="DT43" s="50">
        <f t="shared" si="8"/>
        <v>1290138.241</v>
      </c>
      <c r="DU43" s="50">
        <f t="shared" si="8"/>
        <v>1287959.879</v>
      </c>
      <c r="DV43" s="50">
        <f t="shared" si="8"/>
        <v>1285770.625</v>
      </c>
      <c r="DW43" s="50">
        <f t="shared" si="8"/>
        <v>1283570.424</v>
      </c>
      <c r="DX43" s="50">
        <f t="shared" si="8"/>
        <v>1281359.223</v>
      </c>
      <c r="DY43" s="50">
        <f t="shared" si="8"/>
        <v>1279136.965</v>
      </c>
      <c r="DZ43" s="50">
        <f t="shared" si="8"/>
        <v>1276903.597</v>
      </c>
      <c r="EA43" s="50">
        <f t="shared" si="8"/>
        <v>1274659.061</v>
      </c>
      <c r="EB43" s="50">
        <f t="shared" si="8"/>
        <v>1272403.303</v>
      </c>
      <c r="EC43" s="50">
        <f t="shared" si="8"/>
        <v>1270136.266</v>
      </c>
      <c r="ED43" s="50">
        <f t="shared" si="8"/>
        <v>1267857.894</v>
      </c>
      <c r="EE43" s="50">
        <f t="shared" si="8"/>
        <v>1265568.129</v>
      </c>
    </row>
    <row r="44" ht="15.75" customHeight="1">
      <c r="A44" s="1"/>
      <c r="B44" s="1"/>
      <c r="C44" s="1" t="s">
        <v>179</v>
      </c>
      <c r="D44" s="50">
        <f>(D43*Assumptions!$X44/12)*IF(D1&gt;Assumptions!$X$47,1,0)</f>
        <v>0</v>
      </c>
      <c r="E44" s="50">
        <f>(E43*Assumptions!$X44/12)*IF(E1&gt;Assumptions!$X$47,1,0)</f>
        <v>0</v>
      </c>
      <c r="F44" s="50">
        <f>(F43*Assumptions!$X44/12)*IF(F1&gt;Assumptions!$X$47,1,0)</f>
        <v>0</v>
      </c>
      <c r="G44" s="50">
        <f>(G43*Assumptions!$X44/12)*IF(G1&gt;Assumptions!$X$47,1,0)</f>
        <v>0</v>
      </c>
      <c r="H44" s="50">
        <f>(H43*Assumptions!$X44/12)*IF(H1&gt;Assumptions!$X$47,1,0)</f>
        <v>0</v>
      </c>
      <c r="I44" s="50">
        <f>(I43*Assumptions!$X44/12)*IF(I1&gt;Assumptions!$X$47,1,0)</f>
        <v>0</v>
      </c>
      <c r="J44" s="50">
        <f>(J43*Assumptions!$X44/12)*IF(J1&gt;Assumptions!$X$47,1,0)</f>
        <v>0</v>
      </c>
      <c r="K44" s="50">
        <f>(K43*Assumptions!$X44/12)*IF(K1&gt;Assumptions!$X$47,1,0)</f>
        <v>0</v>
      </c>
      <c r="L44" s="50">
        <f>(L43*Assumptions!$X44/12)*IF(L1&gt;Assumptions!$X$47,1,0)</f>
        <v>0</v>
      </c>
      <c r="M44" s="50">
        <f>(M43*Assumptions!$X44/12)*IF(M1&gt;Assumptions!$X$47,1,0)</f>
        <v>0</v>
      </c>
      <c r="N44" s="50">
        <f>(N43*Assumptions!$X44/12)*IF(N1&gt;Assumptions!$X$47,1,0)</f>
        <v>0</v>
      </c>
      <c r="O44" s="50">
        <f>(O43*Assumptions!$X44/12)*IF(O1&gt;Assumptions!$X$47,1,0)</f>
        <v>0</v>
      </c>
      <c r="P44" s="50">
        <f>(P43*Assumptions!$X44/12)*IF(P1&gt;Assumptions!$X$47,1,0)</f>
        <v>0</v>
      </c>
      <c r="Q44" s="50">
        <f>(Q43*Assumptions!$X44/12)*IF(Q1&gt;Assumptions!$X$47,1,0)</f>
        <v>0</v>
      </c>
      <c r="R44" s="50">
        <f>(R43*Assumptions!$X44/12)*IF(R1&gt;Assumptions!$X$47,1,0)</f>
        <v>0</v>
      </c>
      <c r="S44" s="50">
        <f>(S43*Assumptions!$X44/12)*IF(S1&gt;Assumptions!$X$47,1,0)</f>
        <v>0</v>
      </c>
      <c r="T44" s="50">
        <f>(T43*Assumptions!$X44/12)*IF(T1&gt;Assumptions!$X$47,1,0)</f>
        <v>0</v>
      </c>
      <c r="U44" s="50">
        <f>(U43*Assumptions!$X44/12)*IF(U1&gt;Assumptions!$X$47,1,0)</f>
        <v>0</v>
      </c>
      <c r="V44" s="50">
        <f>(V43*Assumptions!$X44/12)*IF(V1&gt;Assumptions!$X$47,1,0)</f>
        <v>0</v>
      </c>
      <c r="W44" s="50">
        <f>(W43*Assumptions!$X44/12)*IF(W1&gt;Assumptions!$X$47,1,0)</f>
        <v>0</v>
      </c>
      <c r="X44" s="50">
        <f>(X43*Assumptions!$X44/12)*IF(X1&gt;Assumptions!$X$47,1,0)</f>
        <v>0</v>
      </c>
      <c r="Y44" s="50">
        <f>(Y43*Assumptions!$X44/12)*IF(Y1&gt;Assumptions!$X$47,1,0)</f>
        <v>0</v>
      </c>
      <c r="Z44" s="50">
        <f>(Z43*Assumptions!$X44/12)*IF(Z1&gt;Assumptions!$X$47,1,0)</f>
        <v>0</v>
      </c>
      <c r="AA44" s="50">
        <f>(AA43*Assumptions!$X44/12)*IF(AA1&gt;Assumptions!$X$47,1,0)</f>
        <v>0</v>
      </c>
      <c r="AB44" s="50">
        <f>(AB43*Assumptions!$X44/12)*IF(AB1&gt;Assumptions!$X$47,1,0)</f>
        <v>0</v>
      </c>
      <c r="AC44" s="50">
        <f>(AC43*Assumptions!$X44/12)*IF(AC1&gt;Assumptions!$X$47,1,0)</f>
        <v>0</v>
      </c>
      <c r="AD44" s="50">
        <f>(AD43*Assumptions!$X44/12)*IF(AD1&gt;Assumptions!$X$47,1,0)</f>
        <v>0</v>
      </c>
      <c r="AE44" s="50">
        <f>(AE43*Assumptions!$X44/12)*IF(AE1&gt;Assumptions!$X$47,1,0)</f>
        <v>0</v>
      </c>
      <c r="AF44" s="50">
        <f>(AF43*Assumptions!$X44/12)*IF(AF1&gt;Assumptions!$X$47,1,0)</f>
        <v>0</v>
      </c>
      <c r="AG44" s="50">
        <f>(AG43*Assumptions!$X44/12)*IF(AG1&gt;Assumptions!$X$47,1,0)</f>
        <v>0</v>
      </c>
      <c r="AH44" s="50">
        <f>(AH43*Assumptions!$X44/12)*IF(AH1&gt;Assumptions!$X$47,1,0)</f>
        <v>0</v>
      </c>
      <c r="AI44" s="50">
        <f>(AI43*Assumptions!$X44/12)*IF(AI1&gt;Assumptions!$X$47,1,0)</f>
        <v>0</v>
      </c>
      <c r="AJ44" s="50">
        <f>(AJ43*Assumptions!$X44/12)*IF(AJ1&gt;Assumptions!$X$47,1,0)</f>
        <v>0</v>
      </c>
      <c r="AK44" s="50">
        <f>(AK43*Assumptions!$X44/12)*IF(AK1&gt;Assumptions!$X$47,1,0)</f>
        <v>0</v>
      </c>
      <c r="AL44" s="50">
        <f>(AL43*Assumptions!$X44/12)*IF(AL1&gt;Assumptions!$X$47,1,0)</f>
        <v>0</v>
      </c>
      <c r="AM44" s="50">
        <f>(AM43*Assumptions!$X44/12)*IF(AM1&gt;Assumptions!$X$47,1,0)</f>
        <v>0</v>
      </c>
      <c r="AN44" s="50">
        <f>(AN43*Assumptions!$X44/12)*IF(AN1&gt;Assumptions!$X$47,1,0)</f>
        <v>7196.268851</v>
      </c>
      <c r="AO44" s="50">
        <f>(AO43*Assumptions!$X44/12)*IF(AO1&gt;Assumptions!$X$47,1,0)</f>
        <v>7189.104928</v>
      </c>
      <c r="AP44" s="50">
        <f>(AP43*Assumptions!$X44/12)*IF(AP1&gt;Assumptions!$X$47,1,0)</f>
        <v>7181.905185</v>
      </c>
      <c r="AQ44" s="50">
        <f>(AQ43*Assumptions!$X44/12)*IF(AQ1&gt;Assumptions!$X$47,1,0)</f>
        <v>7174.669443</v>
      </c>
      <c r="AR44" s="50">
        <f>(AR43*Assumptions!$X44/12)*IF(AR1&gt;Assumptions!$X$47,1,0)</f>
        <v>7167.397522</v>
      </c>
      <c r="AS44" s="50">
        <f>(AS43*Assumptions!$X44/12)*IF(AS1&gt;Assumptions!$X$47,1,0)</f>
        <v>7160.089242</v>
      </c>
      <c r="AT44" s="50">
        <f>(AT43*Assumptions!$X44/12)*IF(AT1&gt;Assumptions!$X$47,1,0)</f>
        <v>7152.744421</v>
      </c>
      <c r="AU44" s="50">
        <f>(AU43*Assumptions!$X44/12)*IF(AU1&gt;Assumptions!$X$47,1,0)</f>
        <v>7145.362875</v>
      </c>
      <c r="AV44" s="50">
        <f>(AV43*Assumptions!$X44/12)*IF(AV1&gt;Assumptions!$X$47,1,0)</f>
        <v>7137.944422</v>
      </c>
      <c r="AW44" s="50">
        <f>(AW43*Assumptions!$X44/12)*IF(AW1&gt;Assumptions!$X$47,1,0)</f>
        <v>7130.488876</v>
      </c>
      <c r="AX44" s="50">
        <f>(AX43*Assumptions!$X44/12)*IF(AX1&gt;Assumptions!$X$47,1,0)</f>
        <v>7122.996053</v>
      </c>
      <c r="AY44" s="50">
        <f>(AY43*Assumptions!$X44/12)*IF(AY1&gt;Assumptions!$X$47,1,0)</f>
        <v>7115.465766</v>
      </c>
      <c r="AZ44" s="50">
        <f>(AZ43*Assumptions!$X44/12)*IF(AZ1&gt;Assumptions!$X$47,1,0)</f>
        <v>7107.897827</v>
      </c>
      <c r="BA44" s="50">
        <f>(BA43*Assumptions!$X44/12)*IF(BA1&gt;Assumptions!$X$47,1,0)</f>
        <v>7100.292048</v>
      </c>
      <c r="BB44" s="50">
        <f>(BB43*Assumptions!$X44/12)*IF(BB1&gt;Assumptions!$X$47,1,0)</f>
        <v>7092.648241</v>
      </c>
      <c r="BC44" s="50">
        <f>(BC43*Assumptions!$X44/12)*IF(BC1&gt;Assumptions!$X$47,1,0)</f>
        <v>7084.966214</v>
      </c>
      <c r="BD44" s="50">
        <f>(BD43*Assumptions!$X44/12)*IF(BD1&gt;Assumptions!$X$47,1,0)</f>
        <v>7077.245778</v>
      </c>
      <c r="BE44" s="50">
        <f>(BE43*Assumptions!$X44/12)*IF(BE1&gt;Assumptions!$X$47,1,0)</f>
        <v>7069.486739</v>
      </c>
      <c r="BF44" s="50">
        <f>(BF43*Assumptions!$X44/12)*IF(BF1&gt;Assumptions!$X$47,1,0)</f>
        <v>7061.688905</v>
      </c>
      <c r="BG44" s="50">
        <f>(BG43*Assumptions!$X44/12)*IF(BG1&gt;Assumptions!$X$47,1,0)</f>
        <v>7053.852082</v>
      </c>
      <c r="BH44" s="50">
        <f>(BH43*Assumptions!$X44/12)*IF(BH1&gt;Assumptions!$X$47,1,0)</f>
        <v>7045.976074</v>
      </c>
      <c r="BI44" s="50">
        <f>(BI43*Assumptions!$X44/12)*IF(BI1&gt;Assumptions!$X$47,1,0)</f>
        <v>7038.060687</v>
      </c>
      <c r="BJ44" s="50">
        <f>(BJ43*Assumptions!$X44/12)*IF(BJ1&gt;Assumptions!$X$47,1,0)</f>
        <v>7030.105723</v>
      </c>
      <c r="BK44" s="50">
        <f>(BK43*Assumptions!$X44/12)*IF(BK1&gt;Assumptions!$X$47,1,0)</f>
        <v>7022.110984</v>
      </c>
      <c r="BL44" s="50">
        <f>(BL43*Assumptions!$X44/12)*IF(BL1&gt;Assumptions!$X$47,1,0)</f>
        <v>7014.076271</v>
      </c>
      <c r="BM44" s="50">
        <f>(BM43*Assumptions!$X44/12)*IF(BM1&gt;Assumptions!$X$47,1,0)</f>
        <v>7006.001385</v>
      </c>
      <c r="BN44" s="50">
        <f>(BN43*Assumptions!$X44/12)*IF(BN1&gt;Assumptions!$X$47,1,0)</f>
        <v>6997.886124</v>
      </c>
      <c r="BO44" s="50">
        <f>(BO43*Assumptions!$X44/12)*IF(BO1&gt;Assumptions!$X$47,1,0)</f>
        <v>6989.730287</v>
      </c>
      <c r="BP44" s="50">
        <f>(BP43*Assumptions!$X44/12)*IF(BP1&gt;Assumptions!$X$47,1,0)</f>
        <v>6981.533671</v>
      </c>
      <c r="BQ44" s="50">
        <f>(BQ43*Assumptions!$X44/12)*IF(BQ1&gt;Assumptions!$X$47,1,0)</f>
        <v>6973.296071</v>
      </c>
      <c r="BR44" s="50">
        <f>(BR43*Assumptions!$X44/12)*IF(BR1&gt;Assumptions!$X$47,1,0)</f>
        <v>6965.017284</v>
      </c>
      <c r="BS44" s="50">
        <f>(BS43*Assumptions!$X44/12)*IF(BS1&gt;Assumptions!$X$47,1,0)</f>
        <v>6956.697103</v>
      </c>
      <c r="BT44" s="50">
        <f>(BT43*Assumptions!$X44/12)*IF(BT1&gt;Assumptions!$X$47,1,0)</f>
        <v>6948.33532</v>
      </c>
      <c r="BU44" s="50">
        <f>(BU43*Assumptions!$X44/12)*IF(BU1&gt;Assumptions!$X$47,1,0)</f>
        <v>6939.931729</v>
      </c>
      <c r="BV44" s="50">
        <f>(BV43*Assumptions!$X44/12)*IF(BV1&gt;Assumptions!$X$47,1,0)</f>
        <v>6931.48612</v>
      </c>
      <c r="BW44" s="50">
        <f>(BW43*Assumptions!$X44/12)*IF(BW1&gt;Assumptions!$X$47,1,0)</f>
        <v>6922.998283</v>
      </c>
      <c r="BX44" s="50">
        <f>(BX43*Assumptions!$X44/12)*IF(BX1&gt;Assumptions!$X$47,1,0)</f>
        <v>6914.468007</v>
      </c>
      <c r="BY44" s="50">
        <f>(BY43*Assumptions!$X44/12)*IF(BY1&gt;Assumptions!$X$47,1,0)</f>
        <v>6905.895079</v>
      </c>
      <c r="BZ44" s="50">
        <f>(BZ43*Assumptions!$X44/12)*IF(BZ1&gt;Assumptions!$X$47,1,0)</f>
        <v>6897.279287</v>
      </c>
      <c r="CA44" s="50">
        <f>(CA43*Assumptions!$X44/12)*IF(CA1&gt;Assumptions!$X$47,1,0)</f>
        <v>6888.620416</v>
      </c>
      <c r="CB44" s="50">
        <f>(CB43*Assumptions!$X44/12)*IF(CB1&gt;Assumptions!$X$47,1,0)</f>
        <v>6879.91825</v>
      </c>
      <c r="CC44" s="50">
        <f>(CC43*Assumptions!$X44/12)*IF(CC1&gt;Assumptions!$X$47,1,0)</f>
        <v>6871.172574</v>
      </c>
      <c r="CD44" s="50">
        <f>(CD43*Assumptions!$X44/12)*IF(CD1&gt;Assumptions!$X$47,1,0)</f>
        <v>6862.383169</v>
      </c>
      <c r="CE44" s="50">
        <f>(CE43*Assumptions!$X44/12)*IF(CE1&gt;Assumptions!$X$47,1,0)</f>
        <v>6853.549817</v>
      </c>
      <c r="CF44" s="50">
        <f>(CF43*Assumptions!$X44/12)*IF(CF1&gt;Assumptions!$X$47,1,0)</f>
        <v>6844.672298</v>
      </c>
      <c r="CG44" s="50">
        <f>(CG43*Assumptions!$X44/12)*IF(CG1&gt;Assumptions!$X$47,1,0)</f>
        <v>6835.750392</v>
      </c>
      <c r="CH44" s="50">
        <f>(CH43*Assumptions!$X44/12)*IF(CH1&gt;Assumptions!$X$47,1,0)</f>
        <v>6826.783877</v>
      </c>
      <c r="CI44" s="50">
        <f>(CI43*Assumptions!$X44/12)*IF(CI1&gt;Assumptions!$X$47,1,0)</f>
        <v>6817.772528</v>
      </c>
      <c r="CJ44" s="50">
        <f>(CJ43*Assumptions!$X44/12)*IF(CJ1&gt;Assumptions!$X$47,1,0)</f>
        <v>6808.716123</v>
      </c>
      <c r="CK44" s="50">
        <f>(CK43*Assumptions!$X44/12)*IF(CK1&gt;Assumptions!$X$47,1,0)</f>
        <v>6799.614436</v>
      </c>
      <c r="CL44" s="50">
        <f>(CL43*Assumptions!$X44/12)*IF(CL1&gt;Assumptions!$X$47,1,0)</f>
        <v>6790.467241</v>
      </c>
      <c r="CM44" s="50">
        <f>(CM43*Assumptions!$X44/12)*IF(CM1&gt;Assumptions!$X$47,1,0)</f>
        <v>6781.274309</v>
      </c>
      <c r="CN44" s="50">
        <f>(CN43*Assumptions!$X44/12)*IF(CN1&gt;Assumptions!$X$47,1,0)</f>
        <v>6772.035413</v>
      </c>
      <c r="CO44" s="50">
        <f>(CO43*Assumptions!$X44/12)*IF(CO1&gt;Assumptions!$X$47,1,0)</f>
        <v>6762.750322</v>
      </c>
      <c r="CP44" s="50">
        <f>(CP43*Assumptions!$X44/12)*IF(CP1&gt;Assumptions!$X$47,1,0)</f>
        <v>6753.418806</v>
      </c>
      <c r="CQ44" s="50">
        <f>(CQ43*Assumptions!$X44/12)*IF(CQ1&gt;Assumptions!$X$47,1,0)</f>
        <v>6744.040633</v>
      </c>
      <c r="CR44" s="50">
        <f>(CR43*Assumptions!$X44/12)*IF(CR1&gt;Assumptions!$X$47,1,0)</f>
        <v>6734.615568</v>
      </c>
      <c r="CS44" s="50">
        <f>(CS43*Assumptions!$X44/12)*IF(CS1&gt;Assumptions!$X$47,1,0)</f>
        <v>6725.143378</v>
      </c>
      <c r="CT44" s="50">
        <f>(CT43*Assumptions!$X44/12)*IF(CT1&gt;Assumptions!$X$47,1,0)</f>
        <v>6715.623827</v>
      </c>
      <c r="CU44" s="50">
        <f>(CU43*Assumptions!$X44/12)*IF(CU1&gt;Assumptions!$X$47,1,0)</f>
        <v>6706.056679</v>
      </c>
      <c r="CV44" s="50">
        <f>(CV43*Assumptions!$X44/12)*IF(CV1&gt;Assumptions!$X$47,1,0)</f>
        <v>6696.441695</v>
      </c>
      <c r="CW44" s="50">
        <f>(CW43*Assumptions!$X44/12)*IF(CW1&gt;Assumptions!$X$47,1,0)</f>
        <v>6686.778635</v>
      </c>
      <c r="CX44" s="50">
        <f>(CX43*Assumptions!$X44/12)*IF(CX1&gt;Assumptions!$X$47,1,0)</f>
        <v>6677.067261</v>
      </c>
      <c r="CY44" s="50">
        <f>(CY43*Assumptions!$X44/12)*IF(CY1&gt;Assumptions!$X$47,1,0)</f>
        <v>6667.307329</v>
      </c>
      <c r="CZ44" s="50">
        <f>(CZ43*Assumptions!$X44/12)*IF(CZ1&gt;Assumptions!$X$47,1,0)</f>
        <v>6657.498598</v>
      </c>
      <c r="DA44" s="50">
        <f>(DA43*Assumptions!$X44/12)*IF(DA1&gt;Assumptions!$X$47,1,0)</f>
        <v>6647.640824</v>
      </c>
      <c r="DB44" s="50">
        <f>(DB43*Assumptions!$X44/12)*IF(DB1&gt;Assumptions!$X$47,1,0)</f>
        <v>6637.73376</v>
      </c>
      <c r="DC44" s="50">
        <f>(DC43*Assumptions!$X44/12)*IF(DC1&gt;Assumptions!$X$47,1,0)</f>
        <v>6627.777161</v>
      </c>
      <c r="DD44" s="50">
        <f>(DD43*Assumptions!$X44/12)*IF(DD1&gt;Assumptions!$X$47,1,0)</f>
        <v>6617.770779</v>
      </c>
      <c r="DE44" s="50">
        <f>(DE43*Assumptions!$X44/12)*IF(DE1&gt;Assumptions!$X$47,1,0)</f>
        <v>6607.714366</v>
      </c>
      <c r="DF44" s="50">
        <f>(DF43*Assumptions!$X44/12)*IF(DF1&gt;Assumptions!$X$47,1,0)</f>
        <v>6597.60767</v>
      </c>
      <c r="DG44" s="50">
        <f>(DG43*Assumptions!$X44/12)*IF(DG1&gt;Assumptions!$X$47,1,0)</f>
        <v>6587.45044</v>
      </c>
      <c r="DH44" s="50">
        <f>(DH43*Assumptions!$X44/12)*IF(DH1&gt;Assumptions!$X$47,1,0)</f>
        <v>6577.242425</v>
      </c>
      <c r="DI44" s="50">
        <f>(DI43*Assumptions!$X44/12)*IF(DI1&gt;Assumptions!$X$47,1,0)</f>
        <v>6566.983369</v>
      </c>
      <c r="DJ44" s="50">
        <f>(DJ43*Assumptions!$X44/12)*IF(DJ1&gt;Assumptions!$X$47,1,0)</f>
        <v>6556.673019</v>
      </c>
      <c r="DK44" s="50">
        <f>(DK43*Assumptions!$X44/12)*IF(DK1&gt;Assumptions!$X$47,1,0)</f>
        <v>6546.311116</v>
      </c>
      <c r="DL44" s="50">
        <f>(DL43*Assumptions!$X44/12)*IF(DL1&gt;Assumptions!$X$47,1,0)</f>
        <v>6535.897404</v>
      </c>
      <c r="DM44" s="50">
        <f>(DM43*Assumptions!$X44/12)*IF(DM1&gt;Assumptions!$X$47,1,0)</f>
        <v>6525.431623</v>
      </c>
      <c r="DN44" s="50">
        <f>(DN43*Assumptions!$X44/12)*IF(DN1&gt;Assumptions!$X$47,1,0)</f>
        <v>6514.913514</v>
      </c>
      <c r="DO44" s="50">
        <f>(DO43*Assumptions!$X44/12)*IF(DO1&gt;Assumptions!$X$47,1,0)</f>
        <v>6504.342813</v>
      </c>
      <c r="DP44" s="50">
        <f>(DP43*Assumptions!$X44/12)*IF(DP1&gt;Assumptions!$X$47,1,0)</f>
        <v>6493.71926</v>
      </c>
      <c r="DQ44" s="50">
        <f>(DQ43*Assumptions!$X44/12)*IF(DQ1&gt;Assumptions!$X$47,1,0)</f>
        <v>6483.042588</v>
      </c>
      <c r="DR44" s="50">
        <f>(DR43*Assumptions!$X44/12)*IF(DR1&gt;Assumptions!$X$47,1,0)</f>
        <v>6472.312534</v>
      </c>
      <c r="DS44" s="50">
        <f>(DS43*Assumptions!$X44/12)*IF(DS1&gt;Assumptions!$X$47,1,0)</f>
        <v>6461.528829</v>
      </c>
      <c r="DT44" s="50">
        <f>(DT43*Assumptions!$X44/12)*IF(DT1&gt;Assumptions!$X$47,1,0)</f>
        <v>6450.691205</v>
      </c>
      <c r="DU44" s="50">
        <f>(DU43*Assumptions!$X44/12)*IF(DU1&gt;Assumptions!$X$47,1,0)</f>
        <v>6439.799393</v>
      </c>
      <c r="DV44" s="50">
        <f>(DV43*Assumptions!$X44/12)*IF(DV1&gt;Assumptions!$X$47,1,0)</f>
        <v>6428.853123</v>
      </c>
      <c r="DW44" s="50">
        <f>(DW43*Assumptions!$X44/12)*IF(DW1&gt;Assumptions!$X$47,1,0)</f>
        <v>6417.852121</v>
      </c>
      <c r="DX44" s="50">
        <f>(DX43*Assumptions!$X44/12)*IF(DX1&gt;Assumptions!$X$47,1,0)</f>
        <v>6406.796114</v>
      </c>
      <c r="DY44" s="50">
        <f>(DY43*Assumptions!$X44/12)*IF(DY1&gt;Assumptions!$X$47,1,0)</f>
        <v>6395.684826</v>
      </c>
      <c r="DZ44" s="50">
        <f>(DZ43*Assumptions!$X44/12)*IF(DZ1&gt;Assumptions!$X$47,1,0)</f>
        <v>6384.517983</v>
      </c>
      <c r="EA44" s="50">
        <f>(EA43*Assumptions!$X44/12)*IF(EA1&gt;Assumptions!$X$47,1,0)</f>
        <v>6373.295305</v>
      </c>
      <c r="EB44" s="50">
        <f>(EB43*Assumptions!$X44/12)*IF(EB1&gt;Assumptions!$X$47,1,0)</f>
        <v>6362.016514</v>
      </c>
      <c r="EC44" s="50">
        <f>(EC43*Assumptions!$X44/12)*IF(EC1&gt;Assumptions!$X$47,1,0)</f>
        <v>6350.681329</v>
      </c>
      <c r="ED44" s="50">
        <f>(ED43*Assumptions!$X44/12)*IF(ED1&gt;Assumptions!$X$47,1,0)</f>
        <v>6339.289468</v>
      </c>
      <c r="EE44" s="50">
        <f>(EE43*Assumptions!$X44/12)*IF(EE1&gt;Assumptions!$X$47,1,0)</f>
        <v>6327.840647</v>
      </c>
    </row>
    <row r="45" ht="15.75" customHeight="1">
      <c r="A45" s="1"/>
      <c r="B45" s="1"/>
      <c r="C45" s="1" t="s">
        <v>203</v>
      </c>
      <c r="D45" s="50">
        <f t="shared" ref="D45:EE45" si="9">D46-D44</f>
        <v>0</v>
      </c>
      <c r="E45" s="50">
        <f t="shared" si="9"/>
        <v>0</v>
      </c>
      <c r="F45" s="50">
        <f t="shared" si="9"/>
        <v>0</v>
      </c>
      <c r="G45" s="50">
        <f t="shared" si="9"/>
        <v>0</v>
      </c>
      <c r="H45" s="50">
        <f t="shared" si="9"/>
        <v>0</v>
      </c>
      <c r="I45" s="50">
        <f t="shared" si="9"/>
        <v>0</v>
      </c>
      <c r="J45" s="50">
        <f t="shared" si="9"/>
        <v>0</v>
      </c>
      <c r="K45" s="50">
        <f t="shared" si="9"/>
        <v>0</v>
      </c>
      <c r="L45" s="50">
        <f t="shared" si="9"/>
        <v>0</v>
      </c>
      <c r="M45" s="50">
        <f t="shared" si="9"/>
        <v>0</v>
      </c>
      <c r="N45" s="50">
        <f t="shared" si="9"/>
        <v>0</v>
      </c>
      <c r="O45" s="50">
        <f t="shared" si="9"/>
        <v>0</v>
      </c>
      <c r="P45" s="50">
        <f t="shared" si="9"/>
        <v>0</v>
      </c>
      <c r="Q45" s="50">
        <f t="shared" si="9"/>
        <v>0</v>
      </c>
      <c r="R45" s="50">
        <f t="shared" si="9"/>
        <v>0</v>
      </c>
      <c r="S45" s="50">
        <f t="shared" si="9"/>
        <v>0</v>
      </c>
      <c r="T45" s="50">
        <f t="shared" si="9"/>
        <v>0</v>
      </c>
      <c r="U45" s="50">
        <f t="shared" si="9"/>
        <v>0</v>
      </c>
      <c r="V45" s="50">
        <f t="shared" si="9"/>
        <v>0</v>
      </c>
      <c r="W45" s="50">
        <f t="shared" si="9"/>
        <v>0</v>
      </c>
      <c r="X45" s="50">
        <f t="shared" si="9"/>
        <v>0</v>
      </c>
      <c r="Y45" s="50">
        <f t="shared" si="9"/>
        <v>0</v>
      </c>
      <c r="Z45" s="50">
        <f t="shared" si="9"/>
        <v>0</v>
      </c>
      <c r="AA45" s="50">
        <f t="shared" si="9"/>
        <v>0</v>
      </c>
      <c r="AB45" s="50">
        <f t="shared" si="9"/>
        <v>0</v>
      </c>
      <c r="AC45" s="50">
        <f t="shared" si="9"/>
        <v>0</v>
      </c>
      <c r="AD45" s="50">
        <f t="shared" si="9"/>
        <v>0</v>
      </c>
      <c r="AE45" s="50">
        <f t="shared" si="9"/>
        <v>0</v>
      </c>
      <c r="AF45" s="50">
        <f t="shared" si="9"/>
        <v>0</v>
      </c>
      <c r="AG45" s="50">
        <f t="shared" si="9"/>
        <v>0</v>
      </c>
      <c r="AH45" s="50">
        <f t="shared" si="9"/>
        <v>0</v>
      </c>
      <c r="AI45" s="50">
        <f t="shared" si="9"/>
        <v>0</v>
      </c>
      <c r="AJ45" s="50">
        <f t="shared" si="9"/>
        <v>0</v>
      </c>
      <c r="AK45" s="50">
        <f t="shared" si="9"/>
        <v>0</v>
      </c>
      <c r="AL45" s="50">
        <f t="shared" si="9"/>
        <v>0</v>
      </c>
      <c r="AM45" s="50">
        <f t="shared" si="9"/>
        <v>0</v>
      </c>
      <c r="AN45" s="50">
        <f t="shared" si="9"/>
        <v>1432.784687</v>
      </c>
      <c r="AO45" s="50">
        <f t="shared" si="9"/>
        <v>1439.94861</v>
      </c>
      <c r="AP45" s="50">
        <f t="shared" si="9"/>
        <v>1447.148353</v>
      </c>
      <c r="AQ45" s="50">
        <f t="shared" si="9"/>
        <v>1454.384095</v>
      </c>
      <c r="AR45" s="50">
        <f t="shared" si="9"/>
        <v>1461.656015</v>
      </c>
      <c r="AS45" s="50">
        <f t="shared" si="9"/>
        <v>1468.964295</v>
      </c>
      <c r="AT45" s="50">
        <f t="shared" si="9"/>
        <v>1476.309117</v>
      </c>
      <c r="AU45" s="50">
        <f t="shared" si="9"/>
        <v>1483.690662</v>
      </c>
      <c r="AV45" s="50">
        <f t="shared" si="9"/>
        <v>1491.109116</v>
      </c>
      <c r="AW45" s="50">
        <f t="shared" si="9"/>
        <v>1498.564661</v>
      </c>
      <c r="AX45" s="50">
        <f t="shared" si="9"/>
        <v>1506.057485</v>
      </c>
      <c r="AY45" s="50">
        <f t="shared" si="9"/>
        <v>1513.587772</v>
      </c>
      <c r="AZ45" s="50">
        <f t="shared" si="9"/>
        <v>1521.155711</v>
      </c>
      <c r="BA45" s="50">
        <f t="shared" si="9"/>
        <v>1528.761489</v>
      </c>
      <c r="BB45" s="50">
        <f t="shared" si="9"/>
        <v>1536.405297</v>
      </c>
      <c r="BC45" s="50">
        <f t="shared" si="9"/>
        <v>1544.087323</v>
      </c>
      <c r="BD45" s="50">
        <f t="shared" si="9"/>
        <v>1551.80776</v>
      </c>
      <c r="BE45" s="50">
        <f t="shared" si="9"/>
        <v>1559.566799</v>
      </c>
      <c r="BF45" s="50">
        <f t="shared" si="9"/>
        <v>1567.364633</v>
      </c>
      <c r="BG45" s="50">
        <f t="shared" si="9"/>
        <v>1575.201456</v>
      </c>
      <c r="BH45" s="50">
        <f t="shared" si="9"/>
        <v>1583.077463</v>
      </c>
      <c r="BI45" s="50">
        <f t="shared" si="9"/>
        <v>1590.992851</v>
      </c>
      <c r="BJ45" s="50">
        <f t="shared" si="9"/>
        <v>1598.947815</v>
      </c>
      <c r="BK45" s="50">
        <f t="shared" si="9"/>
        <v>1606.942554</v>
      </c>
      <c r="BL45" s="50">
        <f t="shared" si="9"/>
        <v>1614.977267</v>
      </c>
      <c r="BM45" s="50">
        <f t="shared" si="9"/>
        <v>1623.052153</v>
      </c>
      <c r="BN45" s="50">
        <f t="shared" si="9"/>
        <v>1631.167414</v>
      </c>
      <c r="BO45" s="50">
        <f t="shared" si="9"/>
        <v>1639.323251</v>
      </c>
      <c r="BP45" s="50">
        <f t="shared" si="9"/>
        <v>1647.519867</v>
      </c>
      <c r="BQ45" s="50">
        <f t="shared" si="9"/>
        <v>1655.757466</v>
      </c>
      <c r="BR45" s="50">
        <f t="shared" si="9"/>
        <v>1664.036254</v>
      </c>
      <c r="BS45" s="50">
        <f t="shared" si="9"/>
        <v>1672.356435</v>
      </c>
      <c r="BT45" s="50">
        <f t="shared" si="9"/>
        <v>1680.718217</v>
      </c>
      <c r="BU45" s="50">
        <f t="shared" si="9"/>
        <v>1689.121808</v>
      </c>
      <c r="BV45" s="50">
        <f t="shared" si="9"/>
        <v>1697.567417</v>
      </c>
      <c r="BW45" s="50">
        <f t="shared" si="9"/>
        <v>1706.055254</v>
      </c>
      <c r="BX45" s="50">
        <f t="shared" si="9"/>
        <v>1714.585531</v>
      </c>
      <c r="BY45" s="50">
        <f t="shared" si="9"/>
        <v>1723.158458</v>
      </c>
      <c r="BZ45" s="50">
        <f t="shared" si="9"/>
        <v>1731.774251</v>
      </c>
      <c r="CA45" s="50">
        <f t="shared" si="9"/>
        <v>1740.433122</v>
      </c>
      <c r="CB45" s="50">
        <f t="shared" si="9"/>
        <v>1749.135287</v>
      </c>
      <c r="CC45" s="50">
        <f t="shared" si="9"/>
        <v>1757.880964</v>
      </c>
      <c r="CD45" s="50">
        <f t="shared" si="9"/>
        <v>1766.670369</v>
      </c>
      <c r="CE45" s="50">
        <f t="shared" si="9"/>
        <v>1775.503721</v>
      </c>
      <c r="CF45" s="50">
        <f t="shared" si="9"/>
        <v>1784.381239</v>
      </c>
      <c r="CG45" s="50">
        <f t="shared" si="9"/>
        <v>1793.303145</v>
      </c>
      <c r="CH45" s="50">
        <f t="shared" si="9"/>
        <v>1802.269661</v>
      </c>
      <c r="CI45" s="50">
        <f t="shared" si="9"/>
        <v>1811.281009</v>
      </c>
      <c r="CJ45" s="50">
        <f t="shared" si="9"/>
        <v>1820.337414</v>
      </c>
      <c r="CK45" s="50">
        <f t="shared" si="9"/>
        <v>1829.439101</v>
      </c>
      <c r="CL45" s="50">
        <f t="shared" si="9"/>
        <v>1838.586297</v>
      </c>
      <c r="CM45" s="50">
        <f t="shared" si="9"/>
        <v>1847.779228</v>
      </c>
      <c r="CN45" s="50">
        <f t="shared" si="9"/>
        <v>1857.018125</v>
      </c>
      <c r="CO45" s="50">
        <f t="shared" si="9"/>
        <v>1866.303215</v>
      </c>
      <c r="CP45" s="50">
        <f t="shared" si="9"/>
        <v>1875.634731</v>
      </c>
      <c r="CQ45" s="50">
        <f t="shared" si="9"/>
        <v>1885.012905</v>
      </c>
      <c r="CR45" s="50">
        <f t="shared" si="9"/>
        <v>1894.43797</v>
      </c>
      <c r="CS45" s="50">
        <f t="shared" si="9"/>
        <v>1903.910159</v>
      </c>
      <c r="CT45" s="50">
        <f t="shared" si="9"/>
        <v>1913.42971</v>
      </c>
      <c r="CU45" s="50">
        <f t="shared" si="9"/>
        <v>1922.996859</v>
      </c>
      <c r="CV45" s="50">
        <f t="shared" si="9"/>
        <v>1932.611843</v>
      </c>
      <c r="CW45" s="50">
        <f t="shared" si="9"/>
        <v>1942.274902</v>
      </c>
      <c r="CX45" s="50">
        <f t="shared" si="9"/>
        <v>1951.986277</v>
      </c>
      <c r="CY45" s="50">
        <f t="shared" si="9"/>
        <v>1961.746208</v>
      </c>
      <c r="CZ45" s="50">
        <f t="shared" si="9"/>
        <v>1971.554939</v>
      </c>
      <c r="DA45" s="50">
        <f t="shared" si="9"/>
        <v>1981.412714</v>
      </c>
      <c r="DB45" s="50">
        <f t="shared" si="9"/>
        <v>1991.319777</v>
      </c>
      <c r="DC45" s="50">
        <f t="shared" si="9"/>
        <v>2001.276376</v>
      </c>
      <c r="DD45" s="50">
        <f t="shared" si="9"/>
        <v>2011.282758</v>
      </c>
      <c r="DE45" s="50">
        <f t="shared" si="9"/>
        <v>2021.339172</v>
      </c>
      <c r="DF45" s="50">
        <f t="shared" si="9"/>
        <v>2031.445868</v>
      </c>
      <c r="DG45" s="50">
        <f t="shared" si="9"/>
        <v>2041.603097</v>
      </c>
      <c r="DH45" s="50">
        <f t="shared" si="9"/>
        <v>2051.811113</v>
      </c>
      <c r="DI45" s="50">
        <f t="shared" si="9"/>
        <v>2062.070168</v>
      </c>
      <c r="DJ45" s="50">
        <f t="shared" si="9"/>
        <v>2072.380519</v>
      </c>
      <c r="DK45" s="50">
        <f t="shared" si="9"/>
        <v>2082.742422</v>
      </c>
      <c r="DL45" s="50">
        <f t="shared" si="9"/>
        <v>2093.156134</v>
      </c>
      <c r="DM45" s="50">
        <f t="shared" si="9"/>
        <v>2103.621914</v>
      </c>
      <c r="DN45" s="50">
        <f t="shared" si="9"/>
        <v>2114.140024</v>
      </c>
      <c r="DO45" s="50">
        <f t="shared" si="9"/>
        <v>2124.710724</v>
      </c>
      <c r="DP45" s="50">
        <f t="shared" si="9"/>
        <v>2135.334278</v>
      </c>
      <c r="DQ45" s="50">
        <f t="shared" si="9"/>
        <v>2146.010949</v>
      </c>
      <c r="DR45" s="50">
        <f t="shared" si="9"/>
        <v>2156.741004</v>
      </c>
      <c r="DS45" s="50">
        <f t="shared" si="9"/>
        <v>2167.524709</v>
      </c>
      <c r="DT45" s="50">
        <f t="shared" si="9"/>
        <v>2178.362332</v>
      </c>
      <c r="DU45" s="50">
        <f t="shared" si="9"/>
        <v>2189.254144</v>
      </c>
      <c r="DV45" s="50">
        <f t="shared" si="9"/>
        <v>2200.200415</v>
      </c>
      <c r="DW45" s="50">
        <f t="shared" si="9"/>
        <v>2211.201417</v>
      </c>
      <c r="DX45" s="50">
        <f t="shared" si="9"/>
        <v>2222.257424</v>
      </c>
      <c r="DY45" s="50">
        <f t="shared" si="9"/>
        <v>2233.368711</v>
      </c>
      <c r="DZ45" s="50">
        <f t="shared" si="9"/>
        <v>2244.535555</v>
      </c>
      <c r="EA45" s="50">
        <f t="shared" si="9"/>
        <v>2255.758232</v>
      </c>
      <c r="EB45" s="50">
        <f t="shared" si="9"/>
        <v>2267.037024</v>
      </c>
      <c r="EC45" s="50">
        <f t="shared" si="9"/>
        <v>2278.372209</v>
      </c>
      <c r="ED45" s="50">
        <f t="shared" si="9"/>
        <v>2289.76407</v>
      </c>
      <c r="EE45" s="50">
        <f t="shared" si="9"/>
        <v>2301.21289</v>
      </c>
    </row>
    <row r="46" ht="15.75" customHeight="1">
      <c r="A46" s="1"/>
      <c r="B46" s="1"/>
      <c r="C46" s="1" t="s">
        <v>204</v>
      </c>
      <c r="D46" s="50">
        <f>-PMT(Assumptions!$X44/12,Assumptions!$X45*12,Assumptions!$X42)*IF(D1&gt;Assumptions!$X$47,1,0)</f>
        <v>0</v>
      </c>
      <c r="E46" s="50">
        <f>-PMT(Assumptions!$X44/12,Assumptions!$X45*12,Assumptions!$X42)*IF(E1&gt;Assumptions!$X$47,1,0)</f>
        <v>0</v>
      </c>
      <c r="F46" s="50">
        <f>-PMT(Assumptions!$X44/12,Assumptions!$X45*12,Assumptions!$X42)*IF(F1&gt;Assumptions!$X$47,1,0)</f>
        <v>0</v>
      </c>
      <c r="G46" s="50">
        <f>-PMT(Assumptions!$X44/12,Assumptions!$X45*12,Assumptions!$X42)*IF(G1&gt;Assumptions!$X$47,1,0)</f>
        <v>0</v>
      </c>
      <c r="H46" s="50">
        <f>-PMT(Assumptions!$X44/12,Assumptions!$X45*12,Assumptions!$X42)*IF(H1&gt;Assumptions!$X$47,1,0)</f>
        <v>0</v>
      </c>
      <c r="I46" s="50">
        <f>-PMT(Assumptions!$X44/12,Assumptions!$X45*12,Assumptions!$X42)*IF(I1&gt;Assumptions!$X$47,1,0)</f>
        <v>0</v>
      </c>
      <c r="J46" s="50">
        <f>-PMT(Assumptions!$X44/12,Assumptions!$X45*12,Assumptions!$X42)*IF(J1&gt;Assumptions!$X$47,1,0)</f>
        <v>0</v>
      </c>
      <c r="K46" s="50">
        <f>-PMT(Assumptions!$X44/12,Assumptions!$X45*12,Assumptions!$X42)*IF(K1&gt;Assumptions!$X$47,1,0)</f>
        <v>0</v>
      </c>
      <c r="L46" s="50">
        <f>-PMT(Assumptions!$X44/12,Assumptions!$X45*12,Assumptions!$X42)*IF(L1&gt;Assumptions!$X$47,1,0)</f>
        <v>0</v>
      </c>
      <c r="M46" s="50">
        <f>-PMT(Assumptions!$X44/12,Assumptions!$X45*12,Assumptions!$X42)*IF(M1&gt;Assumptions!$X$47,1,0)</f>
        <v>0</v>
      </c>
      <c r="N46" s="50">
        <f>-PMT(Assumptions!$X44/12,Assumptions!$X45*12,Assumptions!$X42)*IF(N1&gt;Assumptions!$X$47,1,0)</f>
        <v>0</v>
      </c>
      <c r="O46" s="50">
        <f>-PMT(Assumptions!$X44/12,Assumptions!$X45*12,Assumptions!$X42)*IF(O1&gt;Assumptions!$X$47,1,0)</f>
        <v>0</v>
      </c>
      <c r="P46" s="50">
        <f>-PMT(Assumptions!$X44/12,Assumptions!$X45*12,Assumptions!$X42)*IF(P1&gt;Assumptions!$X$47,1,0)</f>
        <v>0</v>
      </c>
      <c r="Q46" s="50">
        <f>-PMT(Assumptions!$X44/12,Assumptions!$X45*12,Assumptions!$X42)*IF(Q1&gt;Assumptions!$X$47,1,0)</f>
        <v>0</v>
      </c>
      <c r="R46" s="50">
        <f>-PMT(Assumptions!$X44/12,Assumptions!$X45*12,Assumptions!$X42)*IF(R1&gt;Assumptions!$X$47,1,0)</f>
        <v>0</v>
      </c>
      <c r="S46" s="50">
        <f>-PMT(Assumptions!$X44/12,Assumptions!$X45*12,Assumptions!$X42)*IF(S1&gt;Assumptions!$X$47,1,0)</f>
        <v>0</v>
      </c>
      <c r="T46" s="50">
        <f>-PMT(Assumptions!$X44/12,Assumptions!$X45*12,Assumptions!$X42)*IF(T1&gt;Assumptions!$X$47,1,0)</f>
        <v>0</v>
      </c>
      <c r="U46" s="50">
        <f>-PMT(Assumptions!$X44/12,Assumptions!$X45*12,Assumptions!$X42)*IF(U1&gt;Assumptions!$X$47,1,0)</f>
        <v>0</v>
      </c>
      <c r="V46" s="50">
        <f>-PMT(Assumptions!$X44/12,Assumptions!$X45*12,Assumptions!$X42)*IF(V1&gt;Assumptions!$X$47,1,0)</f>
        <v>0</v>
      </c>
      <c r="W46" s="50">
        <f>-PMT(Assumptions!$X44/12,Assumptions!$X45*12,Assumptions!$X42)*IF(W1&gt;Assumptions!$X$47,1,0)</f>
        <v>0</v>
      </c>
      <c r="X46" s="50">
        <f>-PMT(Assumptions!$X44/12,Assumptions!$X45*12,Assumptions!$X42)*IF(X1&gt;Assumptions!$X$47,1,0)</f>
        <v>0</v>
      </c>
      <c r="Y46" s="50">
        <f>-PMT(Assumptions!$X44/12,Assumptions!$X45*12,Assumptions!$X42)*IF(Y1&gt;Assumptions!$X$47,1,0)</f>
        <v>0</v>
      </c>
      <c r="Z46" s="50">
        <f>-PMT(Assumptions!$X44/12,Assumptions!$X45*12,Assumptions!$X42)*IF(Z1&gt;Assumptions!$X$47,1,0)</f>
        <v>0</v>
      </c>
      <c r="AA46" s="50">
        <f>-PMT(Assumptions!$X44/12,Assumptions!$X45*12,Assumptions!$X42)*IF(AA1&gt;Assumptions!$X$47,1,0)</f>
        <v>0</v>
      </c>
      <c r="AB46" s="50">
        <f>-PMT(Assumptions!$X44/12,Assumptions!$X45*12,Assumptions!$X42)*IF(AB1&gt;Assumptions!$X$47,1,0)</f>
        <v>0</v>
      </c>
      <c r="AC46" s="50">
        <f>-PMT(Assumptions!$X44/12,Assumptions!$X45*12,Assumptions!$X42)*IF(AC1&gt;Assumptions!$X$47,1,0)</f>
        <v>0</v>
      </c>
      <c r="AD46" s="50">
        <f>-PMT(Assumptions!$X44/12,Assumptions!$X45*12,Assumptions!$X42)*IF(AD1&gt;Assumptions!$X$47,1,0)</f>
        <v>0</v>
      </c>
      <c r="AE46" s="50">
        <f>-PMT(Assumptions!$X44/12,Assumptions!$X45*12,Assumptions!$X42)*IF(AE1&gt;Assumptions!$X$47,1,0)</f>
        <v>0</v>
      </c>
      <c r="AF46" s="50">
        <f>-PMT(Assumptions!$X44/12,Assumptions!$X45*12,Assumptions!$X42)*IF(AF1&gt;Assumptions!$X$47,1,0)</f>
        <v>0</v>
      </c>
      <c r="AG46" s="50">
        <f>-PMT(Assumptions!$X44/12,Assumptions!$X45*12,Assumptions!$X42)*IF(AG1&gt;Assumptions!$X$47,1,0)</f>
        <v>0</v>
      </c>
      <c r="AH46" s="50">
        <f>-PMT(Assumptions!$X44/12,Assumptions!$X45*12,Assumptions!$X42)*IF(AH1&gt;Assumptions!$X$47,1,0)</f>
        <v>0</v>
      </c>
      <c r="AI46" s="50">
        <f>-PMT(Assumptions!$X44/12,Assumptions!$X45*12,Assumptions!$X42)*IF(AI1&gt;Assumptions!$X$47,1,0)</f>
        <v>0</v>
      </c>
      <c r="AJ46" s="50">
        <f>-PMT(Assumptions!$X44/12,Assumptions!$X45*12,Assumptions!$X42)*IF(AJ1&gt;Assumptions!$X$47,1,0)</f>
        <v>0</v>
      </c>
      <c r="AK46" s="50">
        <f>-PMT(Assumptions!$X44/12,Assumptions!$X45*12,Assumptions!$X42)*IF(AK1&gt;Assumptions!$X$47,1,0)</f>
        <v>0</v>
      </c>
      <c r="AL46" s="50">
        <f>-PMT(Assumptions!$X44/12,Assumptions!$X45*12,Assumptions!$X42)*IF(AL1&gt;Assumptions!$X$47,1,0)</f>
        <v>0</v>
      </c>
      <c r="AM46" s="50">
        <f>-PMT(Assumptions!$X44/12,Assumptions!$X45*12,Assumptions!$X42)*IF(AM1&gt;Assumptions!$X$47,1,0)</f>
        <v>0</v>
      </c>
      <c r="AN46" s="50">
        <f>-PMT(Assumptions!$X44/12,Assumptions!$X45*12,Assumptions!$X42)*IF(AN1&gt;Assumptions!$X$47,1,0)</f>
        <v>8629.053538</v>
      </c>
      <c r="AO46" s="50">
        <f>-PMT(Assumptions!$X44/12,Assumptions!$X45*12,Assumptions!$X42)*IF(AO1&gt;Assumptions!$X$47,1,0)</f>
        <v>8629.053538</v>
      </c>
      <c r="AP46" s="50">
        <f>-PMT(Assumptions!$X44/12,Assumptions!$X45*12,Assumptions!$X42)*IF(AP1&gt;Assumptions!$X$47,1,0)</f>
        <v>8629.053538</v>
      </c>
      <c r="AQ46" s="50">
        <f>-PMT(Assumptions!$X44/12,Assumptions!$X45*12,Assumptions!$X42)*IF(AQ1&gt;Assumptions!$X$47,1,0)</f>
        <v>8629.053538</v>
      </c>
      <c r="AR46" s="50">
        <f>-PMT(Assumptions!$X44/12,Assumptions!$X45*12,Assumptions!$X42)*IF(AR1&gt;Assumptions!$X$47,1,0)</f>
        <v>8629.053538</v>
      </c>
      <c r="AS46" s="50">
        <f>-PMT(Assumptions!$X44/12,Assumptions!$X45*12,Assumptions!$X42)*IF(AS1&gt;Assumptions!$X$47,1,0)</f>
        <v>8629.053538</v>
      </c>
      <c r="AT46" s="50">
        <f>-PMT(Assumptions!$X44/12,Assumptions!$X45*12,Assumptions!$X42)*IF(AT1&gt;Assumptions!$X$47,1,0)</f>
        <v>8629.053538</v>
      </c>
      <c r="AU46" s="50">
        <f>-PMT(Assumptions!$X44/12,Assumptions!$X45*12,Assumptions!$X42)*IF(AU1&gt;Assumptions!$X$47,1,0)</f>
        <v>8629.053538</v>
      </c>
      <c r="AV46" s="50">
        <f>-PMT(Assumptions!$X44/12,Assumptions!$X45*12,Assumptions!$X42)*IF(AV1&gt;Assumptions!$X$47,1,0)</f>
        <v>8629.053538</v>
      </c>
      <c r="AW46" s="50">
        <f>-PMT(Assumptions!$X44/12,Assumptions!$X45*12,Assumptions!$X42)*IF(AW1&gt;Assumptions!$X$47,1,0)</f>
        <v>8629.053538</v>
      </c>
      <c r="AX46" s="50">
        <f>-PMT(Assumptions!$X44/12,Assumptions!$X45*12,Assumptions!$X42)*IF(AX1&gt;Assumptions!$X$47,1,0)</f>
        <v>8629.053538</v>
      </c>
      <c r="AY46" s="50">
        <f>-PMT(Assumptions!$X44/12,Assumptions!$X45*12,Assumptions!$X42)*IF(AY1&gt;Assumptions!$X$47,1,0)</f>
        <v>8629.053538</v>
      </c>
      <c r="AZ46" s="50">
        <f>-PMT(Assumptions!$X44/12,Assumptions!$X45*12,Assumptions!$X42)*IF(AZ1&gt;Assumptions!$X$47,1,0)</f>
        <v>8629.053538</v>
      </c>
      <c r="BA46" s="50">
        <f>-PMT(Assumptions!$X44/12,Assumptions!$X45*12,Assumptions!$X42)*IF(BA1&gt;Assumptions!$X$47,1,0)</f>
        <v>8629.053538</v>
      </c>
      <c r="BB46" s="50">
        <f>-PMT(Assumptions!$X44/12,Assumptions!$X45*12,Assumptions!$X42)*IF(BB1&gt;Assumptions!$X$47,1,0)</f>
        <v>8629.053538</v>
      </c>
      <c r="BC46" s="50">
        <f>-PMT(Assumptions!$X44/12,Assumptions!$X45*12,Assumptions!$X42)*IF(BC1&gt;Assumptions!$X$47,1,0)</f>
        <v>8629.053538</v>
      </c>
      <c r="BD46" s="50">
        <f>-PMT(Assumptions!$X44/12,Assumptions!$X45*12,Assumptions!$X42)*IF(BD1&gt;Assumptions!$X$47,1,0)</f>
        <v>8629.053538</v>
      </c>
      <c r="BE46" s="50">
        <f>-PMT(Assumptions!$X44/12,Assumptions!$X45*12,Assumptions!$X42)*IF(BE1&gt;Assumptions!$X$47,1,0)</f>
        <v>8629.053538</v>
      </c>
      <c r="BF46" s="50">
        <f>-PMT(Assumptions!$X44/12,Assumptions!$X45*12,Assumptions!$X42)*IF(BF1&gt;Assumptions!$X$47,1,0)</f>
        <v>8629.053538</v>
      </c>
      <c r="BG46" s="50">
        <f>-PMT(Assumptions!$X44/12,Assumptions!$X45*12,Assumptions!$X42)*IF(BG1&gt;Assumptions!$X$47,1,0)</f>
        <v>8629.053538</v>
      </c>
      <c r="BH46" s="50">
        <f>-PMT(Assumptions!$X44/12,Assumptions!$X45*12,Assumptions!$X42)*IF(BH1&gt;Assumptions!$X$47,1,0)</f>
        <v>8629.053538</v>
      </c>
      <c r="BI46" s="50">
        <f>-PMT(Assumptions!$X44/12,Assumptions!$X45*12,Assumptions!$X42)*IF(BI1&gt;Assumptions!$X$47,1,0)</f>
        <v>8629.053538</v>
      </c>
      <c r="BJ46" s="50">
        <f>-PMT(Assumptions!$X44/12,Assumptions!$X45*12,Assumptions!$X42)*IF(BJ1&gt;Assumptions!$X$47,1,0)</f>
        <v>8629.053538</v>
      </c>
      <c r="BK46" s="50">
        <f>-PMT(Assumptions!$X44/12,Assumptions!$X45*12,Assumptions!$X42)*IF(BK1&gt;Assumptions!$X$47,1,0)</f>
        <v>8629.053538</v>
      </c>
      <c r="BL46" s="50">
        <f>-PMT(Assumptions!$X44/12,Assumptions!$X45*12,Assumptions!$X42)*IF(BL1&gt;Assumptions!$X$47,1,0)</f>
        <v>8629.053538</v>
      </c>
      <c r="BM46" s="50">
        <f>-PMT(Assumptions!$X44/12,Assumptions!$X45*12,Assumptions!$X42)*IF(BM1&gt;Assumptions!$X$47,1,0)</f>
        <v>8629.053538</v>
      </c>
      <c r="BN46" s="50">
        <f>-PMT(Assumptions!$X44/12,Assumptions!$X45*12,Assumptions!$X42)*IF(BN1&gt;Assumptions!$X$47,1,0)</f>
        <v>8629.053538</v>
      </c>
      <c r="BO46" s="50">
        <f>-PMT(Assumptions!$X44/12,Assumptions!$X45*12,Assumptions!$X42)*IF(BO1&gt;Assumptions!$X$47,1,0)</f>
        <v>8629.053538</v>
      </c>
      <c r="BP46" s="50">
        <f>-PMT(Assumptions!$X44/12,Assumptions!$X45*12,Assumptions!$X42)*IF(BP1&gt;Assumptions!$X$47,1,0)</f>
        <v>8629.053538</v>
      </c>
      <c r="BQ46" s="50">
        <f>-PMT(Assumptions!$X44/12,Assumptions!$X45*12,Assumptions!$X42)*IF(BQ1&gt;Assumptions!$X$47,1,0)</f>
        <v>8629.053538</v>
      </c>
      <c r="BR46" s="50">
        <f>-PMT(Assumptions!$X44/12,Assumptions!$X45*12,Assumptions!$X42)*IF(BR1&gt;Assumptions!$X$47,1,0)</f>
        <v>8629.053538</v>
      </c>
      <c r="BS46" s="50">
        <f>-PMT(Assumptions!$X44/12,Assumptions!$X45*12,Assumptions!$X42)*IF(BS1&gt;Assumptions!$X$47,1,0)</f>
        <v>8629.053538</v>
      </c>
      <c r="BT46" s="50">
        <f>-PMT(Assumptions!$X44/12,Assumptions!$X45*12,Assumptions!$X42)*IF(BT1&gt;Assumptions!$X$47,1,0)</f>
        <v>8629.053538</v>
      </c>
      <c r="BU46" s="50">
        <f>-PMT(Assumptions!$X44/12,Assumptions!$X45*12,Assumptions!$X42)*IF(BU1&gt;Assumptions!$X$47,1,0)</f>
        <v>8629.053538</v>
      </c>
      <c r="BV46" s="50">
        <f>-PMT(Assumptions!$X44/12,Assumptions!$X45*12,Assumptions!$X42)*IF(BV1&gt;Assumptions!$X$47,1,0)</f>
        <v>8629.053538</v>
      </c>
      <c r="BW46" s="50">
        <f>-PMT(Assumptions!$X44/12,Assumptions!$X45*12,Assumptions!$X42)*IF(BW1&gt;Assumptions!$X$47,1,0)</f>
        <v>8629.053538</v>
      </c>
      <c r="BX46" s="50">
        <f>-PMT(Assumptions!$X44/12,Assumptions!$X45*12,Assumptions!$X42)*IF(BX1&gt;Assumptions!$X$47,1,0)</f>
        <v>8629.053538</v>
      </c>
      <c r="BY46" s="50">
        <f>-PMT(Assumptions!$X44/12,Assumptions!$X45*12,Assumptions!$X42)*IF(BY1&gt;Assumptions!$X$47,1,0)</f>
        <v>8629.053538</v>
      </c>
      <c r="BZ46" s="50">
        <f>-PMT(Assumptions!$X44/12,Assumptions!$X45*12,Assumptions!$X42)*IF(BZ1&gt;Assumptions!$X$47,1,0)</f>
        <v>8629.053538</v>
      </c>
      <c r="CA46" s="50">
        <f>-PMT(Assumptions!$X44/12,Assumptions!$X45*12,Assumptions!$X42)*IF(CA1&gt;Assumptions!$X$47,1,0)</f>
        <v>8629.053538</v>
      </c>
      <c r="CB46" s="50">
        <f>-PMT(Assumptions!$X44/12,Assumptions!$X45*12,Assumptions!$X42)*IF(CB1&gt;Assumptions!$X$47,1,0)</f>
        <v>8629.053538</v>
      </c>
      <c r="CC46" s="50">
        <f>-PMT(Assumptions!$X44/12,Assumptions!$X45*12,Assumptions!$X42)*IF(CC1&gt;Assumptions!$X$47,1,0)</f>
        <v>8629.053538</v>
      </c>
      <c r="CD46" s="50">
        <f>-PMT(Assumptions!$X44/12,Assumptions!$X45*12,Assumptions!$X42)*IF(CD1&gt;Assumptions!$X$47,1,0)</f>
        <v>8629.053538</v>
      </c>
      <c r="CE46" s="50">
        <f>-PMT(Assumptions!$X44/12,Assumptions!$X45*12,Assumptions!$X42)*IF(CE1&gt;Assumptions!$X$47,1,0)</f>
        <v>8629.053538</v>
      </c>
      <c r="CF46" s="50">
        <f>-PMT(Assumptions!$X44/12,Assumptions!$X45*12,Assumptions!$X42)*IF(CF1&gt;Assumptions!$X$47,1,0)</f>
        <v>8629.053538</v>
      </c>
      <c r="CG46" s="50">
        <f>-PMT(Assumptions!$X44/12,Assumptions!$X45*12,Assumptions!$X42)*IF(CG1&gt;Assumptions!$X$47,1,0)</f>
        <v>8629.053538</v>
      </c>
      <c r="CH46" s="50">
        <f>-PMT(Assumptions!$X44/12,Assumptions!$X45*12,Assumptions!$X42)*IF(CH1&gt;Assumptions!$X$47,1,0)</f>
        <v>8629.053538</v>
      </c>
      <c r="CI46" s="50">
        <f>-PMT(Assumptions!$X44/12,Assumptions!$X45*12,Assumptions!$X42)*IF(CI1&gt;Assumptions!$X$47,1,0)</f>
        <v>8629.053538</v>
      </c>
      <c r="CJ46" s="50">
        <f>-PMT(Assumptions!$X44/12,Assumptions!$X45*12,Assumptions!$X42)*IF(CJ1&gt;Assumptions!$X$47,1,0)</f>
        <v>8629.053538</v>
      </c>
      <c r="CK46" s="50">
        <f>-PMT(Assumptions!$X44/12,Assumptions!$X45*12,Assumptions!$X42)*IF(CK1&gt;Assumptions!$X$47,1,0)</f>
        <v>8629.053538</v>
      </c>
      <c r="CL46" s="50">
        <f>-PMT(Assumptions!$X44/12,Assumptions!$X45*12,Assumptions!$X42)*IF(CL1&gt;Assumptions!$X$47,1,0)</f>
        <v>8629.053538</v>
      </c>
      <c r="CM46" s="50">
        <f>-PMT(Assumptions!$X44/12,Assumptions!$X45*12,Assumptions!$X42)*IF(CM1&gt;Assumptions!$X$47,1,0)</f>
        <v>8629.053538</v>
      </c>
      <c r="CN46" s="50">
        <f>-PMT(Assumptions!$X44/12,Assumptions!$X45*12,Assumptions!$X42)*IF(CN1&gt;Assumptions!$X$47,1,0)</f>
        <v>8629.053538</v>
      </c>
      <c r="CO46" s="50">
        <f>-PMT(Assumptions!$X44/12,Assumptions!$X45*12,Assumptions!$X42)*IF(CO1&gt;Assumptions!$X$47,1,0)</f>
        <v>8629.053538</v>
      </c>
      <c r="CP46" s="50">
        <f>-PMT(Assumptions!$X44/12,Assumptions!$X45*12,Assumptions!$X42)*IF(CP1&gt;Assumptions!$X$47,1,0)</f>
        <v>8629.053538</v>
      </c>
      <c r="CQ46" s="50">
        <f>-PMT(Assumptions!$X44/12,Assumptions!$X45*12,Assumptions!$X42)*IF(CQ1&gt;Assumptions!$X$47,1,0)</f>
        <v>8629.053538</v>
      </c>
      <c r="CR46" s="50">
        <f>-PMT(Assumptions!$X44/12,Assumptions!$X45*12,Assumptions!$X42)*IF(CR1&gt;Assumptions!$X$47,1,0)</f>
        <v>8629.053538</v>
      </c>
      <c r="CS46" s="50">
        <f>-PMT(Assumptions!$X44/12,Assumptions!$X45*12,Assumptions!$X42)*IF(CS1&gt;Assumptions!$X$47,1,0)</f>
        <v>8629.053538</v>
      </c>
      <c r="CT46" s="50">
        <f>-PMT(Assumptions!$X44/12,Assumptions!$X45*12,Assumptions!$X42)*IF(CT1&gt;Assumptions!$X$47,1,0)</f>
        <v>8629.053538</v>
      </c>
      <c r="CU46" s="50">
        <f>-PMT(Assumptions!$X44/12,Assumptions!$X45*12,Assumptions!$X42)*IF(CU1&gt;Assumptions!$X$47,1,0)</f>
        <v>8629.053538</v>
      </c>
      <c r="CV46" s="50">
        <f>-PMT(Assumptions!$X44/12,Assumptions!$X45*12,Assumptions!$X42)*IF(CV1&gt;Assumptions!$X$47,1,0)</f>
        <v>8629.053538</v>
      </c>
      <c r="CW46" s="50">
        <f>-PMT(Assumptions!$X44/12,Assumptions!$X45*12,Assumptions!$X42)*IF(CW1&gt;Assumptions!$X$47,1,0)</f>
        <v>8629.053538</v>
      </c>
      <c r="CX46" s="50">
        <f>-PMT(Assumptions!$X44/12,Assumptions!$X45*12,Assumptions!$X42)*IF(CX1&gt;Assumptions!$X$47,1,0)</f>
        <v>8629.053538</v>
      </c>
      <c r="CY46" s="50">
        <f>-PMT(Assumptions!$X44/12,Assumptions!$X45*12,Assumptions!$X42)*IF(CY1&gt;Assumptions!$X$47,1,0)</f>
        <v>8629.053538</v>
      </c>
      <c r="CZ46" s="50">
        <f>-PMT(Assumptions!$X44/12,Assumptions!$X45*12,Assumptions!$X42)*IF(CZ1&gt;Assumptions!$X$47,1,0)</f>
        <v>8629.053538</v>
      </c>
      <c r="DA46" s="50">
        <f>-PMT(Assumptions!$X44/12,Assumptions!$X45*12,Assumptions!$X42)*IF(DA1&gt;Assumptions!$X$47,1,0)</f>
        <v>8629.053538</v>
      </c>
      <c r="DB46" s="50">
        <f>-PMT(Assumptions!$X44/12,Assumptions!$X45*12,Assumptions!$X42)*IF(DB1&gt;Assumptions!$X$47,1,0)</f>
        <v>8629.053538</v>
      </c>
      <c r="DC46" s="50">
        <f>-PMT(Assumptions!$X44/12,Assumptions!$X45*12,Assumptions!$X42)*IF(DC1&gt;Assumptions!$X$47,1,0)</f>
        <v>8629.053538</v>
      </c>
      <c r="DD46" s="50">
        <f>-PMT(Assumptions!$X44/12,Assumptions!$X45*12,Assumptions!$X42)*IF(DD1&gt;Assumptions!$X$47,1,0)</f>
        <v>8629.053538</v>
      </c>
      <c r="DE46" s="50">
        <f>-PMT(Assumptions!$X44/12,Assumptions!$X45*12,Assumptions!$X42)*IF(DE1&gt;Assumptions!$X$47,1,0)</f>
        <v>8629.053538</v>
      </c>
      <c r="DF46" s="50">
        <f>-PMT(Assumptions!$X44/12,Assumptions!$X45*12,Assumptions!$X42)*IF(DF1&gt;Assumptions!$X$47,1,0)</f>
        <v>8629.053538</v>
      </c>
      <c r="DG46" s="50">
        <f>-PMT(Assumptions!$X44/12,Assumptions!$X45*12,Assumptions!$X42)*IF(DG1&gt;Assumptions!$X$47,1,0)</f>
        <v>8629.053538</v>
      </c>
      <c r="DH46" s="50">
        <f>-PMT(Assumptions!$X44/12,Assumptions!$X45*12,Assumptions!$X42)*IF(DH1&gt;Assumptions!$X$47,1,0)</f>
        <v>8629.053538</v>
      </c>
      <c r="DI46" s="50">
        <f>-PMT(Assumptions!$X44/12,Assumptions!$X45*12,Assumptions!$X42)*IF(DI1&gt;Assumptions!$X$47,1,0)</f>
        <v>8629.053538</v>
      </c>
      <c r="DJ46" s="50">
        <f>-PMT(Assumptions!$X44/12,Assumptions!$X45*12,Assumptions!$X42)*IF(DJ1&gt;Assumptions!$X$47,1,0)</f>
        <v>8629.053538</v>
      </c>
      <c r="DK46" s="50">
        <f>-PMT(Assumptions!$X44/12,Assumptions!$X45*12,Assumptions!$X42)*IF(DK1&gt;Assumptions!$X$47,1,0)</f>
        <v>8629.053538</v>
      </c>
      <c r="DL46" s="50">
        <f>-PMT(Assumptions!$X44/12,Assumptions!$X45*12,Assumptions!$X42)*IF(DL1&gt;Assumptions!$X$47,1,0)</f>
        <v>8629.053538</v>
      </c>
      <c r="DM46" s="50">
        <f>-PMT(Assumptions!$X44/12,Assumptions!$X45*12,Assumptions!$X42)*IF(DM1&gt;Assumptions!$X$47,1,0)</f>
        <v>8629.053538</v>
      </c>
      <c r="DN46" s="50">
        <f>-PMT(Assumptions!$X44/12,Assumptions!$X45*12,Assumptions!$X42)*IF(DN1&gt;Assumptions!$X$47,1,0)</f>
        <v>8629.053538</v>
      </c>
      <c r="DO46" s="50">
        <f>-PMT(Assumptions!$X44/12,Assumptions!$X45*12,Assumptions!$X42)*IF(DO1&gt;Assumptions!$X$47,1,0)</f>
        <v>8629.053538</v>
      </c>
      <c r="DP46" s="50">
        <f>-PMT(Assumptions!$X44/12,Assumptions!$X45*12,Assumptions!$X42)*IF(DP1&gt;Assumptions!$X$47,1,0)</f>
        <v>8629.053538</v>
      </c>
      <c r="DQ46" s="50">
        <f>-PMT(Assumptions!$X44/12,Assumptions!$X45*12,Assumptions!$X42)*IF(DQ1&gt;Assumptions!$X$47,1,0)</f>
        <v>8629.053538</v>
      </c>
      <c r="DR46" s="50">
        <f>-PMT(Assumptions!$X44/12,Assumptions!$X45*12,Assumptions!$X42)*IF(DR1&gt;Assumptions!$X$47,1,0)</f>
        <v>8629.053538</v>
      </c>
      <c r="DS46" s="50">
        <f>-PMT(Assumptions!$X44/12,Assumptions!$X45*12,Assumptions!$X42)*IF(DS1&gt;Assumptions!$X$47,1,0)</f>
        <v>8629.053538</v>
      </c>
      <c r="DT46" s="50">
        <f>-PMT(Assumptions!$X44/12,Assumptions!$X45*12,Assumptions!$X42)*IF(DT1&gt;Assumptions!$X$47,1,0)</f>
        <v>8629.053538</v>
      </c>
      <c r="DU46" s="50">
        <f>-PMT(Assumptions!$X44/12,Assumptions!$X45*12,Assumptions!$X42)*IF(DU1&gt;Assumptions!$X$47,1,0)</f>
        <v>8629.053538</v>
      </c>
      <c r="DV46" s="50">
        <f>-PMT(Assumptions!$X44/12,Assumptions!$X45*12,Assumptions!$X42)*IF(DV1&gt;Assumptions!$X$47,1,0)</f>
        <v>8629.053538</v>
      </c>
      <c r="DW46" s="50">
        <f>-PMT(Assumptions!$X44/12,Assumptions!$X45*12,Assumptions!$X42)*IF(DW1&gt;Assumptions!$X$47,1,0)</f>
        <v>8629.053538</v>
      </c>
      <c r="DX46" s="50">
        <f>-PMT(Assumptions!$X44/12,Assumptions!$X45*12,Assumptions!$X42)*IF(DX1&gt;Assumptions!$X$47,1,0)</f>
        <v>8629.053538</v>
      </c>
      <c r="DY46" s="50">
        <f>-PMT(Assumptions!$X44/12,Assumptions!$X45*12,Assumptions!$X42)*IF(DY1&gt;Assumptions!$X$47,1,0)</f>
        <v>8629.053538</v>
      </c>
      <c r="DZ46" s="50">
        <f>-PMT(Assumptions!$X44/12,Assumptions!$X45*12,Assumptions!$X42)*IF(DZ1&gt;Assumptions!$X$47,1,0)</f>
        <v>8629.053538</v>
      </c>
      <c r="EA46" s="50">
        <f>-PMT(Assumptions!$X44/12,Assumptions!$X45*12,Assumptions!$X42)*IF(EA1&gt;Assumptions!$X$47,1,0)</f>
        <v>8629.053538</v>
      </c>
      <c r="EB46" s="50">
        <f>-PMT(Assumptions!$X44/12,Assumptions!$X45*12,Assumptions!$X42)*IF(EB1&gt;Assumptions!$X$47,1,0)</f>
        <v>8629.053538</v>
      </c>
      <c r="EC46" s="50">
        <f>-PMT(Assumptions!$X44/12,Assumptions!$X45*12,Assumptions!$X42)*IF(EC1&gt;Assumptions!$X$47,1,0)</f>
        <v>8629.053538</v>
      </c>
      <c r="ED46" s="50">
        <f>-PMT(Assumptions!$X44/12,Assumptions!$X45*12,Assumptions!$X42)*IF(ED1&gt;Assumptions!$X$47,1,0)</f>
        <v>8629.053538</v>
      </c>
      <c r="EE46" s="50">
        <f>-PMT(Assumptions!$X44/12,Assumptions!$X45*12,Assumptions!$X42)*IF(EE1&gt;Assumptions!$X$47,1,0)</f>
        <v>8629.053538</v>
      </c>
    </row>
    <row r="47" ht="15.75" customHeight="1">
      <c r="A47" s="1"/>
      <c r="B47" s="1"/>
      <c r="C47" s="1" t="s">
        <v>181</v>
      </c>
      <c r="D47" s="50">
        <f t="shared" ref="D47:EE47" si="10">D43-D45</f>
        <v>1439253.77</v>
      </c>
      <c r="E47" s="50">
        <f t="shared" si="10"/>
        <v>1439253.77</v>
      </c>
      <c r="F47" s="50">
        <f t="shared" si="10"/>
        <v>1439253.77</v>
      </c>
      <c r="G47" s="50">
        <f t="shared" si="10"/>
        <v>1439253.77</v>
      </c>
      <c r="H47" s="50">
        <f t="shared" si="10"/>
        <v>1439253.77</v>
      </c>
      <c r="I47" s="50">
        <f t="shared" si="10"/>
        <v>1439253.77</v>
      </c>
      <c r="J47" s="50">
        <f t="shared" si="10"/>
        <v>1439253.77</v>
      </c>
      <c r="K47" s="50">
        <f t="shared" si="10"/>
        <v>1439253.77</v>
      </c>
      <c r="L47" s="50">
        <f t="shared" si="10"/>
        <v>1439253.77</v>
      </c>
      <c r="M47" s="50">
        <f t="shared" si="10"/>
        <v>1439253.77</v>
      </c>
      <c r="N47" s="50">
        <f t="shared" si="10"/>
        <v>1439253.77</v>
      </c>
      <c r="O47" s="50">
        <f t="shared" si="10"/>
        <v>1439253.77</v>
      </c>
      <c r="P47" s="50">
        <f t="shared" si="10"/>
        <v>1439253.77</v>
      </c>
      <c r="Q47" s="50">
        <f t="shared" si="10"/>
        <v>1439253.77</v>
      </c>
      <c r="R47" s="50">
        <f t="shared" si="10"/>
        <v>1439253.77</v>
      </c>
      <c r="S47" s="50">
        <f t="shared" si="10"/>
        <v>1439253.77</v>
      </c>
      <c r="T47" s="50">
        <f t="shared" si="10"/>
        <v>1439253.77</v>
      </c>
      <c r="U47" s="50">
        <f t="shared" si="10"/>
        <v>1439253.77</v>
      </c>
      <c r="V47" s="50">
        <f t="shared" si="10"/>
        <v>1439253.77</v>
      </c>
      <c r="W47" s="50">
        <f t="shared" si="10"/>
        <v>1439253.77</v>
      </c>
      <c r="X47" s="50">
        <f t="shared" si="10"/>
        <v>1439253.77</v>
      </c>
      <c r="Y47" s="50">
        <f t="shared" si="10"/>
        <v>1439253.77</v>
      </c>
      <c r="Z47" s="50">
        <f t="shared" si="10"/>
        <v>1439253.77</v>
      </c>
      <c r="AA47" s="50">
        <f t="shared" si="10"/>
        <v>1439253.77</v>
      </c>
      <c r="AB47" s="50">
        <f t="shared" si="10"/>
        <v>1439253.77</v>
      </c>
      <c r="AC47" s="50">
        <f t="shared" si="10"/>
        <v>1439253.77</v>
      </c>
      <c r="AD47" s="50">
        <f t="shared" si="10"/>
        <v>1439253.77</v>
      </c>
      <c r="AE47" s="50">
        <f t="shared" si="10"/>
        <v>1439253.77</v>
      </c>
      <c r="AF47" s="50">
        <f t="shared" si="10"/>
        <v>1439253.77</v>
      </c>
      <c r="AG47" s="50">
        <f t="shared" si="10"/>
        <v>1439253.77</v>
      </c>
      <c r="AH47" s="50">
        <f t="shared" si="10"/>
        <v>1439253.77</v>
      </c>
      <c r="AI47" s="50">
        <f t="shared" si="10"/>
        <v>1439253.77</v>
      </c>
      <c r="AJ47" s="50">
        <f t="shared" si="10"/>
        <v>1439253.77</v>
      </c>
      <c r="AK47" s="50">
        <f t="shared" si="10"/>
        <v>1439253.77</v>
      </c>
      <c r="AL47" s="50">
        <f t="shared" si="10"/>
        <v>1439253.77</v>
      </c>
      <c r="AM47" s="50">
        <f t="shared" si="10"/>
        <v>1439253.77</v>
      </c>
      <c r="AN47" s="50">
        <f t="shared" si="10"/>
        <v>1437820.986</v>
      </c>
      <c r="AO47" s="50">
        <f t="shared" si="10"/>
        <v>1436381.037</v>
      </c>
      <c r="AP47" s="50">
        <f t="shared" si="10"/>
        <v>1434933.889</v>
      </c>
      <c r="AQ47" s="50">
        <f t="shared" si="10"/>
        <v>1433479.504</v>
      </c>
      <c r="AR47" s="50">
        <f t="shared" si="10"/>
        <v>1432017.848</v>
      </c>
      <c r="AS47" s="50">
        <f t="shared" si="10"/>
        <v>1430548.884</v>
      </c>
      <c r="AT47" s="50">
        <f t="shared" si="10"/>
        <v>1429072.575</v>
      </c>
      <c r="AU47" s="50">
        <f t="shared" si="10"/>
        <v>1427588.884</v>
      </c>
      <c r="AV47" s="50">
        <f t="shared" si="10"/>
        <v>1426097.775</v>
      </c>
      <c r="AW47" s="50">
        <f t="shared" si="10"/>
        <v>1424599.211</v>
      </c>
      <c r="AX47" s="50">
        <f t="shared" si="10"/>
        <v>1423093.153</v>
      </c>
      <c r="AY47" s="50">
        <f t="shared" si="10"/>
        <v>1421579.565</v>
      </c>
      <c r="AZ47" s="50">
        <f t="shared" si="10"/>
        <v>1420058.41</v>
      </c>
      <c r="BA47" s="50">
        <f t="shared" si="10"/>
        <v>1418529.648</v>
      </c>
      <c r="BB47" s="50">
        <f t="shared" si="10"/>
        <v>1416993.243</v>
      </c>
      <c r="BC47" s="50">
        <f t="shared" si="10"/>
        <v>1415449.156</v>
      </c>
      <c r="BD47" s="50">
        <f t="shared" si="10"/>
        <v>1413897.348</v>
      </c>
      <c r="BE47" s="50">
        <f t="shared" si="10"/>
        <v>1412337.781</v>
      </c>
      <c r="BF47" s="50">
        <f t="shared" si="10"/>
        <v>1410770.416</v>
      </c>
      <c r="BG47" s="50">
        <f t="shared" si="10"/>
        <v>1409195.215</v>
      </c>
      <c r="BH47" s="50">
        <f t="shared" si="10"/>
        <v>1407612.137</v>
      </c>
      <c r="BI47" s="50">
        <f t="shared" si="10"/>
        <v>1406021.145</v>
      </c>
      <c r="BJ47" s="50">
        <f t="shared" si="10"/>
        <v>1404422.197</v>
      </c>
      <c r="BK47" s="50">
        <f t="shared" si="10"/>
        <v>1402815.254</v>
      </c>
      <c r="BL47" s="50">
        <f t="shared" si="10"/>
        <v>1401200.277</v>
      </c>
      <c r="BM47" s="50">
        <f t="shared" si="10"/>
        <v>1399577.225</v>
      </c>
      <c r="BN47" s="50">
        <f t="shared" si="10"/>
        <v>1397946.057</v>
      </c>
      <c r="BO47" s="50">
        <f t="shared" si="10"/>
        <v>1396306.734</v>
      </c>
      <c r="BP47" s="50">
        <f t="shared" si="10"/>
        <v>1394659.214</v>
      </c>
      <c r="BQ47" s="50">
        <f t="shared" si="10"/>
        <v>1393003.457</v>
      </c>
      <c r="BR47" s="50">
        <f t="shared" si="10"/>
        <v>1391339.421</v>
      </c>
      <c r="BS47" s="50">
        <f t="shared" si="10"/>
        <v>1389667.064</v>
      </c>
      <c r="BT47" s="50">
        <f t="shared" si="10"/>
        <v>1387986.346</v>
      </c>
      <c r="BU47" s="50">
        <f t="shared" si="10"/>
        <v>1386297.224</v>
      </c>
      <c r="BV47" s="50">
        <f t="shared" si="10"/>
        <v>1384599.657</v>
      </c>
      <c r="BW47" s="50">
        <f t="shared" si="10"/>
        <v>1382893.601</v>
      </c>
      <c r="BX47" s="50">
        <f t="shared" si="10"/>
        <v>1381179.016</v>
      </c>
      <c r="BY47" s="50">
        <f t="shared" si="10"/>
        <v>1379455.857</v>
      </c>
      <c r="BZ47" s="50">
        <f t="shared" si="10"/>
        <v>1377724.083</v>
      </c>
      <c r="CA47" s="50">
        <f t="shared" si="10"/>
        <v>1375983.65</v>
      </c>
      <c r="CB47" s="50">
        <f t="shared" si="10"/>
        <v>1374234.515</v>
      </c>
      <c r="CC47" s="50">
        <f t="shared" si="10"/>
        <v>1372476.634</v>
      </c>
      <c r="CD47" s="50">
        <f t="shared" si="10"/>
        <v>1370709.963</v>
      </c>
      <c r="CE47" s="50">
        <f t="shared" si="10"/>
        <v>1368934.46</v>
      </c>
      <c r="CF47" s="50">
        <f t="shared" si="10"/>
        <v>1367150.078</v>
      </c>
      <c r="CG47" s="50">
        <f t="shared" si="10"/>
        <v>1365356.775</v>
      </c>
      <c r="CH47" s="50">
        <f t="shared" si="10"/>
        <v>1363554.506</v>
      </c>
      <c r="CI47" s="50">
        <f t="shared" si="10"/>
        <v>1361743.225</v>
      </c>
      <c r="CJ47" s="50">
        <f t="shared" si="10"/>
        <v>1359922.887</v>
      </c>
      <c r="CK47" s="50">
        <f t="shared" si="10"/>
        <v>1358093.448</v>
      </c>
      <c r="CL47" s="50">
        <f t="shared" si="10"/>
        <v>1356254.862</v>
      </c>
      <c r="CM47" s="50">
        <f t="shared" si="10"/>
        <v>1354407.083</v>
      </c>
      <c r="CN47" s="50">
        <f t="shared" si="10"/>
        <v>1352550.064</v>
      </c>
      <c r="CO47" s="50">
        <f t="shared" si="10"/>
        <v>1350683.761</v>
      </c>
      <c r="CP47" s="50">
        <f t="shared" si="10"/>
        <v>1348808.127</v>
      </c>
      <c r="CQ47" s="50">
        <f t="shared" si="10"/>
        <v>1346923.114</v>
      </c>
      <c r="CR47" s="50">
        <f t="shared" si="10"/>
        <v>1345028.676</v>
      </c>
      <c r="CS47" s="50">
        <f t="shared" si="10"/>
        <v>1343124.765</v>
      </c>
      <c r="CT47" s="50">
        <f t="shared" si="10"/>
        <v>1341211.336</v>
      </c>
      <c r="CU47" s="50">
        <f t="shared" si="10"/>
        <v>1339288.339</v>
      </c>
      <c r="CV47" s="50">
        <f t="shared" si="10"/>
        <v>1337355.727</v>
      </c>
      <c r="CW47" s="50">
        <f t="shared" si="10"/>
        <v>1335413.452</v>
      </c>
      <c r="CX47" s="50">
        <f t="shared" si="10"/>
        <v>1333461.466</v>
      </c>
      <c r="CY47" s="50">
        <f t="shared" si="10"/>
        <v>1331499.72</v>
      </c>
      <c r="CZ47" s="50">
        <f t="shared" si="10"/>
        <v>1329528.165</v>
      </c>
      <c r="DA47" s="50">
        <f t="shared" si="10"/>
        <v>1327546.752</v>
      </c>
      <c r="DB47" s="50">
        <f t="shared" si="10"/>
        <v>1325555.432</v>
      </c>
      <c r="DC47" s="50">
        <f t="shared" si="10"/>
        <v>1323554.156</v>
      </c>
      <c r="DD47" s="50">
        <f t="shared" si="10"/>
        <v>1321542.873</v>
      </c>
      <c r="DE47" s="50">
        <f t="shared" si="10"/>
        <v>1319521.534</v>
      </c>
      <c r="DF47" s="50">
        <f t="shared" si="10"/>
        <v>1317490.088</v>
      </c>
      <c r="DG47" s="50">
        <f t="shared" si="10"/>
        <v>1315448.485</v>
      </c>
      <c r="DH47" s="50">
        <f t="shared" si="10"/>
        <v>1313396.674</v>
      </c>
      <c r="DI47" s="50">
        <f t="shared" si="10"/>
        <v>1311334.604</v>
      </c>
      <c r="DJ47" s="50">
        <f t="shared" si="10"/>
        <v>1309262.223</v>
      </c>
      <c r="DK47" s="50">
        <f t="shared" si="10"/>
        <v>1307179.481</v>
      </c>
      <c r="DL47" s="50">
        <f t="shared" si="10"/>
        <v>1305086.325</v>
      </c>
      <c r="DM47" s="50">
        <f t="shared" si="10"/>
        <v>1302982.703</v>
      </c>
      <c r="DN47" s="50">
        <f t="shared" si="10"/>
        <v>1300868.563</v>
      </c>
      <c r="DO47" s="50">
        <f t="shared" si="10"/>
        <v>1298743.852</v>
      </c>
      <c r="DP47" s="50">
        <f t="shared" si="10"/>
        <v>1296608.518</v>
      </c>
      <c r="DQ47" s="50">
        <f t="shared" si="10"/>
        <v>1294462.507</v>
      </c>
      <c r="DR47" s="50">
        <f t="shared" si="10"/>
        <v>1292305.766</v>
      </c>
      <c r="DS47" s="50">
        <f t="shared" si="10"/>
        <v>1290138.241</v>
      </c>
      <c r="DT47" s="50">
        <f t="shared" si="10"/>
        <v>1287959.879</v>
      </c>
      <c r="DU47" s="50">
        <f t="shared" si="10"/>
        <v>1285770.625</v>
      </c>
      <c r="DV47" s="50">
        <f t="shared" si="10"/>
        <v>1283570.424</v>
      </c>
      <c r="DW47" s="50">
        <f t="shared" si="10"/>
        <v>1281359.223</v>
      </c>
      <c r="DX47" s="50">
        <f t="shared" si="10"/>
        <v>1279136.965</v>
      </c>
      <c r="DY47" s="50">
        <f t="shared" si="10"/>
        <v>1276903.597</v>
      </c>
      <c r="DZ47" s="50">
        <f t="shared" si="10"/>
        <v>1274659.061</v>
      </c>
      <c r="EA47" s="50">
        <f t="shared" si="10"/>
        <v>1272403.303</v>
      </c>
      <c r="EB47" s="50">
        <f t="shared" si="10"/>
        <v>1270136.266</v>
      </c>
      <c r="EC47" s="50">
        <f t="shared" si="10"/>
        <v>1267857.894</v>
      </c>
      <c r="ED47" s="50">
        <f t="shared" si="10"/>
        <v>1265568.129</v>
      </c>
      <c r="EE47" s="50">
        <f t="shared" si="10"/>
        <v>1263266.917</v>
      </c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</row>
    <row r="49" ht="15.75" customHeight="1">
      <c r="A49" s="1"/>
      <c r="B49" s="35" t="s">
        <v>205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</row>
    <row r="50" ht="15.75" customHeight="1">
      <c r="A50" s="1"/>
      <c r="B50" s="1"/>
      <c r="C50" s="1" t="s">
        <v>206</v>
      </c>
      <c r="D50" s="50">
        <f>SUM(E38:P38)/Assumptions!$T64*IF(D1=Assumptions!$T68*12,1,0)</f>
        <v>0</v>
      </c>
      <c r="E50" s="50">
        <f>SUM(F38:Q38)/Assumptions!$T64*IF(E1=Assumptions!$T68*12,1,0)</f>
        <v>0</v>
      </c>
      <c r="F50" s="50">
        <f>SUM(G38:R38)/Assumptions!$T64*IF(F1=Assumptions!$T68*12,1,0)</f>
        <v>0</v>
      </c>
      <c r="G50" s="50">
        <f>SUM(H38:S38)/Assumptions!$T64*IF(G1=Assumptions!$T68*12,1,0)</f>
        <v>0</v>
      </c>
      <c r="H50" s="50">
        <f>SUM(I38:T38)/Assumptions!$T64*IF(H1=Assumptions!$T68*12,1,0)</f>
        <v>0</v>
      </c>
      <c r="I50" s="50">
        <f>SUM(J38:U38)/Assumptions!$T64*IF(I1=Assumptions!$T68*12,1,0)</f>
        <v>0</v>
      </c>
      <c r="J50" s="50">
        <f>SUM(K38:V38)/Assumptions!$T64*IF(J1=Assumptions!$T68*12,1,0)</f>
        <v>0</v>
      </c>
      <c r="K50" s="50">
        <f>SUM(L38:W38)/Assumptions!$T64*IF(K1=Assumptions!$T68*12,1,0)</f>
        <v>0</v>
      </c>
      <c r="L50" s="50">
        <f>SUM(M38:X38)/Assumptions!$T64*IF(L1=Assumptions!$T68*12,1,0)</f>
        <v>0</v>
      </c>
      <c r="M50" s="50">
        <f>SUM(N38:Y38)/Assumptions!$T64*IF(M1=Assumptions!$T68*12,1,0)</f>
        <v>0</v>
      </c>
      <c r="N50" s="50">
        <f>SUM(O38:Z38)/Assumptions!$T64*IF(N1=Assumptions!$T68*12,1,0)</f>
        <v>0</v>
      </c>
      <c r="O50" s="50">
        <f>SUM(P38:AA38)/Assumptions!$T64*IF(O1=Assumptions!$T68*12,1,0)</f>
        <v>0</v>
      </c>
      <c r="P50" s="50">
        <f>SUM(Q38:AB38)/Assumptions!$T64*IF(P1=Assumptions!$T68*12,1,0)</f>
        <v>0</v>
      </c>
      <c r="Q50" s="50">
        <f>SUM(R38:AC38)/Assumptions!$T64*IF(Q1=Assumptions!$T68*12,1,0)</f>
        <v>0</v>
      </c>
      <c r="R50" s="50">
        <f>SUM(S38:AD38)/Assumptions!$T64*IF(R1=Assumptions!$T68*12,1,0)</f>
        <v>0</v>
      </c>
      <c r="S50" s="50">
        <f>SUM(T38:AE38)/Assumptions!$T64*IF(S1=Assumptions!$T68*12,1,0)</f>
        <v>0</v>
      </c>
      <c r="T50" s="50">
        <f>SUM(U38:AF38)/Assumptions!$T64*IF(T1=Assumptions!$T68*12,1,0)</f>
        <v>0</v>
      </c>
      <c r="U50" s="50">
        <f>SUM(V38:AG38)/Assumptions!$T64*IF(U1=Assumptions!$T68*12,1,0)</f>
        <v>0</v>
      </c>
      <c r="V50" s="50">
        <f>SUM(W38:AH38)/Assumptions!$T64*IF(V1=Assumptions!$T68*12,1,0)</f>
        <v>0</v>
      </c>
      <c r="W50" s="50">
        <f>SUM(X38:AI38)/Assumptions!$T64*IF(W1=Assumptions!$T68*12,1,0)</f>
        <v>0</v>
      </c>
      <c r="X50" s="50">
        <f>SUM(Y38:AJ38)/Assumptions!$T64*IF(X1=Assumptions!$T68*12,1,0)</f>
        <v>0</v>
      </c>
      <c r="Y50" s="50">
        <f>SUM(Z38:AK38)/Assumptions!$T64*IF(Y1=Assumptions!$T68*12,1,0)</f>
        <v>0</v>
      </c>
      <c r="Z50" s="50">
        <f>SUM(AA38:AL38)/Assumptions!$T64*IF(Z1=Assumptions!$T68*12,1,0)</f>
        <v>0</v>
      </c>
      <c r="AA50" s="50">
        <f>SUM(AB38:AM38)/Assumptions!$T64*IF(AA1=Assumptions!$T68*12,1,0)</f>
        <v>0</v>
      </c>
      <c r="AB50" s="50">
        <f>SUM(AC38:AN38)/Assumptions!$T64*IF(AB1=Assumptions!$T68*12,1,0)</f>
        <v>0</v>
      </c>
      <c r="AC50" s="50">
        <f>SUM(AD38:AO38)/Assumptions!$T64*IF(AC1=Assumptions!$T68*12,1,0)</f>
        <v>0</v>
      </c>
      <c r="AD50" s="50">
        <f>SUM(AE38:AP38)/Assumptions!$T64*IF(AD1=Assumptions!$T68*12,1,0)</f>
        <v>0</v>
      </c>
      <c r="AE50" s="50">
        <f>SUM(AF38:AQ38)/Assumptions!$T64*IF(AE1=Assumptions!$T68*12,1,0)</f>
        <v>0</v>
      </c>
      <c r="AF50" s="50">
        <f>SUM(AG38:AR38)/Assumptions!$T64*IF(AF1=Assumptions!$T68*12,1,0)</f>
        <v>0</v>
      </c>
      <c r="AG50" s="50">
        <f>SUM(AH38:AS38)/Assumptions!$T64*IF(AG1=Assumptions!$T68*12,1,0)</f>
        <v>0</v>
      </c>
      <c r="AH50" s="50">
        <f>SUM(AI38:AT38)/Assumptions!$T64*IF(AH1=Assumptions!$T68*12,1,0)</f>
        <v>0</v>
      </c>
      <c r="AI50" s="50">
        <f>SUM(AJ38:AU38)/Assumptions!$T64*IF(AI1=Assumptions!$T68*12,1,0)</f>
        <v>0</v>
      </c>
      <c r="AJ50" s="50">
        <f>SUM(AK38:AV38)/Assumptions!$T64*IF(AJ1=Assumptions!$T68*12,1,0)</f>
        <v>0</v>
      </c>
      <c r="AK50" s="50">
        <f>SUM(AL38:AW38)/Assumptions!$T64*IF(AK1=Assumptions!$T68*12,1,0)</f>
        <v>0</v>
      </c>
      <c r="AL50" s="50">
        <f>SUM(AM38:AX38)/Assumptions!$T64*IF(AL1=Assumptions!$T68*12,1,0)</f>
        <v>0</v>
      </c>
      <c r="AM50" s="50">
        <f>SUM(AN38:AY38)/Assumptions!$T64*IF(AM1=Assumptions!$T68*12,1,0)</f>
        <v>0</v>
      </c>
      <c r="AN50" s="50">
        <f>SUM(AO38:AZ38)/Assumptions!$T64*IF(AN1=Assumptions!$T68*12,1,0)</f>
        <v>0</v>
      </c>
      <c r="AO50" s="50">
        <f>SUM(AP38:BA38)/Assumptions!$T64*IF(AO1=Assumptions!$T68*12,1,0)</f>
        <v>0</v>
      </c>
      <c r="AP50" s="50">
        <f>SUM(AQ38:BB38)/Assumptions!$T64*IF(AP1=Assumptions!$T68*12,1,0)</f>
        <v>0</v>
      </c>
      <c r="AQ50" s="50">
        <f>SUM(AR38:BC38)/Assumptions!$T64*IF(AQ1=Assumptions!$T68*12,1,0)</f>
        <v>0</v>
      </c>
      <c r="AR50" s="50">
        <f>SUM(AS38:BD38)/Assumptions!$T64*IF(AR1=Assumptions!$T68*12,1,0)</f>
        <v>0</v>
      </c>
      <c r="AS50" s="50">
        <f>SUM(AT38:BE38)/Assumptions!$T64*IF(AS1=Assumptions!$T68*12,1,0)</f>
        <v>0</v>
      </c>
      <c r="AT50" s="50">
        <f>SUM(AU38:BF38)/Assumptions!$T64*IF(AT1=Assumptions!$T68*12,1,0)</f>
        <v>0</v>
      </c>
      <c r="AU50" s="50">
        <f>SUM(AV38:BG38)/Assumptions!$T64*IF(AU1=Assumptions!$T68*12,1,0)</f>
        <v>0</v>
      </c>
      <c r="AV50" s="50">
        <f>SUM(AW38:BH38)/Assumptions!$T64*IF(AV1=Assumptions!$T68*12,1,0)</f>
        <v>0</v>
      </c>
      <c r="AW50" s="50">
        <f>SUM(AX38:BI38)/Assumptions!$T64*IF(AW1=Assumptions!$T68*12,1,0)</f>
        <v>0</v>
      </c>
      <c r="AX50" s="50">
        <f>SUM(AY38:BJ38)/Assumptions!$T64*IF(AX1=Assumptions!$T68*12,1,0)</f>
        <v>0</v>
      </c>
      <c r="AY50" s="50">
        <f>SUM(AZ38:BK38)/Assumptions!$T64*IF(AY1=Assumptions!$T68*12,1,0)</f>
        <v>0</v>
      </c>
      <c r="AZ50" s="50">
        <f>SUM(BA38:BL38)/Assumptions!$T64*IF(AZ1=Assumptions!$T68*12,1,0)</f>
        <v>0</v>
      </c>
      <c r="BA50" s="50">
        <f>SUM(BB38:BM38)/Assumptions!$T64*IF(BA1=Assumptions!$T68*12,1,0)</f>
        <v>0</v>
      </c>
      <c r="BB50" s="50">
        <f>SUM(BC38:BN38)/Assumptions!$T64*IF(BB1=Assumptions!$T68*12,1,0)</f>
        <v>0</v>
      </c>
      <c r="BC50" s="50">
        <f>SUM(BD38:BO38)/Assumptions!$T64*IF(BC1=Assumptions!$T68*12,1,0)</f>
        <v>0</v>
      </c>
      <c r="BD50" s="50">
        <f>SUM(BE38:BP38)/Assumptions!$T64*IF(BD1=Assumptions!$T68*12,1,0)</f>
        <v>0</v>
      </c>
      <c r="BE50" s="50">
        <f>SUM(BF38:BQ38)/Assumptions!$T64*IF(BE1=Assumptions!$T68*12,1,0)</f>
        <v>0</v>
      </c>
      <c r="BF50" s="50">
        <f>SUM(BG38:BR38)/Assumptions!$T64*IF(BF1=Assumptions!$T68*12,1,0)</f>
        <v>0</v>
      </c>
      <c r="BG50" s="50">
        <f>SUM(BH38:BS38)/Assumptions!$T64*IF(BG1=Assumptions!$T68*12,1,0)</f>
        <v>0</v>
      </c>
      <c r="BH50" s="50">
        <f>SUM(BI38:BT38)/Assumptions!$T64*IF(BH1=Assumptions!$T68*12,1,0)</f>
        <v>0</v>
      </c>
      <c r="BI50" s="50">
        <f>SUM(BJ38:BU38)/Assumptions!$T64*IF(BI1=Assumptions!$T68*12,1,0)</f>
        <v>0</v>
      </c>
      <c r="BJ50" s="50">
        <f>SUM(BK38:BV38)/Assumptions!$T64*IF(BJ1=Assumptions!$T68*12,1,0)</f>
        <v>0</v>
      </c>
      <c r="BK50" s="50">
        <f>SUM(BL38:BW38)/Assumptions!$T64*IF(BK1=Assumptions!$T68*12,1,0)</f>
        <v>0</v>
      </c>
      <c r="BL50" s="50">
        <f>SUM(BM38:BX38)/Assumptions!$T64*IF(BL1=Assumptions!$T68*12,1,0)</f>
        <v>0</v>
      </c>
      <c r="BM50" s="50">
        <f>SUM(BN38:BY38)/Assumptions!$T64*IF(BM1=Assumptions!$T68*12,1,0)</f>
        <v>0</v>
      </c>
      <c r="BN50" s="50">
        <f>SUM(BO38:BZ38)/Assumptions!$T64*IF(BN1=Assumptions!$T68*12,1,0)</f>
        <v>0</v>
      </c>
      <c r="BO50" s="50">
        <f>SUM(BP38:CA38)/Assumptions!$T64*IF(BO1=Assumptions!$T68*12,1,0)</f>
        <v>0</v>
      </c>
      <c r="BP50" s="50">
        <f>SUM(BQ38:CB38)/Assumptions!$T64*IF(BP1=Assumptions!$T68*12,1,0)</f>
        <v>0</v>
      </c>
      <c r="BQ50" s="50">
        <f>SUM(BR38:CC38)/Assumptions!$T64*IF(BQ1=Assumptions!$T68*12,1,0)</f>
        <v>0</v>
      </c>
      <c r="BR50" s="50">
        <f>SUM(BS38:CD38)/Assumptions!$T64*IF(BR1=Assumptions!$T68*12,1,0)</f>
        <v>0</v>
      </c>
      <c r="BS50" s="50">
        <f>SUM(BT38:CE38)/Assumptions!$T64*IF(BS1=Assumptions!$T68*12,1,0)</f>
        <v>0</v>
      </c>
      <c r="BT50" s="50">
        <f>SUM(BU38:CF38)/Assumptions!$T64*IF(BT1=Assumptions!$T68*12,1,0)</f>
        <v>0</v>
      </c>
      <c r="BU50" s="50">
        <f>SUM(BV38:CG38)/Assumptions!$T64*IF(BU1=Assumptions!$T68*12,1,0)</f>
        <v>0</v>
      </c>
      <c r="BV50" s="50">
        <f>SUM(BW38:CH38)/Assumptions!$T64*IF(BV1=Assumptions!$T68*12,1,0)</f>
        <v>0</v>
      </c>
      <c r="BW50" s="50">
        <f>SUM(BX38:CI38)/Assumptions!$T64*IF(BW1=Assumptions!$T68*12,1,0)</f>
        <v>0</v>
      </c>
      <c r="BX50" s="50">
        <f>SUM(BY38:CJ38)/Assumptions!$T64*IF(BX1=Assumptions!$T68*12,1,0)</f>
        <v>0</v>
      </c>
      <c r="BY50" s="50">
        <f>SUM(BZ38:CK38)/Assumptions!$T64*IF(BY1=Assumptions!$T68*12,1,0)</f>
        <v>0</v>
      </c>
      <c r="BZ50" s="50">
        <f>SUM(CA38:CL38)/Assumptions!$T64*IF(BZ1=Assumptions!$T68*12,1,0)</f>
        <v>0</v>
      </c>
      <c r="CA50" s="50">
        <f>SUM(CB38:CM38)/Assumptions!$T64*IF(CA1=Assumptions!$T68*12,1,0)</f>
        <v>0</v>
      </c>
      <c r="CB50" s="50">
        <f>SUM(CC38:CN38)/Assumptions!$T64*IF(CB1=Assumptions!$T68*12,1,0)</f>
        <v>0</v>
      </c>
      <c r="CC50" s="50">
        <f>SUM(CD38:CO38)/Assumptions!$T64*IF(CC1=Assumptions!$T68*12,1,0)</f>
        <v>0</v>
      </c>
      <c r="CD50" s="50">
        <f>SUM(CE38:CP38)/Assumptions!$T64*IF(CD1=Assumptions!$T68*12,1,0)</f>
        <v>0</v>
      </c>
      <c r="CE50" s="50">
        <f>SUM(CF38:CQ38)/Assumptions!$T64*IF(CE1=Assumptions!$T68*12,1,0)</f>
        <v>0</v>
      </c>
      <c r="CF50" s="50">
        <f>SUM(CG38:CR38)/Assumptions!$T64*IF(CF1=Assumptions!$T68*12,1,0)</f>
        <v>0</v>
      </c>
      <c r="CG50" s="50">
        <f>SUM(CH38:CS38)/Assumptions!$T64*IF(CG1=Assumptions!$T68*12,1,0)</f>
        <v>0</v>
      </c>
      <c r="CH50" s="50">
        <f>SUM(CI38:CT38)/Assumptions!$T64*IF(CH1=Assumptions!$T68*12,1,0)</f>
        <v>0</v>
      </c>
      <c r="CI50" s="50">
        <f>SUM(CJ38:CU38)/Assumptions!$T64*IF(CI1=Assumptions!$T68*12,1,0)</f>
        <v>0</v>
      </c>
      <c r="CJ50" s="50">
        <f>SUM(CK38:CV38)/Assumptions!$T64*IF(CJ1=Assumptions!$T68*12,1,0)</f>
        <v>0</v>
      </c>
      <c r="CK50" s="50">
        <f>SUM(CL38:CW38)/Assumptions!$T64*IF(CK1=Assumptions!$T68*12,1,0)</f>
        <v>0</v>
      </c>
      <c r="CL50" s="50">
        <f>SUM(CM38:CX38)/Assumptions!$T64*IF(CL1=Assumptions!$T68*12,1,0)</f>
        <v>0</v>
      </c>
      <c r="CM50" s="50">
        <f>SUM(CN38:CY38)/Assumptions!$T64*IF(CM1=Assumptions!$T68*12,1,0)</f>
        <v>0</v>
      </c>
      <c r="CN50" s="50">
        <f>SUM(CO38:CZ38)/Assumptions!$T64*IF(CN1=Assumptions!$T68*12,1,0)</f>
        <v>0</v>
      </c>
      <c r="CO50" s="50">
        <f>SUM(CP38:DA38)/Assumptions!$T64*IF(CO1=Assumptions!$T68*12,1,0)</f>
        <v>0</v>
      </c>
      <c r="CP50" s="50">
        <f>SUM(CQ38:DB38)/Assumptions!$T64*IF(CP1=Assumptions!$T68*12,1,0)</f>
        <v>0</v>
      </c>
      <c r="CQ50" s="50">
        <f>SUM(CR38:DC38)/Assumptions!$T64*IF(CQ1=Assumptions!$T68*12,1,0)</f>
        <v>0</v>
      </c>
      <c r="CR50" s="50">
        <f>SUM(CS38:DD38)/Assumptions!$T64*IF(CR1=Assumptions!$T68*12,1,0)</f>
        <v>0</v>
      </c>
      <c r="CS50" s="50">
        <f>SUM(CT38:DE38)/Assumptions!$T64*IF(CS1=Assumptions!$T68*12,1,0)</f>
        <v>0</v>
      </c>
      <c r="CT50" s="50">
        <f>SUM(CU38:DF38)/Assumptions!$T64*IF(CT1=Assumptions!$T68*12,1,0)</f>
        <v>0</v>
      </c>
      <c r="CU50" s="50">
        <f>SUM(CV38:DG38)/Assumptions!$T64*IF(CU1=Assumptions!$T68*12,1,0)</f>
        <v>0</v>
      </c>
      <c r="CV50" s="50">
        <f>SUM(CW38:DH38)/Assumptions!$T64*IF(CV1=Assumptions!$T68*12,1,0)</f>
        <v>0</v>
      </c>
      <c r="CW50" s="50">
        <f>SUM(CX38:DI38)/Assumptions!$T64*IF(CW1=Assumptions!$T68*12,1,0)</f>
        <v>0</v>
      </c>
      <c r="CX50" s="50">
        <f>SUM(CY38:DJ38)/Assumptions!$T64*IF(CX1=Assumptions!$T68*12,1,0)</f>
        <v>0</v>
      </c>
      <c r="CY50" s="50">
        <f>SUM(CZ38:DK38)/Assumptions!$T64*IF(CY1=Assumptions!$T68*12,1,0)</f>
        <v>0</v>
      </c>
      <c r="CZ50" s="50">
        <f>SUM(DA38:DL38)/Assumptions!$T64*IF(CZ1=Assumptions!$T68*12,1,0)</f>
        <v>0</v>
      </c>
      <c r="DA50" s="50">
        <f>SUM(DB38:DM38)/Assumptions!$T64*IF(DA1=Assumptions!$T68*12,1,0)</f>
        <v>0</v>
      </c>
      <c r="DB50" s="50">
        <f>SUM(DC38:DN38)/Assumptions!$T64*IF(DB1=Assumptions!$T68*12,1,0)</f>
        <v>0</v>
      </c>
      <c r="DC50" s="50">
        <f>SUM(DD38:DO38)/Assumptions!$T64*IF(DC1=Assumptions!$T68*12,1,0)</f>
        <v>0</v>
      </c>
      <c r="DD50" s="50">
        <f>SUM(DE38:DP38)/Assumptions!$T64*IF(DD1=Assumptions!$T68*12,1,0)</f>
        <v>0</v>
      </c>
      <c r="DE50" s="50">
        <f>SUM(DF38:DQ38)/Assumptions!$T64*IF(DE1=Assumptions!$T68*12,1,0)</f>
        <v>0</v>
      </c>
      <c r="DF50" s="50">
        <f>SUM(DG38:DR38)/Assumptions!$T64*IF(DF1=Assumptions!$T68*12,1,0)</f>
        <v>0</v>
      </c>
      <c r="DG50" s="50">
        <f>SUM(DH38:DS38)/Assumptions!$T64*IF(DG1=Assumptions!$T68*12,1,0)</f>
        <v>0</v>
      </c>
      <c r="DH50" s="50">
        <f>SUM(DI38:DT38)/Assumptions!$T64*IF(DH1=Assumptions!$T68*12,1,0)</f>
        <v>0</v>
      </c>
      <c r="DI50" s="50">
        <f>SUM(DJ38:DU38)/Assumptions!$T64*IF(DI1=Assumptions!$T68*12,1,0)</f>
        <v>0</v>
      </c>
      <c r="DJ50" s="50">
        <f>SUM(DK38:DV38)/Assumptions!$T64*IF(DJ1=Assumptions!$T68*12,1,0)</f>
        <v>0</v>
      </c>
      <c r="DK50" s="50">
        <f>SUM(DL38:DW38)/Assumptions!$T64*IF(DK1=Assumptions!$T68*12,1,0)</f>
        <v>0</v>
      </c>
      <c r="DL50" s="50">
        <f>SUM(DM38:DX38)/Assumptions!$T64*IF(DL1=Assumptions!$T68*12,1,0)</f>
        <v>0</v>
      </c>
      <c r="DM50" s="50">
        <f>SUM(DN38:DY38)/Assumptions!$T64*IF(DM1=Assumptions!$T68*12,1,0)</f>
        <v>0</v>
      </c>
      <c r="DN50" s="50">
        <f>SUM(DO38:DZ38)/Assumptions!$T64*IF(DN1=Assumptions!$T68*12,1,0)</f>
        <v>0</v>
      </c>
      <c r="DO50" s="50">
        <f>SUM(DP38:EA38)/Assumptions!$T64*IF(DO1=Assumptions!$T68*12,1,0)</f>
        <v>0</v>
      </c>
      <c r="DP50" s="50">
        <f>SUM(DQ38:EB38)/Assumptions!$T64*IF(DP1=Assumptions!$T68*12,1,0)</f>
        <v>0</v>
      </c>
      <c r="DQ50" s="50">
        <f>SUM(DR38:EC38)/Assumptions!$T64*IF(DQ1=Assumptions!$T68*12,1,0)</f>
        <v>0</v>
      </c>
      <c r="DR50" s="50">
        <f>SUM(DS38:ED38)/Assumptions!$T64*IF(DR1=Assumptions!$T68*12,1,0)</f>
        <v>0</v>
      </c>
      <c r="DS50" s="50">
        <f>SUM(DT38:EE38)/Assumptions!$T64*IF(DS1=Assumptions!$T68*12,1,0)</f>
        <v>3198622.675</v>
      </c>
      <c r="DT50" s="50">
        <f>SUM(DU38:EF38)/Assumptions!$T64*IF(DT1=Assumptions!$T68*12,1,0)</f>
        <v>0</v>
      </c>
      <c r="DU50" s="50">
        <f>SUM(DV38:EG38)/Assumptions!$T64*IF(DU1=Assumptions!$T68*12,1,0)</f>
        <v>0</v>
      </c>
      <c r="DV50" s="50">
        <f>SUM(DW38:EH38)/Assumptions!$T64*IF(DV1=Assumptions!$T68*12,1,0)</f>
        <v>0</v>
      </c>
      <c r="DW50" s="50">
        <f>SUM(DX38:EI38)/Assumptions!$T64*IF(DW1=Assumptions!$T68*12,1,0)</f>
        <v>0</v>
      </c>
      <c r="DX50" s="50">
        <f>SUM(DY38:EJ38)/Assumptions!$T64*IF(DX1=Assumptions!$T68*12,1,0)</f>
        <v>0</v>
      </c>
      <c r="DY50" s="50">
        <f>SUM(DZ38:EK38)/Assumptions!$T64*IF(DY1=Assumptions!$T68*12,1,0)</f>
        <v>0</v>
      </c>
      <c r="DZ50" s="50">
        <f>SUM(EA38:EL38)/Assumptions!$T64*IF(DZ1=Assumptions!$T68*12,1,0)</f>
        <v>0</v>
      </c>
      <c r="EA50" s="50">
        <f>SUM(EB38:EM38)/Assumptions!$T64*IF(EA1=Assumptions!$T68*12,1,0)</f>
        <v>0</v>
      </c>
      <c r="EB50" s="50">
        <f>SUM(EC38:EN38)/Assumptions!$T64*IF(EB1=Assumptions!$T68*12,1,0)</f>
        <v>0</v>
      </c>
      <c r="EC50" s="50">
        <f>SUM(ED38:EO38)/Assumptions!$T64*IF(EC1=Assumptions!$T68*12,1,0)</f>
        <v>0</v>
      </c>
      <c r="ED50" s="50">
        <f>SUM(EE38:EP38)/Assumptions!$T64*IF(ED1=Assumptions!$T68*12,1,0)</f>
        <v>0</v>
      </c>
      <c r="EE50" s="50">
        <f>SUM(EF38:EQ38)/Assumptions!$T64*IF(EE1=Assumptions!$T68*12,1,0)</f>
        <v>0</v>
      </c>
    </row>
    <row r="51" ht="15.75" customHeight="1">
      <c r="A51" s="1"/>
      <c r="B51" s="1"/>
      <c r="C51" s="1" t="s">
        <v>128</v>
      </c>
      <c r="D51" s="50">
        <f>-D50*Assumptions!$T65</f>
        <v>0</v>
      </c>
      <c r="E51" s="50">
        <f>-E50*Assumptions!$T65</f>
        <v>0</v>
      </c>
      <c r="F51" s="50">
        <f>-F50*Assumptions!$T65</f>
        <v>0</v>
      </c>
      <c r="G51" s="50">
        <f>-G50*Assumptions!$T65</f>
        <v>0</v>
      </c>
      <c r="H51" s="50">
        <f>-H50*Assumptions!$T65</f>
        <v>0</v>
      </c>
      <c r="I51" s="50">
        <f>-I50*Assumptions!$T65</f>
        <v>0</v>
      </c>
      <c r="J51" s="50">
        <f>-J50*Assumptions!$T65</f>
        <v>0</v>
      </c>
      <c r="K51" s="50">
        <f>-K50*Assumptions!$T65</f>
        <v>0</v>
      </c>
      <c r="L51" s="50">
        <f>-L50*Assumptions!$T65</f>
        <v>0</v>
      </c>
      <c r="M51" s="50">
        <f>-M50*Assumptions!$T65</f>
        <v>0</v>
      </c>
      <c r="N51" s="50">
        <f>-N50*Assumptions!$T65</f>
        <v>0</v>
      </c>
      <c r="O51" s="50">
        <f>-O50*Assumptions!$T65</f>
        <v>0</v>
      </c>
      <c r="P51" s="50">
        <f>-P50*Assumptions!$T65</f>
        <v>0</v>
      </c>
      <c r="Q51" s="50">
        <f>-Q50*Assumptions!$T65</f>
        <v>0</v>
      </c>
      <c r="R51" s="50">
        <f>-R50*Assumptions!$T65</f>
        <v>0</v>
      </c>
      <c r="S51" s="50">
        <f>-S50*Assumptions!$T65</f>
        <v>0</v>
      </c>
      <c r="T51" s="50">
        <f>-T50*Assumptions!$T65</f>
        <v>0</v>
      </c>
      <c r="U51" s="50">
        <f>-U50*Assumptions!$T65</f>
        <v>0</v>
      </c>
      <c r="V51" s="50">
        <f>-V50*Assumptions!$T65</f>
        <v>0</v>
      </c>
      <c r="W51" s="50">
        <f>-W50*Assumptions!$T65</f>
        <v>0</v>
      </c>
      <c r="X51" s="50">
        <f>-X50*Assumptions!$T65</f>
        <v>0</v>
      </c>
      <c r="Y51" s="50">
        <f>-Y50*Assumptions!$T65</f>
        <v>0</v>
      </c>
      <c r="Z51" s="50">
        <f>-Z50*Assumptions!$T65</f>
        <v>0</v>
      </c>
      <c r="AA51" s="50">
        <f>-AA50*Assumptions!$T65</f>
        <v>0</v>
      </c>
      <c r="AB51" s="50">
        <f>-AB50*Assumptions!$T65</f>
        <v>0</v>
      </c>
      <c r="AC51" s="50">
        <f>-AC50*Assumptions!$T65</f>
        <v>0</v>
      </c>
      <c r="AD51" s="50">
        <f>-AD50*Assumptions!$T65</f>
        <v>0</v>
      </c>
      <c r="AE51" s="50">
        <f>-AE50*Assumptions!$T65</f>
        <v>0</v>
      </c>
      <c r="AF51" s="50">
        <f>-AF50*Assumptions!$T65</f>
        <v>0</v>
      </c>
      <c r="AG51" s="50">
        <f>-AG50*Assumptions!$T65</f>
        <v>0</v>
      </c>
      <c r="AH51" s="50">
        <f>-AH50*Assumptions!$T65</f>
        <v>0</v>
      </c>
      <c r="AI51" s="50">
        <f>-AI50*Assumptions!$T65</f>
        <v>0</v>
      </c>
      <c r="AJ51" s="50">
        <f>-AJ50*Assumptions!$T65</f>
        <v>0</v>
      </c>
      <c r="AK51" s="50">
        <f>-AK50*Assumptions!$T65</f>
        <v>0</v>
      </c>
      <c r="AL51" s="50">
        <f>-AL50*Assumptions!$T65</f>
        <v>0</v>
      </c>
      <c r="AM51" s="50">
        <f>-AM50*Assumptions!$T65</f>
        <v>0</v>
      </c>
      <c r="AN51" s="50">
        <f>-AN50*Assumptions!$T65</f>
        <v>0</v>
      </c>
      <c r="AO51" s="50">
        <f>-AO50*Assumptions!$T65</f>
        <v>0</v>
      </c>
      <c r="AP51" s="50">
        <f>-AP50*Assumptions!$T65</f>
        <v>0</v>
      </c>
      <c r="AQ51" s="50">
        <f>-AQ50*Assumptions!$T65</f>
        <v>0</v>
      </c>
      <c r="AR51" s="50">
        <f>-AR50*Assumptions!$T65</f>
        <v>0</v>
      </c>
      <c r="AS51" s="50">
        <f>-AS50*Assumptions!$T65</f>
        <v>0</v>
      </c>
      <c r="AT51" s="50">
        <f>-AT50*Assumptions!$T65</f>
        <v>0</v>
      </c>
      <c r="AU51" s="50">
        <f>-AU50*Assumptions!$T65</f>
        <v>0</v>
      </c>
      <c r="AV51" s="50">
        <f>-AV50*Assumptions!$T65</f>
        <v>0</v>
      </c>
      <c r="AW51" s="50">
        <f>-AW50*Assumptions!$T65</f>
        <v>0</v>
      </c>
      <c r="AX51" s="50">
        <f>-AX50*Assumptions!$T65</f>
        <v>0</v>
      </c>
      <c r="AY51" s="50">
        <f>-AY50*Assumptions!$T65</f>
        <v>0</v>
      </c>
      <c r="AZ51" s="50">
        <f>-AZ50*Assumptions!$T65</f>
        <v>0</v>
      </c>
      <c r="BA51" s="50">
        <f>-BA50*Assumptions!$T65</f>
        <v>0</v>
      </c>
      <c r="BB51" s="50">
        <f>-BB50*Assumptions!$T65</f>
        <v>0</v>
      </c>
      <c r="BC51" s="50">
        <f>-BC50*Assumptions!$T65</f>
        <v>0</v>
      </c>
      <c r="BD51" s="50">
        <f>-BD50*Assumptions!$T65</f>
        <v>0</v>
      </c>
      <c r="BE51" s="50">
        <f>-BE50*Assumptions!$T65</f>
        <v>0</v>
      </c>
      <c r="BF51" s="50">
        <f>-BF50*Assumptions!$T65</f>
        <v>0</v>
      </c>
      <c r="BG51" s="50">
        <f>-BG50*Assumptions!$T65</f>
        <v>0</v>
      </c>
      <c r="BH51" s="50">
        <f>-BH50*Assumptions!$T65</f>
        <v>0</v>
      </c>
      <c r="BI51" s="50">
        <f>-BI50*Assumptions!$T65</f>
        <v>0</v>
      </c>
      <c r="BJ51" s="50">
        <f>-BJ50*Assumptions!$T65</f>
        <v>0</v>
      </c>
      <c r="BK51" s="50">
        <f>-BK50*Assumptions!$T65</f>
        <v>0</v>
      </c>
      <c r="BL51" s="50">
        <f>-BL50*Assumptions!$T65</f>
        <v>0</v>
      </c>
      <c r="BM51" s="50">
        <f>-BM50*Assumptions!$T65</f>
        <v>0</v>
      </c>
      <c r="BN51" s="50">
        <f>-BN50*Assumptions!$T65</f>
        <v>0</v>
      </c>
      <c r="BO51" s="50">
        <f>-BO50*Assumptions!$T65</f>
        <v>0</v>
      </c>
      <c r="BP51" s="50">
        <f>-BP50*Assumptions!$T65</f>
        <v>0</v>
      </c>
      <c r="BQ51" s="50">
        <f>-BQ50*Assumptions!$T65</f>
        <v>0</v>
      </c>
      <c r="BR51" s="50">
        <f>-BR50*Assumptions!$T65</f>
        <v>0</v>
      </c>
      <c r="BS51" s="50">
        <f>-BS50*Assumptions!$T65</f>
        <v>0</v>
      </c>
      <c r="BT51" s="50">
        <f>-BT50*Assumptions!$T65</f>
        <v>0</v>
      </c>
      <c r="BU51" s="50">
        <f>-BU50*Assumptions!$T65</f>
        <v>0</v>
      </c>
      <c r="BV51" s="50">
        <f>-BV50*Assumptions!$T65</f>
        <v>0</v>
      </c>
      <c r="BW51" s="50">
        <f>-BW50*Assumptions!$T65</f>
        <v>0</v>
      </c>
      <c r="BX51" s="50">
        <f>-BX50*Assumptions!$T65</f>
        <v>0</v>
      </c>
      <c r="BY51" s="50">
        <f>-BY50*Assumptions!$T65</f>
        <v>0</v>
      </c>
      <c r="BZ51" s="50">
        <f>-BZ50*Assumptions!$T65</f>
        <v>0</v>
      </c>
      <c r="CA51" s="50">
        <f>-CA50*Assumptions!$T65</f>
        <v>0</v>
      </c>
      <c r="CB51" s="50">
        <f>-CB50*Assumptions!$T65</f>
        <v>0</v>
      </c>
      <c r="CC51" s="50">
        <f>-CC50*Assumptions!$T65</f>
        <v>0</v>
      </c>
      <c r="CD51" s="50">
        <f>-CD50*Assumptions!$T65</f>
        <v>0</v>
      </c>
      <c r="CE51" s="50">
        <f>-CE50*Assumptions!$T65</f>
        <v>0</v>
      </c>
      <c r="CF51" s="50">
        <f>-CF50*Assumptions!$T65</f>
        <v>0</v>
      </c>
      <c r="CG51" s="50">
        <f>-CG50*Assumptions!$T65</f>
        <v>0</v>
      </c>
      <c r="CH51" s="50">
        <f>-CH50*Assumptions!$T65</f>
        <v>0</v>
      </c>
      <c r="CI51" s="50">
        <f>-CI50*Assumptions!$T65</f>
        <v>0</v>
      </c>
      <c r="CJ51" s="50">
        <f>-CJ50*Assumptions!$T65</f>
        <v>0</v>
      </c>
      <c r="CK51" s="50">
        <f>-CK50*Assumptions!$T65</f>
        <v>0</v>
      </c>
      <c r="CL51" s="50">
        <f>-CL50*Assumptions!$T65</f>
        <v>0</v>
      </c>
      <c r="CM51" s="50">
        <f>-CM50*Assumptions!$T65</f>
        <v>0</v>
      </c>
      <c r="CN51" s="50">
        <f>-CN50*Assumptions!$T65</f>
        <v>0</v>
      </c>
      <c r="CO51" s="50">
        <f>-CO50*Assumptions!$T65</f>
        <v>0</v>
      </c>
      <c r="CP51" s="50">
        <f>-CP50*Assumptions!$T65</f>
        <v>0</v>
      </c>
      <c r="CQ51" s="50">
        <f>-CQ50*Assumptions!$T65</f>
        <v>0</v>
      </c>
      <c r="CR51" s="50">
        <f>-CR50*Assumptions!$T65</f>
        <v>0</v>
      </c>
      <c r="CS51" s="50">
        <f>-CS50*Assumptions!$T65</f>
        <v>0</v>
      </c>
      <c r="CT51" s="50">
        <f>-CT50*Assumptions!$T65</f>
        <v>0</v>
      </c>
      <c r="CU51" s="50">
        <f>-CU50*Assumptions!$T65</f>
        <v>0</v>
      </c>
      <c r="CV51" s="50">
        <f>-CV50*Assumptions!$T65</f>
        <v>0</v>
      </c>
      <c r="CW51" s="50">
        <f>-CW50*Assumptions!$T65</f>
        <v>0</v>
      </c>
      <c r="CX51" s="50">
        <f>-CX50*Assumptions!$T65</f>
        <v>0</v>
      </c>
      <c r="CY51" s="50">
        <f>-CY50*Assumptions!$T65</f>
        <v>0</v>
      </c>
      <c r="CZ51" s="50">
        <f>-CZ50*Assumptions!$T65</f>
        <v>0</v>
      </c>
      <c r="DA51" s="50">
        <f>-DA50*Assumptions!$T65</f>
        <v>0</v>
      </c>
      <c r="DB51" s="50">
        <f>-DB50*Assumptions!$T65</f>
        <v>0</v>
      </c>
      <c r="DC51" s="50">
        <f>-DC50*Assumptions!$T65</f>
        <v>0</v>
      </c>
      <c r="DD51" s="50">
        <f>-DD50*Assumptions!$T65</f>
        <v>0</v>
      </c>
      <c r="DE51" s="50">
        <f>-DE50*Assumptions!$T65</f>
        <v>0</v>
      </c>
      <c r="DF51" s="50">
        <f>-DF50*Assumptions!$T65</f>
        <v>0</v>
      </c>
      <c r="DG51" s="50">
        <f>-DG50*Assumptions!$T65</f>
        <v>0</v>
      </c>
      <c r="DH51" s="50">
        <f>-DH50*Assumptions!$T65</f>
        <v>0</v>
      </c>
      <c r="DI51" s="50">
        <f>-DI50*Assumptions!$T65</f>
        <v>0</v>
      </c>
      <c r="DJ51" s="50">
        <f>-DJ50*Assumptions!$T65</f>
        <v>0</v>
      </c>
      <c r="DK51" s="50">
        <f>-DK50*Assumptions!$T65</f>
        <v>0</v>
      </c>
      <c r="DL51" s="50">
        <f>-DL50*Assumptions!$T65</f>
        <v>0</v>
      </c>
      <c r="DM51" s="50">
        <f>-DM50*Assumptions!$T65</f>
        <v>0</v>
      </c>
      <c r="DN51" s="50">
        <f>-DN50*Assumptions!$T65</f>
        <v>0</v>
      </c>
      <c r="DO51" s="50">
        <f>-DO50*Assumptions!$T65</f>
        <v>0</v>
      </c>
      <c r="DP51" s="50">
        <f>-DP50*Assumptions!$T65</f>
        <v>0</v>
      </c>
      <c r="DQ51" s="50">
        <f>-DQ50*Assumptions!$T65</f>
        <v>0</v>
      </c>
      <c r="DR51" s="50">
        <f>-DR50*Assumptions!$T65</f>
        <v>0</v>
      </c>
      <c r="DS51" s="50">
        <f>-DS50*Assumptions!$T65</f>
        <v>-63972.45349</v>
      </c>
      <c r="DT51" s="50">
        <f>-DT50*Assumptions!$T65</f>
        <v>0</v>
      </c>
      <c r="DU51" s="50">
        <f>-DU50*Assumptions!$T65</f>
        <v>0</v>
      </c>
      <c r="DV51" s="50">
        <f>-DV50*Assumptions!$T65</f>
        <v>0</v>
      </c>
      <c r="DW51" s="50">
        <f>-DW50*Assumptions!$T65</f>
        <v>0</v>
      </c>
      <c r="DX51" s="50">
        <f>-DX50*Assumptions!$T65</f>
        <v>0</v>
      </c>
      <c r="DY51" s="50">
        <f>-DY50*Assumptions!$T65</f>
        <v>0</v>
      </c>
      <c r="DZ51" s="50">
        <f>-DZ50*Assumptions!$T65</f>
        <v>0</v>
      </c>
      <c r="EA51" s="50">
        <f>-EA50*Assumptions!$T65</f>
        <v>0</v>
      </c>
      <c r="EB51" s="50">
        <f>-EB50*Assumptions!$T65</f>
        <v>0</v>
      </c>
      <c r="EC51" s="50">
        <f>-EC50*Assumptions!$T65</f>
        <v>0</v>
      </c>
      <c r="ED51" s="50">
        <f>-ED50*Assumptions!$T65</f>
        <v>0</v>
      </c>
      <c r="EE51" s="50">
        <f>-EE50*Assumptions!$T65</f>
        <v>0</v>
      </c>
    </row>
    <row r="52" ht="15.75" customHeight="1">
      <c r="A52" s="1"/>
      <c r="B52" s="21"/>
      <c r="C52" s="21" t="s">
        <v>207</v>
      </c>
      <c r="D52" s="198">
        <f t="shared" ref="D52:EE52" si="11">-D47*IF(D50=0,0,1)</f>
        <v>0</v>
      </c>
      <c r="E52" s="198">
        <f t="shared" si="11"/>
        <v>0</v>
      </c>
      <c r="F52" s="198">
        <f t="shared" si="11"/>
        <v>0</v>
      </c>
      <c r="G52" s="198">
        <f t="shared" si="11"/>
        <v>0</v>
      </c>
      <c r="H52" s="198">
        <f t="shared" si="11"/>
        <v>0</v>
      </c>
      <c r="I52" s="198">
        <f t="shared" si="11"/>
        <v>0</v>
      </c>
      <c r="J52" s="198">
        <f t="shared" si="11"/>
        <v>0</v>
      </c>
      <c r="K52" s="198">
        <f t="shared" si="11"/>
        <v>0</v>
      </c>
      <c r="L52" s="198">
        <f t="shared" si="11"/>
        <v>0</v>
      </c>
      <c r="M52" s="198">
        <f t="shared" si="11"/>
        <v>0</v>
      </c>
      <c r="N52" s="198">
        <f t="shared" si="11"/>
        <v>0</v>
      </c>
      <c r="O52" s="198">
        <f t="shared" si="11"/>
        <v>0</v>
      </c>
      <c r="P52" s="198">
        <f t="shared" si="11"/>
        <v>0</v>
      </c>
      <c r="Q52" s="198">
        <f t="shared" si="11"/>
        <v>0</v>
      </c>
      <c r="R52" s="198">
        <f t="shared" si="11"/>
        <v>0</v>
      </c>
      <c r="S52" s="198">
        <f t="shared" si="11"/>
        <v>0</v>
      </c>
      <c r="T52" s="198">
        <f t="shared" si="11"/>
        <v>0</v>
      </c>
      <c r="U52" s="198">
        <f t="shared" si="11"/>
        <v>0</v>
      </c>
      <c r="V52" s="198">
        <f t="shared" si="11"/>
        <v>0</v>
      </c>
      <c r="W52" s="198">
        <f t="shared" si="11"/>
        <v>0</v>
      </c>
      <c r="X52" s="198">
        <f t="shared" si="11"/>
        <v>0</v>
      </c>
      <c r="Y52" s="198">
        <f t="shared" si="11"/>
        <v>0</v>
      </c>
      <c r="Z52" s="198">
        <f t="shared" si="11"/>
        <v>0</v>
      </c>
      <c r="AA52" s="198">
        <f t="shared" si="11"/>
        <v>0</v>
      </c>
      <c r="AB52" s="198">
        <f t="shared" si="11"/>
        <v>0</v>
      </c>
      <c r="AC52" s="198">
        <f t="shared" si="11"/>
        <v>0</v>
      </c>
      <c r="AD52" s="198">
        <f t="shared" si="11"/>
        <v>0</v>
      </c>
      <c r="AE52" s="198">
        <f t="shared" si="11"/>
        <v>0</v>
      </c>
      <c r="AF52" s="198">
        <f t="shared" si="11"/>
        <v>0</v>
      </c>
      <c r="AG52" s="198">
        <f t="shared" si="11"/>
        <v>0</v>
      </c>
      <c r="AH52" s="198">
        <f t="shared" si="11"/>
        <v>0</v>
      </c>
      <c r="AI52" s="198">
        <f t="shared" si="11"/>
        <v>0</v>
      </c>
      <c r="AJ52" s="198">
        <f t="shared" si="11"/>
        <v>0</v>
      </c>
      <c r="AK52" s="198">
        <f t="shared" si="11"/>
        <v>0</v>
      </c>
      <c r="AL52" s="198">
        <f t="shared" si="11"/>
        <v>0</v>
      </c>
      <c r="AM52" s="198">
        <f t="shared" si="11"/>
        <v>0</v>
      </c>
      <c r="AN52" s="198">
        <f t="shared" si="11"/>
        <v>0</v>
      </c>
      <c r="AO52" s="198">
        <f t="shared" si="11"/>
        <v>0</v>
      </c>
      <c r="AP52" s="198">
        <f t="shared" si="11"/>
        <v>0</v>
      </c>
      <c r="AQ52" s="198">
        <f t="shared" si="11"/>
        <v>0</v>
      </c>
      <c r="AR52" s="198">
        <f t="shared" si="11"/>
        <v>0</v>
      </c>
      <c r="AS52" s="198">
        <f t="shared" si="11"/>
        <v>0</v>
      </c>
      <c r="AT52" s="198">
        <f t="shared" si="11"/>
        <v>0</v>
      </c>
      <c r="AU52" s="198">
        <f t="shared" si="11"/>
        <v>0</v>
      </c>
      <c r="AV52" s="198">
        <f t="shared" si="11"/>
        <v>0</v>
      </c>
      <c r="AW52" s="198">
        <f t="shared" si="11"/>
        <v>0</v>
      </c>
      <c r="AX52" s="198">
        <f t="shared" si="11"/>
        <v>0</v>
      </c>
      <c r="AY52" s="198">
        <f t="shared" si="11"/>
        <v>0</v>
      </c>
      <c r="AZ52" s="198">
        <f t="shared" si="11"/>
        <v>0</v>
      </c>
      <c r="BA52" s="198">
        <f t="shared" si="11"/>
        <v>0</v>
      </c>
      <c r="BB52" s="198">
        <f t="shared" si="11"/>
        <v>0</v>
      </c>
      <c r="BC52" s="198">
        <f t="shared" si="11"/>
        <v>0</v>
      </c>
      <c r="BD52" s="198">
        <f t="shared" si="11"/>
        <v>0</v>
      </c>
      <c r="BE52" s="198">
        <f t="shared" si="11"/>
        <v>0</v>
      </c>
      <c r="BF52" s="198">
        <f t="shared" si="11"/>
        <v>0</v>
      </c>
      <c r="BG52" s="198">
        <f t="shared" si="11"/>
        <v>0</v>
      </c>
      <c r="BH52" s="198">
        <f t="shared" si="11"/>
        <v>0</v>
      </c>
      <c r="BI52" s="198">
        <f t="shared" si="11"/>
        <v>0</v>
      </c>
      <c r="BJ52" s="198">
        <f t="shared" si="11"/>
        <v>0</v>
      </c>
      <c r="BK52" s="198">
        <f t="shared" si="11"/>
        <v>0</v>
      </c>
      <c r="BL52" s="198">
        <f t="shared" si="11"/>
        <v>0</v>
      </c>
      <c r="BM52" s="198">
        <f t="shared" si="11"/>
        <v>0</v>
      </c>
      <c r="BN52" s="198">
        <f t="shared" si="11"/>
        <v>0</v>
      </c>
      <c r="BO52" s="198">
        <f t="shared" si="11"/>
        <v>0</v>
      </c>
      <c r="BP52" s="198">
        <f t="shared" si="11"/>
        <v>0</v>
      </c>
      <c r="BQ52" s="198">
        <f t="shared" si="11"/>
        <v>0</v>
      </c>
      <c r="BR52" s="198">
        <f t="shared" si="11"/>
        <v>0</v>
      </c>
      <c r="BS52" s="198">
        <f t="shared" si="11"/>
        <v>0</v>
      </c>
      <c r="BT52" s="198">
        <f t="shared" si="11"/>
        <v>0</v>
      </c>
      <c r="BU52" s="198">
        <f t="shared" si="11"/>
        <v>0</v>
      </c>
      <c r="BV52" s="198">
        <f t="shared" si="11"/>
        <v>0</v>
      </c>
      <c r="BW52" s="198">
        <f t="shared" si="11"/>
        <v>0</v>
      </c>
      <c r="BX52" s="198">
        <f t="shared" si="11"/>
        <v>0</v>
      </c>
      <c r="BY52" s="198">
        <f t="shared" si="11"/>
        <v>0</v>
      </c>
      <c r="BZ52" s="198">
        <f t="shared" si="11"/>
        <v>0</v>
      </c>
      <c r="CA52" s="198">
        <f t="shared" si="11"/>
        <v>0</v>
      </c>
      <c r="CB52" s="198">
        <f t="shared" si="11"/>
        <v>0</v>
      </c>
      <c r="CC52" s="198">
        <f t="shared" si="11"/>
        <v>0</v>
      </c>
      <c r="CD52" s="198">
        <f t="shared" si="11"/>
        <v>0</v>
      </c>
      <c r="CE52" s="198">
        <f t="shared" si="11"/>
        <v>0</v>
      </c>
      <c r="CF52" s="198">
        <f t="shared" si="11"/>
        <v>0</v>
      </c>
      <c r="CG52" s="198">
        <f t="shared" si="11"/>
        <v>0</v>
      </c>
      <c r="CH52" s="198">
        <f t="shared" si="11"/>
        <v>0</v>
      </c>
      <c r="CI52" s="198">
        <f t="shared" si="11"/>
        <v>0</v>
      </c>
      <c r="CJ52" s="198">
        <f t="shared" si="11"/>
        <v>0</v>
      </c>
      <c r="CK52" s="198">
        <f t="shared" si="11"/>
        <v>0</v>
      </c>
      <c r="CL52" s="198">
        <f t="shared" si="11"/>
        <v>0</v>
      </c>
      <c r="CM52" s="198">
        <f t="shared" si="11"/>
        <v>0</v>
      </c>
      <c r="CN52" s="198">
        <f t="shared" si="11"/>
        <v>0</v>
      </c>
      <c r="CO52" s="198">
        <f t="shared" si="11"/>
        <v>0</v>
      </c>
      <c r="CP52" s="198">
        <f t="shared" si="11"/>
        <v>0</v>
      </c>
      <c r="CQ52" s="198">
        <f t="shared" si="11"/>
        <v>0</v>
      </c>
      <c r="CR52" s="198">
        <f t="shared" si="11"/>
        <v>0</v>
      </c>
      <c r="CS52" s="198">
        <f t="shared" si="11"/>
        <v>0</v>
      </c>
      <c r="CT52" s="198">
        <f t="shared" si="11"/>
        <v>0</v>
      </c>
      <c r="CU52" s="198">
        <f t="shared" si="11"/>
        <v>0</v>
      </c>
      <c r="CV52" s="198">
        <f t="shared" si="11"/>
        <v>0</v>
      </c>
      <c r="CW52" s="198">
        <f t="shared" si="11"/>
        <v>0</v>
      </c>
      <c r="CX52" s="198">
        <f t="shared" si="11"/>
        <v>0</v>
      </c>
      <c r="CY52" s="198">
        <f t="shared" si="11"/>
        <v>0</v>
      </c>
      <c r="CZ52" s="198">
        <f t="shared" si="11"/>
        <v>0</v>
      </c>
      <c r="DA52" s="198">
        <f t="shared" si="11"/>
        <v>0</v>
      </c>
      <c r="DB52" s="198">
        <f t="shared" si="11"/>
        <v>0</v>
      </c>
      <c r="DC52" s="198">
        <f t="shared" si="11"/>
        <v>0</v>
      </c>
      <c r="DD52" s="198">
        <f t="shared" si="11"/>
        <v>0</v>
      </c>
      <c r="DE52" s="198">
        <f t="shared" si="11"/>
        <v>0</v>
      </c>
      <c r="DF52" s="198">
        <f t="shared" si="11"/>
        <v>0</v>
      </c>
      <c r="DG52" s="198">
        <f t="shared" si="11"/>
        <v>0</v>
      </c>
      <c r="DH52" s="198">
        <f t="shared" si="11"/>
        <v>0</v>
      </c>
      <c r="DI52" s="198">
        <f t="shared" si="11"/>
        <v>0</v>
      </c>
      <c r="DJ52" s="198">
        <f t="shared" si="11"/>
        <v>0</v>
      </c>
      <c r="DK52" s="198">
        <f t="shared" si="11"/>
        <v>0</v>
      </c>
      <c r="DL52" s="198">
        <f t="shared" si="11"/>
        <v>0</v>
      </c>
      <c r="DM52" s="198">
        <f t="shared" si="11"/>
        <v>0</v>
      </c>
      <c r="DN52" s="198">
        <f t="shared" si="11"/>
        <v>0</v>
      </c>
      <c r="DO52" s="198">
        <f t="shared" si="11"/>
        <v>0</v>
      </c>
      <c r="DP52" s="198">
        <f t="shared" si="11"/>
        <v>0</v>
      </c>
      <c r="DQ52" s="198">
        <f t="shared" si="11"/>
        <v>0</v>
      </c>
      <c r="DR52" s="198">
        <f t="shared" si="11"/>
        <v>0</v>
      </c>
      <c r="DS52" s="198">
        <f t="shared" si="11"/>
        <v>-1290138.241</v>
      </c>
      <c r="DT52" s="198">
        <f t="shared" si="11"/>
        <v>0</v>
      </c>
      <c r="DU52" s="198">
        <f t="shared" si="11"/>
        <v>0</v>
      </c>
      <c r="DV52" s="198">
        <f t="shared" si="11"/>
        <v>0</v>
      </c>
      <c r="DW52" s="198">
        <f t="shared" si="11"/>
        <v>0</v>
      </c>
      <c r="DX52" s="198">
        <f t="shared" si="11"/>
        <v>0</v>
      </c>
      <c r="DY52" s="198">
        <f t="shared" si="11"/>
        <v>0</v>
      </c>
      <c r="DZ52" s="198">
        <f t="shared" si="11"/>
        <v>0</v>
      </c>
      <c r="EA52" s="198">
        <f t="shared" si="11"/>
        <v>0</v>
      </c>
      <c r="EB52" s="198">
        <f t="shared" si="11"/>
        <v>0</v>
      </c>
      <c r="EC52" s="198">
        <f t="shared" si="11"/>
        <v>0</v>
      </c>
      <c r="ED52" s="198">
        <f t="shared" si="11"/>
        <v>0</v>
      </c>
      <c r="EE52" s="198">
        <f t="shared" si="11"/>
        <v>0</v>
      </c>
    </row>
    <row r="53" ht="15.75" customHeight="1">
      <c r="A53" s="1"/>
      <c r="B53" s="43"/>
      <c r="C53" s="43" t="s">
        <v>158</v>
      </c>
      <c r="D53" s="200">
        <f t="shared" ref="D53:EE53" si="12">SUM(D50:D52)</f>
        <v>0</v>
      </c>
      <c r="E53" s="200">
        <f t="shared" si="12"/>
        <v>0</v>
      </c>
      <c r="F53" s="200">
        <f t="shared" si="12"/>
        <v>0</v>
      </c>
      <c r="G53" s="200">
        <f t="shared" si="12"/>
        <v>0</v>
      </c>
      <c r="H53" s="200">
        <f t="shared" si="12"/>
        <v>0</v>
      </c>
      <c r="I53" s="200">
        <f t="shared" si="12"/>
        <v>0</v>
      </c>
      <c r="J53" s="200">
        <f t="shared" si="12"/>
        <v>0</v>
      </c>
      <c r="K53" s="200">
        <f t="shared" si="12"/>
        <v>0</v>
      </c>
      <c r="L53" s="200">
        <f t="shared" si="12"/>
        <v>0</v>
      </c>
      <c r="M53" s="200">
        <f t="shared" si="12"/>
        <v>0</v>
      </c>
      <c r="N53" s="200">
        <f t="shared" si="12"/>
        <v>0</v>
      </c>
      <c r="O53" s="200">
        <f t="shared" si="12"/>
        <v>0</v>
      </c>
      <c r="P53" s="200">
        <f t="shared" si="12"/>
        <v>0</v>
      </c>
      <c r="Q53" s="200">
        <f t="shared" si="12"/>
        <v>0</v>
      </c>
      <c r="R53" s="200">
        <f t="shared" si="12"/>
        <v>0</v>
      </c>
      <c r="S53" s="200">
        <f t="shared" si="12"/>
        <v>0</v>
      </c>
      <c r="T53" s="200">
        <f t="shared" si="12"/>
        <v>0</v>
      </c>
      <c r="U53" s="200">
        <f t="shared" si="12"/>
        <v>0</v>
      </c>
      <c r="V53" s="200">
        <f t="shared" si="12"/>
        <v>0</v>
      </c>
      <c r="W53" s="200">
        <f t="shared" si="12"/>
        <v>0</v>
      </c>
      <c r="X53" s="200">
        <f t="shared" si="12"/>
        <v>0</v>
      </c>
      <c r="Y53" s="200">
        <f t="shared" si="12"/>
        <v>0</v>
      </c>
      <c r="Z53" s="200">
        <f t="shared" si="12"/>
        <v>0</v>
      </c>
      <c r="AA53" s="200">
        <f t="shared" si="12"/>
        <v>0</v>
      </c>
      <c r="AB53" s="200">
        <f t="shared" si="12"/>
        <v>0</v>
      </c>
      <c r="AC53" s="200">
        <f t="shared" si="12"/>
        <v>0</v>
      </c>
      <c r="AD53" s="200">
        <f t="shared" si="12"/>
        <v>0</v>
      </c>
      <c r="AE53" s="200">
        <f t="shared" si="12"/>
        <v>0</v>
      </c>
      <c r="AF53" s="200">
        <f t="shared" si="12"/>
        <v>0</v>
      </c>
      <c r="AG53" s="200">
        <f t="shared" si="12"/>
        <v>0</v>
      </c>
      <c r="AH53" s="200">
        <f t="shared" si="12"/>
        <v>0</v>
      </c>
      <c r="AI53" s="200">
        <f t="shared" si="12"/>
        <v>0</v>
      </c>
      <c r="AJ53" s="200">
        <f t="shared" si="12"/>
        <v>0</v>
      </c>
      <c r="AK53" s="200">
        <f t="shared" si="12"/>
        <v>0</v>
      </c>
      <c r="AL53" s="200">
        <f t="shared" si="12"/>
        <v>0</v>
      </c>
      <c r="AM53" s="200">
        <f t="shared" si="12"/>
        <v>0</v>
      </c>
      <c r="AN53" s="200">
        <f t="shared" si="12"/>
        <v>0</v>
      </c>
      <c r="AO53" s="200">
        <f t="shared" si="12"/>
        <v>0</v>
      </c>
      <c r="AP53" s="200">
        <f t="shared" si="12"/>
        <v>0</v>
      </c>
      <c r="AQ53" s="200">
        <f t="shared" si="12"/>
        <v>0</v>
      </c>
      <c r="AR53" s="200">
        <f t="shared" si="12"/>
        <v>0</v>
      </c>
      <c r="AS53" s="200">
        <f t="shared" si="12"/>
        <v>0</v>
      </c>
      <c r="AT53" s="200">
        <f t="shared" si="12"/>
        <v>0</v>
      </c>
      <c r="AU53" s="200">
        <f t="shared" si="12"/>
        <v>0</v>
      </c>
      <c r="AV53" s="200">
        <f t="shared" si="12"/>
        <v>0</v>
      </c>
      <c r="AW53" s="200">
        <f t="shared" si="12"/>
        <v>0</v>
      </c>
      <c r="AX53" s="200">
        <f t="shared" si="12"/>
        <v>0</v>
      </c>
      <c r="AY53" s="200">
        <f t="shared" si="12"/>
        <v>0</v>
      </c>
      <c r="AZ53" s="200">
        <f t="shared" si="12"/>
        <v>0</v>
      </c>
      <c r="BA53" s="200">
        <f t="shared" si="12"/>
        <v>0</v>
      </c>
      <c r="BB53" s="200">
        <f t="shared" si="12"/>
        <v>0</v>
      </c>
      <c r="BC53" s="200">
        <f t="shared" si="12"/>
        <v>0</v>
      </c>
      <c r="BD53" s="200">
        <f t="shared" si="12"/>
        <v>0</v>
      </c>
      <c r="BE53" s="200">
        <f t="shared" si="12"/>
        <v>0</v>
      </c>
      <c r="BF53" s="200">
        <f t="shared" si="12"/>
        <v>0</v>
      </c>
      <c r="BG53" s="200">
        <f t="shared" si="12"/>
        <v>0</v>
      </c>
      <c r="BH53" s="200">
        <f t="shared" si="12"/>
        <v>0</v>
      </c>
      <c r="BI53" s="200">
        <f t="shared" si="12"/>
        <v>0</v>
      </c>
      <c r="BJ53" s="200">
        <f t="shared" si="12"/>
        <v>0</v>
      </c>
      <c r="BK53" s="200">
        <f t="shared" si="12"/>
        <v>0</v>
      </c>
      <c r="BL53" s="200">
        <f t="shared" si="12"/>
        <v>0</v>
      </c>
      <c r="BM53" s="200">
        <f t="shared" si="12"/>
        <v>0</v>
      </c>
      <c r="BN53" s="200">
        <f t="shared" si="12"/>
        <v>0</v>
      </c>
      <c r="BO53" s="200">
        <f t="shared" si="12"/>
        <v>0</v>
      </c>
      <c r="BP53" s="200">
        <f t="shared" si="12"/>
        <v>0</v>
      </c>
      <c r="BQ53" s="200">
        <f t="shared" si="12"/>
        <v>0</v>
      </c>
      <c r="BR53" s="200">
        <f t="shared" si="12"/>
        <v>0</v>
      </c>
      <c r="BS53" s="200">
        <f t="shared" si="12"/>
        <v>0</v>
      </c>
      <c r="BT53" s="200">
        <f t="shared" si="12"/>
        <v>0</v>
      </c>
      <c r="BU53" s="200">
        <f t="shared" si="12"/>
        <v>0</v>
      </c>
      <c r="BV53" s="200">
        <f t="shared" si="12"/>
        <v>0</v>
      </c>
      <c r="BW53" s="200">
        <f t="shared" si="12"/>
        <v>0</v>
      </c>
      <c r="BX53" s="200">
        <f t="shared" si="12"/>
        <v>0</v>
      </c>
      <c r="BY53" s="200">
        <f t="shared" si="12"/>
        <v>0</v>
      </c>
      <c r="BZ53" s="200">
        <f t="shared" si="12"/>
        <v>0</v>
      </c>
      <c r="CA53" s="200">
        <f t="shared" si="12"/>
        <v>0</v>
      </c>
      <c r="CB53" s="200">
        <f t="shared" si="12"/>
        <v>0</v>
      </c>
      <c r="CC53" s="200">
        <f t="shared" si="12"/>
        <v>0</v>
      </c>
      <c r="CD53" s="200">
        <f t="shared" si="12"/>
        <v>0</v>
      </c>
      <c r="CE53" s="200">
        <f t="shared" si="12"/>
        <v>0</v>
      </c>
      <c r="CF53" s="200">
        <f t="shared" si="12"/>
        <v>0</v>
      </c>
      <c r="CG53" s="200">
        <f t="shared" si="12"/>
        <v>0</v>
      </c>
      <c r="CH53" s="200">
        <f t="shared" si="12"/>
        <v>0</v>
      </c>
      <c r="CI53" s="200">
        <f t="shared" si="12"/>
        <v>0</v>
      </c>
      <c r="CJ53" s="200">
        <f t="shared" si="12"/>
        <v>0</v>
      </c>
      <c r="CK53" s="200">
        <f t="shared" si="12"/>
        <v>0</v>
      </c>
      <c r="CL53" s="200">
        <f t="shared" si="12"/>
        <v>0</v>
      </c>
      <c r="CM53" s="200">
        <f t="shared" si="12"/>
        <v>0</v>
      </c>
      <c r="CN53" s="200">
        <f t="shared" si="12"/>
        <v>0</v>
      </c>
      <c r="CO53" s="200">
        <f t="shared" si="12"/>
        <v>0</v>
      </c>
      <c r="CP53" s="200">
        <f t="shared" si="12"/>
        <v>0</v>
      </c>
      <c r="CQ53" s="200">
        <f t="shared" si="12"/>
        <v>0</v>
      </c>
      <c r="CR53" s="200">
        <f t="shared" si="12"/>
        <v>0</v>
      </c>
      <c r="CS53" s="200">
        <f t="shared" si="12"/>
        <v>0</v>
      </c>
      <c r="CT53" s="200">
        <f t="shared" si="12"/>
        <v>0</v>
      </c>
      <c r="CU53" s="200">
        <f t="shared" si="12"/>
        <v>0</v>
      </c>
      <c r="CV53" s="200">
        <f t="shared" si="12"/>
        <v>0</v>
      </c>
      <c r="CW53" s="200">
        <f t="shared" si="12"/>
        <v>0</v>
      </c>
      <c r="CX53" s="200">
        <f t="shared" si="12"/>
        <v>0</v>
      </c>
      <c r="CY53" s="200">
        <f t="shared" si="12"/>
        <v>0</v>
      </c>
      <c r="CZ53" s="200">
        <f t="shared" si="12"/>
        <v>0</v>
      </c>
      <c r="DA53" s="200">
        <f t="shared" si="12"/>
        <v>0</v>
      </c>
      <c r="DB53" s="200">
        <f t="shared" si="12"/>
        <v>0</v>
      </c>
      <c r="DC53" s="200">
        <f t="shared" si="12"/>
        <v>0</v>
      </c>
      <c r="DD53" s="200">
        <f t="shared" si="12"/>
        <v>0</v>
      </c>
      <c r="DE53" s="200">
        <f t="shared" si="12"/>
        <v>0</v>
      </c>
      <c r="DF53" s="200">
        <f t="shared" si="12"/>
        <v>0</v>
      </c>
      <c r="DG53" s="200">
        <f t="shared" si="12"/>
        <v>0</v>
      </c>
      <c r="DH53" s="200">
        <f t="shared" si="12"/>
        <v>0</v>
      </c>
      <c r="DI53" s="200">
        <f t="shared" si="12"/>
        <v>0</v>
      </c>
      <c r="DJ53" s="200">
        <f t="shared" si="12"/>
        <v>0</v>
      </c>
      <c r="DK53" s="200">
        <f t="shared" si="12"/>
        <v>0</v>
      </c>
      <c r="DL53" s="200">
        <f t="shared" si="12"/>
        <v>0</v>
      </c>
      <c r="DM53" s="200">
        <f t="shared" si="12"/>
        <v>0</v>
      </c>
      <c r="DN53" s="200">
        <f t="shared" si="12"/>
        <v>0</v>
      </c>
      <c r="DO53" s="200">
        <f t="shared" si="12"/>
        <v>0</v>
      </c>
      <c r="DP53" s="200">
        <f t="shared" si="12"/>
        <v>0</v>
      </c>
      <c r="DQ53" s="200">
        <f t="shared" si="12"/>
        <v>0</v>
      </c>
      <c r="DR53" s="200">
        <f t="shared" si="12"/>
        <v>0</v>
      </c>
      <c r="DS53" s="200">
        <f t="shared" si="12"/>
        <v>1844511.98</v>
      </c>
      <c r="DT53" s="200">
        <f t="shared" si="12"/>
        <v>0</v>
      </c>
      <c r="DU53" s="200">
        <f t="shared" si="12"/>
        <v>0</v>
      </c>
      <c r="DV53" s="200">
        <f t="shared" si="12"/>
        <v>0</v>
      </c>
      <c r="DW53" s="200">
        <f t="shared" si="12"/>
        <v>0</v>
      </c>
      <c r="DX53" s="200">
        <f t="shared" si="12"/>
        <v>0</v>
      </c>
      <c r="DY53" s="200">
        <f t="shared" si="12"/>
        <v>0</v>
      </c>
      <c r="DZ53" s="200">
        <f t="shared" si="12"/>
        <v>0</v>
      </c>
      <c r="EA53" s="200">
        <f t="shared" si="12"/>
        <v>0</v>
      </c>
      <c r="EB53" s="200">
        <f t="shared" si="12"/>
        <v>0</v>
      </c>
      <c r="EC53" s="200">
        <f t="shared" si="12"/>
        <v>0</v>
      </c>
      <c r="ED53" s="200">
        <f t="shared" si="12"/>
        <v>0</v>
      </c>
      <c r="EE53" s="200">
        <f t="shared" si="12"/>
        <v>0</v>
      </c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</row>
    <row r="55" ht="15.75" customHeight="1">
      <c r="A55" s="1"/>
      <c r="B55" s="1"/>
      <c r="C55" s="1" t="s">
        <v>159</v>
      </c>
      <c r="D55" s="50">
        <f>(D38-D46)*IF(D1&gt;Assumptions!$T$68*12,0,1)</f>
        <v>12850.48009</v>
      </c>
      <c r="E55" s="50">
        <f>(E38-E46)*IF(E1&gt;Assumptions!$T$68*12,0,1)</f>
        <v>12850.48009</v>
      </c>
      <c r="F55" s="50">
        <f>(F38-F46)*IF(F1&gt;Assumptions!$T$68*12,0,1)</f>
        <v>12850.48009</v>
      </c>
      <c r="G55" s="50">
        <f>(G38-G46)*IF(G1&gt;Assumptions!$T$68*12,0,1)</f>
        <v>12850.48009</v>
      </c>
      <c r="H55" s="50">
        <f>(H38-H46)*IF(H1&gt;Assumptions!$T$68*12,0,1)</f>
        <v>12850.48009</v>
      </c>
      <c r="I55" s="50">
        <f>(I38-I46)*IF(I1&gt;Assumptions!$T$68*12,0,1)</f>
        <v>12850.48009</v>
      </c>
      <c r="J55" s="50">
        <f>(J38-J46)*IF(J1&gt;Assumptions!$T$68*12,0,1)</f>
        <v>12850.48009</v>
      </c>
      <c r="K55" s="50">
        <f>(K38-K46)*IF(K1&gt;Assumptions!$T$68*12,0,1)</f>
        <v>12850.48009</v>
      </c>
      <c r="L55" s="50">
        <f>(L38-L46)*IF(L1&gt;Assumptions!$T$68*12,0,1)</f>
        <v>12850.48009</v>
      </c>
      <c r="M55" s="50">
        <f>(M38-M46)*IF(M1&gt;Assumptions!$T$68*12,0,1)</f>
        <v>12850.48009</v>
      </c>
      <c r="N55" s="50">
        <f>(N38-N46)*IF(N1&gt;Assumptions!$T$68*12,0,1)</f>
        <v>12850.48009</v>
      </c>
      <c r="O55" s="50">
        <f>(O38-O46)*IF(O1&gt;Assumptions!$T$68*12,0,1)</f>
        <v>12850.48009</v>
      </c>
      <c r="P55" s="50">
        <f>(P38-P46)*IF(P1&gt;Assumptions!$T$68*12,0,1)</f>
        <v>13619.64179</v>
      </c>
      <c r="Q55" s="50">
        <f>(Q38-Q46)*IF(Q1&gt;Assumptions!$T$68*12,0,1)</f>
        <v>13619.64179</v>
      </c>
      <c r="R55" s="50">
        <f>(R38-R46)*IF(R1&gt;Assumptions!$T$68*12,0,1)</f>
        <v>13619.64179</v>
      </c>
      <c r="S55" s="50">
        <f>(S38-S46)*IF(S1&gt;Assumptions!$T$68*12,0,1)</f>
        <v>13619.64179</v>
      </c>
      <c r="T55" s="50">
        <f>(T38-T46)*IF(T1&gt;Assumptions!$T$68*12,0,1)</f>
        <v>13619.64179</v>
      </c>
      <c r="U55" s="50">
        <f>(U38-U46)*IF(U1&gt;Assumptions!$T$68*12,0,1)</f>
        <v>13619.64179</v>
      </c>
      <c r="V55" s="50">
        <f>(V38-V46)*IF(V1&gt;Assumptions!$T$68*12,0,1)</f>
        <v>13619.64179</v>
      </c>
      <c r="W55" s="50">
        <f>(W38-W46)*IF(W1&gt;Assumptions!$T$68*12,0,1)</f>
        <v>13619.64179</v>
      </c>
      <c r="X55" s="50">
        <f>(X38-X46)*IF(X1&gt;Assumptions!$T$68*12,0,1)</f>
        <v>13619.64179</v>
      </c>
      <c r="Y55" s="50">
        <f>(Y38-Y46)*IF(Y1&gt;Assumptions!$T$68*12,0,1)</f>
        <v>13619.64179</v>
      </c>
      <c r="Z55" s="50">
        <f>(Z38-Z46)*IF(Z1&gt;Assumptions!$T$68*12,0,1)</f>
        <v>13619.64179</v>
      </c>
      <c r="AA55" s="50">
        <f>(AA38-AA46)*IF(AA1&gt;Assumptions!$T$68*12,0,1)</f>
        <v>13619.64179</v>
      </c>
      <c r="AB55" s="50">
        <f>(AB38-AB46)*IF(AB1&gt;Assumptions!$T$68*12,0,1)</f>
        <v>13851.86136</v>
      </c>
      <c r="AC55" s="50">
        <f>(AC38-AC46)*IF(AC1&gt;Assumptions!$T$68*12,0,1)</f>
        <v>13851.86136</v>
      </c>
      <c r="AD55" s="50">
        <f>(AD38-AD46)*IF(AD1&gt;Assumptions!$T$68*12,0,1)</f>
        <v>13851.86136</v>
      </c>
      <c r="AE55" s="50">
        <f>(AE38-AE46)*IF(AE1&gt;Assumptions!$T$68*12,0,1)</f>
        <v>13851.86136</v>
      </c>
      <c r="AF55" s="50">
        <f>(AF38-AF46)*IF(AF1&gt;Assumptions!$T$68*12,0,1)</f>
        <v>13851.86136</v>
      </c>
      <c r="AG55" s="50">
        <f>(AG38-AG46)*IF(AG1&gt;Assumptions!$T$68*12,0,1)</f>
        <v>13851.86136</v>
      </c>
      <c r="AH55" s="50">
        <f>(AH38-AH46)*IF(AH1&gt;Assumptions!$T$68*12,0,1)</f>
        <v>13851.86136</v>
      </c>
      <c r="AI55" s="50">
        <f>(AI38-AI46)*IF(AI1&gt;Assumptions!$T$68*12,0,1)</f>
        <v>13851.86136</v>
      </c>
      <c r="AJ55" s="50">
        <f>(AJ38-AJ46)*IF(AJ1&gt;Assumptions!$T$68*12,0,1)</f>
        <v>13851.86136</v>
      </c>
      <c r="AK55" s="50">
        <f>(AK38-AK46)*IF(AK1&gt;Assumptions!$T$68*12,0,1)</f>
        <v>13851.86136</v>
      </c>
      <c r="AL55" s="50">
        <f>(AL38-AL46)*IF(AL1&gt;Assumptions!$T$68*12,0,1)</f>
        <v>13851.86136</v>
      </c>
      <c r="AM55" s="50">
        <f>(AM38-AM46)*IF(AM1&gt;Assumptions!$T$68*12,0,1)</f>
        <v>13851.86136</v>
      </c>
      <c r="AN55" s="50">
        <f>(AN38-AN46)*IF(AN1&gt;Assumptions!$T$68*12,0,1)</f>
        <v>5458.46658</v>
      </c>
      <c r="AO55" s="50">
        <f>(AO38-AO46)*IF(AO1&gt;Assumptions!$T$68*12,0,1)</f>
        <v>5458.46658</v>
      </c>
      <c r="AP55" s="50">
        <f>(AP38-AP46)*IF(AP1&gt;Assumptions!$T$68*12,0,1)</f>
        <v>5458.46658</v>
      </c>
      <c r="AQ55" s="50">
        <f>(AQ38-AQ46)*IF(AQ1&gt;Assumptions!$T$68*12,0,1)</f>
        <v>5458.46658</v>
      </c>
      <c r="AR55" s="50">
        <f>(AR38-AR46)*IF(AR1&gt;Assumptions!$T$68*12,0,1)</f>
        <v>5458.46658</v>
      </c>
      <c r="AS55" s="50">
        <f>(AS38-AS46)*IF(AS1&gt;Assumptions!$T$68*12,0,1)</f>
        <v>5458.46658</v>
      </c>
      <c r="AT55" s="50">
        <f>(AT38-AT46)*IF(AT1&gt;Assumptions!$T$68*12,0,1)</f>
        <v>5458.46658</v>
      </c>
      <c r="AU55" s="50">
        <f>(AU38-AU46)*IF(AU1&gt;Assumptions!$T$68*12,0,1)</f>
        <v>5458.46658</v>
      </c>
      <c r="AV55" s="50">
        <f>(AV38-AV46)*IF(AV1&gt;Assumptions!$T$68*12,0,1)</f>
        <v>5458.46658</v>
      </c>
      <c r="AW55" s="50">
        <f>(AW38-AW46)*IF(AW1&gt;Assumptions!$T$68*12,0,1)</f>
        <v>5458.46658</v>
      </c>
      <c r="AX55" s="50">
        <f>(AX38-AX46)*IF(AX1&gt;Assumptions!$T$68*12,0,1)</f>
        <v>5458.46658</v>
      </c>
      <c r="AY55" s="50">
        <f>(AY38-AY46)*IF(AY1&gt;Assumptions!$T$68*12,0,1)</f>
        <v>5458.46658</v>
      </c>
      <c r="AZ55" s="50">
        <f>(AZ38-AZ46)*IF(AZ1&gt;Assumptions!$T$68*12,0,1)</f>
        <v>5881.092183</v>
      </c>
      <c r="BA55" s="50">
        <f>(BA38-BA46)*IF(BA1&gt;Assumptions!$T$68*12,0,1)</f>
        <v>5881.092183</v>
      </c>
      <c r="BB55" s="50">
        <f>(BB38-BB46)*IF(BB1&gt;Assumptions!$T$68*12,0,1)</f>
        <v>5881.092183</v>
      </c>
      <c r="BC55" s="50">
        <f>(BC38-BC46)*IF(BC1&gt;Assumptions!$T$68*12,0,1)</f>
        <v>5881.092183</v>
      </c>
      <c r="BD55" s="50">
        <f>(BD38-BD46)*IF(BD1&gt;Assumptions!$T$68*12,0,1)</f>
        <v>5881.092183</v>
      </c>
      <c r="BE55" s="50">
        <f>(BE38-BE46)*IF(BE1&gt;Assumptions!$T$68*12,0,1)</f>
        <v>5881.092183</v>
      </c>
      <c r="BF55" s="50">
        <f>(BF38-BF46)*IF(BF1&gt;Assumptions!$T$68*12,0,1)</f>
        <v>5881.092183</v>
      </c>
      <c r="BG55" s="50">
        <f>(BG38-BG46)*IF(BG1&gt;Assumptions!$T$68*12,0,1)</f>
        <v>5881.092183</v>
      </c>
      <c r="BH55" s="50">
        <f>(BH38-BH46)*IF(BH1&gt;Assumptions!$T$68*12,0,1)</f>
        <v>5881.092183</v>
      </c>
      <c r="BI55" s="50">
        <f>(BI38-BI46)*IF(BI1&gt;Assumptions!$T$68*12,0,1)</f>
        <v>5881.092183</v>
      </c>
      <c r="BJ55" s="50">
        <f>(BJ38-BJ46)*IF(BJ1&gt;Assumptions!$T$68*12,0,1)</f>
        <v>5881.092183</v>
      </c>
      <c r="BK55" s="50">
        <f>(BK38-BK46)*IF(BK1&gt;Assumptions!$T$68*12,0,1)</f>
        <v>5881.092183</v>
      </c>
      <c r="BL55" s="50">
        <f>(BL38-BL46)*IF(BL1&gt;Assumptions!$T$68*12,0,1)</f>
        <v>6316.396555</v>
      </c>
      <c r="BM55" s="50">
        <f>(BM38-BM46)*IF(BM1&gt;Assumptions!$T$68*12,0,1)</f>
        <v>6316.396555</v>
      </c>
      <c r="BN55" s="50">
        <f>(BN38-BN46)*IF(BN1&gt;Assumptions!$T$68*12,0,1)</f>
        <v>6316.396555</v>
      </c>
      <c r="BO55" s="50">
        <f>(BO38-BO46)*IF(BO1&gt;Assumptions!$T$68*12,0,1)</f>
        <v>6316.396555</v>
      </c>
      <c r="BP55" s="50">
        <f>(BP38-BP46)*IF(BP1&gt;Assumptions!$T$68*12,0,1)</f>
        <v>6316.396555</v>
      </c>
      <c r="BQ55" s="50">
        <f>(BQ38-BQ46)*IF(BQ1&gt;Assumptions!$T$68*12,0,1)</f>
        <v>6316.396555</v>
      </c>
      <c r="BR55" s="50">
        <f>(BR38-BR46)*IF(BR1&gt;Assumptions!$T$68*12,0,1)</f>
        <v>6316.396555</v>
      </c>
      <c r="BS55" s="50">
        <f>(BS38-BS46)*IF(BS1&gt;Assumptions!$T$68*12,0,1)</f>
        <v>6316.396555</v>
      </c>
      <c r="BT55" s="50">
        <f>(BT38-BT46)*IF(BT1&gt;Assumptions!$T$68*12,0,1)</f>
        <v>6316.396555</v>
      </c>
      <c r="BU55" s="50">
        <f>(BU38-BU46)*IF(BU1&gt;Assumptions!$T$68*12,0,1)</f>
        <v>6316.396555</v>
      </c>
      <c r="BV55" s="50">
        <f>(BV38-BV46)*IF(BV1&gt;Assumptions!$T$68*12,0,1)</f>
        <v>6316.396555</v>
      </c>
      <c r="BW55" s="50">
        <f>(BW38-BW46)*IF(BW1&gt;Assumptions!$T$68*12,0,1)</f>
        <v>6316.396555</v>
      </c>
      <c r="BX55" s="50">
        <f>(BX38-BX46)*IF(BX1&gt;Assumptions!$T$68*12,0,1)</f>
        <v>6764.760058</v>
      </c>
      <c r="BY55" s="50">
        <f>(BY38-BY46)*IF(BY1&gt;Assumptions!$T$68*12,0,1)</f>
        <v>6764.760058</v>
      </c>
      <c r="BZ55" s="50">
        <f>(BZ38-BZ46)*IF(BZ1&gt;Assumptions!$T$68*12,0,1)</f>
        <v>6764.760058</v>
      </c>
      <c r="CA55" s="50">
        <f>(CA38-CA46)*IF(CA1&gt;Assumptions!$T$68*12,0,1)</f>
        <v>6764.760058</v>
      </c>
      <c r="CB55" s="50">
        <f>(CB38-CB46)*IF(CB1&gt;Assumptions!$T$68*12,0,1)</f>
        <v>6764.760058</v>
      </c>
      <c r="CC55" s="50">
        <f>(CC38-CC46)*IF(CC1&gt;Assumptions!$T$68*12,0,1)</f>
        <v>6764.760058</v>
      </c>
      <c r="CD55" s="50">
        <f>(CD38-CD46)*IF(CD1&gt;Assumptions!$T$68*12,0,1)</f>
        <v>6764.760058</v>
      </c>
      <c r="CE55" s="50">
        <f>(CE38-CE46)*IF(CE1&gt;Assumptions!$T$68*12,0,1)</f>
        <v>6764.760058</v>
      </c>
      <c r="CF55" s="50">
        <f>(CF38-CF46)*IF(CF1&gt;Assumptions!$T$68*12,0,1)</f>
        <v>6764.760058</v>
      </c>
      <c r="CG55" s="50">
        <f>(CG38-CG46)*IF(CG1&gt;Assumptions!$T$68*12,0,1)</f>
        <v>6764.760058</v>
      </c>
      <c r="CH55" s="50">
        <f>(CH38-CH46)*IF(CH1&gt;Assumptions!$T$68*12,0,1)</f>
        <v>6764.760058</v>
      </c>
      <c r="CI55" s="50">
        <f>(CI38-CI46)*IF(CI1&gt;Assumptions!$T$68*12,0,1)</f>
        <v>6764.760058</v>
      </c>
      <c r="CJ55" s="50">
        <f>(CJ38-CJ46)*IF(CJ1&gt;Assumptions!$T$68*12,0,1)</f>
        <v>7226.574465</v>
      </c>
      <c r="CK55" s="50">
        <f>(CK38-CK46)*IF(CK1&gt;Assumptions!$T$68*12,0,1)</f>
        <v>7226.574465</v>
      </c>
      <c r="CL55" s="50">
        <f>(CL38-CL46)*IF(CL1&gt;Assumptions!$T$68*12,0,1)</f>
        <v>7226.574465</v>
      </c>
      <c r="CM55" s="50">
        <f>(CM38-CM46)*IF(CM1&gt;Assumptions!$T$68*12,0,1)</f>
        <v>7226.574465</v>
      </c>
      <c r="CN55" s="50">
        <f>(CN38-CN46)*IF(CN1&gt;Assumptions!$T$68*12,0,1)</f>
        <v>7226.574465</v>
      </c>
      <c r="CO55" s="50">
        <f>(CO38-CO46)*IF(CO1&gt;Assumptions!$T$68*12,0,1)</f>
        <v>7226.574465</v>
      </c>
      <c r="CP55" s="50">
        <f>(CP38-CP46)*IF(CP1&gt;Assumptions!$T$68*12,0,1)</f>
        <v>7226.574465</v>
      </c>
      <c r="CQ55" s="50">
        <f>(CQ38-CQ46)*IF(CQ1&gt;Assumptions!$T$68*12,0,1)</f>
        <v>7226.574465</v>
      </c>
      <c r="CR55" s="50">
        <f>(CR38-CR46)*IF(CR1&gt;Assumptions!$T$68*12,0,1)</f>
        <v>7226.574465</v>
      </c>
      <c r="CS55" s="50">
        <f>(CS38-CS46)*IF(CS1&gt;Assumptions!$T$68*12,0,1)</f>
        <v>7226.574465</v>
      </c>
      <c r="CT55" s="50">
        <f>(CT38-CT46)*IF(CT1&gt;Assumptions!$T$68*12,0,1)</f>
        <v>7226.574465</v>
      </c>
      <c r="CU55" s="50">
        <f>(CU38-CU46)*IF(CU1&gt;Assumptions!$T$68*12,0,1)</f>
        <v>7226.574465</v>
      </c>
      <c r="CV55" s="50">
        <f>(CV38-CV46)*IF(CV1&gt;Assumptions!$T$68*12,0,1)</f>
        <v>7702.243306</v>
      </c>
      <c r="CW55" s="50">
        <f>(CW38-CW46)*IF(CW1&gt;Assumptions!$T$68*12,0,1)</f>
        <v>7702.243306</v>
      </c>
      <c r="CX55" s="50">
        <f>(CX38-CX46)*IF(CX1&gt;Assumptions!$T$68*12,0,1)</f>
        <v>7702.243306</v>
      </c>
      <c r="CY55" s="50">
        <f>(CY38-CY46)*IF(CY1&gt;Assumptions!$T$68*12,0,1)</f>
        <v>7702.243306</v>
      </c>
      <c r="CZ55" s="50">
        <f>(CZ38-CZ46)*IF(CZ1&gt;Assumptions!$T$68*12,0,1)</f>
        <v>7702.243306</v>
      </c>
      <c r="DA55" s="50">
        <f>(DA38-DA46)*IF(DA1&gt;Assumptions!$T$68*12,0,1)</f>
        <v>7702.243306</v>
      </c>
      <c r="DB55" s="50">
        <f>(DB38-DB46)*IF(DB1&gt;Assumptions!$T$68*12,0,1)</f>
        <v>7702.243306</v>
      </c>
      <c r="DC55" s="50">
        <f>(DC38-DC46)*IF(DC1&gt;Assumptions!$T$68*12,0,1)</f>
        <v>7702.243306</v>
      </c>
      <c r="DD55" s="50">
        <f>(DD38-DD46)*IF(DD1&gt;Assumptions!$T$68*12,0,1)</f>
        <v>7702.243306</v>
      </c>
      <c r="DE55" s="50">
        <f>(DE38-DE46)*IF(DE1&gt;Assumptions!$T$68*12,0,1)</f>
        <v>7702.243306</v>
      </c>
      <c r="DF55" s="50">
        <f>(DF38-DF46)*IF(DF1&gt;Assumptions!$T$68*12,0,1)</f>
        <v>7702.243306</v>
      </c>
      <c r="DG55" s="50">
        <f>(DG38-DG46)*IF(DG1&gt;Assumptions!$T$68*12,0,1)</f>
        <v>7702.243306</v>
      </c>
      <c r="DH55" s="50">
        <f>(DH38-DH46)*IF(DH1&gt;Assumptions!$T$68*12,0,1)</f>
        <v>7507.486428</v>
      </c>
      <c r="DI55" s="50">
        <f>(DI38-DI46)*IF(DI1&gt;Assumptions!$T$68*12,0,1)</f>
        <v>7507.486428</v>
      </c>
      <c r="DJ55" s="50">
        <f>(DJ38-DJ46)*IF(DJ1&gt;Assumptions!$T$68*12,0,1)</f>
        <v>7507.486428</v>
      </c>
      <c r="DK55" s="50">
        <f>(DK38-DK46)*IF(DK1&gt;Assumptions!$T$68*12,0,1)</f>
        <v>7507.486428</v>
      </c>
      <c r="DL55" s="50">
        <f>(DL38-DL46)*IF(DL1&gt;Assumptions!$T$68*12,0,1)</f>
        <v>7507.486428</v>
      </c>
      <c r="DM55" s="50">
        <f>(DM38-DM46)*IF(DM1&gt;Assumptions!$T$68*12,0,1)</f>
        <v>7507.486428</v>
      </c>
      <c r="DN55" s="50">
        <f>(DN38-DN46)*IF(DN1&gt;Assumptions!$T$68*12,0,1)</f>
        <v>7507.486428</v>
      </c>
      <c r="DO55" s="50">
        <f>(DO38-DO46)*IF(DO1&gt;Assumptions!$T$68*12,0,1)</f>
        <v>7507.486428</v>
      </c>
      <c r="DP55" s="50">
        <f>(DP38-DP46)*IF(DP1&gt;Assumptions!$T$68*12,0,1)</f>
        <v>7507.486428</v>
      </c>
      <c r="DQ55" s="50">
        <f>(DQ38-DQ46)*IF(DQ1&gt;Assumptions!$T$68*12,0,1)</f>
        <v>7507.486428</v>
      </c>
      <c r="DR55" s="50">
        <f>(DR38-DR46)*IF(DR1&gt;Assumptions!$T$68*12,0,1)</f>
        <v>7507.486428</v>
      </c>
      <c r="DS55" s="50">
        <f>(DS38-DS46)*IF(DS1&gt;Assumptions!$T$68*12,0,1)</f>
        <v>7507.486428</v>
      </c>
      <c r="DT55" s="50">
        <f>(DT38-DT46)*IF(DT1&gt;Assumptions!$T$68*12,0,1)</f>
        <v>0</v>
      </c>
      <c r="DU55" s="50">
        <f>(DU38-DU46)*IF(DU1&gt;Assumptions!$T$68*12,0,1)</f>
        <v>0</v>
      </c>
      <c r="DV55" s="50">
        <f>(DV38-DV46)*IF(DV1&gt;Assumptions!$T$68*12,0,1)</f>
        <v>0</v>
      </c>
      <c r="DW55" s="50">
        <f>(DW38-DW46)*IF(DW1&gt;Assumptions!$T$68*12,0,1)</f>
        <v>0</v>
      </c>
      <c r="DX55" s="50">
        <f>(DX38-DX46)*IF(DX1&gt;Assumptions!$T$68*12,0,1)</f>
        <v>0</v>
      </c>
      <c r="DY55" s="50">
        <f>(DY38-DY46)*IF(DY1&gt;Assumptions!$T$68*12,0,1)</f>
        <v>0</v>
      </c>
      <c r="DZ55" s="50">
        <f>(DZ38-DZ46)*IF(DZ1&gt;Assumptions!$T$68*12,0,1)</f>
        <v>0</v>
      </c>
      <c r="EA55" s="50">
        <f>(EA38-EA46)*IF(EA1&gt;Assumptions!$T$68*12,0,1)</f>
        <v>0</v>
      </c>
      <c r="EB55" s="50">
        <f>(EB38-EB46)*IF(EB1&gt;Assumptions!$T$68*12,0,1)</f>
        <v>0</v>
      </c>
      <c r="EC55" s="50">
        <f>(EC38-EC46)*IF(EC1&gt;Assumptions!$T$68*12,0,1)</f>
        <v>0</v>
      </c>
      <c r="ED55" s="50">
        <f>(ED38-ED46)*IF(ED1&gt;Assumptions!$T$68*12,0,1)</f>
        <v>0</v>
      </c>
      <c r="EE55" s="50">
        <f>(EE38-EE46)*IF(EE1&gt;Assumptions!$T$68*12,0,1)</f>
        <v>0</v>
      </c>
    </row>
    <row r="56" ht="15.75" customHeight="1">
      <c r="A56" s="1"/>
      <c r="B56" s="1"/>
      <c r="C56" s="1" t="s">
        <v>160</v>
      </c>
      <c r="D56" s="50">
        <f t="shared" ref="D56:EE56" si="13">D53</f>
        <v>0</v>
      </c>
      <c r="E56" s="50">
        <f t="shared" si="13"/>
        <v>0</v>
      </c>
      <c r="F56" s="50">
        <f t="shared" si="13"/>
        <v>0</v>
      </c>
      <c r="G56" s="50">
        <f t="shared" si="13"/>
        <v>0</v>
      </c>
      <c r="H56" s="50">
        <f t="shared" si="13"/>
        <v>0</v>
      </c>
      <c r="I56" s="50">
        <f t="shared" si="13"/>
        <v>0</v>
      </c>
      <c r="J56" s="50">
        <f t="shared" si="13"/>
        <v>0</v>
      </c>
      <c r="K56" s="50">
        <f t="shared" si="13"/>
        <v>0</v>
      </c>
      <c r="L56" s="50">
        <f t="shared" si="13"/>
        <v>0</v>
      </c>
      <c r="M56" s="50">
        <f t="shared" si="13"/>
        <v>0</v>
      </c>
      <c r="N56" s="50">
        <f t="shared" si="13"/>
        <v>0</v>
      </c>
      <c r="O56" s="50">
        <f t="shared" si="13"/>
        <v>0</v>
      </c>
      <c r="P56" s="50">
        <f t="shared" si="13"/>
        <v>0</v>
      </c>
      <c r="Q56" s="50">
        <f t="shared" si="13"/>
        <v>0</v>
      </c>
      <c r="R56" s="50">
        <f t="shared" si="13"/>
        <v>0</v>
      </c>
      <c r="S56" s="50">
        <f t="shared" si="13"/>
        <v>0</v>
      </c>
      <c r="T56" s="50">
        <f t="shared" si="13"/>
        <v>0</v>
      </c>
      <c r="U56" s="50">
        <f t="shared" si="13"/>
        <v>0</v>
      </c>
      <c r="V56" s="50">
        <f t="shared" si="13"/>
        <v>0</v>
      </c>
      <c r="W56" s="50">
        <f t="shared" si="13"/>
        <v>0</v>
      </c>
      <c r="X56" s="50">
        <f t="shared" si="13"/>
        <v>0</v>
      </c>
      <c r="Y56" s="50">
        <f t="shared" si="13"/>
        <v>0</v>
      </c>
      <c r="Z56" s="50">
        <f t="shared" si="13"/>
        <v>0</v>
      </c>
      <c r="AA56" s="50">
        <f t="shared" si="13"/>
        <v>0</v>
      </c>
      <c r="AB56" s="50">
        <f t="shared" si="13"/>
        <v>0</v>
      </c>
      <c r="AC56" s="50">
        <f t="shared" si="13"/>
        <v>0</v>
      </c>
      <c r="AD56" s="50">
        <f t="shared" si="13"/>
        <v>0</v>
      </c>
      <c r="AE56" s="50">
        <f t="shared" si="13"/>
        <v>0</v>
      </c>
      <c r="AF56" s="50">
        <f t="shared" si="13"/>
        <v>0</v>
      </c>
      <c r="AG56" s="50">
        <f t="shared" si="13"/>
        <v>0</v>
      </c>
      <c r="AH56" s="50">
        <f t="shared" si="13"/>
        <v>0</v>
      </c>
      <c r="AI56" s="50">
        <f t="shared" si="13"/>
        <v>0</v>
      </c>
      <c r="AJ56" s="50">
        <f t="shared" si="13"/>
        <v>0</v>
      </c>
      <c r="AK56" s="50">
        <f t="shared" si="13"/>
        <v>0</v>
      </c>
      <c r="AL56" s="50">
        <f t="shared" si="13"/>
        <v>0</v>
      </c>
      <c r="AM56" s="50">
        <f t="shared" si="13"/>
        <v>0</v>
      </c>
      <c r="AN56" s="50">
        <f t="shared" si="13"/>
        <v>0</v>
      </c>
      <c r="AO56" s="50">
        <f t="shared" si="13"/>
        <v>0</v>
      </c>
      <c r="AP56" s="50">
        <f t="shared" si="13"/>
        <v>0</v>
      </c>
      <c r="AQ56" s="50">
        <f t="shared" si="13"/>
        <v>0</v>
      </c>
      <c r="AR56" s="50">
        <f t="shared" si="13"/>
        <v>0</v>
      </c>
      <c r="AS56" s="50">
        <f t="shared" si="13"/>
        <v>0</v>
      </c>
      <c r="AT56" s="50">
        <f t="shared" si="13"/>
        <v>0</v>
      </c>
      <c r="AU56" s="50">
        <f t="shared" si="13"/>
        <v>0</v>
      </c>
      <c r="AV56" s="50">
        <f t="shared" si="13"/>
        <v>0</v>
      </c>
      <c r="AW56" s="50">
        <f t="shared" si="13"/>
        <v>0</v>
      </c>
      <c r="AX56" s="50">
        <f t="shared" si="13"/>
        <v>0</v>
      </c>
      <c r="AY56" s="50">
        <f t="shared" si="13"/>
        <v>0</v>
      </c>
      <c r="AZ56" s="50">
        <f t="shared" si="13"/>
        <v>0</v>
      </c>
      <c r="BA56" s="50">
        <f t="shared" si="13"/>
        <v>0</v>
      </c>
      <c r="BB56" s="50">
        <f t="shared" si="13"/>
        <v>0</v>
      </c>
      <c r="BC56" s="50">
        <f t="shared" si="13"/>
        <v>0</v>
      </c>
      <c r="BD56" s="50">
        <f t="shared" si="13"/>
        <v>0</v>
      </c>
      <c r="BE56" s="50">
        <f t="shared" si="13"/>
        <v>0</v>
      </c>
      <c r="BF56" s="50">
        <f t="shared" si="13"/>
        <v>0</v>
      </c>
      <c r="BG56" s="50">
        <f t="shared" si="13"/>
        <v>0</v>
      </c>
      <c r="BH56" s="50">
        <f t="shared" si="13"/>
        <v>0</v>
      </c>
      <c r="BI56" s="50">
        <f t="shared" si="13"/>
        <v>0</v>
      </c>
      <c r="BJ56" s="50">
        <f t="shared" si="13"/>
        <v>0</v>
      </c>
      <c r="BK56" s="50">
        <f t="shared" si="13"/>
        <v>0</v>
      </c>
      <c r="BL56" s="50">
        <f t="shared" si="13"/>
        <v>0</v>
      </c>
      <c r="BM56" s="50">
        <f t="shared" si="13"/>
        <v>0</v>
      </c>
      <c r="BN56" s="50">
        <f t="shared" si="13"/>
        <v>0</v>
      </c>
      <c r="BO56" s="50">
        <f t="shared" si="13"/>
        <v>0</v>
      </c>
      <c r="BP56" s="50">
        <f t="shared" si="13"/>
        <v>0</v>
      </c>
      <c r="BQ56" s="50">
        <f t="shared" si="13"/>
        <v>0</v>
      </c>
      <c r="BR56" s="50">
        <f t="shared" si="13"/>
        <v>0</v>
      </c>
      <c r="BS56" s="50">
        <f t="shared" si="13"/>
        <v>0</v>
      </c>
      <c r="BT56" s="50">
        <f t="shared" si="13"/>
        <v>0</v>
      </c>
      <c r="BU56" s="50">
        <f t="shared" si="13"/>
        <v>0</v>
      </c>
      <c r="BV56" s="50">
        <f t="shared" si="13"/>
        <v>0</v>
      </c>
      <c r="BW56" s="50">
        <f t="shared" si="13"/>
        <v>0</v>
      </c>
      <c r="BX56" s="50">
        <f t="shared" si="13"/>
        <v>0</v>
      </c>
      <c r="BY56" s="50">
        <f t="shared" si="13"/>
        <v>0</v>
      </c>
      <c r="BZ56" s="50">
        <f t="shared" si="13"/>
        <v>0</v>
      </c>
      <c r="CA56" s="50">
        <f t="shared" si="13"/>
        <v>0</v>
      </c>
      <c r="CB56" s="50">
        <f t="shared" si="13"/>
        <v>0</v>
      </c>
      <c r="CC56" s="50">
        <f t="shared" si="13"/>
        <v>0</v>
      </c>
      <c r="CD56" s="50">
        <f t="shared" si="13"/>
        <v>0</v>
      </c>
      <c r="CE56" s="50">
        <f t="shared" si="13"/>
        <v>0</v>
      </c>
      <c r="CF56" s="50">
        <f t="shared" si="13"/>
        <v>0</v>
      </c>
      <c r="CG56" s="50">
        <f t="shared" si="13"/>
        <v>0</v>
      </c>
      <c r="CH56" s="50">
        <f t="shared" si="13"/>
        <v>0</v>
      </c>
      <c r="CI56" s="50">
        <f t="shared" si="13"/>
        <v>0</v>
      </c>
      <c r="CJ56" s="50">
        <f t="shared" si="13"/>
        <v>0</v>
      </c>
      <c r="CK56" s="50">
        <f t="shared" si="13"/>
        <v>0</v>
      </c>
      <c r="CL56" s="50">
        <f t="shared" si="13"/>
        <v>0</v>
      </c>
      <c r="CM56" s="50">
        <f t="shared" si="13"/>
        <v>0</v>
      </c>
      <c r="CN56" s="50">
        <f t="shared" si="13"/>
        <v>0</v>
      </c>
      <c r="CO56" s="50">
        <f t="shared" si="13"/>
        <v>0</v>
      </c>
      <c r="CP56" s="50">
        <f t="shared" si="13"/>
        <v>0</v>
      </c>
      <c r="CQ56" s="50">
        <f t="shared" si="13"/>
        <v>0</v>
      </c>
      <c r="CR56" s="50">
        <f t="shared" si="13"/>
        <v>0</v>
      </c>
      <c r="CS56" s="50">
        <f t="shared" si="13"/>
        <v>0</v>
      </c>
      <c r="CT56" s="50">
        <f t="shared" si="13"/>
        <v>0</v>
      </c>
      <c r="CU56" s="50">
        <f t="shared" si="13"/>
        <v>0</v>
      </c>
      <c r="CV56" s="50">
        <f t="shared" si="13"/>
        <v>0</v>
      </c>
      <c r="CW56" s="50">
        <f t="shared" si="13"/>
        <v>0</v>
      </c>
      <c r="CX56" s="50">
        <f t="shared" si="13"/>
        <v>0</v>
      </c>
      <c r="CY56" s="50">
        <f t="shared" si="13"/>
        <v>0</v>
      </c>
      <c r="CZ56" s="50">
        <f t="shared" si="13"/>
        <v>0</v>
      </c>
      <c r="DA56" s="50">
        <f t="shared" si="13"/>
        <v>0</v>
      </c>
      <c r="DB56" s="50">
        <f t="shared" si="13"/>
        <v>0</v>
      </c>
      <c r="DC56" s="50">
        <f t="shared" si="13"/>
        <v>0</v>
      </c>
      <c r="DD56" s="50">
        <f t="shared" si="13"/>
        <v>0</v>
      </c>
      <c r="DE56" s="50">
        <f t="shared" si="13"/>
        <v>0</v>
      </c>
      <c r="DF56" s="50">
        <f t="shared" si="13"/>
        <v>0</v>
      </c>
      <c r="DG56" s="50">
        <f t="shared" si="13"/>
        <v>0</v>
      </c>
      <c r="DH56" s="50">
        <f t="shared" si="13"/>
        <v>0</v>
      </c>
      <c r="DI56" s="50">
        <f t="shared" si="13"/>
        <v>0</v>
      </c>
      <c r="DJ56" s="50">
        <f t="shared" si="13"/>
        <v>0</v>
      </c>
      <c r="DK56" s="50">
        <f t="shared" si="13"/>
        <v>0</v>
      </c>
      <c r="DL56" s="50">
        <f t="shared" si="13"/>
        <v>0</v>
      </c>
      <c r="DM56" s="50">
        <f t="shared" si="13"/>
        <v>0</v>
      </c>
      <c r="DN56" s="50">
        <f t="shared" si="13"/>
        <v>0</v>
      </c>
      <c r="DO56" s="50">
        <f t="shared" si="13"/>
        <v>0</v>
      </c>
      <c r="DP56" s="50">
        <f t="shared" si="13"/>
        <v>0</v>
      </c>
      <c r="DQ56" s="50">
        <f t="shared" si="13"/>
        <v>0</v>
      </c>
      <c r="DR56" s="50">
        <f t="shared" si="13"/>
        <v>0</v>
      </c>
      <c r="DS56" s="50">
        <f t="shared" si="13"/>
        <v>1844511.98</v>
      </c>
      <c r="DT56" s="50">
        <f t="shared" si="13"/>
        <v>0</v>
      </c>
      <c r="DU56" s="50">
        <f t="shared" si="13"/>
        <v>0</v>
      </c>
      <c r="DV56" s="50">
        <f t="shared" si="13"/>
        <v>0</v>
      </c>
      <c r="DW56" s="50">
        <f t="shared" si="13"/>
        <v>0</v>
      </c>
      <c r="DX56" s="50">
        <f t="shared" si="13"/>
        <v>0</v>
      </c>
      <c r="DY56" s="50">
        <f t="shared" si="13"/>
        <v>0</v>
      </c>
      <c r="DZ56" s="50">
        <f t="shared" si="13"/>
        <v>0</v>
      </c>
      <c r="EA56" s="50">
        <f t="shared" si="13"/>
        <v>0</v>
      </c>
      <c r="EB56" s="50">
        <f t="shared" si="13"/>
        <v>0</v>
      </c>
      <c r="EC56" s="50">
        <f t="shared" si="13"/>
        <v>0</v>
      </c>
      <c r="ED56" s="50">
        <f t="shared" si="13"/>
        <v>0</v>
      </c>
      <c r="EE56" s="50">
        <f t="shared" si="13"/>
        <v>0</v>
      </c>
    </row>
    <row r="57" ht="15.75" customHeight="1">
      <c r="A57" s="1"/>
      <c r="B57" s="82"/>
      <c r="C57" s="43" t="s">
        <v>161</v>
      </c>
      <c r="D57" s="196">
        <f t="shared" ref="D57:EE57" si="14">SUM(D55:D56)</f>
        <v>12850.48009</v>
      </c>
      <c r="E57" s="196">
        <f t="shared" si="14"/>
        <v>12850.48009</v>
      </c>
      <c r="F57" s="196">
        <f t="shared" si="14"/>
        <v>12850.48009</v>
      </c>
      <c r="G57" s="196">
        <f t="shared" si="14"/>
        <v>12850.48009</v>
      </c>
      <c r="H57" s="196">
        <f t="shared" si="14"/>
        <v>12850.48009</v>
      </c>
      <c r="I57" s="196">
        <f t="shared" si="14"/>
        <v>12850.48009</v>
      </c>
      <c r="J57" s="196">
        <f t="shared" si="14"/>
        <v>12850.48009</v>
      </c>
      <c r="K57" s="196">
        <f t="shared" si="14"/>
        <v>12850.48009</v>
      </c>
      <c r="L57" s="196">
        <f t="shared" si="14"/>
        <v>12850.48009</v>
      </c>
      <c r="M57" s="196">
        <f t="shared" si="14"/>
        <v>12850.48009</v>
      </c>
      <c r="N57" s="196">
        <f t="shared" si="14"/>
        <v>12850.48009</v>
      </c>
      <c r="O57" s="196">
        <f t="shared" si="14"/>
        <v>12850.48009</v>
      </c>
      <c r="P57" s="196">
        <f t="shared" si="14"/>
        <v>13619.64179</v>
      </c>
      <c r="Q57" s="196">
        <f t="shared" si="14"/>
        <v>13619.64179</v>
      </c>
      <c r="R57" s="196">
        <f t="shared" si="14"/>
        <v>13619.64179</v>
      </c>
      <c r="S57" s="196">
        <f t="shared" si="14"/>
        <v>13619.64179</v>
      </c>
      <c r="T57" s="196">
        <f t="shared" si="14"/>
        <v>13619.64179</v>
      </c>
      <c r="U57" s="196">
        <f t="shared" si="14"/>
        <v>13619.64179</v>
      </c>
      <c r="V57" s="196">
        <f t="shared" si="14"/>
        <v>13619.64179</v>
      </c>
      <c r="W57" s="196">
        <f t="shared" si="14"/>
        <v>13619.64179</v>
      </c>
      <c r="X57" s="196">
        <f t="shared" si="14"/>
        <v>13619.64179</v>
      </c>
      <c r="Y57" s="196">
        <f t="shared" si="14"/>
        <v>13619.64179</v>
      </c>
      <c r="Z57" s="196">
        <f t="shared" si="14"/>
        <v>13619.64179</v>
      </c>
      <c r="AA57" s="196">
        <f t="shared" si="14"/>
        <v>13619.64179</v>
      </c>
      <c r="AB57" s="196">
        <f t="shared" si="14"/>
        <v>13851.86136</v>
      </c>
      <c r="AC57" s="196">
        <f t="shared" si="14"/>
        <v>13851.86136</v>
      </c>
      <c r="AD57" s="196">
        <f t="shared" si="14"/>
        <v>13851.86136</v>
      </c>
      <c r="AE57" s="196">
        <f t="shared" si="14"/>
        <v>13851.86136</v>
      </c>
      <c r="AF57" s="196">
        <f t="shared" si="14"/>
        <v>13851.86136</v>
      </c>
      <c r="AG57" s="196">
        <f t="shared" si="14"/>
        <v>13851.86136</v>
      </c>
      <c r="AH57" s="196">
        <f t="shared" si="14"/>
        <v>13851.86136</v>
      </c>
      <c r="AI57" s="196">
        <f t="shared" si="14"/>
        <v>13851.86136</v>
      </c>
      <c r="AJ57" s="196">
        <f t="shared" si="14"/>
        <v>13851.86136</v>
      </c>
      <c r="AK57" s="196">
        <f t="shared" si="14"/>
        <v>13851.86136</v>
      </c>
      <c r="AL57" s="196">
        <f t="shared" si="14"/>
        <v>13851.86136</v>
      </c>
      <c r="AM57" s="196">
        <f t="shared" si="14"/>
        <v>13851.86136</v>
      </c>
      <c r="AN57" s="196">
        <f t="shared" si="14"/>
        <v>5458.46658</v>
      </c>
      <c r="AO57" s="196">
        <f t="shared" si="14"/>
        <v>5458.46658</v>
      </c>
      <c r="AP57" s="196">
        <f t="shared" si="14"/>
        <v>5458.46658</v>
      </c>
      <c r="AQ57" s="196">
        <f t="shared" si="14"/>
        <v>5458.46658</v>
      </c>
      <c r="AR57" s="196">
        <f t="shared" si="14"/>
        <v>5458.46658</v>
      </c>
      <c r="AS57" s="196">
        <f t="shared" si="14"/>
        <v>5458.46658</v>
      </c>
      <c r="AT57" s="196">
        <f t="shared" si="14"/>
        <v>5458.46658</v>
      </c>
      <c r="AU57" s="196">
        <f t="shared" si="14"/>
        <v>5458.46658</v>
      </c>
      <c r="AV57" s="196">
        <f t="shared" si="14"/>
        <v>5458.46658</v>
      </c>
      <c r="AW57" s="196">
        <f t="shared" si="14"/>
        <v>5458.46658</v>
      </c>
      <c r="AX57" s="196">
        <f t="shared" si="14"/>
        <v>5458.46658</v>
      </c>
      <c r="AY57" s="196">
        <f t="shared" si="14"/>
        <v>5458.46658</v>
      </c>
      <c r="AZ57" s="196">
        <f t="shared" si="14"/>
        <v>5881.092183</v>
      </c>
      <c r="BA57" s="196">
        <f t="shared" si="14"/>
        <v>5881.092183</v>
      </c>
      <c r="BB57" s="196">
        <f t="shared" si="14"/>
        <v>5881.092183</v>
      </c>
      <c r="BC57" s="196">
        <f t="shared" si="14"/>
        <v>5881.092183</v>
      </c>
      <c r="BD57" s="196">
        <f t="shared" si="14"/>
        <v>5881.092183</v>
      </c>
      <c r="BE57" s="196">
        <f t="shared" si="14"/>
        <v>5881.092183</v>
      </c>
      <c r="BF57" s="196">
        <f t="shared" si="14"/>
        <v>5881.092183</v>
      </c>
      <c r="BG57" s="196">
        <f t="shared" si="14"/>
        <v>5881.092183</v>
      </c>
      <c r="BH57" s="196">
        <f t="shared" si="14"/>
        <v>5881.092183</v>
      </c>
      <c r="BI57" s="196">
        <f t="shared" si="14"/>
        <v>5881.092183</v>
      </c>
      <c r="BJ57" s="196">
        <f t="shared" si="14"/>
        <v>5881.092183</v>
      </c>
      <c r="BK57" s="196">
        <f t="shared" si="14"/>
        <v>5881.092183</v>
      </c>
      <c r="BL57" s="196">
        <f t="shared" si="14"/>
        <v>6316.396555</v>
      </c>
      <c r="BM57" s="196">
        <f t="shared" si="14"/>
        <v>6316.396555</v>
      </c>
      <c r="BN57" s="196">
        <f t="shared" si="14"/>
        <v>6316.396555</v>
      </c>
      <c r="BO57" s="196">
        <f t="shared" si="14"/>
        <v>6316.396555</v>
      </c>
      <c r="BP57" s="196">
        <f t="shared" si="14"/>
        <v>6316.396555</v>
      </c>
      <c r="BQ57" s="196">
        <f t="shared" si="14"/>
        <v>6316.396555</v>
      </c>
      <c r="BR57" s="196">
        <f t="shared" si="14"/>
        <v>6316.396555</v>
      </c>
      <c r="BS57" s="196">
        <f t="shared" si="14"/>
        <v>6316.396555</v>
      </c>
      <c r="BT57" s="196">
        <f t="shared" si="14"/>
        <v>6316.396555</v>
      </c>
      <c r="BU57" s="196">
        <f t="shared" si="14"/>
        <v>6316.396555</v>
      </c>
      <c r="BV57" s="196">
        <f t="shared" si="14"/>
        <v>6316.396555</v>
      </c>
      <c r="BW57" s="196">
        <f t="shared" si="14"/>
        <v>6316.396555</v>
      </c>
      <c r="BX57" s="196">
        <f t="shared" si="14"/>
        <v>6764.760058</v>
      </c>
      <c r="BY57" s="196">
        <f t="shared" si="14"/>
        <v>6764.760058</v>
      </c>
      <c r="BZ57" s="196">
        <f t="shared" si="14"/>
        <v>6764.760058</v>
      </c>
      <c r="CA57" s="196">
        <f t="shared" si="14"/>
        <v>6764.760058</v>
      </c>
      <c r="CB57" s="196">
        <f t="shared" si="14"/>
        <v>6764.760058</v>
      </c>
      <c r="CC57" s="196">
        <f t="shared" si="14"/>
        <v>6764.760058</v>
      </c>
      <c r="CD57" s="196">
        <f t="shared" si="14"/>
        <v>6764.760058</v>
      </c>
      <c r="CE57" s="196">
        <f t="shared" si="14"/>
        <v>6764.760058</v>
      </c>
      <c r="CF57" s="196">
        <f t="shared" si="14"/>
        <v>6764.760058</v>
      </c>
      <c r="CG57" s="196">
        <f t="shared" si="14"/>
        <v>6764.760058</v>
      </c>
      <c r="CH57" s="196">
        <f t="shared" si="14"/>
        <v>6764.760058</v>
      </c>
      <c r="CI57" s="196">
        <f t="shared" si="14"/>
        <v>6764.760058</v>
      </c>
      <c r="CJ57" s="196">
        <f t="shared" si="14"/>
        <v>7226.574465</v>
      </c>
      <c r="CK57" s="196">
        <f t="shared" si="14"/>
        <v>7226.574465</v>
      </c>
      <c r="CL57" s="196">
        <f t="shared" si="14"/>
        <v>7226.574465</v>
      </c>
      <c r="CM57" s="196">
        <f t="shared" si="14"/>
        <v>7226.574465</v>
      </c>
      <c r="CN57" s="196">
        <f t="shared" si="14"/>
        <v>7226.574465</v>
      </c>
      <c r="CO57" s="196">
        <f t="shared" si="14"/>
        <v>7226.574465</v>
      </c>
      <c r="CP57" s="196">
        <f t="shared" si="14"/>
        <v>7226.574465</v>
      </c>
      <c r="CQ57" s="196">
        <f t="shared" si="14"/>
        <v>7226.574465</v>
      </c>
      <c r="CR57" s="196">
        <f t="shared" si="14"/>
        <v>7226.574465</v>
      </c>
      <c r="CS57" s="196">
        <f t="shared" si="14"/>
        <v>7226.574465</v>
      </c>
      <c r="CT57" s="196">
        <f t="shared" si="14"/>
        <v>7226.574465</v>
      </c>
      <c r="CU57" s="196">
        <f t="shared" si="14"/>
        <v>7226.574465</v>
      </c>
      <c r="CV57" s="196">
        <f t="shared" si="14"/>
        <v>7702.243306</v>
      </c>
      <c r="CW57" s="196">
        <f t="shared" si="14"/>
        <v>7702.243306</v>
      </c>
      <c r="CX57" s="196">
        <f t="shared" si="14"/>
        <v>7702.243306</v>
      </c>
      <c r="CY57" s="196">
        <f t="shared" si="14"/>
        <v>7702.243306</v>
      </c>
      <c r="CZ57" s="196">
        <f t="shared" si="14"/>
        <v>7702.243306</v>
      </c>
      <c r="DA57" s="196">
        <f t="shared" si="14"/>
        <v>7702.243306</v>
      </c>
      <c r="DB57" s="196">
        <f t="shared" si="14"/>
        <v>7702.243306</v>
      </c>
      <c r="DC57" s="196">
        <f t="shared" si="14"/>
        <v>7702.243306</v>
      </c>
      <c r="DD57" s="196">
        <f t="shared" si="14"/>
        <v>7702.243306</v>
      </c>
      <c r="DE57" s="196">
        <f t="shared" si="14"/>
        <v>7702.243306</v>
      </c>
      <c r="DF57" s="196">
        <f t="shared" si="14"/>
        <v>7702.243306</v>
      </c>
      <c r="DG57" s="196">
        <f t="shared" si="14"/>
        <v>7702.243306</v>
      </c>
      <c r="DH57" s="196">
        <f t="shared" si="14"/>
        <v>7507.486428</v>
      </c>
      <c r="DI57" s="196">
        <f t="shared" si="14"/>
        <v>7507.486428</v>
      </c>
      <c r="DJ57" s="196">
        <f t="shared" si="14"/>
        <v>7507.486428</v>
      </c>
      <c r="DK57" s="196">
        <f t="shared" si="14"/>
        <v>7507.486428</v>
      </c>
      <c r="DL57" s="196">
        <f t="shared" si="14"/>
        <v>7507.486428</v>
      </c>
      <c r="DM57" s="196">
        <f t="shared" si="14"/>
        <v>7507.486428</v>
      </c>
      <c r="DN57" s="196">
        <f t="shared" si="14"/>
        <v>7507.486428</v>
      </c>
      <c r="DO57" s="196">
        <f t="shared" si="14"/>
        <v>7507.486428</v>
      </c>
      <c r="DP57" s="196">
        <f t="shared" si="14"/>
        <v>7507.486428</v>
      </c>
      <c r="DQ57" s="196">
        <f t="shared" si="14"/>
        <v>7507.486428</v>
      </c>
      <c r="DR57" s="196">
        <f t="shared" si="14"/>
        <v>7507.486428</v>
      </c>
      <c r="DS57" s="196">
        <f t="shared" si="14"/>
        <v>1852019.467</v>
      </c>
      <c r="DT57" s="196">
        <f t="shared" si="14"/>
        <v>0</v>
      </c>
      <c r="DU57" s="196">
        <f t="shared" si="14"/>
        <v>0</v>
      </c>
      <c r="DV57" s="196">
        <f t="shared" si="14"/>
        <v>0</v>
      </c>
      <c r="DW57" s="196">
        <f t="shared" si="14"/>
        <v>0</v>
      </c>
      <c r="DX57" s="196">
        <f t="shared" si="14"/>
        <v>0</v>
      </c>
      <c r="DY57" s="196">
        <f t="shared" si="14"/>
        <v>0</v>
      </c>
      <c r="DZ57" s="196">
        <f t="shared" si="14"/>
        <v>0</v>
      </c>
      <c r="EA57" s="196">
        <f t="shared" si="14"/>
        <v>0</v>
      </c>
      <c r="EB57" s="196">
        <f t="shared" si="14"/>
        <v>0</v>
      </c>
      <c r="EC57" s="196">
        <f t="shared" si="14"/>
        <v>0</v>
      </c>
      <c r="ED57" s="196">
        <f t="shared" si="14"/>
        <v>0</v>
      </c>
      <c r="EE57" s="196">
        <f t="shared" si="14"/>
        <v>0</v>
      </c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</row>
  </sheetData>
  <printOptions/>
  <pageMargins bottom="0.75" footer="0.0" header="0.0" left="0.7" right="0.7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71616"/>
    <pageSetUpPr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0"/>
  <cols>
    <col customWidth="1" min="1" max="1" width="2.86"/>
    <col customWidth="1" min="2" max="2" width="3.29"/>
    <col customWidth="1" min="3" max="3" width="33.43"/>
    <col customWidth="1" min="4" max="122" width="11.29"/>
    <col customWidth="1" min="123" max="123" width="11.86"/>
    <col customWidth="1" min="124" max="135" width="11.29"/>
  </cols>
  <sheetData>
    <row r="1" ht="15.75" customHeight="1">
      <c r="A1" s="241"/>
      <c r="B1" s="293" t="s">
        <v>199</v>
      </c>
      <c r="C1" s="241"/>
      <c r="D1" s="241">
        <v>1.0</v>
      </c>
      <c r="E1" s="241">
        <f t="shared" ref="E1:EE1" si="1">D1+1</f>
        <v>2</v>
      </c>
      <c r="F1" s="241">
        <f t="shared" si="1"/>
        <v>3</v>
      </c>
      <c r="G1" s="241">
        <f t="shared" si="1"/>
        <v>4</v>
      </c>
      <c r="H1" s="241">
        <f t="shared" si="1"/>
        <v>5</v>
      </c>
      <c r="I1" s="241">
        <f t="shared" si="1"/>
        <v>6</v>
      </c>
      <c r="J1" s="241">
        <f t="shared" si="1"/>
        <v>7</v>
      </c>
      <c r="K1" s="241">
        <f t="shared" si="1"/>
        <v>8</v>
      </c>
      <c r="L1" s="241">
        <f t="shared" si="1"/>
        <v>9</v>
      </c>
      <c r="M1" s="241">
        <f t="shared" si="1"/>
        <v>10</v>
      </c>
      <c r="N1" s="241">
        <f t="shared" si="1"/>
        <v>11</v>
      </c>
      <c r="O1" s="241">
        <f t="shared" si="1"/>
        <v>12</v>
      </c>
      <c r="P1" s="241">
        <f t="shared" si="1"/>
        <v>13</v>
      </c>
      <c r="Q1" s="241">
        <f t="shared" si="1"/>
        <v>14</v>
      </c>
      <c r="R1" s="241">
        <f t="shared" si="1"/>
        <v>15</v>
      </c>
      <c r="S1" s="241">
        <f t="shared" si="1"/>
        <v>16</v>
      </c>
      <c r="T1" s="241">
        <f t="shared" si="1"/>
        <v>17</v>
      </c>
      <c r="U1" s="241">
        <f t="shared" si="1"/>
        <v>18</v>
      </c>
      <c r="V1" s="241">
        <f t="shared" si="1"/>
        <v>19</v>
      </c>
      <c r="W1" s="241">
        <f t="shared" si="1"/>
        <v>20</v>
      </c>
      <c r="X1" s="241">
        <f t="shared" si="1"/>
        <v>21</v>
      </c>
      <c r="Y1" s="241">
        <f t="shared" si="1"/>
        <v>22</v>
      </c>
      <c r="Z1" s="241">
        <f t="shared" si="1"/>
        <v>23</v>
      </c>
      <c r="AA1" s="241">
        <f t="shared" si="1"/>
        <v>24</v>
      </c>
      <c r="AB1" s="241">
        <f t="shared" si="1"/>
        <v>25</v>
      </c>
      <c r="AC1" s="241">
        <f t="shared" si="1"/>
        <v>26</v>
      </c>
      <c r="AD1" s="241">
        <f t="shared" si="1"/>
        <v>27</v>
      </c>
      <c r="AE1" s="241">
        <f t="shared" si="1"/>
        <v>28</v>
      </c>
      <c r="AF1" s="241">
        <f t="shared" si="1"/>
        <v>29</v>
      </c>
      <c r="AG1" s="241">
        <f t="shared" si="1"/>
        <v>30</v>
      </c>
      <c r="AH1" s="241">
        <f t="shared" si="1"/>
        <v>31</v>
      </c>
      <c r="AI1" s="241">
        <f t="shared" si="1"/>
        <v>32</v>
      </c>
      <c r="AJ1" s="241">
        <f t="shared" si="1"/>
        <v>33</v>
      </c>
      <c r="AK1" s="241">
        <f t="shared" si="1"/>
        <v>34</v>
      </c>
      <c r="AL1" s="241">
        <f t="shared" si="1"/>
        <v>35</v>
      </c>
      <c r="AM1" s="241">
        <f t="shared" si="1"/>
        <v>36</v>
      </c>
      <c r="AN1" s="241">
        <f t="shared" si="1"/>
        <v>37</v>
      </c>
      <c r="AO1" s="241">
        <f t="shared" si="1"/>
        <v>38</v>
      </c>
      <c r="AP1" s="241">
        <f t="shared" si="1"/>
        <v>39</v>
      </c>
      <c r="AQ1" s="241">
        <f t="shared" si="1"/>
        <v>40</v>
      </c>
      <c r="AR1" s="241">
        <f t="shared" si="1"/>
        <v>41</v>
      </c>
      <c r="AS1" s="241">
        <f t="shared" si="1"/>
        <v>42</v>
      </c>
      <c r="AT1" s="241">
        <f t="shared" si="1"/>
        <v>43</v>
      </c>
      <c r="AU1" s="241">
        <f t="shared" si="1"/>
        <v>44</v>
      </c>
      <c r="AV1" s="241">
        <f t="shared" si="1"/>
        <v>45</v>
      </c>
      <c r="AW1" s="241">
        <f t="shared" si="1"/>
        <v>46</v>
      </c>
      <c r="AX1" s="241">
        <f t="shared" si="1"/>
        <v>47</v>
      </c>
      <c r="AY1" s="241">
        <f t="shared" si="1"/>
        <v>48</v>
      </c>
      <c r="AZ1" s="241">
        <f t="shared" si="1"/>
        <v>49</v>
      </c>
      <c r="BA1" s="241">
        <f t="shared" si="1"/>
        <v>50</v>
      </c>
      <c r="BB1" s="241">
        <f t="shared" si="1"/>
        <v>51</v>
      </c>
      <c r="BC1" s="241">
        <f t="shared" si="1"/>
        <v>52</v>
      </c>
      <c r="BD1" s="241">
        <f t="shared" si="1"/>
        <v>53</v>
      </c>
      <c r="BE1" s="241">
        <f t="shared" si="1"/>
        <v>54</v>
      </c>
      <c r="BF1" s="241">
        <f t="shared" si="1"/>
        <v>55</v>
      </c>
      <c r="BG1" s="241">
        <f t="shared" si="1"/>
        <v>56</v>
      </c>
      <c r="BH1" s="241">
        <f t="shared" si="1"/>
        <v>57</v>
      </c>
      <c r="BI1" s="241">
        <f t="shared" si="1"/>
        <v>58</v>
      </c>
      <c r="BJ1" s="241">
        <f t="shared" si="1"/>
        <v>59</v>
      </c>
      <c r="BK1" s="241">
        <f t="shared" si="1"/>
        <v>60</v>
      </c>
      <c r="BL1" s="241">
        <f t="shared" si="1"/>
        <v>61</v>
      </c>
      <c r="BM1" s="241">
        <f t="shared" si="1"/>
        <v>62</v>
      </c>
      <c r="BN1" s="241">
        <f t="shared" si="1"/>
        <v>63</v>
      </c>
      <c r="BO1" s="241">
        <f t="shared" si="1"/>
        <v>64</v>
      </c>
      <c r="BP1" s="241">
        <f t="shared" si="1"/>
        <v>65</v>
      </c>
      <c r="BQ1" s="241">
        <f t="shared" si="1"/>
        <v>66</v>
      </c>
      <c r="BR1" s="241">
        <f t="shared" si="1"/>
        <v>67</v>
      </c>
      <c r="BS1" s="241">
        <f t="shared" si="1"/>
        <v>68</v>
      </c>
      <c r="BT1" s="241">
        <f t="shared" si="1"/>
        <v>69</v>
      </c>
      <c r="BU1" s="241">
        <f t="shared" si="1"/>
        <v>70</v>
      </c>
      <c r="BV1" s="241">
        <f t="shared" si="1"/>
        <v>71</v>
      </c>
      <c r="BW1" s="241">
        <f t="shared" si="1"/>
        <v>72</v>
      </c>
      <c r="BX1" s="241">
        <f t="shared" si="1"/>
        <v>73</v>
      </c>
      <c r="BY1" s="241">
        <f t="shared" si="1"/>
        <v>74</v>
      </c>
      <c r="BZ1" s="241">
        <f t="shared" si="1"/>
        <v>75</v>
      </c>
      <c r="CA1" s="241">
        <f t="shared" si="1"/>
        <v>76</v>
      </c>
      <c r="CB1" s="241">
        <f t="shared" si="1"/>
        <v>77</v>
      </c>
      <c r="CC1" s="241">
        <f t="shared" si="1"/>
        <v>78</v>
      </c>
      <c r="CD1" s="241">
        <f t="shared" si="1"/>
        <v>79</v>
      </c>
      <c r="CE1" s="241">
        <f t="shared" si="1"/>
        <v>80</v>
      </c>
      <c r="CF1" s="241">
        <f t="shared" si="1"/>
        <v>81</v>
      </c>
      <c r="CG1" s="241">
        <f t="shared" si="1"/>
        <v>82</v>
      </c>
      <c r="CH1" s="241">
        <f t="shared" si="1"/>
        <v>83</v>
      </c>
      <c r="CI1" s="241">
        <f t="shared" si="1"/>
        <v>84</v>
      </c>
      <c r="CJ1" s="241">
        <f t="shared" si="1"/>
        <v>85</v>
      </c>
      <c r="CK1" s="241">
        <f t="shared" si="1"/>
        <v>86</v>
      </c>
      <c r="CL1" s="241">
        <f t="shared" si="1"/>
        <v>87</v>
      </c>
      <c r="CM1" s="241">
        <f t="shared" si="1"/>
        <v>88</v>
      </c>
      <c r="CN1" s="241">
        <f t="shared" si="1"/>
        <v>89</v>
      </c>
      <c r="CO1" s="241">
        <f t="shared" si="1"/>
        <v>90</v>
      </c>
      <c r="CP1" s="241">
        <f t="shared" si="1"/>
        <v>91</v>
      </c>
      <c r="CQ1" s="241">
        <f t="shared" si="1"/>
        <v>92</v>
      </c>
      <c r="CR1" s="241">
        <f t="shared" si="1"/>
        <v>93</v>
      </c>
      <c r="CS1" s="241">
        <f t="shared" si="1"/>
        <v>94</v>
      </c>
      <c r="CT1" s="241">
        <f t="shared" si="1"/>
        <v>95</v>
      </c>
      <c r="CU1" s="241">
        <f t="shared" si="1"/>
        <v>96</v>
      </c>
      <c r="CV1" s="241">
        <f t="shared" si="1"/>
        <v>97</v>
      </c>
      <c r="CW1" s="241">
        <f t="shared" si="1"/>
        <v>98</v>
      </c>
      <c r="CX1" s="241">
        <f t="shared" si="1"/>
        <v>99</v>
      </c>
      <c r="CY1" s="241">
        <f t="shared" si="1"/>
        <v>100</v>
      </c>
      <c r="CZ1" s="241">
        <f t="shared" si="1"/>
        <v>101</v>
      </c>
      <c r="DA1" s="241">
        <f t="shared" si="1"/>
        <v>102</v>
      </c>
      <c r="DB1" s="241">
        <f t="shared" si="1"/>
        <v>103</v>
      </c>
      <c r="DC1" s="241">
        <f t="shared" si="1"/>
        <v>104</v>
      </c>
      <c r="DD1" s="241">
        <f t="shared" si="1"/>
        <v>105</v>
      </c>
      <c r="DE1" s="241">
        <f t="shared" si="1"/>
        <v>106</v>
      </c>
      <c r="DF1" s="241">
        <f t="shared" si="1"/>
        <v>107</v>
      </c>
      <c r="DG1" s="241">
        <f t="shared" si="1"/>
        <v>108</v>
      </c>
      <c r="DH1" s="241">
        <f t="shared" si="1"/>
        <v>109</v>
      </c>
      <c r="DI1" s="241">
        <f t="shared" si="1"/>
        <v>110</v>
      </c>
      <c r="DJ1" s="241">
        <f t="shared" si="1"/>
        <v>111</v>
      </c>
      <c r="DK1" s="241">
        <f t="shared" si="1"/>
        <v>112</v>
      </c>
      <c r="DL1" s="241">
        <f t="shared" si="1"/>
        <v>113</v>
      </c>
      <c r="DM1" s="241">
        <f t="shared" si="1"/>
        <v>114</v>
      </c>
      <c r="DN1" s="241">
        <f t="shared" si="1"/>
        <v>115</v>
      </c>
      <c r="DO1" s="241">
        <f t="shared" si="1"/>
        <v>116</v>
      </c>
      <c r="DP1" s="241">
        <f t="shared" si="1"/>
        <v>117</v>
      </c>
      <c r="DQ1" s="241">
        <f t="shared" si="1"/>
        <v>118</v>
      </c>
      <c r="DR1" s="241">
        <f t="shared" si="1"/>
        <v>119</v>
      </c>
      <c r="DS1" s="241">
        <f t="shared" si="1"/>
        <v>120</v>
      </c>
      <c r="DT1" s="241">
        <f t="shared" si="1"/>
        <v>121</v>
      </c>
      <c r="DU1" s="241">
        <f t="shared" si="1"/>
        <v>122</v>
      </c>
      <c r="DV1" s="241">
        <f t="shared" si="1"/>
        <v>123</v>
      </c>
      <c r="DW1" s="241">
        <f t="shared" si="1"/>
        <v>124</v>
      </c>
      <c r="DX1" s="241">
        <f t="shared" si="1"/>
        <v>125</v>
      </c>
      <c r="DY1" s="241">
        <f t="shared" si="1"/>
        <v>126</v>
      </c>
      <c r="DZ1" s="241">
        <f t="shared" si="1"/>
        <v>127</v>
      </c>
      <c r="EA1" s="241">
        <f t="shared" si="1"/>
        <v>128</v>
      </c>
      <c r="EB1" s="241">
        <f t="shared" si="1"/>
        <v>129</v>
      </c>
      <c r="EC1" s="241">
        <f t="shared" si="1"/>
        <v>130</v>
      </c>
      <c r="ED1" s="241">
        <f t="shared" si="1"/>
        <v>131</v>
      </c>
      <c r="EE1" s="241">
        <f t="shared" si="1"/>
        <v>132</v>
      </c>
    </row>
    <row r="2" ht="15.75" customHeight="1">
      <c r="A2" s="241"/>
      <c r="B2" s="293" t="s">
        <v>144</v>
      </c>
      <c r="C2" s="241"/>
      <c r="D2" s="241">
        <f t="shared" ref="D2:EE2" si="2">ROUNDUP(D1/12,0)</f>
        <v>1</v>
      </c>
      <c r="E2" s="241">
        <f t="shared" si="2"/>
        <v>1</v>
      </c>
      <c r="F2" s="241">
        <f t="shared" si="2"/>
        <v>1</v>
      </c>
      <c r="G2" s="241">
        <f t="shared" si="2"/>
        <v>1</v>
      </c>
      <c r="H2" s="241">
        <f t="shared" si="2"/>
        <v>1</v>
      </c>
      <c r="I2" s="241">
        <f t="shared" si="2"/>
        <v>1</v>
      </c>
      <c r="J2" s="241">
        <f t="shared" si="2"/>
        <v>1</v>
      </c>
      <c r="K2" s="241">
        <f t="shared" si="2"/>
        <v>1</v>
      </c>
      <c r="L2" s="241">
        <f t="shared" si="2"/>
        <v>1</v>
      </c>
      <c r="M2" s="241">
        <f t="shared" si="2"/>
        <v>1</v>
      </c>
      <c r="N2" s="241">
        <f t="shared" si="2"/>
        <v>1</v>
      </c>
      <c r="O2" s="241">
        <f t="shared" si="2"/>
        <v>1</v>
      </c>
      <c r="P2" s="241">
        <f t="shared" si="2"/>
        <v>2</v>
      </c>
      <c r="Q2" s="241">
        <f t="shared" si="2"/>
        <v>2</v>
      </c>
      <c r="R2" s="241">
        <f t="shared" si="2"/>
        <v>2</v>
      </c>
      <c r="S2" s="241">
        <f t="shared" si="2"/>
        <v>2</v>
      </c>
      <c r="T2" s="241">
        <f t="shared" si="2"/>
        <v>2</v>
      </c>
      <c r="U2" s="241">
        <f t="shared" si="2"/>
        <v>2</v>
      </c>
      <c r="V2" s="241">
        <f t="shared" si="2"/>
        <v>2</v>
      </c>
      <c r="W2" s="241">
        <f t="shared" si="2"/>
        <v>2</v>
      </c>
      <c r="X2" s="241">
        <f t="shared" si="2"/>
        <v>2</v>
      </c>
      <c r="Y2" s="241">
        <f t="shared" si="2"/>
        <v>2</v>
      </c>
      <c r="Z2" s="241">
        <f t="shared" si="2"/>
        <v>2</v>
      </c>
      <c r="AA2" s="241">
        <f t="shared" si="2"/>
        <v>2</v>
      </c>
      <c r="AB2" s="241">
        <f t="shared" si="2"/>
        <v>3</v>
      </c>
      <c r="AC2" s="241">
        <f t="shared" si="2"/>
        <v>3</v>
      </c>
      <c r="AD2" s="241">
        <f t="shared" si="2"/>
        <v>3</v>
      </c>
      <c r="AE2" s="241">
        <f t="shared" si="2"/>
        <v>3</v>
      </c>
      <c r="AF2" s="241">
        <f t="shared" si="2"/>
        <v>3</v>
      </c>
      <c r="AG2" s="241">
        <f t="shared" si="2"/>
        <v>3</v>
      </c>
      <c r="AH2" s="241">
        <f t="shared" si="2"/>
        <v>3</v>
      </c>
      <c r="AI2" s="241">
        <f t="shared" si="2"/>
        <v>3</v>
      </c>
      <c r="AJ2" s="241">
        <f t="shared" si="2"/>
        <v>3</v>
      </c>
      <c r="AK2" s="241">
        <f t="shared" si="2"/>
        <v>3</v>
      </c>
      <c r="AL2" s="241">
        <f t="shared" si="2"/>
        <v>3</v>
      </c>
      <c r="AM2" s="241">
        <f t="shared" si="2"/>
        <v>3</v>
      </c>
      <c r="AN2" s="241">
        <f t="shared" si="2"/>
        <v>4</v>
      </c>
      <c r="AO2" s="241">
        <f t="shared" si="2"/>
        <v>4</v>
      </c>
      <c r="AP2" s="241">
        <f t="shared" si="2"/>
        <v>4</v>
      </c>
      <c r="AQ2" s="241">
        <f t="shared" si="2"/>
        <v>4</v>
      </c>
      <c r="AR2" s="241">
        <f t="shared" si="2"/>
        <v>4</v>
      </c>
      <c r="AS2" s="241">
        <f t="shared" si="2"/>
        <v>4</v>
      </c>
      <c r="AT2" s="241">
        <f t="shared" si="2"/>
        <v>4</v>
      </c>
      <c r="AU2" s="241">
        <f t="shared" si="2"/>
        <v>4</v>
      </c>
      <c r="AV2" s="241">
        <f t="shared" si="2"/>
        <v>4</v>
      </c>
      <c r="AW2" s="241">
        <f t="shared" si="2"/>
        <v>4</v>
      </c>
      <c r="AX2" s="241">
        <f t="shared" si="2"/>
        <v>4</v>
      </c>
      <c r="AY2" s="241">
        <f t="shared" si="2"/>
        <v>4</v>
      </c>
      <c r="AZ2" s="241">
        <f t="shared" si="2"/>
        <v>5</v>
      </c>
      <c r="BA2" s="241">
        <f t="shared" si="2"/>
        <v>5</v>
      </c>
      <c r="BB2" s="241">
        <f t="shared" si="2"/>
        <v>5</v>
      </c>
      <c r="BC2" s="241">
        <f t="shared" si="2"/>
        <v>5</v>
      </c>
      <c r="BD2" s="241">
        <f t="shared" si="2"/>
        <v>5</v>
      </c>
      <c r="BE2" s="241">
        <f t="shared" si="2"/>
        <v>5</v>
      </c>
      <c r="BF2" s="241">
        <f t="shared" si="2"/>
        <v>5</v>
      </c>
      <c r="BG2" s="241">
        <f t="shared" si="2"/>
        <v>5</v>
      </c>
      <c r="BH2" s="241">
        <f t="shared" si="2"/>
        <v>5</v>
      </c>
      <c r="BI2" s="241">
        <f t="shared" si="2"/>
        <v>5</v>
      </c>
      <c r="BJ2" s="241">
        <f t="shared" si="2"/>
        <v>5</v>
      </c>
      <c r="BK2" s="241">
        <f t="shared" si="2"/>
        <v>5</v>
      </c>
      <c r="BL2" s="241">
        <f t="shared" si="2"/>
        <v>6</v>
      </c>
      <c r="BM2" s="241">
        <f t="shared" si="2"/>
        <v>6</v>
      </c>
      <c r="BN2" s="241">
        <f t="shared" si="2"/>
        <v>6</v>
      </c>
      <c r="BO2" s="241">
        <f t="shared" si="2"/>
        <v>6</v>
      </c>
      <c r="BP2" s="241">
        <f t="shared" si="2"/>
        <v>6</v>
      </c>
      <c r="BQ2" s="241">
        <f t="shared" si="2"/>
        <v>6</v>
      </c>
      <c r="BR2" s="241">
        <f t="shared" si="2"/>
        <v>6</v>
      </c>
      <c r="BS2" s="241">
        <f t="shared" si="2"/>
        <v>6</v>
      </c>
      <c r="BT2" s="241">
        <f t="shared" si="2"/>
        <v>6</v>
      </c>
      <c r="BU2" s="241">
        <f t="shared" si="2"/>
        <v>6</v>
      </c>
      <c r="BV2" s="241">
        <f t="shared" si="2"/>
        <v>6</v>
      </c>
      <c r="BW2" s="241">
        <f t="shared" si="2"/>
        <v>6</v>
      </c>
      <c r="BX2" s="241">
        <f t="shared" si="2"/>
        <v>7</v>
      </c>
      <c r="BY2" s="241">
        <f t="shared" si="2"/>
        <v>7</v>
      </c>
      <c r="BZ2" s="241">
        <f t="shared" si="2"/>
        <v>7</v>
      </c>
      <c r="CA2" s="241">
        <f t="shared" si="2"/>
        <v>7</v>
      </c>
      <c r="CB2" s="241">
        <f t="shared" si="2"/>
        <v>7</v>
      </c>
      <c r="CC2" s="241">
        <f t="shared" si="2"/>
        <v>7</v>
      </c>
      <c r="CD2" s="241">
        <f t="shared" si="2"/>
        <v>7</v>
      </c>
      <c r="CE2" s="241">
        <f t="shared" si="2"/>
        <v>7</v>
      </c>
      <c r="CF2" s="241">
        <f t="shared" si="2"/>
        <v>7</v>
      </c>
      <c r="CG2" s="241">
        <f t="shared" si="2"/>
        <v>7</v>
      </c>
      <c r="CH2" s="241">
        <f t="shared" si="2"/>
        <v>7</v>
      </c>
      <c r="CI2" s="241">
        <f t="shared" si="2"/>
        <v>7</v>
      </c>
      <c r="CJ2" s="241">
        <f t="shared" si="2"/>
        <v>8</v>
      </c>
      <c r="CK2" s="241">
        <f t="shared" si="2"/>
        <v>8</v>
      </c>
      <c r="CL2" s="241">
        <f t="shared" si="2"/>
        <v>8</v>
      </c>
      <c r="CM2" s="241">
        <f t="shared" si="2"/>
        <v>8</v>
      </c>
      <c r="CN2" s="241">
        <f t="shared" si="2"/>
        <v>8</v>
      </c>
      <c r="CO2" s="241">
        <f t="shared" si="2"/>
        <v>8</v>
      </c>
      <c r="CP2" s="241">
        <f t="shared" si="2"/>
        <v>8</v>
      </c>
      <c r="CQ2" s="241">
        <f t="shared" si="2"/>
        <v>8</v>
      </c>
      <c r="CR2" s="241">
        <f t="shared" si="2"/>
        <v>8</v>
      </c>
      <c r="CS2" s="241">
        <f t="shared" si="2"/>
        <v>8</v>
      </c>
      <c r="CT2" s="241">
        <f t="shared" si="2"/>
        <v>8</v>
      </c>
      <c r="CU2" s="241">
        <f t="shared" si="2"/>
        <v>8</v>
      </c>
      <c r="CV2" s="241">
        <f t="shared" si="2"/>
        <v>9</v>
      </c>
      <c r="CW2" s="241">
        <f t="shared" si="2"/>
        <v>9</v>
      </c>
      <c r="CX2" s="241">
        <f t="shared" si="2"/>
        <v>9</v>
      </c>
      <c r="CY2" s="241">
        <f t="shared" si="2"/>
        <v>9</v>
      </c>
      <c r="CZ2" s="241">
        <f t="shared" si="2"/>
        <v>9</v>
      </c>
      <c r="DA2" s="241">
        <f t="shared" si="2"/>
        <v>9</v>
      </c>
      <c r="DB2" s="241">
        <f t="shared" si="2"/>
        <v>9</v>
      </c>
      <c r="DC2" s="241">
        <f t="shared" si="2"/>
        <v>9</v>
      </c>
      <c r="DD2" s="241">
        <f t="shared" si="2"/>
        <v>9</v>
      </c>
      <c r="DE2" s="241">
        <f t="shared" si="2"/>
        <v>9</v>
      </c>
      <c r="DF2" s="241">
        <f t="shared" si="2"/>
        <v>9</v>
      </c>
      <c r="DG2" s="241">
        <f t="shared" si="2"/>
        <v>9</v>
      </c>
      <c r="DH2" s="241">
        <f t="shared" si="2"/>
        <v>10</v>
      </c>
      <c r="DI2" s="241">
        <f t="shared" si="2"/>
        <v>10</v>
      </c>
      <c r="DJ2" s="241">
        <f t="shared" si="2"/>
        <v>10</v>
      </c>
      <c r="DK2" s="241">
        <f t="shared" si="2"/>
        <v>10</v>
      </c>
      <c r="DL2" s="241">
        <f t="shared" si="2"/>
        <v>10</v>
      </c>
      <c r="DM2" s="241">
        <f t="shared" si="2"/>
        <v>10</v>
      </c>
      <c r="DN2" s="241">
        <f t="shared" si="2"/>
        <v>10</v>
      </c>
      <c r="DO2" s="241">
        <f t="shared" si="2"/>
        <v>10</v>
      </c>
      <c r="DP2" s="241">
        <f t="shared" si="2"/>
        <v>10</v>
      </c>
      <c r="DQ2" s="241">
        <f t="shared" si="2"/>
        <v>10</v>
      </c>
      <c r="DR2" s="241">
        <f t="shared" si="2"/>
        <v>10</v>
      </c>
      <c r="DS2" s="241">
        <f t="shared" si="2"/>
        <v>10</v>
      </c>
      <c r="DT2" s="241">
        <f t="shared" si="2"/>
        <v>11</v>
      </c>
      <c r="DU2" s="241">
        <f t="shared" si="2"/>
        <v>11</v>
      </c>
      <c r="DV2" s="241">
        <f t="shared" si="2"/>
        <v>11</v>
      </c>
      <c r="DW2" s="241">
        <f t="shared" si="2"/>
        <v>11</v>
      </c>
      <c r="DX2" s="241">
        <f t="shared" si="2"/>
        <v>11</v>
      </c>
      <c r="DY2" s="241">
        <f t="shared" si="2"/>
        <v>11</v>
      </c>
      <c r="DZ2" s="241">
        <f t="shared" si="2"/>
        <v>11</v>
      </c>
      <c r="EA2" s="294">
        <f t="shared" si="2"/>
        <v>11</v>
      </c>
      <c r="EB2" s="241">
        <f t="shared" si="2"/>
        <v>11</v>
      </c>
      <c r="EC2" s="241">
        <f t="shared" si="2"/>
        <v>11</v>
      </c>
      <c r="ED2" s="241">
        <f t="shared" si="2"/>
        <v>11</v>
      </c>
      <c r="EE2" s="295">
        <f t="shared" si="2"/>
        <v>11</v>
      </c>
    </row>
    <row r="3" ht="15.75" customHeight="1">
      <c r="A3" s="1"/>
      <c r="B3" s="1"/>
      <c r="C3" s="1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</row>
    <row r="4" ht="15.75" customHeight="1">
      <c r="A4" s="1"/>
      <c r="B4" s="35" t="s">
        <v>200</v>
      </c>
      <c r="C4" s="1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</row>
    <row r="5" ht="15.75" customHeight="1">
      <c r="A5" s="1"/>
      <c r="B5" s="1"/>
      <c r="C5" s="1" t="str">
        <f>Assumptions!Z5</f>
        <v>FL1</v>
      </c>
      <c r="D5" s="50">
        <f t="array" ref="D5">IF(D$2=1,Assumptions!$AF5/12,(SUMIF($D$2:$EE$2,D$2-1,$D5:$EE5)/12)*(1+XLOOKUP(D$2,Assumptions!$C$94:$M$94,Assumptions!$C$97:$M$97)))</f>
        <v>7045.2</v>
      </c>
      <c r="E5" s="50">
        <f t="array" ref="E5">IF(E$2=1,Assumptions!$AF5/12,(SUMIF($D$2:$EE$2,E$2-1,$D5:$EE5)/12)*(1+XLOOKUP(E$2,Assumptions!$C$94:$M$94,Assumptions!$C$97:$M$97)))</f>
        <v>7045.2</v>
      </c>
      <c r="F5" s="50">
        <f t="array" ref="F5">IF(F$2=1,Assumptions!$AF5/12,(SUMIF($D$2:$EE$2,F$2-1,$D5:$EE5)/12)*(1+XLOOKUP(F$2,Assumptions!$C$94:$M$94,Assumptions!$C$97:$M$97)))</f>
        <v>7045.2</v>
      </c>
      <c r="G5" s="50">
        <f t="array" ref="G5">IF(G$2=1,Assumptions!$AF5/12,(SUMIF($D$2:$EE$2,G$2-1,$D5:$EE5)/12)*(1+XLOOKUP(G$2,Assumptions!$C$94:$M$94,Assumptions!$C$97:$M$97)))</f>
        <v>7045.2</v>
      </c>
      <c r="H5" s="50">
        <f t="array" ref="H5">IF(H$2=1,Assumptions!$AF5/12,(SUMIF($D$2:$EE$2,H$2-1,$D5:$EE5)/12)*(1+XLOOKUP(H$2,Assumptions!$C$94:$M$94,Assumptions!$C$97:$M$97)))</f>
        <v>7045.2</v>
      </c>
      <c r="I5" s="50">
        <f t="array" ref="I5">IF(I$2=1,Assumptions!$AF5/12,(SUMIF($D$2:$EE$2,I$2-1,$D5:$EE5)/12)*(1+XLOOKUP(I$2,Assumptions!$C$94:$M$94,Assumptions!$C$97:$M$97)))</f>
        <v>7045.2</v>
      </c>
      <c r="J5" s="50">
        <f t="array" ref="J5">IF(J$2=1,Assumptions!$AF5/12,(SUMIF($D$2:$EE$2,J$2-1,$D5:$EE5)/12)*(1+XLOOKUP(J$2,Assumptions!$C$94:$M$94,Assumptions!$C$97:$M$97)))</f>
        <v>7045.2</v>
      </c>
      <c r="K5" s="50">
        <f t="array" ref="K5">IF(K$2=1,Assumptions!$AF5/12,(SUMIF($D$2:$EE$2,K$2-1,$D5:$EE5)/12)*(1+XLOOKUP(K$2,Assumptions!$C$94:$M$94,Assumptions!$C$97:$M$97)))</f>
        <v>7045.2</v>
      </c>
      <c r="L5" s="50">
        <f t="array" ref="L5">IF(L$2=1,Assumptions!$AF5/12,(SUMIF($D$2:$EE$2,L$2-1,$D5:$EE5)/12)*(1+XLOOKUP(L$2,Assumptions!$C$94:$M$94,Assumptions!$C$97:$M$97)))</f>
        <v>7045.2</v>
      </c>
      <c r="M5" s="50">
        <f t="array" ref="M5">IF(M$2=1,Assumptions!$AF5/12,(SUMIF($D$2:$EE$2,M$2-1,$D5:$EE5)/12)*(1+XLOOKUP(M$2,Assumptions!$C$94:$M$94,Assumptions!$C$97:$M$97)))</f>
        <v>7045.2</v>
      </c>
      <c r="N5" s="50">
        <f t="array" ref="N5">IF(N$2=1,Assumptions!$AF5/12,(SUMIF($D$2:$EE$2,N$2-1,$D5:$EE5)/12)*(1+XLOOKUP(N$2,Assumptions!$C$94:$M$94,Assumptions!$C$97:$M$97)))</f>
        <v>7045.2</v>
      </c>
      <c r="O5" s="50">
        <f t="array" ref="O5">IF(O$2=1,Assumptions!$AF5/12,(SUMIF($D$2:$EE$2,O$2-1,$D5:$EE5)/12)*(1+XLOOKUP(O$2,Assumptions!$C$94:$M$94,Assumptions!$C$97:$M$97)))</f>
        <v>7045.2</v>
      </c>
      <c r="P5" s="50">
        <f t="array" ref="P5">IF(P$2=1,Assumptions!$AF5/12,(SUMIF($D$2:$EE$2,P$2-1,$D5:$EE5)/12)*(1+XLOOKUP(P$2,Assumptions!$C$94:$M$94,Assumptions!$C$97:$M$97)))</f>
        <v>7186.104</v>
      </c>
      <c r="Q5" s="50">
        <f t="array" ref="Q5">IF(Q$2=1,Assumptions!$AF5/12,(SUMIF($D$2:$EE$2,Q$2-1,$D5:$EE5)/12)*(1+XLOOKUP(Q$2,Assumptions!$C$94:$M$94,Assumptions!$C$97:$M$97)))</f>
        <v>7186.104</v>
      </c>
      <c r="R5" s="50">
        <f t="array" ref="R5">IF(R$2=1,Assumptions!$AF5/12,(SUMIF($D$2:$EE$2,R$2-1,$D5:$EE5)/12)*(1+XLOOKUP(R$2,Assumptions!$C$94:$M$94,Assumptions!$C$97:$M$97)))</f>
        <v>7186.104</v>
      </c>
      <c r="S5" s="50">
        <f t="array" ref="S5">IF(S$2=1,Assumptions!$AF5/12,(SUMIF($D$2:$EE$2,S$2-1,$D5:$EE5)/12)*(1+XLOOKUP(S$2,Assumptions!$C$94:$M$94,Assumptions!$C$97:$M$97)))</f>
        <v>7186.104</v>
      </c>
      <c r="T5" s="50">
        <f t="array" ref="T5">IF(T$2=1,Assumptions!$AF5/12,(SUMIF($D$2:$EE$2,T$2-1,$D5:$EE5)/12)*(1+XLOOKUP(T$2,Assumptions!$C$94:$M$94,Assumptions!$C$97:$M$97)))</f>
        <v>7186.104</v>
      </c>
      <c r="U5" s="50">
        <f t="array" ref="U5">IF(U$2=1,Assumptions!$AF5/12,(SUMIF($D$2:$EE$2,U$2-1,$D5:$EE5)/12)*(1+XLOOKUP(U$2,Assumptions!$C$94:$M$94,Assumptions!$C$97:$M$97)))</f>
        <v>7186.104</v>
      </c>
      <c r="V5" s="50">
        <f t="array" ref="V5">IF(V$2=1,Assumptions!$AF5/12,(SUMIF($D$2:$EE$2,V$2-1,$D5:$EE5)/12)*(1+XLOOKUP(V$2,Assumptions!$C$94:$M$94,Assumptions!$C$97:$M$97)))</f>
        <v>7186.104</v>
      </c>
      <c r="W5" s="50">
        <f t="array" ref="W5">IF(W$2=1,Assumptions!$AF5/12,(SUMIF($D$2:$EE$2,W$2-1,$D5:$EE5)/12)*(1+XLOOKUP(W$2,Assumptions!$C$94:$M$94,Assumptions!$C$97:$M$97)))</f>
        <v>7186.104</v>
      </c>
      <c r="X5" s="50">
        <f t="array" ref="X5">IF(X$2=1,Assumptions!$AF5/12,(SUMIF($D$2:$EE$2,X$2-1,$D5:$EE5)/12)*(1+XLOOKUP(X$2,Assumptions!$C$94:$M$94,Assumptions!$C$97:$M$97)))</f>
        <v>7186.104</v>
      </c>
      <c r="Y5" s="50">
        <f t="array" ref="Y5">IF(Y$2=1,Assumptions!$AF5/12,(SUMIF($D$2:$EE$2,Y$2-1,$D5:$EE5)/12)*(1+XLOOKUP(Y$2,Assumptions!$C$94:$M$94,Assumptions!$C$97:$M$97)))</f>
        <v>7186.104</v>
      </c>
      <c r="Z5" s="50">
        <f t="array" ref="Z5">IF(Z$2=1,Assumptions!$AF5/12,(SUMIF($D$2:$EE$2,Z$2-1,$D5:$EE5)/12)*(1+XLOOKUP(Z$2,Assumptions!$C$94:$M$94,Assumptions!$C$97:$M$97)))</f>
        <v>7186.104</v>
      </c>
      <c r="AA5" s="50">
        <f t="array" ref="AA5">IF(AA$2=1,Assumptions!$AF5/12,(SUMIF($D$2:$EE$2,AA$2-1,$D5:$EE5)/12)*(1+XLOOKUP(AA$2,Assumptions!$C$94:$M$94,Assumptions!$C$97:$M$97)))</f>
        <v>7186.104</v>
      </c>
      <c r="AB5" s="50">
        <f t="array" ref="AB5">IF(AB$2=1,Assumptions!$AF5/12,(SUMIF($D$2:$EE$2,AB$2-1,$D5:$EE5)/12)*(1+XLOOKUP(AB$2,Assumptions!$C$94:$M$94,Assumptions!$C$97:$M$97)))</f>
        <v>7329.82608</v>
      </c>
      <c r="AC5" s="50">
        <f t="array" ref="AC5">IF(AC$2=1,Assumptions!$AF5/12,(SUMIF($D$2:$EE$2,AC$2-1,$D5:$EE5)/12)*(1+XLOOKUP(AC$2,Assumptions!$C$94:$M$94,Assumptions!$C$97:$M$97)))</f>
        <v>7329.82608</v>
      </c>
      <c r="AD5" s="50">
        <f t="array" ref="AD5">IF(AD$2=1,Assumptions!$AF5/12,(SUMIF($D$2:$EE$2,AD$2-1,$D5:$EE5)/12)*(1+XLOOKUP(AD$2,Assumptions!$C$94:$M$94,Assumptions!$C$97:$M$97)))</f>
        <v>7329.82608</v>
      </c>
      <c r="AE5" s="50">
        <f t="array" ref="AE5">IF(AE$2=1,Assumptions!$AF5/12,(SUMIF($D$2:$EE$2,AE$2-1,$D5:$EE5)/12)*(1+XLOOKUP(AE$2,Assumptions!$C$94:$M$94,Assumptions!$C$97:$M$97)))</f>
        <v>7329.82608</v>
      </c>
      <c r="AF5" s="50">
        <f t="array" ref="AF5">IF(AF$2=1,Assumptions!$AF5/12,(SUMIF($D$2:$EE$2,AF$2-1,$D5:$EE5)/12)*(1+XLOOKUP(AF$2,Assumptions!$C$94:$M$94,Assumptions!$C$97:$M$97)))</f>
        <v>7329.82608</v>
      </c>
      <c r="AG5" s="50">
        <f t="array" ref="AG5">IF(AG$2=1,Assumptions!$AF5/12,(SUMIF($D$2:$EE$2,AG$2-1,$D5:$EE5)/12)*(1+XLOOKUP(AG$2,Assumptions!$C$94:$M$94,Assumptions!$C$97:$M$97)))</f>
        <v>7329.82608</v>
      </c>
      <c r="AH5" s="50">
        <f t="array" ref="AH5">IF(AH$2=1,Assumptions!$AF5/12,(SUMIF($D$2:$EE$2,AH$2-1,$D5:$EE5)/12)*(1+XLOOKUP(AH$2,Assumptions!$C$94:$M$94,Assumptions!$C$97:$M$97)))</f>
        <v>7329.82608</v>
      </c>
      <c r="AI5" s="50">
        <f t="array" ref="AI5">IF(AI$2=1,Assumptions!$AF5/12,(SUMIF($D$2:$EE$2,AI$2-1,$D5:$EE5)/12)*(1+XLOOKUP(AI$2,Assumptions!$C$94:$M$94,Assumptions!$C$97:$M$97)))</f>
        <v>7329.82608</v>
      </c>
      <c r="AJ5" s="50">
        <f t="array" ref="AJ5">IF(AJ$2=1,Assumptions!$AF5/12,(SUMIF($D$2:$EE$2,AJ$2-1,$D5:$EE5)/12)*(1+XLOOKUP(AJ$2,Assumptions!$C$94:$M$94,Assumptions!$C$97:$M$97)))</f>
        <v>7329.82608</v>
      </c>
      <c r="AK5" s="50">
        <f t="array" ref="AK5">IF(AK$2=1,Assumptions!$AF5/12,(SUMIF($D$2:$EE$2,AK$2-1,$D5:$EE5)/12)*(1+XLOOKUP(AK$2,Assumptions!$C$94:$M$94,Assumptions!$C$97:$M$97)))</f>
        <v>7329.82608</v>
      </c>
      <c r="AL5" s="50">
        <f t="array" ref="AL5">IF(AL$2=1,Assumptions!$AF5/12,(SUMIF($D$2:$EE$2,AL$2-1,$D5:$EE5)/12)*(1+XLOOKUP(AL$2,Assumptions!$C$94:$M$94,Assumptions!$C$97:$M$97)))</f>
        <v>7329.82608</v>
      </c>
      <c r="AM5" s="50">
        <f t="array" ref="AM5">IF(AM$2=1,Assumptions!$AF5/12,(SUMIF($D$2:$EE$2,AM$2-1,$D5:$EE5)/12)*(1+XLOOKUP(AM$2,Assumptions!$C$94:$M$94,Assumptions!$C$97:$M$97)))</f>
        <v>7329.82608</v>
      </c>
      <c r="AN5" s="50">
        <f t="array" ref="AN5">IF(AN$2=1,Assumptions!$AF5/12,(SUMIF($D$2:$EE$2,AN$2-1,$D5:$EE5)/12)*(1+XLOOKUP(AN$2,Assumptions!$C$94:$M$94,Assumptions!$C$97:$M$97)))</f>
        <v>7476.422602</v>
      </c>
      <c r="AO5" s="50">
        <f t="array" ref="AO5">IF(AO$2=1,Assumptions!$AF5/12,(SUMIF($D$2:$EE$2,AO$2-1,$D5:$EE5)/12)*(1+XLOOKUP(AO$2,Assumptions!$C$94:$M$94,Assumptions!$C$97:$M$97)))</f>
        <v>7476.422602</v>
      </c>
      <c r="AP5" s="50">
        <f t="array" ref="AP5">IF(AP$2=1,Assumptions!$AF5/12,(SUMIF($D$2:$EE$2,AP$2-1,$D5:$EE5)/12)*(1+XLOOKUP(AP$2,Assumptions!$C$94:$M$94,Assumptions!$C$97:$M$97)))</f>
        <v>7476.422602</v>
      </c>
      <c r="AQ5" s="50">
        <f t="array" ref="AQ5">IF(AQ$2=1,Assumptions!$AF5/12,(SUMIF($D$2:$EE$2,AQ$2-1,$D5:$EE5)/12)*(1+XLOOKUP(AQ$2,Assumptions!$C$94:$M$94,Assumptions!$C$97:$M$97)))</f>
        <v>7476.422602</v>
      </c>
      <c r="AR5" s="50">
        <f t="array" ref="AR5">IF(AR$2=1,Assumptions!$AF5/12,(SUMIF($D$2:$EE$2,AR$2-1,$D5:$EE5)/12)*(1+XLOOKUP(AR$2,Assumptions!$C$94:$M$94,Assumptions!$C$97:$M$97)))</f>
        <v>7476.422602</v>
      </c>
      <c r="AS5" s="50">
        <f t="array" ref="AS5">IF(AS$2=1,Assumptions!$AF5/12,(SUMIF($D$2:$EE$2,AS$2-1,$D5:$EE5)/12)*(1+XLOOKUP(AS$2,Assumptions!$C$94:$M$94,Assumptions!$C$97:$M$97)))</f>
        <v>7476.422602</v>
      </c>
      <c r="AT5" s="50">
        <f t="array" ref="AT5">IF(AT$2=1,Assumptions!$AF5/12,(SUMIF($D$2:$EE$2,AT$2-1,$D5:$EE5)/12)*(1+XLOOKUP(AT$2,Assumptions!$C$94:$M$94,Assumptions!$C$97:$M$97)))</f>
        <v>7476.422602</v>
      </c>
      <c r="AU5" s="50">
        <f t="array" ref="AU5">IF(AU$2=1,Assumptions!$AF5/12,(SUMIF($D$2:$EE$2,AU$2-1,$D5:$EE5)/12)*(1+XLOOKUP(AU$2,Assumptions!$C$94:$M$94,Assumptions!$C$97:$M$97)))</f>
        <v>7476.422602</v>
      </c>
      <c r="AV5" s="50">
        <f t="array" ref="AV5">IF(AV$2=1,Assumptions!$AF5/12,(SUMIF($D$2:$EE$2,AV$2-1,$D5:$EE5)/12)*(1+XLOOKUP(AV$2,Assumptions!$C$94:$M$94,Assumptions!$C$97:$M$97)))</f>
        <v>7476.422602</v>
      </c>
      <c r="AW5" s="50">
        <f t="array" ref="AW5">IF(AW$2=1,Assumptions!$AF5/12,(SUMIF($D$2:$EE$2,AW$2-1,$D5:$EE5)/12)*(1+XLOOKUP(AW$2,Assumptions!$C$94:$M$94,Assumptions!$C$97:$M$97)))</f>
        <v>7476.422602</v>
      </c>
      <c r="AX5" s="50">
        <f t="array" ref="AX5">IF(AX$2=1,Assumptions!$AF5/12,(SUMIF($D$2:$EE$2,AX$2-1,$D5:$EE5)/12)*(1+XLOOKUP(AX$2,Assumptions!$C$94:$M$94,Assumptions!$C$97:$M$97)))</f>
        <v>7476.422602</v>
      </c>
      <c r="AY5" s="50">
        <f t="array" ref="AY5">IF(AY$2=1,Assumptions!$AF5/12,(SUMIF($D$2:$EE$2,AY$2-1,$D5:$EE5)/12)*(1+XLOOKUP(AY$2,Assumptions!$C$94:$M$94,Assumptions!$C$97:$M$97)))</f>
        <v>7476.422602</v>
      </c>
      <c r="AZ5" s="50">
        <f t="array" ref="AZ5">IF(AZ$2=1,Assumptions!$AF5/12,(SUMIF($D$2:$EE$2,AZ$2-1,$D5:$EE5)/12)*(1+XLOOKUP(AZ$2,Assumptions!$C$94:$M$94,Assumptions!$C$97:$M$97)))</f>
        <v>7700.71528</v>
      </c>
      <c r="BA5" s="50">
        <f t="array" ref="BA5">IF(BA$2=1,Assumptions!$AF5/12,(SUMIF($D$2:$EE$2,BA$2-1,$D5:$EE5)/12)*(1+XLOOKUP(BA$2,Assumptions!$C$94:$M$94,Assumptions!$C$97:$M$97)))</f>
        <v>7700.71528</v>
      </c>
      <c r="BB5" s="50">
        <f t="array" ref="BB5">IF(BB$2=1,Assumptions!$AF5/12,(SUMIF($D$2:$EE$2,BB$2-1,$D5:$EE5)/12)*(1+XLOOKUP(BB$2,Assumptions!$C$94:$M$94,Assumptions!$C$97:$M$97)))</f>
        <v>7700.71528</v>
      </c>
      <c r="BC5" s="50">
        <f t="array" ref="BC5">IF(BC$2=1,Assumptions!$AF5/12,(SUMIF($D$2:$EE$2,BC$2-1,$D5:$EE5)/12)*(1+XLOOKUP(BC$2,Assumptions!$C$94:$M$94,Assumptions!$C$97:$M$97)))</f>
        <v>7700.71528</v>
      </c>
      <c r="BD5" s="50">
        <f t="array" ref="BD5">IF(BD$2=1,Assumptions!$AF5/12,(SUMIF($D$2:$EE$2,BD$2-1,$D5:$EE5)/12)*(1+XLOOKUP(BD$2,Assumptions!$C$94:$M$94,Assumptions!$C$97:$M$97)))</f>
        <v>7700.71528</v>
      </c>
      <c r="BE5" s="50">
        <f t="array" ref="BE5">IF(BE$2=1,Assumptions!$AF5/12,(SUMIF($D$2:$EE$2,BE$2-1,$D5:$EE5)/12)*(1+XLOOKUP(BE$2,Assumptions!$C$94:$M$94,Assumptions!$C$97:$M$97)))</f>
        <v>7700.71528</v>
      </c>
      <c r="BF5" s="50">
        <f t="array" ref="BF5">IF(BF$2=1,Assumptions!$AF5/12,(SUMIF($D$2:$EE$2,BF$2-1,$D5:$EE5)/12)*(1+XLOOKUP(BF$2,Assumptions!$C$94:$M$94,Assumptions!$C$97:$M$97)))</f>
        <v>7700.71528</v>
      </c>
      <c r="BG5" s="50">
        <f t="array" ref="BG5">IF(BG$2=1,Assumptions!$AF5/12,(SUMIF($D$2:$EE$2,BG$2-1,$D5:$EE5)/12)*(1+XLOOKUP(BG$2,Assumptions!$C$94:$M$94,Assumptions!$C$97:$M$97)))</f>
        <v>7700.71528</v>
      </c>
      <c r="BH5" s="50">
        <f t="array" ref="BH5">IF(BH$2=1,Assumptions!$AF5/12,(SUMIF($D$2:$EE$2,BH$2-1,$D5:$EE5)/12)*(1+XLOOKUP(BH$2,Assumptions!$C$94:$M$94,Assumptions!$C$97:$M$97)))</f>
        <v>7700.71528</v>
      </c>
      <c r="BI5" s="50">
        <f t="array" ref="BI5">IF(BI$2=1,Assumptions!$AF5/12,(SUMIF($D$2:$EE$2,BI$2-1,$D5:$EE5)/12)*(1+XLOOKUP(BI$2,Assumptions!$C$94:$M$94,Assumptions!$C$97:$M$97)))</f>
        <v>7700.71528</v>
      </c>
      <c r="BJ5" s="50">
        <f t="array" ref="BJ5">IF(BJ$2=1,Assumptions!$AF5/12,(SUMIF($D$2:$EE$2,BJ$2-1,$D5:$EE5)/12)*(1+XLOOKUP(BJ$2,Assumptions!$C$94:$M$94,Assumptions!$C$97:$M$97)))</f>
        <v>7700.71528</v>
      </c>
      <c r="BK5" s="50">
        <f t="array" ref="BK5">IF(BK$2=1,Assumptions!$AF5/12,(SUMIF($D$2:$EE$2,BK$2-1,$D5:$EE5)/12)*(1+XLOOKUP(BK$2,Assumptions!$C$94:$M$94,Assumptions!$C$97:$M$97)))</f>
        <v>7700.71528</v>
      </c>
      <c r="BL5" s="50">
        <f t="array" ref="BL5">IF(BL$2=1,Assumptions!$AF5/12,(SUMIF($D$2:$EE$2,BL$2-1,$D5:$EE5)/12)*(1+XLOOKUP(BL$2,Assumptions!$C$94:$M$94,Assumptions!$C$97:$M$97)))</f>
        <v>7931.736738</v>
      </c>
      <c r="BM5" s="50">
        <f t="array" ref="BM5">IF(BM$2=1,Assumptions!$AF5/12,(SUMIF($D$2:$EE$2,BM$2-1,$D5:$EE5)/12)*(1+XLOOKUP(BM$2,Assumptions!$C$94:$M$94,Assumptions!$C$97:$M$97)))</f>
        <v>7931.736738</v>
      </c>
      <c r="BN5" s="50">
        <f t="array" ref="BN5">IF(BN$2=1,Assumptions!$AF5/12,(SUMIF($D$2:$EE$2,BN$2-1,$D5:$EE5)/12)*(1+XLOOKUP(BN$2,Assumptions!$C$94:$M$94,Assumptions!$C$97:$M$97)))</f>
        <v>7931.736738</v>
      </c>
      <c r="BO5" s="50">
        <f t="array" ref="BO5">IF(BO$2=1,Assumptions!$AF5/12,(SUMIF($D$2:$EE$2,BO$2-1,$D5:$EE5)/12)*(1+XLOOKUP(BO$2,Assumptions!$C$94:$M$94,Assumptions!$C$97:$M$97)))</f>
        <v>7931.736738</v>
      </c>
      <c r="BP5" s="50">
        <f t="array" ref="BP5">IF(BP$2=1,Assumptions!$AF5/12,(SUMIF($D$2:$EE$2,BP$2-1,$D5:$EE5)/12)*(1+XLOOKUP(BP$2,Assumptions!$C$94:$M$94,Assumptions!$C$97:$M$97)))</f>
        <v>7931.736738</v>
      </c>
      <c r="BQ5" s="50">
        <f t="array" ref="BQ5">IF(BQ$2=1,Assumptions!$AF5/12,(SUMIF($D$2:$EE$2,BQ$2-1,$D5:$EE5)/12)*(1+XLOOKUP(BQ$2,Assumptions!$C$94:$M$94,Assumptions!$C$97:$M$97)))</f>
        <v>7931.736738</v>
      </c>
      <c r="BR5" s="50">
        <f t="array" ref="BR5">IF(BR$2=1,Assumptions!$AF5/12,(SUMIF($D$2:$EE$2,BR$2-1,$D5:$EE5)/12)*(1+XLOOKUP(BR$2,Assumptions!$C$94:$M$94,Assumptions!$C$97:$M$97)))</f>
        <v>7931.736738</v>
      </c>
      <c r="BS5" s="50">
        <f t="array" ref="BS5">IF(BS$2=1,Assumptions!$AF5/12,(SUMIF($D$2:$EE$2,BS$2-1,$D5:$EE5)/12)*(1+XLOOKUP(BS$2,Assumptions!$C$94:$M$94,Assumptions!$C$97:$M$97)))</f>
        <v>7931.736738</v>
      </c>
      <c r="BT5" s="50">
        <f t="array" ref="BT5">IF(BT$2=1,Assumptions!$AF5/12,(SUMIF($D$2:$EE$2,BT$2-1,$D5:$EE5)/12)*(1+XLOOKUP(BT$2,Assumptions!$C$94:$M$94,Assumptions!$C$97:$M$97)))</f>
        <v>7931.736738</v>
      </c>
      <c r="BU5" s="50">
        <f t="array" ref="BU5">IF(BU$2=1,Assumptions!$AF5/12,(SUMIF($D$2:$EE$2,BU$2-1,$D5:$EE5)/12)*(1+XLOOKUP(BU$2,Assumptions!$C$94:$M$94,Assumptions!$C$97:$M$97)))</f>
        <v>7931.736738</v>
      </c>
      <c r="BV5" s="50">
        <f t="array" ref="BV5">IF(BV$2=1,Assumptions!$AF5/12,(SUMIF($D$2:$EE$2,BV$2-1,$D5:$EE5)/12)*(1+XLOOKUP(BV$2,Assumptions!$C$94:$M$94,Assumptions!$C$97:$M$97)))</f>
        <v>7931.736738</v>
      </c>
      <c r="BW5" s="50">
        <f t="array" ref="BW5">IF(BW$2=1,Assumptions!$AF5/12,(SUMIF($D$2:$EE$2,BW$2-1,$D5:$EE5)/12)*(1+XLOOKUP(BW$2,Assumptions!$C$94:$M$94,Assumptions!$C$97:$M$97)))</f>
        <v>7931.736738</v>
      </c>
      <c r="BX5" s="50">
        <f t="array" ref="BX5">IF(BX$2=1,Assumptions!$AF5/12,(SUMIF($D$2:$EE$2,BX$2-1,$D5:$EE5)/12)*(1+XLOOKUP(BX$2,Assumptions!$C$94:$M$94,Assumptions!$C$97:$M$97)))</f>
        <v>8169.68884</v>
      </c>
      <c r="BY5" s="50">
        <f t="array" ref="BY5">IF(BY$2=1,Assumptions!$AF5/12,(SUMIF($D$2:$EE$2,BY$2-1,$D5:$EE5)/12)*(1+XLOOKUP(BY$2,Assumptions!$C$94:$M$94,Assumptions!$C$97:$M$97)))</f>
        <v>8169.68884</v>
      </c>
      <c r="BZ5" s="50">
        <f t="array" ref="BZ5">IF(BZ$2=1,Assumptions!$AF5/12,(SUMIF($D$2:$EE$2,BZ$2-1,$D5:$EE5)/12)*(1+XLOOKUP(BZ$2,Assumptions!$C$94:$M$94,Assumptions!$C$97:$M$97)))</f>
        <v>8169.68884</v>
      </c>
      <c r="CA5" s="50">
        <f t="array" ref="CA5">IF(CA$2=1,Assumptions!$AF5/12,(SUMIF($D$2:$EE$2,CA$2-1,$D5:$EE5)/12)*(1+XLOOKUP(CA$2,Assumptions!$C$94:$M$94,Assumptions!$C$97:$M$97)))</f>
        <v>8169.68884</v>
      </c>
      <c r="CB5" s="50">
        <f t="array" ref="CB5">IF(CB$2=1,Assumptions!$AF5/12,(SUMIF($D$2:$EE$2,CB$2-1,$D5:$EE5)/12)*(1+XLOOKUP(CB$2,Assumptions!$C$94:$M$94,Assumptions!$C$97:$M$97)))</f>
        <v>8169.68884</v>
      </c>
      <c r="CC5" s="50">
        <f t="array" ref="CC5">IF(CC$2=1,Assumptions!$AF5/12,(SUMIF($D$2:$EE$2,CC$2-1,$D5:$EE5)/12)*(1+XLOOKUP(CC$2,Assumptions!$C$94:$M$94,Assumptions!$C$97:$M$97)))</f>
        <v>8169.68884</v>
      </c>
      <c r="CD5" s="50">
        <f t="array" ref="CD5">IF(CD$2=1,Assumptions!$AF5/12,(SUMIF($D$2:$EE$2,CD$2-1,$D5:$EE5)/12)*(1+XLOOKUP(CD$2,Assumptions!$C$94:$M$94,Assumptions!$C$97:$M$97)))</f>
        <v>8169.68884</v>
      </c>
      <c r="CE5" s="50">
        <f t="array" ref="CE5">IF(CE$2=1,Assumptions!$AF5/12,(SUMIF($D$2:$EE$2,CE$2-1,$D5:$EE5)/12)*(1+XLOOKUP(CE$2,Assumptions!$C$94:$M$94,Assumptions!$C$97:$M$97)))</f>
        <v>8169.68884</v>
      </c>
      <c r="CF5" s="50">
        <f t="array" ref="CF5">IF(CF$2=1,Assumptions!$AF5/12,(SUMIF($D$2:$EE$2,CF$2-1,$D5:$EE5)/12)*(1+XLOOKUP(CF$2,Assumptions!$C$94:$M$94,Assumptions!$C$97:$M$97)))</f>
        <v>8169.68884</v>
      </c>
      <c r="CG5" s="50">
        <f t="array" ref="CG5">IF(CG$2=1,Assumptions!$AF5/12,(SUMIF($D$2:$EE$2,CG$2-1,$D5:$EE5)/12)*(1+XLOOKUP(CG$2,Assumptions!$C$94:$M$94,Assumptions!$C$97:$M$97)))</f>
        <v>8169.68884</v>
      </c>
      <c r="CH5" s="50">
        <f t="array" ref="CH5">IF(CH$2=1,Assumptions!$AF5/12,(SUMIF($D$2:$EE$2,CH$2-1,$D5:$EE5)/12)*(1+XLOOKUP(CH$2,Assumptions!$C$94:$M$94,Assumptions!$C$97:$M$97)))</f>
        <v>8169.68884</v>
      </c>
      <c r="CI5" s="50">
        <f t="array" ref="CI5">IF(CI$2=1,Assumptions!$AF5/12,(SUMIF($D$2:$EE$2,CI$2-1,$D5:$EE5)/12)*(1+XLOOKUP(CI$2,Assumptions!$C$94:$M$94,Assumptions!$C$97:$M$97)))</f>
        <v>8169.68884</v>
      </c>
      <c r="CJ5" s="50">
        <f t="array" ref="CJ5">IF(CJ$2=1,Assumptions!$AF5/12,(SUMIF($D$2:$EE$2,CJ$2-1,$D5:$EE5)/12)*(1+XLOOKUP(CJ$2,Assumptions!$C$94:$M$94,Assumptions!$C$97:$M$97)))</f>
        <v>8414.779505</v>
      </c>
      <c r="CK5" s="50">
        <f t="array" ref="CK5">IF(CK$2=1,Assumptions!$AF5/12,(SUMIF($D$2:$EE$2,CK$2-1,$D5:$EE5)/12)*(1+XLOOKUP(CK$2,Assumptions!$C$94:$M$94,Assumptions!$C$97:$M$97)))</f>
        <v>8414.779505</v>
      </c>
      <c r="CL5" s="50">
        <f t="array" ref="CL5">IF(CL$2=1,Assumptions!$AF5/12,(SUMIF($D$2:$EE$2,CL$2-1,$D5:$EE5)/12)*(1+XLOOKUP(CL$2,Assumptions!$C$94:$M$94,Assumptions!$C$97:$M$97)))</f>
        <v>8414.779505</v>
      </c>
      <c r="CM5" s="50">
        <f t="array" ref="CM5">IF(CM$2=1,Assumptions!$AF5/12,(SUMIF($D$2:$EE$2,CM$2-1,$D5:$EE5)/12)*(1+XLOOKUP(CM$2,Assumptions!$C$94:$M$94,Assumptions!$C$97:$M$97)))</f>
        <v>8414.779505</v>
      </c>
      <c r="CN5" s="50">
        <f t="array" ref="CN5">IF(CN$2=1,Assumptions!$AF5/12,(SUMIF($D$2:$EE$2,CN$2-1,$D5:$EE5)/12)*(1+XLOOKUP(CN$2,Assumptions!$C$94:$M$94,Assumptions!$C$97:$M$97)))</f>
        <v>8414.779505</v>
      </c>
      <c r="CO5" s="50">
        <f t="array" ref="CO5">IF(CO$2=1,Assumptions!$AF5/12,(SUMIF($D$2:$EE$2,CO$2-1,$D5:$EE5)/12)*(1+XLOOKUP(CO$2,Assumptions!$C$94:$M$94,Assumptions!$C$97:$M$97)))</f>
        <v>8414.779505</v>
      </c>
      <c r="CP5" s="50">
        <f t="array" ref="CP5">IF(CP$2=1,Assumptions!$AF5/12,(SUMIF($D$2:$EE$2,CP$2-1,$D5:$EE5)/12)*(1+XLOOKUP(CP$2,Assumptions!$C$94:$M$94,Assumptions!$C$97:$M$97)))</f>
        <v>8414.779505</v>
      </c>
      <c r="CQ5" s="50">
        <f t="array" ref="CQ5">IF(CQ$2=1,Assumptions!$AF5/12,(SUMIF($D$2:$EE$2,CQ$2-1,$D5:$EE5)/12)*(1+XLOOKUP(CQ$2,Assumptions!$C$94:$M$94,Assumptions!$C$97:$M$97)))</f>
        <v>8414.779505</v>
      </c>
      <c r="CR5" s="50">
        <f t="array" ref="CR5">IF(CR$2=1,Assumptions!$AF5/12,(SUMIF($D$2:$EE$2,CR$2-1,$D5:$EE5)/12)*(1+XLOOKUP(CR$2,Assumptions!$C$94:$M$94,Assumptions!$C$97:$M$97)))</f>
        <v>8414.779505</v>
      </c>
      <c r="CS5" s="50">
        <f t="array" ref="CS5">IF(CS$2=1,Assumptions!$AF5/12,(SUMIF($D$2:$EE$2,CS$2-1,$D5:$EE5)/12)*(1+XLOOKUP(CS$2,Assumptions!$C$94:$M$94,Assumptions!$C$97:$M$97)))</f>
        <v>8414.779505</v>
      </c>
      <c r="CT5" s="50">
        <f t="array" ref="CT5">IF(CT$2=1,Assumptions!$AF5/12,(SUMIF($D$2:$EE$2,CT$2-1,$D5:$EE5)/12)*(1+XLOOKUP(CT$2,Assumptions!$C$94:$M$94,Assumptions!$C$97:$M$97)))</f>
        <v>8414.779505</v>
      </c>
      <c r="CU5" s="50">
        <f t="array" ref="CU5">IF(CU$2=1,Assumptions!$AF5/12,(SUMIF($D$2:$EE$2,CU$2-1,$D5:$EE5)/12)*(1+XLOOKUP(CU$2,Assumptions!$C$94:$M$94,Assumptions!$C$97:$M$97)))</f>
        <v>8414.779505</v>
      </c>
      <c r="CV5" s="50">
        <f t="array" ref="CV5">IF(CV$2=1,Assumptions!$AF5/12,(SUMIF($D$2:$EE$2,CV$2-1,$D5:$EE5)/12)*(1+XLOOKUP(CV$2,Assumptions!$C$94:$M$94,Assumptions!$C$97:$M$97)))</f>
        <v>8667.222891</v>
      </c>
      <c r="CW5" s="50">
        <f t="array" ref="CW5">IF(CW$2=1,Assumptions!$AF5/12,(SUMIF($D$2:$EE$2,CW$2-1,$D5:$EE5)/12)*(1+XLOOKUP(CW$2,Assumptions!$C$94:$M$94,Assumptions!$C$97:$M$97)))</f>
        <v>8667.222891</v>
      </c>
      <c r="CX5" s="50">
        <f t="array" ref="CX5">IF(CX$2=1,Assumptions!$AF5/12,(SUMIF($D$2:$EE$2,CX$2-1,$D5:$EE5)/12)*(1+XLOOKUP(CX$2,Assumptions!$C$94:$M$94,Assumptions!$C$97:$M$97)))</f>
        <v>8667.222891</v>
      </c>
      <c r="CY5" s="50">
        <f t="array" ref="CY5">IF(CY$2=1,Assumptions!$AF5/12,(SUMIF($D$2:$EE$2,CY$2-1,$D5:$EE5)/12)*(1+XLOOKUP(CY$2,Assumptions!$C$94:$M$94,Assumptions!$C$97:$M$97)))</f>
        <v>8667.222891</v>
      </c>
      <c r="CZ5" s="50">
        <f t="array" ref="CZ5">IF(CZ$2=1,Assumptions!$AF5/12,(SUMIF($D$2:$EE$2,CZ$2-1,$D5:$EE5)/12)*(1+XLOOKUP(CZ$2,Assumptions!$C$94:$M$94,Assumptions!$C$97:$M$97)))</f>
        <v>8667.222891</v>
      </c>
      <c r="DA5" s="50">
        <f t="array" ref="DA5">IF(DA$2=1,Assumptions!$AF5/12,(SUMIF($D$2:$EE$2,DA$2-1,$D5:$EE5)/12)*(1+XLOOKUP(DA$2,Assumptions!$C$94:$M$94,Assumptions!$C$97:$M$97)))</f>
        <v>8667.222891</v>
      </c>
      <c r="DB5" s="50">
        <f t="array" ref="DB5">IF(DB$2=1,Assumptions!$AF5/12,(SUMIF($D$2:$EE$2,DB$2-1,$D5:$EE5)/12)*(1+XLOOKUP(DB$2,Assumptions!$C$94:$M$94,Assumptions!$C$97:$M$97)))</f>
        <v>8667.222891</v>
      </c>
      <c r="DC5" s="50">
        <f t="array" ref="DC5">IF(DC$2=1,Assumptions!$AF5/12,(SUMIF($D$2:$EE$2,DC$2-1,$D5:$EE5)/12)*(1+XLOOKUP(DC$2,Assumptions!$C$94:$M$94,Assumptions!$C$97:$M$97)))</f>
        <v>8667.222891</v>
      </c>
      <c r="DD5" s="50">
        <f t="array" ref="DD5">IF(DD$2=1,Assumptions!$AF5/12,(SUMIF($D$2:$EE$2,DD$2-1,$D5:$EE5)/12)*(1+XLOOKUP(DD$2,Assumptions!$C$94:$M$94,Assumptions!$C$97:$M$97)))</f>
        <v>8667.222891</v>
      </c>
      <c r="DE5" s="50">
        <f t="array" ref="DE5">IF(DE$2=1,Assumptions!$AF5/12,(SUMIF($D$2:$EE$2,DE$2-1,$D5:$EE5)/12)*(1+XLOOKUP(DE$2,Assumptions!$C$94:$M$94,Assumptions!$C$97:$M$97)))</f>
        <v>8667.222891</v>
      </c>
      <c r="DF5" s="50">
        <f t="array" ref="DF5">IF(DF$2=1,Assumptions!$AF5/12,(SUMIF($D$2:$EE$2,DF$2-1,$D5:$EE5)/12)*(1+XLOOKUP(DF$2,Assumptions!$C$94:$M$94,Assumptions!$C$97:$M$97)))</f>
        <v>8667.222891</v>
      </c>
      <c r="DG5" s="50">
        <f t="array" ref="DG5">IF(DG$2=1,Assumptions!$AF5/12,(SUMIF($D$2:$EE$2,DG$2-1,$D5:$EE5)/12)*(1+XLOOKUP(DG$2,Assumptions!$C$94:$M$94,Assumptions!$C$97:$M$97)))</f>
        <v>8667.222891</v>
      </c>
      <c r="DH5" s="50">
        <f t="array" ref="DH5">IF(DH$2=1,Assumptions!$AF5/12,(SUMIF($D$2:$EE$2,DH$2-1,$D5:$EE5)/12)*(1+XLOOKUP(DH$2,Assumptions!$C$94:$M$94,Assumptions!$C$97:$M$97)))</f>
        <v>8927.239577</v>
      </c>
      <c r="DI5" s="50">
        <f t="array" ref="DI5">IF(DI$2=1,Assumptions!$AF5/12,(SUMIF($D$2:$EE$2,DI$2-1,$D5:$EE5)/12)*(1+XLOOKUP(DI$2,Assumptions!$C$94:$M$94,Assumptions!$C$97:$M$97)))</f>
        <v>8927.239577</v>
      </c>
      <c r="DJ5" s="50">
        <f t="array" ref="DJ5">IF(DJ$2=1,Assumptions!$AF5/12,(SUMIF($D$2:$EE$2,DJ$2-1,$D5:$EE5)/12)*(1+XLOOKUP(DJ$2,Assumptions!$C$94:$M$94,Assumptions!$C$97:$M$97)))</f>
        <v>8927.239577</v>
      </c>
      <c r="DK5" s="50">
        <f t="array" ref="DK5">IF(DK$2=1,Assumptions!$AF5/12,(SUMIF($D$2:$EE$2,DK$2-1,$D5:$EE5)/12)*(1+XLOOKUP(DK$2,Assumptions!$C$94:$M$94,Assumptions!$C$97:$M$97)))</f>
        <v>8927.239577</v>
      </c>
      <c r="DL5" s="50">
        <f t="array" ref="DL5">IF(DL$2=1,Assumptions!$AF5/12,(SUMIF($D$2:$EE$2,DL$2-1,$D5:$EE5)/12)*(1+XLOOKUP(DL$2,Assumptions!$C$94:$M$94,Assumptions!$C$97:$M$97)))</f>
        <v>8927.239577</v>
      </c>
      <c r="DM5" s="50">
        <f t="array" ref="DM5">IF(DM$2=1,Assumptions!$AF5/12,(SUMIF($D$2:$EE$2,DM$2-1,$D5:$EE5)/12)*(1+XLOOKUP(DM$2,Assumptions!$C$94:$M$94,Assumptions!$C$97:$M$97)))</f>
        <v>8927.239577</v>
      </c>
      <c r="DN5" s="50">
        <f t="array" ref="DN5">IF(DN$2=1,Assumptions!$AF5/12,(SUMIF($D$2:$EE$2,DN$2-1,$D5:$EE5)/12)*(1+XLOOKUP(DN$2,Assumptions!$C$94:$M$94,Assumptions!$C$97:$M$97)))</f>
        <v>8927.239577</v>
      </c>
      <c r="DO5" s="50">
        <f t="array" ref="DO5">IF(DO$2=1,Assumptions!$AF5/12,(SUMIF($D$2:$EE$2,DO$2-1,$D5:$EE5)/12)*(1+XLOOKUP(DO$2,Assumptions!$C$94:$M$94,Assumptions!$C$97:$M$97)))</f>
        <v>8927.239577</v>
      </c>
      <c r="DP5" s="50">
        <f t="array" ref="DP5">IF(DP$2=1,Assumptions!$AF5/12,(SUMIF($D$2:$EE$2,DP$2-1,$D5:$EE5)/12)*(1+XLOOKUP(DP$2,Assumptions!$C$94:$M$94,Assumptions!$C$97:$M$97)))</f>
        <v>8927.239577</v>
      </c>
      <c r="DQ5" s="50">
        <f t="array" ref="DQ5">IF(DQ$2=1,Assumptions!$AF5/12,(SUMIF($D$2:$EE$2,DQ$2-1,$D5:$EE5)/12)*(1+XLOOKUP(DQ$2,Assumptions!$C$94:$M$94,Assumptions!$C$97:$M$97)))</f>
        <v>8927.239577</v>
      </c>
      <c r="DR5" s="50">
        <f t="array" ref="DR5">IF(DR$2=1,Assumptions!$AF5/12,(SUMIF($D$2:$EE$2,DR$2-1,$D5:$EE5)/12)*(1+XLOOKUP(DR$2,Assumptions!$C$94:$M$94,Assumptions!$C$97:$M$97)))</f>
        <v>8927.239577</v>
      </c>
      <c r="DS5" s="50">
        <f t="array" ref="DS5">IF(DS$2=1,Assumptions!$AF5/12,(SUMIF($D$2:$EE$2,DS$2-1,$D5:$EE5)/12)*(1+XLOOKUP(DS$2,Assumptions!$C$94:$M$94,Assumptions!$C$97:$M$97)))</f>
        <v>8927.239577</v>
      </c>
      <c r="DT5" s="50">
        <f t="array" ref="DT5">IF(DT$2=1,Assumptions!$AF5/12,(SUMIF($D$2:$EE$2,DT$2-1,$D5:$EE5)/12)*(1+XLOOKUP(DT$2,Assumptions!$C$94:$M$94,Assumptions!$C$97:$M$97)))</f>
        <v>9195.056765</v>
      </c>
      <c r="DU5" s="50">
        <f t="array" ref="DU5">IF(DU$2=1,Assumptions!$AF5/12,(SUMIF($D$2:$EE$2,DU$2-1,$D5:$EE5)/12)*(1+XLOOKUP(DU$2,Assumptions!$C$94:$M$94,Assumptions!$C$97:$M$97)))</f>
        <v>9195.056765</v>
      </c>
      <c r="DV5" s="50">
        <f t="array" ref="DV5">IF(DV$2=1,Assumptions!$AF5/12,(SUMIF($D$2:$EE$2,DV$2-1,$D5:$EE5)/12)*(1+XLOOKUP(DV$2,Assumptions!$C$94:$M$94,Assumptions!$C$97:$M$97)))</f>
        <v>9195.056765</v>
      </c>
      <c r="DW5" s="50">
        <f t="array" ref="DW5">IF(DW$2=1,Assumptions!$AF5/12,(SUMIF($D$2:$EE$2,DW$2-1,$D5:$EE5)/12)*(1+XLOOKUP(DW$2,Assumptions!$C$94:$M$94,Assumptions!$C$97:$M$97)))</f>
        <v>9195.056765</v>
      </c>
      <c r="DX5" s="50">
        <f t="array" ref="DX5">IF(DX$2=1,Assumptions!$AF5/12,(SUMIF($D$2:$EE$2,DX$2-1,$D5:$EE5)/12)*(1+XLOOKUP(DX$2,Assumptions!$C$94:$M$94,Assumptions!$C$97:$M$97)))</f>
        <v>9195.056765</v>
      </c>
      <c r="DY5" s="50">
        <f t="array" ref="DY5">IF(DY$2=1,Assumptions!$AF5/12,(SUMIF($D$2:$EE$2,DY$2-1,$D5:$EE5)/12)*(1+XLOOKUP(DY$2,Assumptions!$C$94:$M$94,Assumptions!$C$97:$M$97)))</f>
        <v>9195.056765</v>
      </c>
      <c r="DZ5" s="50">
        <f t="array" ref="DZ5">IF(DZ$2=1,Assumptions!$AF5/12,(SUMIF($D$2:$EE$2,DZ$2-1,$D5:$EE5)/12)*(1+XLOOKUP(DZ$2,Assumptions!$C$94:$M$94,Assumptions!$C$97:$M$97)))</f>
        <v>9195.056765</v>
      </c>
      <c r="EA5" s="50">
        <f t="array" ref="EA5">IF(EA$2=1,Assumptions!$AF5/12,(SUMIF($D$2:$EE$2,EA$2-1,$D5:$EE5)/12)*(1+XLOOKUP(EA$2,Assumptions!$C$94:$M$94,Assumptions!$C$97:$M$97)))</f>
        <v>9195.056765</v>
      </c>
      <c r="EB5" s="50">
        <f t="array" ref="EB5">IF(EB$2=1,Assumptions!$AF5/12,(SUMIF($D$2:$EE$2,EB$2-1,$D5:$EE5)/12)*(1+XLOOKUP(EB$2,Assumptions!$C$94:$M$94,Assumptions!$C$97:$M$97)))</f>
        <v>9195.056765</v>
      </c>
      <c r="EC5" s="50">
        <f t="array" ref="EC5">IF(EC$2=1,Assumptions!$AF5/12,(SUMIF($D$2:$EE$2,EC$2-1,$D5:$EE5)/12)*(1+XLOOKUP(EC$2,Assumptions!$C$94:$M$94,Assumptions!$C$97:$M$97)))</f>
        <v>9195.056765</v>
      </c>
      <c r="ED5" s="50">
        <f t="array" ref="ED5">IF(ED$2=1,Assumptions!$AF5/12,(SUMIF($D$2:$EE$2,ED$2-1,$D5:$EE5)/12)*(1+XLOOKUP(ED$2,Assumptions!$C$94:$M$94,Assumptions!$C$97:$M$97)))</f>
        <v>9195.056765</v>
      </c>
      <c r="EE5" s="50">
        <f t="array" ref="EE5">IF(EE$2=1,Assumptions!$AF5/12,(SUMIF($D$2:$EE$2,EE$2-1,$D5:$EE5)/12)*(1+XLOOKUP(EE$2,Assumptions!$C$94:$M$94,Assumptions!$C$97:$M$97)))</f>
        <v>9195.056765</v>
      </c>
    </row>
    <row r="6" ht="15.75" customHeight="1">
      <c r="A6" s="1"/>
      <c r="B6" s="1"/>
      <c r="C6" s="1" t="str">
        <f>Assumptions!Z6</f>
        <v>FL2</v>
      </c>
      <c r="D6" s="50">
        <f t="array" ref="D6">IF(D$2=1,Assumptions!$AF6/12,(SUMIF($D$2:$EE$2,D$2-1,$D6:$EE6)/12)*(1+XLOOKUP(D$2,Assumptions!$C$94:$M$94,Assumptions!$C$97:$M$97)))</f>
        <v>8034</v>
      </c>
      <c r="E6" s="50">
        <f t="array" ref="E6">IF(E$2=1,Assumptions!$AF6/12,(SUMIF($D$2:$EE$2,E$2-1,$D6:$EE6)/12)*(1+XLOOKUP(E$2,Assumptions!$C$94:$M$94,Assumptions!$C$97:$M$97)))</f>
        <v>8034</v>
      </c>
      <c r="F6" s="50">
        <f t="array" ref="F6">IF(F$2=1,Assumptions!$AF6/12,(SUMIF($D$2:$EE$2,F$2-1,$D6:$EE6)/12)*(1+XLOOKUP(F$2,Assumptions!$C$94:$M$94,Assumptions!$C$97:$M$97)))</f>
        <v>8034</v>
      </c>
      <c r="G6" s="50">
        <f t="array" ref="G6">IF(G$2=1,Assumptions!$AF6/12,(SUMIF($D$2:$EE$2,G$2-1,$D6:$EE6)/12)*(1+XLOOKUP(G$2,Assumptions!$C$94:$M$94,Assumptions!$C$97:$M$97)))</f>
        <v>8034</v>
      </c>
      <c r="H6" s="50">
        <f t="array" ref="H6">IF(H$2=1,Assumptions!$AF6/12,(SUMIF($D$2:$EE$2,H$2-1,$D6:$EE6)/12)*(1+XLOOKUP(H$2,Assumptions!$C$94:$M$94,Assumptions!$C$97:$M$97)))</f>
        <v>8034</v>
      </c>
      <c r="I6" s="50">
        <f t="array" ref="I6">IF(I$2=1,Assumptions!$AF6/12,(SUMIF($D$2:$EE$2,I$2-1,$D6:$EE6)/12)*(1+XLOOKUP(I$2,Assumptions!$C$94:$M$94,Assumptions!$C$97:$M$97)))</f>
        <v>8034</v>
      </c>
      <c r="J6" s="50">
        <f t="array" ref="J6">IF(J$2=1,Assumptions!$AF6/12,(SUMIF($D$2:$EE$2,J$2-1,$D6:$EE6)/12)*(1+XLOOKUP(J$2,Assumptions!$C$94:$M$94,Assumptions!$C$97:$M$97)))</f>
        <v>8034</v>
      </c>
      <c r="K6" s="50">
        <f t="array" ref="K6">IF(K$2=1,Assumptions!$AF6/12,(SUMIF($D$2:$EE$2,K$2-1,$D6:$EE6)/12)*(1+XLOOKUP(K$2,Assumptions!$C$94:$M$94,Assumptions!$C$97:$M$97)))</f>
        <v>8034</v>
      </c>
      <c r="L6" s="50">
        <f t="array" ref="L6">IF(L$2=1,Assumptions!$AF6/12,(SUMIF($D$2:$EE$2,L$2-1,$D6:$EE6)/12)*(1+XLOOKUP(L$2,Assumptions!$C$94:$M$94,Assumptions!$C$97:$M$97)))</f>
        <v>8034</v>
      </c>
      <c r="M6" s="50">
        <f t="array" ref="M6">IF(M$2=1,Assumptions!$AF6/12,(SUMIF($D$2:$EE$2,M$2-1,$D6:$EE6)/12)*(1+XLOOKUP(M$2,Assumptions!$C$94:$M$94,Assumptions!$C$97:$M$97)))</f>
        <v>8034</v>
      </c>
      <c r="N6" s="50">
        <f t="array" ref="N6">IF(N$2=1,Assumptions!$AF6/12,(SUMIF($D$2:$EE$2,N$2-1,$D6:$EE6)/12)*(1+XLOOKUP(N$2,Assumptions!$C$94:$M$94,Assumptions!$C$97:$M$97)))</f>
        <v>8034</v>
      </c>
      <c r="O6" s="50">
        <f t="array" ref="O6">IF(O$2=1,Assumptions!$AF6/12,(SUMIF($D$2:$EE$2,O$2-1,$D6:$EE6)/12)*(1+XLOOKUP(O$2,Assumptions!$C$94:$M$94,Assumptions!$C$97:$M$97)))</f>
        <v>8034</v>
      </c>
      <c r="P6" s="50">
        <f t="array" ref="P6">IF(P$2=1,Assumptions!$AF6/12,(SUMIF($D$2:$EE$2,P$2-1,$D6:$EE6)/12)*(1+XLOOKUP(P$2,Assumptions!$C$94:$M$94,Assumptions!$C$97:$M$97)))</f>
        <v>8194.68</v>
      </c>
      <c r="Q6" s="50">
        <f t="array" ref="Q6">IF(Q$2=1,Assumptions!$AF6/12,(SUMIF($D$2:$EE$2,Q$2-1,$D6:$EE6)/12)*(1+XLOOKUP(Q$2,Assumptions!$C$94:$M$94,Assumptions!$C$97:$M$97)))</f>
        <v>8194.68</v>
      </c>
      <c r="R6" s="50">
        <f t="array" ref="R6">IF(R$2=1,Assumptions!$AF6/12,(SUMIF($D$2:$EE$2,R$2-1,$D6:$EE6)/12)*(1+XLOOKUP(R$2,Assumptions!$C$94:$M$94,Assumptions!$C$97:$M$97)))</f>
        <v>8194.68</v>
      </c>
      <c r="S6" s="50">
        <f t="array" ref="S6">IF(S$2=1,Assumptions!$AF6/12,(SUMIF($D$2:$EE$2,S$2-1,$D6:$EE6)/12)*(1+XLOOKUP(S$2,Assumptions!$C$94:$M$94,Assumptions!$C$97:$M$97)))</f>
        <v>8194.68</v>
      </c>
      <c r="T6" s="50">
        <f t="array" ref="T6">IF(T$2=1,Assumptions!$AF6/12,(SUMIF($D$2:$EE$2,T$2-1,$D6:$EE6)/12)*(1+XLOOKUP(T$2,Assumptions!$C$94:$M$94,Assumptions!$C$97:$M$97)))</f>
        <v>8194.68</v>
      </c>
      <c r="U6" s="50">
        <f t="array" ref="U6">IF(U$2=1,Assumptions!$AF6/12,(SUMIF($D$2:$EE$2,U$2-1,$D6:$EE6)/12)*(1+XLOOKUP(U$2,Assumptions!$C$94:$M$94,Assumptions!$C$97:$M$97)))</f>
        <v>8194.68</v>
      </c>
      <c r="V6" s="50">
        <f t="array" ref="V6">IF(V$2=1,Assumptions!$AF6/12,(SUMIF($D$2:$EE$2,V$2-1,$D6:$EE6)/12)*(1+XLOOKUP(V$2,Assumptions!$C$94:$M$94,Assumptions!$C$97:$M$97)))</f>
        <v>8194.68</v>
      </c>
      <c r="W6" s="50">
        <f t="array" ref="W6">IF(W$2=1,Assumptions!$AF6/12,(SUMIF($D$2:$EE$2,W$2-1,$D6:$EE6)/12)*(1+XLOOKUP(W$2,Assumptions!$C$94:$M$94,Assumptions!$C$97:$M$97)))</f>
        <v>8194.68</v>
      </c>
      <c r="X6" s="50">
        <f t="array" ref="X6">IF(X$2=1,Assumptions!$AF6/12,(SUMIF($D$2:$EE$2,X$2-1,$D6:$EE6)/12)*(1+XLOOKUP(X$2,Assumptions!$C$94:$M$94,Assumptions!$C$97:$M$97)))</f>
        <v>8194.68</v>
      </c>
      <c r="Y6" s="50">
        <f t="array" ref="Y6">IF(Y$2=1,Assumptions!$AF6/12,(SUMIF($D$2:$EE$2,Y$2-1,$D6:$EE6)/12)*(1+XLOOKUP(Y$2,Assumptions!$C$94:$M$94,Assumptions!$C$97:$M$97)))</f>
        <v>8194.68</v>
      </c>
      <c r="Z6" s="50">
        <f t="array" ref="Z6">IF(Z$2=1,Assumptions!$AF6/12,(SUMIF($D$2:$EE$2,Z$2-1,$D6:$EE6)/12)*(1+XLOOKUP(Z$2,Assumptions!$C$94:$M$94,Assumptions!$C$97:$M$97)))</f>
        <v>8194.68</v>
      </c>
      <c r="AA6" s="50">
        <f t="array" ref="AA6">IF(AA$2=1,Assumptions!$AF6/12,(SUMIF($D$2:$EE$2,AA$2-1,$D6:$EE6)/12)*(1+XLOOKUP(AA$2,Assumptions!$C$94:$M$94,Assumptions!$C$97:$M$97)))</f>
        <v>8194.68</v>
      </c>
      <c r="AB6" s="50">
        <f t="array" ref="AB6">IF(AB$2=1,Assumptions!$AF6/12,(SUMIF($D$2:$EE$2,AB$2-1,$D6:$EE6)/12)*(1+XLOOKUP(AB$2,Assumptions!$C$94:$M$94,Assumptions!$C$97:$M$97)))</f>
        <v>8358.5736</v>
      </c>
      <c r="AC6" s="50">
        <f t="array" ref="AC6">IF(AC$2=1,Assumptions!$AF6/12,(SUMIF($D$2:$EE$2,AC$2-1,$D6:$EE6)/12)*(1+XLOOKUP(AC$2,Assumptions!$C$94:$M$94,Assumptions!$C$97:$M$97)))</f>
        <v>8358.5736</v>
      </c>
      <c r="AD6" s="50">
        <f t="array" ref="AD6">IF(AD$2=1,Assumptions!$AF6/12,(SUMIF($D$2:$EE$2,AD$2-1,$D6:$EE6)/12)*(1+XLOOKUP(AD$2,Assumptions!$C$94:$M$94,Assumptions!$C$97:$M$97)))</f>
        <v>8358.5736</v>
      </c>
      <c r="AE6" s="50">
        <f t="array" ref="AE6">IF(AE$2=1,Assumptions!$AF6/12,(SUMIF($D$2:$EE$2,AE$2-1,$D6:$EE6)/12)*(1+XLOOKUP(AE$2,Assumptions!$C$94:$M$94,Assumptions!$C$97:$M$97)))</f>
        <v>8358.5736</v>
      </c>
      <c r="AF6" s="50">
        <f t="array" ref="AF6">IF(AF$2=1,Assumptions!$AF6/12,(SUMIF($D$2:$EE$2,AF$2-1,$D6:$EE6)/12)*(1+XLOOKUP(AF$2,Assumptions!$C$94:$M$94,Assumptions!$C$97:$M$97)))</f>
        <v>8358.5736</v>
      </c>
      <c r="AG6" s="50">
        <f t="array" ref="AG6">IF(AG$2=1,Assumptions!$AF6/12,(SUMIF($D$2:$EE$2,AG$2-1,$D6:$EE6)/12)*(1+XLOOKUP(AG$2,Assumptions!$C$94:$M$94,Assumptions!$C$97:$M$97)))</f>
        <v>8358.5736</v>
      </c>
      <c r="AH6" s="50">
        <f t="array" ref="AH6">IF(AH$2=1,Assumptions!$AF6/12,(SUMIF($D$2:$EE$2,AH$2-1,$D6:$EE6)/12)*(1+XLOOKUP(AH$2,Assumptions!$C$94:$M$94,Assumptions!$C$97:$M$97)))</f>
        <v>8358.5736</v>
      </c>
      <c r="AI6" s="50">
        <f t="array" ref="AI6">IF(AI$2=1,Assumptions!$AF6/12,(SUMIF($D$2:$EE$2,AI$2-1,$D6:$EE6)/12)*(1+XLOOKUP(AI$2,Assumptions!$C$94:$M$94,Assumptions!$C$97:$M$97)))</f>
        <v>8358.5736</v>
      </c>
      <c r="AJ6" s="50">
        <f t="array" ref="AJ6">IF(AJ$2=1,Assumptions!$AF6/12,(SUMIF($D$2:$EE$2,AJ$2-1,$D6:$EE6)/12)*(1+XLOOKUP(AJ$2,Assumptions!$C$94:$M$94,Assumptions!$C$97:$M$97)))</f>
        <v>8358.5736</v>
      </c>
      <c r="AK6" s="50">
        <f t="array" ref="AK6">IF(AK$2=1,Assumptions!$AF6/12,(SUMIF($D$2:$EE$2,AK$2-1,$D6:$EE6)/12)*(1+XLOOKUP(AK$2,Assumptions!$C$94:$M$94,Assumptions!$C$97:$M$97)))</f>
        <v>8358.5736</v>
      </c>
      <c r="AL6" s="50">
        <f t="array" ref="AL6">IF(AL$2=1,Assumptions!$AF6/12,(SUMIF($D$2:$EE$2,AL$2-1,$D6:$EE6)/12)*(1+XLOOKUP(AL$2,Assumptions!$C$94:$M$94,Assumptions!$C$97:$M$97)))</f>
        <v>8358.5736</v>
      </c>
      <c r="AM6" s="50">
        <f t="array" ref="AM6">IF(AM$2=1,Assumptions!$AF6/12,(SUMIF($D$2:$EE$2,AM$2-1,$D6:$EE6)/12)*(1+XLOOKUP(AM$2,Assumptions!$C$94:$M$94,Assumptions!$C$97:$M$97)))</f>
        <v>8358.5736</v>
      </c>
      <c r="AN6" s="50">
        <f t="array" ref="AN6">IF(AN$2=1,Assumptions!$AF6/12,(SUMIF($D$2:$EE$2,AN$2-1,$D6:$EE6)/12)*(1+XLOOKUP(AN$2,Assumptions!$C$94:$M$94,Assumptions!$C$97:$M$97)))</f>
        <v>8525.745072</v>
      </c>
      <c r="AO6" s="50">
        <f t="array" ref="AO6">IF(AO$2=1,Assumptions!$AF6/12,(SUMIF($D$2:$EE$2,AO$2-1,$D6:$EE6)/12)*(1+XLOOKUP(AO$2,Assumptions!$C$94:$M$94,Assumptions!$C$97:$M$97)))</f>
        <v>8525.745072</v>
      </c>
      <c r="AP6" s="50">
        <f t="array" ref="AP6">IF(AP$2=1,Assumptions!$AF6/12,(SUMIF($D$2:$EE$2,AP$2-1,$D6:$EE6)/12)*(1+XLOOKUP(AP$2,Assumptions!$C$94:$M$94,Assumptions!$C$97:$M$97)))</f>
        <v>8525.745072</v>
      </c>
      <c r="AQ6" s="50">
        <f t="array" ref="AQ6">IF(AQ$2=1,Assumptions!$AF6/12,(SUMIF($D$2:$EE$2,AQ$2-1,$D6:$EE6)/12)*(1+XLOOKUP(AQ$2,Assumptions!$C$94:$M$94,Assumptions!$C$97:$M$97)))</f>
        <v>8525.745072</v>
      </c>
      <c r="AR6" s="50">
        <f t="array" ref="AR6">IF(AR$2=1,Assumptions!$AF6/12,(SUMIF($D$2:$EE$2,AR$2-1,$D6:$EE6)/12)*(1+XLOOKUP(AR$2,Assumptions!$C$94:$M$94,Assumptions!$C$97:$M$97)))</f>
        <v>8525.745072</v>
      </c>
      <c r="AS6" s="50">
        <f t="array" ref="AS6">IF(AS$2=1,Assumptions!$AF6/12,(SUMIF($D$2:$EE$2,AS$2-1,$D6:$EE6)/12)*(1+XLOOKUP(AS$2,Assumptions!$C$94:$M$94,Assumptions!$C$97:$M$97)))</f>
        <v>8525.745072</v>
      </c>
      <c r="AT6" s="50">
        <f t="array" ref="AT6">IF(AT$2=1,Assumptions!$AF6/12,(SUMIF($D$2:$EE$2,AT$2-1,$D6:$EE6)/12)*(1+XLOOKUP(AT$2,Assumptions!$C$94:$M$94,Assumptions!$C$97:$M$97)))</f>
        <v>8525.745072</v>
      </c>
      <c r="AU6" s="50">
        <f t="array" ref="AU6">IF(AU$2=1,Assumptions!$AF6/12,(SUMIF($D$2:$EE$2,AU$2-1,$D6:$EE6)/12)*(1+XLOOKUP(AU$2,Assumptions!$C$94:$M$94,Assumptions!$C$97:$M$97)))</f>
        <v>8525.745072</v>
      </c>
      <c r="AV6" s="50">
        <f t="array" ref="AV6">IF(AV$2=1,Assumptions!$AF6/12,(SUMIF($D$2:$EE$2,AV$2-1,$D6:$EE6)/12)*(1+XLOOKUP(AV$2,Assumptions!$C$94:$M$94,Assumptions!$C$97:$M$97)))</f>
        <v>8525.745072</v>
      </c>
      <c r="AW6" s="50">
        <f t="array" ref="AW6">IF(AW$2=1,Assumptions!$AF6/12,(SUMIF($D$2:$EE$2,AW$2-1,$D6:$EE6)/12)*(1+XLOOKUP(AW$2,Assumptions!$C$94:$M$94,Assumptions!$C$97:$M$97)))</f>
        <v>8525.745072</v>
      </c>
      <c r="AX6" s="50">
        <f t="array" ref="AX6">IF(AX$2=1,Assumptions!$AF6/12,(SUMIF($D$2:$EE$2,AX$2-1,$D6:$EE6)/12)*(1+XLOOKUP(AX$2,Assumptions!$C$94:$M$94,Assumptions!$C$97:$M$97)))</f>
        <v>8525.745072</v>
      </c>
      <c r="AY6" s="50">
        <f t="array" ref="AY6">IF(AY$2=1,Assumptions!$AF6/12,(SUMIF($D$2:$EE$2,AY$2-1,$D6:$EE6)/12)*(1+XLOOKUP(AY$2,Assumptions!$C$94:$M$94,Assumptions!$C$97:$M$97)))</f>
        <v>8525.745072</v>
      </c>
      <c r="AZ6" s="50">
        <f t="array" ref="AZ6">IF(AZ$2=1,Assumptions!$AF6/12,(SUMIF($D$2:$EE$2,AZ$2-1,$D6:$EE6)/12)*(1+XLOOKUP(AZ$2,Assumptions!$C$94:$M$94,Assumptions!$C$97:$M$97)))</f>
        <v>8781.517424</v>
      </c>
      <c r="BA6" s="50">
        <f t="array" ref="BA6">IF(BA$2=1,Assumptions!$AF6/12,(SUMIF($D$2:$EE$2,BA$2-1,$D6:$EE6)/12)*(1+XLOOKUP(BA$2,Assumptions!$C$94:$M$94,Assumptions!$C$97:$M$97)))</f>
        <v>8781.517424</v>
      </c>
      <c r="BB6" s="50">
        <f t="array" ref="BB6">IF(BB$2=1,Assumptions!$AF6/12,(SUMIF($D$2:$EE$2,BB$2-1,$D6:$EE6)/12)*(1+XLOOKUP(BB$2,Assumptions!$C$94:$M$94,Assumptions!$C$97:$M$97)))</f>
        <v>8781.517424</v>
      </c>
      <c r="BC6" s="50">
        <f t="array" ref="BC6">IF(BC$2=1,Assumptions!$AF6/12,(SUMIF($D$2:$EE$2,BC$2-1,$D6:$EE6)/12)*(1+XLOOKUP(BC$2,Assumptions!$C$94:$M$94,Assumptions!$C$97:$M$97)))</f>
        <v>8781.517424</v>
      </c>
      <c r="BD6" s="50">
        <f t="array" ref="BD6">IF(BD$2=1,Assumptions!$AF6/12,(SUMIF($D$2:$EE$2,BD$2-1,$D6:$EE6)/12)*(1+XLOOKUP(BD$2,Assumptions!$C$94:$M$94,Assumptions!$C$97:$M$97)))</f>
        <v>8781.517424</v>
      </c>
      <c r="BE6" s="50">
        <f t="array" ref="BE6">IF(BE$2=1,Assumptions!$AF6/12,(SUMIF($D$2:$EE$2,BE$2-1,$D6:$EE6)/12)*(1+XLOOKUP(BE$2,Assumptions!$C$94:$M$94,Assumptions!$C$97:$M$97)))</f>
        <v>8781.517424</v>
      </c>
      <c r="BF6" s="50">
        <f t="array" ref="BF6">IF(BF$2=1,Assumptions!$AF6/12,(SUMIF($D$2:$EE$2,BF$2-1,$D6:$EE6)/12)*(1+XLOOKUP(BF$2,Assumptions!$C$94:$M$94,Assumptions!$C$97:$M$97)))</f>
        <v>8781.517424</v>
      </c>
      <c r="BG6" s="50">
        <f t="array" ref="BG6">IF(BG$2=1,Assumptions!$AF6/12,(SUMIF($D$2:$EE$2,BG$2-1,$D6:$EE6)/12)*(1+XLOOKUP(BG$2,Assumptions!$C$94:$M$94,Assumptions!$C$97:$M$97)))</f>
        <v>8781.517424</v>
      </c>
      <c r="BH6" s="50">
        <f t="array" ref="BH6">IF(BH$2=1,Assumptions!$AF6/12,(SUMIF($D$2:$EE$2,BH$2-1,$D6:$EE6)/12)*(1+XLOOKUP(BH$2,Assumptions!$C$94:$M$94,Assumptions!$C$97:$M$97)))</f>
        <v>8781.517424</v>
      </c>
      <c r="BI6" s="50">
        <f t="array" ref="BI6">IF(BI$2=1,Assumptions!$AF6/12,(SUMIF($D$2:$EE$2,BI$2-1,$D6:$EE6)/12)*(1+XLOOKUP(BI$2,Assumptions!$C$94:$M$94,Assumptions!$C$97:$M$97)))</f>
        <v>8781.517424</v>
      </c>
      <c r="BJ6" s="50">
        <f t="array" ref="BJ6">IF(BJ$2=1,Assumptions!$AF6/12,(SUMIF($D$2:$EE$2,BJ$2-1,$D6:$EE6)/12)*(1+XLOOKUP(BJ$2,Assumptions!$C$94:$M$94,Assumptions!$C$97:$M$97)))</f>
        <v>8781.517424</v>
      </c>
      <c r="BK6" s="50">
        <f t="array" ref="BK6">IF(BK$2=1,Assumptions!$AF6/12,(SUMIF($D$2:$EE$2,BK$2-1,$D6:$EE6)/12)*(1+XLOOKUP(BK$2,Assumptions!$C$94:$M$94,Assumptions!$C$97:$M$97)))</f>
        <v>8781.517424</v>
      </c>
      <c r="BL6" s="50">
        <f t="array" ref="BL6">IF(BL$2=1,Assumptions!$AF6/12,(SUMIF($D$2:$EE$2,BL$2-1,$D6:$EE6)/12)*(1+XLOOKUP(BL$2,Assumptions!$C$94:$M$94,Assumptions!$C$97:$M$97)))</f>
        <v>9044.962947</v>
      </c>
      <c r="BM6" s="50">
        <f t="array" ref="BM6">IF(BM$2=1,Assumptions!$AF6/12,(SUMIF($D$2:$EE$2,BM$2-1,$D6:$EE6)/12)*(1+XLOOKUP(BM$2,Assumptions!$C$94:$M$94,Assumptions!$C$97:$M$97)))</f>
        <v>9044.962947</v>
      </c>
      <c r="BN6" s="50">
        <f t="array" ref="BN6">IF(BN$2=1,Assumptions!$AF6/12,(SUMIF($D$2:$EE$2,BN$2-1,$D6:$EE6)/12)*(1+XLOOKUP(BN$2,Assumptions!$C$94:$M$94,Assumptions!$C$97:$M$97)))</f>
        <v>9044.962947</v>
      </c>
      <c r="BO6" s="50">
        <f t="array" ref="BO6">IF(BO$2=1,Assumptions!$AF6/12,(SUMIF($D$2:$EE$2,BO$2-1,$D6:$EE6)/12)*(1+XLOOKUP(BO$2,Assumptions!$C$94:$M$94,Assumptions!$C$97:$M$97)))</f>
        <v>9044.962947</v>
      </c>
      <c r="BP6" s="50">
        <f t="array" ref="BP6">IF(BP$2=1,Assumptions!$AF6/12,(SUMIF($D$2:$EE$2,BP$2-1,$D6:$EE6)/12)*(1+XLOOKUP(BP$2,Assumptions!$C$94:$M$94,Assumptions!$C$97:$M$97)))</f>
        <v>9044.962947</v>
      </c>
      <c r="BQ6" s="50">
        <f t="array" ref="BQ6">IF(BQ$2=1,Assumptions!$AF6/12,(SUMIF($D$2:$EE$2,BQ$2-1,$D6:$EE6)/12)*(1+XLOOKUP(BQ$2,Assumptions!$C$94:$M$94,Assumptions!$C$97:$M$97)))</f>
        <v>9044.962947</v>
      </c>
      <c r="BR6" s="50">
        <f t="array" ref="BR6">IF(BR$2=1,Assumptions!$AF6/12,(SUMIF($D$2:$EE$2,BR$2-1,$D6:$EE6)/12)*(1+XLOOKUP(BR$2,Assumptions!$C$94:$M$94,Assumptions!$C$97:$M$97)))</f>
        <v>9044.962947</v>
      </c>
      <c r="BS6" s="50">
        <f t="array" ref="BS6">IF(BS$2=1,Assumptions!$AF6/12,(SUMIF($D$2:$EE$2,BS$2-1,$D6:$EE6)/12)*(1+XLOOKUP(BS$2,Assumptions!$C$94:$M$94,Assumptions!$C$97:$M$97)))</f>
        <v>9044.962947</v>
      </c>
      <c r="BT6" s="50">
        <f t="array" ref="BT6">IF(BT$2=1,Assumptions!$AF6/12,(SUMIF($D$2:$EE$2,BT$2-1,$D6:$EE6)/12)*(1+XLOOKUP(BT$2,Assumptions!$C$94:$M$94,Assumptions!$C$97:$M$97)))</f>
        <v>9044.962947</v>
      </c>
      <c r="BU6" s="50">
        <f t="array" ref="BU6">IF(BU$2=1,Assumptions!$AF6/12,(SUMIF($D$2:$EE$2,BU$2-1,$D6:$EE6)/12)*(1+XLOOKUP(BU$2,Assumptions!$C$94:$M$94,Assumptions!$C$97:$M$97)))</f>
        <v>9044.962947</v>
      </c>
      <c r="BV6" s="50">
        <f t="array" ref="BV6">IF(BV$2=1,Assumptions!$AF6/12,(SUMIF($D$2:$EE$2,BV$2-1,$D6:$EE6)/12)*(1+XLOOKUP(BV$2,Assumptions!$C$94:$M$94,Assumptions!$C$97:$M$97)))</f>
        <v>9044.962947</v>
      </c>
      <c r="BW6" s="50">
        <f t="array" ref="BW6">IF(BW$2=1,Assumptions!$AF6/12,(SUMIF($D$2:$EE$2,BW$2-1,$D6:$EE6)/12)*(1+XLOOKUP(BW$2,Assumptions!$C$94:$M$94,Assumptions!$C$97:$M$97)))</f>
        <v>9044.962947</v>
      </c>
      <c r="BX6" s="50">
        <f t="array" ref="BX6">IF(BX$2=1,Assumptions!$AF6/12,(SUMIF($D$2:$EE$2,BX$2-1,$D6:$EE6)/12)*(1+XLOOKUP(BX$2,Assumptions!$C$94:$M$94,Assumptions!$C$97:$M$97)))</f>
        <v>9316.311835</v>
      </c>
      <c r="BY6" s="50">
        <f t="array" ref="BY6">IF(BY$2=1,Assumptions!$AF6/12,(SUMIF($D$2:$EE$2,BY$2-1,$D6:$EE6)/12)*(1+XLOOKUP(BY$2,Assumptions!$C$94:$M$94,Assumptions!$C$97:$M$97)))</f>
        <v>9316.311835</v>
      </c>
      <c r="BZ6" s="50">
        <f t="array" ref="BZ6">IF(BZ$2=1,Assumptions!$AF6/12,(SUMIF($D$2:$EE$2,BZ$2-1,$D6:$EE6)/12)*(1+XLOOKUP(BZ$2,Assumptions!$C$94:$M$94,Assumptions!$C$97:$M$97)))</f>
        <v>9316.311835</v>
      </c>
      <c r="CA6" s="50">
        <f t="array" ref="CA6">IF(CA$2=1,Assumptions!$AF6/12,(SUMIF($D$2:$EE$2,CA$2-1,$D6:$EE6)/12)*(1+XLOOKUP(CA$2,Assumptions!$C$94:$M$94,Assumptions!$C$97:$M$97)))</f>
        <v>9316.311835</v>
      </c>
      <c r="CB6" s="50">
        <f t="array" ref="CB6">IF(CB$2=1,Assumptions!$AF6/12,(SUMIF($D$2:$EE$2,CB$2-1,$D6:$EE6)/12)*(1+XLOOKUP(CB$2,Assumptions!$C$94:$M$94,Assumptions!$C$97:$M$97)))</f>
        <v>9316.311835</v>
      </c>
      <c r="CC6" s="50">
        <f t="array" ref="CC6">IF(CC$2=1,Assumptions!$AF6/12,(SUMIF($D$2:$EE$2,CC$2-1,$D6:$EE6)/12)*(1+XLOOKUP(CC$2,Assumptions!$C$94:$M$94,Assumptions!$C$97:$M$97)))</f>
        <v>9316.311835</v>
      </c>
      <c r="CD6" s="50">
        <f t="array" ref="CD6">IF(CD$2=1,Assumptions!$AF6/12,(SUMIF($D$2:$EE$2,CD$2-1,$D6:$EE6)/12)*(1+XLOOKUP(CD$2,Assumptions!$C$94:$M$94,Assumptions!$C$97:$M$97)))</f>
        <v>9316.311835</v>
      </c>
      <c r="CE6" s="50">
        <f t="array" ref="CE6">IF(CE$2=1,Assumptions!$AF6/12,(SUMIF($D$2:$EE$2,CE$2-1,$D6:$EE6)/12)*(1+XLOOKUP(CE$2,Assumptions!$C$94:$M$94,Assumptions!$C$97:$M$97)))</f>
        <v>9316.311835</v>
      </c>
      <c r="CF6" s="50">
        <f t="array" ref="CF6">IF(CF$2=1,Assumptions!$AF6/12,(SUMIF($D$2:$EE$2,CF$2-1,$D6:$EE6)/12)*(1+XLOOKUP(CF$2,Assumptions!$C$94:$M$94,Assumptions!$C$97:$M$97)))</f>
        <v>9316.311835</v>
      </c>
      <c r="CG6" s="50">
        <f t="array" ref="CG6">IF(CG$2=1,Assumptions!$AF6/12,(SUMIF($D$2:$EE$2,CG$2-1,$D6:$EE6)/12)*(1+XLOOKUP(CG$2,Assumptions!$C$94:$M$94,Assumptions!$C$97:$M$97)))</f>
        <v>9316.311835</v>
      </c>
      <c r="CH6" s="50">
        <f t="array" ref="CH6">IF(CH$2=1,Assumptions!$AF6/12,(SUMIF($D$2:$EE$2,CH$2-1,$D6:$EE6)/12)*(1+XLOOKUP(CH$2,Assumptions!$C$94:$M$94,Assumptions!$C$97:$M$97)))</f>
        <v>9316.311835</v>
      </c>
      <c r="CI6" s="50">
        <f t="array" ref="CI6">IF(CI$2=1,Assumptions!$AF6/12,(SUMIF($D$2:$EE$2,CI$2-1,$D6:$EE6)/12)*(1+XLOOKUP(CI$2,Assumptions!$C$94:$M$94,Assumptions!$C$97:$M$97)))</f>
        <v>9316.311835</v>
      </c>
      <c r="CJ6" s="50">
        <f t="array" ref="CJ6">IF(CJ$2=1,Assumptions!$AF6/12,(SUMIF($D$2:$EE$2,CJ$2-1,$D6:$EE6)/12)*(1+XLOOKUP(CJ$2,Assumptions!$C$94:$M$94,Assumptions!$C$97:$M$97)))</f>
        <v>9595.80119</v>
      </c>
      <c r="CK6" s="50">
        <f t="array" ref="CK6">IF(CK$2=1,Assumptions!$AF6/12,(SUMIF($D$2:$EE$2,CK$2-1,$D6:$EE6)/12)*(1+XLOOKUP(CK$2,Assumptions!$C$94:$M$94,Assumptions!$C$97:$M$97)))</f>
        <v>9595.80119</v>
      </c>
      <c r="CL6" s="50">
        <f t="array" ref="CL6">IF(CL$2=1,Assumptions!$AF6/12,(SUMIF($D$2:$EE$2,CL$2-1,$D6:$EE6)/12)*(1+XLOOKUP(CL$2,Assumptions!$C$94:$M$94,Assumptions!$C$97:$M$97)))</f>
        <v>9595.80119</v>
      </c>
      <c r="CM6" s="50">
        <f t="array" ref="CM6">IF(CM$2=1,Assumptions!$AF6/12,(SUMIF($D$2:$EE$2,CM$2-1,$D6:$EE6)/12)*(1+XLOOKUP(CM$2,Assumptions!$C$94:$M$94,Assumptions!$C$97:$M$97)))</f>
        <v>9595.80119</v>
      </c>
      <c r="CN6" s="50">
        <f t="array" ref="CN6">IF(CN$2=1,Assumptions!$AF6/12,(SUMIF($D$2:$EE$2,CN$2-1,$D6:$EE6)/12)*(1+XLOOKUP(CN$2,Assumptions!$C$94:$M$94,Assumptions!$C$97:$M$97)))</f>
        <v>9595.80119</v>
      </c>
      <c r="CO6" s="50">
        <f t="array" ref="CO6">IF(CO$2=1,Assumptions!$AF6/12,(SUMIF($D$2:$EE$2,CO$2-1,$D6:$EE6)/12)*(1+XLOOKUP(CO$2,Assumptions!$C$94:$M$94,Assumptions!$C$97:$M$97)))</f>
        <v>9595.80119</v>
      </c>
      <c r="CP6" s="50">
        <f t="array" ref="CP6">IF(CP$2=1,Assumptions!$AF6/12,(SUMIF($D$2:$EE$2,CP$2-1,$D6:$EE6)/12)*(1+XLOOKUP(CP$2,Assumptions!$C$94:$M$94,Assumptions!$C$97:$M$97)))</f>
        <v>9595.80119</v>
      </c>
      <c r="CQ6" s="50">
        <f t="array" ref="CQ6">IF(CQ$2=1,Assumptions!$AF6/12,(SUMIF($D$2:$EE$2,CQ$2-1,$D6:$EE6)/12)*(1+XLOOKUP(CQ$2,Assumptions!$C$94:$M$94,Assumptions!$C$97:$M$97)))</f>
        <v>9595.80119</v>
      </c>
      <c r="CR6" s="50">
        <f t="array" ref="CR6">IF(CR$2=1,Assumptions!$AF6/12,(SUMIF($D$2:$EE$2,CR$2-1,$D6:$EE6)/12)*(1+XLOOKUP(CR$2,Assumptions!$C$94:$M$94,Assumptions!$C$97:$M$97)))</f>
        <v>9595.80119</v>
      </c>
      <c r="CS6" s="50">
        <f t="array" ref="CS6">IF(CS$2=1,Assumptions!$AF6/12,(SUMIF($D$2:$EE$2,CS$2-1,$D6:$EE6)/12)*(1+XLOOKUP(CS$2,Assumptions!$C$94:$M$94,Assumptions!$C$97:$M$97)))</f>
        <v>9595.80119</v>
      </c>
      <c r="CT6" s="50">
        <f t="array" ref="CT6">IF(CT$2=1,Assumptions!$AF6/12,(SUMIF($D$2:$EE$2,CT$2-1,$D6:$EE6)/12)*(1+XLOOKUP(CT$2,Assumptions!$C$94:$M$94,Assumptions!$C$97:$M$97)))</f>
        <v>9595.80119</v>
      </c>
      <c r="CU6" s="50">
        <f t="array" ref="CU6">IF(CU$2=1,Assumptions!$AF6/12,(SUMIF($D$2:$EE$2,CU$2-1,$D6:$EE6)/12)*(1+XLOOKUP(CU$2,Assumptions!$C$94:$M$94,Assumptions!$C$97:$M$97)))</f>
        <v>9595.80119</v>
      </c>
      <c r="CV6" s="50">
        <f t="array" ref="CV6">IF(CV$2=1,Assumptions!$AF6/12,(SUMIF($D$2:$EE$2,CV$2-1,$D6:$EE6)/12)*(1+XLOOKUP(CV$2,Assumptions!$C$94:$M$94,Assumptions!$C$97:$M$97)))</f>
        <v>9883.675226</v>
      </c>
      <c r="CW6" s="50">
        <f t="array" ref="CW6">IF(CW$2=1,Assumptions!$AF6/12,(SUMIF($D$2:$EE$2,CW$2-1,$D6:$EE6)/12)*(1+XLOOKUP(CW$2,Assumptions!$C$94:$M$94,Assumptions!$C$97:$M$97)))</f>
        <v>9883.675226</v>
      </c>
      <c r="CX6" s="50">
        <f t="array" ref="CX6">IF(CX$2=1,Assumptions!$AF6/12,(SUMIF($D$2:$EE$2,CX$2-1,$D6:$EE6)/12)*(1+XLOOKUP(CX$2,Assumptions!$C$94:$M$94,Assumptions!$C$97:$M$97)))</f>
        <v>9883.675226</v>
      </c>
      <c r="CY6" s="50">
        <f t="array" ref="CY6">IF(CY$2=1,Assumptions!$AF6/12,(SUMIF($D$2:$EE$2,CY$2-1,$D6:$EE6)/12)*(1+XLOOKUP(CY$2,Assumptions!$C$94:$M$94,Assumptions!$C$97:$M$97)))</f>
        <v>9883.675226</v>
      </c>
      <c r="CZ6" s="50">
        <f t="array" ref="CZ6">IF(CZ$2=1,Assumptions!$AF6/12,(SUMIF($D$2:$EE$2,CZ$2-1,$D6:$EE6)/12)*(1+XLOOKUP(CZ$2,Assumptions!$C$94:$M$94,Assumptions!$C$97:$M$97)))</f>
        <v>9883.675226</v>
      </c>
      <c r="DA6" s="50">
        <f t="array" ref="DA6">IF(DA$2=1,Assumptions!$AF6/12,(SUMIF($D$2:$EE$2,DA$2-1,$D6:$EE6)/12)*(1+XLOOKUP(DA$2,Assumptions!$C$94:$M$94,Assumptions!$C$97:$M$97)))</f>
        <v>9883.675226</v>
      </c>
      <c r="DB6" s="50">
        <f t="array" ref="DB6">IF(DB$2=1,Assumptions!$AF6/12,(SUMIF($D$2:$EE$2,DB$2-1,$D6:$EE6)/12)*(1+XLOOKUP(DB$2,Assumptions!$C$94:$M$94,Assumptions!$C$97:$M$97)))</f>
        <v>9883.675226</v>
      </c>
      <c r="DC6" s="50">
        <f t="array" ref="DC6">IF(DC$2=1,Assumptions!$AF6/12,(SUMIF($D$2:$EE$2,DC$2-1,$D6:$EE6)/12)*(1+XLOOKUP(DC$2,Assumptions!$C$94:$M$94,Assumptions!$C$97:$M$97)))</f>
        <v>9883.675226</v>
      </c>
      <c r="DD6" s="50">
        <f t="array" ref="DD6">IF(DD$2=1,Assumptions!$AF6/12,(SUMIF($D$2:$EE$2,DD$2-1,$D6:$EE6)/12)*(1+XLOOKUP(DD$2,Assumptions!$C$94:$M$94,Assumptions!$C$97:$M$97)))</f>
        <v>9883.675226</v>
      </c>
      <c r="DE6" s="50">
        <f t="array" ref="DE6">IF(DE$2=1,Assumptions!$AF6/12,(SUMIF($D$2:$EE$2,DE$2-1,$D6:$EE6)/12)*(1+XLOOKUP(DE$2,Assumptions!$C$94:$M$94,Assumptions!$C$97:$M$97)))</f>
        <v>9883.675226</v>
      </c>
      <c r="DF6" s="50">
        <f t="array" ref="DF6">IF(DF$2=1,Assumptions!$AF6/12,(SUMIF($D$2:$EE$2,DF$2-1,$D6:$EE6)/12)*(1+XLOOKUP(DF$2,Assumptions!$C$94:$M$94,Assumptions!$C$97:$M$97)))</f>
        <v>9883.675226</v>
      </c>
      <c r="DG6" s="50">
        <f t="array" ref="DG6">IF(DG$2=1,Assumptions!$AF6/12,(SUMIF($D$2:$EE$2,DG$2-1,$D6:$EE6)/12)*(1+XLOOKUP(DG$2,Assumptions!$C$94:$M$94,Assumptions!$C$97:$M$97)))</f>
        <v>9883.675226</v>
      </c>
      <c r="DH6" s="50">
        <f t="array" ref="DH6">IF(DH$2=1,Assumptions!$AF6/12,(SUMIF($D$2:$EE$2,DH$2-1,$D6:$EE6)/12)*(1+XLOOKUP(DH$2,Assumptions!$C$94:$M$94,Assumptions!$C$97:$M$97)))</f>
        <v>10180.18548</v>
      </c>
      <c r="DI6" s="50">
        <f t="array" ref="DI6">IF(DI$2=1,Assumptions!$AF6/12,(SUMIF($D$2:$EE$2,DI$2-1,$D6:$EE6)/12)*(1+XLOOKUP(DI$2,Assumptions!$C$94:$M$94,Assumptions!$C$97:$M$97)))</f>
        <v>10180.18548</v>
      </c>
      <c r="DJ6" s="50">
        <f t="array" ref="DJ6">IF(DJ$2=1,Assumptions!$AF6/12,(SUMIF($D$2:$EE$2,DJ$2-1,$D6:$EE6)/12)*(1+XLOOKUP(DJ$2,Assumptions!$C$94:$M$94,Assumptions!$C$97:$M$97)))</f>
        <v>10180.18548</v>
      </c>
      <c r="DK6" s="50">
        <f t="array" ref="DK6">IF(DK$2=1,Assumptions!$AF6/12,(SUMIF($D$2:$EE$2,DK$2-1,$D6:$EE6)/12)*(1+XLOOKUP(DK$2,Assumptions!$C$94:$M$94,Assumptions!$C$97:$M$97)))</f>
        <v>10180.18548</v>
      </c>
      <c r="DL6" s="50">
        <f t="array" ref="DL6">IF(DL$2=1,Assumptions!$AF6/12,(SUMIF($D$2:$EE$2,DL$2-1,$D6:$EE6)/12)*(1+XLOOKUP(DL$2,Assumptions!$C$94:$M$94,Assumptions!$C$97:$M$97)))</f>
        <v>10180.18548</v>
      </c>
      <c r="DM6" s="50">
        <f t="array" ref="DM6">IF(DM$2=1,Assumptions!$AF6/12,(SUMIF($D$2:$EE$2,DM$2-1,$D6:$EE6)/12)*(1+XLOOKUP(DM$2,Assumptions!$C$94:$M$94,Assumptions!$C$97:$M$97)))</f>
        <v>10180.18548</v>
      </c>
      <c r="DN6" s="50">
        <f t="array" ref="DN6">IF(DN$2=1,Assumptions!$AF6/12,(SUMIF($D$2:$EE$2,DN$2-1,$D6:$EE6)/12)*(1+XLOOKUP(DN$2,Assumptions!$C$94:$M$94,Assumptions!$C$97:$M$97)))</f>
        <v>10180.18548</v>
      </c>
      <c r="DO6" s="50">
        <f t="array" ref="DO6">IF(DO$2=1,Assumptions!$AF6/12,(SUMIF($D$2:$EE$2,DO$2-1,$D6:$EE6)/12)*(1+XLOOKUP(DO$2,Assumptions!$C$94:$M$94,Assumptions!$C$97:$M$97)))</f>
        <v>10180.18548</v>
      </c>
      <c r="DP6" s="50">
        <f t="array" ref="DP6">IF(DP$2=1,Assumptions!$AF6/12,(SUMIF($D$2:$EE$2,DP$2-1,$D6:$EE6)/12)*(1+XLOOKUP(DP$2,Assumptions!$C$94:$M$94,Assumptions!$C$97:$M$97)))</f>
        <v>10180.18548</v>
      </c>
      <c r="DQ6" s="50">
        <f t="array" ref="DQ6">IF(DQ$2=1,Assumptions!$AF6/12,(SUMIF($D$2:$EE$2,DQ$2-1,$D6:$EE6)/12)*(1+XLOOKUP(DQ$2,Assumptions!$C$94:$M$94,Assumptions!$C$97:$M$97)))</f>
        <v>10180.18548</v>
      </c>
      <c r="DR6" s="50">
        <f t="array" ref="DR6">IF(DR$2=1,Assumptions!$AF6/12,(SUMIF($D$2:$EE$2,DR$2-1,$D6:$EE6)/12)*(1+XLOOKUP(DR$2,Assumptions!$C$94:$M$94,Assumptions!$C$97:$M$97)))</f>
        <v>10180.18548</v>
      </c>
      <c r="DS6" s="50">
        <f t="array" ref="DS6">IF(DS$2=1,Assumptions!$AF6/12,(SUMIF($D$2:$EE$2,DS$2-1,$D6:$EE6)/12)*(1+XLOOKUP(DS$2,Assumptions!$C$94:$M$94,Assumptions!$C$97:$M$97)))</f>
        <v>10180.18548</v>
      </c>
      <c r="DT6" s="50">
        <f t="array" ref="DT6">IF(DT$2=1,Assumptions!$AF6/12,(SUMIF($D$2:$EE$2,DT$2-1,$D6:$EE6)/12)*(1+XLOOKUP(DT$2,Assumptions!$C$94:$M$94,Assumptions!$C$97:$M$97)))</f>
        <v>10485.59105</v>
      </c>
      <c r="DU6" s="50">
        <f t="array" ref="DU6">IF(DU$2=1,Assumptions!$AF6/12,(SUMIF($D$2:$EE$2,DU$2-1,$D6:$EE6)/12)*(1+XLOOKUP(DU$2,Assumptions!$C$94:$M$94,Assumptions!$C$97:$M$97)))</f>
        <v>10485.59105</v>
      </c>
      <c r="DV6" s="50">
        <f t="array" ref="DV6">IF(DV$2=1,Assumptions!$AF6/12,(SUMIF($D$2:$EE$2,DV$2-1,$D6:$EE6)/12)*(1+XLOOKUP(DV$2,Assumptions!$C$94:$M$94,Assumptions!$C$97:$M$97)))</f>
        <v>10485.59105</v>
      </c>
      <c r="DW6" s="50">
        <f t="array" ref="DW6">IF(DW$2=1,Assumptions!$AF6/12,(SUMIF($D$2:$EE$2,DW$2-1,$D6:$EE6)/12)*(1+XLOOKUP(DW$2,Assumptions!$C$94:$M$94,Assumptions!$C$97:$M$97)))</f>
        <v>10485.59105</v>
      </c>
      <c r="DX6" s="50">
        <f t="array" ref="DX6">IF(DX$2=1,Assumptions!$AF6/12,(SUMIF($D$2:$EE$2,DX$2-1,$D6:$EE6)/12)*(1+XLOOKUP(DX$2,Assumptions!$C$94:$M$94,Assumptions!$C$97:$M$97)))</f>
        <v>10485.59105</v>
      </c>
      <c r="DY6" s="50">
        <f t="array" ref="DY6">IF(DY$2=1,Assumptions!$AF6/12,(SUMIF($D$2:$EE$2,DY$2-1,$D6:$EE6)/12)*(1+XLOOKUP(DY$2,Assumptions!$C$94:$M$94,Assumptions!$C$97:$M$97)))</f>
        <v>10485.59105</v>
      </c>
      <c r="DZ6" s="50">
        <f t="array" ref="DZ6">IF(DZ$2=1,Assumptions!$AF6/12,(SUMIF($D$2:$EE$2,DZ$2-1,$D6:$EE6)/12)*(1+XLOOKUP(DZ$2,Assumptions!$C$94:$M$94,Assumptions!$C$97:$M$97)))</f>
        <v>10485.59105</v>
      </c>
      <c r="EA6" s="50">
        <f t="array" ref="EA6">IF(EA$2=1,Assumptions!$AF6/12,(SUMIF($D$2:$EE$2,EA$2-1,$D6:$EE6)/12)*(1+XLOOKUP(EA$2,Assumptions!$C$94:$M$94,Assumptions!$C$97:$M$97)))</f>
        <v>10485.59105</v>
      </c>
      <c r="EB6" s="50">
        <f t="array" ref="EB6">IF(EB$2=1,Assumptions!$AF6/12,(SUMIF($D$2:$EE$2,EB$2-1,$D6:$EE6)/12)*(1+XLOOKUP(EB$2,Assumptions!$C$94:$M$94,Assumptions!$C$97:$M$97)))</f>
        <v>10485.59105</v>
      </c>
      <c r="EC6" s="50">
        <f t="array" ref="EC6">IF(EC$2=1,Assumptions!$AF6/12,(SUMIF($D$2:$EE$2,EC$2-1,$D6:$EE6)/12)*(1+XLOOKUP(EC$2,Assumptions!$C$94:$M$94,Assumptions!$C$97:$M$97)))</f>
        <v>10485.59105</v>
      </c>
      <c r="ED6" s="50">
        <f t="array" ref="ED6">IF(ED$2=1,Assumptions!$AF6/12,(SUMIF($D$2:$EE$2,ED$2-1,$D6:$EE6)/12)*(1+XLOOKUP(ED$2,Assumptions!$C$94:$M$94,Assumptions!$C$97:$M$97)))</f>
        <v>10485.59105</v>
      </c>
      <c r="EE6" s="50">
        <f t="array" ref="EE6">IF(EE$2=1,Assumptions!$AF6/12,(SUMIF($D$2:$EE$2,EE$2-1,$D6:$EE6)/12)*(1+XLOOKUP(EE$2,Assumptions!$C$94:$M$94,Assumptions!$C$97:$M$97)))</f>
        <v>10485.59105</v>
      </c>
    </row>
    <row r="7" ht="15.75" customHeight="1">
      <c r="A7" s="1"/>
      <c r="B7" s="1"/>
      <c r="C7" s="1" t="str">
        <f>Assumptions!Z7</f>
        <v>FL3</v>
      </c>
      <c r="D7" s="50">
        <f t="array" ref="D7">IF(D$2=1,Assumptions!$AF7/12,(SUMIF($D$2:$EE$2,D$2-1,$D7:$EE7)/12)*(1+XLOOKUP(D$2,Assumptions!$C$94:$M$94,Assumptions!$C$97:$M$97)))</f>
        <v>8034</v>
      </c>
      <c r="E7" s="50">
        <f t="array" ref="E7">IF(E$2=1,Assumptions!$AF7/12,(SUMIF($D$2:$EE$2,E$2-1,$D7:$EE7)/12)*(1+XLOOKUP(E$2,Assumptions!$C$94:$M$94,Assumptions!$C$97:$M$97)))</f>
        <v>8034</v>
      </c>
      <c r="F7" s="50">
        <f t="array" ref="F7">IF(F$2=1,Assumptions!$AF7/12,(SUMIF($D$2:$EE$2,F$2-1,$D7:$EE7)/12)*(1+XLOOKUP(F$2,Assumptions!$C$94:$M$94,Assumptions!$C$97:$M$97)))</f>
        <v>8034</v>
      </c>
      <c r="G7" s="50">
        <f t="array" ref="G7">IF(G$2=1,Assumptions!$AF7/12,(SUMIF($D$2:$EE$2,G$2-1,$D7:$EE7)/12)*(1+XLOOKUP(G$2,Assumptions!$C$94:$M$94,Assumptions!$C$97:$M$97)))</f>
        <v>8034</v>
      </c>
      <c r="H7" s="50">
        <f t="array" ref="H7">IF(H$2=1,Assumptions!$AF7/12,(SUMIF($D$2:$EE$2,H$2-1,$D7:$EE7)/12)*(1+XLOOKUP(H$2,Assumptions!$C$94:$M$94,Assumptions!$C$97:$M$97)))</f>
        <v>8034</v>
      </c>
      <c r="I7" s="50">
        <f t="array" ref="I7">IF(I$2=1,Assumptions!$AF7/12,(SUMIF($D$2:$EE$2,I$2-1,$D7:$EE7)/12)*(1+XLOOKUP(I$2,Assumptions!$C$94:$M$94,Assumptions!$C$97:$M$97)))</f>
        <v>8034</v>
      </c>
      <c r="J7" s="50">
        <f t="array" ref="J7">IF(J$2=1,Assumptions!$AF7/12,(SUMIF($D$2:$EE$2,J$2-1,$D7:$EE7)/12)*(1+XLOOKUP(J$2,Assumptions!$C$94:$M$94,Assumptions!$C$97:$M$97)))</f>
        <v>8034</v>
      </c>
      <c r="K7" s="50">
        <f t="array" ref="K7">IF(K$2=1,Assumptions!$AF7/12,(SUMIF($D$2:$EE$2,K$2-1,$D7:$EE7)/12)*(1+XLOOKUP(K$2,Assumptions!$C$94:$M$94,Assumptions!$C$97:$M$97)))</f>
        <v>8034</v>
      </c>
      <c r="L7" s="50">
        <f t="array" ref="L7">IF(L$2=1,Assumptions!$AF7/12,(SUMIF($D$2:$EE$2,L$2-1,$D7:$EE7)/12)*(1+XLOOKUP(L$2,Assumptions!$C$94:$M$94,Assumptions!$C$97:$M$97)))</f>
        <v>8034</v>
      </c>
      <c r="M7" s="50">
        <f t="array" ref="M7">IF(M$2=1,Assumptions!$AF7/12,(SUMIF($D$2:$EE$2,M$2-1,$D7:$EE7)/12)*(1+XLOOKUP(M$2,Assumptions!$C$94:$M$94,Assumptions!$C$97:$M$97)))</f>
        <v>8034</v>
      </c>
      <c r="N7" s="50">
        <f t="array" ref="N7">IF(N$2=1,Assumptions!$AF7/12,(SUMIF($D$2:$EE$2,N$2-1,$D7:$EE7)/12)*(1+XLOOKUP(N$2,Assumptions!$C$94:$M$94,Assumptions!$C$97:$M$97)))</f>
        <v>8034</v>
      </c>
      <c r="O7" s="50">
        <f t="array" ref="O7">IF(O$2=1,Assumptions!$AF7/12,(SUMIF($D$2:$EE$2,O$2-1,$D7:$EE7)/12)*(1+XLOOKUP(O$2,Assumptions!$C$94:$M$94,Assumptions!$C$97:$M$97)))</f>
        <v>8034</v>
      </c>
      <c r="P7" s="50">
        <f t="array" ref="P7">IF(P$2=1,Assumptions!$AF7/12,(SUMIF($D$2:$EE$2,P$2-1,$D7:$EE7)/12)*(1+XLOOKUP(P$2,Assumptions!$C$94:$M$94,Assumptions!$C$97:$M$97)))</f>
        <v>8194.68</v>
      </c>
      <c r="Q7" s="50">
        <f t="array" ref="Q7">IF(Q$2=1,Assumptions!$AF7/12,(SUMIF($D$2:$EE$2,Q$2-1,$D7:$EE7)/12)*(1+XLOOKUP(Q$2,Assumptions!$C$94:$M$94,Assumptions!$C$97:$M$97)))</f>
        <v>8194.68</v>
      </c>
      <c r="R7" s="50">
        <f t="array" ref="R7">IF(R$2=1,Assumptions!$AF7/12,(SUMIF($D$2:$EE$2,R$2-1,$D7:$EE7)/12)*(1+XLOOKUP(R$2,Assumptions!$C$94:$M$94,Assumptions!$C$97:$M$97)))</f>
        <v>8194.68</v>
      </c>
      <c r="S7" s="50">
        <f t="array" ref="S7">IF(S$2=1,Assumptions!$AF7/12,(SUMIF($D$2:$EE$2,S$2-1,$D7:$EE7)/12)*(1+XLOOKUP(S$2,Assumptions!$C$94:$M$94,Assumptions!$C$97:$M$97)))</f>
        <v>8194.68</v>
      </c>
      <c r="T7" s="50">
        <f t="array" ref="T7">IF(T$2=1,Assumptions!$AF7/12,(SUMIF($D$2:$EE$2,T$2-1,$D7:$EE7)/12)*(1+XLOOKUP(T$2,Assumptions!$C$94:$M$94,Assumptions!$C$97:$M$97)))</f>
        <v>8194.68</v>
      </c>
      <c r="U7" s="50">
        <f t="array" ref="U7">IF(U$2=1,Assumptions!$AF7/12,(SUMIF($D$2:$EE$2,U$2-1,$D7:$EE7)/12)*(1+XLOOKUP(U$2,Assumptions!$C$94:$M$94,Assumptions!$C$97:$M$97)))</f>
        <v>8194.68</v>
      </c>
      <c r="V7" s="50">
        <f t="array" ref="V7">IF(V$2=1,Assumptions!$AF7/12,(SUMIF($D$2:$EE$2,V$2-1,$D7:$EE7)/12)*(1+XLOOKUP(V$2,Assumptions!$C$94:$M$94,Assumptions!$C$97:$M$97)))</f>
        <v>8194.68</v>
      </c>
      <c r="W7" s="50">
        <f t="array" ref="W7">IF(W$2=1,Assumptions!$AF7/12,(SUMIF($D$2:$EE$2,W$2-1,$D7:$EE7)/12)*(1+XLOOKUP(W$2,Assumptions!$C$94:$M$94,Assumptions!$C$97:$M$97)))</f>
        <v>8194.68</v>
      </c>
      <c r="X7" s="50">
        <f t="array" ref="X7">IF(X$2=1,Assumptions!$AF7/12,(SUMIF($D$2:$EE$2,X$2-1,$D7:$EE7)/12)*(1+XLOOKUP(X$2,Assumptions!$C$94:$M$94,Assumptions!$C$97:$M$97)))</f>
        <v>8194.68</v>
      </c>
      <c r="Y7" s="50">
        <f t="array" ref="Y7">IF(Y$2=1,Assumptions!$AF7/12,(SUMIF($D$2:$EE$2,Y$2-1,$D7:$EE7)/12)*(1+XLOOKUP(Y$2,Assumptions!$C$94:$M$94,Assumptions!$C$97:$M$97)))</f>
        <v>8194.68</v>
      </c>
      <c r="Z7" s="50">
        <f t="array" ref="Z7">IF(Z$2=1,Assumptions!$AF7/12,(SUMIF($D$2:$EE$2,Z$2-1,$D7:$EE7)/12)*(1+XLOOKUP(Z$2,Assumptions!$C$94:$M$94,Assumptions!$C$97:$M$97)))</f>
        <v>8194.68</v>
      </c>
      <c r="AA7" s="50">
        <f t="array" ref="AA7">IF(AA$2=1,Assumptions!$AF7/12,(SUMIF($D$2:$EE$2,AA$2-1,$D7:$EE7)/12)*(1+XLOOKUP(AA$2,Assumptions!$C$94:$M$94,Assumptions!$C$97:$M$97)))</f>
        <v>8194.68</v>
      </c>
      <c r="AB7" s="50">
        <f t="array" ref="AB7">IF(AB$2=1,Assumptions!$AF7/12,(SUMIF($D$2:$EE$2,AB$2-1,$D7:$EE7)/12)*(1+XLOOKUP(AB$2,Assumptions!$C$94:$M$94,Assumptions!$C$97:$M$97)))</f>
        <v>8358.5736</v>
      </c>
      <c r="AC7" s="50">
        <f t="array" ref="AC7">IF(AC$2=1,Assumptions!$AF7/12,(SUMIF($D$2:$EE$2,AC$2-1,$D7:$EE7)/12)*(1+XLOOKUP(AC$2,Assumptions!$C$94:$M$94,Assumptions!$C$97:$M$97)))</f>
        <v>8358.5736</v>
      </c>
      <c r="AD7" s="50">
        <f t="array" ref="AD7">IF(AD$2=1,Assumptions!$AF7/12,(SUMIF($D$2:$EE$2,AD$2-1,$D7:$EE7)/12)*(1+XLOOKUP(AD$2,Assumptions!$C$94:$M$94,Assumptions!$C$97:$M$97)))</f>
        <v>8358.5736</v>
      </c>
      <c r="AE7" s="50">
        <f t="array" ref="AE7">IF(AE$2=1,Assumptions!$AF7/12,(SUMIF($D$2:$EE$2,AE$2-1,$D7:$EE7)/12)*(1+XLOOKUP(AE$2,Assumptions!$C$94:$M$94,Assumptions!$C$97:$M$97)))</f>
        <v>8358.5736</v>
      </c>
      <c r="AF7" s="50">
        <f t="array" ref="AF7">IF(AF$2=1,Assumptions!$AF7/12,(SUMIF($D$2:$EE$2,AF$2-1,$D7:$EE7)/12)*(1+XLOOKUP(AF$2,Assumptions!$C$94:$M$94,Assumptions!$C$97:$M$97)))</f>
        <v>8358.5736</v>
      </c>
      <c r="AG7" s="50">
        <f t="array" ref="AG7">IF(AG$2=1,Assumptions!$AF7/12,(SUMIF($D$2:$EE$2,AG$2-1,$D7:$EE7)/12)*(1+XLOOKUP(AG$2,Assumptions!$C$94:$M$94,Assumptions!$C$97:$M$97)))</f>
        <v>8358.5736</v>
      </c>
      <c r="AH7" s="50">
        <f t="array" ref="AH7">IF(AH$2=1,Assumptions!$AF7/12,(SUMIF($D$2:$EE$2,AH$2-1,$D7:$EE7)/12)*(1+XLOOKUP(AH$2,Assumptions!$C$94:$M$94,Assumptions!$C$97:$M$97)))</f>
        <v>8358.5736</v>
      </c>
      <c r="AI7" s="50">
        <f t="array" ref="AI7">IF(AI$2=1,Assumptions!$AF7/12,(SUMIF($D$2:$EE$2,AI$2-1,$D7:$EE7)/12)*(1+XLOOKUP(AI$2,Assumptions!$C$94:$M$94,Assumptions!$C$97:$M$97)))</f>
        <v>8358.5736</v>
      </c>
      <c r="AJ7" s="50">
        <f t="array" ref="AJ7">IF(AJ$2=1,Assumptions!$AF7/12,(SUMIF($D$2:$EE$2,AJ$2-1,$D7:$EE7)/12)*(1+XLOOKUP(AJ$2,Assumptions!$C$94:$M$94,Assumptions!$C$97:$M$97)))</f>
        <v>8358.5736</v>
      </c>
      <c r="AK7" s="50">
        <f t="array" ref="AK7">IF(AK$2=1,Assumptions!$AF7/12,(SUMIF($D$2:$EE$2,AK$2-1,$D7:$EE7)/12)*(1+XLOOKUP(AK$2,Assumptions!$C$94:$M$94,Assumptions!$C$97:$M$97)))</f>
        <v>8358.5736</v>
      </c>
      <c r="AL7" s="50">
        <f t="array" ref="AL7">IF(AL$2=1,Assumptions!$AF7/12,(SUMIF($D$2:$EE$2,AL$2-1,$D7:$EE7)/12)*(1+XLOOKUP(AL$2,Assumptions!$C$94:$M$94,Assumptions!$C$97:$M$97)))</f>
        <v>8358.5736</v>
      </c>
      <c r="AM7" s="50">
        <f t="array" ref="AM7">IF(AM$2=1,Assumptions!$AF7/12,(SUMIF($D$2:$EE$2,AM$2-1,$D7:$EE7)/12)*(1+XLOOKUP(AM$2,Assumptions!$C$94:$M$94,Assumptions!$C$97:$M$97)))</f>
        <v>8358.5736</v>
      </c>
      <c r="AN7" s="50">
        <f t="array" ref="AN7">IF(AN$2=1,Assumptions!$AF7/12,(SUMIF($D$2:$EE$2,AN$2-1,$D7:$EE7)/12)*(1+XLOOKUP(AN$2,Assumptions!$C$94:$M$94,Assumptions!$C$97:$M$97)))</f>
        <v>8525.745072</v>
      </c>
      <c r="AO7" s="50">
        <f t="array" ref="AO7">IF(AO$2=1,Assumptions!$AF7/12,(SUMIF($D$2:$EE$2,AO$2-1,$D7:$EE7)/12)*(1+XLOOKUP(AO$2,Assumptions!$C$94:$M$94,Assumptions!$C$97:$M$97)))</f>
        <v>8525.745072</v>
      </c>
      <c r="AP7" s="50">
        <f t="array" ref="AP7">IF(AP$2=1,Assumptions!$AF7/12,(SUMIF($D$2:$EE$2,AP$2-1,$D7:$EE7)/12)*(1+XLOOKUP(AP$2,Assumptions!$C$94:$M$94,Assumptions!$C$97:$M$97)))</f>
        <v>8525.745072</v>
      </c>
      <c r="AQ7" s="50">
        <f t="array" ref="AQ7">IF(AQ$2=1,Assumptions!$AF7/12,(SUMIF($D$2:$EE$2,AQ$2-1,$D7:$EE7)/12)*(1+XLOOKUP(AQ$2,Assumptions!$C$94:$M$94,Assumptions!$C$97:$M$97)))</f>
        <v>8525.745072</v>
      </c>
      <c r="AR7" s="50">
        <f t="array" ref="AR7">IF(AR$2=1,Assumptions!$AF7/12,(SUMIF($D$2:$EE$2,AR$2-1,$D7:$EE7)/12)*(1+XLOOKUP(AR$2,Assumptions!$C$94:$M$94,Assumptions!$C$97:$M$97)))</f>
        <v>8525.745072</v>
      </c>
      <c r="AS7" s="50">
        <f t="array" ref="AS7">IF(AS$2=1,Assumptions!$AF7/12,(SUMIF($D$2:$EE$2,AS$2-1,$D7:$EE7)/12)*(1+XLOOKUP(AS$2,Assumptions!$C$94:$M$94,Assumptions!$C$97:$M$97)))</f>
        <v>8525.745072</v>
      </c>
      <c r="AT7" s="50">
        <f t="array" ref="AT7">IF(AT$2=1,Assumptions!$AF7/12,(SUMIF($D$2:$EE$2,AT$2-1,$D7:$EE7)/12)*(1+XLOOKUP(AT$2,Assumptions!$C$94:$M$94,Assumptions!$C$97:$M$97)))</f>
        <v>8525.745072</v>
      </c>
      <c r="AU7" s="50">
        <f t="array" ref="AU7">IF(AU$2=1,Assumptions!$AF7/12,(SUMIF($D$2:$EE$2,AU$2-1,$D7:$EE7)/12)*(1+XLOOKUP(AU$2,Assumptions!$C$94:$M$94,Assumptions!$C$97:$M$97)))</f>
        <v>8525.745072</v>
      </c>
      <c r="AV7" s="50">
        <f t="array" ref="AV7">IF(AV$2=1,Assumptions!$AF7/12,(SUMIF($D$2:$EE$2,AV$2-1,$D7:$EE7)/12)*(1+XLOOKUP(AV$2,Assumptions!$C$94:$M$94,Assumptions!$C$97:$M$97)))</f>
        <v>8525.745072</v>
      </c>
      <c r="AW7" s="50">
        <f t="array" ref="AW7">IF(AW$2=1,Assumptions!$AF7/12,(SUMIF($D$2:$EE$2,AW$2-1,$D7:$EE7)/12)*(1+XLOOKUP(AW$2,Assumptions!$C$94:$M$94,Assumptions!$C$97:$M$97)))</f>
        <v>8525.745072</v>
      </c>
      <c r="AX7" s="50">
        <f t="array" ref="AX7">IF(AX$2=1,Assumptions!$AF7/12,(SUMIF($D$2:$EE$2,AX$2-1,$D7:$EE7)/12)*(1+XLOOKUP(AX$2,Assumptions!$C$94:$M$94,Assumptions!$C$97:$M$97)))</f>
        <v>8525.745072</v>
      </c>
      <c r="AY7" s="50">
        <f t="array" ref="AY7">IF(AY$2=1,Assumptions!$AF7/12,(SUMIF($D$2:$EE$2,AY$2-1,$D7:$EE7)/12)*(1+XLOOKUP(AY$2,Assumptions!$C$94:$M$94,Assumptions!$C$97:$M$97)))</f>
        <v>8525.745072</v>
      </c>
      <c r="AZ7" s="50">
        <f t="array" ref="AZ7">IF(AZ$2=1,Assumptions!$AF7/12,(SUMIF($D$2:$EE$2,AZ$2-1,$D7:$EE7)/12)*(1+XLOOKUP(AZ$2,Assumptions!$C$94:$M$94,Assumptions!$C$97:$M$97)))</f>
        <v>8781.517424</v>
      </c>
      <c r="BA7" s="50">
        <f t="array" ref="BA7">IF(BA$2=1,Assumptions!$AF7/12,(SUMIF($D$2:$EE$2,BA$2-1,$D7:$EE7)/12)*(1+XLOOKUP(BA$2,Assumptions!$C$94:$M$94,Assumptions!$C$97:$M$97)))</f>
        <v>8781.517424</v>
      </c>
      <c r="BB7" s="50">
        <f t="array" ref="BB7">IF(BB$2=1,Assumptions!$AF7/12,(SUMIF($D$2:$EE$2,BB$2-1,$D7:$EE7)/12)*(1+XLOOKUP(BB$2,Assumptions!$C$94:$M$94,Assumptions!$C$97:$M$97)))</f>
        <v>8781.517424</v>
      </c>
      <c r="BC7" s="50">
        <f t="array" ref="BC7">IF(BC$2=1,Assumptions!$AF7/12,(SUMIF($D$2:$EE$2,BC$2-1,$D7:$EE7)/12)*(1+XLOOKUP(BC$2,Assumptions!$C$94:$M$94,Assumptions!$C$97:$M$97)))</f>
        <v>8781.517424</v>
      </c>
      <c r="BD7" s="50">
        <f t="array" ref="BD7">IF(BD$2=1,Assumptions!$AF7/12,(SUMIF($D$2:$EE$2,BD$2-1,$D7:$EE7)/12)*(1+XLOOKUP(BD$2,Assumptions!$C$94:$M$94,Assumptions!$C$97:$M$97)))</f>
        <v>8781.517424</v>
      </c>
      <c r="BE7" s="50">
        <f t="array" ref="BE7">IF(BE$2=1,Assumptions!$AF7/12,(SUMIF($D$2:$EE$2,BE$2-1,$D7:$EE7)/12)*(1+XLOOKUP(BE$2,Assumptions!$C$94:$M$94,Assumptions!$C$97:$M$97)))</f>
        <v>8781.517424</v>
      </c>
      <c r="BF7" s="50">
        <f t="array" ref="BF7">IF(BF$2=1,Assumptions!$AF7/12,(SUMIF($D$2:$EE$2,BF$2-1,$D7:$EE7)/12)*(1+XLOOKUP(BF$2,Assumptions!$C$94:$M$94,Assumptions!$C$97:$M$97)))</f>
        <v>8781.517424</v>
      </c>
      <c r="BG7" s="50">
        <f t="array" ref="BG7">IF(BG$2=1,Assumptions!$AF7/12,(SUMIF($D$2:$EE$2,BG$2-1,$D7:$EE7)/12)*(1+XLOOKUP(BG$2,Assumptions!$C$94:$M$94,Assumptions!$C$97:$M$97)))</f>
        <v>8781.517424</v>
      </c>
      <c r="BH7" s="50">
        <f t="array" ref="BH7">IF(BH$2=1,Assumptions!$AF7/12,(SUMIF($D$2:$EE$2,BH$2-1,$D7:$EE7)/12)*(1+XLOOKUP(BH$2,Assumptions!$C$94:$M$94,Assumptions!$C$97:$M$97)))</f>
        <v>8781.517424</v>
      </c>
      <c r="BI7" s="50">
        <f t="array" ref="BI7">IF(BI$2=1,Assumptions!$AF7/12,(SUMIF($D$2:$EE$2,BI$2-1,$D7:$EE7)/12)*(1+XLOOKUP(BI$2,Assumptions!$C$94:$M$94,Assumptions!$C$97:$M$97)))</f>
        <v>8781.517424</v>
      </c>
      <c r="BJ7" s="50">
        <f t="array" ref="BJ7">IF(BJ$2=1,Assumptions!$AF7/12,(SUMIF($D$2:$EE$2,BJ$2-1,$D7:$EE7)/12)*(1+XLOOKUP(BJ$2,Assumptions!$C$94:$M$94,Assumptions!$C$97:$M$97)))</f>
        <v>8781.517424</v>
      </c>
      <c r="BK7" s="50">
        <f t="array" ref="BK7">IF(BK$2=1,Assumptions!$AF7/12,(SUMIF($D$2:$EE$2,BK$2-1,$D7:$EE7)/12)*(1+XLOOKUP(BK$2,Assumptions!$C$94:$M$94,Assumptions!$C$97:$M$97)))</f>
        <v>8781.517424</v>
      </c>
      <c r="BL7" s="50">
        <f t="array" ref="BL7">IF(BL$2=1,Assumptions!$AF7/12,(SUMIF($D$2:$EE$2,BL$2-1,$D7:$EE7)/12)*(1+XLOOKUP(BL$2,Assumptions!$C$94:$M$94,Assumptions!$C$97:$M$97)))</f>
        <v>9044.962947</v>
      </c>
      <c r="BM7" s="50">
        <f t="array" ref="BM7">IF(BM$2=1,Assumptions!$AF7/12,(SUMIF($D$2:$EE$2,BM$2-1,$D7:$EE7)/12)*(1+XLOOKUP(BM$2,Assumptions!$C$94:$M$94,Assumptions!$C$97:$M$97)))</f>
        <v>9044.962947</v>
      </c>
      <c r="BN7" s="50">
        <f t="array" ref="BN7">IF(BN$2=1,Assumptions!$AF7/12,(SUMIF($D$2:$EE$2,BN$2-1,$D7:$EE7)/12)*(1+XLOOKUP(BN$2,Assumptions!$C$94:$M$94,Assumptions!$C$97:$M$97)))</f>
        <v>9044.962947</v>
      </c>
      <c r="BO7" s="50">
        <f t="array" ref="BO7">IF(BO$2=1,Assumptions!$AF7/12,(SUMIF($D$2:$EE$2,BO$2-1,$D7:$EE7)/12)*(1+XLOOKUP(BO$2,Assumptions!$C$94:$M$94,Assumptions!$C$97:$M$97)))</f>
        <v>9044.962947</v>
      </c>
      <c r="BP7" s="50">
        <f t="array" ref="BP7">IF(BP$2=1,Assumptions!$AF7/12,(SUMIF($D$2:$EE$2,BP$2-1,$D7:$EE7)/12)*(1+XLOOKUP(BP$2,Assumptions!$C$94:$M$94,Assumptions!$C$97:$M$97)))</f>
        <v>9044.962947</v>
      </c>
      <c r="BQ7" s="50">
        <f t="array" ref="BQ7">IF(BQ$2=1,Assumptions!$AF7/12,(SUMIF($D$2:$EE$2,BQ$2-1,$D7:$EE7)/12)*(1+XLOOKUP(BQ$2,Assumptions!$C$94:$M$94,Assumptions!$C$97:$M$97)))</f>
        <v>9044.962947</v>
      </c>
      <c r="BR7" s="50">
        <f t="array" ref="BR7">IF(BR$2=1,Assumptions!$AF7/12,(SUMIF($D$2:$EE$2,BR$2-1,$D7:$EE7)/12)*(1+XLOOKUP(BR$2,Assumptions!$C$94:$M$94,Assumptions!$C$97:$M$97)))</f>
        <v>9044.962947</v>
      </c>
      <c r="BS7" s="50">
        <f t="array" ref="BS7">IF(BS$2=1,Assumptions!$AF7/12,(SUMIF($D$2:$EE$2,BS$2-1,$D7:$EE7)/12)*(1+XLOOKUP(BS$2,Assumptions!$C$94:$M$94,Assumptions!$C$97:$M$97)))</f>
        <v>9044.962947</v>
      </c>
      <c r="BT7" s="50">
        <f t="array" ref="BT7">IF(BT$2=1,Assumptions!$AF7/12,(SUMIF($D$2:$EE$2,BT$2-1,$D7:$EE7)/12)*(1+XLOOKUP(BT$2,Assumptions!$C$94:$M$94,Assumptions!$C$97:$M$97)))</f>
        <v>9044.962947</v>
      </c>
      <c r="BU7" s="50">
        <f t="array" ref="BU7">IF(BU$2=1,Assumptions!$AF7/12,(SUMIF($D$2:$EE$2,BU$2-1,$D7:$EE7)/12)*(1+XLOOKUP(BU$2,Assumptions!$C$94:$M$94,Assumptions!$C$97:$M$97)))</f>
        <v>9044.962947</v>
      </c>
      <c r="BV7" s="50">
        <f t="array" ref="BV7">IF(BV$2=1,Assumptions!$AF7/12,(SUMIF($D$2:$EE$2,BV$2-1,$D7:$EE7)/12)*(1+XLOOKUP(BV$2,Assumptions!$C$94:$M$94,Assumptions!$C$97:$M$97)))</f>
        <v>9044.962947</v>
      </c>
      <c r="BW7" s="50">
        <f t="array" ref="BW7">IF(BW$2=1,Assumptions!$AF7/12,(SUMIF($D$2:$EE$2,BW$2-1,$D7:$EE7)/12)*(1+XLOOKUP(BW$2,Assumptions!$C$94:$M$94,Assumptions!$C$97:$M$97)))</f>
        <v>9044.962947</v>
      </c>
      <c r="BX7" s="50">
        <f t="array" ref="BX7">IF(BX$2=1,Assumptions!$AF7/12,(SUMIF($D$2:$EE$2,BX$2-1,$D7:$EE7)/12)*(1+XLOOKUP(BX$2,Assumptions!$C$94:$M$94,Assumptions!$C$97:$M$97)))</f>
        <v>9316.311835</v>
      </c>
      <c r="BY7" s="50">
        <f t="array" ref="BY7">IF(BY$2=1,Assumptions!$AF7/12,(SUMIF($D$2:$EE$2,BY$2-1,$D7:$EE7)/12)*(1+XLOOKUP(BY$2,Assumptions!$C$94:$M$94,Assumptions!$C$97:$M$97)))</f>
        <v>9316.311835</v>
      </c>
      <c r="BZ7" s="50">
        <f t="array" ref="BZ7">IF(BZ$2=1,Assumptions!$AF7/12,(SUMIF($D$2:$EE$2,BZ$2-1,$D7:$EE7)/12)*(1+XLOOKUP(BZ$2,Assumptions!$C$94:$M$94,Assumptions!$C$97:$M$97)))</f>
        <v>9316.311835</v>
      </c>
      <c r="CA7" s="50">
        <f t="array" ref="CA7">IF(CA$2=1,Assumptions!$AF7/12,(SUMIF($D$2:$EE$2,CA$2-1,$D7:$EE7)/12)*(1+XLOOKUP(CA$2,Assumptions!$C$94:$M$94,Assumptions!$C$97:$M$97)))</f>
        <v>9316.311835</v>
      </c>
      <c r="CB7" s="50">
        <f t="array" ref="CB7">IF(CB$2=1,Assumptions!$AF7/12,(SUMIF($D$2:$EE$2,CB$2-1,$D7:$EE7)/12)*(1+XLOOKUP(CB$2,Assumptions!$C$94:$M$94,Assumptions!$C$97:$M$97)))</f>
        <v>9316.311835</v>
      </c>
      <c r="CC7" s="50">
        <f t="array" ref="CC7">IF(CC$2=1,Assumptions!$AF7/12,(SUMIF($D$2:$EE$2,CC$2-1,$D7:$EE7)/12)*(1+XLOOKUP(CC$2,Assumptions!$C$94:$M$94,Assumptions!$C$97:$M$97)))</f>
        <v>9316.311835</v>
      </c>
      <c r="CD7" s="50">
        <f t="array" ref="CD7">IF(CD$2=1,Assumptions!$AF7/12,(SUMIF($D$2:$EE$2,CD$2-1,$D7:$EE7)/12)*(1+XLOOKUP(CD$2,Assumptions!$C$94:$M$94,Assumptions!$C$97:$M$97)))</f>
        <v>9316.311835</v>
      </c>
      <c r="CE7" s="50">
        <f t="array" ref="CE7">IF(CE$2=1,Assumptions!$AF7/12,(SUMIF($D$2:$EE$2,CE$2-1,$D7:$EE7)/12)*(1+XLOOKUP(CE$2,Assumptions!$C$94:$M$94,Assumptions!$C$97:$M$97)))</f>
        <v>9316.311835</v>
      </c>
      <c r="CF7" s="50">
        <f t="array" ref="CF7">IF(CF$2=1,Assumptions!$AF7/12,(SUMIF($D$2:$EE$2,CF$2-1,$D7:$EE7)/12)*(1+XLOOKUP(CF$2,Assumptions!$C$94:$M$94,Assumptions!$C$97:$M$97)))</f>
        <v>9316.311835</v>
      </c>
      <c r="CG7" s="50">
        <f t="array" ref="CG7">IF(CG$2=1,Assumptions!$AF7/12,(SUMIF($D$2:$EE$2,CG$2-1,$D7:$EE7)/12)*(1+XLOOKUP(CG$2,Assumptions!$C$94:$M$94,Assumptions!$C$97:$M$97)))</f>
        <v>9316.311835</v>
      </c>
      <c r="CH7" s="50">
        <f t="array" ref="CH7">IF(CH$2=1,Assumptions!$AF7/12,(SUMIF($D$2:$EE$2,CH$2-1,$D7:$EE7)/12)*(1+XLOOKUP(CH$2,Assumptions!$C$94:$M$94,Assumptions!$C$97:$M$97)))</f>
        <v>9316.311835</v>
      </c>
      <c r="CI7" s="50">
        <f t="array" ref="CI7">IF(CI$2=1,Assumptions!$AF7/12,(SUMIF($D$2:$EE$2,CI$2-1,$D7:$EE7)/12)*(1+XLOOKUP(CI$2,Assumptions!$C$94:$M$94,Assumptions!$C$97:$M$97)))</f>
        <v>9316.311835</v>
      </c>
      <c r="CJ7" s="50">
        <f t="array" ref="CJ7">IF(CJ$2=1,Assumptions!$AF7/12,(SUMIF($D$2:$EE$2,CJ$2-1,$D7:$EE7)/12)*(1+XLOOKUP(CJ$2,Assumptions!$C$94:$M$94,Assumptions!$C$97:$M$97)))</f>
        <v>9595.80119</v>
      </c>
      <c r="CK7" s="50">
        <f t="array" ref="CK7">IF(CK$2=1,Assumptions!$AF7/12,(SUMIF($D$2:$EE$2,CK$2-1,$D7:$EE7)/12)*(1+XLOOKUP(CK$2,Assumptions!$C$94:$M$94,Assumptions!$C$97:$M$97)))</f>
        <v>9595.80119</v>
      </c>
      <c r="CL7" s="50">
        <f t="array" ref="CL7">IF(CL$2=1,Assumptions!$AF7/12,(SUMIF($D$2:$EE$2,CL$2-1,$D7:$EE7)/12)*(1+XLOOKUP(CL$2,Assumptions!$C$94:$M$94,Assumptions!$C$97:$M$97)))</f>
        <v>9595.80119</v>
      </c>
      <c r="CM7" s="50">
        <f t="array" ref="CM7">IF(CM$2=1,Assumptions!$AF7/12,(SUMIF($D$2:$EE$2,CM$2-1,$D7:$EE7)/12)*(1+XLOOKUP(CM$2,Assumptions!$C$94:$M$94,Assumptions!$C$97:$M$97)))</f>
        <v>9595.80119</v>
      </c>
      <c r="CN7" s="50">
        <f t="array" ref="CN7">IF(CN$2=1,Assumptions!$AF7/12,(SUMIF($D$2:$EE$2,CN$2-1,$D7:$EE7)/12)*(1+XLOOKUP(CN$2,Assumptions!$C$94:$M$94,Assumptions!$C$97:$M$97)))</f>
        <v>9595.80119</v>
      </c>
      <c r="CO7" s="50">
        <f t="array" ref="CO7">IF(CO$2=1,Assumptions!$AF7/12,(SUMIF($D$2:$EE$2,CO$2-1,$D7:$EE7)/12)*(1+XLOOKUP(CO$2,Assumptions!$C$94:$M$94,Assumptions!$C$97:$M$97)))</f>
        <v>9595.80119</v>
      </c>
      <c r="CP7" s="50">
        <f t="array" ref="CP7">IF(CP$2=1,Assumptions!$AF7/12,(SUMIF($D$2:$EE$2,CP$2-1,$D7:$EE7)/12)*(1+XLOOKUP(CP$2,Assumptions!$C$94:$M$94,Assumptions!$C$97:$M$97)))</f>
        <v>9595.80119</v>
      </c>
      <c r="CQ7" s="50">
        <f t="array" ref="CQ7">IF(CQ$2=1,Assumptions!$AF7/12,(SUMIF($D$2:$EE$2,CQ$2-1,$D7:$EE7)/12)*(1+XLOOKUP(CQ$2,Assumptions!$C$94:$M$94,Assumptions!$C$97:$M$97)))</f>
        <v>9595.80119</v>
      </c>
      <c r="CR7" s="50">
        <f t="array" ref="CR7">IF(CR$2=1,Assumptions!$AF7/12,(SUMIF($D$2:$EE$2,CR$2-1,$D7:$EE7)/12)*(1+XLOOKUP(CR$2,Assumptions!$C$94:$M$94,Assumptions!$C$97:$M$97)))</f>
        <v>9595.80119</v>
      </c>
      <c r="CS7" s="50">
        <f t="array" ref="CS7">IF(CS$2=1,Assumptions!$AF7/12,(SUMIF($D$2:$EE$2,CS$2-1,$D7:$EE7)/12)*(1+XLOOKUP(CS$2,Assumptions!$C$94:$M$94,Assumptions!$C$97:$M$97)))</f>
        <v>9595.80119</v>
      </c>
      <c r="CT7" s="50">
        <f t="array" ref="CT7">IF(CT$2=1,Assumptions!$AF7/12,(SUMIF($D$2:$EE$2,CT$2-1,$D7:$EE7)/12)*(1+XLOOKUP(CT$2,Assumptions!$C$94:$M$94,Assumptions!$C$97:$M$97)))</f>
        <v>9595.80119</v>
      </c>
      <c r="CU7" s="50">
        <f t="array" ref="CU7">IF(CU$2=1,Assumptions!$AF7/12,(SUMIF($D$2:$EE$2,CU$2-1,$D7:$EE7)/12)*(1+XLOOKUP(CU$2,Assumptions!$C$94:$M$94,Assumptions!$C$97:$M$97)))</f>
        <v>9595.80119</v>
      </c>
      <c r="CV7" s="50">
        <f t="array" ref="CV7">IF(CV$2=1,Assumptions!$AF7/12,(SUMIF($D$2:$EE$2,CV$2-1,$D7:$EE7)/12)*(1+XLOOKUP(CV$2,Assumptions!$C$94:$M$94,Assumptions!$C$97:$M$97)))</f>
        <v>9883.675226</v>
      </c>
      <c r="CW7" s="50">
        <f t="array" ref="CW7">IF(CW$2=1,Assumptions!$AF7/12,(SUMIF($D$2:$EE$2,CW$2-1,$D7:$EE7)/12)*(1+XLOOKUP(CW$2,Assumptions!$C$94:$M$94,Assumptions!$C$97:$M$97)))</f>
        <v>9883.675226</v>
      </c>
      <c r="CX7" s="50">
        <f t="array" ref="CX7">IF(CX$2=1,Assumptions!$AF7/12,(SUMIF($D$2:$EE$2,CX$2-1,$D7:$EE7)/12)*(1+XLOOKUP(CX$2,Assumptions!$C$94:$M$94,Assumptions!$C$97:$M$97)))</f>
        <v>9883.675226</v>
      </c>
      <c r="CY7" s="50">
        <f t="array" ref="CY7">IF(CY$2=1,Assumptions!$AF7/12,(SUMIF($D$2:$EE$2,CY$2-1,$D7:$EE7)/12)*(1+XLOOKUP(CY$2,Assumptions!$C$94:$M$94,Assumptions!$C$97:$M$97)))</f>
        <v>9883.675226</v>
      </c>
      <c r="CZ7" s="50">
        <f t="array" ref="CZ7">IF(CZ$2=1,Assumptions!$AF7/12,(SUMIF($D$2:$EE$2,CZ$2-1,$D7:$EE7)/12)*(1+XLOOKUP(CZ$2,Assumptions!$C$94:$M$94,Assumptions!$C$97:$M$97)))</f>
        <v>9883.675226</v>
      </c>
      <c r="DA7" s="50">
        <f t="array" ref="DA7">IF(DA$2=1,Assumptions!$AF7/12,(SUMIF($D$2:$EE$2,DA$2-1,$D7:$EE7)/12)*(1+XLOOKUP(DA$2,Assumptions!$C$94:$M$94,Assumptions!$C$97:$M$97)))</f>
        <v>9883.675226</v>
      </c>
      <c r="DB7" s="50">
        <f t="array" ref="DB7">IF(DB$2=1,Assumptions!$AF7/12,(SUMIF($D$2:$EE$2,DB$2-1,$D7:$EE7)/12)*(1+XLOOKUP(DB$2,Assumptions!$C$94:$M$94,Assumptions!$C$97:$M$97)))</f>
        <v>9883.675226</v>
      </c>
      <c r="DC7" s="50">
        <f t="array" ref="DC7">IF(DC$2=1,Assumptions!$AF7/12,(SUMIF($D$2:$EE$2,DC$2-1,$D7:$EE7)/12)*(1+XLOOKUP(DC$2,Assumptions!$C$94:$M$94,Assumptions!$C$97:$M$97)))</f>
        <v>9883.675226</v>
      </c>
      <c r="DD7" s="50">
        <f t="array" ref="DD7">IF(DD$2=1,Assumptions!$AF7/12,(SUMIF($D$2:$EE$2,DD$2-1,$D7:$EE7)/12)*(1+XLOOKUP(DD$2,Assumptions!$C$94:$M$94,Assumptions!$C$97:$M$97)))</f>
        <v>9883.675226</v>
      </c>
      <c r="DE7" s="50">
        <f t="array" ref="DE7">IF(DE$2=1,Assumptions!$AF7/12,(SUMIF($D$2:$EE$2,DE$2-1,$D7:$EE7)/12)*(1+XLOOKUP(DE$2,Assumptions!$C$94:$M$94,Assumptions!$C$97:$M$97)))</f>
        <v>9883.675226</v>
      </c>
      <c r="DF7" s="50">
        <f t="array" ref="DF7">IF(DF$2=1,Assumptions!$AF7/12,(SUMIF($D$2:$EE$2,DF$2-1,$D7:$EE7)/12)*(1+XLOOKUP(DF$2,Assumptions!$C$94:$M$94,Assumptions!$C$97:$M$97)))</f>
        <v>9883.675226</v>
      </c>
      <c r="DG7" s="50">
        <f t="array" ref="DG7">IF(DG$2=1,Assumptions!$AF7/12,(SUMIF($D$2:$EE$2,DG$2-1,$D7:$EE7)/12)*(1+XLOOKUP(DG$2,Assumptions!$C$94:$M$94,Assumptions!$C$97:$M$97)))</f>
        <v>9883.675226</v>
      </c>
      <c r="DH7" s="50">
        <f t="array" ref="DH7">IF(DH$2=1,Assumptions!$AF7/12,(SUMIF($D$2:$EE$2,DH$2-1,$D7:$EE7)/12)*(1+XLOOKUP(DH$2,Assumptions!$C$94:$M$94,Assumptions!$C$97:$M$97)))</f>
        <v>10180.18548</v>
      </c>
      <c r="DI7" s="50">
        <f t="array" ref="DI7">IF(DI$2=1,Assumptions!$AF7/12,(SUMIF($D$2:$EE$2,DI$2-1,$D7:$EE7)/12)*(1+XLOOKUP(DI$2,Assumptions!$C$94:$M$94,Assumptions!$C$97:$M$97)))</f>
        <v>10180.18548</v>
      </c>
      <c r="DJ7" s="50">
        <f t="array" ref="DJ7">IF(DJ$2=1,Assumptions!$AF7/12,(SUMIF($D$2:$EE$2,DJ$2-1,$D7:$EE7)/12)*(1+XLOOKUP(DJ$2,Assumptions!$C$94:$M$94,Assumptions!$C$97:$M$97)))</f>
        <v>10180.18548</v>
      </c>
      <c r="DK7" s="50">
        <f t="array" ref="DK7">IF(DK$2=1,Assumptions!$AF7/12,(SUMIF($D$2:$EE$2,DK$2-1,$D7:$EE7)/12)*(1+XLOOKUP(DK$2,Assumptions!$C$94:$M$94,Assumptions!$C$97:$M$97)))</f>
        <v>10180.18548</v>
      </c>
      <c r="DL7" s="50">
        <f t="array" ref="DL7">IF(DL$2=1,Assumptions!$AF7/12,(SUMIF($D$2:$EE$2,DL$2-1,$D7:$EE7)/12)*(1+XLOOKUP(DL$2,Assumptions!$C$94:$M$94,Assumptions!$C$97:$M$97)))</f>
        <v>10180.18548</v>
      </c>
      <c r="DM7" s="50">
        <f t="array" ref="DM7">IF(DM$2=1,Assumptions!$AF7/12,(SUMIF($D$2:$EE$2,DM$2-1,$D7:$EE7)/12)*(1+XLOOKUP(DM$2,Assumptions!$C$94:$M$94,Assumptions!$C$97:$M$97)))</f>
        <v>10180.18548</v>
      </c>
      <c r="DN7" s="50">
        <f t="array" ref="DN7">IF(DN$2=1,Assumptions!$AF7/12,(SUMIF($D$2:$EE$2,DN$2-1,$D7:$EE7)/12)*(1+XLOOKUP(DN$2,Assumptions!$C$94:$M$94,Assumptions!$C$97:$M$97)))</f>
        <v>10180.18548</v>
      </c>
      <c r="DO7" s="50">
        <f t="array" ref="DO7">IF(DO$2=1,Assumptions!$AF7/12,(SUMIF($D$2:$EE$2,DO$2-1,$D7:$EE7)/12)*(1+XLOOKUP(DO$2,Assumptions!$C$94:$M$94,Assumptions!$C$97:$M$97)))</f>
        <v>10180.18548</v>
      </c>
      <c r="DP7" s="50">
        <f t="array" ref="DP7">IF(DP$2=1,Assumptions!$AF7/12,(SUMIF($D$2:$EE$2,DP$2-1,$D7:$EE7)/12)*(1+XLOOKUP(DP$2,Assumptions!$C$94:$M$94,Assumptions!$C$97:$M$97)))</f>
        <v>10180.18548</v>
      </c>
      <c r="DQ7" s="50">
        <f t="array" ref="DQ7">IF(DQ$2=1,Assumptions!$AF7/12,(SUMIF($D$2:$EE$2,DQ$2-1,$D7:$EE7)/12)*(1+XLOOKUP(DQ$2,Assumptions!$C$94:$M$94,Assumptions!$C$97:$M$97)))</f>
        <v>10180.18548</v>
      </c>
      <c r="DR7" s="50">
        <f t="array" ref="DR7">IF(DR$2=1,Assumptions!$AF7/12,(SUMIF($D$2:$EE$2,DR$2-1,$D7:$EE7)/12)*(1+XLOOKUP(DR$2,Assumptions!$C$94:$M$94,Assumptions!$C$97:$M$97)))</f>
        <v>10180.18548</v>
      </c>
      <c r="DS7" s="50">
        <f t="array" ref="DS7">IF(DS$2=1,Assumptions!$AF7/12,(SUMIF($D$2:$EE$2,DS$2-1,$D7:$EE7)/12)*(1+XLOOKUP(DS$2,Assumptions!$C$94:$M$94,Assumptions!$C$97:$M$97)))</f>
        <v>10180.18548</v>
      </c>
      <c r="DT7" s="50">
        <f t="array" ref="DT7">IF(DT$2=1,Assumptions!$AF7/12,(SUMIF($D$2:$EE$2,DT$2-1,$D7:$EE7)/12)*(1+XLOOKUP(DT$2,Assumptions!$C$94:$M$94,Assumptions!$C$97:$M$97)))</f>
        <v>10485.59105</v>
      </c>
      <c r="DU7" s="50">
        <f t="array" ref="DU7">IF(DU$2=1,Assumptions!$AF7/12,(SUMIF($D$2:$EE$2,DU$2-1,$D7:$EE7)/12)*(1+XLOOKUP(DU$2,Assumptions!$C$94:$M$94,Assumptions!$C$97:$M$97)))</f>
        <v>10485.59105</v>
      </c>
      <c r="DV7" s="50">
        <f t="array" ref="DV7">IF(DV$2=1,Assumptions!$AF7/12,(SUMIF($D$2:$EE$2,DV$2-1,$D7:$EE7)/12)*(1+XLOOKUP(DV$2,Assumptions!$C$94:$M$94,Assumptions!$C$97:$M$97)))</f>
        <v>10485.59105</v>
      </c>
      <c r="DW7" s="50">
        <f t="array" ref="DW7">IF(DW$2=1,Assumptions!$AF7/12,(SUMIF($D$2:$EE$2,DW$2-1,$D7:$EE7)/12)*(1+XLOOKUP(DW$2,Assumptions!$C$94:$M$94,Assumptions!$C$97:$M$97)))</f>
        <v>10485.59105</v>
      </c>
      <c r="DX7" s="50">
        <f t="array" ref="DX7">IF(DX$2=1,Assumptions!$AF7/12,(SUMIF($D$2:$EE$2,DX$2-1,$D7:$EE7)/12)*(1+XLOOKUP(DX$2,Assumptions!$C$94:$M$94,Assumptions!$C$97:$M$97)))</f>
        <v>10485.59105</v>
      </c>
      <c r="DY7" s="50">
        <f t="array" ref="DY7">IF(DY$2=1,Assumptions!$AF7/12,(SUMIF($D$2:$EE$2,DY$2-1,$D7:$EE7)/12)*(1+XLOOKUP(DY$2,Assumptions!$C$94:$M$94,Assumptions!$C$97:$M$97)))</f>
        <v>10485.59105</v>
      </c>
      <c r="DZ7" s="50">
        <f t="array" ref="DZ7">IF(DZ$2=1,Assumptions!$AF7/12,(SUMIF($D$2:$EE$2,DZ$2-1,$D7:$EE7)/12)*(1+XLOOKUP(DZ$2,Assumptions!$C$94:$M$94,Assumptions!$C$97:$M$97)))</f>
        <v>10485.59105</v>
      </c>
      <c r="EA7" s="50">
        <f t="array" ref="EA7">IF(EA$2=1,Assumptions!$AF7/12,(SUMIF($D$2:$EE$2,EA$2-1,$D7:$EE7)/12)*(1+XLOOKUP(EA$2,Assumptions!$C$94:$M$94,Assumptions!$C$97:$M$97)))</f>
        <v>10485.59105</v>
      </c>
      <c r="EB7" s="50">
        <f t="array" ref="EB7">IF(EB$2=1,Assumptions!$AF7/12,(SUMIF($D$2:$EE$2,EB$2-1,$D7:$EE7)/12)*(1+XLOOKUP(EB$2,Assumptions!$C$94:$M$94,Assumptions!$C$97:$M$97)))</f>
        <v>10485.59105</v>
      </c>
      <c r="EC7" s="50">
        <f t="array" ref="EC7">IF(EC$2=1,Assumptions!$AF7/12,(SUMIF($D$2:$EE$2,EC$2-1,$D7:$EE7)/12)*(1+XLOOKUP(EC$2,Assumptions!$C$94:$M$94,Assumptions!$C$97:$M$97)))</f>
        <v>10485.59105</v>
      </c>
      <c r="ED7" s="50">
        <f t="array" ref="ED7">IF(ED$2=1,Assumptions!$AF7/12,(SUMIF($D$2:$EE$2,ED$2-1,$D7:$EE7)/12)*(1+XLOOKUP(ED$2,Assumptions!$C$94:$M$94,Assumptions!$C$97:$M$97)))</f>
        <v>10485.59105</v>
      </c>
      <c r="EE7" s="50">
        <f t="array" ref="EE7">IF(EE$2=1,Assumptions!$AF7/12,(SUMIF($D$2:$EE$2,EE$2-1,$D7:$EE7)/12)*(1+XLOOKUP(EE$2,Assumptions!$C$94:$M$94,Assumptions!$C$97:$M$97)))</f>
        <v>10485.59105</v>
      </c>
    </row>
    <row r="8" ht="15.75" customHeight="1">
      <c r="A8" s="1"/>
      <c r="B8" s="1"/>
      <c r="C8" s="1" t="str">
        <f>Assumptions!Z8</f>
        <v>FP-3 (#11)</v>
      </c>
      <c r="D8" s="50">
        <f t="array" ref="D8">IF(D$2=1,Assumptions!$AF8/12,(SUMIF($D$2:$EE$2,D$2-1,$D8:$EE8)/12)*(1+XLOOKUP(D$2,Assumptions!$C$94:$M$94,Assumptions!$C$97:$M$97)))</f>
        <v>942.45</v>
      </c>
      <c r="E8" s="50">
        <f t="array" ref="E8">IF(E$2=1,Assumptions!$AF8/12,(SUMIF($D$2:$EE$2,E$2-1,$D8:$EE8)/12)*(1+XLOOKUP(E$2,Assumptions!$C$94:$M$94,Assumptions!$C$97:$M$97)))</f>
        <v>942.45</v>
      </c>
      <c r="F8" s="50">
        <f t="array" ref="F8">IF(F$2=1,Assumptions!$AF8/12,(SUMIF($D$2:$EE$2,F$2-1,$D8:$EE8)/12)*(1+XLOOKUP(F$2,Assumptions!$C$94:$M$94,Assumptions!$C$97:$M$97)))</f>
        <v>942.45</v>
      </c>
      <c r="G8" s="50">
        <f t="array" ref="G8">IF(G$2=1,Assumptions!$AF8/12,(SUMIF($D$2:$EE$2,G$2-1,$D8:$EE8)/12)*(1+XLOOKUP(G$2,Assumptions!$C$94:$M$94,Assumptions!$C$97:$M$97)))</f>
        <v>942.45</v>
      </c>
      <c r="H8" s="50">
        <f t="array" ref="H8">IF(H$2=1,Assumptions!$AF8/12,(SUMIF($D$2:$EE$2,H$2-1,$D8:$EE8)/12)*(1+XLOOKUP(H$2,Assumptions!$C$94:$M$94,Assumptions!$C$97:$M$97)))</f>
        <v>942.45</v>
      </c>
      <c r="I8" s="50">
        <f t="array" ref="I8">IF(I$2=1,Assumptions!$AF8/12,(SUMIF($D$2:$EE$2,I$2-1,$D8:$EE8)/12)*(1+XLOOKUP(I$2,Assumptions!$C$94:$M$94,Assumptions!$C$97:$M$97)))</f>
        <v>942.45</v>
      </c>
      <c r="J8" s="50">
        <f t="array" ref="J8">IF(J$2=1,Assumptions!$AF8/12,(SUMIF($D$2:$EE$2,J$2-1,$D8:$EE8)/12)*(1+XLOOKUP(J$2,Assumptions!$C$94:$M$94,Assumptions!$C$97:$M$97)))</f>
        <v>942.45</v>
      </c>
      <c r="K8" s="50">
        <f t="array" ref="K8">IF(K$2=1,Assumptions!$AF8/12,(SUMIF($D$2:$EE$2,K$2-1,$D8:$EE8)/12)*(1+XLOOKUP(K$2,Assumptions!$C$94:$M$94,Assumptions!$C$97:$M$97)))</f>
        <v>942.45</v>
      </c>
      <c r="L8" s="50">
        <f t="array" ref="L8">IF(L$2=1,Assumptions!$AF8/12,(SUMIF($D$2:$EE$2,L$2-1,$D8:$EE8)/12)*(1+XLOOKUP(L$2,Assumptions!$C$94:$M$94,Assumptions!$C$97:$M$97)))</f>
        <v>942.45</v>
      </c>
      <c r="M8" s="50">
        <f t="array" ref="M8">IF(M$2=1,Assumptions!$AF8/12,(SUMIF($D$2:$EE$2,M$2-1,$D8:$EE8)/12)*(1+XLOOKUP(M$2,Assumptions!$C$94:$M$94,Assumptions!$C$97:$M$97)))</f>
        <v>942.45</v>
      </c>
      <c r="N8" s="50">
        <f t="array" ref="N8">IF(N$2=1,Assumptions!$AF8/12,(SUMIF($D$2:$EE$2,N$2-1,$D8:$EE8)/12)*(1+XLOOKUP(N$2,Assumptions!$C$94:$M$94,Assumptions!$C$97:$M$97)))</f>
        <v>942.45</v>
      </c>
      <c r="O8" s="50">
        <f t="array" ref="O8">IF(O$2=1,Assumptions!$AF8/12,(SUMIF($D$2:$EE$2,O$2-1,$D8:$EE8)/12)*(1+XLOOKUP(O$2,Assumptions!$C$94:$M$94,Assumptions!$C$97:$M$97)))</f>
        <v>942.45</v>
      </c>
      <c r="P8" s="50">
        <f t="array" ref="P8">IF(P$2=1,Assumptions!$AF8/12,(SUMIF($D$2:$EE$2,P$2-1,$D8:$EE8)/12)*(1+XLOOKUP(P$2,Assumptions!$C$94:$M$94,Assumptions!$C$97:$M$97)))</f>
        <v>961.299</v>
      </c>
      <c r="Q8" s="50">
        <f t="array" ref="Q8">IF(Q$2=1,Assumptions!$AF8/12,(SUMIF($D$2:$EE$2,Q$2-1,$D8:$EE8)/12)*(1+XLOOKUP(Q$2,Assumptions!$C$94:$M$94,Assumptions!$C$97:$M$97)))</f>
        <v>961.299</v>
      </c>
      <c r="R8" s="50">
        <f t="array" ref="R8">IF(R$2=1,Assumptions!$AF8/12,(SUMIF($D$2:$EE$2,R$2-1,$D8:$EE8)/12)*(1+XLOOKUP(R$2,Assumptions!$C$94:$M$94,Assumptions!$C$97:$M$97)))</f>
        <v>961.299</v>
      </c>
      <c r="S8" s="50">
        <f t="array" ref="S8">IF(S$2=1,Assumptions!$AF8/12,(SUMIF($D$2:$EE$2,S$2-1,$D8:$EE8)/12)*(1+XLOOKUP(S$2,Assumptions!$C$94:$M$94,Assumptions!$C$97:$M$97)))</f>
        <v>961.299</v>
      </c>
      <c r="T8" s="50">
        <f t="array" ref="T8">IF(T$2=1,Assumptions!$AF8/12,(SUMIF($D$2:$EE$2,T$2-1,$D8:$EE8)/12)*(1+XLOOKUP(T$2,Assumptions!$C$94:$M$94,Assumptions!$C$97:$M$97)))</f>
        <v>961.299</v>
      </c>
      <c r="U8" s="50">
        <f t="array" ref="U8">IF(U$2=1,Assumptions!$AF8/12,(SUMIF($D$2:$EE$2,U$2-1,$D8:$EE8)/12)*(1+XLOOKUP(U$2,Assumptions!$C$94:$M$94,Assumptions!$C$97:$M$97)))</f>
        <v>961.299</v>
      </c>
      <c r="V8" s="50">
        <f t="array" ref="V8">IF(V$2=1,Assumptions!$AF8/12,(SUMIF($D$2:$EE$2,V$2-1,$D8:$EE8)/12)*(1+XLOOKUP(V$2,Assumptions!$C$94:$M$94,Assumptions!$C$97:$M$97)))</f>
        <v>961.299</v>
      </c>
      <c r="W8" s="50">
        <f t="array" ref="W8">IF(W$2=1,Assumptions!$AF8/12,(SUMIF($D$2:$EE$2,W$2-1,$D8:$EE8)/12)*(1+XLOOKUP(W$2,Assumptions!$C$94:$M$94,Assumptions!$C$97:$M$97)))</f>
        <v>961.299</v>
      </c>
      <c r="X8" s="50">
        <f t="array" ref="X8">IF(X$2=1,Assumptions!$AF8/12,(SUMIF($D$2:$EE$2,X$2-1,$D8:$EE8)/12)*(1+XLOOKUP(X$2,Assumptions!$C$94:$M$94,Assumptions!$C$97:$M$97)))</f>
        <v>961.299</v>
      </c>
      <c r="Y8" s="50">
        <f t="array" ref="Y8">IF(Y$2=1,Assumptions!$AF8/12,(SUMIF($D$2:$EE$2,Y$2-1,$D8:$EE8)/12)*(1+XLOOKUP(Y$2,Assumptions!$C$94:$M$94,Assumptions!$C$97:$M$97)))</f>
        <v>961.299</v>
      </c>
      <c r="Z8" s="50">
        <f t="array" ref="Z8">IF(Z$2=1,Assumptions!$AF8/12,(SUMIF($D$2:$EE$2,Z$2-1,$D8:$EE8)/12)*(1+XLOOKUP(Z$2,Assumptions!$C$94:$M$94,Assumptions!$C$97:$M$97)))</f>
        <v>961.299</v>
      </c>
      <c r="AA8" s="50">
        <f t="array" ref="AA8">IF(AA$2=1,Assumptions!$AF8/12,(SUMIF($D$2:$EE$2,AA$2-1,$D8:$EE8)/12)*(1+XLOOKUP(AA$2,Assumptions!$C$94:$M$94,Assumptions!$C$97:$M$97)))</f>
        <v>961.299</v>
      </c>
      <c r="AB8" s="50">
        <f t="array" ref="AB8">IF(AB$2=1,Assumptions!$AF8/12,(SUMIF($D$2:$EE$2,AB$2-1,$D8:$EE8)/12)*(1+XLOOKUP(AB$2,Assumptions!$C$94:$M$94,Assumptions!$C$97:$M$97)))</f>
        <v>980.52498</v>
      </c>
      <c r="AC8" s="50">
        <f t="array" ref="AC8">IF(AC$2=1,Assumptions!$AF8/12,(SUMIF($D$2:$EE$2,AC$2-1,$D8:$EE8)/12)*(1+XLOOKUP(AC$2,Assumptions!$C$94:$M$94,Assumptions!$C$97:$M$97)))</f>
        <v>980.52498</v>
      </c>
      <c r="AD8" s="50">
        <f t="array" ref="AD8">IF(AD$2=1,Assumptions!$AF8/12,(SUMIF($D$2:$EE$2,AD$2-1,$D8:$EE8)/12)*(1+XLOOKUP(AD$2,Assumptions!$C$94:$M$94,Assumptions!$C$97:$M$97)))</f>
        <v>980.52498</v>
      </c>
      <c r="AE8" s="50">
        <f t="array" ref="AE8">IF(AE$2=1,Assumptions!$AF8/12,(SUMIF($D$2:$EE$2,AE$2-1,$D8:$EE8)/12)*(1+XLOOKUP(AE$2,Assumptions!$C$94:$M$94,Assumptions!$C$97:$M$97)))</f>
        <v>980.52498</v>
      </c>
      <c r="AF8" s="50">
        <f t="array" ref="AF8">IF(AF$2=1,Assumptions!$AF8/12,(SUMIF($D$2:$EE$2,AF$2-1,$D8:$EE8)/12)*(1+XLOOKUP(AF$2,Assumptions!$C$94:$M$94,Assumptions!$C$97:$M$97)))</f>
        <v>980.52498</v>
      </c>
      <c r="AG8" s="50">
        <f t="array" ref="AG8">IF(AG$2=1,Assumptions!$AF8/12,(SUMIF($D$2:$EE$2,AG$2-1,$D8:$EE8)/12)*(1+XLOOKUP(AG$2,Assumptions!$C$94:$M$94,Assumptions!$C$97:$M$97)))</f>
        <v>980.52498</v>
      </c>
      <c r="AH8" s="50">
        <f t="array" ref="AH8">IF(AH$2=1,Assumptions!$AF8/12,(SUMIF($D$2:$EE$2,AH$2-1,$D8:$EE8)/12)*(1+XLOOKUP(AH$2,Assumptions!$C$94:$M$94,Assumptions!$C$97:$M$97)))</f>
        <v>980.52498</v>
      </c>
      <c r="AI8" s="50">
        <f t="array" ref="AI8">IF(AI$2=1,Assumptions!$AF8/12,(SUMIF($D$2:$EE$2,AI$2-1,$D8:$EE8)/12)*(1+XLOOKUP(AI$2,Assumptions!$C$94:$M$94,Assumptions!$C$97:$M$97)))</f>
        <v>980.52498</v>
      </c>
      <c r="AJ8" s="50">
        <f t="array" ref="AJ8">IF(AJ$2=1,Assumptions!$AF8/12,(SUMIF($D$2:$EE$2,AJ$2-1,$D8:$EE8)/12)*(1+XLOOKUP(AJ$2,Assumptions!$C$94:$M$94,Assumptions!$C$97:$M$97)))</f>
        <v>980.52498</v>
      </c>
      <c r="AK8" s="50">
        <f t="array" ref="AK8">IF(AK$2=1,Assumptions!$AF8/12,(SUMIF($D$2:$EE$2,AK$2-1,$D8:$EE8)/12)*(1+XLOOKUP(AK$2,Assumptions!$C$94:$M$94,Assumptions!$C$97:$M$97)))</f>
        <v>980.52498</v>
      </c>
      <c r="AL8" s="50">
        <f t="array" ref="AL8">IF(AL$2=1,Assumptions!$AF8/12,(SUMIF($D$2:$EE$2,AL$2-1,$D8:$EE8)/12)*(1+XLOOKUP(AL$2,Assumptions!$C$94:$M$94,Assumptions!$C$97:$M$97)))</f>
        <v>980.52498</v>
      </c>
      <c r="AM8" s="50">
        <f t="array" ref="AM8">IF(AM$2=1,Assumptions!$AF8/12,(SUMIF($D$2:$EE$2,AM$2-1,$D8:$EE8)/12)*(1+XLOOKUP(AM$2,Assumptions!$C$94:$M$94,Assumptions!$C$97:$M$97)))</f>
        <v>980.52498</v>
      </c>
      <c r="AN8" s="50">
        <f t="array" ref="AN8">IF(AN$2=1,Assumptions!$AF8/12,(SUMIF($D$2:$EE$2,AN$2-1,$D8:$EE8)/12)*(1+XLOOKUP(AN$2,Assumptions!$C$94:$M$94,Assumptions!$C$97:$M$97)))</f>
        <v>1000.13548</v>
      </c>
      <c r="AO8" s="50">
        <f t="array" ref="AO8">IF(AO$2=1,Assumptions!$AF8/12,(SUMIF($D$2:$EE$2,AO$2-1,$D8:$EE8)/12)*(1+XLOOKUP(AO$2,Assumptions!$C$94:$M$94,Assumptions!$C$97:$M$97)))</f>
        <v>1000.13548</v>
      </c>
      <c r="AP8" s="50">
        <f t="array" ref="AP8">IF(AP$2=1,Assumptions!$AF8/12,(SUMIF($D$2:$EE$2,AP$2-1,$D8:$EE8)/12)*(1+XLOOKUP(AP$2,Assumptions!$C$94:$M$94,Assumptions!$C$97:$M$97)))</f>
        <v>1000.13548</v>
      </c>
      <c r="AQ8" s="50">
        <f t="array" ref="AQ8">IF(AQ$2=1,Assumptions!$AF8/12,(SUMIF($D$2:$EE$2,AQ$2-1,$D8:$EE8)/12)*(1+XLOOKUP(AQ$2,Assumptions!$C$94:$M$94,Assumptions!$C$97:$M$97)))</f>
        <v>1000.13548</v>
      </c>
      <c r="AR8" s="50">
        <f t="array" ref="AR8">IF(AR$2=1,Assumptions!$AF8/12,(SUMIF($D$2:$EE$2,AR$2-1,$D8:$EE8)/12)*(1+XLOOKUP(AR$2,Assumptions!$C$94:$M$94,Assumptions!$C$97:$M$97)))</f>
        <v>1000.13548</v>
      </c>
      <c r="AS8" s="50">
        <f t="array" ref="AS8">IF(AS$2=1,Assumptions!$AF8/12,(SUMIF($D$2:$EE$2,AS$2-1,$D8:$EE8)/12)*(1+XLOOKUP(AS$2,Assumptions!$C$94:$M$94,Assumptions!$C$97:$M$97)))</f>
        <v>1000.13548</v>
      </c>
      <c r="AT8" s="50">
        <f t="array" ref="AT8">IF(AT$2=1,Assumptions!$AF8/12,(SUMIF($D$2:$EE$2,AT$2-1,$D8:$EE8)/12)*(1+XLOOKUP(AT$2,Assumptions!$C$94:$M$94,Assumptions!$C$97:$M$97)))</f>
        <v>1000.13548</v>
      </c>
      <c r="AU8" s="50">
        <f t="array" ref="AU8">IF(AU$2=1,Assumptions!$AF8/12,(SUMIF($D$2:$EE$2,AU$2-1,$D8:$EE8)/12)*(1+XLOOKUP(AU$2,Assumptions!$C$94:$M$94,Assumptions!$C$97:$M$97)))</f>
        <v>1000.13548</v>
      </c>
      <c r="AV8" s="50">
        <f t="array" ref="AV8">IF(AV$2=1,Assumptions!$AF8/12,(SUMIF($D$2:$EE$2,AV$2-1,$D8:$EE8)/12)*(1+XLOOKUP(AV$2,Assumptions!$C$94:$M$94,Assumptions!$C$97:$M$97)))</f>
        <v>1000.13548</v>
      </c>
      <c r="AW8" s="50">
        <f t="array" ref="AW8">IF(AW$2=1,Assumptions!$AF8/12,(SUMIF($D$2:$EE$2,AW$2-1,$D8:$EE8)/12)*(1+XLOOKUP(AW$2,Assumptions!$C$94:$M$94,Assumptions!$C$97:$M$97)))</f>
        <v>1000.13548</v>
      </c>
      <c r="AX8" s="50">
        <f t="array" ref="AX8">IF(AX$2=1,Assumptions!$AF8/12,(SUMIF($D$2:$EE$2,AX$2-1,$D8:$EE8)/12)*(1+XLOOKUP(AX$2,Assumptions!$C$94:$M$94,Assumptions!$C$97:$M$97)))</f>
        <v>1000.13548</v>
      </c>
      <c r="AY8" s="50">
        <f t="array" ref="AY8">IF(AY$2=1,Assumptions!$AF8/12,(SUMIF($D$2:$EE$2,AY$2-1,$D8:$EE8)/12)*(1+XLOOKUP(AY$2,Assumptions!$C$94:$M$94,Assumptions!$C$97:$M$97)))</f>
        <v>1000.13548</v>
      </c>
      <c r="AZ8" s="50">
        <f t="array" ref="AZ8">IF(AZ$2=1,Assumptions!$AF8/12,(SUMIF($D$2:$EE$2,AZ$2-1,$D8:$EE8)/12)*(1+XLOOKUP(AZ$2,Assumptions!$C$94:$M$94,Assumptions!$C$97:$M$97)))</f>
        <v>1030.139544</v>
      </c>
      <c r="BA8" s="50">
        <f t="array" ref="BA8">IF(BA$2=1,Assumptions!$AF8/12,(SUMIF($D$2:$EE$2,BA$2-1,$D8:$EE8)/12)*(1+XLOOKUP(BA$2,Assumptions!$C$94:$M$94,Assumptions!$C$97:$M$97)))</f>
        <v>1030.139544</v>
      </c>
      <c r="BB8" s="50">
        <f t="array" ref="BB8">IF(BB$2=1,Assumptions!$AF8/12,(SUMIF($D$2:$EE$2,BB$2-1,$D8:$EE8)/12)*(1+XLOOKUP(BB$2,Assumptions!$C$94:$M$94,Assumptions!$C$97:$M$97)))</f>
        <v>1030.139544</v>
      </c>
      <c r="BC8" s="50">
        <f t="array" ref="BC8">IF(BC$2=1,Assumptions!$AF8/12,(SUMIF($D$2:$EE$2,BC$2-1,$D8:$EE8)/12)*(1+XLOOKUP(BC$2,Assumptions!$C$94:$M$94,Assumptions!$C$97:$M$97)))</f>
        <v>1030.139544</v>
      </c>
      <c r="BD8" s="50">
        <f t="array" ref="BD8">IF(BD$2=1,Assumptions!$AF8/12,(SUMIF($D$2:$EE$2,BD$2-1,$D8:$EE8)/12)*(1+XLOOKUP(BD$2,Assumptions!$C$94:$M$94,Assumptions!$C$97:$M$97)))</f>
        <v>1030.139544</v>
      </c>
      <c r="BE8" s="50">
        <f t="array" ref="BE8">IF(BE$2=1,Assumptions!$AF8/12,(SUMIF($D$2:$EE$2,BE$2-1,$D8:$EE8)/12)*(1+XLOOKUP(BE$2,Assumptions!$C$94:$M$94,Assumptions!$C$97:$M$97)))</f>
        <v>1030.139544</v>
      </c>
      <c r="BF8" s="50">
        <f t="array" ref="BF8">IF(BF$2=1,Assumptions!$AF8/12,(SUMIF($D$2:$EE$2,BF$2-1,$D8:$EE8)/12)*(1+XLOOKUP(BF$2,Assumptions!$C$94:$M$94,Assumptions!$C$97:$M$97)))</f>
        <v>1030.139544</v>
      </c>
      <c r="BG8" s="50">
        <f t="array" ref="BG8">IF(BG$2=1,Assumptions!$AF8/12,(SUMIF($D$2:$EE$2,BG$2-1,$D8:$EE8)/12)*(1+XLOOKUP(BG$2,Assumptions!$C$94:$M$94,Assumptions!$C$97:$M$97)))</f>
        <v>1030.139544</v>
      </c>
      <c r="BH8" s="50">
        <f t="array" ref="BH8">IF(BH$2=1,Assumptions!$AF8/12,(SUMIF($D$2:$EE$2,BH$2-1,$D8:$EE8)/12)*(1+XLOOKUP(BH$2,Assumptions!$C$94:$M$94,Assumptions!$C$97:$M$97)))</f>
        <v>1030.139544</v>
      </c>
      <c r="BI8" s="50">
        <f t="array" ref="BI8">IF(BI$2=1,Assumptions!$AF8/12,(SUMIF($D$2:$EE$2,BI$2-1,$D8:$EE8)/12)*(1+XLOOKUP(BI$2,Assumptions!$C$94:$M$94,Assumptions!$C$97:$M$97)))</f>
        <v>1030.139544</v>
      </c>
      <c r="BJ8" s="50">
        <f t="array" ref="BJ8">IF(BJ$2=1,Assumptions!$AF8/12,(SUMIF($D$2:$EE$2,BJ$2-1,$D8:$EE8)/12)*(1+XLOOKUP(BJ$2,Assumptions!$C$94:$M$94,Assumptions!$C$97:$M$97)))</f>
        <v>1030.139544</v>
      </c>
      <c r="BK8" s="50">
        <f t="array" ref="BK8">IF(BK$2=1,Assumptions!$AF8/12,(SUMIF($D$2:$EE$2,BK$2-1,$D8:$EE8)/12)*(1+XLOOKUP(BK$2,Assumptions!$C$94:$M$94,Assumptions!$C$97:$M$97)))</f>
        <v>1030.139544</v>
      </c>
      <c r="BL8" s="50">
        <f t="array" ref="BL8">IF(BL$2=1,Assumptions!$AF8/12,(SUMIF($D$2:$EE$2,BL$2-1,$D8:$EE8)/12)*(1+XLOOKUP(BL$2,Assumptions!$C$94:$M$94,Assumptions!$C$97:$M$97)))</f>
        <v>1061.04373</v>
      </c>
      <c r="BM8" s="50">
        <f t="array" ref="BM8">IF(BM$2=1,Assumptions!$AF8/12,(SUMIF($D$2:$EE$2,BM$2-1,$D8:$EE8)/12)*(1+XLOOKUP(BM$2,Assumptions!$C$94:$M$94,Assumptions!$C$97:$M$97)))</f>
        <v>1061.04373</v>
      </c>
      <c r="BN8" s="50">
        <f t="array" ref="BN8">IF(BN$2=1,Assumptions!$AF8/12,(SUMIF($D$2:$EE$2,BN$2-1,$D8:$EE8)/12)*(1+XLOOKUP(BN$2,Assumptions!$C$94:$M$94,Assumptions!$C$97:$M$97)))</f>
        <v>1061.04373</v>
      </c>
      <c r="BO8" s="50">
        <f t="array" ref="BO8">IF(BO$2=1,Assumptions!$AF8/12,(SUMIF($D$2:$EE$2,BO$2-1,$D8:$EE8)/12)*(1+XLOOKUP(BO$2,Assumptions!$C$94:$M$94,Assumptions!$C$97:$M$97)))</f>
        <v>1061.04373</v>
      </c>
      <c r="BP8" s="50">
        <f t="array" ref="BP8">IF(BP$2=1,Assumptions!$AF8/12,(SUMIF($D$2:$EE$2,BP$2-1,$D8:$EE8)/12)*(1+XLOOKUP(BP$2,Assumptions!$C$94:$M$94,Assumptions!$C$97:$M$97)))</f>
        <v>1061.04373</v>
      </c>
      <c r="BQ8" s="50">
        <f t="array" ref="BQ8">IF(BQ$2=1,Assumptions!$AF8/12,(SUMIF($D$2:$EE$2,BQ$2-1,$D8:$EE8)/12)*(1+XLOOKUP(BQ$2,Assumptions!$C$94:$M$94,Assumptions!$C$97:$M$97)))</f>
        <v>1061.04373</v>
      </c>
      <c r="BR8" s="50">
        <f t="array" ref="BR8">IF(BR$2=1,Assumptions!$AF8/12,(SUMIF($D$2:$EE$2,BR$2-1,$D8:$EE8)/12)*(1+XLOOKUP(BR$2,Assumptions!$C$94:$M$94,Assumptions!$C$97:$M$97)))</f>
        <v>1061.04373</v>
      </c>
      <c r="BS8" s="50">
        <f t="array" ref="BS8">IF(BS$2=1,Assumptions!$AF8/12,(SUMIF($D$2:$EE$2,BS$2-1,$D8:$EE8)/12)*(1+XLOOKUP(BS$2,Assumptions!$C$94:$M$94,Assumptions!$C$97:$M$97)))</f>
        <v>1061.04373</v>
      </c>
      <c r="BT8" s="50">
        <f t="array" ref="BT8">IF(BT$2=1,Assumptions!$AF8/12,(SUMIF($D$2:$EE$2,BT$2-1,$D8:$EE8)/12)*(1+XLOOKUP(BT$2,Assumptions!$C$94:$M$94,Assumptions!$C$97:$M$97)))</f>
        <v>1061.04373</v>
      </c>
      <c r="BU8" s="50">
        <f t="array" ref="BU8">IF(BU$2=1,Assumptions!$AF8/12,(SUMIF($D$2:$EE$2,BU$2-1,$D8:$EE8)/12)*(1+XLOOKUP(BU$2,Assumptions!$C$94:$M$94,Assumptions!$C$97:$M$97)))</f>
        <v>1061.04373</v>
      </c>
      <c r="BV8" s="50">
        <f t="array" ref="BV8">IF(BV$2=1,Assumptions!$AF8/12,(SUMIF($D$2:$EE$2,BV$2-1,$D8:$EE8)/12)*(1+XLOOKUP(BV$2,Assumptions!$C$94:$M$94,Assumptions!$C$97:$M$97)))</f>
        <v>1061.04373</v>
      </c>
      <c r="BW8" s="50">
        <f t="array" ref="BW8">IF(BW$2=1,Assumptions!$AF8/12,(SUMIF($D$2:$EE$2,BW$2-1,$D8:$EE8)/12)*(1+XLOOKUP(BW$2,Assumptions!$C$94:$M$94,Assumptions!$C$97:$M$97)))</f>
        <v>1061.04373</v>
      </c>
      <c r="BX8" s="50">
        <f t="array" ref="BX8">IF(BX$2=1,Assumptions!$AF8/12,(SUMIF($D$2:$EE$2,BX$2-1,$D8:$EE8)/12)*(1+XLOOKUP(BX$2,Assumptions!$C$94:$M$94,Assumptions!$C$97:$M$97)))</f>
        <v>1092.875042</v>
      </c>
      <c r="BY8" s="50">
        <f t="array" ref="BY8">IF(BY$2=1,Assumptions!$AF8/12,(SUMIF($D$2:$EE$2,BY$2-1,$D8:$EE8)/12)*(1+XLOOKUP(BY$2,Assumptions!$C$94:$M$94,Assumptions!$C$97:$M$97)))</f>
        <v>1092.875042</v>
      </c>
      <c r="BZ8" s="50">
        <f t="array" ref="BZ8">IF(BZ$2=1,Assumptions!$AF8/12,(SUMIF($D$2:$EE$2,BZ$2-1,$D8:$EE8)/12)*(1+XLOOKUP(BZ$2,Assumptions!$C$94:$M$94,Assumptions!$C$97:$M$97)))</f>
        <v>1092.875042</v>
      </c>
      <c r="CA8" s="50">
        <f t="array" ref="CA8">IF(CA$2=1,Assumptions!$AF8/12,(SUMIF($D$2:$EE$2,CA$2-1,$D8:$EE8)/12)*(1+XLOOKUP(CA$2,Assumptions!$C$94:$M$94,Assumptions!$C$97:$M$97)))</f>
        <v>1092.875042</v>
      </c>
      <c r="CB8" s="50">
        <f t="array" ref="CB8">IF(CB$2=1,Assumptions!$AF8/12,(SUMIF($D$2:$EE$2,CB$2-1,$D8:$EE8)/12)*(1+XLOOKUP(CB$2,Assumptions!$C$94:$M$94,Assumptions!$C$97:$M$97)))</f>
        <v>1092.875042</v>
      </c>
      <c r="CC8" s="50">
        <f t="array" ref="CC8">IF(CC$2=1,Assumptions!$AF8/12,(SUMIF($D$2:$EE$2,CC$2-1,$D8:$EE8)/12)*(1+XLOOKUP(CC$2,Assumptions!$C$94:$M$94,Assumptions!$C$97:$M$97)))</f>
        <v>1092.875042</v>
      </c>
      <c r="CD8" s="50">
        <f t="array" ref="CD8">IF(CD$2=1,Assumptions!$AF8/12,(SUMIF($D$2:$EE$2,CD$2-1,$D8:$EE8)/12)*(1+XLOOKUP(CD$2,Assumptions!$C$94:$M$94,Assumptions!$C$97:$M$97)))</f>
        <v>1092.875042</v>
      </c>
      <c r="CE8" s="50">
        <f t="array" ref="CE8">IF(CE$2=1,Assumptions!$AF8/12,(SUMIF($D$2:$EE$2,CE$2-1,$D8:$EE8)/12)*(1+XLOOKUP(CE$2,Assumptions!$C$94:$M$94,Assumptions!$C$97:$M$97)))</f>
        <v>1092.875042</v>
      </c>
      <c r="CF8" s="50">
        <f t="array" ref="CF8">IF(CF$2=1,Assumptions!$AF8/12,(SUMIF($D$2:$EE$2,CF$2-1,$D8:$EE8)/12)*(1+XLOOKUP(CF$2,Assumptions!$C$94:$M$94,Assumptions!$C$97:$M$97)))</f>
        <v>1092.875042</v>
      </c>
      <c r="CG8" s="50">
        <f t="array" ref="CG8">IF(CG$2=1,Assumptions!$AF8/12,(SUMIF($D$2:$EE$2,CG$2-1,$D8:$EE8)/12)*(1+XLOOKUP(CG$2,Assumptions!$C$94:$M$94,Assumptions!$C$97:$M$97)))</f>
        <v>1092.875042</v>
      </c>
      <c r="CH8" s="50">
        <f t="array" ref="CH8">IF(CH$2=1,Assumptions!$AF8/12,(SUMIF($D$2:$EE$2,CH$2-1,$D8:$EE8)/12)*(1+XLOOKUP(CH$2,Assumptions!$C$94:$M$94,Assumptions!$C$97:$M$97)))</f>
        <v>1092.875042</v>
      </c>
      <c r="CI8" s="50">
        <f t="array" ref="CI8">IF(CI$2=1,Assumptions!$AF8/12,(SUMIF($D$2:$EE$2,CI$2-1,$D8:$EE8)/12)*(1+XLOOKUP(CI$2,Assumptions!$C$94:$M$94,Assumptions!$C$97:$M$97)))</f>
        <v>1092.875042</v>
      </c>
      <c r="CJ8" s="50">
        <f t="array" ref="CJ8">IF(CJ$2=1,Assumptions!$AF8/12,(SUMIF($D$2:$EE$2,CJ$2-1,$D8:$EE8)/12)*(1+XLOOKUP(CJ$2,Assumptions!$C$94:$M$94,Assumptions!$C$97:$M$97)))</f>
        <v>1125.661293</v>
      </c>
      <c r="CK8" s="50">
        <f t="array" ref="CK8">IF(CK$2=1,Assumptions!$AF8/12,(SUMIF($D$2:$EE$2,CK$2-1,$D8:$EE8)/12)*(1+XLOOKUP(CK$2,Assumptions!$C$94:$M$94,Assumptions!$C$97:$M$97)))</f>
        <v>1125.661293</v>
      </c>
      <c r="CL8" s="50">
        <f t="array" ref="CL8">IF(CL$2=1,Assumptions!$AF8/12,(SUMIF($D$2:$EE$2,CL$2-1,$D8:$EE8)/12)*(1+XLOOKUP(CL$2,Assumptions!$C$94:$M$94,Assumptions!$C$97:$M$97)))</f>
        <v>1125.661293</v>
      </c>
      <c r="CM8" s="50">
        <f t="array" ref="CM8">IF(CM$2=1,Assumptions!$AF8/12,(SUMIF($D$2:$EE$2,CM$2-1,$D8:$EE8)/12)*(1+XLOOKUP(CM$2,Assumptions!$C$94:$M$94,Assumptions!$C$97:$M$97)))</f>
        <v>1125.661293</v>
      </c>
      <c r="CN8" s="50">
        <f t="array" ref="CN8">IF(CN$2=1,Assumptions!$AF8/12,(SUMIF($D$2:$EE$2,CN$2-1,$D8:$EE8)/12)*(1+XLOOKUP(CN$2,Assumptions!$C$94:$M$94,Assumptions!$C$97:$M$97)))</f>
        <v>1125.661293</v>
      </c>
      <c r="CO8" s="50">
        <f t="array" ref="CO8">IF(CO$2=1,Assumptions!$AF8/12,(SUMIF($D$2:$EE$2,CO$2-1,$D8:$EE8)/12)*(1+XLOOKUP(CO$2,Assumptions!$C$94:$M$94,Assumptions!$C$97:$M$97)))</f>
        <v>1125.661293</v>
      </c>
      <c r="CP8" s="50">
        <f t="array" ref="CP8">IF(CP$2=1,Assumptions!$AF8/12,(SUMIF($D$2:$EE$2,CP$2-1,$D8:$EE8)/12)*(1+XLOOKUP(CP$2,Assumptions!$C$94:$M$94,Assumptions!$C$97:$M$97)))</f>
        <v>1125.661293</v>
      </c>
      <c r="CQ8" s="50">
        <f t="array" ref="CQ8">IF(CQ$2=1,Assumptions!$AF8/12,(SUMIF($D$2:$EE$2,CQ$2-1,$D8:$EE8)/12)*(1+XLOOKUP(CQ$2,Assumptions!$C$94:$M$94,Assumptions!$C$97:$M$97)))</f>
        <v>1125.661293</v>
      </c>
      <c r="CR8" s="50">
        <f t="array" ref="CR8">IF(CR$2=1,Assumptions!$AF8/12,(SUMIF($D$2:$EE$2,CR$2-1,$D8:$EE8)/12)*(1+XLOOKUP(CR$2,Assumptions!$C$94:$M$94,Assumptions!$C$97:$M$97)))</f>
        <v>1125.661293</v>
      </c>
      <c r="CS8" s="50">
        <f t="array" ref="CS8">IF(CS$2=1,Assumptions!$AF8/12,(SUMIF($D$2:$EE$2,CS$2-1,$D8:$EE8)/12)*(1+XLOOKUP(CS$2,Assumptions!$C$94:$M$94,Assumptions!$C$97:$M$97)))</f>
        <v>1125.661293</v>
      </c>
      <c r="CT8" s="50">
        <f t="array" ref="CT8">IF(CT$2=1,Assumptions!$AF8/12,(SUMIF($D$2:$EE$2,CT$2-1,$D8:$EE8)/12)*(1+XLOOKUP(CT$2,Assumptions!$C$94:$M$94,Assumptions!$C$97:$M$97)))</f>
        <v>1125.661293</v>
      </c>
      <c r="CU8" s="50">
        <f t="array" ref="CU8">IF(CU$2=1,Assumptions!$AF8/12,(SUMIF($D$2:$EE$2,CU$2-1,$D8:$EE8)/12)*(1+XLOOKUP(CU$2,Assumptions!$C$94:$M$94,Assumptions!$C$97:$M$97)))</f>
        <v>1125.661293</v>
      </c>
      <c r="CV8" s="50">
        <f t="array" ref="CV8">IF(CV$2=1,Assumptions!$AF8/12,(SUMIF($D$2:$EE$2,CV$2-1,$D8:$EE8)/12)*(1+XLOOKUP(CV$2,Assumptions!$C$94:$M$94,Assumptions!$C$97:$M$97)))</f>
        <v>1159.431132</v>
      </c>
      <c r="CW8" s="50">
        <f t="array" ref="CW8">IF(CW$2=1,Assumptions!$AF8/12,(SUMIF($D$2:$EE$2,CW$2-1,$D8:$EE8)/12)*(1+XLOOKUP(CW$2,Assumptions!$C$94:$M$94,Assumptions!$C$97:$M$97)))</f>
        <v>1159.431132</v>
      </c>
      <c r="CX8" s="50">
        <f t="array" ref="CX8">IF(CX$2=1,Assumptions!$AF8/12,(SUMIF($D$2:$EE$2,CX$2-1,$D8:$EE8)/12)*(1+XLOOKUP(CX$2,Assumptions!$C$94:$M$94,Assumptions!$C$97:$M$97)))</f>
        <v>1159.431132</v>
      </c>
      <c r="CY8" s="50">
        <f t="array" ref="CY8">IF(CY$2=1,Assumptions!$AF8/12,(SUMIF($D$2:$EE$2,CY$2-1,$D8:$EE8)/12)*(1+XLOOKUP(CY$2,Assumptions!$C$94:$M$94,Assumptions!$C$97:$M$97)))</f>
        <v>1159.431132</v>
      </c>
      <c r="CZ8" s="50">
        <f t="array" ref="CZ8">IF(CZ$2=1,Assumptions!$AF8/12,(SUMIF($D$2:$EE$2,CZ$2-1,$D8:$EE8)/12)*(1+XLOOKUP(CZ$2,Assumptions!$C$94:$M$94,Assumptions!$C$97:$M$97)))</f>
        <v>1159.431132</v>
      </c>
      <c r="DA8" s="50">
        <f t="array" ref="DA8">IF(DA$2=1,Assumptions!$AF8/12,(SUMIF($D$2:$EE$2,DA$2-1,$D8:$EE8)/12)*(1+XLOOKUP(DA$2,Assumptions!$C$94:$M$94,Assumptions!$C$97:$M$97)))</f>
        <v>1159.431132</v>
      </c>
      <c r="DB8" s="50">
        <f t="array" ref="DB8">IF(DB$2=1,Assumptions!$AF8/12,(SUMIF($D$2:$EE$2,DB$2-1,$D8:$EE8)/12)*(1+XLOOKUP(DB$2,Assumptions!$C$94:$M$94,Assumptions!$C$97:$M$97)))</f>
        <v>1159.431132</v>
      </c>
      <c r="DC8" s="50">
        <f t="array" ref="DC8">IF(DC$2=1,Assumptions!$AF8/12,(SUMIF($D$2:$EE$2,DC$2-1,$D8:$EE8)/12)*(1+XLOOKUP(DC$2,Assumptions!$C$94:$M$94,Assumptions!$C$97:$M$97)))</f>
        <v>1159.431132</v>
      </c>
      <c r="DD8" s="50">
        <f t="array" ref="DD8">IF(DD$2=1,Assumptions!$AF8/12,(SUMIF($D$2:$EE$2,DD$2-1,$D8:$EE8)/12)*(1+XLOOKUP(DD$2,Assumptions!$C$94:$M$94,Assumptions!$C$97:$M$97)))</f>
        <v>1159.431132</v>
      </c>
      <c r="DE8" s="50">
        <f t="array" ref="DE8">IF(DE$2=1,Assumptions!$AF8/12,(SUMIF($D$2:$EE$2,DE$2-1,$D8:$EE8)/12)*(1+XLOOKUP(DE$2,Assumptions!$C$94:$M$94,Assumptions!$C$97:$M$97)))</f>
        <v>1159.431132</v>
      </c>
      <c r="DF8" s="50">
        <f t="array" ref="DF8">IF(DF$2=1,Assumptions!$AF8/12,(SUMIF($D$2:$EE$2,DF$2-1,$D8:$EE8)/12)*(1+XLOOKUP(DF$2,Assumptions!$C$94:$M$94,Assumptions!$C$97:$M$97)))</f>
        <v>1159.431132</v>
      </c>
      <c r="DG8" s="50">
        <f t="array" ref="DG8">IF(DG$2=1,Assumptions!$AF8/12,(SUMIF($D$2:$EE$2,DG$2-1,$D8:$EE8)/12)*(1+XLOOKUP(DG$2,Assumptions!$C$94:$M$94,Assumptions!$C$97:$M$97)))</f>
        <v>1159.431132</v>
      </c>
      <c r="DH8" s="50">
        <f t="array" ref="DH8">IF(DH$2=1,Assumptions!$AF8/12,(SUMIF($D$2:$EE$2,DH$2-1,$D8:$EE8)/12)*(1+XLOOKUP(DH$2,Assumptions!$C$94:$M$94,Assumptions!$C$97:$M$97)))</f>
        <v>1194.214066</v>
      </c>
      <c r="DI8" s="50">
        <f t="array" ref="DI8">IF(DI$2=1,Assumptions!$AF8/12,(SUMIF($D$2:$EE$2,DI$2-1,$D8:$EE8)/12)*(1+XLOOKUP(DI$2,Assumptions!$C$94:$M$94,Assumptions!$C$97:$M$97)))</f>
        <v>1194.214066</v>
      </c>
      <c r="DJ8" s="50">
        <f t="array" ref="DJ8">IF(DJ$2=1,Assumptions!$AF8/12,(SUMIF($D$2:$EE$2,DJ$2-1,$D8:$EE8)/12)*(1+XLOOKUP(DJ$2,Assumptions!$C$94:$M$94,Assumptions!$C$97:$M$97)))</f>
        <v>1194.214066</v>
      </c>
      <c r="DK8" s="50">
        <f t="array" ref="DK8">IF(DK$2=1,Assumptions!$AF8/12,(SUMIF($D$2:$EE$2,DK$2-1,$D8:$EE8)/12)*(1+XLOOKUP(DK$2,Assumptions!$C$94:$M$94,Assumptions!$C$97:$M$97)))</f>
        <v>1194.214066</v>
      </c>
      <c r="DL8" s="50">
        <f t="array" ref="DL8">IF(DL$2=1,Assumptions!$AF8/12,(SUMIF($D$2:$EE$2,DL$2-1,$D8:$EE8)/12)*(1+XLOOKUP(DL$2,Assumptions!$C$94:$M$94,Assumptions!$C$97:$M$97)))</f>
        <v>1194.214066</v>
      </c>
      <c r="DM8" s="50">
        <f t="array" ref="DM8">IF(DM$2=1,Assumptions!$AF8/12,(SUMIF($D$2:$EE$2,DM$2-1,$D8:$EE8)/12)*(1+XLOOKUP(DM$2,Assumptions!$C$94:$M$94,Assumptions!$C$97:$M$97)))</f>
        <v>1194.214066</v>
      </c>
      <c r="DN8" s="50">
        <f t="array" ref="DN8">IF(DN$2=1,Assumptions!$AF8/12,(SUMIF($D$2:$EE$2,DN$2-1,$D8:$EE8)/12)*(1+XLOOKUP(DN$2,Assumptions!$C$94:$M$94,Assumptions!$C$97:$M$97)))</f>
        <v>1194.214066</v>
      </c>
      <c r="DO8" s="50">
        <f t="array" ref="DO8">IF(DO$2=1,Assumptions!$AF8/12,(SUMIF($D$2:$EE$2,DO$2-1,$D8:$EE8)/12)*(1+XLOOKUP(DO$2,Assumptions!$C$94:$M$94,Assumptions!$C$97:$M$97)))</f>
        <v>1194.214066</v>
      </c>
      <c r="DP8" s="50">
        <f t="array" ref="DP8">IF(DP$2=1,Assumptions!$AF8/12,(SUMIF($D$2:$EE$2,DP$2-1,$D8:$EE8)/12)*(1+XLOOKUP(DP$2,Assumptions!$C$94:$M$94,Assumptions!$C$97:$M$97)))</f>
        <v>1194.214066</v>
      </c>
      <c r="DQ8" s="50">
        <f t="array" ref="DQ8">IF(DQ$2=1,Assumptions!$AF8/12,(SUMIF($D$2:$EE$2,DQ$2-1,$D8:$EE8)/12)*(1+XLOOKUP(DQ$2,Assumptions!$C$94:$M$94,Assumptions!$C$97:$M$97)))</f>
        <v>1194.214066</v>
      </c>
      <c r="DR8" s="50">
        <f t="array" ref="DR8">IF(DR$2=1,Assumptions!$AF8/12,(SUMIF($D$2:$EE$2,DR$2-1,$D8:$EE8)/12)*(1+XLOOKUP(DR$2,Assumptions!$C$94:$M$94,Assumptions!$C$97:$M$97)))</f>
        <v>1194.214066</v>
      </c>
      <c r="DS8" s="50">
        <f t="array" ref="DS8">IF(DS$2=1,Assumptions!$AF8/12,(SUMIF($D$2:$EE$2,DS$2-1,$D8:$EE8)/12)*(1+XLOOKUP(DS$2,Assumptions!$C$94:$M$94,Assumptions!$C$97:$M$97)))</f>
        <v>1194.214066</v>
      </c>
      <c r="DT8" s="50">
        <f t="array" ref="DT8">IF(DT$2=1,Assumptions!$AF8/12,(SUMIF($D$2:$EE$2,DT$2-1,$D8:$EE8)/12)*(1+XLOOKUP(DT$2,Assumptions!$C$94:$M$94,Assumptions!$C$97:$M$97)))</f>
        <v>1230.040488</v>
      </c>
      <c r="DU8" s="50">
        <f t="array" ref="DU8">IF(DU$2=1,Assumptions!$AF8/12,(SUMIF($D$2:$EE$2,DU$2-1,$D8:$EE8)/12)*(1+XLOOKUP(DU$2,Assumptions!$C$94:$M$94,Assumptions!$C$97:$M$97)))</f>
        <v>1230.040488</v>
      </c>
      <c r="DV8" s="50">
        <f t="array" ref="DV8">IF(DV$2=1,Assumptions!$AF8/12,(SUMIF($D$2:$EE$2,DV$2-1,$D8:$EE8)/12)*(1+XLOOKUP(DV$2,Assumptions!$C$94:$M$94,Assumptions!$C$97:$M$97)))</f>
        <v>1230.040488</v>
      </c>
      <c r="DW8" s="50">
        <f t="array" ref="DW8">IF(DW$2=1,Assumptions!$AF8/12,(SUMIF($D$2:$EE$2,DW$2-1,$D8:$EE8)/12)*(1+XLOOKUP(DW$2,Assumptions!$C$94:$M$94,Assumptions!$C$97:$M$97)))</f>
        <v>1230.040488</v>
      </c>
      <c r="DX8" s="50">
        <f t="array" ref="DX8">IF(DX$2=1,Assumptions!$AF8/12,(SUMIF($D$2:$EE$2,DX$2-1,$D8:$EE8)/12)*(1+XLOOKUP(DX$2,Assumptions!$C$94:$M$94,Assumptions!$C$97:$M$97)))</f>
        <v>1230.040488</v>
      </c>
      <c r="DY8" s="50">
        <f t="array" ref="DY8">IF(DY$2=1,Assumptions!$AF8/12,(SUMIF($D$2:$EE$2,DY$2-1,$D8:$EE8)/12)*(1+XLOOKUP(DY$2,Assumptions!$C$94:$M$94,Assumptions!$C$97:$M$97)))</f>
        <v>1230.040488</v>
      </c>
      <c r="DZ8" s="50">
        <f t="array" ref="DZ8">IF(DZ$2=1,Assumptions!$AF8/12,(SUMIF($D$2:$EE$2,DZ$2-1,$D8:$EE8)/12)*(1+XLOOKUP(DZ$2,Assumptions!$C$94:$M$94,Assumptions!$C$97:$M$97)))</f>
        <v>1230.040488</v>
      </c>
      <c r="EA8" s="50">
        <f t="array" ref="EA8">IF(EA$2=1,Assumptions!$AF8/12,(SUMIF($D$2:$EE$2,EA$2-1,$D8:$EE8)/12)*(1+XLOOKUP(EA$2,Assumptions!$C$94:$M$94,Assumptions!$C$97:$M$97)))</f>
        <v>1230.040488</v>
      </c>
      <c r="EB8" s="50">
        <f t="array" ref="EB8">IF(EB$2=1,Assumptions!$AF8/12,(SUMIF($D$2:$EE$2,EB$2-1,$D8:$EE8)/12)*(1+XLOOKUP(EB$2,Assumptions!$C$94:$M$94,Assumptions!$C$97:$M$97)))</f>
        <v>1230.040488</v>
      </c>
      <c r="EC8" s="50">
        <f t="array" ref="EC8">IF(EC$2=1,Assumptions!$AF8/12,(SUMIF($D$2:$EE$2,EC$2-1,$D8:$EE8)/12)*(1+XLOOKUP(EC$2,Assumptions!$C$94:$M$94,Assumptions!$C$97:$M$97)))</f>
        <v>1230.040488</v>
      </c>
      <c r="ED8" s="50">
        <f t="array" ref="ED8">IF(ED$2=1,Assumptions!$AF8/12,(SUMIF($D$2:$EE$2,ED$2-1,$D8:$EE8)/12)*(1+XLOOKUP(ED$2,Assumptions!$C$94:$M$94,Assumptions!$C$97:$M$97)))</f>
        <v>1230.040488</v>
      </c>
      <c r="EE8" s="50">
        <f t="array" ref="EE8">IF(EE$2=1,Assumptions!$AF8/12,(SUMIF($D$2:$EE$2,EE$2-1,$D8:$EE8)/12)*(1+XLOOKUP(EE$2,Assumptions!$C$94:$M$94,Assumptions!$C$97:$M$97)))</f>
        <v>1230.040488</v>
      </c>
    </row>
    <row r="9" ht="15.75" customHeight="1">
      <c r="A9" s="1"/>
      <c r="B9" s="1"/>
      <c r="C9" s="1" t="str">
        <f>Assumptions!Z9</f>
        <v/>
      </c>
      <c r="D9" s="50">
        <f t="array" ref="D9">IF(D$2=1,Assumptions!$AF9/12,(SUMIF($D$2:$EE$2,D$2-1,$D9:$EE9)/12)*(1+XLOOKUP(D$2,Assumptions!$C$94:$M$94,Assumptions!$C$97:$M$97)))</f>
        <v>0</v>
      </c>
      <c r="E9" s="50">
        <f t="array" ref="E9">IF(E$2=1,Assumptions!$AF9/12,(SUMIF($D$2:$EE$2,E$2-1,$D9:$EE9)/12)*(1+XLOOKUP(E$2,Assumptions!$C$94:$M$94,Assumptions!$C$97:$M$97)))</f>
        <v>0</v>
      </c>
      <c r="F9" s="50">
        <f t="array" ref="F9">IF(F$2=1,Assumptions!$AF9/12,(SUMIF($D$2:$EE$2,F$2-1,$D9:$EE9)/12)*(1+XLOOKUP(F$2,Assumptions!$C$94:$M$94,Assumptions!$C$97:$M$97)))</f>
        <v>0</v>
      </c>
      <c r="G9" s="50">
        <f t="array" ref="G9">IF(G$2=1,Assumptions!$AF9/12,(SUMIF($D$2:$EE$2,G$2-1,$D9:$EE9)/12)*(1+XLOOKUP(G$2,Assumptions!$C$94:$M$94,Assumptions!$C$97:$M$97)))</f>
        <v>0</v>
      </c>
      <c r="H9" s="50">
        <f t="array" ref="H9">IF(H$2=1,Assumptions!$AF9/12,(SUMIF($D$2:$EE$2,H$2-1,$D9:$EE9)/12)*(1+XLOOKUP(H$2,Assumptions!$C$94:$M$94,Assumptions!$C$97:$M$97)))</f>
        <v>0</v>
      </c>
      <c r="I9" s="50">
        <f t="array" ref="I9">IF(I$2=1,Assumptions!$AF9/12,(SUMIF($D$2:$EE$2,I$2-1,$D9:$EE9)/12)*(1+XLOOKUP(I$2,Assumptions!$C$94:$M$94,Assumptions!$C$97:$M$97)))</f>
        <v>0</v>
      </c>
      <c r="J9" s="50">
        <f t="array" ref="J9">IF(J$2=1,Assumptions!$AF9/12,(SUMIF($D$2:$EE$2,J$2-1,$D9:$EE9)/12)*(1+XLOOKUP(J$2,Assumptions!$C$94:$M$94,Assumptions!$C$97:$M$97)))</f>
        <v>0</v>
      </c>
      <c r="K9" s="50">
        <f t="array" ref="K9">IF(K$2=1,Assumptions!$AF9/12,(SUMIF($D$2:$EE$2,K$2-1,$D9:$EE9)/12)*(1+XLOOKUP(K$2,Assumptions!$C$94:$M$94,Assumptions!$C$97:$M$97)))</f>
        <v>0</v>
      </c>
      <c r="L9" s="50">
        <f t="array" ref="L9">IF(L$2=1,Assumptions!$AF9/12,(SUMIF($D$2:$EE$2,L$2-1,$D9:$EE9)/12)*(1+XLOOKUP(L$2,Assumptions!$C$94:$M$94,Assumptions!$C$97:$M$97)))</f>
        <v>0</v>
      </c>
      <c r="M9" s="50">
        <f t="array" ref="M9">IF(M$2=1,Assumptions!$AF9/12,(SUMIF($D$2:$EE$2,M$2-1,$D9:$EE9)/12)*(1+XLOOKUP(M$2,Assumptions!$C$94:$M$94,Assumptions!$C$97:$M$97)))</f>
        <v>0</v>
      </c>
      <c r="N9" s="50">
        <f t="array" ref="N9">IF(N$2=1,Assumptions!$AF9/12,(SUMIF($D$2:$EE$2,N$2-1,$D9:$EE9)/12)*(1+XLOOKUP(N$2,Assumptions!$C$94:$M$94,Assumptions!$C$97:$M$97)))</f>
        <v>0</v>
      </c>
      <c r="O9" s="50">
        <f t="array" ref="O9">IF(O$2=1,Assumptions!$AF9/12,(SUMIF($D$2:$EE$2,O$2-1,$D9:$EE9)/12)*(1+XLOOKUP(O$2,Assumptions!$C$94:$M$94,Assumptions!$C$97:$M$97)))</f>
        <v>0</v>
      </c>
      <c r="P9" s="50">
        <f t="array" ref="P9">IF(P$2=1,Assumptions!$AF9/12,(SUMIF($D$2:$EE$2,P$2-1,$D9:$EE9)/12)*(1+XLOOKUP(P$2,Assumptions!$C$94:$M$94,Assumptions!$C$97:$M$97)))</f>
        <v>0</v>
      </c>
      <c r="Q9" s="50">
        <f t="array" ref="Q9">IF(Q$2=1,Assumptions!$AF9/12,(SUMIF($D$2:$EE$2,Q$2-1,$D9:$EE9)/12)*(1+XLOOKUP(Q$2,Assumptions!$C$94:$M$94,Assumptions!$C$97:$M$97)))</f>
        <v>0</v>
      </c>
      <c r="R9" s="50">
        <f t="array" ref="R9">IF(R$2=1,Assumptions!$AF9/12,(SUMIF($D$2:$EE$2,R$2-1,$D9:$EE9)/12)*(1+XLOOKUP(R$2,Assumptions!$C$94:$M$94,Assumptions!$C$97:$M$97)))</f>
        <v>0</v>
      </c>
      <c r="S9" s="50">
        <f t="array" ref="S9">IF(S$2=1,Assumptions!$AF9/12,(SUMIF($D$2:$EE$2,S$2-1,$D9:$EE9)/12)*(1+XLOOKUP(S$2,Assumptions!$C$94:$M$94,Assumptions!$C$97:$M$97)))</f>
        <v>0</v>
      </c>
      <c r="T9" s="50">
        <f t="array" ref="T9">IF(T$2=1,Assumptions!$AF9/12,(SUMIF($D$2:$EE$2,T$2-1,$D9:$EE9)/12)*(1+XLOOKUP(T$2,Assumptions!$C$94:$M$94,Assumptions!$C$97:$M$97)))</f>
        <v>0</v>
      </c>
      <c r="U9" s="50">
        <f t="array" ref="U9">IF(U$2=1,Assumptions!$AF9/12,(SUMIF($D$2:$EE$2,U$2-1,$D9:$EE9)/12)*(1+XLOOKUP(U$2,Assumptions!$C$94:$M$94,Assumptions!$C$97:$M$97)))</f>
        <v>0</v>
      </c>
      <c r="V9" s="50">
        <f t="array" ref="V9">IF(V$2=1,Assumptions!$AF9/12,(SUMIF($D$2:$EE$2,V$2-1,$D9:$EE9)/12)*(1+XLOOKUP(V$2,Assumptions!$C$94:$M$94,Assumptions!$C$97:$M$97)))</f>
        <v>0</v>
      </c>
      <c r="W9" s="50">
        <f t="array" ref="W9">IF(W$2=1,Assumptions!$AF9/12,(SUMIF($D$2:$EE$2,W$2-1,$D9:$EE9)/12)*(1+XLOOKUP(W$2,Assumptions!$C$94:$M$94,Assumptions!$C$97:$M$97)))</f>
        <v>0</v>
      </c>
      <c r="X9" s="50">
        <f t="array" ref="X9">IF(X$2=1,Assumptions!$AF9/12,(SUMIF($D$2:$EE$2,X$2-1,$D9:$EE9)/12)*(1+XLOOKUP(X$2,Assumptions!$C$94:$M$94,Assumptions!$C$97:$M$97)))</f>
        <v>0</v>
      </c>
      <c r="Y9" s="50">
        <f t="array" ref="Y9">IF(Y$2=1,Assumptions!$AF9/12,(SUMIF($D$2:$EE$2,Y$2-1,$D9:$EE9)/12)*(1+XLOOKUP(Y$2,Assumptions!$C$94:$M$94,Assumptions!$C$97:$M$97)))</f>
        <v>0</v>
      </c>
      <c r="Z9" s="50">
        <f t="array" ref="Z9">IF(Z$2=1,Assumptions!$AF9/12,(SUMIF($D$2:$EE$2,Z$2-1,$D9:$EE9)/12)*(1+XLOOKUP(Z$2,Assumptions!$C$94:$M$94,Assumptions!$C$97:$M$97)))</f>
        <v>0</v>
      </c>
      <c r="AA9" s="50">
        <f t="array" ref="AA9">IF(AA$2=1,Assumptions!$AF9/12,(SUMIF($D$2:$EE$2,AA$2-1,$D9:$EE9)/12)*(1+XLOOKUP(AA$2,Assumptions!$C$94:$M$94,Assumptions!$C$97:$M$97)))</f>
        <v>0</v>
      </c>
      <c r="AB9" s="50">
        <f t="array" ref="AB9">IF(AB$2=1,Assumptions!$AF9/12,(SUMIF($D$2:$EE$2,AB$2-1,$D9:$EE9)/12)*(1+XLOOKUP(AB$2,Assumptions!$C$94:$M$94,Assumptions!$C$97:$M$97)))</f>
        <v>0</v>
      </c>
      <c r="AC9" s="50">
        <f t="array" ref="AC9">IF(AC$2=1,Assumptions!$AF9/12,(SUMIF($D$2:$EE$2,AC$2-1,$D9:$EE9)/12)*(1+XLOOKUP(AC$2,Assumptions!$C$94:$M$94,Assumptions!$C$97:$M$97)))</f>
        <v>0</v>
      </c>
      <c r="AD9" s="50">
        <f t="array" ref="AD9">IF(AD$2=1,Assumptions!$AF9/12,(SUMIF($D$2:$EE$2,AD$2-1,$D9:$EE9)/12)*(1+XLOOKUP(AD$2,Assumptions!$C$94:$M$94,Assumptions!$C$97:$M$97)))</f>
        <v>0</v>
      </c>
      <c r="AE9" s="50">
        <f t="array" ref="AE9">IF(AE$2=1,Assumptions!$AF9/12,(SUMIF($D$2:$EE$2,AE$2-1,$D9:$EE9)/12)*(1+XLOOKUP(AE$2,Assumptions!$C$94:$M$94,Assumptions!$C$97:$M$97)))</f>
        <v>0</v>
      </c>
      <c r="AF9" s="50">
        <f t="array" ref="AF9">IF(AF$2=1,Assumptions!$AF9/12,(SUMIF($D$2:$EE$2,AF$2-1,$D9:$EE9)/12)*(1+XLOOKUP(AF$2,Assumptions!$C$94:$M$94,Assumptions!$C$97:$M$97)))</f>
        <v>0</v>
      </c>
      <c r="AG9" s="50">
        <f t="array" ref="AG9">IF(AG$2=1,Assumptions!$AF9/12,(SUMIF($D$2:$EE$2,AG$2-1,$D9:$EE9)/12)*(1+XLOOKUP(AG$2,Assumptions!$C$94:$M$94,Assumptions!$C$97:$M$97)))</f>
        <v>0</v>
      </c>
      <c r="AH9" s="50">
        <f t="array" ref="AH9">IF(AH$2=1,Assumptions!$AF9/12,(SUMIF($D$2:$EE$2,AH$2-1,$D9:$EE9)/12)*(1+XLOOKUP(AH$2,Assumptions!$C$94:$M$94,Assumptions!$C$97:$M$97)))</f>
        <v>0</v>
      </c>
      <c r="AI9" s="50">
        <f t="array" ref="AI9">IF(AI$2=1,Assumptions!$AF9/12,(SUMIF($D$2:$EE$2,AI$2-1,$D9:$EE9)/12)*(1+XLOOKUP(AI$2,Assumptions!$C$94:$M$94,Assumptions!$C$97:$M$97)))</f>
        <v>0</v>
      </c>
      <c r="AJ9" s="50">
        <f t="array" ref="AJ9">IF(AJ$2=1,Assumptions!$AF9/12,(SUMIF($D$2:$EE$2,AJ$2-1,$D9:$EE9)/12)*(1+XLOOKUP(AJ$2,Assumptions!$C$94:$M$94,Assumptions!$C$97:$M$97)))</f>
        <v>0</v>
      </c>
      <c r="AK9" s="50">
        <f t="array" ref="AK9">IF(AK$2=1,Assumptions!$AF9/12,(SUMIF($D$2:$EE$2,AK$2-1,$D9:$EE9)/12)*(1+XLOOKUP(AK$2,Assumptions!$C$94:$M$94,Assumptions!$C$97:$M$97)))</f>
        <v>0</v>
      </c>
      <c r="AL9" s="50">
        <f t="array" ref="AL9">IF(AL$2=1,Assumptions!$AF9/12,(SUMIF($D$2:$EE$2,AL$2-1,$D9:$EE9)/12)*(1+XLOOKUP(AL$2,Assumptions!$C$94:$M$94,Assumptions!$C$97:$M$97)))</f>
        <v>0</v>
      </c>
      <c r="AM9" s="50">
        <f t="array" ref="AM9">IF(AM$2=1,Assumptions!$AF9/12,(SUMIF($D$2:$EE$2,AM$2-1,$D9:$EE9)/12)*(1+XLOOKUP(AM$2,Assumptions!$C$94:$M$94,Assumptions!$C$97:$M$97)))</f>
        <v>0</v>
      </c>
      <c r="AN9" s="50">
        <f t="array" ref="AN9">IF(AN$2=1,Assumptions!$AF9/12,(SUMIF($D$2:$EE$2,AN$2-1,$D9:$EE9)/12)*(1+XLOOKUP(AN$2,Assumptions!$C$94:$M$94,Assumptions!$C$97:$M$97)))</f>
        <v>0</v>
      </c>
      <c r="AO9" s="50">
        <f t="array" ref="AO9">IF(AO$2=1,Assumptions!$AF9/12,(SUMIF($D$2:$EE$2,AO$2-1,$D9:$EE9)/12)*(1+XLOOKUP(AO$2,Assumptions!$C$94:$M$94,Assumptions!$C$97:$M$97)))</f>
        <v>0</v>
      </c>
      <c r="AP9" s="50">
        <f t="array" ref="AP9">IF(AP$2=1,Assumptions!$AF9/12,(SUMIF($D$2:$EE$2,AP$2-1,$D9:$EE9)/12)*(1+XLOOKUP(AP$2,Assumptions!$C$94:$M$94,Assumptions!$C$97:$M$97)))</f>
        <v>0</v>
      </c>
      <c r="AQ9" s="50">
        <f t="array" ref="AQ9">IF(AQ$2=1,Assumptions!$AF9/12,(SUMIF($D$2:$EE$2,AQ$2-1,$D9:$EE9)/12)*(1+XLOOKUP(AQ$2,Assumptions!$C$94:$M$94,Assumptions!$C$97:$M$97)))</f>
        <v>0</v>
      </c>
      <c r="AR9" s="50">
        <f t="array" ref="AR9">IF(AR$2=1,Assumptions!$AF9/12,(SUMIF($D$2:$EE$2,AR$2-1,$D9:$EE9)/12)*(1+XLOOKUP(AR$2,Assumptions!$C$94:$M$94,Assumptions!$C$97:$M$97)))</f>
        <v>0</v>
      </c>
      <c r="AS9" s="50">
        <f t="array" ref="AS9">IF(AS$2=1,Assumptions!$AF9/12,(SUMIF($D$2:$EE$2,AS$2-1,$D9:$EE9)/12)*(1+XLOOKUP(AS$2,Assumptions!$C$94:$M$94,Assumptions!$C$97:$M$97)))</f>
        <v>0</v>
      </c>
      <c r="AT9" s="50">
        <f t="array" ref="AT9">IF(AT$2=1,Assumptions!$AF9/12,(SUMIF($D$2:$EE$2,AT$2-1,$D9:$EE9)/12)*(1+XLOOKUP(AT$2,Assumptions!$C$94:$M$94,Assumptions!$C$97:$M$97)))</f>
        <v>0</v>
      </c>
      <c r="AU9" s="50">
        <f t="array" ref="AU9">IF(AU$2=1,Assumptions!$AF9/12,(SUMIF($D$2:$EE$2,AU$2-1,$D9:$EE9)/12)*(1+XLOOKUP(AU$2,Assumptions!$C$94:$M$94,Assumptions!$C$97:$M$97)))</f>
        <v>0</v>
      </c>
      <c r="AV9" s="50">
        <f t="array" ref="AV9">IF(AV$2=1,Assumptions!$AF9/12,(SUMIF($D$2:$EE$2,AV$2-1,$D9:$EE9)/12)*(1+XLOOKUP(AV$2,Assumptions!$C$94:$M$94,Assumptions!$C$97:$M$97)))</f>
        <v>0</v>
      </c>
      <c r="AW9" s="50">
        <f t="array" ref="AW9">IF(AW$2=1,Assumptions!$AF9/12,(SUMIF($D$2:$EE$2,AW$2-1,$D9:$EE9)/12)*(1+XLOOKUP(AW$2,Assumptions!$C$94:$M$94,Assumptions!$C$97:$M$97)))</f>
        <v>0</v>
      </c>
      <c r="AX9" s="50">
        <f t="array" ref="AX9">IF(AX$2=1,Assumptions!$AF9/12,(SUMIF($D$2:$EE$2,AX$2-1,$D9:$EE9)/12)*(1+XLOOKUP(AX$2,Assumptions!$C$94:$M$94,Assumptions!$C$97:$M$97)))</f>
        <v>0</v>
      </c>
      <c r="AY9" s="50">
        <f t="array" ref="AY9">IF(AY$2=1,Assumptions!$AF9/12,(SUMIF($D$2:$EE$2,AY$2-1,$D9:$EE9)/12)*(1+XLOOKUP(AY$2,Assumptions!$C$94:$M$94,Assumptions!$C$97:$M$97)))</f>
        <v>0</v>
      </c>
      <c r="AZ9" s="50">
        <f t="array" ref="AZ9">IF(AZ$2=1,Assumptions!$AF9/12,(SUMIF($D$2:$EE$2,AZ$2-1,$D9:$EE9)/12)*(1+XLOOKUP(AZ$2,Assumptions!$C$94:$M$94,Assumptions!$C$97:$M$97)))</f>
        <v>0</v>
      </c>
      <c r="BA9" s="50">
        <f t="array" ref="BA9">IF(BA$2=1,Assumptions!$AF9/12,(SUMIF($D$2:$EE$2,BA$2-1,$D9:$EE9)/12)*(1+XLOOKUP(BA$2,Assumptions!$C$94:$M$94,Assumptions!$C$97:$M$97)))</f>
        <v>0</v>
      </c>
      <c r="BB9" s="50">
        <f t="array" ref="BB9">IF(BB$2=1,Assumptions!$AF9/12,(SUMIF($D$2:$EE$2,BB$2-1,$D9:$EE9)/12)*(1+XLOOKUP(BB$2,Assumptions!$C$94:$M$94,Assumptions!$C$97:$M$97)))</f>
        <v>0</v>
      </c>
      <c r="BC9" s="50">
        <f t="array" ref="BC9">IF(BC$2=1,Assumptions!$AF9/12,(SUMIF($D$2:$EE$2,BC$2-1,$D9:$EE9)/12)*(1+XLOOKUP(BC$2,Assumptions!$C$94:$M$94,Assumptions!$C$97:$M$97)))</f>
        <v>0</v>
      </c>
      <c r="BD9" s="50">
        <f t="array" ref="BD9">IF(BD$2=1,Assumptions!$AF9/12,(SUMIF($D$2:$EE$2,BD$2-1,$D9:$EE9)/12)*(1+XLOOKUP(BD$2,Assumptions!$C$94:$M$94,Assumptions!$C$97:$M$97)))</f>
        <v>0</v>
      </c>
      <c r="BE9" s="50">
        <f t="array" ref="BE9">IF(BE$2=1,Assumptions!$AF9/12,(SUMIF($D$2:$EE$2,BE$2-1,$D9:$EE9)/12)*(1+XLOOKUP(BE$2,Assumptions!$C$94:$M$94,Assumptions!$C$97:$M$97)))</f>
        <v>0</v>
      </c>
      <c r="BF9" s="50">
        <f t="array" ref="BF9">IF(BF$2=1,Assumptions!$AF9/12,(SUMIF($D$2:$EE$2,BF$2-1,$D9:$EE9)/12)*(1+XLOOKUP(BF$2,Assumptions!$C$94:$M$94,Assumptions!$C$97:$M$97)))</f>
        <v>0</v>
      </c>
      <c r="BG9" s="50">
        <f t="array" ref="BG9">IF(BG$2=1,Assumptions!$AF9/12,(SUMIF($D$2:$EE$2,BG$2-1,$D9:$EE9)/12)*(1+XLOOKUP(BG$2,Assumptions!$C$94:$M$94,Assumptions!$C$97:$M$97)))</f>
        <v>0</v>
      </c>
      <c r="BH9" s="50">
        <f t="array" ref="BH9">IF(BH$2=1,Assumptions!$AF9/12,(SUMIF($D$2:$EE$2,BH$2-1,$D9:$EE9)/12)*(1+XLOOKUP(BH$2,Assumptions!$C$94:$M$94,Assumptions!$C$97:$M$97)))</f>
        <v>0</v>
      </c>
      <c r="BI9" s="50">
        <f t="array" ref="BI9">IF(BI$2=1,Assumptions!$AF9/12,(SUMIF($D$2:$EE$2,BI$2-1,$D9:$EE9)/12)*(1+XLOOKUP(BI$2,Assumptions!$C$94:$M$94,Assumptions!$C$97:$M$97)))</f>
        <v>0</v>
      </c>
      <c r="BJ9" s="50">
        <f t="array" ref="BJ9">IF(BJ$2=1,Assumptions!$AF9/12,(SUMIF($D$2:$EE$2,BJ$2-1,$D9:$EE9)/12)*(1+XLOOKUP(BJ$2,Assumptions!$C$94:$M$94,Assumptions!$C$97:$M$97)))</f>
        <v>0</v>
      </c>
      <c r="BK9" s="50">
        <f t="array" ref="BK9">IF(BK$2=1,Assumptions!$AF9/12,(SUMIF($D$2:$EE$2,BK$2-1,$D9:$EE9)/12)*(1+XLOOKUP(BK$2,Assumptions!$C$94:$M$94,Assumptions!$C$97:$M$97)))</f>
        <v>0</v>
      </c>
      <c r="BL9" s="50">
        <f t="array" ref="BL9">IF(BL$2=1,Assumptions!$AF9/12,(SUMIF($D$2:$EE$2,BL$2-1,$D9:$EE9)/12)*(1+XLOOKUP(BL$2,Assumptions!$C$94:$M$94,Assumptions!$C$97:$M$97)))</f>
        <v>0</v>
      </c>
      <c r="BM9" s="50">
        <f t="array" ref="BM9">IF(BM$2=1,Assumptions!$AF9/12,(SUMIF($D$2:$EE$2,BM$2-1,$D9:$EE9)/12)*(1+XLOOKUP(BM$2,Assumptions!$C$94:$M$94,Assumptions!$C$97:$M$97)))</f>
        <v>0</v>
      </c>
      <c r="BN9" s="50">
        <f t="array" ref="BN9">IF(BN$2=1,Assumptions!$AF9/12,(SUMIF($D$2:$EE$2,BN$2-1,$D9:$EE9)/12)*(1+XLOOKUP(BN$2,Assumptions!$C$94:$M$94,Assumptions!$C$97:$M$97)))</f>
        <v>0</v>
      </c>
      <c r="BO9" s="50">
        <f t="array" ref="BO9">IF(BO$2=1,Assumptions!$AF9/12,(SUMIF($D$2:$EE$2,BO$2-1,$D9:$EE9)/12)*(1+XLOOKUP(BO$2,Assumptions!$C$94:$M$94,Assumptions!$C$97:$M$97)))</f>
        <v>0</v>
      </c>
      <c r="BP9" s="50">
        <f t="array" ref="BP9">IF(BP$2=1,Assumptions!$AF9/12,(SUMIF($D$2:$EE$2,BP$2-1,$D9:$EE9)/12)*(1+XLOOKUP(BP$2,Assumptions!$C$94:$M$94,Assumptions!$C$97:$M$97)))</f>
        <v>0</v>
      </c>
      <c r="BQ9" s="50">
        <f t="array" ref="BQ9">IF(BQ$2=1,Assumptions!$AF9/12,(SUMIF($D$2:$EE$2,BQ$2-1,$D9:$EE9)/12)*(1+XLOOKUP(BQ$2,Assumptions!$C$94:$M$94,Assumptions!$C$97:$M$97)))</f>
        <v>0</v>
      </c>
      <c r="BR9" s="50">
        <f t="array" ref="BR9">IF(BR$2=1,Assumptions!$AF9/12,(SUMIF($D$2:$EE$2,BR$2-1,$D9:$EE9)/12)*(1+XLOOKUP(BR$2,Assumptions!$C$94:$M$94,Assumptions!$C$97:$M$97)))</f>
        <v>0</v>
      </c>
      <c r="BS9" s="50">
        <f t="array" ref="BS9">IF(BS$2=1,Assumptions!$AF9/12,(SUMIF($D$2:$EE$2,BS$2-1,$D9:$EE9)/12)*(1+XLOOKUP(BS$2,Assumptions!$C$94:$M$94,Assumptions!$C$97:$M$97)))</f>
        <v>0</v>
      </c>
      <c r="BT9" s="50">
        <f t="array" ref="BT9">IF(BT$2=1,Assumptions!$AF9/12,(SUMIF($D$2:$EE$2,BT$2-1,$D9:$EE9)/12)*(1+XLOOKUP(BT$2,Assumptions!$C$94:$M$94,Assumptions!$C$97:$M$97)))</f>
        <v>0</v>
      </c>
      <c r="BU9" s="50">
        <f t="array" ref="BU9">IF(BU$2=1,Assumptions!$AF9/12,(SUMIF($D$2:$EE$2,BU$2-1,$D9:$EE9)/12)*(1+XLOOKUP(BU$2,Assumptions!$C$94:$M$94,Assumptions!$C$97:$M$97)))</f>
        <v>0</v>
      </c>
      <c r="BV9" s="50">
        <f t="array" ref="BV9">IF(BV$2=1,Assumptions!$AF9/12,(SUMIF($D$2:$EE$2,BV$2-1,$D9:$EE9)/12)*(1+XLOOKUP(BV$2,Assumptions!$C$94:$M$94,Assumptions!$C$97:$M$97)))</f>
        <v>0</v>
      </c>
      <c r="BW9" s="50">
        <f t="array" ref="BW9">IF(BW$2=1,Assumptions!$AF9/12,(SUMIF($D$2:$EE$2,BW$2-1,$D9:$EE9)/12)*(1+XLOOKUP(BW$2,Assumptions!$C$94:$M$94,Assumptions!$C$97:$M$97)))</f>
        <v>0</v>
      </c>
      <c r="BX9" s="50">
        <f t="array" ref="BX9">IF(BX$2=1,Assumptions!$AF9/12,(SUMIF($D$2:$EE$2,BX$2-1,$D9:$EE9)/12)*(1+XLOOKUP(BX$2,Assumptions!$C$94:$M$94,Assumptions!$C$97:$M$97)))</f>
        <v>0</v>
      </c>
      <c r="BY9" s="50">
        <f t="array" ref="BY9">IF(BY$2=1,Assumptions!$AF9/12,(SUMIF($D$2:$EE$2,BY$2-1,$D9:$EE9)/12)*(1+XLOOKUP(BY$2,Assumptions!$C$94:$M$94,Assumptions!$C$97:$M$97)))</f>
        <v>0</v>
      </c>
      <c r="BZ9" s="50">
        <f t="array" ref="BZ9">IF(BZ$2=1,Assumptions!$AF9/12,(SUMIF($D$2:$EE$2,BZ$2-1,$D9:$EE9)/12)*(1+XLOOKUP(BZ$2,Assumptions!$C$94:$M$94,Assumptions!$C$97:$M$97)))</f>
        <v>0</v>
      </c>
      <c r="CA9" s="50">
        <f t="array" ref="CA9">IF(CA$2=1,Assumptions!$AF9/12,(SUMIF($D$2:$EE$2,CA$2-1,$D9:$EE9)/12)*(1+XLOOKUP(CA$2,Assumptions!$C$94:$M$94,Assumptions!$C$97:$M$97)))</f>
        <v>0</v>
      </c>
      <c r="CB9" s="50">
        <f t="array" ref="CB9">IF(CB$2=1,Assumptions!$AF9/12,(SUMIF($D$2:$EE$2,CB$2-1,$D9:$EE9)/12)*(1+XLOOKUP(CB$2,Assumptions!$C$94:$M$94,Assumptions!$C$97:$M$97)))</f>
        <v>0</v>
      </c>
      <c r="CC9" s="50">
        <f t="array" ref="CC9">IF(CC$2=1,Assumptions!$AF9/12,(SUMIF($D$2:$EE$2,CC$2-1,$D9:$EE9)/12)*(1+XLOOKUP(CC$2,Assumptions!$C$94:$M$94,Assumptions!$C$97:$M$97)))</f>
        <v>0</v>
      </c>
      <c r="CD9" s="50">
        <f t="array" ref="CD9">IF(CD$2=1,Assumptions!$AF9/12,(SUMIF($D$2:$EE$2,CD$2-1,$D9:$EE9)/12)*(1+XLOOKUP(CD$2,Assumptions!$C$94:$M$94,Assumptions!$C$97:$M$97)))</f>
        <v>0</v>
      </c>
      <c r="CE9" s="50">
        <f t="array" ref="CE9">IF(CE$2=1,Assumptions!$AF9/12,(SUMIF($D$2:$EE$2,CE$2-1,$D9:$EE9)/12)*(1+XLOOKUP(CE$2,Assumptions!$C$94:$M$94,Assumptions!$C$97:$M$97)))</f>
        <v>0</v>
      </c>
      <c r="CF9" s="50">
        <f t="array" ref="CF9">IF(CF$2=1,Assumptions!$AF9/12,(SUMIF($D$2:$EE$2,CF$2-1,$D9:$EE9)/12)*(1+XLOOKUP(CF$2,Assumptions!$C$94:$M$94,Assumptions!$C$97:$M$97)))</f>
        <v>0</v>
      </c>
      <c r="CG9" s="50">
        <f t="array" ref="CG9">IF(CG$2=1,Assumptions!$AF9/12,(SUMIF($D$2:$EE$2,CG$2-1,$D9:$EE9)/12)*(1+XLOOKUP(CG$2,Assumptions!$C$94:$M$94,Assumptions!$C$97:$M$97)))</f>
        <v>0</v>
      </c>
      <c r="CH9" s="50">
        <f t="array" ref="CH9">IF(CH$2=1,Assumptions!$AF9/12,(SUMIF($D$2:$EE$2,CH$2-1,$D9:$EE9)/12)*(1+XLOOKUP(CH$2,Assumptions!$C$94:$M$94,Assumptions!$C$97:$M$97)))</f>
        <v>0</v>
      </c>
      <c r="CI9" s="50">
        <f t="array" ref="CI9">IF(CI$2=1,Assumptions!$AF9/12,(SUMIF($D$2:$EE$2,CI$2-1,$D9:$EE9)/12)*(1+XLOOKUP(CI$2,Assumptions!$C$94:$M$94,Assumptions!$C$97:$M$97)))</f>
        <v>0</v>
      </c>
      <c r="CJ9" s="50">
        <f t="array" ref="CJ9">IF(CJ$2=1,Assumptions!$AF9/12,(SUMIF($D$2:$EE$2,CJ$2-1,$D9:$EE9)/12)*(1+XLOOKUP(CJ$2,Assumptions!$C$94:$M$94,Assumptions!$C$97:$M$97)))</f>
        <v>0</v>
      </c>
      <c r="CK9" s="50">
        <f t="array" ref="CK9">IF(CK$2=1,Assumptions!$AF9/12,(SUMIF($D$2:$EE$2,CK$2-1,$D9:$EE9)/12)*(1+XLOOKUP(CK$2,Assumptions!$C$94:$M$94,Assumptions!$C$97:$M$97)))</f>
        <v>0</v>
      </c>
      <c r="CL9" s="50">
        <f t="array" ref="CL9">IF(CL$2=1,Assumptions!$AF9/12,(SUMIF($D$2:$EE$2,CL$2-1,$D9:$EE9)/12)*(1+XLOOKUP(CL$2,Assumptions!$C$94:$M$94,Assumptions!$C$97:$M$97)))</f>
        <v>0</v>
      </c>
      <c r="CM9" s="50">
        <f t="array" ref="CM9">IF(CM$2=1,Assumptions!$AF9/12,(SUMIF($D$2:$EE$2,CM$2-1,$D9:$EE9)/12)*(1+XLOOKUP(CM$2,Assumptions!$C$94:$M$94,Assumptions!$C$97:$M$97)))</f>
        <v>0</v>
      </c>
      <c r="CN9" s="50">
        <f t="array" ref="CN9">IF(CN$2=1,Assumptions!$AF9/12,(SUMIF($D$2:$EE$2,CN$2-1,$D9:$EE9)/12)*(1+XLOOKUP(CN$2,Assumptions!$C$94:$M$94,Assumptions!$C$97:$M$97)))</f>
        <v>0</v>
      </c>
      <c r="CO9" s="50">
        <f t="array" ref="CO9">IF(CO$2=1,Assumptions!$AF9/12,(SUMIF($D$2:$EE$2,CO$2-1,$D9:$EE9)/12)*(1+XLOOKUP(CO$2,Assumptions!$C$94:$M$94,Assumptions!$C$97:$M$97)))</f>
        <v>0</v>
      </c>
      <c r="CP9" s="50">
        <f t="array" ref="CP9">IF(CP$2=1,Assumptions!$AF9/12,(SUMIF($D$2:$EE$2,CP$2-1,$D9:$EE9)/12)*(1+XLOOKUP(CP$2,Assumptions!$C$94:$M$94,Assumptions!$C$97:$M$97)))</f>
        <v>0</v>
      </c>
      <c r="CQ9" s="50">
        <f t="array" ref="CQ9">IF(CQ$2=1,Assumptions!$AF9/12,(SUMIF($D$2:$EE$2,CQ$2-1,$D9:$EE9)/12)*(1+XLOOKUP(CQ$2,Assumptions!$C$94:$M$94,Assumptions!$C$97:$M$97)))</f>
        <v>0</v>
      </c>
      <c r="CR9" s="50">
        <f t="array" ref="CR9">IF(CR$2=1,Assumptions!$AF9/12,(SUMIF($D$2:$EE$2,CR$2-1,$D9:$EE9)/12)*(1+XLOOKUP(CR$2,Assumptions!$C$94:$M$94,Assumptions!$C$97:$M$97)))</f>
        <v>0</v>
      </c>
      <c r="CS9" s="50">
        <f t="array" ref="CS9">IF(CS$2=1,Assumptions!$AF9/12,(SUMIF($D$2:$EE$2,CS$2-1,$D9:$EE9)/12)*(1+XLOOKUP(CS$2,Assumptions!$C$94:$M$94,Assumptions!$C$97:$M$97)))</f>
        <v>0</v>
      </c>
      <c r="CT9" s="50">
        <f t="array" ref="CT9">IF(CT$2=1,Assumptions!$AF9/12,(SUMIF($D$2:$EE$2,CT$2-1,$D9:$EE9)/12)*(1+XLOOKUP(CT$2,Assumptions!$C$94:$M$94,Assumptions!$C$97:$M$97)))</f>
        <v>0</v>
      </c>
      <c r="CU9" s="50">
        <f t="array" ref="CU9">IF(CU$2=1,Assumptions!$AF9/12,(SUMIF($D$2:$EE$2,CU$2-1,$D9:$EE9)/12)*(1+XLOOKUP(CU$2,Assumptions!$C$94:$M$94,Assumptions!$C$97:$M$97)))</f>
        <v>0</v>
      </c>
      <c r="CV9" s="50">
        <f t="array" ref="CV9">IF(CV$2=1,Assumptions!$AF9/12,(SUMIF($D$2:$EE$2,CV$2-1,$D9:$EE9)/12)*(1+XLOOKUP(CV$2,Assumptions!$C$94:$M$94,Assumptions!$C$97:$M$97)))</f>
        <v>0</v>
      </c>
      <c r="CW9" s="50">
        <f t="array" ref="CW9">IF(CW$2=1,Assumptions!$AF9/12,(SUMIF($D$2:$EE$2,CW$2-1,$D9:$EE9)/12)*(1+XLOOKUP(CW$2,Assumptions!$C$94:$M$94,Assumptions!$C$97:$M$97)))</f>
        <v>0</v>
      </c>
      <c r="CX9" s="50">
        <f t="array" ref="CX9">IF(CX$2=1,Assumptions!$AF9/12,(SUMIF($D$2:$EE$2,CX$2-1,$D9:$EE9)/12)*(1+XLOOKUP(CX$2,Assumptions!$C$94:$M$94,Assumptions!$C$97:$M$97)))</f>
        <v>0</v>
      </c>
      <c r="CY9" s="50">
        <f t="array" ref="CY9">IF(CY$2=1,Assumptions!$AF9/12,(SUMIF($D$2:$EE$2,CY$2-1,$D9:$EE9)/12)*(1+XLOOKUP(CY$2,Assumptions!$C$94:$M$94,Assumptions!$C$97:$M$97)))</f>
        <v>0</v>
      </c>
      <c r="CZ9" s="50">
        <f t="array" ref="CZ9">IF(CZ$2=1,Assumptions!$AF9/12,(SUMIF($D$2:$EE$2,CZ$2-1,$D9:$EE9)/12)*(1+XLOOKUP(CZ$2,Assumptions!$C$94:$M$94,Assumptions!$C$97:$M$97)))</f>
        <v>0</v>
      </c>
      <c r="DA9" s="50">
        <f t="array" ref="DA9">IF(DA$2=1,Assumptions!$AF9/12,(SUMIF($D$2:$EE$2,DA$2-1,$D9:$EE9)/12)*(1+XLOOKUP(DA$2,Assumptions!$C$94:$M$94,Assumptions!$C$97:$M$97)))</f>
        <v>0</v>
      </c>
      <c r="DB9" s="50">
        <f t="array" ref="DB9">IF(DB$2=1,Assumptions!$AF9/12,(SUMIF($D$2:$EE$2,DB$2-1,$D9:$EE9)/12)*(1+XLOOKUP(DB$2,Assumptions!$C$94:$M$94,Assumptions!$C$97:$M$97)))</f>
        <v>0</v>
      </c>
      <c r="DC9" s="50">
        <f t="array" ref="DC9">IF(DC$2=1,Assumptions!$AF9/12,(SUMIF($D$2:$EE$2,DC$2-1,$D9:$EE9)/12)*(1+XLOOKUP(DC$2,Assumptions!$C$94:$M$94,Assumptions!$C$97:$M$97)))</f>
        <v>0</v>
      </c>
      <c r="DD9" s="50">
        <f t="array" ref="DD9">IF(DD$2=1,Assumptions!$AF9/12,(SUMIF($D$2:$EE$2,DD$2-1,$D9:$EE9)/12)*(1+XLOOKUP(DD$2,Assumptions!$C$94:$M$94,Assumptions!$C$97:$M$97)))</f>
        <v>0</v>
      </c>
      <c r="DE9" s="50">
        <f t="array" ref="DE9">IF(DE$2=1,Assumptions!$AF9/12,(SUMIF($D$2:$EE$2,DE$2-1,$D9:$EE9)/12)*(1+XLOOKUP(DE$2,Assumptions!$C$94:$M$94,Assumptions!$C$97:$M$97)))</f>
        <v>0</v>
      </c>
      <c r="DF9" s="50">
        <f t="array" ref="DF9">IF(DF$2=1,Assumptions!$AF9/12,(SUMIF($D$2:$EE$2,DF$2-1,$D9:$EE9)/12)*(1+XLOOKUP(DF$2,Assumptions!$C$94:$M$94,Assumptions!$C$97:$M$97)))</f>
        <v>0</v>
      </c>
      <c r="DG9" s="50">
        <f t="array" ref="DG9">IF(DG$2=1,Assumptions!$AF9/12,(SUMIF($D$2:$EE$2,DG$2-1,$D9:$EE9)/12)*(1+XLOOKUP(DG$2,Assumptions!$C$94:$M$94,Assumptions!$C$97:$M$97)))</f>
        <v>0</v>
      </c>
      <c r="DH9" s="50">
        <f t="array" ref="DH9">IF(DH$2=1,Assumptions!$AF9/12,(SUMIF($D$2:$EE$2,DH$2-1,$D9:$EE9)/12)*(1+XLOOKUP(DH$2,Assumptions!$C$94:$M$94,Assumptions!$C$97:$M$97)))</f>
        <v>0</v>
      </c>
      <c r="DI9" s="50">
        <f t="array" ref="DI9">IF(DI$2=1,Assumptions!$AF9/12,(SUMIF($D$2:$EE$2,DI$2-1,$D9:$EE9)/12)*(1+XLOOKUP(DI$2,Assumptions!$C$94:$M$94,Assumptions!$C$97:$M$97)))</f>
        <v>0</v>
      </c>
      <c r="DJ9" s="50">
        <f t="array" ref="DJ9">IF(DJ$2=1,Assumptions!$AF9/12,(SUMIF($D$2:$EE$2,DJ$2-1,$D9:$EE9)/12)*(1+XLOOKUP(DJ$2,Assumptions!$C$94:$M$94,Assumptions!$C$97:$M$97)))</f>
        <v>0</v>
      </c>
      <c r="DK9" s="50">
        <f t="array" ref="DK9">IF(DK$2=1,Assumptions!$AF9/12,(SUMIF($D$2:$EE$2,DK$2-1,$D9:$EE9)/12)*(1+XLOOKUP(DK$2,Assumptions!$C$94:$M$94,Assumptions!$C$97:$M$97)))</f>
        <v>0</v>
      </c>
      <c r="DL9" s="50">
        <f t="array" ref="DL9">IF(DL$2=1,Assumptions!$AF9/12,(SUMIF($D$2:$EE$2,DL$2-1,$D9:$EE9)/12)*(1+XLOOKUP(DL$2,Assumptions!$C$94:$M$94,Assumptions!$C$97:$M$97)))</f>
        <v>0</v>
      </c>
      <c r="DM9" s="50">
        <f t="array" ref="DM9">IF(DM$2=1,Assumptions!$AF9/12,(SUMIF($D$2:$EE$2,DM$2-1,$D9:$EE9)/12)*(1+XLOOKUP(DM$2,Assumptions!$C$94:$M$94,Assumptions!$C$97:$M$97)))</f>
        <v>0</v>
      </c>
      <c r="DN9" s="50">
        <f t="array" ref="DN9">IF(DN$2=1,Assumptions!$AF9/12,(SUMIF($D$2:$EE$2,DN$2-1,$D9:$EE9)/12)*(1+XLOOKUP(DN$2,Assumptions!$C$94:$M$94,Assumptions!$C$97:$M$97)))</f>
        <v>0</v>
      </c>
      <c r="DO9" s="50">
        <f t="array" ref="DO9">IF(DO$2=1,Assumptions!$AF9/12,(SUMIF($D$2:$EE$2,DO$2-1,$D9:$EE9)/12)*(1+XLOOKUP(DO$2,Assumptions!$C$94:$M$94,Assumptions!$C$97:$M$97)))</f>
        <v>0</v>
      </c>
      <c r="DP9" s="50">
        <f t="array" ref="DP9">IF(DP$2=1,Assumptions!$AF9/12,(SUMIF($D$2:$EE$2,DP$2-1,$D9:$EE9)/12)*(1+XLOOKUP(DP$2,Assumptions!$C$94:$M$94,Assumptions!$C$97:$M$97)))</f>
        <v>0</v>
      </c>
      <c r="DQ9" s="50">
        <f t="array" ref="DQ9">IF(DQ$2=1,Assumptions!$AF9/12,(SUMIF($D$2:$EE$2,DQ$2-1,$D9:$EE9)/12)*(1+XLOOKUP(DQ$2,Assumptions!$C$94:$M$94,Assumptions!$C$97:$M$97)))</f>
        <v>0</v>
      </c>
      <c r="DR9" s="50">
        <f t="array" ref="DR9">IF(DR$2=1,Assumptions!$AF9/12,(SUMIF($D$2:$EE$2,DR$2-1,$D9:$EE9)/12)*(1+XLOOKUP(DR$2,Assumptions!$C$94:$M$94,Assumptions!$C$97:$M$97)))</f>
        <v>0</v>
      </c>
      <c r="DS9" s="50">
        <f t="array" ref="DS9">IF(DS$2=1,Assumptions!$AF9/12,(SUMIF($D$2:$EE$2,DS$2-1,$D9:$EE9)/12)*(1+XLOOKUP(DS$2,Assumptions!$C$94:$M$94,Assumptions!$C$97:$M$97)))</f>
        <v>0</v>
      </c>
      <c r="DT9" s="50">
        <f t="array" ref="DT9">IF(DT$2=1,Assumptions!$AF9/12,(SUMIF($D$2:$EE$2,DT$2-1,$D9:$EE9)/12)*(1+XLOOKUP(DT$2,Assumptions!$C$94:$M$94,Assumptions!$C$97:$M$97)))</f>
        <v>0</v>
      </c>
      <c r="DU9" s="50">
        <f t="array" ref="DU9">IF(DU$2=1,Assumptions!$AF9/12,(SUMIF($D$2:$EE$2,DU$2-1,$D9:$EE9)/12)*(1+XLOOKUP(DU$2,Assumptions!$C$94:$M$94,Assumptions!$C$97:$M$97)))</f>
        <v>0</v>
      </c>
      <c r="DV9" s="50">
        <f t="array" ref="DV9">IF(DV$2=1,Assumptions!$AF9/12,(SUMIF($D$2:$EE$2,DV$2-1,$D9:$EE9)/12)*(1+XLOOKUP(DV$2,Assumptions!$C$94:$M$94,Assumptions!$C$97:$M$97)))</f>
        <v>0</v>
      </c>
      <c r="DW9" s="50">
        <f t="array" ref="DW9">IF(DW$2=1,Assumptions!$AF9/12,(SUMIF($D$2:$EE$2,DW$2-1,$D9:$EE9)/12)*(1+XLOOKUP(DW$2,Assumptions!$C$94:$M$94,Assumptions!$C$97:$M$97)))</f>
        <v>0</v>
      </c>
      <c r="DX9" s="50">
        <f t="array" ref="DX9">IF(DX$2=1,Assumptions!$AF9/12,(SUMIF($D$2:$EE$2,DX$2-1,$D9:$EE9)/12)*(1+XLOOKUP(DX$2,Assumptions!$C$94:$M$94,Assumptions!$C$97:$M$97)))</f>
        <v>0</v>
      </c>
      <c r="DY9" s="50">
        <f t="array" ref="DY9">IF(DY$2=1,Assumptions!$AF9/12,(SUMIF($D$2:$EE$2,DY$2-1,$D9:$EE9)/12)*(1+XLOOKUP(DY$2,Assumptions!$C$94:$M$94,Assumptions!$C$97:$M$97)))</f>
        <v>0</v>
      </c>
      <c r="DZ9" s="50">
        <f t="array" ref="DZ9">IF(DZ$2=1,Assumptions!$AF9/12,(SUMIF($D$2:$EE$2,DZ$2-1,$D9:$EE9)/12)*(1+XLOOKUP(DZ$2,Assumptions!$C$94:$M$94,Assumptions!$C$97:$M$97)))</f>
        <v>0</v>
      </c>
      <c r="EA9" s="50">
        <f t="array" ref="EA9">IF(EA$2=1,Assumptions!$AF9/12,(SUMIF($D$2:$EE$2,EA$2-1,$D9:$EE9)/12)*(1+XLOOKUP(EA$2,Assumptions!$C$94:$M$94,Assumptions!$C$97:$M$97)))</f>
        <v>0</v>
      </c>
      <c r="EB9" s="50">
        <f t="array" ref="EB9">IF(EB$2=1,Assumptions!$AF9/12,(SUMIF($D$2:$EE$2,EB$2-1,$D9:$EE9)/12)*(1+XLOOKUP(EB$2,Assumptions!$C$94:$M$94,Assumptions!$C$97:$M$97)))</f>
        <v>0</v>
      </c>
      <c r="EC9" s="50">
        <f t="array" ref="EC9">IF(EC$2=1,Assumptions!$AF9/12,(SUMIF($D$2:$EE$2,EC$2-1,$D9:$EE9)/12)*(1+XLOOKUP(EC$2,Assumptions!$C$94:$M$94,Assumptions!$C$97:$M$97)))</f>
        <v>0</v>
      </c>
      <c r="ED9" s="50">
        <f t="array" ref="ED9">IF(ED$2=1,Assumptions!$AF9/12,(SUMIF($D$2:$EE$2,ED$2-1,$D9:$EE9)/12)*(1+XLOOKUP(ED$2,Assumptions!$C$94:$M$94,Assumptions!$C$97:$M$97)))</f>
        <v>0</v>
      </c>
      <c r="EE9" s="50">
        <f t="array" ref="EE9">IF(EE$2=1,Assumptions!$AF9/12,(SUMIF($D$2:$EE$2,EE$2-1,$D9:$EE9)/12)*(1+XLOOKUP(EE$2,Assumptions!$C$94:$M$94,Assumptions!$C$97:$M$97)))</f>
        <v>0</v>
      </c>
    </row>
    <row r="10" ht="15.75" customHeight="1">
      <c r="A10" s="1"/>
      <c r="B10" s="1"/>
      <c r="C10" s="1" t="str">
        <f>Assumptions!Z10</f>
        <v/>
      </c>
      <c r="D10" s="50">
        <f t="array" ref="D10">IF(D$2=1,Assumptions!$AF10/12,(SUMIF($D$2:$EE$2,D$2-1,$D10:$EE10)/12)*(1+XLOOKUP(D$2,Assumptions!$C$94:$M$94,Assumptions!$C$97:$M$97)))</f>
        <v>0</v>
      </c>
      <c r="E10" s="50">
        <f t="array" ref="E10">IF(E$2=1,Assumptions!$AF10/12,(SUMIF($D$2:$EE$2,E$2-1,$D10:$EE10)/12)*(1+XLOOKUP(E$2,Assumptions!$C$94:$M$94,Assumptions!$C$97:$M$97)))</f>
        <v>0</v>
      </c>
      <c r="F10" s="50">
        <f t="array" ref="F10">IF(F$2=1,Assumptions!$AF10/12,(SUMIF($D$2:$EE$2,F$2-1,$D10:$EE10)/12)*(1+XLOOKUP(F$2,Assumptions!$C$94:$M$94,Assumptions!$C$97:$M$97)))</f>
        <v>0</v>
      </c>
      <c r="G10" s="50">
        <f t="array" ref="G10">IF(G$2=1,Assumptions!$AF10/12,(SUMIF($D$2:$EE$2,G$2-1,$D10:$EE10)/12)*(1+XLOOKUP(G$2,Assumptions!$C$94:$M$94,Assumptions!$C$97:$M$97)))</f>
        <v>0</v>
      </c>
      <c r="H10" s="50">
        <f t="array" ref="H10">IF(H$2=1,Assumptions!$AF10/12,(SUMIF($D$2:$EE$2,H$2-1,$D10:$EE10)/12)*(1+XLOOKUP(H$2,Assumptions!$C$94:$M$94,Assumptions!$C$97:$M$97)))</f>
        <v>0</v>
      </c>
      <c r="I10" s="50">
        <f t="array" ref="I10">IF(I$2=1,Assumptions!$AF10/12,(SUMIF($D$2:$EE$2,I$2-1,$D10:$EE10)/12)*(1+XLOOKUP(I$2,Assumptions!$C$94:$M$94,Assumptions!$C$97:$M$97)))</f>
        <v>0</v>
      </c>
      <c r="J10" s="50">
        <f t="array" ref="J10">IF(J$2=1,Assumptions!$AF10/12,(SUMIF($D$2:$EE$2,J$2-1,$D10:$EE10)/12)*(1+XLOOKUP(J$2,Assumptions!$C$94:$M$94,Assumptions!$C$97:$M$97)))</f>
        <v>0</v>
      </c>
      <c r="K10" s="50">
        <f t="array" ref="K10">IF(K$2=1,Assumptions!$AF10/12,(SUMIF($D$2:$EE$2,K$2-1,$D10:$EE10)/12)*(1+XLOOKUP(K$2,Assumptions!$C$94:$M$94,Assumptions!$C$97:$M$97)))</f>
        <v>0</v>
      </c>
      <c r="L10" s="50">
        <f t="array" ref="L10">IF(L$2=1,Assumptions!$AF10/12,(SUMIF($D$2:$EE$2,L$2-1,$D10:$EE10)/12)*(1+XLOOKUP(L$2,Assumptions!$C$94:$M$94,Assumptions!$C$97:$M$97)))</f>
        <v>0</v>
      </c>
      <c r="M10" s="50">
        <f t="array" ref="M10">IF(M$2=1,Assumptions!$AF10/12,(SUMIF($D$2:$EE$2,M$2-1,$D10:$EE10)/12)*(1+XLOOKUP(M$2,Assumptions!$C$94:$M$94,Assumptions!$C$97:$M$97)))</f>
        <v>0</v>
      </c>
      <c r="N10" s="50">
        <f t="array" ref="N10">IF(N$2=1,Assumptions!$AF10/12,(SUMIF($D$2:$EE$2,N$2-1,$D10:$EE10)/12)*(1+XLOOKUP(N$2,Assumptions!$C$94:$M$94,Assumptions!$C$97:$M$97)))</f>
        <v>0</v>
      </c>
      <c r="O10" s="50">
        <f t="array" ref="O10">IF(O$2=1,Assumptions!$AF10/12,(SUMIF($D$2:$EE$2,O$2-1,$D10:$EE10)/12)*(1+XLOOKUP(O$2,Assumptions!$C$94:$M$94,Assumptions!$C$97:$M$97)))</f>
        <v>0</v>
      </c>
      <c r="P10" s="50">
        <f t="array" ref="P10">IF(P$2=1,Assumptions!$AF10/12,(SUMIF($D$2:$EE$2,P$2-1,$D10:$EE10)/12)*(1+XLOOKUP(P$2,Assumptions!$C$94:$M$94,Assumptions!$C$97:$M$97)))</f>
        <v>0</v>
      </c>
      <c r="Q10" s="50">
        <f t="array" ref="Q10">IF(Q$2=1,Assumptions!$AF10/12,(SUMIF($D$2:$EE$2,Q$2-1,$D10:$EE10)/12)*(1+XLOOKUP(Q$2,Assumptions!$C$94:$M$94,Assumptions!$C$97:$M$97)))</f>
        <v>0</v>
      </c>
      <c r="R10" s="50">
        <f t="array" ref="R10">IF(R$2=1,Assumptions!$AF10/12,(SUMIF($D$2:$EE$2,R$2-1,$D10:$EE10)/12)*(1+XLOOKUP(R$2,Assumptions!$C$94:$M$94,Assumptions!$C$97:$M$97)))</f>
        <v>0</v>
      </c>
      <c r="S10" s="50">
        <f t="array" ref="S10">IF(S$2=1,Assumptions!$AF10/12,(SUMIF($D$2:$EE$2,S$2-1,$D10:$EE10)/12)*(1+XLOOKUP(S$2,Assumptions!$C$94:$M$94,Assumptions!$C$97:$M$97)))</f>
        <v>0</v>
      </c>
      <c r="T10" s="50">
        <f t="array" ref="T10">IF(T$2=1,Assumptions!$AF10/12,(SUMIF($D$2:$EE$2,T$2-1,$D10:$EE10)/12)*(1+XLOOKUP(T$2,Assumptions!$C$94:$M$94,Assumptions!$C$97:$M$97)))</f>
        <v>0</v>
      </c>
      <c r="U10" s="50">
        <f t="array" ref="U10">IF(U$2=1,Assumptions!$AF10/12,(SUMIF($D$2:$EE$2,U$2-1,$D10:$EE10)/12)*(1+XLOOKUP(U$2,Assumptions!$C$94:$M$94,Assumptions!$C$97:$M$97)))</f>
        <v>0</v>
      </c>
      <c r="V10" s="50">
        <f t="array" ref="V10">IF(V$2=1,Assumptions!$AF10/12,(SUMIF($D$2:$EE$2,V$2-1,$D10:$EE10)/12)*(1+XLOOKUP(V$2,Assumptions!$C$94:$M$94,Assumptions!$C$97:$M$97)))</f>
        <v>0</v>
      </c>
      <c r="W10" s="50">
        <f t="array" ref="W10">IF(W$2=1,Assumptions!$AF10/12,(SUMIF($D$2:$EE$2,W$2-1,$D10:$EE10)/12)*(1+XLOOKUP(W$2,Assumptions!$C$94:$M$94,Assumptions!$C$97:$M$97)))</f>
        <v>0</v>
      </c>
      <c r="X10" s="50">
        <f t="array" ref="X10">IF(X$2=1,Assumptions!$AF10/12,(SUMIF($D$2:$EE$2,X$2-1,$D10:$EE10)/12)*(1+XLOOKUP(X$2,Assumptions!$C$94:$M$94,Assumptions!$C$97:$M$97)))</f>
        <v>0</v>
      </c>
      <c r="Y10" s="50">
        <f t="array" ref="Y10">IF(Y$2=1,Assumptions!$AF10/12,(SUMIF($D$2:$EE$2,Y$2-1,$D10:$EE10)/12)*(1+XLOOKUP(Y$2,Assumptions!$C$94:$M$94,Assumptions!$C$97:$M$97)))</f>
        <v>0</v>
      </c>
      <c r="Z10" s="50">
        <f t="array" ref="Z10">IF(Z$2=1,Assumptions!$AF10/12,(SUMIF($D$2:$EE$2,Z$2-1,$D10:$EE10)/12)*(1+XLOOKUP(Z$2,Assumptions!$C$94:$M$94,Assumptions!$C$97:$M$97)))</f>
        <v>0</v>
      </c>
      <c r="AA10" s="50">
        <f t="array" ref="AA10">IF(AA$2=1,Assumptions!$AF10/12,(SUMIF($D$2:$EE$2,AA$2-1,$D10:$EE10)/12)*(1+XLOOKUP(AA$2,Assumptions!$C$94:$M$94,Assumptions!$C$97:$M$97)))</f>
        <v>0</v>
      </c>
      <c r="AB10" s="50">
        <f t="array" ref="AB10">IF(AB$2=1,Assumptions!$AF10/12,(SUMIF($D$2:$EE$2,AB$2-1,$D10:$EE10)/12)*(1+XLOOKUP(AB$2,Assumptions!$C$94:$M$94,Assumptions!$C$97:$M$97)))</f>
        <v>0</v>
      </c>
      <c r="AC10" s="50">
        <f t="array" ref="AC10">IF(AC$2=1,Assumptions!$AF10/12,(SUMIF($D$2:$EE$2,AC$2-1,$D10:$EE10)/12)*(1+XLOOKUP(AC$2,Assumptions!$C$94:$M$94,Assumptions!$C$97:$M$97)))</f>
        <v>0</v>
      </c>
      <c r="AD10" s="50">
        <f t="array" ref="AD10">IF(AD$2=1,Assumptions!$AF10/12,(SUMIF($D$2:$EE$2,AD$2-1,$D10:$EE10)/12)*(1+XLOOKUP(AD$2,Assumptions!$C$94:$M$94,Assumptions!$C$97:$M$97)))</f>
        <v>0</v>
      </c>
      <c r="AE10" s="50">
        <f t="array" ref="AE10">IF(AE$2=1,Assumptions!$AF10/12,(SUMIF($D$2:$EE$2,AE$2-1,$D10:$EE10)/12)*(1+XLOOKUP(AE$2,Assumptions!$C$94:$M$94,Assumptions!$C$97:$M$97)))</f>
        <v>0</v>
      </c>
      <c r="AF10" s="50">
        <f t="array" ref="AF10">IF(AF$2=1,Assumptions!$AF10/12,(SUMIF($D$2:$EE$2,AF$2-1,$D10:$EE10)/12)*(1+XLOOKUP(AF$2,Assumptions!$C$94:$M$94,Assumptions!$C$97:$M$97)))</f>
        <v>0</v>
      </c>
      <c r="AG10" s="50">
        <f t="array" ref="AG10">IF(AG$2=1,Assumptions!$AF10/12,(SUMIF($D$2:$EE$2,AG$2-1,$D10:$EE10)/12)*(1+XLOOKUP(AG$2,Assumptions!$C$94:$M$94,Assumptions!$C$97:$M$97)))</f>
        <v>0</v>
      </c>
      <c r="AH10" s="50">
        <f t="array" ref="AH10">IF(AH$2=1,Assumptions!$AF10/12,(SUMIF($D$2:$EE$2,AH$2-1,$D10:$EE10)/12)*(1+XLOOKUP(AH$2,Assumptions!$C$94:$M$94,Assumptions!$C$97:$M$97)))</f>
        <v>0</v>
      </c>
      <c r="AI10" s="50">
        <f t="array" ref="AI10">IF(AI$2=1,Assumptions!$AF10/12,(SUMIF($D$2:$EE$2,AI$2-1,$D10:$EE10)/12)*(1+XLOOKUP(AI$2,Assumptions!$C$94:$M$94,Assumptions!$C$97:$M$97)))</f>
        <v>0</v>
      </c>
      <c r="AJ10" s="50">
        <f t="array" ref="AJ10">IF(AJ$2=1,Assumptions!$AF10/12,(SUMIF($D$2:$EE$2,AJ$2-1,$D10:$EE10)/12)*(1+XLOOKUP(AJ$2,Assumptions!$C$94:$M$94,Assumptions!$C$97:$M$97)))</f>
        <v>0</v>
      </c>
      <c r="AK10" s="50">
        <f t="array" ref="AK10">IF(AK$2=1,Assumptions!$AF10/12,(SUMIF($D$2:$EE$2,AK$2-1,$D10:$EE10)/12)*(1+XLOOKUP(AK$2,Assumptions!$C$94:$M$94,Assumptions!$C$97:$M$97)))</f>
        <v>0</v>
      </c>
      <c r="AL10" s="50">
        <f t="array" ref="AL10">IF(AL$2=1,Assumptions!$AF10/12,(SUMIF($D$2:$EE$2,AL$2-1,$D10:$EE10)/12)*(1+XLOOKUP(AL$2,Assumptions!$C$94:$M$94,Assumptions!$C$97:$M$97)))</f>
        <v>0</v>
      </c>
      <c r="AM10" s="50">
        <f t="array" ref="AM10">IF(AM$2=1,Assumptions!$AF10/12,(SUMIF($D$2:$EE$2,AM$2-1,$D10:$EE10)/12)*(1+XLOOKUP(AM$2,Assumptions!$C$94:$M$94,Assumptions!$C$97:$M$97)))</f>
        <v>0</v>
      </c>
      <c r="AN10" s="50">
        <f t="array" ref="AN10">IF(AN$2=1,Assumptions!$AF10/12,(SUMIF($D$2:$EE$2,AN$2-1,$D10:$EE10)/12)*(1+XLOOKUP(AN$2,Assumptions!$C$94:$M$94,Assumptions!$C$97:$M$97)))</f>
        <v>0</v>
      </c>
      <c r="AO10" s="50">
        <f t="array" ref="AO10">IF(AO$2=1,Assumptions!$AF10/12,(SUMIF($D$2:$EE$2,AO$2-1,$D10:$EE10)/12)*(1+XLOOKUP(AO$2,Assumptions!$C$94:$M$94,Assumptions!$C$97:$M$97)))</f>
        <v>0</v>
      </c>
      <c r="AP10" s="50">
        <f t="array" ref="AP10">IF(AP$2=1,Assumptions!$AF10/12,(SUMIF($D$2:$EE$2,AP$2-1,$D10:$EE10)/12)*(1+XLOOKUP(AP$2,Assumptions!$C$94:$M$94,Assumptions!$C$97:$M$97)))</f>
        <v>0</v>
      </c>
      <c r="AQ10" s="50">
        <f t="array" ref="AQ10">IF(AQ$2=1,Assumptions!$AF10/12,(SUMIF($D$2:$EE$2,AQ$2-1,$D10:$EE10)/12)*(1+XLOOKUP(AQ$2,Assumptions!$C$94:$M$94,Assumptions!$C$97:$M$97)))</f>
        <v>0</v>
      </c>
      <c r="AR10" s="50">
        <f t="array" ref="AR10">IF(AR$2=1,Assumptions!$AF10/12,(SUMIF($D$2:$EE$2,AR$2-1,$D10:$EE10)/12)*(1+XLOOKUP(AR$2,Assumptions!$C$94:$M$94,Assumptions!$C$97:$M$97)))</f>
        <v>0</v>
      </c>
      <c r="AS10" s="50">
        <f t="array" ref="AS10">IF(AS$2=1,Assumptions!$AF10/12,(SUMIF($D$2:$EE$2,AS$2-1,$D10:$EE10)/12)*(1+XLOOKUP(AS$2,Assumptions!$C$94:$M$94,Assumptions!$C$97:$M$97)))</f>
        <v>0</v>
      </c>
      <c r="AT10" s="50">
        <f t="array" ref="AT10">IF(AT$2=1,Assumptions!$AF10/12,(SUMIF($D$2:$EE$2,AT$2-1,$D10:$EE10)/12)*(1+XLOOKUP(AT$2,Assumptions!$C$94:$M$94,Assumptions!$C$97:$M$97)))</f>
        <v>0</v>
      </c>
      <c r="AU10" s="50">
        <f t="array" ref="AU10">IF(AU$2=1,Assumptions!$AF10/12,(SUMIF($D$2:$EE$2,AU$2-1,$D10:$EE10)/12)*(1+XLOOKUP(AU$2,Assumptions!$C$94:$M$94,Assumptions!$C$97:$M$97)))</f>
        <v>0</v>
      </c>
      <c r="AV10" s="50">
        <f t="array" ref="AV10">IF(AV$2=1,Assumptions!$AF10/12,(SUMIF($D$2:$EE$2,AV$2-1,$D10:$EE10)/12)*(1+XLOOKUP(AV$2,Assumptions!$C$94:$M$94,Assumptions!$C$97:$M$97)))</f>
        <v>0</v>
      </c>
      <c r="AW10" s="50">
        <f t="array" ref="AW10">IF(AW$2=1,Assumptions!$AF10/12,(SUMIF($D$2:$EE$2,AW$2-1,$D10:$EE10)/12)*(1+XLOOKUP(AW$2,Assumptions!$C$94:$M$94,Assumptions!$C$97:$M$97)))</f>
        <v>0</v>
      </c>
      <c r="AX10" s="50">
        <f t="array" ref="AX10">IF(AX$2=1,Assumptions!$AF10/12,(SUMIF($D$2:$EE$2,AX$2-1,$D10:$EE10)/12)*(1+XLOOKUP(AX$2,Assumptions!$C$94:$M$94,Assumptions!$C$97:$M$97)))</f>
        <v>0</v>
      </c>
      <c r="AY10" s="50">
        <f t="array" ref="AY10">IF(AY$2=1,Assumptions!$AF10/12,(SUMIF($D$2:$EE$2,AY$2-1,$D10:$EE10)/12)*(1+XLOOKUP(AY$2,Assumptions!$C$94:$M$94,Assumptions!$C$97:$M$97)))</f>
        <v>0</v>
      </c>
      <c r="AZ10" s="50">
        <f t="array" ref="AZ10">IF(AZ$2=1,Assumptions!$AF10/12,(SUMIF($D$2:$EE$2,AZ$2-1,$D10:$EE10)/12)*(1+XLOOKUP(AZ$2,Assumptions!$C$94:$M$94,Assumptions!$C$97:$M$97)))</f>
        <v>0</v>
      </c>
      <c r="BA10" s="50">
        <f t="array" ref="BA10">IF(BA$2=1,Assumptions!$AF10/12,(SUMIF($D$2:$EE$2,BA$2-1,$D10:$EE10)/12)*(1+XLOOKUP(BA$2,Assumptions!$C$94:$M$94,Assumptions!$C$97:$M$97)))</f>
        <v>0</v>
      </c>
      <c r="BB10" s="50">
        <f t="array" ref="BB10">IF(BB$2=1,Assumptions!$AF10/12,(SUMIF($D$2:$EE$2,BB$2-1,$D10:$EE10)/12)*(1+XLOOKUP(BB$2,Assumptions!$C$94:$M$94,Assumptions!$C$97:$M$97)))</f>
        <v>0</v>
      </c>
      <c r="BC10" s="50">
        <f t="array" ref="BC10">IF(BC$2=1,Assumptions!$AF10/12,(SUMIF($D$2:$EE$2,BC$2-1,$D10:$EE10)/12)*(1+XLOOKUP(BC$2,Assumptions!$C$94:$M$94,Assumptions!$C$97:$M$97)))</f>
        <v>0</v>
      </c>
      <c r="BD10" s="50">
        <f t="array" ref="BD10">IF(BD$2=1,Assumptions!$AF10/12,(SUMIF($D$2:$EE$2,BD$2-1,$D10:$EE10)/12)*(1+XLOOKUP(BD$2,Assumptions!$C$94:$M$94,Assumptions!$C$97:$M$97)))</f>
        <v>0</v>
      </c>
      <c r="BE10" s="50">
        <f t="array" ref="BE10">IF(BE$2=1,Assumptions!$AF10/12,(SUMIF($D$2:$EE$2,BE$2-1,$D10:$EE10)/12)*(1+XLOOKUP(BE$2,Assumptions!$C$94:$M$94,Assumptions!$C$97:$M$97)))</f>
        <v>0</v>
      </c>
      <c r="BF10" s="50">
        <f t="array" ref="BF10">IF(BF$2=1,Assumptions!$AF10/12,(SUMIF($D$2:$EE$2,BF$2-1,$D10:$EE10)/12)*(1+XLOOKUP(BF$2,Assumptions!$C$94:$M$94,Assumptions!$C$97:$M$97)))</f>
        <v>0</v>
      </c>
      <c r="BG10" s="50">
        <f t="array" ref="BG10">IF(BG$2=1,Assumptions!$AF10/12,(SUMIF($D$2:$EE$2,BG$2-1,$D10:$EE10)/12)*(1+XLOOKUP(BG$2,Assumptions!$C$94:$M$94,Assumptions!$C$97:$M$97)))</f>
        <v>0</v>
      </c>
      <c r="BH10" s="50">
        <f t="array" ref="BH10">IF(BH$2=1,Assumptions!$AF10/12,(SUMIF($D$2:$EE$2,BH$2-1,$D10:$EE10)/12)*(1+XLOOKUP(BH$2,Assumptions!$C$94:$M$94,Assumptions!$C$97:$M$97)))</f>
        <v>0</v>
      </c>
      <c r="BI10" s="50">
        <f t="array" ref="BI10">IF(BI$2=1,Assumptions!$AF10/12,(SUMIF($D$2:$EE$2,BI$2-1,$D10:$EE10)/12)*(1+XLOOKUP(BI$2,Assumptions!$C$94:$M$94,Assumptions!$C$97:$M$97)))</f>
        <v>0</v>
      </c>
      <c r="BJ10" s="50">
        <f t="array" ref="BJ10">IF(BJ$2=1,Assumptions!$AF10/12,(SUMIF($D$2:$EE$2,BJ$2-1,$D10:$EE10)/12)*(1+XLOOKUP(BJ$2,Assumptions!$C$94:$M$94,Assumptions!$C$97:$M$97)))</f>
        <v>0</v>
      </c>
      <c r="BK10" s="50">
        <f t="array" ref="BK10">IF(BK$2=1,Assumptions!$AF10/12,(SUMIF($D$2:$EE$2,BK$2-1,$D10:$EE10)/12)*(1+XLOOKUP(BK$2,Assumptions!$C$94:$M$94,Assumptions!$C$97:$M$97)))</f>
        <v>0</v>
      </c>
      <c r="BL10" s="50">
        <f t="array" ref="BL10">IF(BL$2=1,Assumptions!$AF10/12,(SUMIF($D$2:$EE$2,BL$2-1,$D10:$EE10)/12)*(1+XLOOKUP(BL$2,Assumptions!$C$94:$M$94,Assumptions!$C$97:$M$97)))</f>
        <v>0</v>
      </c>
      <c r="BM10" s="50">
        <f t="array" ref="BM10">IF(BM$2=1,Assumptions!$AF10/12,(SUMIF($D$2:$EE$2,BM$2-1,$D10:$EE10)/12)*(1+XLOOKUP(BM$2,Assumptions!$C$94:$M$94,Assumptions!$C$97:$M$97)))</f>
        <v>0</v>
      </c>
      <c r="BN10" s="50">
        <f t="array" ref="BN10">IF(BN$2=1,Assumptions!$AF10/12,(SUMIF($D$2:$EE$2,BN$2-1,$D10:$EE10)/12)*(1+XLOOKUP(BN$2,Assumptions!$C$94:$M$94,Assumptions!$C$97:$M$97)))</f>
        <v>0</v>
      </c>
      <c r="BO10" s="50">
        <f t="array" ref="BO10">IF(BO$2=1,Assumptions!$AF10/12,(SUMIF($D$2:$EE$2,BO$2-1,$D10:$EE10)/12)*(1+XLOOKUP(BO$2,Assumptions!$C$94:$M$94,Assumptions!$C$97:$M$97)))</f>
        <v>0</v>
      </c>
      <c r="BP10" s="50">
        <f t="array" ref="BP10">IF(BP$2=1,Assumptions!$AF10/12,(SUMIF($D$2:$EE$2,BP$2-1,$D10:$EE10)/12)*(1+XLOOKUP(BP$2,Assumptions!$C$94:$M$94,Assumptions!$C$97:$M$97)))</f>
        <v>0</v>
      </c>
      <c r="BQ10" s="50">
        <f t="array" ref="BQ10">IF(BQ$2=1,Assumptions!$AF10/12,(SUMIF($D$2:$EE$2,BQ$2-1,$D10:$EE10)/12)*(1+XLOOKUP(BQ$2,Assumptions!$C$94:$M$94,Assumptions!$C$97:$M$97)))</f>
        <v>0</v>
      </c>
      <c r="BR10" s="50">
        <f t="array" ref="BR10">IF(BR$2=1,Assumptions!$AF10/12,(SUMIF($D$2:$EE$2,BR$2-1,$D10:$EE10)/12)*(1+XLOOKUP(BR$2,Assumptions!$C$94:$M$94,Assumptions!$C$97:$M$97)))</f>
        <v>0</v>
      </c>
      <c r="BS10" s="50">
        <f t="array" ref="BS10">IF(BS$2=1,Assumptions!$AF10/12,(SUMIF($D$2:$EE$2,BS$2-1,$D10:$EE10)/12)*(1+XLOOKUP(BS$2,Assumptions!$C$94:$M$94,Assumptions!$C$97:$M$97)))</f>
        <v>0</v>
      </c>
      <c r="BT10" s="50">
        <f t="array" ref="BT10">IF(BT$2=1,Assumptions!$AF10/12,(SUMIF($D$2:$EE$2,BT$2-1,$D10:$EE10)/12)*(1+XLOOKUP(BT$2,Assumptions!$C$94:$M$94,Assumptions!$C$97:$M$97)))</f>
        <v>0</v>
      </c>
      <c r="BU10" s="50">
        <f t="array" ref="BU10">IF(BU$2=1,Assumptions!$AF10/12,(SUMIF($D$2:$EE$2,BU$2-1,$D10:$EE10)/12)*(1+XLOOKUP(BU$2,Assumptions!$C$94:$M$94,Assumptions!$C$97:$M$97)))</f>
        <v>0</v>
      </c>
      <c r="BV10" s="50">
        <f t="array" ref="BV10">IF(BV$2=1,Assumptions!$AF10/12,(SUMIF($D$2:$EE$2,BV$2-1,$D10:$EE10)/12)*(1+XLOOKUP(BV$2,Assumptions!$C$94:$M$94,Assumptions!$C$97:$M$97)))</f>
        <v>0</v>
      </c>
      <c r="BW10" s="50">
        <f t="array" ref="BW10">IF(BW$2=1,Assumptions!$AF10/12,(SUMIF($D$2:$EE$2,BW$2-1,$D10:$EE10)/12)*(1+XLOOKUP(BW$2,Assumptions!$C$94:$M$94,Assumptions!$C$97:$M$97)))</f>
        <v>0</v>
      </c>
      <c r="BX10" s="50">
        <f t="array" ref="BX10">IF(BX$2=1,Assumptions!$AF10/12,(SUMIF($D$2:$EE$2,BX$2-1,$D10:$EE10)/12)*(1+XLOOKUP(BX$2,Assumptions!$C$94:$M$94,Assumptions!$C$97:$M$97)))</f>
        <v>0</v>
      </c>
      <c r="BY10" s="50">
        <f t="array" ref="BY10">IF(BY$2=1,Assumptions!$AF10/12,(SUMIF($D$2:$EE$2,BY$2-1,$D10:$EE10)/12)*(1+XLOOKUP(BY$2,Assumptions!$C$94:$M$94,Assumptions!$C$97:$M$97)))</f>
        <v>0</v>
      </c>
      <c r="BZ10" s="50">
        <f t="array" ref="BZ10">IF(BZ$2=1,Assumptions!$AF10/12,(SUMIF($D$2:$EE$2,BZ$2-1,$D10:$EE10)/12)*(1+XLOOKUP(BZ$2,Assumptions!$C$94:$M$94,Assumptions!$C$97:$M$97)))</f>
        <v>0</v>
      </c>
      <c r="CA10" s="50">
        <f t="array" ref="CA10">IF(CA$2=1,Assumptions!$AF10/12,(SUMIF($D$2:$EE$2,CA$2-1,$D10:$EE10)/12)*(1+XLOOKUP(CA$2,Assumptions!$C$94:$M$94,Assumptions!$C$97:$M$97)))</f>
        <v>0</v>
      </c>
      <c r="CB10" s="50">
        <f t="array" ref="CB10">IF(CB$2=1,Assumptions!$AF10/12,(SUMIF($D$2:$EE$2,CB$2-1,$D10:$EE10)/12)*(1+XLOOKUP(CB$2,Assumptions!$C$94:$M$94,Assumptions!$C$97:$M$97)))</f>
        <v>0</v>
      </c>
      <c r="CC10" s="50">
        <f t="array" ref="CC10">IF(CC$2=1,Assumptions!$AF10/12,(SUMIF($D$2:$EE$2,CC$2-1,$D10:$EE10)/12)*(1+XLOOKUP(CC$2,Assumptions!$C$94:$M$94,Assumptions!$C$97:$M$97)))</f>
        <v>0</v>
      </c>
      <c r="CD10" s="50">
        <f t="array" ref="CD10">IF(CD$2=1,Assumptions!$AF10/12,(SUMIF($D$2:$EE$2,CD$2-1,$D10:$EE10)/12)*(1+XLOOKUP(CD$2,Assumptions!$C$94:$M$94,Assumptions!$C$97:$M$97)))</f>
        <v>0</v>
      </c>
      <c r="CE10" s="50">
        <f t="array" ref="CE10">IF(CE$2=1,Assumptions!$AF10/12,(SUMIF($D$2:$EE$2,CE$2-1,$D10:$EE10)/12)*(1+XLOOKUP(CE$2,Assumptions!$C$94:$M$94,Assumptions!$C$97:$M$97)))</f>
        <v>0</v>
      </c>
      <c r="CF10" s="50">
        <f t="array" ref="CF10">IF(CF$2=1,Assumptions!$AF10/12,(SUMIF($D$2:$EE$2,CF$2-1,$D10:$EE10)/12)*(1+XLOOKUP(CF$2,Assumptions!$C$94:$M$94,Assumptions!$C$97:$M$97)))</f>
        <v>0</v>
      </c>
      <c r="CG10" s="50">
        <f t="array" ref="CG10">IF(CG$2=1,Assumptions!$AF10/12,(SUMIF($D$2:$EE$2,CG$2-1,$D10:$EE10)/12)*(1+XLOOKUP(CG$2,Assumptions!$C$94:$M$94,Assumptions!$C$97:$M$97)))</f>
        <v>0</v>
      </c>
      <c r="CH10" s="50">
        <f t="array" ref="CH10">IF(CH$2=1,Assumptions!$AF10/12,(SUMIF($D$2:$EE$2,CH$2-1,$D10:$EE10)/12)*(1+XLOOKUP(CH$2,Assumptions!$C$94:$M$94,Assumptions!$C$97:$M$97)))</f>
        <v>0</v>
      </c>
      <c r="CI10" s="50">
        <f t="array" ref="CI10">IF(CI$2=1,Assumptions!$AF10/12,(SUMIF($D$2:$EE$2,CI$2-1,$D10:$EE10)/12)*(1+XLOOKUP(CI$2,Assumptions!$C$94:$M$94,Assumptions!$C$97:$M$97)))</f>
        <v>0</v>
      </c>
      <c r="CJ10" s="50">
        <f t="array" ref="CJ10">IF(CJ$2=1,Assumptions!$AF10/12,(SUMIF($D$2:$EE$2,CJ$2-1,$D10:$EE10)/12)*(1+XLOOKUP(CJ$2,Assumptions!$C$94:$M$94,Assumptions!$C$97:$M$97)))</f>
        <v>0</v>
      </c>
      <c r="CK10" s="50">
        <f t="array" ref="CK10">IF(CK$2=1,Assumptions!$AF10/12,(SUMIF($D$2:$EE$2,CK$2-1,$D10:$EE10)/12)*(1+XLOOKUP(CK$2,Assumptions!$C$94:$M$94,Assumptions!$C$97:$M$97)))</f>
        <v>0</v>
      </c>
      <c r="CL10" s="50">
        <f t="array" ref="CL10">IF(CL$2=1,Assumptions!$AF10/12,(SUMIF($D$2:$EE$2,CL$2-1,$D10:$EE10)/12)*(1+XLOOKUP(CL$2,Assumptions!$C$94:$M$94,Assumptions!$C$97:$M$97)))</f>
        <v>0</v>
      </c>
      <c r="CM10" s="50">
        <f t="array" ref="CM10">IF(CM$2=1,Assumptions!$AF10/12,(SUMIF($D$2:$EE$2,CM$2-1,$D10:$EE10)/12)*(1+XLOOKUP(CM$2,Assumptions!$C$94:$M$94,Assumptions!$C$97:$M$97)))</f>
        <v>0</v>
      </c>
      <c r="CN10" s="50">
        <f t="array" ref="CN10">IF(CN$2=1,Assumptions!$AF10/12,(SUMIF($D$2:$EE$2,CN$2-1,$D10:$EE10)/12)*(1+XLOOKUP(CN$2,Assumptions!$C$94:$M$94,Assumptions!$C$97:$M$97)))</f>
        <v>0</v>
      </c>
      <c r="CO10" s="50">
        <f t="array" ref="CO10">IF(CO$2=1,Assumptions!$AF10/12,(SUMIF($D$2:$EE$2,CO$2-1,$D10:$EE10)/12)*(1+XLOOKUP(CO$2,Assumptions!$C$94:$M$94,Assumptions!$C$97:$M$97)))</f>
        <v>0</v>
      </c>
      <c r="CP10" s="50">
        <f t="array" ref="CP10">IF(CP$2=1,Assumptions!$AF10/12,(SUMIF($D$2:$EE$2,CP$2-1,$D10:$EE10)/12)*(1+XLOOKUP(CP$2,Assumptions!$C$94:$M$94,Assumptions!$C$97:$M$97)))</f>
        <v>0</v>
      </c>
      <c r="CQ10" s="50">
        <f t="array" ref="CQ10">IF(CQ$2=1,Assumptions!$AF10/12,(SUMIF($D$2:$EE$2,CQ$2-1,$D10:$EE10)/12)*(1+XLOOKUP(CQ$2,Assumptions!$C$94:$M$94,Assumptions!$C$97:$M$97)))</f>
        <v>0</v>
      </c>
      <c r="CR10" s="50">
        <f t="array" ref="CR10">IF(CR$2=1,Assumptions!$AF10/12,(SUMIF($D$2:$EE$2,CR$2-1,$D10:$EE10)/12)*(1+XLOOKUP(CR$2,Assumptions!$C$94:$M$94,Assumptions!$C$97:$M$97)))</f>
        <v>0</v>
      </c>
      <c r="CS10" s="50">
        <f t="array" ref="CS10">IF(CS$2=1,Assumptions!$AF10/12,(SUMIF($D$2:$EE$2,CS$2-1,$D10:$EE10)/12)*(1+XLOOKUP(CS$2,Assumptions!$C$94:$M$94,Assumptions!$C$97:$M$97)))</f>
        <v>0</v>
      </c>
      <c r="CT10" s="50">
        <f t="array" ref="CT10">IF(CT$2=1,Assumptions!$AF10/12,(SUMIF($D$2:$EE$2,CT$2-1,$D10:$EE10)/12)*(1+XLOOKUP(CT$2,Assumptions!$C$94:$M$94,Assumptions!$C$97:$M$97)))</f>
        <v>0</v>
      </c>
      <c r="CU10" s="50">
        <f t="array" ref="CU10">IF(CU$2=1,Assumptions!$AF10/12,(SUMIF($D$2:$EE$2,CU$2-1,$D10:$EE10)/12)*(1+XLOOKUP(CU$2,Assumptions!$C$94:$M$94,Assumptions!$C$97:$M$97)))</f>
        <v>0</v>
      </c>
      <c r="CV10" s="50">
        <f t="array" ref="CV10">IF(CV$2=1,Assumptions!$AF10/12,(SUMIF($D$2:$EE$2,CV$2-1,$D10:$EE10)/12)*(1+XLOOKUP(CV$2,Assumptions!$C$94:$M$94,Assumptions!$C$97:$M$97)))</f>
        <v>0</v>
      </c>
      <c r="CW10" s="50">
        <f t="array" ref="CW10">IF(CW$2=1,Assumptions!$AF10/12,(SUMIF($D$2:$EE$2,CW$2-1,$D10:$EE10)/12)*(1+XLOOKUP(CW$2,Assumptions!$C$94:$M$94,Assumptions!$C$97:$M$97)))</f>
        <v>0</v>
      </c>
      <c r="CX10" s="50">
        <f t="array" ref="CX10">IF(CX$2=1,Assumptions!$AF10/12,(SUMIF($D$2:$EE$2,CX$2-1,$D10:$EE10)/12)*(1+XLOOKUP(CX$2,Assumptions!$C$94:$M$94,Assumptions!$C$97:$M$97)))</f>
        <v>0</v>
      </c>
      <c r="CY10" s="50">
        <f t="array" ref="CY10">IF(CY$2=1,Assumptions!$AF10/12,(SUMIF($D$2:$EE$2,CY$2-1,$D10:$EE10)/12)*(1+XLOOKUP(CY$2,Assumptions!$C$94:$M$94,Assumptions!$C$97:$M$97)))</f>
        <v>0</v>
      </c>
      <c r="CZ10" s="50">
        <f t="array" ref="CZ10">IF(CZ$2=1,Assumptions!$AF10/12,(SUMIF($D$2:$EE$2,CZ$2-1,$D10:$EE10)/12)*(1+XLOOKUP(CZ$2,Assumptions!$C$94:$M$94,Assumptions!$C$97:$M$97)))</f>
        <v>0</v>
      </c>
      <c r="DA10" s="50">
        <f t="array" ref="DA10">IF(DA$2=1,Assumptions!$AF10/12,(SUMIF($D$2:$EE$2,DA$2-1,$D10:$EE10)/12)*(1+XLOOKUP(DA$2,Assumptions!$C$94:$M$94,Assumptions!$C$97:$M$97)))</f>
        <v>0</v>
      </c>
      <c r="DB10" s="50">
        <f t="array" ref="DB10">IF(DB$2=1,Assumptions!$AF10/12,(SUMIF($D$2:$EE$2,DB$2-1,$D10:$EE10)/12)*(1+XLOOKUP(DB$2,Assumptions!$C$94:$M$94,Assumptions!$C$97:$M$97)))</f>
        <v>0</v>
      </c>
      <c r="DC10" s="50">
        <f t="array" ref="DC10">IF(DC$2=1,Assumptions!$AF10/12,(SUMIF($D$2:$EE$2,DC$2-1,$D10:$EE10)/12)*(1+XLOOKUP(DC$2,Assumptions!$C$94:$M$94,Assumptions!$C$97:$M$97)))</f>
        <v>0</v>
      </c>
      <c r="DD10" s="50">
        <f t="array" ref="DD10">IF(DD$2=1,Assumptions!$AF10/12,(SUMIF($D$2:$EE$2,DD$2-1,$D10:$EE10)/12)*(1+XLOOKUP(DD$2,Assumptions!$C$94:$M$94,Assumptions!$C$97:$M$97)))</f>
        <v>0</v>
      </c>
      <c r="DE10" s="50">
        <f t="array" ref="DE10">IF(DE$2=1,Assumptions!$AF10/12,(SUMIF($D$2:$EE$2,DE$2-1,$D10:$EE10)/12)*(1+XLOOKUP(DE$2,Assumptions!$C$94:$M$94,Assumptions!$C$97:$M$97)))</f>
        <v>0</v>
      </c>
      <c r="DF10" s="50">
        <f t="array" ref="DF10">IF(DF$2=1,Assumptions!$AF10/12,(SUMIF($D$2:$EE$2,DF$2-1,$D10:$EE10)/12)*(1+XLOOKUP(DF$2,Assumptions!$C$94:$M$94,Assumptions!$C$97:$M$97)))</f>
        <v>0</v>
      </c>
      <c r="DG10" s="50">
        <f t="array" ref="DG10">IF(DG$2=1,Assumptions!$AF10/12,(SUMIF($D$2:$EE$2,DG$2-1,$D10:$EE10)/12)*(1+XLOOKUP(DG$2,Assumptions!$C$94:$M$94,Assumptions!$C$97:$M$97)))</f>
        <v>0</v>
      </c>
      <c r="DH10" s="50">
        <f t="array" ref="DH10">IF(DH$2=1,Assumptions!$AF10/12,(SUMIF($D$2:$EE$2,DH$2-1,$D10:$EE10)/12)*(1+XLOOKUP(DH$2,Assumptions!$C$94:$M$94,Assumptions!$C$97:$M$97)))</f>
        <v>0</v>
      </c>
      <c r="DI10" s="50">
        <f t="array" ref="DI10">IF(DI$2=1,Assumptions!$AF10/12,(SUMIF($D$2:$EE$2,DI$2-1,$D10:$EE10)/12)*(1+XLOOKUP(DI$2,Assumptions!$C$94:$M$94,Assumptions!$C$97:$M$97)))</f>
        <v>0</v>
      </c>
      <c r="DJ10" s="50">
        <f t="array" ref="DJ10">IF(DJ$2=1,Assumptions!$AF10/12,(SUMIF($D$2:$EE$2,DJ$2-1,$D10:$EE10)/12)*(1+XLOOKUP(DJ$2,Assumptions!$C$94:$M$94,Assumptions!$C$97:$M$97)))</f>
        <v>0</v>
      </c>
      <c r="DK10" s="50">
        <f t="array" ref="DK10">IF(DK$2=1,Assumptions!$AF10/12,(SUMIF($D$2:$EE$2,DK$2-1,$D10:$EE10)/12)*(1+XLOOKUP(DK$2,Assumptions!$C$94:$M$94,Assumptions!$C$97:$M$97)))</f>
        <v>0</v>
      </c>
      <c r="DL10" s="50">
        <f t="array" ref="DL10">IF(DL$2=1,Assumptions!$AF10/12,(SUMIF($D$2:$EE$2,DL$2-1,$D10:$EE10)/12)*(1+XLOOKUP(DL$2,Assumptions!$C$94:$M$94,Assumptions!$C$97:$M$97)))</f>
        <v>0</v>
      </c>
      <c r="DM10" s="50">
        <f t="array" ref="DM10">IF(DM$2=1,Assumptions!$AF10/12,(SUMIF($D$2:$EE$2,DM$2-1,$D10:$EE10)/12)*(1+XLOOKUP(DM$2,Assumptions!$C$94:$M$94,Assumptions!$C$97:$M$97)))</f>
        <v>0</v>
      </c>
      <c r="DN10" s="50">
        <f t="array" ref="DN10">IF(DN$2=1,Assumptions!$AF10/12,(SUMIF($D$2:$EE$2,DN$2-1,$D10:$EE10)/12)*(1+XLOOKUP(DN$2,Assumptions!$C$94:$M$94,Assumptions!$C$97:$M$97)))</f>
        <v>0</v>
      </c>
      <c r="DO10" s="50">
        <f t="array" ref="DO10">IF(DO$2=1,Assumptions!$AF10/12,(SUMIF($D$2:$EE$2,DO$2-1,$D10:$EE10)/12)*(1+XLOOKUP(DO$2,Assumptions!$C$94:$M$94,Assumptions!$C$97:$M$97)))</f>
        <v>0</v>
      </c>
      <c r="DP10" s="50">
        <f t="array" ref="DP10">IF(DP$2=1,Assumptions!$AF10/12,(SUMIF($D$2:$EE$2,DP$2-1,$D10:$EE10)/12)*(1+XLOOKUP(DP$2,Assumptions!$C$94:$M$94,Assumptions!$C$97:$M$97)))</f>
        <v>0</v>
      </c>
      <c r="DQ10" s="50">
        <f t="array" ref="DQ10">IF(DQ$2=1,Assumptions!$AF10/12,(SUMIF($D$2:$EE$2,DQ$2-1,$D10:$EE10)/12)*(1+XLOOKUP(DQ$2,Assumptions!$C$94:$M$94,Assumptions!$C$97:$M$97)))</f>
        <v>0</v>
      </c>
      <c r="DR10" s="50">
        <f t="array" ref="DR10">IF(DR$2=1,Assumptions!$AF10/12,(SUMIF($D$2:$EE$2,DR$2-1,$D10:$EE10)/12)*(1+XLOOKUP(DR$2,Assumptions!$C$94:$M$94,Assumptions!$C$97:$M$97)))</f>
        <v>0</v>
      </c>
      <c r="DS10" s="50">
        <f t="array" ref="DS10">IF(DS$2=1,Assumptions!$AF10/12,(SUMIF($D$2:$EE$2,DS$2-1,$D10:$EE10)/12)*(1+XLOOKUP(DS$2,Assumptions!$C$94:$M$94,Assumptions!$C$97:$M$97)))</f>
        <v>0</v>
      </c>
      <c r="DT10" s="50">
        <f t="array" ref="DT10">IF(DT$2=1,Assumptions!$AF10/12,(SUMIF($D$2:$EE$2,DT$2-1,$D10:$EE10)/12)*(1+XLOOKUP(DT$2,Assumptions!$C$94:$M$94,Assumptions!$C$97:$M$97)))</f>
        <v>0</v>
      </c>
      <c r="DU10" s="50">
        <f t="array" ref="DU10">IF(DU$2=1,Assumptions!$AF10/12,(SUMIF($D$2:$EE$2,DU$2-1,$D10:$EE10)/12)*(1+XLOOKUP(DU$2,Assumptions!$C$94:$M$94,Assumptions!$C$97:$M$97)))</f>
        <v>0</v>
      </c>
      <c r="DV10" s="50">
        <f t="array" ref="DV10">IF(DV$2=1,Assumptions!$AF10/12,(SUMIF($D$2:$EE$2,DV$2-1,$D10:$EE10)/12)*(1+XLOOKUP(DV$2,Assumptions!$C$94:$M$94,Assumptions!$C$97:$M$97)))</f>
        <v>0</v>
      </c>
      <c r="DW10" s="50">
        <f t="array" ref="DW10">IF(DW$2=1,Assumptions!$AF10/12,(SUMIF($D$2:$EE$2,DW$2-1,$D10:$EE10)/12)*(1+XLOOKUP(DW$2,Assumptions!$C$94:$M$94,Assumptions!$C$97:$M$97)))</f>
        <v>0</v>
      </c>
      <c r="DX10" s="50">
        <f t="array" ref="DX10">IF(DX$2=1,Assumptions!$AF10/12,(SUMIF($D$2:$EE$2,DX$2-1,$D10:$EE10)/12)*(1+XLOOKUP(DX$2,Assumptions!$C$94:$M$94,Assumptions!$C$97:$M$97)))</f>
        <v>0</v>
      </c>
      <c r="DY10" s="50">
        <f t="array" ref="DY10">IF(DY$2=1,Assumptions!$AF10/12,(SUMIF($D$2:$EE$2,DY$2-1,$D10:$EE10)/12)*(1+XLOOKUP(DY$2,Assumptions!$C$94:$M$94,Assumptions!$C$97:$M$97)))</f>
        <v>0</v>
      </c>
      <c r="DZ10" s="50">
        <f t="array" ref="DZ10">IF(DZ$2=1,Assumptions!$AF10/12,(SUMIF($D$2:$EE$2,DZ$2-1,$D10:$EE10)/12)*(1+XLOOKUP(DZ$2,Assumptions!$C$94:$M$94,Assumptions!$C$97:$M$97)))</f>
        <v>0</v>
      </c>
      <c r="EA10" s="50">
        <f t="array" ref="EA10">IF(EA$2=1,Assumptions!$AF10/12,(SUMIF($D$2:$EE$2,EA$2-1,$D10:$EE10)/12)*(1+XLOOKUP(EA$2,Assumptions!$C$94:$M$94,Assumptions!$C$97:$M$97)))</f>
        <v>0</v>
      </c>
      <c r="EB10" s="50">
        <f t="array" ref="EB10">IF(EB$2=1,Assumptions!$AF10/12,(SUMIF($D$2:$EE$2,EB$2-1,$D10:$EE10)/12)*(1+XLOOKUP(EB$2,Assumptions!$C$94:$M$94,Assumptions!$C$97:$M$97)))</f>
        <v>0</v>
      </c>
      <c r="EC10" s="50">
        <f t="array" ref="EC10">IF(EC$2=1,Assumptions!$AF10/12,(SUMIF($D$2:$EE$2,EC$2-1,$D10:$EE10)/12)*(1+XLOOKUP(EC$2,Assumptions!$C$94:$M$94,Assumptions!$C$97:$M$97)))</f>
        <v>0</v>
      </c>
      <c r="ED10" s="50">
        <f t="array" ref="ED10">IF(ED$2=1,Assumptions!$AF10/12,(SUMIF($D$2:$EE$2,ED$2-1,$D10:$EE10)/12)*(1+XLOOKUP(ED$2,Assumptions!$C$94:$M$94,Assumptions!$C$97:$M$97)))</f>
        <v>0</v>
      </c>
      <c r="EE10" s="50">
        <f t="array" ref="EE10">IF(EE$2=1,Assumptions!$AF10/12,(SUMIF($D$2:$EE$2,EE$2-1,$D10:$EE10)/12)*(1+XLOOKUP(EE$2,Assumptions!$C$94:$M$94,Assumptions!$C$97:$M$97)))</f>
        <v>0</v>
      </c>
    </row>
    <row r="11" ht="15.75" customHeight="1">
      <c r="A11" s="1"/>
      <c r="B11" s="1"/>
      <c r="C11" s="1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</row>
    <row r="12" ht="15.75" customHeight="1">
      <c r="A12" s="1"/>
      <c r="B12" s="21"/>
      <c r="C12" s="1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</row>
    <row r="13" ht="15.75" customHeight="1">
      <c r="A13" s="1"/>
      <c r="B13" s="100"/>
      <c r="C13" s="43" t="s">
        <v>201</v>
      </c>
      <c r="D13" s="200">
        <f t="shared" ref="D13:EE13" si="3">SUM(D5:D12)</f>
        <v>24055.65</v>
      </c>
      <c r="E13" s="200">
        <f t="shared" si="3"/>
        <v>24055.65</v>
      </c>
      <c r="F13" s="200">
        <f t="shared" si="3"/>
        <v>24055.65</v>
      </c>
      <c r="G13" s="200">
        <f t="shared" si="3"/>
        <v>24055.65</v>
      </c>
      <c r="H13" s="200">
        <f t="shared" si="3"/>
        <v>24055.65</v>
      </c>
      <c r="I13" s="200">
        <f t="shared" si="3"/>
        <v>24055.65</v>
      </c>
      <c r="J13" s="200">
        <f t="shared" si="3"/>
        <v>24055.65</v>
      </c>
      <c r="K13" s="200">
        <f t="shared" si="3"/>
        <v>24055.65</v>
      </c>
      <c r="L13" s="200">
        <f t="shared" si="3"/>
        <v>24055.65</v>
      </c>
      <c r="M13" s="200">
        <f t="shared" si="3"/>
        <v>24055.65</v>
      </c>
      <c r="N13" s="200">
        <f t="shared" si="3"/>
        <v>24055.65</v>
      </c>
      <c r="O13" s="200">
        <f t="shared" si="3"/>
        <v>24055.65</v>
      </c>
      <c r="P13" s="200">
        <f t="shared" si="3"/>
        <v>24536.763</v>
      </c>
      <c r="Q13" s="200">
        <f t="shared" si="3"/>
        <v>24536.763</v>
      </c>
      <c r="R13" s="200">
        <f t="shared" si="3"/>
        <v>24536.763</v>
      </c>
      <c r="S13" s="200">
        <f t="shared" si="3"/>
        <v>24536.763</v>
      </c>
      <c r="T13" s="200">
        <f t="shared" si="3"/>
        <v>24536.763</v>
      </c>
      <c r="U13" s="200">
        <f t="shared" si="3"/>
        <v>24536.763</v>
      </c>
      <c r="V13" s="200">
        <f t="shared" si="3"/>
        <v>24536.763</v>
      </c>
      <c r="W13" s="200">
        <f t="shared" si="3"/>
        <v>24536.763</v>
      </c>
      <c r="X13" s="200">
        <f t="shared" si="3"/>
        <v>24536.763</v>
      </c>
      <c r="Y13" s="200">
        <f t="shared" si="3"/>
        <v>24536.763</v>
      </c>
      <c r="Z13" s="200">
        <f t="shared" si="3"/>
        <v>24536.763</v>
      </c>
      <c r="AA13" s="200">
        <f t="shared" si="3"/>
        <v>24536.763</v>
      </c>
      <c r="AB13" s="200">
        <f t="shared" si="3"/>
        <v>25027.49826</v>
      </c>
      <c r="AC13" s="200">
        <f t="shared" si="3"/>
        <v>25027.49826</v>
      </c>
      <c r="AD13" s="200">
        <f t="shared" si="3"/>
        <v>25027.49826</v>
      </c>
      <c r="AE13" s="200">
        <f t="shared" si="3"/>
        <v>25027.49826</v>
      </c>
      <c r="AF13" s="200">
        <f t="shared" si="3"/>
        <v>25027.49826</v>
      </c>
      <c r="AG13" s="200">
        <f t="shared" si="3"/>
        <v>25027.49826</v>
      </c>
      <c r="AH13" s="200">
        <f t="shared" si="3"/>
        <v>25027.49826</v>
      </c>
      <c r="AI13" s="200">
        <f t="shared" si="3"/>
        <v>25027.49826</v>
      </c>
      <c r="AJ13" s="200">
        <f t="shared" si="3"/>
        <v>25027.49826</v>
      </c>
      <c r="AK13" s="200">
        <f t="shared" si="3"/>
        <v>25027.49826</v>
      </c>
      <c r="AL13" s="200">
        <f t="shared" si="3"/>
        <v>25027.49826</v>
      </c>
      <c r="AM13" s="200">
        <f t="shared" si="3"/>
        <v>25027.49826</v>
      </c>
      <c r="AN13" s="200">
        <f t="shared" si="3"/>
        <v>25528.04823</v>
      </c>
      <c r="AO13" s="200">
        <f t="shared" si="3"/>
        <v>25528.04823</v>
      </c>
      <c r="AP13" s="200">
        <f t="shared" si="3"/>
        <v>25528.04823</v>
      </c>
      <c r="AQ13" s="200">
        <f t="shared" si="3"/>
        <v>25528.04823</v>
      </c>
      <c r="AR13" s="200">
        <f t="shared" si="3"/>
        <v>25528.04823</v>
      </c>
      <c r="AS13" s="200">
        <f t="shared" si="3"/>
        <v>25528.04823</v>
      </c>
      <c r="AT13" s="200">
        <f t="shared" si="3"/>
        <v>25528.04823</v>
      </c>
      <c r="AU13" s="200">
        <f t="shared" si="3"/>
        <v>25528.04823</v>
      </c>
      <c r="AV13" s="200">
        <f t="shared" si="3"/>
        <v>25528.04823</v>
      </c>
      <c r="AW13" s="200">
        <f t="shared" si="3"/>
        <v>25528.04823</v>
      </c>
      <c r="AX13" s="200">
        <f t="shared" si="3"/>
        <v>25528.04823</v>
      </c>
      <c r="AY13" s="200">
        <f t="shared" si="3"/>
        <v>25528.04823</v>
      </c>
      <c r="AZ13" s="200">
        <f t="shared" si="3"/>
        <v>26293.88967</v>
      </c>
      <c r="BA13" s="200">
        <f t="shared" si="3"/>
        <v>26293.88967</v>
      </c>
      <c r="BB13" s="200">
        <f t="shared" si="3"/>
        <v>26293.88967</v>
      </c>
      <c r="BC13" s="200">
        <f t="shared" si="3"/>
        <v>26293.88967</v>
      </c>
      <c r="BD13" s="200">
        <f t="shared" si="3"/>
        <v>26293.88967</v>
      </c>
      <c r="BE13" s="200">
        <f t="shared" si="3"/>
        <v>26293.88967</v>
      </c>
      <c r="BF13" s="200">
        <f t="shared" si="3"/>
        <v>26293.88967</v>
      </c>
      <c r="BG13" s="200">
        <f t="shared" si="3"/>
        <v>26293.88967</v>
      </c>
      <c r="BH13" s="200">
        <f t="shared" si="3"/>
        <v>26293.88967</v>
      </c>
      <c r="BI13" s="200">
        <f t="shared" si="3"/>
        <v>26293.88967</v>
      </c>
      <c r="BJ13" s="200">
        <f t="shared" si="3"/>
        <v>26293.88967</v>
      </c>
      <c r="BK13" s="200">
        <f t="shared" si="3"/>
        <v>26293.88967</v>
      </c>
      <c r="BL13" s="200">
        <f t="shared" si="3"/>
        <v>27082.70636</v>
      </c>
      <c r="BM13" s="200">
        <f t="shared" si="3"/>
        <v>27082.70636</v>
      </c>
      <c r="BN13" s="200">
        <f t="shared" si="3"/>
        <v>27082.70636</v>
      </c>
      <c r="BO13" s="200">
        <f t="shared" si="3"/>
        <v>27082.70636</v>
      </c>
      <c r="BP13" s="200">
        <f t="shared" si="3"/>
        <v>27082.70636</v>
      </c>
      <c r="BQ13" s="200">
        <f t="shared" si="3"/>
        <v>27082.70636</v>
      </c>
      <c r="BR13" s="200">
        <f t="shared" si="3"/>
        <v>27082.70636</v>
      </c>
      <c r="BS13" s="200">
        <f t="shared" si="3"/>
        <v>27082.70636</v>
      </c>
      <c r="BT13" s="200">
        <f t="shared" si="3"/>
        <v>27082.70636</v>
      </c>
      <c r="BU13" s="200">
        <f t="shared" si="3"/>
        <v>27082.70636</v>
      </c>
      <c r="BV13" s="200">
        <f t="shared" si="3"/>
        <v>27082.70636</v>
      </c>
      <c r="BW13" s="200">
        <f t="shared" si="3"/>
        <v>27082.70636</v>
      </c>
      <c r="BX13" s="200">
        <f t="shared" si="3"/>
        <v>27895.18755</v>
      </c>
      <c r="BY13" s="200">
        <f t="shared" si="3"/>
        <v>27895.18755</v>
      </c>
      <c r="BZ13" s="200">
        <f t="shared" si="3"/>
        <v>27895.18755</v>
      </c>
      <c r="CA13" s="200">
        <f t="shared" si="3"/>
        <v>27895.18755</v>
      </c>
      <c r="CB13" s="200">
        <f t="shared" si="3"/>
        <v>27895.18755</v>
      </c>
      <c r="CC13" s="200">
        <f t="shared" si="3"/>
        <v>27895.18755</v>
      </c>
      <c r="CD13" s="200">
        <f t="shared" si="3"/>
        <v>27895.18755</v>
      </c>
      <c r="CE13" s="200">
        <f t="shared" si="3"/>
        <v>27895.18755</v>
      </c>
      <c r="CF13" s="200">
        <f t="shared" si="3"/>
        <v>27895.18755</v>
      </c>
      <c r="CG13" s="200">
        <f t="shared" si="3"/>
        <v>27895.18755</v>
      </c>
      <c r="CH13" s="200">
        <f t="shared" si="3"/>
        <v>27895.18755</v>
      </c>
      <c r="CI13" s="200">
        <f t="shared" si="3"/>
        <v>27895.18755</v>
      </c>
      <c r="CJ13" s="200">
        <f t="shared" si="3"/>
        <v>28732.04318</v>
      </c>
      <c r="CK13" s="200">
        <f t="shared" si="3"/>
        <v>28732.04318</v>
      </c>
      <c r="CL13" s="200">
        <f t="shared" si="3"/>
        <v>28732.04318</v>
      </c>
      <c r="CM13" s="200">
        <f t="shared" si="3"/>
        <v>28732.04318</v>
      </c>
      <c r="CN13" s="200">
        <f t="shared" si="3"/>
        <v>28732.04318</v>
      </c>
      <c r="CO13" s="200">
        <f t="shared" si="3"/>
        <v>28732.04318</v>
      </c>
      <c r="CP13" s="200">
        <f t="shared" si="3"/>
        <v>28732.04318</v>
      </c>
      <c r="CQ13" s="200">
        <f t="shared" si="3"/>
        <v>28732.04318</v>
      </c>
      <c r="CR13" s="200">
        <f t="shared" si="3"/>
        <v>28732.04318</v>
      </c>
      <c r="CS13" s="200">
        <f t="shared" si="3"/>
        <v>28732.04318</v>
      </c>
      <c r="CT13" s="200">
        <f t="shared" si="3"/>
        <v>28732.04318</v>
      </c>
      <c r="CU13" s="200">
        <f t="shared" si="3"/>
        <v>28732.04318</v>
      </c>
      <c r="CV13" s="200">
        <f t="shared" si="3"/>
        <v>29594.00447</v>
      </c>
      <c r="CW13" s="200">
        <f t="shared" si="3"/>
        <v>29594.00447</v>
      </c>
      <c r="CX13" s="200">
        <f t="shared" si="3"/>
        <v>29594.00447</v>
      </c>
      <c r="CY13" s="200">
        <f t="shared" si="3"/>
        <v>29594.00447</v>
      </c>
      <c r="CZ13" s="200">
        <f t="shared" si="3"/>
        <v>29594.00447</v>
      </c>
      <c r="DA13" s="200">
        <f t="shared" si="3"/>
        <v>29594.00447</v>
      </c>
      <c r="DB13" s="200">
        <f t="shared" si="3"/>
        <v>29594.00447</v>
      </c>
      <c r="DC13" s="200">
        <f t="shared" si="3"/>
        <v>29594.00447</v>
      </c>
      <c r="DD13" s="200">
        <f t="shared" si="3"/>
        <v>29594.00447</v>
      </c>
      <c r="DE13" s="200">
        <f t="shared" si="3"/>
        <v>29594.00447</v>
      </c>
      <c r="DF13" s="200">
        <f t="shared" si="3"/>
        <v>29594.00447</v>
      </c>
      <c r="DG13" s="200">
        <f t="shared" si="3"/>
        <v>29594.00447</v>
      </c>
      <c r="DH13" s="200">
        <f t="shared" si="3"/>
        <v>30481.82461</v>
      </c>
      <c r="DI13" s="200">
        <f t="shared" si="3"/>
        <v>30481.82461</v>
      </c>
      <c r="DJ13" s="200">
        <f t="shared" si="3"/>
        <v>30481.82461</v>
      </c>
      <c r="DK13" s="200">
        <f t="shared" si="3"/>
        <v>30481.82461</v>
      </c>
      <c r="DL13" s="200">
        <f t="shared" si="3"/>
        <v>30481.82461</v>
      </c>
      <c r="DM13" s="200">
        <f t="shared" si="3"/>
        <v>30481.82461</v>
      </c>
      <c r="DN13" s="200">
        <f t="shared" si="3"/>
        <v>30481.82461</v>
      </c>
      <c r="DO13" s="200">
        <f t="shared" si="3"/>
        <v>30481.82461</v>
      </c>
      <c r="DP13" s="200">
        <f t="shared" si="3"/>
        <v>30481.82461</v>
      </c>
      <c r="DQ13" s="200">
        <f t="shared" si="3"/>
        <v>30481.82461</v>
      </c>
      <c r="DR13" s="200">
        <f t="shared" si="3"/>
        <v>30481.82461</v>
      </c>
      <c r="DS13" s="200">
        <f t="shared" si="3"/>
        <v>30481.82461</v>
      </c>
      <c r="DT13" s="200">
        <f t="shared" si="3"/>
        <v>31396.27935</v>
      </c>
      <c r="DU13" s="200">
        <f t="shared" si="3"/>
        <v>31396.27935</v>
      </c>
      <c r="DV13" s="200">
        <f t="shared" si="3"/>
        <v>31396.27935</v>
      </c>
      <c r="DW13" s="200">
        <f t="shared" si="3"/>
        <v>31396.27935</v>
      </c>
      <c r="DX13" s="200">
        <f t="shared" si="3"/>
        <v>31396.27935</v>
      </c>
      <c r="DY13" s="200">
        <f t="shared" si="3"/>
        <v>31396.27935</v>
      </c>
      <c r="DZ13" s="200">
        <f t="shared" si="3"/>
        <v>31396.27935</v>
      </c>
      <c r="EA13" s="200">
        <f t="shared" si="3"/>
        <v>31396.27935</v>
      </c>
      <c r="EB13" s="200">
        <f t="shared" si="3"/>
        <v>31396.27935</v>
      </c>
      <c r="EC13" s="200">
        <f t="shared" si="3"/>
        <v>31396.27935</v>
      </c>
      <c r="ED13" s="200">
        <f t="shared" si="3"/>
        <v>31396.27935</v>
      </c>
      <c r="EE13" s="200">
        <f t="shared" si="3"/>
        <v>31396.27935</v>
      </c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</row>
    <row r="15" ht="15.75" customHeight="1">
      <c r="A15" s="1"/>
      <c r="B15" s="1"/>
      <c r="C15" s="1" t="str">
        <f>Assumptions!J14</f>
        <v>Vacancy</v>
      </c>
      <c r="D15" s="50">
        <f t="array" ref="D15">-D$13*IF(D$2=Assumptions!$D$68,Assumptions!$D$67,XLOOKUP(D$2,Assumptions!$C$94:$M$94,Assumptions!$C$95:$M$95))</f>
        <v>-1202.7825</v>
      </c>
      <c r="E15" s="50">
        <f t="array" ref="E15">-E$13*IF(E$2=Assumptions!$D$68,Assumptions!$D$67,XLOOKUP(E$2,Assumptions!$C$94:$M$94,Assumptions!$C$95:$M$95))</f>
        <v>-1202.7825</v>
      </c>
      <c r="F15" s="50">
        <f t="array" ref="F15">-F$13*IF(F$2=Assumptions!$D$68,Assumptions!$D$67,XLOOKUP(F$2,Assumptions!$C$94:$M$94,Assumptions!$C$95:$M$95))</f>
        <v>-1202.7825</v>
      </c>
      <c r="G15" s="50">
        <f t="array" ref="G15">-G$13*IF(G$2=Assumptions!$D$68,Assumptions!$D$67,XLOOKUP(G$2,Assumptions!$C$94:$M$94,Assumptions!$C$95:$M$95))</f>
        <v>-1202.7825</v>
      </c>
      <c r="H15" s="50">
        <f t="array" ref="H15">-H$13*IF(H$2=Assumptions!$D$68,Assumptions!$D$67,XLOOKUP(H$2,Assumptions!$C$94:$M$94,Assumptions!$C$95:$M$95))</f>
        <v>-1202.7825</v>
      </c>
      <c r="I15" s="50">
        <f t="array" ref="I15">-I$13*IF(I$2=Assumptions!$D$68,Assumptions!$D$67,XLOOKUP(I$2,Assumptions!$C$94:$M$94,Assumptions!$C$95:$M$95))</f>
        <v>-1202.7825</v>
      </c>
      <c r="J15" s="50">
        <f t="array" ref="J15">-J$13*IF(J$2=Assumptions!$D$68,Assumptions!$D$67,XLOOKUP(J$2,Assumptions!$C$94:$M$94,Assumptions!$C$95:$M$95))</f>
        <v>-1202.7825</v>
      </c>
      <c r="K15" s="50">
        <f t="array" ref="K15">-K$13*IF(K$2=Assumptions!$D$68,Assumptions!$D$67,XLOOKUP(K$2,Assumptions!$C$94:$M$94,Assumptions!$C$95:$M$95))</f>
        <v>-1202.7825</v>
      </c>
      <c r="L15" s="50">
        <f t="array" ref="L15">-L$13*IF(L$2=Assumptions!$D$68,Assumptions!$D$67,XLOOKUP(L$2,Assumptions!$C$94:$M$94,Assumptions!$C$95:$M$95))</f>
        <v>-1202.7825</v>
      </c>
      <c r="M15" s="50">
        <f t="array" ref="M15">-M$13*IF(M$2=Assumptions!$D$68,Assumptions!$D$67,XLOOKUP(M$2,Assumptions!$C$94:$M$94,Assumptions!$C$95:$M$95))</f>
        <v>-1202.7825</v>
      </c>
      <c r="N15" s="50">
        <f t="array" ref="N15">-N$13*IF(N$2=Assumptions!$D$68,Assumptions!$D$67,XLOOKUP(N$2,Assumptions!$C$94:$M$94,Assumptions!$C$95:$M$95))</f>
        <v>-1202.7825</v>
      </c>
      <c r="O15" s="50">
        <f t="array" ref="O15">-O$13*IF(O$2=Assumptions!$D$68,Assumptions!$D$67,XLOOKUP(O$2,Assumptions!$C$94:$M$94,Assumptions!$C$95:$M$95))</f>
        <v>-1202.7825</v>
      </c>
      <c r="P15" s="50">
        <f t="array" ref="P15">-P$13*IF(P$2=Assumptions!$D$68,Assumptions!$D$67,XLOOKUP(P$2,Assumptions!$C$94:$M$94,Assumptions!$C$95:$M$95))</f>
        <v>-490.73526</v>
      </c>
      <c r="Q15" s="50">
        <f t="array" ref="Q15">-Q$13*IF(Q$2=Assumptions!$D$68,Assumptions!$D$67,XLOOKUP(Q$2,Assumptions!$C$94:$M$94,Assumptions!$C$95:$M$95))</f>
        <v>-490.73526</v>
      </c>
      <c r="R15" s="50">
        <f t="array" ref="R15">-R$13*IF(R$2=Assumptions!$D$68,Assumptions!$D$67,XLOOKUP(R$2,Assumptions!$C$94:$M$94,Assumptions!$C$95:$M$95))</f>
        <v>-490.73526</v>
      </c>
      <c r="S15" s="50">
        <f t="array" ref="S15">-S$13*IF(S$2=Assumptions!$D$68,Assumptions!$D$67,XLOOKUP(S$2,Assumptions!$C$94:$M$94,Assumptions!$C$95:$M$95))</f>
        <v>-490.73526</v>
      </c>
      <c r="T15" s="50">
        <f t="array" ref="T15">-T$13*IF(T$2=Assumptions!$D$68,Assumptions!$D$67,XLOOKUP(T$2,Assumptions!$C$94:$M$94,Assumptions!$C$95:$M$95))</f>
        <v>-490.73526</v>
      </c>
      <c r="U15" s="50">
        <f t="array" ref="U15">-U$13*IF(U$2=Assumptions!$D$68,Assumptions!$D$67,XLOOKUP(U$2,Assumptions!$C$94:$M$94,Assumptions!$C$95:$M$95))</f>
        <v>-490.73526</v>
      </c>
      <c r="V15" s="50">
        <f t="array" ref="V15">-V$13*IF(V$2=Assumptions!$D$68,Assumptions!$D$67,XLOOKUP(V$2,Assumptions!$C$94:$M$94,Assumptions!$C$95:$M$95))</f>
        <v>-490.73526</v>
      </c>
      <c r="W15" s="50">
        <f t="array" ref="W15">-W$13*IF(W$2=Assumptions!$D$68,Assumptions!$D$67,XLOOKUP(W$2,Assumptions!$C$94:$M$94,Assumptions!$C$95:$M$95))</f>
        <v>-490.73526</v>
      </c>
      <c r="X15" s="50">
        <f t="array" ref="X15">-X$13*IF(X$2=Assumptions!$D$68,Assumptions!$D$67,XLOOKUP(X$2,Assumptions!$C$94:$M$94,Assumptions!$C$95:$M$95))</f>
        <v>-490.73526</v>
      </c>
      <c r="Y15" s="50">
        <f t="array" ref="Y15">-Y$13*IF(Y$2=Assumptions!$D$68,Assumptions!$D$67,XLOOKUP(Y$2,Assumptions!$C$94:$M$94,Assumptions!$C$95:$M$95))</f>
        <v>-490.73526</v>
      </c>
      <c r="Z15" s="50">
        <f t="array" ref="Z15">-Z$13*IF(Z$2=Assumptions!$D$68,Assumptions!$D$67,XLOOKUP(Z$2,Assumptions!$C$94:$M$94,Assumptions!$C$95:$M$95))</f>
        <v>-490.73526</v>
      </c>
      <c r="AA15" s="50">
        <f t="array" ref="AA15">-AA$13*IF(AA$2=Assumptions!$D$68,Assumptions!$D$67,XLOOKUP(AA$2,Assumptions!$C$94:$M$94,Assumptions!$C$95:$M$95))</f>
        <v>-490.73526</v>
      </c>
      <c r="AB15" s="50">
        <f t="array" ref="AB15">-AB$13*IF(AB$2=Assumptions!$D$68,Assumptions!$D$67,XLOOKUP(AB$2,Assumptions!$C$94:$M$94,Assumptions!$C$95:$M$95))</f>
        <v>-500.5499652</v>
      </c>
      <c r="AC15" s="50">
        <f t="array" ref="AC15">-AC$13*IF(AC$2=Assumptions!$D$68,Assumptions!$D$67,XLOOKUP(AC$2,Assumptions!$C$94:$M$94,Assumptions!$C$95:$M$95))</f>
        <v>-500.5499652</v>
      </c>
      <c r="AD15" s="50">
        <f t="array" ref="AD15">-AD$13*IF(AD$2=Assumptions!$D$68,Assumptions!$D$67,XLOOKUP(AD$2,Assumptions!$C$94:$M$94,Assumptions!$C$95:$M$95))</f>
        <v>-500.5499652</v>
      </c>
      <c r="AE15" s="50">
        <f t="array" ref="AE15">-AE$13*IF(AE$2=Assumptions!$D$68,Assumptions!$D$67,XLOOKUP(AE$2,Assumptions!$C$94:$M$94,Assumptions!$C$95:$M$95))</f>
        <v>-500.5499652</v>
      </c>
      <c r="AF15" s="50">
        <f t="array" ref="AF15">-AF$13*IF(AF$2=Assumptions!$D$68,Assumptions!$D$67,XLOOKUP(AF$2,Assumptions!$C$94:$M$94,Assumptions!$C$95:$M$95))</f>
        <v>-500.5499652</v>
      </c>
      <c r="AG15" s="50">
        <f t="array" ref="AG15">-AG$13*IF(AG$2=Assumptions!$D$68,Assumptions!$D$67,XLOOKUP(AG$2,Assumptions!$C$94:$M$94,Assumptions!$C$95:$M$95))</f>
        <v>-500.5499652</v>
      </c>
      <c r="AH15" s="50">
        <f t="array" ref="AH15">-AH$13*IF(AH$2=Assumptions!$D$68,Assumptions!$D$67,XLOOKUP(AH$2,Assumptions!$C$94:$M$94,Assumptions!$C$95:$M$95))</f>
        <v>-500.5499652</v>
      </c>
      <c r="AI15" s="50">
        <f t="array" ref="AI15">-AI$13*IF(AI$2=Assumptions!$D$68,Assumptions!$D$67,XLOOKUP(AI$2,Assumptions!$C$94:$M$94,Assumptions!$C$95:$M$95))</f>
        <v>-500.5499652</v>
      </c>
      <c r="AJ15" s="50">
        <f t="array" ref="AJ15">-AJ$13*IF(AJ$2=Assumptions!$D$68,Assumptions!$D$67,XLOOKUP(AJ$2,Assumptions!$C$94:$M$94,Assumptions!$C$95:$M$95))</f>
        <v>-500.5499652</v>
      </c>
      <c r="AK15" s="50">
        <f t="array" ref="AK15">-AK$13*IF(AK$2=Assumptions!$D$68,Assumptions!$D$67,XLOOKUP(AK$2,Assumptions!$C$94:$M$94,Assumptions!$C$95:$M$95))</f>
        <v>-500.5499652</v>
      </c>
      <c r="AL15" s="50">
        <f t="array" ref="AL15">-AL$13*IF(AL$2=Assumptions!$D$68,Assumptions!$D$67,XLOOKUP(AL$2,Assumptions!$C$94:$M$94,Assumptions!$C$95:$M$95))</f>
        <v>-500.5499652</v>
      </c>
      <c r="AM15" s="50">
        <f t="array" ref="AM15">-AM$13*IF(AM$2=Assumptions!$D$68,Assumptions!$D$67,XLOOKUP(AM$2,Assumptions!$C$94:$M$94,Assumptions!$C$95:$M$95))</f>
        <v>-500.5499652</v>
      </c>
      <c r="AN15" s="50">
        <f t="array" ref="AN15">-AN$13*IF(AN$2=Assumptions!$D$68,Assumptions!$D$67,XLOOKUP(AN$2,Assumptions!$C$94:$M$94,Assumptions!$C$95:$M$95))</f>
        <v>-510.5609645</v>
      </c>
      <c r="AO15" s="50">
        <f t="array" ref="AO15">-AO$13*IF(AO$2=Assumptions!$D$68,Assumptions!$D$67,XLOOKUP(AO$2,Assumptions!$C$94:$M$94,Assumptions!$C$95:$M$95))</f>
        <v>-510.5609645</v>
      </c>
      <c r="AP15" s="50">
        <f t="array" ref="AP15">-AP$13*IF(AP$2=Assumptions!$D$68,Assumptions!$D$67,XLOOKUP(AP$2,Assumptions!$C$94:$M$94,Assumptions!$C$95:$M$95))</f>
        <v>-510.5609645</v>
      </c>
      <c r="AQ15" s="50">
        <f t="array" ref="AQ15">-AQ$13*IF(AQ$2=Assumptions!$D$68,Assumptions!$D$67,XLOOKUP(AQ$2,Assumptions!$C$94:$M$94,Assumptions!$C$95:$M$95))</f>
        <v>-510.5609645</v>
      </c>
      <c r="AR15" s="50">
        <f t="array" ref="AR15">-AR$13*IF(AR$2=Assumptions!$D$68,Assumptions!$D$67,XLOOKUP(AR$2,Assumptions!$C$94:$M$94,Assumptions!$C$95:$M$95))</f>
        <v>-510.5609645</v>
      </c>
      <c r="AS15" s="50">
        <f t="array" ref="AS15">-AS$13*IF(AS$2=Assumptions!$D$68,Assumptions!$D$67,XLOOKUP(AS$2,Assumptions!$C$94:$M$94,Assumptions!$C$95:$M$95))</f>
        <v>-510.5609645</v>
      </c>
      <c r="AT15" s="50">
        <f t="array" ref="AT15">-AT$13*IF(AT$2=Assumptions!$D$68,Assumptions!$D$67,XLOOKUP(AT$2,Assumptions!$C$94:$M$94,Assumptions!$C$95:$M$95))</f>
        <v>-510.5609645</v>
      </c>
      <c r="AU15" s="50">
        <f t="array" ref="AU15">-AU$13*IF(AU$2=Assumptions!$D$68,Assumptions!$D$67,XLOOKUP(AU$2,Assumptions!$C$94:$M$94,Assumptions!$C$95:$M$95))</f>
        <v>-510.5609645</v>
      </c>
      <c r="AV15" s="50">
        <f t="array" ref="AV15">-AV$13*IF(AV$2=Assumptions!$D$68,Assumptions!$D$67,XLOOKUP(AV$2,Assumptions!$C$94:$M$94,Assumptions!$C$95:$M$95))</f>
        <v>-510.5609645</v>
      </c>
      <c r="AW15" s="50">
        <f t="array" ref="AW15">-AW$13*IF(AW$2=Assumptions!$D$68,Assumptions!$D$67,XLOOKUP(AW$2,Assumptions!$C$94:$M$94,Assumptions!$C$95:$M$95))</f>
        <v>-510.5609645</v>
      </c>
      <c r="AX15" s="50">
        <f t="array" ref="AX15">-AX$13*IF(AX$2=Assumptions!$D$68,Assumptions!$D$67,XLOOKUP(AX$2,Assumptions!$C$94:$M$94,Assumptions!$C$95:$M$95))</f>
        <v>-510.5609645</v>
      </c>
      <c r="AY15" s="50">
        <f t="array" ref="AY15">-AY$13*IF(AY$2=Assumptions!$D$68,Assumptions!$D$67,XLOOKUP(AY$2,Assumptions!$C$94:$M$94,Assumptions!$C$95:$M$95))</f>
        <v>-510.5609645</v>
      </c>
      <c r="AZ15" s="50">
        <f t="array" ref="AZ15">-AZ$13*IF(AZ$2=Assumptions!$D$68,Assumptions!$D$67,XLOOKUP(AZ$2,Assumptions!$C$94:$M$94,Assumptions!$C$95:$M$95))</f>
        <v>-525.8777934</v>
      </c>
      <c r="BA15" s="50">
        <f t="array" ref="BA15">-BA$13*IF(BA$2=Assumptions!$D$68,Assumptions!$D$67,XLOOKUP(BA$2,Assumptions!$C$94:$M$94,Assumptions!$C$95:$M$95))</f>
        <v>-525.8777934</v>
      </c>
      <c r="BB15" s="50">
        <f t="array" ref="BB15">-BB$13*IF(BB$2=Assumptions!$D$68,Assumptions!$D$67,XLOOKUP(BB$2,Assumptions!$C$94:$M$94,Assumptions!$C$95:$M$95))</f>
        <v>-525.8777934</v>
      </c>
      <c r="BC15" s="50">
        <f t="array" ref="BC15">-BC$13*IF(BC$2=Assumptions!$D$68,Assumptions!$D$67,XLOOKUP(BC$2,Assumptions!$C$94:$M$94,Assumptions!$C$95:$M$95))</f>
        <v>-525.8777934</v>
      </c>
      <c r="BD15" s="50">
        <f t="array" ref="BD15">-BD$13*IF(BD$2=Assumptions!$D$68,Assumptions!$D$67,XLOOKUP(BD$2,Assumptions!$C$94:$M$94,Assumptions!$C$95:$M$95))</f>
        <v>-525.8777934</v>
      </c>
      <c r="BE15" s="50">
        <f t="array" ref="BE15">-BE$13*IF(BE$2=Assumptions!$D$68,Assumptions!$D$67,XLOOKUP(BE$2,Assumptions!$C$94:$M$94,Assumptions!$C$95:$M$95))</f>
        <v>-525.8777934</v>
      </c>
      <c r="BF15" s="50">
        <f t="array" ref="BF15">-BF$13*IF(BF$2=Assumptions!$D$68,Assumptions!$D$67,XLOOKUP(BF$2,Assumptions!$C$94:$M$94,Assumptions!$C$95:$M$95))</f>
        <v>-525.8777934</v>
      </c>
      <c r="BG15" s="50">
        <f t="array" ref="BG15">-BG$13*IF(BG$2=Assumptions!$D$68,Assumptions!$D$67,XLOOKUP(BG$2,Assumptions!$C$94:$M$94,Assumptions!$C$95:$M$95))</f>
        <v>-525.8777934</v>
      </c>
      <c r="BH15" s="50">
        <f t="array" ref="BH15">-BH$13*IF(BH$2=Assumptions!$D$68,Assumptions!$D$67,XLOOKUP(BH$2,Assumptions!$C$94:$M$94,Assumptions!$C$95:$M$95))</f>
        <v>-525.8777934</v>
      </c>
      <c r="BI15" s="50">
        <f t="array" ref="BI15">-BI$13*IF(BI$2=Assumptions!$D$68,Assumptions!$D$67,XLOOKUP(BI$2,Assumptions!$C$94:$M$94,Assumptions!$C$95:$M$95))</f>
        <v>-525.8777934</v>
      </c>
      <c r="BJ15" s="50">
        <f t="array" ref="BJ15">-BJ$13*IF(BJ$2=Assumptions!$D$68,Assumptions!$D$67,XLOOKUP(BJ$2,Assumptions!$C$94:$M$94,Assumptions!$C$95:$M$95))</f>
        <v>-525.8777934</v>
      </c>
      <c r="BK15" s="50">
        <f t="array" ref="BK15">-BK$13*IF(BK$2=Assumptions!$D$68,Assumptions!$D$67,XLOOKUP(BK$2,Assumptions!$C$94:$M$94,Assumptions!$C$95:$M$95))</f>
        <v>-525.8777934</v>
      </c>
      <c r="BL15" s="50">
        <f t="array" ref="BL15">-BL$13*IF(BL$2=Assumptions!$D$68,Assumptions!$D$67,XLOOKUP(BL$2,Assumptions!$C$94:$M$94,Assumptions!$C$95:$M$95))</f>
        <v>-541.6541272</v>
      </c>
      <c r="BM15" s="50">
        <f t="array" ref="BM15">-BM$13*IF(BM$2=Assumptions!$D$68,Assumptions!$D$67,XLOOKUP(BM$2,Assumptions!$C$94:$M$94,Assumptions!$C$95:$M$95))</f>
        <v>-541.6541272</v>
      </c>
      <c r="BN15" s="50">
        <f t="array" ref="BN15">-BN$13*IF(BN$2=Assumptions!$D$68,Assumptions!$D$67,XLOOKUP(BN$2,Assumptions!$C$94:$M$94,Assumptions!$C$95:$M$95))</f>
        <v>-541.6541272</v>
      </c>
      <c r="BO15" s="50">
        <f t="array" ref="BO15">-BO$13*IF(BO$2=Assumptions!$D$68,Assumptions!$D$67,XLOOKUP(BO$2,Assumptions!$C$94:$M$94,Assumptions!$C$95:$M$95))</f>
        <v>-541.6541272</v>
      </c>
      <c r="BP15" s="50">
        <f t="array" ref="BP15">-BP$13*IF(BP$2=Assumptions!$D$68,Assumptions!$D$67,XLOOKUP(BP$2,Assumptions!$C$94:$M$94,Assumptions!$C$95:$M$95))</f>
        <v>-541.6541272</v>
      </c>
      <c r="BQ15" s="50">
        <f t="array" ref="BQ15">-BQ$13*IF(BQ$2=Assumptions!$D$68,Assumptions!$D$67,XLOOKUP(BQ$2,Assumptions!$C$94:$M$94,Assumptions!$C$95:$M$95))</f>
        <v>-541.6541272</v>
      </c>
      <c r="BR15" s="50">
        <f t="array" ref="BR15">-BR$13*IF(BR$2=Assumptions!$D$68,Assumptions!$D$67,XLOOKUP(BR$2,Assumptions!$C$94:$M$94,Assumptions!$C$95:$M$95))</f>
        <v>-541.6541272</v>
      </c>
      <c r="BS15" s="50">
        <f t="array" ref="BS15">-BS$13*IF(BS$2=Assumptions!$D$68,Assumptions!$D$67,XLOOKUP(BS$2,Assumptions!$C$94:$M$94,Assumptions!$C$95:$M$95))</f>
        <v>-541.6541272</v>
      </c>
      <c r="BT15" s="50">
        <f t="array" ref="BT15">-BT$13*IF(BT$2=Assumptions!$D$68,Assumptions!$D$67,XLOOKUP(BT$2,Assumptions!$C$94:$M$94,Assumptions!$C$95:$M$95))</f>
        <v>-541.6541272</v>
      </c>
      <c r="BU15" s="50">
        <f t="array" ref="BU15">-BU$13*IF(BU$2=Assumptions!$D$68,Assumptions!$D$67,XLOOKUP(BU$2,Assumptions!$C$94:$M$94,Assumptions!$C$95:$M$95))</f>
        <v>-541.6541272</v>
      </c>
      <c r="BV15" s="50">
        <f t="array" ref="BV15">-BV$13*IF(BV$2=Assumptions!$D$68,Assumptions!$D$67,XLOOKUP(BV$2,Assumptions!$C$94:$M$94,Assumptions!$C$95:$M$95))</f>
        <v>-541.6541272</v>
      </c>
      <c r="BW15" s="50">
        <f t="array" ref="BW15">-BW$13*IF(BW$2=Assumptions!$D$68,Assumptions!$D$67,XLOOKUP(BW$2,Assumptions!$C$94:$M$94,Assumptions!$C$95:$M$95))</f>
        <v>-541.6541272</v>
      </c>
      <c r="BX15" s="50">
        <f t="array" ref="BX15">-BX$13*IF(BX$2=Assumptions!$D$68,Assumptions!$D$67,XLOOKUP(BX$2,Assumptions!$C$94:$M$94,Assumptions!$C$95:$M$95))</f>
        <v>-557.9037511</v>
      </c>
      <c r="BY15" s="50">
        <f t="array" ref="BY15">-BY$13*IF(BY$2=Assumptions!$D$68,Assumptions!$D$67,XLOOKUP(BY$2,Assumptions!$C$94:$M$94,Assumptions!$C$95:$M$95))</f>
        <v>-557.9037511</v>
      </c>
      <c r="BZ15" s="50">
        <f t="array" ref="BZ15">-BZ$13*IF(BZ$2=Assumptions!$D$68,Assumptions!$D$67,XLOOKUP(BZ$2,Assumptions!$C$94:$M$94,Assumptions!$C$95:$M$95))</f>
        <v>-557.9037511</v>
      </c>
      <c r="CA15" s="50">
        <f t="array" ref="CA15">-CA$13*IF(CA$2=Assumptions!$D$68,Assumptions!$D$67,XLOOKUP(CA$2,Assumptions!$C$94:$M$94,Assumptions!$C$95:$M$95))</f>
        <v>-557.9037511</v>
      </c>
      <c r="CB15" s="50">
        <f t="array" ref="CB15">-CB$13*IF(CB$2=Assumptions!$D$68,Assumptions!$D$67,XLOOKUP(CB$2,Assumptions!$C$94:$M$94,Assumptions!$C$95:$M$95))</f>
        <v>-557.9037511</v>
      </c>
      <c r="CC15" s="50">
        <f t="array" ref="CC15">-CC$13*IF(CC$2=Assumptions!$D$68,Assumptions!$D$67,XLOOKUP(CC$2,Assumptions!$C$94:$M$94,Assumptions!$C$95:$M$95))</f>
        <v>-557.9037511</v>
      </c>
      <c r="CD15" s="50">
        <f t="array" ref="CD15">-CD$13*IF(CD$2=Assumptions!$D$68,Assumptions!$D$67,XLOOKUP(CD$2,Assumptions!$C$94:$M$94,Assumptions!$C$95:$M$95))</f>
        <v>-557.9037511</v>
      </c>
      <c r="CE15" s="50">
        <f t="array" ref="CE15">-CE$13*IF(CE$2=Assumptions!$D$68,Assumptions!$D$67,XLOOKUP(CE$2,Assumptions!$C$94:$M$94,Assumptions!$C$95:$M$95))</f>
        <v>-557.9037511</v>
      </c>
      <c r="CF15" s="50">
        <f t="array" ref="CF15">-CF$13*IF(CF$2=Assumptions!$D$68,Assumptions!$D$67,XLOOKUP(CF$2,Assumptions!$C$94:$M$94,Assumptions!$C$95:$M$95))</f>
        <v>-557.9037511</v>
      </c>
      <c r="CG15" s="50">
        <f t="array" ref="CG15">-CG$13*IF(CG$2=Assumptions!$D$68,Assumptions!$D$67,XLOOKUP(CG$2,Assumptions!$C$94:$M$94,Assumptions!$C$95:$M$95))</f>
        <v>-557.9037511</v>
      </c>
      <c r="CH15" s="50">
        <f t="array" ref="CH15">-CH$13*IF(CH$2=Assumptions!$D$68,Assumptions!$D$67,XLOOKUP(CH$2,Assumptions!$C$94:$M$94,Assumptions!$C$95:$M$95))</f>
        <v>-557.9037511</v>
      </c>
      <c r="CI15" s="50">
        <f t="array" ref="CI15">-CI$13*IF(CI$2=Assumptions!$D$68,Assumptions!$D$67,XLOOKUP(CI$2,Assumptions!$C$94:$M$94,Assumptions!$C$95:$M$95))</f>
        <v>-557.9037511</v>
      </c>
      <c r="CJ15" s="50">
        <f t="array" ref="CJ15">-CJ$13*IF(CJ$2=Assumptions!$D$68,Assumptions!$D$67,XLOOKUP(CJ$2,Assumptions!$C$94:$M$94,Assumptions!$C$95:$M$95))</f>
        <v>-574.6408636</v>
      </c>
      <c r="CK15" s="50">
        <f t="array" ref="CK15">-CK$13*IF(CK$2=Assumptions!$D$68,Assumptions!$D$67,XLOOKUP(CK$2,Assumptions!$C$94:$M$94,Assumptions!$C$95:$M$95))</f>
        <v>-574.6408636</v>
      </c>
      <c r="CL15" s="50">
        <f t="array" ref="CL15">-CL$13*IF(CL$2=Assumptions!$D$68,Assumptions!$D$67,XLOOKUP(CL$2,Assumptions!$C$94:$M$94,Assumptions!$C$95:$M$95))</f>
        <v>-574.6408636</v>
      </c>
      <c r="CM15" s="50">
        <f t="array" ref="CM15">-CM$13*IF(CM$2=Assumptions!$D$68,Assumptions!$D$67,XLOOKUP(CM$2,Assumptions!$C$94:$M$94,Assumptions!$C$95:$M$95))</f>
        <v>-574.6408636</v>
      </c>
      <c r="CN15" s="50">
        <f t="array" ref="CN15">-CN$13*IF(CN$2=Assumptions!$D$68,Assumptions!$D$67,XLOOKUP(CN$2,Assumptions!$C$94:$M$94,Assumptions!$C$95:$M$95))</f>
        <v>-574.6408636</v>
      </c>
      <c r="CO15" s="50">
        <f t="array" ref="CO15">-CO$13*IF(CO$2=Assumptions!$D$68,Assumptions!$D$67,XLOOKUP(CO$2,Assumptions!$C$94:$M$94,Assumptions!$C$95:$M$95))</f>
        <v>-574.6408636</v>
      </c>
      <c r="CP15" s="50">
        <f t="array" ref="CP15">-CP$13*IF(CP$2=Assumptions!$D$68,Assumptions!$D$67,XLOOKUP(CP$2,Assumptions!$C$94:$M$94,Assumptions!$C$95:$M$95))</f>
        <v>-574.6408636</v>
      </c>
      <c r="CQ15" s="50">
        <f t="array" ref="CQ15">-CQ$13*IF(CQ$2=Assumptions!$D$68,Assumptions!$D$67,XLOOKUP(CQ$2,Assumptions!$C$94:$M$94,Assumptions!$C$95:$M$95))</f>
        <v>-574.6408636</v>
      </c>
      <c r="CR15" s="50">
        <f t="array" ref="CR15">-CR$13*IF(CR$2=Assumptions!$D$68,Assumptions!$D$67,XLOOKUP(CR$2,Assumptions!$C$94:$M$94,Assumptions!$C$95:$M$95))</f>
        <v>-574.6408636</v>
      </c>
      <c r="CS15" s="50">
        <f t="array" ref="CS15">-CS$13*IF(CS$2=Assumptions!$D$68,Assumptions!$D$67,XLOOKUP(CS$2,Assumptions!$C$94:$M$94,Assumptions!$C$95:$M$95))</f>
        <v>-574.6408636</v>
      </c>
      <c r="CT15" s="50">
        <f t="array" ref="CT15">-CT$13*IF(CT$2=Assumptions!$D$68,Assumptions!$D$67,XLOOKUP(CT$2,Assumptions!$C$94:$M$94,Assumptions!$C$95:$M$95))</f>
        <v>-574.6408636</v>
      </c>
      <c r="CU15" s="50">
        <f t="array" ref="CU15">-CU$13*IF(CU$2=Assumptions!$D$68,Assumptions!$D$67,XLOOKUP(CU$2,Assumptions!$C$94:$M$94,Assumptions!$C$95:$M$95))</f>
        <v>-574.6408636</v>
      </c>
      <c r="CV15" s="50">
        <f t="array" ref="CV15">-CV$13*IF(CV$2=Assumptions!$D$68,Assumptions!$D$67,XLOOKUP(CV$2,Assumptions!$C$94:$M$94,Assumptions!$C$95:$M$95))</f>
        <v>-591.8800895</v>
      </c>
      <c r="CW15" s="50">
        <f t="array" ref="CW15">-CW$13*IF(CW$2=Assumptions!$D$68,Assumptions!$D$67,XLOOKUP(CW$2,Assumptions!$C$94:$M$94,Assumptions!$C$95:$M$95))</f>
        <v>-591.8800895</v>
      </c>
      <c r="CX15" s="50">
        <f t="array" ref="CX15">-CX$13*IF(CX$2=Assumptions!$D$68,Assumptions!$D$67,XLOOKUP(CX$2,Assumptions!$C$94:$M$94,Assumptions!$C$95:$M$95))</f>
        <v>-591.8800895</v>
      </c>
      <c r="CY15" s="50">
        <f t="array" ref="CY15">-CY$13*IF(CY$2=Assumptions!$D$68,Assumptions!$D$67,XLOOKUP(CY$2,Assumptions!$C$94:$M$94,Assumptions!$C$95:$M$95))</f>
        <v>-591.8800895</v>
      </c>
      <c r="CZ15" s="50">
        <f t="array" ref="CZ15">-CZ$13*IF(CZ$2=Assumptions!$D$68,Assumptions!$D$67,XLOOKUP(CZ$2,Assumptions!$C$94:$M$94,Assumptions!$C$95:$M$95))</f>
        <v>-591.8800895</v>
      </c>
      <c r="DA15" s="50">
        <f t="array" ref="DA15">-DA$13*IF(DA$2=Assumptions!$D$68,Assumptions!$D$67,XLOOKUP(DA$2,Assumptions!$C$94:$M$94,Assumptions!$C$95:$M$95))</f>
        <v>-591.8800895</v>
      </c>
      <c r="DB15" s="50">
        <f t="array" ref="DB15">-DB$13*IF(DB$2=Assumptions!$D$68,Assumptions!$D$67,XLOOKUP(DB$2,Assumptions!$C$94:$M$94,Assumptions!$C$95:$M$95))</f>
        <v>-591.8800895</v>
      </c>
      <c r="DC15" s="50">
        <f t="array" ref="DC15">-DC$13*IF(DC$2=Assumptions!$D$68,Assumptions!$D$67,XLOOKUP(DC$2,Assumptions!$C$94:$M$94,Assumptions!$C$95:$M$95))</f>
        <v>-591.8800895</v>
      </c>
      <c r="DD15" s="50">
        <f t="array" ref="DD15">-DD$13*IF(DD$2=Assumptions!$D$68,Assumptions!$D$67,XLOOKUP(DD$2,Assumptions!$C$94:$M$94,Assumptions!$C$95:$M$95))</f>
        <v>-591.8800895</v>
      </c>
      <c r="DE15" s="50">
        <f t="array" ref="DE15">-DE$13*IF(DE$2=Assumptions!$D$68,Assumptions!$D$67,XLOOKUP(DE$2,Assumptions!$C$94:$M$94,Assumptions!$C$95:$M$95))</f>
        <v>-591.8800895</v>
      </c>
      <c r="DF15" s="50">
        <f t="array" ref="DF15">-DF$13*IF(DF$2=Assumptions!$D$68,Assumptions!$D$67,XLOOKUP(DF$2,Assumptions!$C$94:$M$94,Assumptions!$C$95:$M$95))</f>
        <v>-591.8800895</v>
      </c>
      <c r="DG15" s="50">
        <f t="array" ref="DG15">-DG$13*IF(DG$2=Assumptions!$D$68,Assumptions!$D$67,XLOOKUP(DG$2,Assumptions!$C$94:$M$94,Assumptions!$C$95:$M$95))</f>
        <v>-591.8800895</v>
      </c>
      <c r="DH15" s="50">
        <f t="array" ref="DH15">-DH$13*IF(DH$2=Assumptions!$D$68,Assumptions!$D$67,XLOOKUP(DH$2,Assumptions!$C$94:$M$94,Assumptions!$C$95:$M$95))</f>
        <v>-1524.09123</v>
      </c>
      <c r="DI15" s="50">
        <f t="array" ref="DI15">-DI$13*IF(DI$2=Assumptions!$D$68,Assumptions!$D$67,XLOOKUP(DI$2,Assumptions!$C$94:$M$94,Assumptions!$C$95:$M$95))</f>
        <v>-1524.09123</v>
      </c>
      <c r="DJ15" s="50">
        <f t="array" ref="DJ15">-DJ$13*IF(DJ$2=Assumptions!$D$68,Assumptions!$D$67,XLOOKUP(DJ$2,Assumptions!$C$94:$M$94,Assumptions!$C$95:$M$95))</f>
        <v>-1524.09123</v>
      </c>
      <c r="DK15" s="50">
        <f t="array" ref="DK15">-DK$13*IF(DK$2=Assumptions!$D$68,Assumptions!$D$67,XLOOKUP(DK$2,Assumptions!$C$94:$M$94,Assumptions!$C$95:$M$95))</f>
        <v>-1524.09123</v>
      </c>
      <c r="DL15" s="50">
        <f t="array" ref="DL15">-DL$13*IF(DL$2=Assumptions!$D$68,Assumptions!$D$67,XLOOKUP(DL$2,Assumptions!$C$94:$M$94,Assumptions!$C$95:$M$95))</f>
        <v>-1524.09123</v>
      </c>
      <c r="DM15" s="50">
        <f t="array" ref="DM15">-DM$13*IF(DM$2=Assumptions!$D$68,Assumptions!$D$67,XLOOKUP(DM$2,Assumptions!$C$94:$M$94,Assumptions!$C$95:$M$95))</f>
        <v>-1524.09123</v>
      </c>
      <c r="DN15" s="50">
        <f t="array" ref="DN15">-DN$13*IF(DN$2=Assumptions!$D$68,Assumptions!$D$67,XLOOKUP(DN$2,Assumptions!$C$94:$M$94,Assumptions!$C$95:$M$95))</f>
        <v>-1524.09123</v>
      </c>
      <c r="DO15" s="50">
        <f t="array" ref="DO15">-DO$13*IF(DO$2=Assumptions!$D$68,Assumptions!$D$67,XLOOKUP(DO$2,Assumptions!$C$94:$M$94,Assumptions!$C$95:$M$95))</f>
        <v>-1524.09123</v>
      </c>
      <c r="DP15" s="50">
        <f t="array" ref="DP15">-DP$13*IF(DP$2=Assumptions!$D$68,Assumptions!$D$67,XLOOKUP(DP$2,Assumptions!$C$94:$M$94,Assumptions!$C$95:$M$95))</f>
        <v>-1524.09123</v>
      </c>
      <c r="DQ15" s="50">
        <f t="array" ref="DQ15">-DQ$13*IF(DQ$2=Assumptions!$D$68,Assumptions!$D$67,XLOOKUP(DQ$2,Assumptions!$C$94:$M$94,Assumptions!$C$95:$M$95))</f>
        <v>-1524.09123</v>
      </c>
      <c r="DR15" s="50">
        <f t="array" ref="DR15">-DR$13*IF(DR$2=Assumptions!$D$68,Assumptions!$D$67,XLOOKUP(DR$2,Assumptions!$C$94:$M$94,Assumptions!$C$95:$M$95))</f>
        <v>-1524.09123</v>
      </c>
      <c r="DS15" s="50">
        <f t="array" ref="DS15">-DS$13*IF(DS$2=Assumptions!$D$68,Assumptions!$D$67,XLOOKUP(DS$2,Assumptions!$C$94:$M$94,Assumptions!$C$95:$M$95))</f>
        <v>-1524.09123</v>
      </c>
      <c r="DT15" s="50">
        <f t="array" ref="DT15">-DT$13*IF(DT$2=Assumptions!$D$68,Assumptions!$D$67,XLOOKUP(DT$2,Assumptions!$C$94:$M$94,Assumptions!$C$95:$M$95))</f>
        <v>-627.9255869</v>
      </c>
      <c r="DU15" s="50">
        <f t="array" ref="DU15">-DU$13*IF(DU$2=Assumptions!$D$68,Assumptions!$D$67,XLOOKUP(DU$2,Assumptions!$C$94:$M$94,Assumptions!$C$95:$M$95))</f>
        <v>-627.9255869</v>
      </c>
      <c r="DV15" s="50">
        <f t="array" ref="DV15">-DV$13*IF(DV$2=Assumptions!$D$68,Assumptions!$D$67,XLOOKUP(DV$2,Assumptions!$C$94:$M$94,Assumptions!$C$95:$M$95))</f>
        <v>-627.9255869</v>
      </c>
      <c r="DW15" s="50">
        <f t="array" ref="DW15">-DW$13*IF(DW$2=Assumptions!$D$68,Assumptions!$D$67,XLOOKUP(DW$2,Assumptions!$C$94:$M$94,Assumptions!$C$95:$M$95))</f>
        <v>-627.9255869</v>
      </c>
      <c r="DX15" s="50">
        <f t="array" ref="DX15">-DX$13*IF(DX$2=Assumptions!$D$68,Assumptions!$D$67,XLOOKUP(DX$2,Assumptions!$C$94:$M$94,Assumptions!$C$95:$M$95))</f>
        <v>-627.9255869</v>
      </c>
      <c r="DY15" s="50">
        <f t="array" ref="DY15">-DY$13*IF(DY$2=Assumptions!$D$68,Assumptions!$D$67,XLOOKUP(DY$2,Assumptions!$C$94:$M$94,Assumptions!$C$95:$M$95))</f>
        <v>-627.9255869</v>
      </c>
      <c r="DZ15" s="50">
        <f t="array" ref="DZ15">-DZ$13*IF(DZ$2=Assumptions!$D$68,Assumptions!$D$67,XLOOKUP(DZ$2,Assumptions!$C$94:$M$94,Assumptions!$C$95:$M$95))</f>
        <v>-627.9255869</v>
      </c>
      <c r="EA15" s="50">
        <f t="array" ref="EA15">-EA$13*IF(EA$2=Assumptions!$D$68,Assumptions!$D$67,XLOOKUP(EA$2,Assumptions!$C$94:$M$94,Assumptions!$C$95:$M$95))</f>
        <v>-627.9255869</v>
      </c>
      <c r="EB15" s="50">
        <f t="array" ref="EB15">-EB$13*IF(EB$2=Assumptions!$D$68,Assumptions!$D$67,XLOOKUP(EB$2,Assumptions!$C$94:$M$94,Assumptions!$C$95:$M$95))</f>
        <v>-627.9255869</v>
      </c>
      <c r="EC15" s="50">
        <f t="array" ref="EC15">-EC$13*IF(EC$2=Assumptions!$D$68,Assumptions!$D$67,XLOOKUP(EC$2,Assumptions!$C$94:$M$94,Assumptions!$C$95:$M$95))</f>
        <v>-627.9255869</v>
      </c>
      <c r="ED15" s="50">
        <f t="array" ref="ED15">-ED$13*IF(ED$2=Assumptions!$D$68,Assumptions!$D$67,XLOOKUP(ED$2,Assumptions!$C$94:$M$94,Assumptions!$C$95:$M$95))</f>
        <v>-627.9255869</v>
      </c>
      <c r="EE15" s="50">
        <f t="array" ref="EE15">-EE$13*IF(EE$2=Assumptions!$D$68,Assumptions!$D$67,XLOOKUP(EE$2,Assumptions!$C$94:$M$94,Assumptions!$C$95:$M$95))</f>
        <v>-627.9255869</v>
      </c>
    </row>
    <row r="16" ht="15.75" customHeight="1">
      <c r="A16" s="1"/>
      <c r="B16" s="1"/>
      <c r="C16" s="1" t="str">
        <f>Assumptions!J15</f>
        <v>Bad Debt </v>
      </c>
      <c r="D16" s="50">
        <f>-D$13*Assumptions!$AD15</f>
        <v>-240.5565</v>
      </c>
      <c r="E16" s="50">
        <f>-E$13*Assumptions!$AD15</f>
        <v>-240.5565</v>
      </c>
      <c r="F16" s="50">
        <f>-F$13*Assumptions!$AD15</f>
        <v>-240.5565</v>
      </c>
      <c r="G16" s="50">
        <f>-G$13*Assumptions!$AD15</f>
        <v>-240.5565</v>
      </c>
      <c r="H16" s="50">
        <f>-H$13*Assumptions!$AD15</f>
        <v>-240.5565</v>
      </c>
      <c r="I16" s="50">
        <f>-I$13*Assumptions!$AD15</f>
        <v>-240.5565</v>
      </c>
      <c r="J16" s="50">
        <f>-J$13*Assumptions!$AD15</f>
        <v>-240.5565</v>
      </c>
      <c r="K16" s="50">
        <f>-K$13*Assumptions!$AD15</f>
        <v>-240.5565</v>
      </c>
      <c r="L16" s="50">
        <f>-L$13*Assumptions!$AD15</f>
        <v>-240.5565</v>
      </c>
      <c r="M16" s="50">
        <f>-M$13*Assumptions!$AD15</f>
        <v>-240.5565</v>
      </c>
      <c r="N16" s="50">
        <f>-N$13*Assumptions!$AD15</f>
        <v>-240.5565</v>
      </c>
      <c r="O16" s="50">
        <f>-O$13*Assumptions!$AD15</f>
        <v>-240.5565</v>
      </c>
      <c r="P16" s="50">
        <f>-P$13*Assumptions!$AD15</f>
        <v>-245.36763</v>
      </c>
      <c r="Q16" s="50">
        <f>-Q$13*Assumptions!$AD15</f>
        <v>-245.36763</v>
      </c>
      <c r="R16" s="50">
        <f>-R$13*Assumptions!$AD15</f>
        <v>-245.36763</v>
      </c>
      <c r="S16" s="50">
        <f>-S$13*Assumptions!$AD15</f>
        <v>-245.36763</v>
      </c>
      <c r="T16" s="50">
        <f>-T$13*Assumptions!$AD15</f>
        <v>-245.36763</v>
      </c>
      <c r="U16" s="50">
        <f>-U$13*Assumptions!$AD15</f>
        <v>-245.36763</v>
      </c>
      <c r="V16" s="50">
        <f>-V$13*Assumptions!$AD15</f>
        <v>-245.36763</v>
      </c>
      <c r="W16" s="50">
        <f>-W$13*Assumptions!$AD15</f>
        <v>-245.36763</v>
      </c>
      <c r="X16" s="50">
        <f>-X$13*Assumptions!$AD15</f>
        <v>-245.36763</v>
      </c>
      <c r="Y16" s="50">
        <f>-Y$13*Assumptions!$AD15</f>
        <v>-245.36763</v>
      </c>
      <c r="Z16" s="50">
        <f>-Z$13*Assumptions!$AD15</f>
        <v>-245.36763</v>
      </c>
      <c r="AA16" s="50">
        <f>-AA$13*Assumptions!$AD15</f>
        <v>-245.36763</v>
      </c>
      <c r="AB16" s="50">
        <f>-AB$13*Assumptions!$AD15</f>
        <v>-250.2749826</v>
      </c>
      <c r="AC16" s="50">
        <f>-AC$13*Assumptions!$AD15</f>
        <v>-250.2749826</v>
      </c>
      <c r="AD16" s="50">
        <f>-AD$13*Assumptions!$AD15</f>
        <v>-250.2749826</v>
      </c>
      <c r="AE16" s="50">
        <f>-AE$13*Assumptions!$AD15</f>
        <v>-250.2749826</v>
      </c>
      <c r="AF16" s="50">
        <f>-AF$13*Assumptions!$AD15</f>
        <v>-250.2749826</v>
      </c>
      <c r="AG16" s="50">
        <f>-AG$13*Assumptions!$AD15</f>
        <v>-250.2749826</v>
      </c>
      <c r="AH16" s="50">
        <f>-AH$13*Assumptions!$AD15</f>
        <v>-250.2749826</v>
      </c>
      <c r="AI16" s="50">
        <f>-AI$13*Assumptions!$AD15</f>
        <v>-250.2749826</v>
      </c>
      <c r="AJ16" s="50">
        <f>-AJ$13*Assumptions!$AD15</f>
        <v>-250.2749826</v>
      </c>
      <c r="AK16" s="50">
        <f>-AK$13*Assumptions!$AD15</f>
        <v>-250.2749826</v>
      </c>
      <c r="AL16" s="50">
        <f>-AL$13*Assumptions!$AD15</f>
        <v>-250.2749826</v>
      </c>
      <c r="AM16" s="50">
        <f>-AM$13*Assumptions!$AD15</f>
        <v>-250.2749826</v>
      </c>
      <c r="AN16" s="50">
        <f>-AN$13*Assumptions!$AD15</f>
        <v>-255.2804823</v>
      </c>
      <c r="AO16" s="50">
        <f>-AO$13*Assumptions!$AD15</f>
        <v>-255.2804823</v>
      </c>
      <c r="AP16" s="50">
        <f>-AP$13*Assumptions!$AD15</f>
        <v>-255.2804823</v>
      </c>
      <c r="AQ16" s="50">
        <f>-AQ$13*Assumptions!$AD15</f>
        <v>-255.2804823</v>
      </c>
      <c r="AR16" s="50">
        <f>-AR$13*Assumptions!$AD15</f>
        <v>-255.2804823</v>
      </c>
      <c r="AS16" s="50">
        <f>-AS$13*Assumptions!$AD15</f>
        <v>-255.2804823</v>
      </c>
      <c r="AT16" s="50">
        <f>-AT$13*Assumptions!$AD15</f>
        <v>-255.2804823</v>
      </c>
      <c r="AU16" s="50">
        <f>-AU$13*Assumptions!$AD15</f>
        <v>-255.2804823</v>
      </c>
      <c r="AV16" s="50">
        <f>-AV$13*Assumptions!$AD15</f>
        <v>-255.2804823</v>
      </c>
      <c r="AW16" s="50">
        <f>-AW$13*Assumptions!$AD15</f>
        <v>-255.2804823</v>
      </c>
      <c r="AX16" s="50">
        <f>-AX$13*Assumptions!$AD15</f>
        <v>-255.2804823</v>
      </c>
      <c r="AY16" s="50">
        <f>-AY$13*Assumptions!$AD15</f>
        <v>-255.2804823</v>
      </c>
      <c r="AZ16" s="50">
        <f>-AZ$13*Assumptions!$AD15</f>
        <v>-262.9388967</v>
      </c>
      <c r="BA16" s="50">
        <f>-BA$13*Assumptions!$AD15</f>
        <v>-262.9388967</v>
      </c>
      <c r="BB16" s="50">
        <f>-BB$13*Assumptions!$AD15</f>
        <v>-262.9388967</v>
      </c>
      <c r="BC16" s="50">
        <f>-BC$13*Assumptions!$AD15</f>
        <v>-262.9388967</v>
      </c>
      <c r="BD16" s="50">
        <f>-BD$13*Assumptions!$AD15</f>
        <v>-262.9388967</v>
      </c>
      <c r="BE16" s="50">
        <f>-BE$13*Assumptions!$AD15</f>
        <v>-262.9388967</v>
      </c>
      <c r="BF16" s="50">
        <f>-BF$13*Assumptions!$AD15</f>
        <v>-262.9388967</v>
      </c>
      <c r="BG16" s="50">
        <f>-BG$13*Assumptions!$AD15</f>
        <v>-262.9388967</v>
      </c>
      <c r="BH16" s="50">
        <f>-BH$13*Assumptions!$AD15</f>
        <v>-262.9388967</v>
      </c>
      <c r="BI16" s="50">
        <f>-BI$13*Assumptions!$AD15</f>
        <v>-262.9388967</v>
      </c>
      <c r="BJ16" s="50">
        <f>-BJ$13*Assumptions!$AD15</f>
        <v>-262.9388967</v>
      </c>
      <c r="BK16" s="50">
        <f>-BK$13*Assumptions!$AD15</f>
        <v>-262.9388967</v>
      </c>
      <c r="BL16" s="50">
        <f>-BL$13*Assumptions!$AD15</f>
        <v>-270.8270636</v>
      </c>
      <c r="BM16" s="50">
        <f>-BM$13*Assumptions!$AD15</f>
        <v>-270.8270636</v>
      </c>
      <c r="BN16" s="50">
        <f>-BN$13*Assumptions!$AD15</f>
        <v>-270.8270636</v>
      </c>
      <c r="BO16" s="50">
        <f>-BO$13*Assumptions!$AD15</f>
        <v>-270.8270636</v>
      </c>
      <c r="BP16" s="50">
        <f>-BP$13*Assumptions!$AD15</f>
        <v>-270.8270636</v>
      </c>
      <c r="BQ16" s="50">
        <f>-BQ$13*Assumptions!$AD15</f>
        <v>-270.8270636</v>
      </c>
      <c r="BR16" s="50">
        <f>-BR$13*Assumptions!$AD15</f>
        <v>-270.8270636</v>
      </c>
      <c r="BS16" s="50">
        <f>-BS$13*Assumptions!$AD15</f>
        <v>-270.8270636</v>
      </c>
      <c r="BT16" s="50">
        <f>-BT$13*Assumptions!$AD15</f>
        <v>-270.8270636</v>
      </c>
      <c r="BU16" s="50">
        <f>-BU$13*Assumptions!$AD15</f>
        <v>-270.8270636</v>
      </c>
      <c r="BV16" s="50">
        <f>-BV$13*Assumptions!$AD15</f>
        <v>-270.8270636</v>
      </c>
      <c r="BW16" s="50">
        <f>-BW$13*Assumptions!$AD15</f>
        <v>-270.8270636</v>
      </c>
      <c r="BX16" s="50">
        <f>-BX$13*Assumptions!$AD15</f>
        <v>-278.9518755</v>
      </c>
      <c r="BY16" s="50">
        <f>-BY$13*Assumptions!$AD15</f>
        <v>-278.9518755</v>
      </c>
      <c r="BZ16" s="50">
        <f>-BZ$13*Assumptions!$AD15</f>
        <v>-278.9518755</v>
      </c>
      <c r="CA16" s="50">
        <f>-CA$13*Assumptions!$AD15</f>
        <v>-278.9518755</v>
      </c>
      <c r="CB16" s="50">
        <f>-CB$13*Assumptions!$AD15</f>
        <v>-278.9518755</v>
      </c>
      <c r="CC16" s="50">
        <f>-CC$13*Assumptions!$AD15</f>
        <v>-278.9518755</v>
      </c>
      <c r="CD16" s="50">
        <f>-CD$13*Assumptions!$AD15</f>
        <v>-278.9518755</v>
      </c>
      <c r="CE16" s="50">
        <f>-CE$13*Assumptions!$AD15</f>
        <v>-278.9518755</v>
      </c>
      <c r="CF16" s="50">
        <f>-CF$13*Assumptions!$AD15</f>
        <v>-278.9518755</v>
      </c>
      <c r="CG16" s="50">
        <f>-CG$13*Assumptions!$AD15</f>
        <v>-278.9518755</v>
      </c>
      <c r="CH16" s="50">
        <f>-CH$13*Assumptions!$AD15</f>
        <v>-278.9518755</v>
      </c>
      <c r="CI16" s="50">
        <f>-CI$13*Assumptions!$AD15</f>
        <v>-278.9518755</v>
      </c>
      <c r="CJ16" s="50">
        <f>-CJ$13*Assumptions!$AD15</f>
        <v>-287.3204318</v>
      </c>
      <c r="CK16" s="50">
        <f>-CK$13*Assumptions!$AD15</f>
        <v>-287.3204318</v>
      </c>
      <c r="CL16" s="50">
        <f>-CL$13*Assumptions!$AD15</f>
        <v>-287.3204318</v>
      </c>
      <c r="CM16" s="50">
        <f>-CM$13*Assumptions!$AD15</f>
        <v>-287.3204318</v>
      </c>
      <c r="CN16" s="50">
        <f>-CN$13*Assumptions!$AD15</f>
        <v>-287.3204318</v>
      </c>
      <c r="CO16" s="50">
        <f>-CO$13*Assumptions!$AD15</f>
        <v>-287.3204318</v>
      </c>
      <c r="CP16" s="50">
        <f>-CP$13*Assumptions!$AD15</f>
        <v>-287.3204318</v>
      </c>
      <c r="CQ16" s="50">
        <f>-CQ$13*Assumptions!$AD15</f>
        <v>-287.3204318</v>
      </c>
      <c r="CR16" s="50">
        <f>-CR$13*Assumptions!$AD15</f>
        <v>-287.3204318</v>
      </c>
      <c r="CS16" s="50">
        <f>-CS$13*Assumptions!$AD15</f>
        <v>-287.3204318</v>
      </c>
      <c r="CT16" s="50">
        <f>-CT$13*Assumptions!$AD15</f>
        <v>-287.3204318</v>
      </c>
      <c r="CU16" s="50">
        <f>-CU$13*Assumptions!$AD15</f>
        <v>-287.3204318</v>
      </c>
      <c r="CV16" s="50">
        <f>-CV$13*Assumptions!$AD15</f>
        <v>-295.9400447</v>
      </c>
      <c r="CW16" s="50">
        <f>-CW$13*Assumptions!$AD15</f>
        <v>-295.9400447</v>
      </c>
      <c r="CX16" s="50">
        <f>-CX$13*Assumptions!$AD15</f>
        <v>-295.9400447</v>
      </c>
      <c r="CY16" s="50">
        <f>-CY$13*Assumptions!$AD15</f>
        <v>-295.9400447</v>
      </c>
      <c r="CZ16" s="50">
        <f>-CZ$13*Assumptions!$AD15</f>
        <v>-295.9400447</v>
      </c>
      <c r="DA16" s="50">
        <f>-DA$13*Assumptions!$AD15</f>
        <v>-295.9400447</v>
      </c>
      <c r="DB16" s="50">
        <f>-DB$13*Assumptions!$AD15</f>
        <v>-295.9400447</v>
      </c>
      <c r="DC16" s="50">
        <f>-DC$13*Assumptions!$AD15</f>
        <v>-295.9400447</v>
      </c>
      <c r="DD16" s="50">
        <f>-DD$13*Assumptions!$AD15</f>
        <v>-295.9400447</v>
      </c>
      <c r="DE16" s="50">
        <f>-DE$13*Assumptions!$AD15</f>
        <v>-295.9400447</v>
      </c>
      <c r="DF16" s="50">
        <f>-DF$13*Assumptions!$AD15</f>
        <v>-295.9400447</v>
      </c>
      <c r="DG16" s="50">
        <f>-DG$13*Assumptions!$AD15</f>
        <v>-295.9400447</v>
      </c>
      <c r="DH16" s="50">
        <f>-DH$13*Assumptions!$AD15</f>
        <v>-304.8182461</v>
      </c>
      <c r="DI16" s="50">
        <f>-DI$13*Assumptions!$AD15</f>
        <v>-304.8182461</v>
      </c>
      <c r="DJ16" s="50">
        <f>-DJ$13*Assumptions!$AD15</f>
        <v>-304.8182461</v>
      </c>
      <c r="DK16" s="50">
        <f>-DK$13*Assumptions!$AD15</f>
        <v>-304.8182461</v>
      </c>
      <c r="DL16" s="50">
        <f>-DL$13*Assumptions!$AD15</f>
        <v>-304.8182461</v>
      </c>
      <c r="DM16" s="50">
        <f>-DM$13*Assumptions!$AD15</f>
        <v>-304.8182461</v>
      </c>
      <c r="DN16" s="50">
        <f>-DN$13*Assumptions!$AD15</f>
        <v>-304.8182461</v>
      </c>
      <c r="DO16" s="50">
        <f>-DO$13*Assumptions!$AD15</f>
        <v>-304.8182461</v>
      </c>
      <c r="DP16" s="50">
        <f>-DP$13*Assumptions!$AD15</f>
        <v>-304.8182461</v>
      </c>
      <c r="DQ16" s="50">
        <f>-DQ$13*Assumptions!$AD15</f>
        <v>-304.8182461</v>
      </c>
      <c r="DR16" s="50">
        <f>-DR$13*Assumptions!$AD15</f>
        <v>-304.8182461</v>
      </c>
      <c r="DS16" s="50">
        <f>-DS$13*Assumptions!$AD15</f>
        <v>-304.8182461</v>
      </c>
      <c r="DT16" s="50">
        <f>-DT$13*Assumptions!$AD15</f>
        <v>-313.9627935</v>
      </c>
      <c r="DU16" s="50">
        <f>-DU$13*Assumptions!$AD15</f>
        <v>-313.9627935</v>
      </c>
      <c r="DV16" s="50">
        <f>-DV$13*Assumptions!$AD15</f>
        <v>-313.9627935</v>
      </c>
      <c r="DW16" s="50">
        <f>-DW$13*Assumptions!$AD15</f>
        <v>-313.9627935</v>
      </c>
      <c r="DX16" s="50">
        <f>-DX$13*Assumptions!$AD15</f>
        <v>-313.9627935</v>
      </c>
      <c r="DY16" s="50">
        <f>-DY$13*Assumptions!$AD15</f>
        <v>-313.9627935</v>
      </c>
      <c r="DZ16" s="50">
        <f>-DZ$13*Assumptions!$AD15</f>
        <v>-313.9627935</v>
      </c>
      <c r="EA16" s="50">
        <f>-EA$13*Assumptions!$AD15</f>
        <v>-313.9627935</v>
      </c>
      <c r="EB16" s="50">
        <f>-EB$13*Assumptions!$AD15</f>
        <v>-313.9627935</v>
      </c>
      <c r="EC16" s="50">
        <f>-EC$13*Assumptions!$AD15</f>
        <v>-313.9627935</v>
      </c>
      <c r="ED16" s="50">
        <f>-ED$13*Assumptions!$AD15</f>
        <v>-313.9627935</v>
      </c>
      <c r="EE16" s="50">
        <f>-EE$13*Assumptions!$AD15</f>
        <v>-313.9627935</v>
      </c>
    </row>
    <row r="17" ht="15.75" customHeight="1">
      <c r="A17" s="1"/>
      <c r="B17" s="1"/>
      <c r="C17" s="1" t="str">
        <f>Assumptions!J16</f>
        <v>Concession</v>
      </c>
      <c r="D17" s="50">
        <f>-D$13*Assumptions!$AD16</f>
        <v>-240.5565</v>
      </c>
      <c r="E17" s="50">
        <f>-E$13*Assumptions!$AD16</f>
        <v>-240.5565</v>
      </c>
      <c r="F17" s="50">
        <f>-F$13*Assumptions!$AD16</f>
        <v>-240.5565</v>
      </c>
      <c r="G17" s="50">
        <f>-G$13*Assumptions!$AD16</f>
        <v>-240.5565</v>
      </c>
      <c r="H17" s="50">
        <f>-H$13*Assumptions!$AD16</f>
        <v>-240.5565</v>
      </c>
      <c r="I17" s="50">
        <f>-I$13*Assumptions!$AD16</f>
        <v>-240.5565</v>
      </c>
      <c r="J17" s="50">
        <f>-J$13*Assumptions!$AD16</f>
        <v>-240.5565</v>
      </c>
      <c r="K17" s="50">
        <f>-K$13*Assumptions!$AD16</f>
        <v>-240.5565</v>
      </c>
      <c r="L17" s="50">
        <f>-L$13*Assumptions!$AD16</f>
        <v>-240.5565</v>
      </c>
      <c r="M17" s="50">
        <f>-M$13*Assumptions!$AD16</f>
        <v>-240.5565</v>
      </c>
      <c r="N17" s="50">
        <f>-N$13*Assumptions!$AD16</f>
        <v>-240.5565</v>
      </c>
      <c r="O17" s="50">
        <f>-O$13*Assumptions!$AD16</f>
        <v>-240.5565</v>
      </c>
      <c r="P17" s="50">
        <f>-P$13*Assumptions!$AD16</f>
        <v>-245.36763</v>
      </c>
      <c r="Q17" s="50">
        <f>-Q$13*Assumptions!$AD16</f>
        <v>-245.36763</v>
      </c>
      <c r="R17" s="50">
        <f>-R$13*Assumptions!$AD16</f>
        <v>-245.36763</v>
      </c>
      <c r="S17" s="50">
        <f>-S$13*Assumptions!$AD16</f>
        <v>-245.36763</v>
      </c>
      <c r="T17" s="50">
        <f>-T$13*Assumptions!$AD16</f>
        <v>-245.36763</v>
      </c>
      <c r="U17" s="50">
        <f>-U$13*Assumptions!$AD16</f>
        <v>-245.36763</v>
      </c>
      <c r="V17" s="50">
        <f>-V$13*Assumptions!$AD16</f>
        <v>-245.36763</v>
      </c>
      <c r="W17" s="50">
        <f>-W$13*Assumptions!$AD16</f>
        <v>-245.36763</v>
      </c>
      <c r="X17" s="50">
        <f>-X$13*Assumptions!$AD16</f>
        <v>-245.36763</v>
      </c>
      <c r="Y17" s="50">
        <f>-Y$13*Assumptions!$AD16</f>
        <v>-245.36763</v>
      </c>
      <c r="Z17" s="50">
        <f>-Z$13*Assumptions!$AD16</f>
        <v>-245.36763</v>
      </c>
      <c r="AA17" s="50">
        <f>-AA$13*Assumptions!$AD16</f>
        <v>-245.36763</v>
      </c>
      <c r="AB17" s="50">
        <f>-AB$13*Assumptions!$AD16</f>
        <v>-250.2749826</v>
      </c>
      <c r="AC17" s="50">
        <f>-AC$13*Assumptions!$AD16</f>
        <v>-250.2749826</v>
      </c>
      <c r="AD17" s="50">
        <f>-AD$13*Assumptions!$AD16</f>
        <v>-250.2749826</v>
      </c>
      <c r="AE17" s="50">
        <f>-AE$13*Assumptions!$AD16</f>
        <v>-250.2749826</v>
      </c>
      <c r="AF17" s="50">
        <f>-AF$13*Assumptions!$AD16</f>
        <v>-250.2749826</v>
      </c>
      <c r="AG17" s="50">
        <f>-AG$13*Assumptions!$AD16</f>
        <v>-250.2749826</v>
      </c>
      <c r="AH17" s="50">
        <f>-AH$13*Assumptions!$AD16</f>
        <v>-250.2749826</v>
      </c>
      <c r="AI17" s="50">
        <f>-AI$13*Assumptions!$AD16</f>
        <v>-250.2749826</v>
      </c>
      <c r="AJ17" s="50">
        <f>-AJ$13*Assumptions!$AD16</f>
        <v>-250.2749826</v>
      </c>
      <c r="AK17" s="50">
        <f>-AK$13*Assumptions!$AD16</f>
        <v>-250.2749826</v>
      </c>
      <c r="AL17" s="50">
        <f>-AL$13*Assumptions!$AD16</f>
        <v>-250.2749826</v>
      </c>
      <c r="AM17" s="50">
        <f>-AM$13*Assumptions!$AD16</f>
        <v>-250.2749826</v>
      </c>
      <c r="AN17" s="50">
        <f>-AN$13*Assumptions!$AD16</f>
        <v>-255.2804823</v>
      </c>
      <c r="AO17" s="50">
        <f>-AO$13*Assumptions!$AD16</f>
        <v>-255.2804823</v>
      </c>
      <c r="AP17" s="50">
        <f>-AP$13*Assumptions!$AD16</f>
        <v>-255.2804823</v>
      </c>
      <c r="AQ17" s="50">
        <f>-AQ$13*Assumptions!$AD16</f>
        <v>-255.2804823</v>
      </c>
      <c r="AR17" s="50">
        <f>-AR$13*Assumptions!$AD16</f>
        <v>-255.2804823</v>
      </c>
      <c r="AS17" s="50">
        <f>-AS$13*Assumptions!$AD16</f>
        <v>-255.2804823</v>
      </c>
      <c r="AT17" s="50">
        <f>-AT$13*Assumptions!$AD16</f>
        <v>-255.2804823</v>
      </c>
      <c r="AU17" s="50">
        <f>-AU$13*Assumptions!$AD16</f>
        <v>-255.2804823</v>
      </c>
      <c r="AV17" s="50">
        <f>-AV$13*Assumptions!$AD16</f>
        <v>-255.2804823</v>
      </c>
      <c r="AW17" s="50">
        <f>-AW$13*Assumptions!$AD16</f>
        <v>-255.2804823</v>
      </c>
      <c r="AX17" s="50">
        <f>-AX$13*Assumptions!$AD16</f>
        <v>-255.2804823</v>
      </c>
      <c r="AY17" s="50">
        <f>-AY$13*Assumptions!$AD16</f>
        <v>-255.2804823</v>
      </c>
      <c r="AZ17" s="50">
        <f>-AZ$13*Assumptions!$AD16</f>
        <v>-262.9388967</v>
      </c>
      <c r="BA17" s="50">
        <f>-BA$13*Assumptions!$AD16</f>
        <v>-262.9388967</v>
      </c>
      <c r="BB17" s="50">
        <f>-BB$13*Assumptions!$AD16</f>
        <v>-262.9388967</v>
      </c>
      <c r="BC17" s="50">
        <f>-BC$13*Assumptions!$AD16</f>
        <v>-262.9388967</v>
      </c>
      <c r="BD17" s="50">
        <f>-BD$13*Assumptions!$AD16</f>
        <v>-262.9388967</v>
      </c>
      <c r="BE17" s="50">
        <f>-BE$13*Assumptions!$AD16</f>
        <v>-262.9388967</v>
      </c>
      <c r="BF17" s="50">
        <f>-BF$13*Assumptions!$AD16</f>
        <v>-262.9388967</v>
      </c>
      <c r="BG17" s="50">
        <f>-BG$13*Assumptions!$AD16</f>
        <v>-262.9388967</v>
      </c>
      <c r="BH17" s="50">
        <f>-BH$13*Assumptions!$AD16</f>
        <v>-262.9388967</v>
      </c>
      <c r="BI17" s="50">
        <f>-BI$13*Assumptions!$AD16</f>
        <v>-262.9388967</v>
      </c>
      <c r="BJ17" s="50">
        <f>-BJ$13*Assumptions!$AD16</f>
        <v>-262.9388967</v>
      </c>
      <c r="BK17" s="50">
        <f>-BK$13*Assumptions!$AD16</f>
        <v>-262.9388967</v>
      </c>
      <c r="BL17" s="50">
        <f>-BL$13*Assumptions!$AD16</f>
        <v>-270.8270636</v>
      </c>
      <c r="BM17" s="50">
        <f>-BM$13*Assumptions!$AD16</f>
        <v>-270.8270636</v>
      </c>
      <c r="BN17" s="50">
        <f>-BN$13*Assumptions!$AD16</f>
        <v>-270.8270636</v>
      </c>
      <c r="BO17" s="50">
        <f>-BO$13*Assumptions!$AD16</f>
        <v>-270.8270636</v>
      </c>
      <c r="BP17" s="50">
        <f>-BP$13*Assumptions!$AD16</f>
        <v>-270.8270636</v>
      </c>
      <c r="BQ17" s="50">
        <f>-BQ$13*Assumptions!$AD16</f>
        <v>-270.8270636</v>
      </c>
      <c r="BR17" s="50">
        <f>-BR$13*Assumptions!$AD16</f>
        <v>-270.8270636</v>
      </c>
      <c r="BS17" s="50">
        <f>-BS$13*Assumptions!$AD16</f>
        <v>-270.8270636</v>
      </c>
      <c r="BT17" s="50">
        <f>-BT$13*Assumptions!$AD16</f>
        <v>-270.8270636</v>
      </c>
      <c r="BU17" s="50">
        <f>-BU$13*Assumptions!$AD16</f>
        <v>-270.8270636</v>
      </c>
      <c r="BV17" s="50">
        <f>-BV$13*Assumptions!$AD16</f>
        <v>-270.8270636</v>
      </c>
      <c r="BW17" s="50">
        <f>-BW$13*Assumptions!$AD16</f>
        <v>-270.8270636</v>
      </c>
      <c r="BX17" s="50">
        <f>-BX$13*Assumptions!$AD16</f>
        <v>-278.9518755</v>
      </c>
      <c r="BY17" s="50">
        <f>-BY$13*Assumptions!$AD16</f>
        <v>-278.9518755</v>
      </c>
      <c r="BZ17" s="50">
        <f>-BZ$13*Assumptions!$AD16</f>
        <v>-278.9518755</v>
      </c>
      <c r="CA17" s="50">
        <f>-CA$13*Assumptions!$AD16</f>
        <v>-278.9518755</v>
      </c>
      <c r="CB17" s="50">
        <f>-CB$13*Assumptions!$AD16</f>
        <v>-278.9518755</v>
      </c>
      <c r="CC17" s="50">
        <f>-CC$13*Assumptions!$AD16</f>
        <v>-278.9518755</v>
      </c>
      <c r="CD17" s="50">
        <f>-CD$13*Assumptions!$AD16</f>
        <v>-278.9518755</v>
      </c>
      <c r="CE17" s="50">
        <f>-CE$13*Assumptions!$AD16</f>
        <v>-278.9518755</v>
      </c>
      <c r="CF17" s="50">
        <f>-CF$13*Assumptions!$AD16</f>
        <v>-278.9518755</v>
      </c>
      <c r="CG17" s="50">
        <f>-CG$13*Assumptions!$AD16</f>
        <v>-278.9518755</v>
      </c>
      <c r="CH17" s="50">
        <f>-CH$13*Assumptions!$AD16</f>
        <v>-278.9518755</v>
      </c>
      <c r="CI17" s="50">
        <f>-CI$13*Assumptions!$AD16</f>
        <v>-278.9518755</v>
      </c>
      <c r="CJ17" s="50">
        <f>-CJ$13*Assumptions!$AD16</f>
        <v>-287.3204318</v>
      </c>
      <c r="CK17" s="50">
        <f>-CK$13*Assumptions!$AD16</f>
        <v>-287.3204318</v>
      </c>
      <c r="CL17" s="50">
        <f>-CL$13*Assumptions!$AD16</f>
        <v>-287.3204318</v>
      </c>
      <c r="CM17" s="50">
        <f>-CM$13*Assumptions!$AD16</f>
        <v>-287.3204318</v>
      </c>
      <c r="CN17" s="50">
        <f>-CN$13*Assumptions!$AD16</f>
        <v>-287.3204318</v>
      </c>
      <c r="CO17" s="50">
        <f>-CO$13*Assumptions!$AD16</f>
        <v>-287.3204318</v>
      </c>
      <c r="CP17" s="50">
        <f>-CP$13*Assumptions!$AD16</f>
        <v>-287.3204318</v>
      </c>
      <c r="CQ17" s="50">
        <f>-CQ$13*Assumptions!$AD16</f>
        <v>-287.3204318</v>
      </c>
      <c r="CR17" s="50">
        <f>-CR$13*Assumptions!$AD16</f>
        <v>-287.3204318</v>
      </c>
      <c r="CS17" s="50">
        <f>-CS$13*Assumptions!$AD16</f>
        <v>-287.3204318</v>
      </c>
      <c r="CT17" s="50">
        <f>-CT$13*Assumptions!$AD16</f>
        <v>-287.3204318</v>
      </c>
      <c r="CU17" s="50">
        <f>-CU$13*Assumptions!$AD16</f>
        <v>-287.3204318</v>
      </c>
      <c r="CV17" s="50">
        <f>-CV$13*Assumptions!$AD16</f>
        <v>-295.9400447</v>
      </c>
      <c r="CW17" s="50">
        <f>-CW$13*Assumptions!$AD16</f>
        <v>-295.9400447</v>
      </c>
      <c r="CX17" s="50">
        <f>-CX$13*Assumptions!$AD16</f>
        <v>-295.9400447</v>
      </c>
      <c r="CY17" s="50">
        <f>-CY$13*Assumptions!$AD16</f>
        <v>-295.9400447</v>
      </c>
      <c r="CZ17" s="50">
        <f>-CZ$13*Assumptions!$AD16</f>
        <v>-295.9400447</v>
      </c>
      <c r="DA17" s="50">
        <f>-DA$13*Assumptions!$AD16</f>
        <v>-295.9400447</v>
      </c>
      <c r="DB17" s="50">
        <f>-DB$13*Assumptions!$AD16</f>
        <v>-295.9400447</v>
      </c>
      <c r="DC17" s="50">
        <f>-DC$13*Assumptions!$AD16</f>
        <v>-295.9400447</v>
      </c>
      <c r="DD17" s="50">
        <f>-DD$13*Assumptions!$AD16</f>
        <v>-295.9400447</v>
      </c>
      <c r="DE17" s="50">
        <f>-DE$13*Assumptions!$AD16</f>
        <v>-295.9400447</v>
      </c>
      <c r="DF17" s="50">
        <f>-DF$13*Assumptions!$AD16</f>
        <v>-295.9400447</v>
      </c>
      <c r="DG17" s="50">
        <f>-DG$13*Assumptions!$AD16</f>
        <v>-295.9400447</v>
      </c>
      <c r="DH17" s="50">
        <f>-DH$13*Assumptions!$AD16</f>
        <v>-304.8182461</v>
      </c>
      <c r="DI17" s="50">
        <f>-DI$13*Assumptions!$AD16</f>
        <v>-304.8182461</v>
      </c>
      <c r="DJ17" s="50">
        <f>-DJ$13*Assumptions!$AD16</f>
        <v>-304.8182461</v>
      </c>
      <c r="DK17" s="50">
        <f>-DK$13*Assumptions!$AD16</f>
        <v>-304.8182461</v>
      </c>
      <c r="DL17" s="50">
        <f>-DL$13*Assumptions!$AD16</f>
        <v>-304.8182461</v>
      </c>
      <c r="DM17" s="50">
        <f>-DM$13*Assumptions!$AD16</f>
        <v>-304.8182461</v>
      </c>
      <c r="DN17" s="50">
        <f>-DN$13*Assumptions!$AD16</f>
        <v>-304.8182461</v>
      </c>
      <c r="DO17" s="50">
        <f>-DO$13*Assumptions!$AD16</f>
        <v>-304.8182461</v>
      </c>
      <c r="DP17" s="50">
        <f>-DP$13*Assumptions!$AD16</f>
        <v>-304.8182461</v>
      </c>
      <c r="DQ17" s="50">
        <f>-DQ$13*Assumptions!$AD16</f>
        <v>-304.8182461</v>
      </c>
      <c r="DR17" s="50">
        <f>-DR$13*Assumptions!$AD16</f>
        <v>-304.8182461</v>
      </c>
      <c r="DS17" s="50">
        <f>-DS$13*Assumptions!$AD16</f>
        <v>-304.8182461</v>
      </c>
      <c r="DT17" s="50">
        <f>-DT$13*Assumptions!$AD16</f>
        <v>-313.9627935</v>
      </c>
      <c r="DU17" s="50">
        <f>-DU$13*Assumptions!$AD16</f>
        <v>-313.9627935</v>
      </c>
      <c r="DV17" s="50">
        <f>-DV$13*Assumptions!$AD16</f>
        <v>-313.9627935</v>
      </c>
      <c r="DW17" s="50">
        <f>-DW$13*Assumptions!$AD16</f>
        <v>-313.9627935</v>
      </c>
      <c r="DX17" s="50">
        <f>-DX$13*Assumptions!$AD16</f>
        <v>-313.9627935</v>
      </c>
      <c r="DY17" s="50">
        <f>-DY$13*Assumptions!$AD16</f>
        <v>-313.9627935</v>
      </c>
      <c r="DZ17" s="50">
        <f>-DZ$13*Assumptions!$AD16</f>
        <v>-313.9627935</v>
      </c>
      <c r="EA17" s="50">
        <f>-EA$13*Assumptions!$AD16</f>
        <v>-313.9627935</v>
      </c>
      <c r="EB17" s="50">
        <f>-EB$13*Assumptions!$AD16</f>
        <v>-313.9627935</v>
      </c>
      <c r="EC17" s="50">
        <f>-EC$13*Assumptions!$AD16</f>
        <v>-313.9627935</v>
      </c>
      <c r="ED17" s="50">
        <f>-ED$13*Assumptions!$AD16</f>
        <v>-313.9627935</v>
      </c>
      <c r="EE17" s="50">
        <f>-EE$13*Assumptions!$AD16</f>
        <v>-313.9627935</v>
      </c>
    </row>
    <row r="18" ht="15.75" customHeight="1">
      <c r="A18" s="1"/>
      <c r="B18" s="6"/>
      <c r="C18" s="56" t="s">
        <v>67</v>
      </c>
      <c r="D18" s="194">
        <f t="shared" ref="D18:EE18" si="4">D13+D15+D16+D17</f>
        <v>22371.7545</v>
      </c>
      <c r="E18" s="194">
        <f t="shared" si="4"/>
        <v>22371.7545</v>
      </c>
      <c r="F18" s="194">
        <f t="shared" si="4"/>
        <v>22371.7545</v>
      </c>
      <c r="G18" s="194">
        <f t="shared" si="4"/>
        <v>22371.7545</v>
      </c>
      <c r="H18" s="194">
        <f t="shared" si="4"/>
        <v>22371.7545</v>
      </c>
      <c r="I18" s="194">
        <f t="shared" si="4"/>
        <v>22371.7545</v>
      </c>
      <c r="J18" s="194">
        <f t="shared" si="4"/>
        <v>22371.7545</v>
      </c>
      <c r="K18" s="194">
        <f t="shared" si="4"/>
        <v>22371.7545</v>
      </c>
      <c r="L18" s="194">
        <f t="shared" si="4"/>
        <v>22371.7545</v>
      </c>
      <c r="M18" s="194">
        <f t="shared" si="4"/>
        <v>22371.7545</v>
      </c>
      <c r="N18" s="194">
        <f t="shared" si="4"/>
        <v>22371.7545</v>
      </c>
      <c r="O18" s="194">
        <f t="shared" si="4"/>
        <v>22371.7545</v>
      </c>
      <c r="P18" s="194">
        <f t="shared" si="4"/>
        <v>23555.29248</v>
      </c>
      <c r="Q18" s="194">
        <f t="shared" si="4"/>
        <v>23555.29248</v>
      </c>
      <c r="R18" s="194">
        <f t="shared" si="4"/>
        <v>23555.29248</v>
      </c>
      <c r="S18" s="194">
        <f t="shared" si="4"/>
        <v>23555.29248</v>
      </c>
      <c r="T18" s="194">
        <f t="shared" si="4"/>
        <v>23555.29248</v>
      </c>
      <c r="U18" s="194">
        <f t="shared" si="4"/>
        <v>23555.29248</v>
      </c>
      <c r="V18" s="194">
        <f t="shared" si="4"/>
        <v>23555.29248</v>
      </c>
      <c r="W18" s="194">
        <f t="shared" si="4"/>
        <v>23555.29248</v>
      </c>
      <c r="X18" s="194">
        <f t="shared" si="4"/>
        <v>23555.29248</v>
      </c>
      <c r="Y18" s="194">
        <f t="shared" si="4"/>
        <v>23555.29248</v>
      </c>
      <c r="Z18" s="194">
        <f t="shared" si="4"/>
        <v>23555.29248</v>
      </c>
      <c r="AA18" s="194">
        <f t="shared" si="4"/>
        <v>23555.29248</v>
      </c>
      <c r="AB18" s="194">
        <f t="shared" si="4"/>
        <v>24026.39833</v>
      </c>
      <c r="AC18" s="194">
        <f t="shared" si="4"/>
        <v>24026.39833</v>
      </c>
      <c r="AD18" s="194">
        <f t="shared" si="4"/>
        <v>24026.39833</v>
      </c>
      <c r="AE18" s="194">
        <f t="shared" si="4"/>
        <v>24026.39833</v>
      </c>
      <c r="AF18" s="194">
        <f t="shared" si="4"/>
        <v>24026.39833</v>
      </c>
      <c r="AG18" s="194">
        <f t="shared" si="4"/>
        <v>24026.39833</v>
      </c>
      <c r="AH18" s="194">
        <f t="shared" si="4"/>
        <v>24026.39833</v>
      </c>
      <c r="AI18" s="194">
        <f t="shared" si="4"/>
        <v>24026.39833</v>
      </c>
      <c r="AJ18" s="194">
        <f t="shared" si="4"/>
        <v>24026.39833</v>
      </c>
      <c r="AK18" s="194">
        <f t="shared" si="4"/>
        <v>24026.39833</v>
      </c>
      <c r="AL18" s="194">
        <f t="shared" si="4"/>
        <v>24026.39833</v>
      </c>
      <c r="AM18" s="194">
        <f t="shared" si="4"/>
        <v>24026.39833</v>
      </c>
      <c r="AN18" s="194">
        <f t="shared" si="4"/>
        <v>24506.9263</v>
      </c>
      <c r="AO18" s="194">
        <f t="shared" si="4"/>
        <v>24506.9263</v>
      </c>
      <c r="AP18" s="194">
        <f t="shared" si="4"/>
        <v>24506.9263</v>
      </c>
      <c r="AQ18" s="194">
        <f t="shared" si="4"/>
        <v>24506.9263</v>
      </c>
      <c r="AR18" s="194">
        <f t="shared" si="4"/>
        <v>24506.9263</v>
      </c>
      <c r="AS18" s="194">
        <f t="shared" si="4"/>
        <v>24506.9263</v>
      </c>
      <c r="AT18" s="194">
        <f t="shared" si="4"/>
        <v>24506.9263</v>
      </c>
      <c r="AU18" s="194">
        <f t="shared" si="4"/>
        <v>24506.9263</v>
      </c>
      <c r="AV18" s="194">
        <f t="shared" si="4"/>
        <v>24506.9263</v>
      </c>
      <c r="AW18" s="194">
        <f t="shared" si="4"/>
        <v>24506.9263</v>
      </c>
      <c r="AX18" s="194">
        <f t="shared" si="4"/>
        <v>24506.9263</v>
      </c>
      <c r="AY18" s="194">
        <f t="shared" si="4"/>
        <v>24506.9263</v>
      </c>
      <c r="AZ18" s="194">
        <f t="shared" si="4"/>
        <v>25242.13409</v>
      </c>
      <c r="BA18" s="194">
        <f t="shared" si="4"/>
        <v>25242.13409</v>
      </c>
      <c r="BB18" s="194">
        <f t="shared" si="4"/>
        <v>25242.13409</v>
      </c>
      <c r="BC18" s="194">
        <f t="shared" si="4"/>
        <v>25242.13409</v>
      </c>
      <c r="BD18" s="194">
        <f t="shared" si="4"/>
        <v>25242.13409</v>
      </c>
      <c r="BE18" s="194">
        <f t="shared" si="4"/>
        <v>25242.13409</v>
      </c>
      <c r="BF18" s="194">
        <f t="shared" si="4"/>
        <v>25242.13409</v>
      </c>
      <c r="BG18" s="194">
        <f t="shared" si="4"/>
        <v>25242.13409</v>
      </c>
      <c r="BH18" s="194">
        <f t="shared" si="4"/>
        <v>25242.13409</v>
      </c>
      <c r="BI18" s="194">
        <f t="shared" si="4"/>
        <v>25242.13409</v>
      </c>
      <c r="BJ18" s="194">
        <f t="shared" si="4"/>
        <v>25242.13409</v>
      </c>
      <c r="BK18" s="194">
        <f t="shared" si="4"/>
        <v>25242.13409</v>
      </c>
      <c r="BL18" s="194">
        <f t="shared" si="4"/>
        <v>25999.39811</v>
      </c>
      <c r="BM18" s="194">
        <f t="shared" si="4"/>
        <v>25999.39811</v>
      </c>
      <c r="BN18" s="194">
        <f t="shared" si="4"/>
        <v>25999.39811</v>
      </c>
      <c r="BO18" s="194">
        <f t="shared" si="4"/>
        <v>25999.39811</v>
      </c>
      <c r="BP18" s="194">
        <f t="shared" si="4"/>
        <v>25999.39811</v>
      </c>
      <c r="BQ18" s="194">
        <f t="shared" si="4"/>
        <v>25999.39811</v>
      </c>
      <c r="BR18" s="194">
        <f t="shared" si="4"/>
        <v>25999.39811</v>
      </c>
      <c r="BS18" s="194">
        <f t="shared" si="4"/>
        <v>25999.39811</v>
      </c>
      <c r="BT18" s="194">
        <f t="shared" si="4"/>
        <v>25999.39811</v>
      </c>
      <c r="BU18" s="194">
        <f t="shared" si="4"/>
        <v>25999.39811</v>
      </c>
      <c r="BV18" s="194">
        <f t="shared" si="4"/>
        <v>25999.39811</v>
      </c>
      <c r="BW18" s="194">
        <f t="shared" si="4"/>
        <v>25999.39811</v>
      </c>
      <c r="BX18" s="194">
        <f t="shared" si="4"/>
        <v>26779.38005</v>
      </c>
      <c r="BY18" s="194">
        <f t="shared" si="4"/>
        <v>26779.38005</v>
      </c>
      <c r="BZ18" s="194">
        <f t="shared" si="4"/>
        <v>26779.38005</v>
      </c>
      <c r="CA18" s="194">
        <f t="shared" si="4"/>
        <v>26779.38005</v>
      </c>
      <c r="CB18" s="194">
        <f t="shared" si="4"/>
        <v>26779.38005</v>
      </c>
      <c r="CC18" s="194">
        <f t="shared" si="4"/>
        <v>26779.38005</v>
      </c>
      <c r="CD18" s="194">
        <f t="shared" si="4"/>
        <v>26779.38005</v>
      </c>
      <c r="CE18" s="194">
        <f t="shared" si="4"/>
        <v>26779.38005</v>
      </c>
      <c r="CF18" s="194">
        <f t="shared" si="4"/>
        <v>26779.38005</v>
      </c>
      <c r="CG18" s="194">
        <f t="shared" si="4"/>
        <v>26779.38005</v>
      </c>
      <c r="CH18" s="194">
        <f t="shared" si="4"/>
        <v>26779.38005</v>
      </c>
      <c r="CI18" s="194">
        <f t="shared" si="4"/>
        <v>26779.38005</v>
      </c>
      <c r="CJ18" s="194">
        <f t="shared" si="4"/>
        <v>27582.76145</v>
      </c>
      <c r="CK18" s="194">
        <f t="shared" si="4"/>
        <v>27582.76145</v>
      </c>
      <c r="CL18" s="194">
        <f t="shared" si="4"/>
        <v>27582.76145</v>
      </c>
      <c r="CM18" s="194">
        <f t="shared" si="4"/>
        <v>27582.76145</v>
      </c>
      <c r="CN18" s="194">
        <f t="shared" si="4"/>
        <v>27582.76145</v>
      </c>
      <c r="CO18" s="194">
        <f t="shared" si="4"/>
        <v>27582.76145</v>
      </c>
      <c r="CP18" s="194">
        <f t="shared" si="4"/>
        <v>27582.76145</v>
      </c>
      <c r="CQ18" s="194">
        <f t="shared" si="4"/>
        <v>27582.76145</v>
      </c>
      <c r="CR18" s="194">
        <f t="shared" si="4"/>
        <v>27582.76145</v>
      </c>
      <c r="CS18" s="194">
        <f t="shared" si="4"/>
        <v>27582.76145</v>
      </c>
      <c r="CT18" s="194">
        <f t="shared" si="4"/>
        <v>27582.76145</v>
      </c>
      <c r="CU18" s="194">
        <f t="shared" si="4"/>
        <v>27582.76145</v>
      </c>
      <c r="CV18" s="194">
        <f t="shared" si="4"/>
        <v>28410.2443</v>
      </c>
      <c r="CW18" s="194">
        <f t="shared" si="4"/>
        <v>28410.2443</v>
      </c>
      <c r="CX18" s="194">
        <f t="shared" si="4"/>
        <v>28410.2443</v>
      </c>
      <c r="CY18" s="194">
        <f t="shared" si="4"/>
        <v>28410.2443</v>
      </c>
      <c r="CZ18" s="194">
        <f t="shared" si="4"/>
        <v>28410.2443</v>
      </c>
      <c r="DA18" s="194">
        <f t="shared" si="4"/>
        <v>28410.2443</v>
      </c>
      <c r="DB18" s="194">
        <f t="shared" si="4"/>
        <v>28410.2443</v>
      </c>
      <c r="DC18" s="194">
        <f t="shared" si="4"/>
        <v>28410.2443</v>
      </c>
      <c r="DD18" s="194">
        <f t="shared" si="4"/>
        <v>28410.2443</v>
      </c>
      <c r="DE18" s="194">
        <f t="shared" si="4"/>
        <v>28410.2443</v>
      </c>
      <c r="DF18" s="194">
        <f t="shared" si="4"/>
        <v>28410.2443</v>
      </c>
      <c r="DG18" s="194">
        <f t="shared" si="4"/>
        <v>28410.2443</v>
      </c>
      <c r="DH18" s="194">
        <f t="shared" si="4"/>
        <v>28348.09689</v>
      </c>
      <c r="DI18" s="194">
        <f t="shared" si="4"/>
        <v>28348.09689</v>
      </c>
      <c r="DJ18" s="194">
        <f t="shared" si="4"/>
        <v>28348.09689</v>
      </c>
      <c r="DK18" s="194">
        <f t="shared" si="4"/>
        <v>28348.09689</v>
      </c>
      <c r="DL18" s="194">
        <f t="shared" si="4"/>
        <v>28348.09689</v>
      </c>
      <c r="DM18" s="194">
        <f t="shared" si="4"/>
        <v>28348.09689</v>
      </c>
      <c r="DN18" s="194">
        <f t="shared" si="4"/>
        <v>28348.09689</v>
      </c>
      <c r="DO18" s="194">
        <f t="shared" si="4"/>
        <v>28348.09689</v>
      </c>
      <c r="DP18" s="194">
        <f t="shared" si="4"/>
        <v>28348.09689</v>
      </c>
      <c r="DQ18" s="194">
        <f t="shared" si="4"/>
        <v>28348.09689</v>
      </c>
      <c r="DR18" s="194">
        <f t="shared" si="4"/>
        <v>28348.09689</v>
      </c>
      <c r="DS18" s="194">
        <f t="shared" si="4"/>
        <v>28348.09689</v>
      </c>
      <c r="DT18" s="194">
        <f t="shared" si="4"/>
        <v>30140.42817</v>
      </c>
      <c r="DU18" s="194">
        <f t="shared" si="4"/>
        <v>30140.42817</v>
      </c>
      <c r="DV18" s="194">
        <f t="shared" si="4"/>
        <v>30140.42817</v>
      </c>
      <c r="DW18" s="194">
        <f t="shared" si="4"/>
        <v>30140.42817</v>
      </c>
      <c r="DX18" s="194">
        <f t="shared" si="4"/>
        <v>30140.42817</v>
      </c>
      <c r="DY18" s="194">
        <f t="shared" si="4"/>
        <v>30140.42817</v>
      </c>
      <c r="DZ18" s="194">
        <f t="shared" si="4"/>
        <v>30140.42817</v>
      </c>
      <c r="EA18" s="194">
        <f t="shared" si="4"/>
        <v>30140.42817</v>
      </c>
      <c r="EB18" s="194">
        <f t="shared" si="4"/>
        <v>30140.42817</v>
      </c>
      <c r="EC18" s="194">
        <f t="shared" si="4"/>
        <v>30140.42817</v>
      </c>
      <c r="ED18" s="194">
        <f t="shared" si="4"/>
        <v>30140.42817</v>
      </c>
      <c r="EE18" s="194">
        <f t="shared" si="4"/>
        <v>30140.42817</v>
      </c>
    </row>
    <row r="19" ht="15.75" customHeight="1">
      <c r="A19" s="1"/>
      <c r="B19" s="1"/>
      <c r="C19" s="1" t="str">
        <f>Assumptions!J19</f>
        <v>Other Income</v>
      </c>
      <c r="D19" s="50">
        <f t="array" ref="D19">IF(D$2=1,Assumptions!$AF19/12,(SUMIF($D$2:$EE$2,D$2-1,$D19:$EE19)/12)*(1+XLOOKUP(D$2,Assumptions!$C$94:$M$94,Assumptions!$C$97:$M$97)))</f>
        <v>869.0625</v>
      </c>
      <c r="E19" s="50">
        <f t="array" ref="E19">IF(E$2=1,Assumptions!$AF19/12,(SUMIF($D$2:$EE$2,E$2-1,$D19:$EE19)/12)*(1+XLOOKUP(E$2,Assumptions!$C$94:$M$94,Assumptions!$C$97:$M$97)))</f>
        <v>869.0625</v>
      </c>
      <c r="F19" s="50">
        <f t="array" ref="F19">IF(F$2=1,Assumptions!$AF19/12,(SUMIF($D$2:$EE$2,F$2-1,$D19:$EE19)/12)*(1+XLOOKUP(F$2,Assumptions!$C$94:$M$94,Assumptions!$C$97:$M$97)))</f>
        <v>869.0625</v>
      </c>
      <c r="G19" s="50">
        <f t="array" ref="G19">IF(G$2=1,Assumptions!$AF19/12,(SUMIF($D$2:$EE$2,G$2-1,$D19:$EE19)/12)*(1+XLOOKUP(G$2,Assumptions!$C$94:$M$94,Assumptions!$C$97:$M$97)))</f>
        <v>869.0625</v>
      </c>
      <c r="H19" s="50">
        <f t="array" ref="H19">IF(H$2=1,Assumptions!$AF19/12,(SUMIF($D$2:$EE$2,H$2-1,$D19:$EE19)/12)*(1+XLOOKUP(H$2,Assumptions!$C$94:$M$94,Assumptions!$C$97:$M$97)))</f>
        <v>869.0625</v>
      </c>
      <c r="I19" s="50">
        <f t="array" ref="I19">IF(I$2=1,Assumptions!$AF19/12,(SUMIF($D$2:$EE$2,I$2-1,$D19:$EE19)/12)*(1+XLOOKUP(I$2,Assumptions!$C$94:$M$94,Assumptions!$C$97:$M$97)))</f>
        <v>869.0625</v>
      </c>
      <c r="J19" s="50">
        <f t="array" ref="J19">IF(J$2=1,Assumptions!$AF19/12,(SUMIF($D$2:$EE$2,J$2-1,$D19:$EE19)/12)*(1+XLOOKUP(J$2,Assumptions!$C$94:$M$94,Assumptions!$C$97:$M$97)))</f>
        <v>869.0625</v>
      </c>
      <c r="K19" s="50">
        <f t="array" ref="K19">IF(K$2=1,Assumptions!$AF19/12,(SUMIF($D$2:$EE$2,K$2-1,$D19:$EE19)/12)*(1+XLOOKUP(K$2,Assumptions!$C$94:$M$94,Assumptions!$C$97:$M$97)))</f>
        <v>869.0625</v>
      </c>
      <c r="L19" s="50">
        <f t="array" ref="L19">IF(L$2=1,Assumptions!$AF19/12,(SUMIF($D$2:$EE$2,L$2-1,$D19:$EE19)/12)*(1+XLOOKUP(L$2,Assumptions!$C$94:$M$94,Assumptions!$C$97:$M$97)))</f>
        <v>869.0625</v>
      </c>
      <c r="M19" s="50">
        <f t="array" ref="M19">IF(M$2=1,Assumptions!$AF19/12,(SUMIF($D$2:$EE$2,M$2-1,$D19:$EE19)/12)*(1+XLOOKUP(M$2,Assumptions!$C$94:$M$94,Assumptions!$C$97:$M$97)))</f>
        <v>869.0625</v>
      </c>
      <c r="N19" s="50">
        <f t="array" ref="N19">IF(N$2=1,Assumptions!$AF19/12,(SUMIF($D$2:$EE$2,N$2-1,$D19:$EE19)/12)*(1+XLOOKUP(N$2,Assumptions!$C$94:$M$94,Assumptions!$C$97:$M$97)))</f>
        <v>869.0625</v>
      </c>
      <c r="O19" s="50">
        <f t="array" ref="O19">IF(O$2=1,Assumptions!$AF19/12,(SUMIF($D$2:$EE$2,O$2-1,$D19:$EE19)/12)*(1+XLOOKUP(O$2,Assumptions!$C$94:$M$94,Assumptions!$C$97:$M$97)))</f>
        <v>869.0625</v>
      </c>
      <c r="P19" s="50">
        <f t="array" ref="P19">IF(P$2=1,Assumptions!$AF19/12,(SUMIF($D$2:$EE$2,P$2-1,$D19:$EE19)/12)*(1+XLOOKUP(P$2,Assumptions!$C$94:$M$94,Assumptions!$C$97:$M$97)))</f>
        <v>886.44375</v>
      </c>
      <c r="Q19" s="50">
        <f t="array" ref="Q19">IF(Q$2=1,Assumptions!$AF19/12,(SUMIF($D$2:$EE$2,Q$2-1,$D19:$EE19)/12)*(1+XLOOKUP(Q$2,Assumptions!$C$94:$M$94,Assumptions!$C$97:$M$97)))</f>
        <v>886.44375</v>
      </c>
      <c r="R19" s="50">
        <f t="array" ref="R19">IF(R$2=1,Assumptions!$AF19/12,(SUMIF($D$2:$EE$2,R$2-1,$D19:$EE19)/12)*(1+XLOOKUP(R$2,Assumptions!$C$94:$M$94,Assumptions!$C$97:$M$97)))</f>
        <v>886.44375</v>
      </c>
      <c r="S19" s="50">
        <f t="array" ref="S19">IF(S$2=1,Assumptions!$AF19/12,(SUMIF($D$2:$EE$2,S$2-1,$D19:$EE19)/12)*(1+XLOOKUP(S$2,Assumptions!$C$94:$M$94,Assumptions!$C$97:$M$97)))</f>
        <v>886.44375</v>
      </c>
      <c r="T19" s="50">
        <f t="array" ref="T19">IF(T$2=1,Assumptions!$AF19/12,(SUMIF($D$2:$EE$2,T$2-1,$D19:$EE19)/12)*(1+XLOOKUP(T$2,Assumptions!$C$94:$M$94,Assumptions!$C$97:$M$97)))</f>
        <v>886.44375</v>
      </c>
      <c r="U19" s="50">
        <f t="array" ref="U19">IF(U$2=1,Assumptions!$AF19/12,(SUMIF($D$2:$EE$2,U$2-1,$D19:$EE19)/12)*(1+XLOOKUP(U$2,Assumptions!$C$94:$M$94,Assumptions!$C$97:$M$97)))</f>
        <v>886.44375</v>
      </c>
      <c r="V19" s="50">
        <f t="array" ref="V19">IF(V$2=1,Assumptions!$AF19/12,(SUMIF($D$2:$EE$2,V$2-1,$D19:$EE19)/12)*(1+XLOOKUP(V$2,Assumptions!$C$94:$M$94,Assumptions!$C$97:$M$97)))</f>
        <v>886.44375</v>
      </c>
      <c r="W19" s="50">
        <f t="array" ref="W19">IF(W$2=1,Assumptions!$AF19/12,(SUMIF($D$2:$EE$2,W$2-1,$D19:$EE19)/12)*(1+XLOOKUP(W$2,Assumptions!$C$94:$M$94,Assumptions!$C$97:$M$97)))</f>
        <v>886.44375</v>
      </c>
      <c r="X19" s="50">
        <f t="array" ref="X19">IF(X$2=1,Assumptions!$AF19/12,(SUMIF($D$2:$EE$2,X$2-1,$D19:$EE19)/12)*(1+XLOOKUP(X$2,Assumptions!$C$94:$M$94,Assumptions!$C$97:$M$97)))</f>
        <v>886.44375</v>
      </c>
      <c r="Y19" s="50">
        <f t="array" ref="Y19">IF(Y$2=1,Assumptions!$AF19/12,(SUMIF($D$2:$EE$2,Y$2-1,$D19:$EE19)/12)*(1+XLOOKUP(Y$2,Assumptions!$C$94:$M$94,Assumptions!$C$97:$M$97)))</f>
        <v>886.44375</v>
      </c>
      <c r="Z19" s="50">
        <f t="array" ref="Z19">IF(Z$2=1,Assumptions!$AF19/12,(SUMIF($D$2:$EE$2,Z$2-1,$D19:$EE19)/12)*(1+XLOOKUP(Z$2,Assumptions!$C$94:$M$94,Assumptions!$C$97:$M$97)))</f>
        <v>886.44375</v>
      </c>
      <c r="AA19" s="50">
        <f t="array" ref="AA19">IF(AA$2=1,Assumptions!$AF19/12,(SUMIF($D$2:$EE$2,AA$2-1,$D19:$EE19)/12)*(1+XLOOKUP(AA$2,Assumptions!$C$94:$M$94,Assumptions!$C$97:$M$97)))</f>
        <v>886.44375</v>
      </c>
      <c r="AB19" s="50">
        <f t="array" ref="AB19">IF(AB$2=1,Assumptions!$AF19/12,(SUMIF($D$2:$EE$2,AB$2-1,$D19:$EE19)/12)*(1+XLOOKUP(AB$2,Assumptions!$C$94:$M$94,Assumptions!$C$97:$M$97)))</f>
        <v>904.172625</v>
      </c>
      <c r="AC19" s="50">
        <f t="array" ref="AC19">IF(AC$2=1,Assumptions!$AF19/12,(SUMIF($D$2:$EE$2,AC$2-1,$D19:$EE19)/12)*(1+XLOOKUP(AC$2,Assumptions!$C$94:$M$94,Assumptions!$C$97:$M$97)))</f>
        <v>904.172625</v>
      </c>
      <c r="AD19" s="50">
        <f t="array" ref="AD19">IF(AD$2=1,Assumptions!$AF19/12,(SUMIF($D$2:$EE$2,AD$2-1,$D19:$EE19)/12)*(1+XLOOKUP(AD$2,Assumptions!$C$94:$M$94,Assumptions!$C$97:$M$97)))</f>
        <v>904.172625</v>
      </c>
      <c r="AE19" s="50">
        <f t="array" ref="AE19">IF(AE$2=1,Assumptions!$AF19/12,(SUMIF($D$2:$EE$2,AE$2-1,$D19:$EE19)/12)*(1+XLOOKUP(AE$2,Assumptions!$C$94:$M$94,Assumptions!$C$97:$M$97)))</f>
        <v>904.172625</v>
      </c>
      <c r="AF19" s="50">
        <f t="array" ref="AF19">IF(AF$2=1,Assumptions!$AF19/12,(SUMIF($D$2:$EE$2,AF$2-1,$D19:$EE19)/12)*(1+XLOOKUP(AF$2,Assumptions!$C$94:$M$94,Assumptions!$C$97:$M$97)))</f>
        <v>904.172625</v>
      </c>
      <c r="AG19" s="50">
        <f t="array" ref="AG19">IF(AG$2=1,Assumptions!$AF19/12,(SUMIF($D$2:$EE$2,AG$2-1,$D19:$EE19)/12)*(1+XLOOKUP(AG$2,Assumptions!$C$94:$M$94,Assumptions!$C$97:$M$97)))</f>
        <v>904.172625</v>
      </c>
      <c r="AH19" s="50">
        <f t="array" ref="AH19">IF(AH$2=1,Assumptions!$AF19/12,(SUMIF($D$2:$EE$2,AH$2-1,$D19:$EE19)/12)*(1+XLOOKUP(AH$2,Assumptions!$C$94:$M$94,Assumptions!$C$97:$M$97)))</f>
        <v>904.172625</v>
      </c>
      <c r="AI19" s="50">
        <f t="array" ref="AI19">IF(AI$2=1,Assumptions!$AF19/12,(SUMIF($D$2:$EE$2,AI$2-1,$D19:$EE19)/12)*(1+XLOOKUP(AI$2,Assumptions!$C$94:$M$94,Assumptions!$C$97:$M$97)))</f>
        <v>904.172625</v>
      </c>
      <c r="AJ19" s="50">
        <f t="array" ref="AJ19">IF(AJ$2=1,Assumptions!$AF19/12,(SUMIF($D$2:$EE$2,AJ$2-1,$D19:$EE19)/12)*(1+XLOOKUP(AJ$2,Assumptions!$C$94:$M$94,Assumptions!$C$97:$M$97)))</f>
        <v>904.172625</v>
      </c>
      <c r="AK19" s="50">
        <f t="array" ref="AK19">IF(AK$2=1,Assumptions!$AF19/12,(SUMIF($D$2:$EE$2,AK$2-1,$D19:$EE19)/12)*(1+XLOOKUP(AK$2,Assumptions!$C$94:$M$94,Assumptions!$C$97:$M$97)))</f>
        <v>904.172625</v>
      </c>
      <c r="AL19" s="50">
        <f t="array" ref="AL19">IF(AL$2=1,Assumptions!$AF19/12,(SUMIF($D$2:$EE$2,AL$2-1,$D19:$EE19)/12)*(1+XLOOKUP(AL$2,Assumptions!$C$94:$M$94,Assumptions!$C$97:$M$97)))</f>
        <v>904.172625</v>
      </c>
      <c r="AM19" s="50">
        <f t="array" ref="AM19">IF(AM$2=1,Assumptions!$AF19/12,(SUMIF($D$2:$EE$2,AM$2-1,$D19:$EE19)/12)*(1+XLOOKUP(AM$2,Assumptions!$C$94:$M$94,Assumptions!$C$97:$M$97)))</f>
        <v>904.172625</v>
      </c>
      <c r="AN19" s="50">
        <f t="array" ref="AN19">IF(AN$2=1,Assumptions!$AF19/12,(SUMIF($D$2:$EE$2,AN$2-1,$D19:$EE19)/12)*(1+XLOOKUP(AN$2,Assumptions!$C$94:$M$94,Assumptions!$C$97:$M$97)))</f>
        <v>922.2560775</v>
      </c>
      <c r="AO19" s="50">
        <f t="array" ref="AO19">IF(AO$2=1,Assumptions!$AF19/12,(SUMIF($D$2:$EE$2,AO$2-1,$D19:$EE19)/12)*(1+XLOOKUP(AO$2,Assumptions!$C$94:$M$94,Assumptions!$C$97:$M$97)))</f>
        <v>922.2560775</v>
      </c>
      <c r="AP19" s="50">
        <f t="array" ref="AP19">IF(AP$2=1,Assumptions!$AF19/12,(SUMIF($D$2:$EE$2,AP$2-1,$D19:$EE19)/12)*(1+XLOOKUP(AP$2,Assumptions!$C$94:$M$94,Assumptions!$C$97:$M$97)))</f>
        <v>922.2560775</v>
      </c>
      <c r="AQ19" s="50">
        <f t="array" ref="AQ19">IF(AQ$2=1,Assumptions!$AF19/12,(SUMIF($D$2:$EE$2,AQ$2-1,$D19:$EE19)/12)*(1+XLOOKUP(AQ$2,Assumptions!$C$94:$M$94,Assumptions!$C$97:$M$97)))</f>
        <v>922.2560775</v>
      </c>
      <c r="AR19" s="50">
        <f t="array" ref="AR19">IF(AR$2=1,Assumptions!$AF19/12,(SUMIF($D$2:$EE$2,AR$2-1,$D19:$EE19)/12)*(1+XLOOKUP(AR$2,Assumptions!$C$94:$M$94,Assumptions!$C$97:$M$97)))</f>
        <v>922.2560775</v>
      </c>
      <c r="AS19" s="50">
        <f t="array" ref="AS19">IF(AS$2=1,Assumptions!$AF19/12,(SUMIF($D$2:$EE$2,AS$2-1,$D19:$EE19)/12)*(1+XLOOKUP(AS$2,Assumptions!$C$94:$M$94,Assumptions!$C$97:$M$97)))</f>
        <v>922.2560775</v>
      </c>
      <c r="AT19" s="50">
        <f t="array" ref="AT19">IF(AT$2=1,Assumptions!$AF19/12,(SUMIF($D$2:$EE$2,AT$2-1,$D19:$EE19)/12)*(1+XLOOKUP(AT$2,Assumptions!$C$94:$M$94,Assumptions!$C$97:$M$97)))</f>
        <v>922.2560775</v>
      </c>
      <c r="AU19" s="50">
        <f t="array" ref="AU19">IF(AU$2=1,Assumptions!$AF19/12,(SUMIF($D$2:$EE$2,AU$2-1,$D19:$EE19)/12)*(1+XLOOKUP(AU$2,Assumptions!$C$94:$M$94,Assumptions!$C$97:$M$97)))</f>
        <v>922.2560775</v>
      </c>
      <c r="AV19" s="50">
        <f t="array" ref="AV19">IF(AV$2=1,Assumptions!$AF19/12,(SUMIF($D$2:$EE$2,AV$2-1,$D19:$EE19)/12)*(1+XLOOKUP(AV$2,Assumptions!$C$94:$M$94,Assumptions!$C$97:$M$97)))</f>
        <v>922.2560775</v>
      </c>
      <c r="AW19" s="50">
        <f t="array" ref="AW19">IF(AW$2=1,Assumptions!$AF19/12,(SUMIF($D$2:$EE$2,AW$2-1,$D19:$EE19)/12)*(1+XLOOKUP(AW$2,Assumptions!$C$94:$M$94,Assumptions!$C$97:$M$97)))</f>
        <v>922.2560775</v>
      </c>
      <c r="AX19" s="50">
        <f t="array" ref="AX19">IF(AX$2=1,Assumptions!$AF19/12,(SUMIF($D$2:$EE$2,AX$2-1,$D19:$EE19)/12)*(1+XLOOKUP(AX$2,Assumptions!$C$94:$M$94,Assumptions!$C$97:$M$97)))</f>
        <v>922.2560775</v>
      </c>
      <c r="AY19" s="50">
        <f t="array" ref="AY19">IF(AY$2=1,Assumptions!$AF19/12,(SUMIF($D$2:$EE$2,AY$2-1,$D19:$EE19)/12)*(1+XLOOKUP(AY$2,Assumptions!$C$94:$M$94,Assumptions!$C$97:$M$97)))</f>
        <v>922.2560775</v>
      </c>
      <c r="AZ19" s="50">
        <f t="array" ref="AZ19">IF(AZ$2=1,Assumptions!$AF19/12,(SUMIF($D$2:$EE$2,AZ$2-1,$D19:$EE19)/12)*(1+XLOOKUP(AZ$2,Assumptions!$C$94:$M$94,Assumptions!$C$97:$M$97)))</f>
        <v>949.9237598</v>
      </c>
      <c r="BA19" s="50">
        <f t="array" ref="BA19">IF(BA$2=1,Assumptions!$AF19/12,(SUMIF($D$2:$EE$2,BA$2-1,$D19:$EE19)/12)*(1+XLOOKUP(BA$2,Assumptions!$C$94:$M$94,Assumptions!$C$97:$M$97)))</f>
        <v>949.9237598</v>
      </c>
      <c r="BB19" s="50">
        <f t="array" ref="BB19">IF(BB$2=1,Assumptions!$AF19/12,(SUMIF($D$2:$EE$2,BB$2-1,$D19:$EE19)/12)*(1+XLOOKUP(BB$2,Assumptions!$C$94:$M$94,Assumptions!$C$97:$M$97)))</f>
        <v>949.9237598</v>
      </c>
      <c r="BC19" s="50">
        <f t="array" ref="BC19">IF(BC$2=1,Assumptions!$AF19/12,(SUMIF($D$2:$EE$2,BC$2-1,$D19:$EE19)/12)*(1+XLOOKUP(BC$2,Assumptions!$C$94:$M$94,Assumptions!$C$97:$M$97)))</f>
        <v>949.9237598</v>
      </c>
      <c r="BD19" s="50">
        <f t="array" ref="BD19">IF(BD$2=1,Assumptions!$AF19/12,(SUMIF($D$2:$EE$2,BD$2-1,$D19:$EE19)/12)*(1+XLOOKUP(BD$2,Assumptions!$C$94:$M$94,Assumptions!$C$97:$M$97)))</f>
        <v>949.9237598</v>
      </c>
      <c r="BE19" s="50">
        <f t="array" ref="BE19">IF(BE$2=1,Assumptions!$AF19/12,(SUMIF($D$2:$EE$2,BE$2-1,$D19:$EE19)/12)*(1+XLOOKUP(BE$2,Assumptions!$C$94:$M$94,Assumptions!$C$97:$M$97)))</f>
        <v>949.9237598</v>
      </c>
      <c r="BF19" s="50">
        <f t="array" ref="BF19">IF(BF$2=1,Assumptions!$AF19/12,(SUMIF($D$2:$EE$2,BF$2-1,$D19:$EE19)/12)*(1+XLOOKUP(BF$2,Assumptions!$C$94:$M$94,Assumptions!$C$97:$M$97)))</f>
        <v>949.9237598</v>
      </c>
      <c r="BG19" s="50">
        <f t="array" ref="BG19">IF(BG$2=1,Assumptions!$AF19/12,(SUMIF($D$2:$EE$2,BG$2-1,$D19:$EE19)/12)*(1+XLOOKUP(BG$2,Assumptions!$C$94:$M$94,Assumptions!$C$97:$M$97)))</f>
        <v>949.9237598</v>
      </c>
      <c r="BH19" s="50">
        <f t="array" ref="BH19">IF(BH$2=1,Assumptions!$AF19/12,(SUMIF($D$2:$EE$2,BH$2-1,$D19:$EE19)/12)*(1+XLOOKUP(BH$2,Assumptions!$C$94:$M$94,Assumptions!$C$97:$M$97)))</f>
        <v>949.9237598</v>
      </c>
      <c r="BI19" s="50">
        <f t="array" ref="BI19">IF(BI$2=1,Assumptions!$AF19/12,(SUMIF($D$2:$EE$2,BI$2-1,$D19:$EE19)/12)*(1+XLOOKUP(BI$2,Assumptions!$C$94:$M$94,Assumptions!$C$97:$M$97)))</f>
        <v>949.9237598</v>
      </c>
      <c r="BJ19" s="50">
        <f t="array" ref="BJ19">IF(BJ$2=1,Assumptions!$AF19/12,(SUMIF($D$2:$EE$2,BJ$2-1,$D19:$EE19)/12)*(1+XLOOKUP(BJ$2,Assumptions!$C$94:$M$94,Assumptions!$C$97:$M$97)))</f>
        <v>949.9237598</v>
      </c>
      <c r="BK19" s="50">
        <f t="array" ref="BK19">IF(BK$2=1,Assumptions!$AF19/12,(SUMIF($D$2:$EE$2,BK$2-1,$D19:$EE19)/12)*(1+XLOOKUP(BK$2,Assumptions!$C$94:$M$94,Assumptions!$C$97:$M$97)))</f>
        <v>949.9237598</v>
      </c>
      <c r="BL19" s="50">
        <f t="array" ref="BL19">IF(BL$2=1,Assumptions!$AF19/12,(SUMIF($D$2:$EE$2,BL$2-1,$D19:$EE19)/12)*(1+XLOOKUP(BL$2,Assumptions!$C$94:$M$94,Assumptions!$C$97:$M$97)))</f>
        <v>978.4214726</v>
      </c>
      <c r="BM19" s="50">
        <f t="array" ref="BM19">IF(BM$2=1,Assumptions!$AF19/12,(SUMIF($D$2:$EE$2,BM$2-1,$D19:$EE19)/12)*(1+XLOOKUP(BM$2,Assumptions!$C$94:$M$94,Assumptions!$C$97:$M$97)))</f>
        <v>978.4214726</v>
      </c>
      <c r="BN19" s="50">
        <f t="array" ref="BN19">IF(BN$2=1,Assumptions!$AF19/12,(SUMIF($D$2:$EE$2,BN$2-1,$D19:$EE19)/12)*(1+XLOOKUP(BN$2,Assumptions!$C$94:$M$94,Assumptions!$C$97:$M$97)))</f>
        <v>978.4214726</v>
      </c>
      <c r="BO19" s="50">
        <f t="array" ref="BO19">IF(BO$2=1,Assumptions!$AF19/12,(SUMIF($D$2:$EE$2,BO$2-1,$D19:$EE19)/12)*(1+XLOOKUP(BO$2,Assumptions!$C$94:$M$94,Assumptions!$C$97:$M$97)))</f>
        <v>978.4214726</v>
      </c>
      <c r="BP19" s="50">
        <f t="array" ref="BP19">IF(BP$2=1,Assumptions!$AF19/12,(SUMIF($D$2:$EE$2,BP$2-1,$D19:$EE19)/12)*(1+XLOOKUP(BP$2,Assumptions!$C$94:$M$94,Assumptions!$C$97:$M$97)))</f>
        <v>978.4214726</v>
      </c>
      <c r="BQ19" s="50">
        <f t="array" ref="BQ19">IF(BQ$2=1,Assumptions!$AF19/12,(SUMIF($D$2:$EE$2,BQ$2-1,$D19:$EE19)/12)*(1+XLOOKUP(BQ$2,Assumptions!$C$94:$M$94,Assumptions!$C$97:$M$97)))</f>
        <v>978.4214726</v>
      </c>
      <c r="BR19" s="50">
        <f t="array" ref="BR19">IF(BR$2=1,Assumptions!$AF19/12,(SUMIF($D$2:$EE$2,BR$2-1,$D19:$EE19)/12)*(1+XLOOKUP(BR$2,Assumptions!$C$94:$M$94,Assumptions!$C$97:$M$97)))</f>
        <v>978.4214726</v>
      </c>
      <c r="BS19" s="50">
        <f t="array" ref="BS19">IF(BS$2=1,Assumptions!$AF19/12,(SUMIF($D$2:$EE$2,BS$2-1,$D19:$EE19)/12)*(1+XLOOKUP(BS$2,Assumptions!$C$94:$M$94,Assumptions!$C$97:$M$97)))</f>
        <v>978.4214726</v>
      </c>
      <c r="BT19" s="50">
        <f t="array" ref="BT19">IF(BT$2=1,Assumptions!$AF19/12,(SUMIF($D$2:$EE$2,BT$2-1,$D19:$EE19)/12)*(1+XLOOKUP(BT$2,Assumptions!$C$94:$M$94,Assumptions!$C$97:$M$97)))</f>
        <v>978.4214726</v>
      </c>
      <c r="BU19" s="50">
        <f t="array" ref="BU19">IF(BU$2=1,Assumptions!$AF19/12,(SUMIF($D$2:$EE$2,BU$2-1,$D19:$EE19)/12)*(1+XLOOKUP(BU$2,Assumptions!$C$94:$M$94,Assumptions!$C$97:$M$97)))</f>
        <v>978.4214726</v>
      </c>
      <c r="BV19" s="50">
        <f t="array" ref="BV19">IF(BV$2=1,Assumptions!$AF19/12,(SUMIF($D$2:$EE$2,BV$2-1,$D19:$EE19)/12)*(1+XLOOKUP(BV$2,Assumptions!$C$94:$M$94,Assumptions!$C$97:$M$97)))</f>
        <v>978.4214726</v>
      </c>
      <c r="BW19" s="50">
        <f t="array" ref="BW19">IF(BW$2=1,Assumptions!$AF19/12,(SUMIF($D$2:$EE$2,BW$2-1,$D19:$EE19)/12)*(1+XLOOKUP(BW$2,Assumptions!$C$94:$M$94,Assumptions!$C$97:$M$97)))</f>
        <v>978.4214726</v>
      </c>
      <c r="BX19" s="50">
        <f t="array" ref="BX19">IF(BX$2=1,Assumptions!$AF19/12,(SUMIF($D$2:$EE$2,BX$2-1,$D19:$EE19)/12)*(1+XLOOKUP(BX$2,Assumptions!$C$94:$M$94,Assumptions!$C$97:$M$97)))</f>
        <v>1007.774117</v>
      </c>
      <c r="BY19" s="50">
        <f t="array" ref="BY19">IF(BY$2=1,Assumptions!$AF19/12,(SUMIF($D$2:$EE$2,BY$2-1,$D19:$EE19)/12)*(1+XLOOKUP(BY$2,Assumptions!$C$94:$M$94,Assumptions!$C$97:$M$97)))</f>
        <v>1007.774117</v>
      </c>
      <c r="BZ19" s="50">
        <f t="array" ref="BZ19">IF(BZ$2=1,Assumptions!$AF19/12,(SUMIF($D$2:$EE$2,BZ$2-1,$D19:$EE19)/12)*(1+XLOOKUP(BZ$2,Assumptions!$C$94:$M$94,Assumptions!$C$97:$M$97)))</f>
        <v>1007.774117</v>
      </c>
      <c r="CA19" s="50">
        <f t="array" ref="CA19">IF(CA$2=1,Assumptions!$AF19/12,(SUMIF($D$2:$EE$2,CA$2-1,$D19:$EE19)/12)*(1+XLOOKUP(CA$2,Assumptions!$C$94:$M$94,Assumptions!$C$97:$M$97)))</f>
        <v>1007.774117</v>
      </c>
      <c r="CB19" s="50">
        <f t="array" ref="CB19">IF(CB$2=1,Assumptions!$AF19/12,(SUMIF($D$2:$EE$2,CB$2-1,$D19:$EE19)/12)*(1+XLOOKUP(CB$2,Assumptions!$C$94:$M$94,Assumptions!$C$97:$M$97)))</f>
        <v>1007.774117</v>
      </c>
      <c r="CC19" s="50">
        <f t="array" ref="CC19">IF(CC$2=1,Assumptions!$AF19/12,(SUMIF($D$2:$EE$2,CC$2-1,$D19:$EE19)/12)*(1+XLOOKUP(CC$2,Assumptions!$C$94:$M$94,Assumptions!$C$97:$M$97)))</f>
        <v>1007.774117</v>
      </c>
      <c r="CD19" s="50">
        <f t="array" ref="CD19">IF(CD$2=1,Assumptions!$AF19/12,(SUMIF($D$2:$EE$2,CD$2-1,$D19:$EE19)/12)*(1+XLOOKUP(CD$2,Assumptions!$C$94:$M$94,Assumptions!$C$97:$M$97)))</f>
        <v>1007.774117</v>
      </c>
      <c r="CE19" s="50">
        <f t="array" ref="CE19">IF(CE$2=1,Assumptions!$AF19/12,(SUMIF($D$2:$EE$2,CE$2-1,$D19:$EE19)/12)*(1+XLOOKUP(CE$2,Assumptions!$C$94:$M$94,Assumptions!$C$97:$M$97)))</f>
        <v>1007.774117</v>
      </c>
      <c r="CF19" s="50">
        <f t="array" ref="CF19">IF(CF$2=1,Assumptions!$AF19/12,(SUMIF($D$2:$EE$2,CF$2-1,$D19:$EE19)/12)*(1+XLOOKUP(CF$2,Assumptions!$C$94:$M$94,Assumptions!$C$97:$M$97)))</f>
        <v>1007.774117</v>
      </c>
      <c r="CG19" s="50">
        <f t="array" ref="CG19">IF(CG$2=1,Assumptions!$AF19/12,(SUMIF($D$2:$EE$2,CG$2-1,$D19:$EE19)/12)*(1+XLOOKUP(CG$2,Assumptions!$C$94:$M$94,Assumptions!$C$97:$M$97)))</f>
        <v>1007.774117</v>
      </c>
      <c r="CH19" s="50">
        <f t="array" ref="CH19">IF(CH$2=1,Assumptions!$AF19/12,(SUMIF($D$2:$EE$2,CH$2-1,$D19:$EE19)/12)*(1+XLOOKUP(CH$2,Assumptions!$C$94:$M$94,Assumptions!$C$97:$M$97)))</f>
        <v>1007.774117</v>
      </c>
      <c r="CI19" s="50">
        <f t="array" ref="CI19">IF(CI$2=1,Assumptions!$AF19/12,(SUMIF($D$2:$EE$2,CI$2-1,$D19:$EE19)/12)*(1+XLOOKUP(CI$2,Assumptions!$C$94:$M$94,Assumptions!$C$97:$M$97)))</f>
        <v>1007.774117</v>
      </c>
      <c r="CJ19" s="50">
        <f t="array" ref="CJ19">IF(CJ$2=1,Assumptions!$AF19/12,(SUMIF($D$2:$EE$2,CJ$2-1,$D19:$EE19)/12)*(1+XLOOKUP(CJ$2,Assumptions!$C$94:$M$94,Assumptions!$C$97:$M$97)))</f>
        <v>1038.00734</v>
      </c>
      <c r="CK19" s="50">
        <f t="array" ref="CK19">IF(CK$2=1,Assumptions!$AF19/12,(SUMIF($D$2:$EE$2,CK$2-1,$D19:$EE19)/12)*(1+XLOOKUP(CK$2,Assumptions!$C$94:$M$94,Assumptions!$C$97:$M$97)))</f>
        <v>1038.00734</v>
      </c>
      <c r="CL19" s="50">
        <f t="array" ref="CL19">IF(CL$2=1,Assumptions!$AF19/12,(SUMIF($D$2:$EE$2,CL$2-1,$D19:$EE19)/12)*(1+XLOOKUP(CL$2,Assumptions!$C$94:$M$94,Assumptions!$C$97:$M$97)))</f>
        <v>1038.00734</v>
      </c>
      <c r="CM19" s="50">
        <f t="array" ref="CM19">IF(CM$2=1,Assumptions!$AF19/12,(SUMIF($D$2:$EE$2,CM$2-1,$D19:$EE19)/12)*(1+XLOOKUP(CM$2,Assumptions!$C$94:$M$94,Assumptions!$C$97:$M$97)))</f>
        <v>1038.00734</v>
      </c>
      <c r="CN19" s="50">
        <f t="array" ref="CN19">IF(CN$2=1,Assumptions!$AF19/12,(SUMIF($D$2:$EE$2,CN$2-1,$D19:$EE19)/12)*(1+XLOOKUP(CN$2,Assumptions!$C$94:$M$94,Assumptions!$C$97:$M$97)))</f>
        <v>1038.00734</v>
      </c>
      <c r="CO19" s="50">
        <f t="array" ref="CO19">IF(CO$2=1,Assumptions!$AF19/12,(SUMIF($D$2:$EE$2,CO$2-1,$D19:$EE19)/12)*(1+XLOOKUP(CO$2,Assumptions!$C$94:$M$94,Assumptions!$C$97:$M$97)))</f>
        <v>1038.00734</v>
      </c>
      <c r="CP19" s="50">
        <f t="array" ref="CP19">IF(CP$2=1,Assumptions!$AF19/12,(SUMIF($D$2:$EE$2,CP$2-1,$D19:$EE19)/12)*(1+XLOOKUP(CP$2,Assumptions!$C$94:$M$94,Assumptions!$C$97:$M$97)))</f>
        <v>1038.00734</v>
      </c>
      <c r="CQ19" s="50">
        <f t="array" ref="CQ19">IF(CQ$2=1,Assumptions!$AF19/12,(SUMIF($D$2:$EE$2,CQ$2-1,$D19:$EE19)/12)*(1+XLOOKUP(CQ$2,Assumptions!$C$94:$M$94,Assumptions!$C$97:$M$97)))</f>
        <v>1038.00734</v>
      </c>
      <c r="CR19" s="50">
        <f t="array" ref="CR19">IF(CR$2=1,Assumptions!$AF19/12,(SUMIF($D$2:$EE$2,CR$2-1,$D19:$EE19)/12)*(1+XLOOKUP(CR$2,Assumptions!$C$94:$M$94,Assumptions!$C$97:$M$97)))</f>
        <v>1038.00734</v>
      </c>
      <c r="CS19" s="50">
        <f t="array" ref="CS19">IF(CS$2=1,Assumptions!$AF19/12,(SUMIF($D$2:$EE$2,CS$2-1,$D19:$EE19)/12)*(1+XLOOKUP(CS$2,Assumptions!$C$94:$M$94,Assumptions!$C$97:$M$97)))</f>
        <v>1038.00734</v>
      </c>
      <c r="CT19" s="50">
        <f t="array" ref="CT19">IF(CT$2=1,Assumptions!$AF19/12,(SUMIF($D$2:$EE$2,CT$2-1,$D19:$EE19)/12)*(1+XLOOKUP(CT$2,Assumptions!$C$94:$M$94,Assumptions!$C$97:$M$97)))</f>
        <v>1038.00734</v>
      </c>
      <c r="CU19" s="50">
        <f t="array" ref="CU19">IF(CU$2=1,Assumptions!$AF19/12,(SUMIF($D$2:$EE$2,CU$2-1,$D19:$EE19)/12)*(1+XLOOKUP(CU$2,Assumptions!$C$94:$M$94,Assumptions!$C$97:$M$97)))</f>
        <v>1038.00734</v>
      </c>
      <c r="CV19" s="50">
        <f t="array" ref="CV19">IF(CV$2=1,Assumptions!$AF19/12,(SUMIF($D$2:$EE$2,CV$2-1,$D19:$EE19)/12)*(1+XLOOKUP(CV$2,Assumptions!$C$94:$M$94,Assumptions!$C$97:$M$97)))</f>
        <v>1069.147561</v>
      </c>
      <c r="CW19" s="50">
        <f t="array" ref="CW19">IF(CW$2=1,Assumptions!$AF19/12,(SUMIF($D$2:$EE$2,CW$2-1,$D19:$EE19)/12)*(1+XLOOKUP(CW$2,Assumptions!$C$94:$M$94,Assumptions!$C$97:$M$97)))</f>
        <v>1069.147561</v>
      </c>
      <c r="CX19" s="50">
        <f t="array" ref="CX19">IF(CX$2=1,Assumptions!$AF19/12,(SUMIF($D$2:$EE$2,CX$2-1,$D19:$EE19)/12)*(1+XLOOKUP(CX$2,Assumptions!$C$94:$M$94,Assumptions!$C$97:$M$97)))</f>
        <v>1069.147561</v>
      </c>
      <c r="CY19" s="50">
        <f t="array" ref="CY19">IF(CY$2=1,Assumptions!$AF19/12,(SUMIF($D$2:$EE$2,CY$2-1,$D19:$EE19)/12)*(1+XLOOKUP(CY$2,Assumptions!$C$94:$M$94,Assumptions!$C$97:$M$97)))</f>
        <v>1069.147561</v>
      </c>
      <c r="CZ19" s="50">
        <f t="array" ref="CZ19">IF(CZ$2=1,Assumptions!$AF19/12,(SUMIF($D$2:$EE$2,CZ$2-1,$D19:$EE19)/12)*(1+XLOOKUP(CZ$2,Assumptions!$C$94:$M$94,Assumptions!$C$97:$M$97)))</f>
        <v>1069.147561</v>
      </c>
      <c r="DA19" s="50">
        <f t="array" ref="DA19">IF(DA$2=1,Assumptions!$AF19/12,(SUMIF($D$2:$EE$2,DA$2-1,$D19:$EE19)/12)*(1+XLOOKUP(DA$2,Assumptions!$C$94:$M$94,Assumptions!$C$97:$M$97)))</f>
        <v>1069.147561</v>
      </c>
      <c r="DB19" s="50">
        <f t="array" ref="DB19">IF(DB$2=1,Assumptions!$AF19/12,(SUMIF($D$2:$EE$2,DB$2-1,$D19:$EE19)/12)*(1+XLOOKUP(DB$2,Assumptions!$C$94:$M$94,Assumptions!$C$97:$M$97)))</f>
        <v>1069.147561</v>
      </c>
      <c r="DC19" s="50">
        <f t="array" ref="DC19">IF(DC$2=1,Assumptions!$AF19/12,(SUMIF($D$2:$EE$2,DC$2-1,$D19:$EE19)/12)*(1+XLOOKUP(DC$2,Assumptions!$C$94:$M$94,Assumptions!$C$97:$M$97)))</f>
        <v>1069.147561</v>
      </c>
      <c r="DD19" s="50">
        <f t="array" ref="DD19">IF(DD$2=1,Assumptions!$AF19/12,(SUMIF($D$2:$EE$2,DD$2-1,$D19:$EE19)/12)*(1+XLOOKUP(DD$2,Assumptions!$C$94:$M$94,Assumptions!$C$97:$M$97)))</f>
        <v>1069.147561</v>
      </c>
      <c r="DE19" s="50">
        <f t="array" ref="DE19">IF(DE$2=1,Assumptions!$AF19/12,(SUMIF($D$2:$EE$2,DE$2-1,$D19:$EE19)/12)*(1+XLOOKUP(DE$2,Assumptions!$C$94:$M$94,Assumptions!$C$97:$M$97)))</f>
        <v>1069.147561</v>
      </c>
      <c r="DF19" s="50">
        <f t="array" ref="DF19">IF(DF$2=1,Assumptions!$AF19/12,(SUMIF($D$2:$EE$2,DF$2-1,$D19:$EE19)/12)*(1+XLOOKUP(DF$2,Assumptions!$C$94:$M$94,Assumptions!$C$97:$M$97)))</f>
        <v>1069.147561</v>
      </c>
      <c r="DG19" s="50">
        <f t="array" ref="DG19">IF(DG$2=1,Assumptions!$AF19/12,(SUMIF($D$2:$EE$2,DG$2-1,$D19:$EE19)/12)*(1+XLOOKUP(DG$2,Assumptions!$C$94:$M$94,Assumptions!$C$97:$M$97)))</f>
        <v>1069.147561</v>
      </c>
      <c r="DH19" s="50">
        <f t="array" ref="DH19">IF(DH$2=1,Assumptions!$AF19/12,(SUMIF($D$2:$EE$2,DH$2-1,$D19:$EE19)/12)*(1+XLOOKUP(DH$2,Assumptions!$C$94:$M$94,Assumptions!$C$97:$M$97)))</f>
        <v>1101.221987</v>
      </c>
      <c r="DI19" s="50">
        <f t="array" ref="DI19">IF(DI$2=1,Assumptions!$AF19/12,(SUMIF($D$2:$EE$2,DI$2-1,$D19:$EE19)/12)*(1+XLOOKUP(DI$2,Assumptions!$C$94:$M$94,Assumptions!$C$97:$M$97)))</f>
        <v>1101.221987</v>
      </c>
      <c r="DJ19" s="50">
        <f t="array" ref="DJ19">IF(DJ$2=1,Assumptions!$AF19/12,(SUMIF($D$2:$EE$2,DJ$2-1,$D19:$EE19)/12)*(1+XLOOKUP(DJ$2,Assumptions!$C$94:$M$94,Assumptions!$C$97:$M$97)))</f>
        <v>1101.221987</v>
      </c>
      <c r="DK19" s="50">
        <f t="array" ref="DK19">IF(DK$2=1,Assumptions!$AF19/12,(SUMIF($D$2:$EE$2,DK$2-1,$D19:$EE19)/12)*(1+XLOOKUP(DK$2,Assumptions!$C$94:$M$94,Assumptions!$C$97:$M$97)))</f>
        <v>1101.221987</v>
      </c>
      <c r="DL19" s="50">
        <f t="array" ref="DL19">IF(DL$2=1,Assumptions!$AF19/12,(SUMIF($D$2:$EE$2,DL$2-1,$D19:$EE19)/12)*(1+XLOOKUP(DL$2,Assumptions!$C$94:$M$94,Assumptions!$C$97:$M$97)))</f>
        <v>1101.221987</v>
      </c>
      <c r="DM19" s="50">
        <f t="array" ref="DM19">IF(DM$2=1,Assumptions!$AF19/12,(SUMIF($D$2:$EE$2,DM$2-1,$D19:$EE19)/12)*(1+XLOOKUP(DM$2,Assumptions!$C$94:$M$94,Assumptions!$C$97:$M$97)))</f>
        <v>1101.221987</v>
      </c>
      <c r="DN19" s="50">
        <f t="array" ref="DN19">IF(DN$2=1,Assumptions!$AF19/12,(SUMIF($D$2:$EE$2,DN$2-1,$D19:$EE19)/12)*(1+XLOOKUP(DN$2,Assumptions!$C$94:$M$94,Assumptions!$C$97:$M$97)))</f>
        <v>1101.221987</v>
      </c>
      <c r="DO19" s="50">
        <f t="array" ref="DO19">IF(DO$2=1,Assumptions!$AF19/12,(SUMIF($D$2:$EE$2,DO$2-1,$D19:$EE19)/12)*(1+XLOOKUP(DO$2,Assumptions!$C$94:$M$94,Assumptions!$C$97:$M$97)))</f>
        <v>1101.221987</v>
      </c>
      <c r="DP19" s="50">
        <f t="array" ref="DP19">IF(DP$2=1,Assumptions!$AF19/12,(SUMIF($D$2:$EE$2,DP$2-1,$D19:$EE19)/12)*(1+XLOOKUP(DP$2,Assumptions!$C$94:$M$94,Assumptions!$C$97:$M$97)))</f>
        <v>1101.221987</v>
      </c>
      <c r="DQ19" s="50">
        <f t="array" ref="DQ19">IF(DQ$2=1,Assumptions!$AF19/12,(SUMIF($D$2:$EE$2,DQ$2-1,$D19:$EE19)/12)*(1+XLOOKUP(DQ$2,Assumptions!$C$94:$M$94,Assumptions!$C$97:$M$97)))</f>
        <v>1101.221987</v>
      </c>
      <c r="DR19" s="50">
        <f t="array" ref="DR19">IF(DR$2=1,Assumptions!$AF19/12,(SUMIF($D$2:$EE$2,DR$2-1,$D19:$EE19)/12)*(1+XLOOKUP(DR$2,Assumptions!$C$94:$M$94,Assumptions!$C$97:$M$97)))</f>
        <v>1101.221987</v>
      </c>
      <c r="DS19" s="50">
        <f t="array" ref="DS19">IF(DS$2=1,Assumptions!$AF19/12,(SUMIF($D$2:$EE$2,DS$2-1,$D19:$EE19)/12)*(1+XLOOKUP(DS$2,Assumptions!$C$94:$M$94,Assumptions!$C$97:$M$97)))</f>
        <v>1101.221987</v>
      </c>
      <c r="DT19" s="50">
        <f t="array" ref="DT19">IF(DT$2=1,Assumptions!$AF19/12,(SUMIF($D$2:$EE$2,DT$2-1,$D19:$EE19)/12)*(1+XLOOKUP(DT$2,Assumptions!$C$94:$M$94,Assumptions!$C$97:$M$97)))</f>
        <v>1134.258647</v>
      </c>
      <c r="DU19" s="50">
        <f t="array" ref="DU19">IF(DU$2=1,Assumptions!$AF19/12,(SUMIF($D$2:$EE$2,DU$2-1,$D19:$EE19)/12)*(1+XLOOKUP(DU$2,Assumptions!$C$94:$M$94,Assumptions!$C$97:$M$97)))</f>
        <v>1134.258647</v>
      </c>
      <c r="DV19" s="50">
        <f t="array" ref="DV19">IF(DV$2=1,Assumptions!$AF19/12,(SUMIF($D$2:$EE$2,DV$2-1,$D19:$EE19)/12)*(1+XLOOKUP(DV$2,Assumptions!$C$94:$M$94,Assumptions!$C$97:$M$97)))</f>
        <v>1134.258647</v>
      </c>
      <c r="DW19" s="50">
        <f t="array" ref="DW19">IF(DW$2=1,Assumptions!$AF19/12,(SUMIF($D$2:$EE$2,DW$2-1,$D19:$EE19)/12)*(1+XLOOKUP(DW$2,Assumptions!$C$94:$M$94,Assumptions!$C$97:$M$97)))</f>
        <v>1134.258647</v>
      </c>
      <c r="DX19" s="50">
        <f t="array" ref="DX19">IF(DX$2=1,Assumptions!$AF19/12,(SUMIF($D$2:$EE$2,DX$2-1,$D19:$EE19)/12)*(1+XLOOKUP(DX$2,Assumptions!$C$94:$M$94,Assumptions!$C$97:$M$97)))</f>
        <v>1134.258647</v>
      </c>
      <c r="DY19" s="50">
        <f t="array" ref="DY19">IF(DY$2=1,Assumptions!$AF19/12,(SUMIF($D$2:$EE$2,DY$2-1,$D19:$EE19)/12)*(1+XLOOKUP(DY$2,Assumptions!$C$94:$M$94,Assumptions!$C$97:$M$97)))</f>
        <v>1134.258647</v>
      </c>
      <c r="DZ19" s="50">
        <f t="array" ref="DZ19">IF(DZ$2=1,Assumptions!$AF19/12,(SUMIF($D$2:$EE$2,DZ$2-1,$D19:$EE19)/12)*(1+XLOOKUP(DZ$2,Assumptions!$C$94:$M$94,Assumptions!$C$97:$M$97)))</f>
        <v>1134.258647</v>
      </c>
      <c r="EA19" s="50">
        <f t="array" ref="EA19">IF(EA$2=1,Assumptions!$AF19/12,(SUMIF($D$2:$EE$2,EA$2-1,$D19:$EE19)/12)*(1+XLOOKUP(EA$2,Assumptions!$C$94:$M$94,Assumptions!$C$97:$M$97)))</f>
        <v>1134.258647</v>
      </c>
      <c r="EB19" s="50">
        <f t="array" ref="EB19">IF(EB$2=1,Assumptions!$AF19/12,(SUMIF($D$2:$EE$2,EB$2-1,$D19:$EE19)/12)*(1+XLOOKUP(EB$2,Assumptions!$C$94:$M$94,Assumptions!$C$97:$M$97)))</f>
        <v>1134.258647</v>
      </c>
      <c r="EC19" s="50">
        <f t="array" ref="EC19">IF(EC$2=1,Assumptions!$AF19/12,(SUMIF($D$2:$EE$2,EC$2-1,$D19:$EE19)/12)*(1+XLOOKUP(EC$2,Assumptions!$C$94:$M$94,Assumptions!$C$97:$M$97)))</f>
        <v>1134.258647</v>
      </c>
      <c r="ED19" s="50">
        <f t="array" ref="ED19">IF(ED$2=1,Assumptions!$AF19/12,(SUMIF($D$2:$EE$2,ED$2-1,$D19:$EE19)/12)*(1+XLOOKUP(ED$2,Assumptions!$C$94:$M$94,Assumptions!$C$97:$M$97)))</f>
        <v>1134.258647</v>
      </c>
      <c r="EE19" s="50">
        <f t="array" ref="EE19">IF(EE$2=1,Assumptions!$AF19/12,(SUMIF($D$2:$EE$2,EE$2-1,$D19:$EE19)/12)*(1+XLOOKUP(EE$2,Assumptions!$C$94:$M$94,Assumptions!$C$97:$M$97)))</f>
        <v>1134.258647</v>
      </c>
    </row>
    <row r="20" ht="15.75" customHeight="1">
      <c r="A20" s="1"/>
      <c r="B20" s="1"/>
      <c r="C20" s="1" t="str">
        <f>Assumptions!J20</f>
        <v>Utility Reimburshment (Electricity, Water, Gas, Cable &amp; Internet)</v>
      </c>
      <c r="D20" s="50">
        <f>-D$27*(1+Assumptions!$AB$21)*IF(D2&lt;Assumptions!$F$21,0,1)</f>
        <v>2003.617972</v>
      </c>
      <c r="E20" s="50">
        <f>-E$27*(1+Assumptions!$AB$21)*IF(E2&lt;Assumptions!$F$21,0,1)</f>
        <v>2003.617972</v>
      </c>
      <c r="F20" s="50">
        <f>-F$27*(1+Assumptions!$AB$21)*IF(F2&lt;Assumptions!$F$21,0,1)</f>
        <v>2003.617972</v>
      </c>
      <c r="G20" s="50">
        <f>-G$27*(1+Assumptions!$AB$21)*IF(G2&lt;Assumptions!$F$21,0,1)</f>
        <v>2003.617972</v>
      </c>
      <c r="H20" s="50">
        <f>-H$27*(1+Assumptions!$AB$21)*IF(H2&lt;Assumptions!$F$21,0,1)</f>
        <v>2003.617972</v>
      </c>
      <c r="I20" s="50">
        <f>-I$27*(1+Assumptions!$AB$21)*IF(I2&lt;Assumptions!$F$21,0,1)</f>
        <v>2003.617972</v>
      </c>
      <c r="J20" s="50">
        <f>-J$27*(1+Assumptions!$AB$21)*IF(J2&lt;Assumptions!$F$21,0,1)</f>
        <v>2003.617972</v>
      </c>
      <c r="K20" s="50">
        <f>-K$27*(1+Assumptions!$AB$21)*IF(K2&lt;Assumptions!$F$21,0,1)</f>
        <v>2003.617972</v>
      </c>
      <c r="L20" s="50">
        <f>-L$27*(1+Assumptions!$AB$21)*IF(L2&lt;Assumptions!$F$21,0,1)</f>
        <v>2003.617972</v>
      </c>
      <c r="M20" s="50">
        <f>-M$27*(1+Assumptions!$AB$21)*IF(M2&lt;Assumptions!$F$21,0,1)</f>
        <v>2003.617972</v>
      </c>
      <c r="N20" s="50">
        <f>-N$27*(1+Assumptions!$AB$21)*IF(N2&lt;Assumptions!$F$21,0,1)</f>
        <v>2003.617972</v>
      </c>
      <c r="O20" s="50">
        <f>-O$27*(1+Assumptions!$AB$21)*IF(O2&lt;Assumptions!$F$21,0,1)</f>
        <v>2003.617972</v>
      </c>
      <c r="P20" s="50">
        <f>-P$27*(1+Assumptions!$AB$21)*IF(P2&lt;Assumptions!$F$21,0,1)</f>
        <v>2063.726511</v>
      </c>
      <c r="Q20" s="50">
        <f>-Q$27*(1+Assumptions!$AB$21)*IF(Q2&lt;Assumptions!$F$21,0,1)</f>
        <v>2063.726511</v>
      </c>
      <c r="R20" s="50">
        <f>-R$27*(1+Assumptions!$AB$21)*IF(R2&lt;Assumptions!$F$21,0,1)</f>
        <v>2063.726511</v>
      </c>
      <c r="S20" s="50">
        <f>-S$27*(1+Assumptions!$AB$21)*IF(S2&lt;Assumptions!$F$21,0,1)</f>
        <v>2063.726511</v>
      </c>
      <c r="T20" s="50">
        <f>-T$27*(1+Assumptions!$AB$21)*IF(T2&lt;Assumptions!$F$21,0,1)</f>
        <v>2063.726511</v>
      </c>
      <c r="U20" s="50">
        <f>-U$27*(1+Assumptions!$AB$21)*IF(U2&lt;Assumptions!$F$21,0,1)</f>
        <v>2063.726511</v>
      </c>
      <c r="V20" s="50">
        <f>-V$27*(1+Assumptions!$AB$21)*IF(V2&lt;Assumptions!$F$21,0,1)</f>
        <v>2063.726511</v>
      </c>
      <c r="W20" s="50">
        <f>-W$27*(1+Assumptions!$AB$21)*IF(W2&lt;Assumptions!$F$21,0,1)</f>
        <v>2063.726511</v>
      </c>
      <c r="X20" s="50">
        <f>-X$27*(1+Assumptions!$AB$21)*IF(X2&lt;Assumptions!$F$21,0,1)</f>
        <v>2063.726511</v>
      </c>
      <c r="Y20" s="50">
        <f>-Y$27*(1+Assumptions!$AB$21)*IF(Y2&lt;Assumptions!$F$21,0,1)</f>
        <v>2063.726511</v>
      </c>
      <c r="Z20" s="50">
        <f>-Z$27*(1+Assumptions!$AB$21)*IF(Z2&lt;Assumptions!$F$21,0,1)</f>
        <v>2063.726511</v>
      </c>
      <c r="AA20" s="50">
        <f>-AA$27*(1+Assumptions!$AB$21)*IF(AA2&lt;Assumptions!$F$21,0,1)</f>
        <v>2063.726511</v>
      </c>
      <c r="AB20" s="50">
        <f>-AB$27*(1+Assumptions!$AB$21)*IF(AB2&lt;Assumptions!$F$21,0,1)</f>
        <v>2125.638306</v>
      </c>
      <c r="AC20" s="50">
        <f>-AC$27*(1+Assumptions!$AB$21)*IF(AC2&lt;Assumptions!$F$21,0,1)</f>
        <v>2125.638306</v>
      </c>
      <c r="AD20" s="50">
        <f>-AD$27*(1+Assumptions!$AB$21)*IF(AD2&lt;Assumptions!$F$21,0,1)</f>
        <v>2125.638306</v>
      </c>
      <c r="AE20" s="50">
        <f>-AE$27*(1+Assumptions!$AB$21)*IF(AE2&lt;Assumptions!$F$21,0,1)</f>
        <v>2125.638306</v>
      </c>
      <c r="AF20" s="50">
        <f>-AF$27*(1+Assumptions!$AB$21)*IF(AF2&lt;Assumptions!$F$21,0,1)</f>
        <v>2125.638306</v>
      </c>
      <c r="AG20" s="50">
        <f>-AG$27*(1+Assumptions!$AB$21)*IF(AG2&lt;Assumptions!$F$21,0,1)</f>
        <v>2125.638306</v>
      </c>
      <c r="AH20" s="50">
        <f>-AH$27*(1+Assumptions!$AB$21)*IF(AH2&lt;Assumptions!$F$21,0,1)</f>
        <v>2125.638306</v>
      </c>
      <c r="AI20" s="50">
        <f>-AI$27*(1+Assumptions!$AB$21)*IF(AI2&lt;Assumptions!$F$21,0,1)</f>
        <v>2125.638306</v>
      </c>
      <c r="AJ20" s="50">
        <f>-AJ$27*(1+Assumptions!$AB$21)*IF(AJ2&lt;Assumptions!$F$21,0,1)</f>
        <v>2125.638306</v>
      </c>
      <c r="AK20" s="50">
        <f>-AK$27*(1+Assumptions!$AB$21)*IF(AK2&lt;Assumptions!$F$21,0,1)</f>
        <v>2125.638306</v>
      </c>
      <c r="AL20" s="50">
        <f>-AL$27*(1+Assumptions!$AB$21)*IF(AL2&lt;Assumptions!$F$21,0,1)</f>
        <v>2125.638306</v>
      </c>
      <c r="AM20" s="50">
        <f>-AM$27*(1+Assumptions!$AB$21)*IF(AM2&lt;Assumptions!$F$21,0,1)</f>
        <v>2125.638306</v>
      </c>
      <c r="AN20" s="50">
        <f>-AN$27*(1+Assumptions!$AB$21)*IF(AN2&lt;Assumptions!$F$21,0,1)</f>
        <v>2189.407455</v>
      </c>
      <c r="AO20" s="50">
        <f>-AO$27*(1+Assumptions!$AB$21)*IF(AO2&lt;Assumptions!$F$21,0,1)</f>
        <v>2189.407455</v>
      </c>
      <c r="AP20" s="50">
        <f>-AP$27*(1+Assumptions!$AB$21)*IF(AP2&lt;Assumptions!$F$21,0,1)</f>
        <v>2189.407455</v>
      </c>
      <c r="AQ20" s="50">
        <f>-AQ$27*(1+Assumptions!$AB$21)*IF(AQ2&lt;Assumptions!$F$21,0,1)</f>
        <v>2189.407455</v>
      </c>
      <c r="AR20" s="50">
        <f>-AR$27*(1+Assumptions!$AB$21)*IF(AR2&lt;Assumptions!$F$21,0,1)</f>
        <v>2189.407455</v>
      </c>
      <c r="AS20" s="50">
        <f>-AS$27*(1+Assumptions!$AB$21)*IF(AS2&lt;Assumptions!$F$21,0,1)</f>
        <v>2189.407455</v>
      </c>
      <c r="AT20" s="50">
        <f>-AT$27*(1+Assumptions!$AB$21)*IF(AT2&lt;Assumptions!$F$21,0,1)</f>
        <v>2189.407455</v>
      </c>
      <c r="AU20" s="50">
        <f>-AU$27*(1+Assumptions!$AB$21)*IF(AU2&lt;Assumptions!$F$21,0,1)</f>
        <v>2189.407455</v>
      </c>
      <c r="AV20" s="50">
        <f>-AV$27*(1+Assumptions!$AB$21)*IF(AV2&lt;Assumptions!$F$21,0,1)</f>
        <v>2189.407455</v>
      </c>
      <c r="AW20" s="50">
        <f>-AW$27*(1+Assumptions!$AB$21)*IF(AW2&lt;Assumptions!$F$21,0,1)</f>
        <v>2189.407455</v>
      </c>
      <c r="AX20" s="50">
        <f>-AX$27*(1+Assumptions!$AB$21)*IF(AX2&lt;Assumptions!$F$21,0,1)</f>
        <v>2189.407455</v>
      </c>
      <c r="AY20" s="50">
        <f>-AY$27*(1+Assumptions!$AB$21)*IF(AY2&lt;Assumptions!$F$21,0,1)</f>
        <v>2189.407455</v>
      </c>
      <c r="AZ20" s="50">
        <f>-AZ$27*(1+Assumptions!$AB$21)*IF(AZ2&lt;Assumptions!$F$21,0,1)</f>
        <v>2255.089679</v>
      </c>
      <c r="BA20" s="50">
        <f>-BA$27*(1+Assumptions!$AB$21)*IF(BA2&lt;Assumptions!$F$21,0,1)</f>
        <v>2255.089679</v>
      </c>
      <c r="BB20" s="50">
        <f>-BB$27*(1+Assumptions!$AB$21)*IF(BB2&lt;Assumptions!$F$21,0,1)</f>
        <v>2255.089679</v>
      </c>
      <c r="BC20" s="50">
        <f>-BC$27*(1+Assumptions!$AB$21)*IF(BC2&lt;Assumptions!$F$21,0,1)</f>
        <v>2255.089679</v>
      </c>
      <c r="BD20" s="50">
        <f>-BD$27*(1+Assumptions!$AB$21)*IF(BD2&lt;Assumptions!$F$21,0,1)</f>
        <v>2255.089679</v>
      </c>
      <c r="BE20" s="50">
        <f>-BE$27*(1+Assumptions!$AB$21)*IF(BE2&lt;Assumptions!$F$21,0,1)</f>
        <v>2255.089679</v>
      </c>
      <c r="BF20" s="50">
        <f>-BF$27*(1+Assumptions!$AB$21)*IF(BF2&lt;Assumptions!$F$21,0,1)</f>
        <v>2255.089679</v>
      </c>
      <c r="BG20" s="50">
        <f>-BG$27*(1+Assumptions!$AB$21)*IF(BG2&lt;Assumptions!$F$21,0,1)</f>
        <v>2255.089679</v>
      </c>
      <c r="BH20" s="50">
        <f>-BH$27*(1+Assumptions!$AB$21)*IF(BH2&lt;Assumptions!$F$21,0,1)</f>
        <v>2255.089679</v>
      </c>
      <c r="BI20" s="50">
        <f>-BI$27*(1+Assumptions!$AB$21)*IF(BI2&lt;Assumptions!$F$21,0,1)</f>
        <v>2255.089679</v>
      </c>
      <c r="BJ20" s="50">
        <f>-BJ$27*(1+Assumptions!$AB$21)*IF(BJ2&lt;Assumptions!$F$21,0,1)</f>
        <v>2255.089679</v>
      </c>
      <c r="BK20" s="50">
        <f>-BK$27*(1+Assumptions!$AB$21)*IF(BK2&lt;Assumptions!$F$21,0,1)</f>
        <v>2255.089679</v>
      </c>
      <c r="BL20" s="50">
        <f>-BL$27*(1+Assumptions!$AB$21)*IF(BL2&lt;Assumptions!$F$21,0,1)</f>
        <v>2322.742369</v>
      </c>
      <c r="BM20" s="50">
        <f>-BM$27*(1+Assumptions!$AB$21)*IF(BM2&lt;Assumptions!$F$21,0,1)</f>
        <v>2322.742369</v>
      </c>
      <c r="BN20" s="50">
        <f>-BN$27*(1+Assumptions!$AB$21)*IF(BN2&lt;Assumptions!$F$21,0,1)</f>
        <v>2322.742369</v>
      </c>
      <c r="BO20" s="50">
        <f>-BO$27*(1+Assumptions!$AB$21)*IF(BO2&lt;Assumptions!$F$21,0,1)</f>
        <v>2322.742369</v>
      </c>
      <c r="BP20" s="50">
        <f>-BP$27*(1+Assumptions!$AB$21)*IF(BP2&lt;Assumptions!$F$21,0,1)</f>
        <v>2322.742369</v>
      </c>
      <c r="BQ20" s="50">
        <f>-BQ$27*(1+Assumptions!$AB$21)*IF(BQ2&lt;Assumptions!$F$21,0,1)</f>
        <v>2322.742369</v>
      </c>
      <c r="BR20" s="50">
        <f>-BR$27*(1+Assumptions!$AB$21)*IF(BR2&lt;Assumptions!$F$21,0,1)</f>
        <v>2322.742369</v>
      </c>
      <c r="BS20" s="50">
        <f>-BS$27*(1+Assumptions!$AB$21)*IF(BS2&lt;Assumptions!$F$21,0,1)</f>
        <v>2322.742369</v>
      </c>
      <c r="BT20" s="50">
        <f>-BT$27*(1+Assumptions!$AB$21)*IF(BT2&lt;Assumptions!$F$21,0,1)</f>
        <v>2322.742369</v>
      </c>
      <c r="BU20" s="50">
        <f>-BU$27*(1+Assumptions!$AB$21)*IF(BU2&lt;Assumptions!$F$21,0,1)</f>
        <v>2322.742369</v>
      </c>
      <c r="BV20" s="50">
        <f>-BV$27*(1+Assumptions!$AB$21)*IF(BV2&lt;Assumptions!$F$21,0,1)</f>
        <v>2322.742369</v>
      </c>
      <c r="BW20" s="50">
        <f>-BW$27*(1+Assumptions!$AB$21)*IF(BW2&lt;Assumptions!$F$21,0,1)</f>
        <v>2322.742369</v>
      </c>
      <c r="BX20" s="50">
        <f>-BX$27*(1+Assumptions!$AB$21)*IF(BX2&lt;Assumptions!$F$21,0,1)</f>
        <v>2392.42464</v>
      </c>
      <c r="BY20" s="50">
        <f>-BY$27*(1+Assumptions!$AB$21)*IF(BY2&lt;Assumptions!$F$21,0,1)</f>
        <v>2392.42464</v>
      </c>
      <c r="BZ20" s="50">
        <f>-BZ$27*(1+Assumptions!$AB$21)*IF(BZ2&lt;Assumptions!$F$21,0,1)</f>
        <v>2392.42464</v>
      </c>
      <c r="CA20" s="50">
        <f>-CA$27*(1+Assumptions!$AB$21)*IF(CA2&lt;Assumptions!$F$21,0,1)</f>
        <v>2392.42464</v>
      </c>
      <c r="CB20" s="50">
        <f>-CB$27*(1+Assumptions!$AB$21)*IF(CB2&lt;Assumptions!$F$21,0,1)</f>
        <v>2392.42464</v>
      </c>
      <c r="CC20" s="50">
        <f>-CC$27*(1+Assumptions!$AB$21)*IF(CC2&lt;Assumptions!$F$21,0,1)</f>
        <v>2392.42464</v>
      </c>
      <c r="CD20" s="50">
        <f>-CD$27*(1+Assumptions!$AB$21)*IF(CD2&lt;Assumptions!$F$21,0,1)</f>
        <v>2392.42464</v>
      </c>
      <c r="CE20" s="50">
        <f>-CE$27*(1+Assumptions!$AB$21)*IF(CE2&lt;Assumptions!$F$21,0,1)</f>
        <v>2392.42464</v>
      </c>
      <c r="CF20" s="50">
        <f>-CF$27*(1+Assumptions!$AB$21)*IF(CF2&lt;Assumptions!$F$21,0,1)</f>
        <v>2392.42464</v>
      </c>
      <c r="CG20" s="50">
        <f>-CG$27*(1+Assumptions!$AB$21)*IF(CG2&lt;Assumptions!$F$21,0,1)</f>
        <v>2392.42464</v>
      </c>
      <c r="CH20" s="50">
        <f>-CH$27*(1+Assumptions!$AB$21)*IF(CH2&lt;Assumptions!$F$21,0,1)</f>
        <v>2392.42464</v>
      </c>
      <c r="CI20" s="50">
        <f>-CI$27*(1+Assumptions!$AB$21)*IF(CI2&lt;Assumptions!$F$21,0,1)</f>
        <v>2392.42464</v>
      </c>
      <c r="CJ20" s="50">
        <f>-CJ$27*(1+Assumptions!$AB$21)*IF(CJ2&lt;Assumptions!$F$21,0,1)</f>
        <v>2464.19738</v>
      </c>
      <c r="CK20" s="50">
        <f>-CK$27*(1+Assumptions!$AB$21)*IF(CK2&lt;Assumptions!$F$21,0,1)</f>
        <v>2464.19738</v>
      </c>
      <c r="CL20" s="50">
        <f>-CL$27*(1+Assumptions!$AB$21)*IF(CL2&lt;Assumptions!$F$21,0,1)</f>
        <v>2464.19738</v>
      </c>
      <c r="CM20" s="50">
        <f>-CM$27*(1+Assumptions!$AB$21)*IF(CM2&lt;Assumptions!$F$21,0,1)</f>
        <v>2464.19738</v>
      </c>
      <c r="CN20" s="50">
        <f>-CN$27*(1+Assumptions!$AB$21)*IF(CN2&lt;Assumptions!$F$21,0,1)</f>
        <v>2464.19738</v>
      </c>
      <c r="CO20" s="50">
        <f>-CO$27*(1+Assumptions!$AB$21)*IF(CO2&lt;Assumptions!$F$21,0,1)</f>
        <v>2464.19738</v>
      </c>
      <c r="CP20" s="50">
        <f>-CP$27*(1+Assumptions!$AB$21)*IF(CP2&lt;Assumptions!$F$21,0,1)</f>
        <v>2464.19738</v>
      </c>
      <c r="CQ20" s="50">
        <f>-CQ$27*(1+Assumptions!$AB$21)*IF(CQ2&lt;Assumptions!$F$21,0,1)</f>
        <v>2464.19738</v>
      </c>
      <c r="CR20" s="50">
        <f>-CR$27*(1+Assumptions!$AB$21)*IF(CR2&lt;Assumptions!$F$21,0,1)</f>
        <v>2464.19738</v>
      </c>
      <c r="CS20" s="50">
        <f>-CS$27*(1+Assumptions!$AB$21)*IF(CS2&lt;Assumptions!$F$21,0,1)</f>
        <v>2464.19738</v>
      </c>
      <c r="CT20" s="50">
        <f>-CT$27*(1+Assumptions!$AB$21)*IF(CT2&lt;Assumptions!$F$21,0,1)</f>
        <v>2464.19738</v>
      </c>
      <c r="CU20" s="50">
        <f>-CU$27*(1+Assumptions!$AB$21)*IF(CU2&lt;Assumptions!$F$21,0,1)</f>
        <v>2464.19738</v>
      </c>
      <c r="CV20" s="50">
        <f>-CV$27*(1+Assumptions!$AB$21)*IF(CV2&lt;Assumptions!$F$21,0,1)</f>
        <v>2538.123301</v>
      </c>
      <c r="CW20" s="50">
        <f>-CW$27*(1+Assumptions!$AB$21)*IF(CW2&lt;Assumptions!$F$21,0,1)</f>
        <v>2538.123301</v>
      </c>
      <c r="CX20" s="50">
        <f>-CX$27*(1+Assumptions!$AB$21)*IF(CX2&lt;Assumptions!$F$21,0,1)</f>
        <v>2538.123301</v>
      </c>
      <c r="CY20" s="50">
        <f>-CY$27*(1+Assumptions!$AB$21)*IF(CY2&lt;Assumptions!$F$21,0,1)</f>
        <v>2538.123301</v>
      </c>
      <c r="CZ20" s="50">
        <f>-CZ$27*(1+Assumptions!$AB$21)*IF(CZ2&lt;Assumptions!$F$21,0,1)</f>
        <v>2538.123301</v>
      </c>
      <c r="DA20" s="50">
        <f>-DA$27*(1+Assumptions!$AB$21)*IF(DA2&lt;Assumptions!$F$21,0,1)</f>
        <v>2538.123301</v>
      </c>
      <c r="DB20" s="50">
        <f>-DB$27*(1+Assumptions!$AB$21)*IF(DB2&lt;Assumptions!$F$21,0,1)</f>
        <v>2538.123301</v>
      </c>
      <c r="DC20" s="50">
        <f>-DC$27*(1+Assumptions!$AB$21)*IF(DC2&lt;Assumptions!$F$21,0,1)</f>
        <v>2538.123301</v>
      </c>
      <c r="DD20" s="50">
        <f>-DD$27*(1+Assumptions!$AB$21)*IF(DD2&lt;Assumptions!$F$21,0,1)</f>
        <v>2538.123301</v>
      </c>
      <c r="DE20" s="50">
        <f>-DE$27*(1+Assumptions!$AB$21)*IF(DE2&lt;Assumptions!$F$21,0,1)</f>
        <v>2538.123301</v>
      </c>
      <c r="DF20" s="50">
        <f>-DF$27*(1+Assumptions!$AB$21)*IF(DF2&lt;Assumptions!$F$21,0,1)</f>
        <v>2538.123301</v>
      </c>
      <c r="DG20" s="50">
        <f>-DG$27*(1+Assumptions!$AB$21)*IF(DG2&lt;Assumptions!$F$21,0,1)</f>
        <v>2538.123301</v>
      </c>
      <c r="DH20" s="50">
        <f>-DH$27*(1+Assumptions!$AB$21)*IF(DH2&lt;Assumptions!$F$21,0,1)</f>
        <v>2614.267</v>
      </c>
      <c r="DI20" s="50">
        <f>-DI$27*(1+Assumptions!$AB$21)*IF(DI2&lt;Assumptions!$F$21,0,1)</f>
        <v>2614.267</v>
      </c>
      <c r="DJ20" s="50">
        <f>-DJ$27*(1+Assumptions!$AB$21)*IF(DJ2&lt;Assumptions!$F$21,0,1)</f>
        <v>2614.267</v>
      </c>
      <c r="DK20" s="50">
        <f>-DK$27*(1+Assumptions!$AB$21)*IF(DK2&lt;Assumptions!$F$21,0,1)</f>
        <v>2614.267</v>
      </c>
      <c r="DL20" s="50">
        <f>-DL$27*(1+Assumptions!$AB$21)*IF(DL2&lt;Assumptions!$F$21,0,1)</f>
        <v>2614.267</v>
      </c>
      <c r="DM20" s="50">
        <f>-DM$27*(1+Assumptions!$AB$21)*IF(DM2&lt;Assumptions!$F$21,0,1)</f>
        <v>2614.267</v>
      </c>
      <c r="DN20" s="50">
        <f>-DN$27*(1+Assumptions!$AB$21)*IF(DN2&lt;Assumptions!$F$21,0,1)</f>
        <v>2614.267</v>
      </c>
      <c r="DO20" s="50">
        <f>-DO$27*(1+Assumptions!$AB$21)*IF(DO2&lt;Assumptions!$F$21,0,1)</f>
        <v>2614.267</v>
      </c>
      <c r="DP20" s="50">
        <f>-DP$27*(1+Assumptions!$AB$21)*IF(DP2&lt;Assumptions!$F$21,0,1)</f>
        <v>2614.267</v>
      </c>
      <c r="DQ20" s="50">
        <f>-DQ$27*(1+Assumptions!$AB$21)*IF(DQ2&lt;Assumptions!$F$21,0,1)</f>
        <v>2614.267</v>
      </c>
      <c r="DR20" s="50">
        <f>-DR$27*(1+Assumptions!$AB$21)*IF(DR2&lt;Assumptions!$F$21,0,1)</f>
        <v>2614.267</v>
      </c>
      <c r="DS20" s="50">
        <f>-DS$27*(1+Assumptions!$AB$21)*IF(DS2&lt;Assumptions!$F$21,0,1)</f>
        <v>2614.267</v>
      </c>
      <c r="DT20" s="50">
        <f>-DT$27*(1+Assumptions!$AB$21)*IF(DT2&lt;Assumptions!$F$21,0,1)</f>
        <v>2692.69501</v>
      </c>
      <c r="DU20" s="50">
        <f>-DU$27*(1+Assumptions!$AB$21)*IF(DU2&lt;Assumptions!$F$21,0,1)</f>
        <v>2692.69501</v>
      </c>
      <c r="DV20" s="50">
        <f>-DV$27*(1+Assumptions!$AB$21)*IF(DV2&lt;Assumptions!$F$21,0,1)</f>
        <v>2692.69501</v>
      </c>
      <c r="DW20" s="50">
        <f>-DW$27*(1+Assumptions!$AB$21)*IF(DW2&lt;Assumptions!$F$21,0,1)</f>
        <v>2692.69501</v>
      </c>
      <c r="DX20" s="50">
        <f>-DX$27*(1+Assumptions!$AB$21)*IF(DX2&lt;Assumptions!$F$21,0,1)</f>
        <v>2692.69501</v>
      </c>
      <c r="DY20" s="50">
        <f>-DY$27*(1+Assumptions!$AB$21)*IF(DY2&lt;Assumptions!$F$21,0,1)</f>
        <v>2692.69501</v>
      </c>
      <c r="DZ20" s="50">
        <f>-DZ$27*(1+Assumptions!$AB$21)*IF(DZ2&lt;Assumptions!$F$21,0,1)</f>
        <v>2692.69501</v>
      </c>
      <c r="EA20" s="50">
        <f>-EA$27*(1+Assumptions!$AB$21)*IF(EA2&lt;Assumptions!$F$21,0,1)</f>
        <v>2692.69501</v>
      </c>
      <c r="EB20" s="50">
        <f>-EB$27*(1+Assumptions!$AB$21)*IF(EB2&lt;Assumptions!$F$21,0,1)</f>
        <v>2692.69501</v>
      </c>
      <c r="EC20" s="50">
        <f>-EC$27*(1+Assumptions!$AB$21)*IF(EC2&lt;Assumptions!$F$21,0,1)</f>
        <v>2692.69501</v>
      </c>
      <c r="ED20" s="50">
        <f>-ED$27*(1+Assumptions!$AB$21)*IF(ED2&lt;Assumptions!$F$21,0,1)</f>
        <v>2692.69501</v>
      </c>
      <c r="EE20" s="50">
        <f>-EE$27*(1+Assumptions!$AB$21)*IF(EE2&lt;Assumptions!$F$21,0,1)</f>
        <v>2692.69501</v>
      </c>
    </row>
    <row r="21" ht="15.75" customHeight="1">
      <c r="A21" s="1"/>
      <c r="B21" s="43" t="s">
        <v>72</v>
      </c>
      <c r="C21" s="43"/>
      <c r="D21" s="200">
        <f t="shared" ref="D21:EE21" si="5">SUM(D18:D20)</f>
        <v>25244.43497</v>
      </c>
      <c r="E21" s="200">
        <f t="shared" si="5"/>
        <v>25244.43497</v>
      </c>
      <c r="F21" s="200">
        <f t="shared" si="5"/>
        <v>25244.43497</v>
      </c>
      <c r="G21" s="200">
        <f t="shared" si="5"/>
        <v>25244.43497</v>
      </c>
      <c r="H21" s="200">
        <f t="shared" si="5"/>
        <v>25244.43497</v>
      </c>
      <c r="I21" s="200">
        <f t="shared" si="5"/>
        <v>25244.43497</v>
      </c>
      <c r="J21" s="200">
        <f t="shared" si="5"/>
        <v>25244.43497</v>
      </c>
      <c r="K21" s="200">
        <f t="shared" si="5"/>
        <v>25244.43497</v>
      </c>
      <c r="L21" s="200">
        <f t="shared" si="5"/>
        <v>25244.43497</v>
      </c>
      <c r="M21" s="200">
        <f t="shared" si="5"/>
        <v>25244.43497</v>
      </c>
      <c r="N21" s="200">
        <f t="shared" si="5"/>
        <v>25244.43497</v>
      </c>
      <c r="O21" s="200">
        <f t="shared" si="5"/>
        <v>25244.43497</v>
      </c>
      <c r="P21" s="200">
        <f t="shared" si="5"/>
        <v>26505.46274</v>
      </c>
      <c r="Q21" s="200">
        <f t="shared" si="5"/>
        <v>26505.46274</v>
      </c>
      <c r="R21" s="200">
        <f t="shared" si="5"/>
        <v>26505.46274</v>
      </c>
      <c r="S21" s="200">
        <f t="shared" si="5"/>
        <v>26505.46274</v>
      </c>
      <c r="T21" s="200">
        <f t="shared" si="5"/>
        <v>26505.46274</v>
      </c>
      <c r="U21" s="200">
        <f t="shared" si="5"/>
        <v>26505.46274</v>
      </c>
      <c r="V21" s="200">
        <f t="shared" si="5"/>
        <v>26505.46274</v>
      </c>
      <c r="W21" s="200">
        <f t="shared" si="5"/>
        <v>26505.46274</v>
      </c>
      <c r="X21" s="200">
        <f t="shared" si="5"/>
        <v>26505.46274</v>
      </c>
      <c r="Y21" s="200">
        <f t="shared" si="5"/>
        <v>26505.46274</v>
      </c>
      <c r="Z21" s="200">
        <f t="shared" si="5"/>
        <v>26505.46274</v>
      </c>
      <c r="AA21" s="200">
        <f t="shared" si="5"/>
        <v>26505.46274</v>
      </c>
      <c r="AB21" s="200">
        <f t="shared" si="5"/>
        <v>27056.20926</v>
      </c>
      <c r="AC21" s="200">
        <f t="shared" si="5"/>
        <v>27056.20926</v>
      </c>
      <c r="AD21" s="200">
        <f t="shared" si="5"/>
        <v>27056.20926</v>
      </c>
      <c r="AE21" s="200">
        <f t="shared" si="5"/>
        <v>27056.20926</v>
      </c>
      <c r="AF21" s="200">
        <f t="shared" si="5"/>
        <v>27056.20926</v>
      </c>
      <c r="AG21" s="200">
        <f t="shared" si="5"/>
        <v>27056.20926</v>
      </c>
      <c r="AH21" s="200">
        <f t="shared" si="5"/>
        <v>27056.20926</v>
      </c>
      <c r="AI21" s="200">
        <f t="shared" si="5"/>
        <v>27056.20926</v>
      </c>
      <c r="AJ21" s="200">
        <f t="shared" si="5"/>
        <v>27056.20926</v>
      </c>
      <c r="AK21" s="200">
        <f t="shared" si="5"/>
        <v>27056.20926</v>
      </c>
      <c r="AL21" s="200">
        <f t="shared" si="5"/>
        <v>27056.20926</v>
      </c>
      <c r="AM21" s="200">
        <f t="shared" si="5"/>
        <v>27056.20926</v>
      </c>
      <c r="AN21" s="200">
        <f t="shared" si="5"/>
        <v>27618.58983</v>
      </c>
      <c r="AO21" s="200">
        <f t="shared" si="5"/>
        <v>27618.58983</v>
      </c>
      <c r="AP21" s="200">
        <f t="shared" si="5"/>
        <v>27618.58983</v>
      </c>
      <c r="AQ21" s="200">
        <f t="shared" si="5"/>
        <v>27618.58983</v>
      </c>
      <c r="AR21" s="200">
        <f t="shared" si="5"/>
        <v>27618.58983</v>
      </c>
      <c r="AS21" s="200">
        <f t="shared" si="5"/>
        <v>27618.58983</v>
      </c>
      <c r="AT21" s="200">
        <f t="shared" si="5"/>
        <v>27618.58983</v>
      </c>
      <c r="AU21" s="200">
        <f t="shared" si="5"/>
        <v>27618.58983</v>
      </c>
      <c r="AV21" s="200">
        <f t="shared" si="5"/>
        <v>27618.58983</v>
      </c>
      <c r="AW21" s="200">
        <f t="shared" si="5"/>
        <v>27618.58983</v>
      </c>
      <c r="AX21" s="200">
        <f t="shared" si="5"/>
        <v>27618.58983</v>
      </c>
      <c r="AY21" s="200">
        <f t="shared" si="5"/>
        <v>27618.58983</v>
      </c>
      <c r="AZ21" s="200">
        <f t="shared" si="5"/>
        <v>28447.14752</v>
      </c>
      <c r="BA21" s="200">
        <f t="shared" si="5"/>
        <v>28447.14752</v>
      </c>
      <c r="BB21" s="200">
        <f t="shared" si="5"/>
        <v>28447.14752</v>
      </c>
      <c r="BC21" s="200">
        <f t="shared" si="5"/>
        <v>28447.14752</v>
      </c>
      <c r="BD21" s="200">
        <f t="shared" si="5"/>
        <v>28447.14752</v>
      </c>
      <c r="BE21" s="200">
        <f t="shared" si="5"/>
        <v>28447.14752</v>
      </c>
      <c r="BF21" s="200">
        <f t="shared" si="5"/>
        <v>28447.14752</v>
      </c>
      <c r="BG21" s="200">
        <f t="shared" si="5"/>
        <v>28447.14752</v>
      </c>
      <c r="BH21" s="200">
        <f t="shared" si="5"/>
        <v>28447.14752</v>
      </c>
      <c r="BI21" s="200">
        <f t="shared" si="5"/>
        <v>28447.14752</v>
      </c>
      <c r="BJ21" s="200">
        <f t="shared" si="5"/>
        <v>28447.14752</v>
      </c>
      <c r="BK21" s="200">
        <f t="shared" si="5"/>
        <v>28447.14752</v>
      </c>
      <c r="BL21" s="200">
        <f t="shared" si="5"/>
        <v>29300.56195</v>
      </c>
      <c r="BM21" s="200">
        <f t="shared" si="5"/>
        <v>29300.56195</v>
      </c>
      <c r="BN21" s="200">
        <f t="shared" si="5"/>
        <v>29300.56195</v>
      </c>
      <c r="BO21" s="200">
        <f t="shared" si="5"/>
        <v>29300.56195</v>
      </c>
      <c r="BP21" s="200">
        <f t="shared" si="5"/>
        <v>29300.56195</v>
      </c>
      <c r="BQ21" s="200">
        <f t="shared" si="5"/>
        <v>29300.56195</v>
      </c>
      <c r="BR21" s="200">
        <f t="shared" si="5"/>
        <v>29300.56195</v>
      </c>
      <c r="BS21" s="200">
        <f t="shared" si="5"/>
        <v>29300.56195</v>
      </c>
      <c r="BT21" s="200">
        <f t="shared" si="5"/>
        <v>29300.56195</v>
      </c>
      <c r="BU21" s="200">
        <f t="shared" si="5"/>
        <v>29300.56195</v>
      </c>
      <c r="BV21" s="200">
        <f t="shared" si="5"/>
        <v>29300.56195</v>
      </c>
      <c r="BW21" s="200">
        <f t="shared" si="5"/>
        <v>29300.56195</v>
      </c>
      <c r="BX21" s="200">
        <f t="shared" si="5"/>
        <v>30179.57881</v>
      </c>
      <c r="BY21" s="200">
        <f t="shared" si="5"/>
        <v>30179.57881</v>
      </c>
      <c r="BZ21" s="200">
        <f t="shared" si="5"/>
        <v>30179.57881</v>
      </c>
      <c r="CA21" s="200">
        <f t="shared" si="5"/>
        <v>30179.57881</v>
      </c>
      <c r="CB21" s="200">
        <f t="shared" si="5"/>
        <v>30179.57881</v>
      </c>
      <c r="CC21" s="200">
        <f t="shared" si="5"/>
        <v>30179.57881</v>
      </c>
      <c r="CD21" s="200">
        <f t="shared" si="5"/>
        <v>30179.57881</v>
      </c>
      <c r="CE21" s="200">
        <f t="shared" si="5"/>
        <v>30179.57881</v>
      </c>
      <c r="CF21" s="200">
        <f t="shared" si="5"/>
        <v>30179.57881</v>
      </c>
      <c r="CG21" s="200">
        <f t="shared" si="5"/>
        <v>30179.57881</v>
      </c>
      <c r="CH21" s="200">
        <f t="shared" si="5"/>
        <v>30179.57881</v>
      </c>
      <c r="CI21" s="200">
        <f t="shared" si="5"/>
        <v>30179.57881</v>
      </c>
      <c r="CJ21" s="200">
        <f t="shared" si="5"/>
        <v>31084.96617</v>
      </c>
      <c r="CK21" s="200">
        <f t="shared" si="5"/>
        <v>31084.96617</v>
      </c>
      <c r="CL21" s="200">
        <f t="shared" si="5"/>
        <v>31084.96617</v>
      </c>
      <c r="CM21" s="200">
        <f t="shared" si="5"/>
        <v>31084.96617</v>
      </c>
      <c r="CN21" s="200">
        <f t="shared" si="5"/>
        <v>31084.96617</v>
      </c>
      <c r="CO21" s="200">
        <f t="shared" si="5"/>
        <v>31084.96617</v>
      </c>
      <c r="CP21" s="200">
        <f t="shared" si="5"/>
        <v>31084.96617</v>
      </c>
      <c r="CQ21" s="200">
        <f t="shared" si="5"/>
        <v>31084.96617</v>
      </c>
      <c r="CR21" s="200">
        <f t="shared" si="5"/>
        <v>31084.96617</v>
      </c>
      <c r="CS21" s="200">
        <f t="shared" si="5"/>
        <v>31084.96617</v>
      </c>
      <c r="CT21" s="200">
        <f t="shared" si="5"/>
        <v>31084.96617</v>
      </c>
      <c r="CU21" s="200">
        <f t="shared" si="5"/>
        <v>31084.96617</v>
      </c>
      <c r="CV21" s="200">
        <f t="shared" si="5"/>
        <v>32017.51516</v>
      </c>
      <c r="CW21" s="200">
        <f t="shared" si="5"/>
        <v>32017.51516</v>
      </c>
      <c r="CX21" s="200">
        <f t="shared" si="5"/>
        <v>32017.51516</v>
      </c>
      <c r="CY21" s="200">
        <f t="shared" si="5"/>
        <v>32017.51516</v>
      </c>
      <c r="CZ21" s="200">
        <f t="shared" si="5"/>
        <v>32017.51516</v>
      </c>
      <c r="DA21" s="200">
        <f t="shared" si="5"/>
        <v>32017.51516</v>
      </c>
      <c r="DB21" s="200">
        <f t="shared" si="5"/>
        <v>32017.51516</v>
      </c>
      <c r="DC21" s="200">
        <f t="shared" si="5"/>
        <v>32017.51516</v>
      </c>
      <c r="DD21" s="200">
        <f t="shared" si="5"/>
        <v>32017.51516</v>
      </c>
      <c r="DE21" s="200">
        <f t="shared" si="5"/>
        <v>32017.51516</v>
      </c>
      <c r="DF21" s="200">
        <f t="shared" si="5"/>
        <v>32017.51516</v>
      </c>
      <c r="DG21" s="200">
        <f t="shared" si="5"/>
        <v>32017.51516</v>
      </c>
      <c r="DH21" s="200">
        <f t="shared" si="5"/>
        <v>32063.58587</v>
      </c>
      <c r="DI21" s="200">
        <f t="shared" si="5"/>
        <v>32063.58587</v>
      </c>
      <c r="DJ21" s="200">
        <f t="shared" si="5"/>
        <v>32063.58587</v>
      </c>
      <c r="DK21" s="200">
        <f t="shared" si="5"/>
        <v>32063.58587</v>
      </c>
      <c r="DL21" s="200">
        <f t="shared" si="5"/>
        <v>32063.58587</v>
      </c>
      <c r="DM21" s="200">
        <f t="shared" si="5"/>
        <v>32063.58587</v>
      </c>
      <c r="DN21" s="200">
        <f t="shared" si="5"/>
        <v>32063.58587</v>
      </c>
      <c r="DO21" s="200">
        <f t="shared" si="5"/>
        <v>32063.58587</v>
      </c>
      <c r="DP21" s="200">
        <f t="shared" si="5"/>
        <v>32063.58587</v>
      </c>
      <c r="DQ21" s="200">
        <f t="shared" si="5"/>
        <v>32063.58587</v>
      </c>
      <c r="DR21" s="200">
        <f t="shared" si="5"/>
        <v>32063.58587</v>
      </c>
      <c r="DS21" s="200">
        <f t="shared" si="5"/>
        <v>32063.58587</v>
      </c>
      <c r="DT21" s="200">
        <f t="shared" si="5"/>
        <v>33967.38183</v>
      </c>
      <c r="DU21" s="200">
        <f t="shared" si="5"/>
        <v>33967.38183</v>
      </c>
      <c r="DV21" s="200">
        <f t="shared" si="5"/>
        <v>33967.38183</v>
      </c>
      <c r="DW21" s="200">
        <f t="shared" si="5"/>
        <v>33967.38183</v>
      </c>
      <c r="DX21" s="200">
        <f t="shared" si="5"/>
        <v>33967.38183</v>
      </c>
      <c r="DY21" s="200">
        <f t="shared" si="5"/>
        <v>33967.38183</v>
      </c>
      <c r="DZ21" s="200">
        <f t="shared" si="5"/>
        <v>33967.38183</v>
      </c>
      <c r="EA21" s="200">
        <f t="shared" si="5"/>
        <v>33967.38183</v>
      </c>
      <c r="EB21" s="200">
        <f t="shared" si="5"/>
        <v>33967.38183</v>
      </c>
      <c r="EC21" s="200">
        <f t="shared" si="5"/>
        <v>33967.38183</v>
      </c>
      <c r="ED21" s="200">
        <f t="shared" si="5"/>
        <v>33967.38183</v>
      </c>
      <c r="EE21" s="200">
        <f t="shared" si="5"/>
        <v>33967.38183</v>
      </c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</row>
    <row r="23" ht="15.75" customHeight="1">
      <c r="A23" s="1"/>
      <c r="B23" s="35" t="s">
        <v>73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7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</row>
    <row r="24" ht="15.75" customHeight="1">
      <c r="A24" s="1"/>
      <c r="B24" s="1"/>
      <c r="C24" s="1" t="str">
        <f>Assumptions!J25</f>
        <v>Maintenance - Non Recurring</v>
      </c>
      <c r="D24" s="50">
        <f>-Assumptions!$AD$25*D$21</f>
        <v>-252.4443497</v>
      </c>
      <c r="E24" s="50">
        <f>-Assumptions!$AD$25*E$21</f>
        <v>-252.4443497</v>
      </c>
      <c r="F24" s="50">
        <f>-Assumptions!$AD$25*F$21</f>
        <v>-252.4443497</v>
      </c>
      <c r="G24" s="50">
        <f>-Assumptions!$AD$25*G$21</f>
        <v>-252.4443497</v>
      </c>
      <c r="H24" s="50">
        <f>-Assumptions!$AD$25*H$21</f>
        <v>-252.4443497</v>
      </c>
      <c r="I24" s="50">
        <f>-Assumptions!$AD$25*I$21</f>
        <v>-252.4443497</v>
      </c>
      <c r="J24" s="50">
        <f>-Assumptions!$AD$25*J$21</f>
        <v>-252.4443497</v>
      </c>
      <c r="K24" s="50">
        <f>-Assumptions!$AD$25*K$21</f>
        <v>-252.4443497</v>
      </c>
      <c r="L24" s="50">
        <f>-Assumptions!$AD$25*L$21</f>
        <v>-252.4443497</v>
      </c>
      <c r="M24" s="50">
        <f>-Assumptions!$AD$25*M$21</f>
        <v>-252.4443497</v>
      </c>
      <c r="N24" s="50">
        <f>-Assumptions!$AD$25*N$21</f>
        <v>-252.4443497</v>
      </c>
      <c r="O24" s="50">
        <f>-Assumptions!$AD$25*O$21</f>
        <v>-252.4443497</v>
      </c>
      <c r="P24" s="50">
        <f>-Assumptions!$AD$25*P$21</f>
        <v>-265.0546274</v>
      </c>
      <c r="Q24" s="50">
        <f>-Assumptions!$AD$25*Q$21</f>
        <v>-265.0546274</v>
      </c>
      <c r="R24" s="50">
        <f>-Assumptions!$AD$25*R$21</f>
        <v>-265.0546274</v>
      </c>
      <c r="S24" s="50">
        <f>-Assumptions!$AD$25*S$21</f>
        <v>-265.0546274</v>
      </c>
      <c r="T24" s="50">
        <f>-Assumptions!$AD$25*T$21</f>
        <v>-265.0546274</v>
      </c>
      <c r="U24" s="50">
        <f>-Assumptions!$AD$25*U$21</f>
        <v>-265.0546274</v>
      </c>
      <c r="V24" s="50">
        <f>-Assumptions!$AD$25*V$21</f>
        <v>-265.0546274</v>
      </c>
      <c r="W24" s="50">
        <f>-Assumptions!$AD$25*W$21</f>
        <v>-265.0546274</v>
      </c>
      <c r="X24" s="50">
        <f>-Assumptions!$AD$25*X$21</f>
        <v>-265.0546274</v>
      </c>
      <c r="Y24" s="50">
        <f>-Assumptions!$AD$25*Y$21</f>
        <v>-265.0546274</v>
      </c>
      <c r="Z24" s="50">
        <f>-Assumptions!$AD$25*Z$21</f>
        <v>-265.0546274</v>
      </c>
      <c r="AA24" s="50">
        <f>-Assumptions!$AD$25*AA$21</f>
        <v>-265.0546274</v>
      </c>
      <c r="AB24" s="50">
        <f>-Assumptions!$AD$25*AB$21</f>
        <v>-270.5620926</v>
      </c>
      <c r="AC24" s="50">
        <f>-Assumptions!$AD$25*AC$21</f>
        <v>-270.5620926</v>
      </c>
      <c r="AD24" s="50">
        <f>-Assumptions!$AD$25*AD$21</f>
        <v>-270.5620926</v>
      </c>
      <c r="AE24" s="50">
        <f>-Assumptions!$AD$25*AE$21</f>
        <v>-270.5620926</v>
      </c>
      <c r="AF24" s="50">
        <f>-Assumptions!$AD$25*AF$21</f>
        <v>-270.5620926</v>
      </c>
      <c r="AG24" s="50">
        <f>-Assumptions!$AD$25*AG$21</f>
        <v>-270.5620926</v>
      </c>
      <c r="AH24" s="50">
        <f>-Assumptions!$AD$25*AH$21</f>
        <v>-270.5620926</v>
      </c>
      <c r="AI24" s="50">
        <f>-Assumptions!$AD$25*AI$21</f>
        <v>-270.5620926</v>
      </c>
      <c r="AJ24" s="50">
        <f>-Assumptions!$AD$25*AJ$21</f>
        <v>-270.5620926</v>
      </c>
      <c r="AK24" s="50">
        <f>-Assumptions!$AD$25*AK$21</f>
        <v>-270.5620926</v>
      </c>
      <c r="AL24" s="50">
        <f>-Assumptions!$AD$25*AL$21</f>
        <v>-270.5620926</v>
      </c>
      <c r="AM24" s="50">
        <f>-Assumptions!$AD$25*AM$21</f>
        <v>-270.5620926</v>
      </c>
      <c r="AN24" s="50">
        <f>-Assumptions!$AD$25*AN$21</f>
        <v>-276.1858983</v>
      </c>
      <c r="AO24" s="50">
        <f>-Assumptions!$AD$25*AO$21</f>
        <v>-276.1858983</v>
      </c>
      <c r="AP24" s="50">
        <f>-Assumptions!$AD$25*AP$21</f>
        <v>-276.1858983</v>
      </c>
      <c r="AQ24" s="50">
        <f>-Assumptions!$AD$25*AQ$21</f>
        <v>-276.1858983</v>
      </c>
      <c r="AR24" s="50">
        <f>-Assumptions!$AD$25*AR$21</f>
        <v>-276.1858983</v>
      </c>
      <c r="AS24" s="50">
        <f>-Assumptions!$AD$25*AS$21</f>
        <v>-276.1858983</v>
      </c>
      <c r="AT24" s="50">
        <f>-Assumptions!$AD$25*AT$21</f>
        <v>-276.1858983</v>
      </c>
      <c r="AU24" s="50">
        <f>-Assumptions!$AD$25*AU$21</f>
        <v>-276.1858983</v>
      </c>
      <c r="AV24" s="50">
        <f>-Assumptions!$AD$25*AV$21</f>
        <v>-276.1858983</v>
      </c>
      <c r="AW24" s="50">
        <f>-Assumptions!$AD$25*AW$21</f>
        <v>-276.1858983</v>
      </c>
      <c r="AX24" s="50">
        <f>-Assumptions!$AD$25*AX$21</f>
        <v>-276.1858983</v>
      </c>
      <c r="AY24" s="50">
        <f>-Assumptions!$AD$25*AY$21</f>
        <v>-276.1858983</v>
      </c>
      <c r="AZ24" s="50">
        <f>-Assumptions!$AD$25*AZ$21</f>
        <v>-284.4714752</v>
      </c>
      <c r="BA24" s="50">
        <f>-Assumptions!$AD$25*BA$21</f>
        <v>-284.4714752</v>
      </c>
      <c r="BB24" s="50">
        <f>-Assumptions!$AD$25*BB$21</f>
        <v>-284.4714752</v>
      </c>
      <c r="BC24" s="50">
        <f>-Assumptions!$AD$25*BC$21</f>
        <v>-284.4714752</v>
      </c>
      <c r="BD24" s="50">
        <f>-Assumptions!$AD$25*BD$21</f>
        <v>-284.4714752</v>
      </c>
      <c r="BE24" s="50">
        <f>-Assumptions!$AD$25*BE$21</f>
        <v>-284.4714752</v>
      </c>
      <c r="BF24" s="50">
        <f>-Assumptions!$AD$25*BF$21</f>
        <v>-284.4714752</v>
      </c>
      <c r="BG24" s="50">
        <f>-Assumptions!$AD$25*BG$21</f>
        <v>-284.4714752</v>
      </c>
      <c r="BH24" s="50">
        <f>-Assumptions!$AD$25*BH$21</f>
        <v>-284.4714752</v>
      </c>
      <c r="BI24" s="50">
        <f>-Assumptions!$AD$25*BI$21</f>
        <v>-284.4714752</v>
      </c>
      <c r="BJ24" s="50">
        <f>-Assumptions!$AD$25*BJ$21</f>
        <v>-284.4714752</v>
      </c>
      <c r="BK24" s="50">
        <f>-Assumptions!$AD$25*BK$21</f>
        <v>-284.4714752</v>
      </c>
      <c r="BL24" s="50">
        <f>-Assumptions!$AD$25*BL$21</f>
        <v>-293.0056195</v>
      </c>
      <c r="BM24" s="50">
        <f>-Assumptions!$AD$25*BM$21</f>
        <v>-293.0056195</v>
      </c>
      <c r="BN24" s="50">
        <f>-Assumptions!$AD$25*BN$21</f>
        <v>-293.0056195</v>
      </c>
      <c r="BO24" s="50">
        <f>-Assumptions!$AD$25*BO$21</f>
        <v>-293.0056195</v>
      </c>
      <c r="BP24" s="50">
        <f>-Assumptions!$AD$25*BP$21</f>
        <v>-293.0056195</v>
      </c>
      <c r="BQ24" s="50">
        <f>-Assumptions!$AD$25*BQ$21</f>
        <v>-293.0056195</v>
      </c>
      <c r="BR24" s="50">
        <f>-Assumptions!$AD$25*BR$21</f>
        <v>-293.0056195</v>
      </c>
      <c r="BS24" s="50">
        <f>-Assumptions!$AD$25*BS$21</f>
        <v>-293.0056195</v>
      </c>
      <c r="BT24" s="50">
        <f>-Assumptions!$AD$25*BT$21</f>
        <v>-293.0056195</v>
      </c>
      <c r="BU24" s="50">
        <f>-Assumptions!$AD$25*BU$21</f>
        <v>-293.0056195</v>
      </c>
      <c r="BV24" s="50">
        <f>-Assumptions!$AD$25*BV$21</f>
        <v>-293.0056195</v>
      </c>
      <c r="BW24" s="50">
        <f>-Assumptions!$AD$25*BW$21</f>
        <v>-293.0056195</v>
      </c>
      <c r="BX24" s="50">
        <f>-Assumptions!$AD$25*BX$21</f>
        <v>-301.7957881</v>
      </c>
      <c r="BY24" s="50">
        <f>-Assumptions!$AD$25*BY$21</f>
        <v>-301.7957881</v>
      </c>
      <c r="BZ24" s="50">
        <f>-Assumptions!$AD$25*BZ$21</f>
        <v>-301.7957881</v>
      </c>
      <c r="CA24" s="50">
        <f>-Assumptions!$AD$25*CA$21</f>
        <v>-301.7957881</v>
      </c>
      <c r="CB24" s="50">
        <f>-Assumptions!$AD$25*CB$21</f>
        <v>-301.7957881</v>
      </c>
      <c r="CC24" s="50">
        <f>-Assumptions!$AD$25*CC$21</f>
        <v>-301.7957881</v>
      </c>
      <c r="CD24" s="50">
        <f>-Assumptions!$AD$25*CD$21</f>
        <v>-301.7957881</v>
      </c>
      <c r="CE24" s="50">
        <f>-Assumptions!$AD$25*CE$21</f>
        <v>-301.7957881</v>
      </c>
      <c r="CF24" s="50">
        <f>-Assumptions!$AD$25*CF$21</f>
        <v>-301.7957881</v>
      </c>
      <c r="CG24" s="50">
        <f>-Assumptions!$AD$25*CG$21</f>
        <v>-301.7957881</v>
      </c>
      <c r="CH24" s="50">
        <f>-Assumptions!$AD$25*CH$21</f>
        <v>-301.7957881</v>
      </c>
      <c r="CI24" s="50">
        <f>-Assumptions!$AD$25*CI$21</f>
        <v>-301.7957881</v>
      </c>
      <c r="CJ24" s="50">
        <f>-Assumptions!$AD$25*CJ$21</f>
        <v>-310.8496617</v>
      </c>
      <c r="CK24" s="50">
        <f>-Assumptions!$AD$25*CK$21</f>
        <v>-310.8496617</v>
      </c>
      <c r="CL24" s="50">
        <f>-Assumptions!$AD$25*CL$21</f>
        <v>-310.8496617</v>
      </c>
      <c r="CM24" s="50">
        <f>-Assumptions!$AD$25*CM$21</f>
        <v>-310.8496617</v>
      </c>
      <c r="CN24" s="50">
        <f>-Assumptions!$AD$25*CN$21</f>
        <v>-310.8496617</v>
      </c>
      <c r="CO24" s="50">
        <f>-Assumptions!$AD$25*CO$21</f>
        <v>-310.8496617</v>
      </c>
      <c r="CP24" s="50">
        <f>-Assumptions!$AD$25*CP$21</f>
        <v>-310.8496617</v>
      </c>
      <c r="CQ24" s="50">
        <f>-Assumptions!$AD$25*CQ$21</f>
        <v>-310.8496617</v>
      </c>
      <c r="CR24" s="50">
        <f>-Assumptions!$AD$25*CR$21</f>
        <v>-310.8496617</v>
      </c>
      <c r="CS24" s="50">
        <f>-Assumptions!$AD$25*CS$21</f>
        <v>-310.8496617</v>
      </c>
      <c r="CT24" s="50">
        <f>-Assumptions!$AD$25*CT$21</f>
        <v>-310.8496617</v>
      </c>
      <c r="CU24" s="50">
        <f>-Assumptions!$AD$25*CU$21</f>
        <v>-310.8496617</v>
      </c>
      <c r="CV24" s="50">
        <f>-Assumptions!$AD$25*CV$21</f>
        <v>-320.1751516</v>
      </c>
      <c r="CW24" s="50">
        <f>-Assumptions!$AD$25*CW$21</f>
        <v>-320.1751516</v>
      </c>
      <c r="CX24" s="50">
        <f>-Assumptions!$AD$25*CX$21</f>
        <v>-320.1751516</v>
      </c>
      <c r="CY24" s="50">
        <f>-Assumptions!$AD$25*CY$21</f>
        <v>-320.1751516</v>
      </c>
      <c r="CZ24" s="50">
        <f>-Assumptions!$AD$25*CZ$21</f>
        <v>-320.1751516</v>
      </c>
      <c r="DA24" s="50">
        <f>-Assumptions!$AD$25*DA$21</f>
        <v>-320.1751516</v>
      </c>
      <c r="DB24" s="50">
        <f>-Assumptions!$AD$25*DB$21</f>
        <v>-320.1751516</v>
      </c>
      <c r="DC24" s="50">
        <f>-Assumptions!$AD$25*DC$21</f>
        <v>-320.1751516</v>
      </c>
      <c r="DD24" s="50">
        <f>-Assumptions!$AD$25*DD$21</f>
        <v>-320.1751516</v>
      </c>
      <c r="DE24" s="50">
        <f>-Assumptions!$AD$25*DE$21</f>
        <v>-320.1751516</v>
      </c>
      <c r="DF24" s="50">
        <f>-Assumptions!$AD$25*DF$21</f>
        <v>-320.1751516</v>
      </c>
      <c r="DG24" s="50">
        <f>-Assumptions!$AD$25*DG$21</f>
        <v>-320.1751516</v>
      </c>
      <c r="DH24" s="50">
        <f>-Assumptions!$AD$25*DH$21</f>
        <v>-320.6358587</v>
      </c>
      <c r="DI24" s="50">
        <f>-Assumptions!$AD$25*DI$21</f>
        <v>-320.6358587</v>
      </c>
      <c r="DJ24" s="50">
        <f>-Assumptions!$AD$25*DJ$21</f>
        <v>-320.6358587</v>
      </c>
      <c r="DK24" s="50">
        <f>-Assumptions!$AD$25*DK$21</f>
        <v>-320.6358587</v>
      </c>
      <c r="DL24" s="50">
        <f>-Assumptions!$AD$25*DL$21</f>
        <v>-320.6358587</v>
      </c>
      <c r="DM24" s="50">
        <f>-Assumptions!$AD$25*DM$21</f>
        <v>-320.6358587</v>
      </c>
      <c r="DN24" s="50">
        <f>-Assumptions!$AD$25*DN$21</f>
        <v>-320.6358587</v>
      </c>
      <c r="DO24" s="50">
        <f>-Assumptions!$AD$25*DO$21</f>
        <v>-320.6358587</v>
      </c>
      <c r="DP24" s="50">
        <f>-Assumptions!$AD$25*DP$21</f>
        <v>-320.6358587</v>
      </c>
      <c r="DQ24" s="50">
        <f>-Assumptions!$AD$25*DQ$21</f>
        <v>-320.6358587</v>
      </c>
      <c r="DR24" s="50">
        <f>-Assumptions!$AD$25*DR$21</f>
        <v>-320.6358587</v>
      </c>
      <c r="DS24" s="50">
        <f>-Assumptions!$AD$25*DS$21</f>
        <v>-320.6358587</v>
      </c>
      <c r="DT24" s="50">
        <f>-Assumptions!$AD$25*DT$21</f>
        <v>-339.6738183</v>
      </c>
      <c r="DU24" s="50">
        <f>-Assumptions!$AD$25*DU$21</f>
        <v>-339.6738183</v>
      </c>
      <c r="DV24" s="50">
        <f>-Assumptions!$AD$25*DV$21</f>
        <v>-339.6738183</v>
      </c>
      <c r="DW24" s="50">
        <f>-Assumptions!$AD$25*DW$21</f>
        <v>-339.6738183</v>
      </c>
      <c r="DX24" s="50">
        <f>-Assumptions!$AD$25*DX$21</f>
        <v>-339.6738183</v>
      </c>
      <c r="DY24" s="50">
        <f>-Assumptions!$AD$25*DY$21</f>
        <v>-339.6738183</v>
      </c>
      <c r="DZ24" s="50">
        <f>-Assumptions!$AD$25*DZ$21</f>
        <v>-339.6738183</v>
      </c>
      <c r="EA24" s="50">
        <f>-Assumptions!$AD$25*EA$21</f>
        <v>-339.6738183</v>
      </c>
      <c r="EB24" s="50">
        <f>-Assumptions!$AD$25*EB$21</f>
        <v>-339.6738183</v>
      </c>
      <c r="EC24" s="50">
        <f>-Assumptions!$AD$25*EC$21</f>
        <v>-339.6738183</v>
      </c>
      <c r="ED24" s="50">
        <f>-Assumptions!$AD$25*ED$21</f>
        <v>-339.6738183</v>
      </c>
      <c r="EE24" s="50">
        <f>-Assumptions!$AD$25*EE$21</f>
        <v>-339.6738183</v>
      </c>
    </row>
    <row r="25" ht="15.75" customHeight="1">
      <c r="A25" s="1"/>
      <c r="B25" s="1"/>
      <c r="C25" s="1" t="str">
        <f>Assumptions!J26</f>
        <v>Maintenance - Recurring</v>
      </c>
      <c r="D25" s="50">
        <f>-Assumptions!$AD$26*D$21</f>
        <v>-2019.554798</v>
      </c>
      <c r="E25" s="50">
        <f>-Assumptions!$AD$26*E$21</f>
        <v>-2019.554798</v>
      </c>
      <c r="F25" s="50">
        <f>-Assumptions!$AD$26*F$21</f>
        <v>-2019.554798</v>
      </c>
      <c r="G25" s="50">
        <f>-Assumptions!$AD$26*G$21</f>
        <v>-2019.554798</v>
      </c>
      <c r="H25" s="50">
        <f>-Assumptions!$AD$26*H$21</f>
        <v>-2019.554798</v>
      </c>
      <c r="I25" s="50">
        <f>-Assumptions!$AD$26*I$21</f>
        <v>-2019.554798</v>
      </c>
      <c r="J25" s="50">
        <f>-Assumptions!$AD$26*J$21</f>
        <v>-2019.554798</v>
      </c>
      <c r="K25" s="50">
        <f>-Assumptions!$AD$26*K$21</f>
        <v>-2019.554798</v>
      </c>
      <c r="L25" s="50">
        <f>-Assumptions!$AD$26*L$21</f>
        <v>-2019.554798</v>
      </c>
      <c r="M25" s="50">
        <f>-Assumptions!$AD$26*M$21</f>
        <v>-2019.554798</v>
      </c>
      <c r="N25" s="50">
        <f>-Assumptions!$AD$26*N$21</f>
        <v>-2019.554798</v>
      </c>
      <c r="O25" s="50">
        <f>-Assumptions!$AD$26*O$21</f>
        <v>-2019.554798</v>
      </c>
      <c r="P25" s="50">
        <f>-Assumptions!$AD$26*P$21</f>
        <v>-2120.437019</v>
      </c>
      <c r="Q25" s="50">
        <f>-Assumptions!$AD$26*Q$21</f>
        <v>-2120.437019</v>
      </c>
      <c r="R25" s="50">
        <f>-Assumptions!$AD$26*R$21</f>
        <v>-2120.437019</v>
      </c>
      <c r="S25" s="50">
        <f>-Assumptions!$AD$26*S$21</f>
        <v>-2120.437019</v>
      </c>
      <c r="T25" s="50">
        <f>-Assumptions!$AD$26*T$21</f>
        <v>-2120.437019</v>
      </c>
      <c r="U25" s="50">
        <f>-Assumptions!$AD$26*U$21</f>
        <v>-2120.437019</v>
      </c>
      <c r="V25" s="50">
        <f>-Assumptions!$AD$26*V$21</f>
        <v>-2120.437019</v>
      </c>
      <c r="W25" s="50">
        <f>-Assumptions!$AD$26*W$21</f>
        <v>-2120.437019</v>
      </c>
      <c r="X25" s="50">
        <f>-Assumptions!$AD$26*X$21</f>
        <v>-2120.437019</v>
      </c>
      <c r="Y25" s="50">
        <f>-Assumptions!$AD$26*Y$21</f>
        <v>-2120.437019</v>
      </c>
      <c r="Z25" s="50">
        <f>-Assumptions!$AD$26*Z$21</f>
        <v>-2120.437019</v>
      </c>
      <c r="AA25" s="50">
        <f>-Assumptions!$AD$26*AA$21</f>
        <v>-2120.437019</v>
      </c>
      <c r="AB25" s="50">
        <f>-Assumptions!$AD$26*AB$21</f>
        <v>-2164.496741</v>
      </c>
      <c r="AC25" s="50">
        <f>-Assumptions!$AD$26*AC$21</f>
        <v>-2164.496741</v>
      </c>
      <c r="AD25" s="50">
        <f>-Assumptions!$AD$26*AD$21</f>
        <v>-2164.496741</v>
      </c>
      <c r="AE25" s="50">
        <f>-Assumptions!$AD$26*AE$21</f>
        <v>-2164.496741</v>
      </c>
      <c r="AF25" s="50">
        <f>-Assumptions!$AD$26*AF$21</f>
        <v>-2164.496741</v>
      </c>
      <c r="AG25" s="50">
        <f>-Assumptions!$AD$26*AG$21</f>
        <v>-2164.496741</v>
      </c>
      <c r="AH25" s="50">
        <f>-Assumptions!$AD$26*AH$21</f>
        <v>-2164.496741</v>
      </c>
      <c r="AI25" s="50">
        <f>-Assumptions!$AD$26*AI$21</f>
        <v>-2164.496741</v>
      </c>
      <c r="AJ25" s="50">
        <f>-Assumptions!$AD$26*AJ$21</f>
        <v>-2164.496741</v>
      </c>
      <c r="AK25" s="50">
        <f>-Assumptions!$AD$26*AK$21</f>
        <v>-2164.496741</v>
      </c>
      <c r="AL25" s="50">
        <f>-Assumptions!$AD$26*AL$21</f>
        <v>-2164.496741</v>
      </c>
      <c r="AM25" s="50">
        <f>-Assumptions!$AD$26*AM$21</f>
        <v>-2164.496741</v>
      </c>
      <c r="AN25" s="50">
        <f>-Assumptions!$AD$26*AN$21</f>
        <v>-2209.487186</v>
      </c>
      <c r="AO25" s="50">
        <f>-Assumptions!$AD$26*AO$21</f>
        <v>-2209.487186</v>
      </c>
      <c r="AP25" s="50">
        <f>-Assumptions!$AD$26*AP$21</f>
        <v>-2209.487186</v>
      </c>
      <c r="AQ25" s="50">
        <f>-Assumptions!$AD$26*AQ$21</f>
        <v>-2209.487186</v>
      </c>
      <c r="AR25" s="50">
        <f>-Assumptions!$AD$26*AR$21</f>
        <v>-2209.487186</v>
      </c>
      <c r="AS25" s="50">
        <f>-Assumptions!$AD$26*AS$21</f>
        <v>-2209.487186</v>
      </c>
      <c r="AT25" s="50">
        <f>-Assumptions!$AD$26*AT$21</f>
        <v>-2209.487186</v>
      </c>
      <c r="AU25" s="50">
        <f>-Assumptions!$AD$26*AU$21</f>
        <v>-2209.487186</v>
      </c>
      <c r="AV25" s="50">
        <f>-Assumptions!$AD$26*AV$21</f>
        <v>-2209.487186</v>
      </c>
      <c r="AW25" s="50">
        <f>-Assumptions!$AD$26*AW$21</f>
        <v>-2209.487186</v>
      </c>
      <c r="AX25" s="50">
        <f>-Assumptions!$AD$26*AX$21</f>
        <v>-2209.487186</v>
      </c>
      <c r="AY25" s="50">
        <f>-Assumptions!$AD$26*AY$21</f>
        <v>-2209.487186</v>
      </c>
      <c r="AZ25" s="50">
        <f>-Assumptions!$AD$26*AZ$21</f>
        <v>-2275.771802</v>
      </c>
      <c r="BA25" s="50">
        <f>-Assumptions!$AD$26*BA$21</f>
        <v>-2275.771802</v>
      </c>
      <c r="BB25" s="50">
        <f>-Assumptions!$AD$26*BB$21</f>
        <v>-2275.771802</v>
      </c>
      <c r="BC25" s="50">
        <f>-Assumptions!$AD$26*BC$21</f>
        <v>-2275.771802</v>
      </c>
      <c r="BD25" s="50">
        <f>-Assumptions!$AD$26*BD$21</f>
        <v>-2275.771802</v>
      </c>
      <c r="BE25" s="50">
        <f>-Assumptions!$AD$26*BE$21</f>
        <v>-2275.771802</v>
      </c>
      <c r="BF25" s="50">
        <f>-Assumptions!$AD$26*BF$21</f>
        <v>-2275.771802</v>
      </c>
      <c r="BG25" s="50">
        <f>-Assumptions!$AD$26*BG$21</f>
        <v>-2275.771802</v>
      </c>
      <c r="BH25" s="50">
        <f>-Assumptions!$AD$26*BH$21</f>
        <v>-2275.771802</v>
      </c>
      <c r="BI25" s="50">
        <f>-Assumptions!$AD$26*BI$21</f>
        <v>-2275.771802</v>
      </c>
      <c r="BJ25" s="50">
        <f>-Assumptions!$AD$26*BJ$21</f>
        <v>-2275.771802</v>
      </c>
      <c r="BK25" s="50">
        <f>-Assumptions!$AD$26*BK$21</f>
        <v>-2275.771802</v>
      </c>
      <c r="BL25" s="50">
        <f>-Assumptions!$AD$26*BL$21</f>
        <v>-2344.044956</v>
      </c>
      <c r="BM25" s="50">
        <f>-Assumptions!$AD$26*BM$21</f>
        <v>-2344.044956</v>
      </c>
      <c r="BN25" s="50">
        <f>-Assumptions!$AD$26*BN$21</f>
        <v>-2344.044956</v>
      </c>
      <c r="BO25" s="50">
        <f>-Assumptions!$AD$26*BO$21</f>
        <v>-2344.044956</v>
      </c>
      <c r="BP25" s="50">
        <f>-Assumptions!$AD$26*BP$21</f>
        <v>-2344.044956</v>
      </c>
      <c r="BQ25" s="50">
        <f>-Assumptions!$AD$26*BQ$21</f>
        <v>-2344.044956</v>
      </c>
      <c r="BR25" s="50">
        <f>-Assumptions!$AD$26*BR$21</f>
        <v>-2344.044956</v>
      </c>
      <c r="BS25" s="50">
        <f>-Assumptions!$AD$26*BS$21</f>
        <v>-2344.044956</v>
      </c>
      <c r="BT25" s="50">
        <f>-Assumptions!$AD$26*BT$21</f>
        <v>-2344.044956</v>
      </c>
      <c r="BU25" s="50">
        <f>-Assumptions!$AD$26*BU$21</f>
        <v>-2344.044956</v>
      </c>
      <c r="BV25" s="50">
        <f>-Assumptions!$AD$26*BV$21</f>
        <v>-2344.044956</v>
      </c>
      <c r="BW25" s="50">
        <f>-Assumptions!$AD$26*BW$21</f>
        <v>-2344.044956</v>
      </c>
      <c r="BX25" s="50">
        <f>-Assumptions!$AD$26*BX$21</f>
        <v>-2414.366305</v>
      </c>
      <c r="BY25" s="50">
        <f>-Assumptions!$AD$26*BY$21</f>
        <v>-2414.366305</v>
      </c>
      <c r="BZ25" s="50">
        <f>-Assumptions!$AD$26*BZ$21</f>
        <v>-2414.366305</v>
      </c>
      <c r="CA25" s="50">
        <f>-Assumptions!$AD$26*CA$21</f>
        <v>-2414.366305</v>
      </c>
      <c r="CB25" s="50">
        <f>-Assumptions!$AD$26*CB$21</f>
        <v>-2414.366305</v>
      </c>
      <c r="CC25" s="50">
        <f>-Assumptions!$AD$26*CC$21</f>
        <v>-2414.366305</v>
      </c>
      <c r="CD25" s="50">
        <f>-Assumptions!$AD$26*CD$21</f>
        <v>-2414.366305</v>
      </c>
      <c r="CE25" s="50">
        <f>-Assumptions!$AD$26*CE$21</f>
        <v>-2414.366305</v>
      </c>
      <c r="CF25" s="50">
        <f>-Assumptions!$AD$26*CF$21</f>
        <v>-2414.366305</v>
      </c>
      <c r="CG25" s="50">
        <f>-Assumptions!$AD$26*CG$21</f>
        <v>-2414.366305</v>
      </c>
      <c r="CH25" s="50">
        <f>-Assumptions!$AD$26*CH$21</f>
        <v>-2414.366305</v>
      </c>
      <c r="CI25" s="50">
        <f>-Assumptions!$AD$26*CI$21</f>
        <v>-2414.366305</v>
      </c>
      <c r="CJ25" s="50">
        <f>-Assumptions!$AD$26*CJ$21</f>
        <v>-2486.797294</v>
      </c>
      <c r="CK25" s="50">
        <f>-Assumptions!$AD$26*CK$21</f>
        <v>-2486.797294</v>
      </c>
      <c r="CL25" s="50">
        <f>-Assumptions!$AD$26*CL$21</f>
        <v>-2486.797294</v>
      </c>
      <c r="CM25" s="50">
        <f>-Assumptions!$AD$26*CM$21</f>
        <v>-2486.797294</v>
      </c>
      <c r="CN25" s="50">
        <f>-Assumptions!$AD$26*CN$21</f>
        <v>-2486.797294</v>
      </c>
      <c r="CO25" s="50">
        <f>-Assumptions!$AD$26*CO$21</f>
        <v>-2486.797294</v>
      </c>
      <c r="CP25" s="50">
        <f>-Assumptions!$AD$26*CP$21</f>
        <v>-2486.797294</v>
      </c>
      <c r="CQ25" s="50">
        <f>-Assumptions!$AD$26*CQ$21</f>
        <v>-2486.797294</v>
      </c>
      <c r="CR25" s="50">
        <f>-Assumptions!$AD$26*CR$21</f>
        <v>-2486.797294</v>
      </c>
      <c r="CS25" s="50">
        <f>-Assumptions!$AD$26*CS$21</f>
        <v>-2486.797294</v>
      </c>
      <c r="CT25" s="50">
        <f>-Assumptions!$AD$26*CT$21</f>
        <v>-2486.797294</v>
      </c>
      <c r="CU25" s="50">
        <f>-Assumptions!$AD$26*CU$21</f>
        <v>-2486.797294</v>
      </c>
      <c r="CV25" s="50">
        <f>-Assumptions!$AD$26*CV$21</f>
        <v>-2561.401213</v>
      </c>
      <c r="CW25" s="50">
        <f>-Assumptions!$AD$26*CW$21</f>
        <v>-2561.401213</v>
      </c>
      <c r="CX25" s="50">
        <f>-Assumptions!$AD$26*CX$21</f>
        <v>-2561.401213</v>
      </c>
      <c r="CY25" s="50">
        <f>-Assumptions!$AD$26*CY$21</f>
        <v>-2561.401213</v>
      </c>
      <c r="CZ25" s="50">
        <f>-Assumptions!$AD$26*CZ$21</f>
        <v>-2561.401213</v>
      </c>
      <c r="DA25" s="50">
        <f>-Assumptions!$AD$26*DA$21</f>
        <v>-2561.401213</v>
      </c>
      <c r="DB25" s="50">
        <f>-Assumptions!$AD$26*DB$21</f>
        <v>-2561.401213</v>
      </c>
      <c r="DC25" s="50">
        <f>-Assumptions!$AD$26*DC$21</f>
        <v>-2561.401213</v>
      </c>
      <c r="DD25" s="50">
        <f>-Assumptions!$AD$26*DD$21</f>
        <v>-2561.401213</v>
      </c>
      <c r="DE25" s="50">
        <f>-Assumptions!$AD$26*DE$21</f>
        <v>-2561.401213</v>
      </c>
      <c r="DF25" s="50">
        <f>-Assumptions!$AD$26*DF$21</f>
        <v>-2561.401213</v>
      </c>
      <c r="DG25" s="50">
        <f>-Assumptions!$AD$26*DG$21</f>
        <v>-2561.401213</v>
      </c>
      <c r="DH25" s="50">
        <f>-Assumptions!$AD$26*DH$21</f>
        <v>-2565.08687</v>
      </c>
      <c r="DI25" s="50">
        <f>-Assumptions!$AD$26*DI$21</f>
        <v>-2565.08687</v>
      </c>
      <c r="DJ25" s="50">
        <f>-Assumptions!$AD$26*DJ$21</f>
        <v>-2565.08687</v>
      </c>
      <c r="DK25" s="50">
        <f>-Assumptions!$AD$26*DK$21</f>
        <v>-2565.08687</v>
      </c>
      <c r="DL25" s="50">
        <f>-Assumptions!$AD$26*DL$21</f>
        <v>-2565.08687</v>
      </c>
      <c r="DM25" s="50">
        <f>-Assumptions!$AD$26*DM$21</f>
        <v>-2565.08687</v>
      </c>
      <c r="DN25" s="50">
        <f>-Assumptions!$AD$26*DN$21</f>
        <v>-2565.08687</v>
      </c>
      <c r="DO25" s="50">
        <f>-Assumptions!$AD$26*DO$21</f>
        <v>-2565.08687</v>
      </c>
      <c r="DP25" s="50">
        <f>-Assumptions!$AD$26*DP$21</f>
        <v>-2565.08687</v>
      </c>
      <c r="DQ25" s="50">
        <f>-Assumptions!$AD$26*DQ$21</f>
        <v>-2565.08687</v>
      </c>
      <c r="DR25" s="50">
        <f>-Assumptions!$AD$26*DR$21</f>
        <v>-2565.08687</v>
      </c>
      <c r="DS25" s="50">
        <f>-Assumptions!$AD$26*DS$21</f>
        <v>-2565.08687</v>
      </c>
      <c r="DT25" s="50">
        <f>-Assumptions!$AD$26*DT$21</f>
        <v>-2717.390546</v>
      </c>
      <c r="DU25" s="50">
        <f>-Assumptions!$AD$26*DU$21</f>
        <v>-2717.390546</v>
      </c>
      <c r="DV25" s="50">
        <f>-Assumptions!$AD$26*DV$21</f>
        <v>-2717.390546</v>
      </c>
      <c r="DW25" s="50">
        <f>-Assumptions!$AD$26*DW$21</f>
        <v>-2717.390546</v>
      </c>
      <c r="DX25" s="50">
        <f>-Assumptions!$AD$26*DX$21</f>
        <v>-2717.390546</v>
      </c>
      <c r="DY25" s="50">
        <f>-Assumptions!$AD$26*DY$21</f>
        <v>-2717.390546</v>
      </c>
      <c r="DZ25" s="50">
        <f>-Assumptions!$AD$26*DZ$21</f>
        <v>-2717.390546</v>
      </c>
      <c r="EA25" s="50">
        <f>-Assumptions!$AD$26*EA$21</f>
        <v>-2717.390546</v>
      </c>
      <c r="EB25" s="50">
        <f>-Assumptions!$AD$26*EB$21</f>
        <v>-2717.390546</v>
      </c>
      <c r="EC25" s="50">
        <f>-Assumptions!$AD$26*EC$21</f>
        <v>-2717.390546</v>
      </c>
      <c r="ED25" s="50">
        <f>-Assumptions!$AD$26*ED$21</f>
        <v>-2717.390546</v>
      </c>
      <c r="EE25" s="50">
        <f>-Assumptions!$AD$26*EE$21</f>
        <v>-2717.390546</v>
      </c>
    </row>
    <row r="26" ht="15.75" customHeight="1">
      <c r="A26" s="1"/>
      <c r="B26" s="1"/>
      <c r="C26" s="1" t="str">
        <f>Assumptions!J27</f>
        <v>Study &amp; Fitness Center Expense</v>
      </c>
      <c r="D26" s="50">
        <f t="array" ref="D26">-(IF(D$2=1,Assumptions!$AF27/12,-(SUMIF($D$2:$EE$2,D$2-1,$D26:$EE26)/12)*(1+XLOOKUP(D$2,Assumptions!$C$94:$M$94,Assumptions!$C$98:$M$98))))</f>
        <v>-242.9083333</v>
      </c>
      <c r="E26" s="50">
        <f t="array" ref="E26">-(IF(E$2=1,Assumptions!$AF27/12,-(SUMIF($D$2:$EE$2,E$2-1,$D26:$EE26)/12)*(1+XLOOKUP(E$2,Assumptions!$C$94:$M$94,Assumptions!$C$98:$M$98))))</f>
        <v>-242.9083333</v>
      </c>
      <c r="F26" s="50">
        <f t="array" ref="F26">-(IF(F$2=1,Assumptions!$AF27/12,-(SUMIF($D$2:$EE$2,F$2-1,$D26:$EE26)/12)*(1+XLOOKUP(F$2,Assumptions!$C$94:$M$94,Assumptions!$C$98:$M$98))))</f>
        <v>-242.9083333</v>
      </c>
      <c r="G26" s="50">
        <f t="array" ref="G26">-(IF(G$2=1,Assumptions!$AF27/12,-(SUMIF($D$2:$EE$2,G$2-1,$D26:$EE26)/12)*(1+XLOOKUP(G$2,Assumptions!$C$94:$M$94,Assumptions!$C$98:$M$98))))</f>
        <v>-242.9083333</v>
      </c>
      <c r="H26" s="50">
        <f t="array" ref="H26">-(IF(H$2=1,Assumptions!$AF27/12,-(SUMIF($D$2:$EE$2,H$2-1,$D26:$EE26)/12)*(1+XLOOKUP(H$2,Assumptions!$C$94:$M$94,Assumptions!$C$98:$M$98))))</f>
        <v>-242.9083333</v>
      </c>
      <c r="I26" s="50">
        <f t="array" ref="I26">-(IF(I$2=1,Assumptions!$AF27/12,-(SUMIF($D$2:$EE$2,I$2-1,$D26:$EE26)/12)*(1+XLOOKUP(I$2,Assumptions!$C$94:$M$94,Assumptions!$C$98:$M$98))))</f>
        <v>-242.9083333</v>
      </c>
      <c r="J26" s="50">
        <f t="array" ref="J26">-(IF(J$2=1,Assumptions!$AF27/12,-(SUMIF($D$2:$EE$2,J$2-1,$D26:$EE26)/12)*(1+XLOOKUP(J$2,Assumptions!$C$94:$M$94,Assumptions!$C$98:$M$98))))</f>
        <v>-242.9083333</v>
      </c>
      <c r="K26" s="50">
        <f t="array" ref="K26">-(IF(K$2=1,Assumptions!$AF27/12,-(SUMIF($D$2:$EE$2,K$2-1,$D26:$EE26)/12)*(1+XLOOKUP(K$2,Assumptions!$C$94:$M$94,Assumptions!$C$98:$M$98))))</f>
        <v>-242.9083333</v>
      </c>
      <c r="L26" s="50">
        <f t="array" ref="L26">-(IF(L$2=1,Assumptions!$AF27/12,-(SUMIF($D$2:$EE$2,L$2-1,$D26:$EE26)/12)*(1+XLOOKUP(L$2,Assumptions!$C$94:$M$94,Assumptions!$C$98:$M$98))))</f>
        <v>-242.9083333</v>
      </c>
      <c r="M26" s="50">
        <f t="array" ref="M26">-(IF(M$2=1,Assumptions!$AF27/12,-(SUMIF($D$2:$EE$2,M$2-1,$D26:$EE26)/12)*(1+XLOOKUP(M$2,Assumptions!$C$94:$M$94,Assumptions!$C$98:$M$98))))</f>
        <v>-242.9083333</v>
      </c>
      <c r="N26" s="50">
        <f t="array" ref="N26">-(IF(N$2=1,Assumptions!$AF27/12,-(SUMIF($D$2:$EE$2,N$2-1,$D26:$EE26)/12)*(1+XLOOKUP(N$2,Assumptions!$C$94:$M$94,Assumptions!$C$98:$M$98))))</f>
        <v>-242.9083333</v>
      </c>
      <c r="O26" s="50">
        <f t="array" ref="O26">-(IF(O$2=1,Assumptions!$AF27/12,-(SUMIF($D$2:$EE$2,O$2-1,$D26:$EE26)/12)*(1+XLOOKUP(O$2,Assumptions!$C$94:$M$94,Assumptions!$C$98:$M$98))))</f>
        <v>-242.9083333</v>
      </c>
      <c r="P26" s="50">
        <f t="array" ref="P26">-(IF(P$2=1,Assumptions!$AF27/12,-(SUMIF($D$2:$EE$2,P$2-1,$D26:$EE26)/12)*(1+XLOOKUP(P$2,Assumptions!$C$94:$M$94,Assumptions!$C$98:$M$98))))</f>
        <v>-250.1955833</v>
      </c>
      <c r="Q26" s="50">
        <f t="array" ref="Q26">-(IF(Q$2=1,Assumptions!$AF27/12,-(SUMIF($D$2:$EE$2,Q$2-1,$D26:$EE26)/12)*(1+XLOOKUP(Q$2,Assumptions!$C$94:$M$94,Assumptions!$C$98:$M$98))))</f>
        <v>-250.1955833</v>
      </c>
      <c r="R26" s="50">
        <f t="array" ref="R26">-(IF(R$2=1,Assumptions!$AF27/12,-(SUMIF($D$2:$EE$2,R$2-1,$D26:$EE26)/12)*(1+XLOOKUP(R$2,Assumptions!$C$94:$M$94,Assumptions!$C$98:$M$98))))</f>
        <v>-250.1955833</v>
      </c>
      <c r="S26" s="50">
        <f t="array" ref="S26">-(IF(S$2=1,Assumptions!$AF27/12,-(SUMIF($D$2:$EE$2,S$2-1,$D26:$EE26)/12)*(1+XLOOKUP(S$2,Assumptions!$C$94:$M$94,Assumptions!$C$98:$M$98))))</f>
        <v>-250.1955833</v>
      </c>
      <c r="T26" s="50">
        <f t="array" ref="T26">-(IF(T$2=1,Assumptions!$AF27/12,-(SUMIF($D$2:$EE$2,T$2-1,$D26:$EE26)/12)*(1+XLOOKUP(T$2,Assumptions!$C$94:$M$94,Assumptions!$C$98:$M$98))))</f>
        <v>-250.1955833</v>
      </c>
      <c r="U26" s="50">
        <f t="array" ref="U26">-(IF(U$2=1,Assumptions!$AF27/12,-(SUMIF($D$2:$EE$2,U$2-1,$D26:$EE26)/12)*(1+XLOOKUP(U$2,Assumptions!$C$94:$M$94,Assumptions!$C$98:$M$98))))</f>
        <v>-250.1955833</v>
      </c>
      <c r="V26" s="50">
        <f t="array" ref="V26">-(IF(V$2=1,Assumptions!$AF27/12,-(SUMIF($D$2:$EE$2,V$2-1,$D26:$EE26)/12)*(1+XLOOKUP(V$2,Assumptions!$C$94:$M$94,Assumptions!$C$98:$M$98))))</f>
        <v>-250.1955833</v>
      </c>
      <c r="W26" s="50">
        <f t="array" ref="W26">-(IF(W$2=1,Assumptions!$AF27/12,-(SUMIF($D$2:$EE$2,W$2-1,$D26:$EE26)/12)*(1+XLOOKUP(W$2,Assumptions!$C$94:$M$94,Assumptions!$C$98:$M$98))))</f>
        <v>-250.1955833</v>
      </c>
      <c r="X26" s="50">
        <f t="array" ref="X26">-(IF(X$2=1,Assumptions!$AF27/12,-(SUMIF($D$2:$EE$2,X$2-1,$D26:$EE26)/12)*(1+XLOOKUP(X$2,Assumptions!$C$94:$M$94,Assumptions!$C$98:$M$98))))</f>
        <v>-250.1955833</v>
      </c>
      <c r="Y26" s="50">
        <f t="array" ref="Y26">-(IF(Y$2=1,Assumptions!$AF27/12,-(SUMIF($D$2:$EE$2,Y$2-1,$D26:$EE26)/12)*(1+XLOOKUP(Y$2,Assumptions!$C$94:$M$94,Assumptions!$C$98:$M$98))))</f>
        <v>-250.1955833</v>
      </c>
      <c r="Z26" s="50">
        <f t="array" ref="Z26">-(IF(Z$2=1,Assumptions!$AF27/12,-(SUMIF($D$2:$EE$2,Z$2-1,$D26:$EE26)/12)*(1+XLOOKUP(Z$2,Assumptions!$C$94:$M$94,Assumptions!$C$98:$M$98))))</f>
        <v>-250.1955833</v>
      </c>
      <c r="AA26" s="50">
        <f t="array" ref="AA26">-(IF(AA$2=1,Assumptions!$AF27/12,-(SUMIF($D$2:$EE$2,AA$2-1,$D26:$EE26)/12)*(1+XLOOKUP(AA$2,Assumptions!$C$94:$M$94,Assumptions!$C$98:$M$98))))</f>
        <v>-250.1955833</v>
      </c>
      <c r="AB26" s="50">
        <f t="array" ref="AB26">-(IF(AB$2=1,Assumptions!$AF27/12,-(SUMIF($D$2:$EE$2,AB$2-1,$D26:$EE26)/12)*(1+XLOOKUP(AB$2,Assumptions!$C$94:$M$94,Assumptions!$C$98:$M$98))))</f>
        <v>-257.7014508</v>
      </c>
      <c r="AC26" s="50">
        <f t="array" ref="AC26">-(IF(AC$2=1,Assumptions!$AF27/12,-(SUMIF($D$2:$EE$2,AC$2-1,$D26:$EE26)/12)*(1+XLOOKUP(AC$2,Assumptions!$C$94:$M$94,Assumptions!$C$98:$M$98))))</f>
        <v>-257.7014508</v>
      </c>
      <c r="AD26" s="50">
        <f t="array" ref="AD26">-(IF(AD$2=1,Assumptions!$AF27/12,-(SUMIF($D$2:$EE$2,AD$2-1,$D26:$EE26)/12)*(1+XLOOKUP(AD$2,Assumptions!$C$94:$M$94,Assumptions!$C$98:$M$98))))</f>
        <v>-257.7014508</v>
      </c>
      <c r="AE26" s="50">
        <f t="array" ref="AE26">-(IF(AE$2=1,Assumptions!$AF27/12,-(SUMIF($D$2:$EE$2,AE$2-1,$D26:$EE26)/12)*(1+XLOOKUP(AE$2,Assumptions!$C$94:$M$94,Assumptions!$C$98:$M$98))))</f>
        <v>-257.7014508</v>
      </c>
      <c r="AF26" s="50">
        <f t="array" ref="AF26">-(IF(AF$2=1,Assumptions!$AF27/12,-(SUMIF($D$2:$EE$2,AF$2-1,$D26:$EE26)/12)*(1+XLOOKUP(AF$2,Assumptions!$C$94:$M$94,Assumptions!$C$98:$M$98))))</f>
        <v>-257.7014508</v>
      </c>
      <c r="AG26" s="50">
        <f t="array" ref="AG26">-(IF(AG$2=1,Assumptions!$AF27/12,-(SUMIF($D$2:$EE$2,AG$2-1,$D26:$EE26)/12)*(1+XLOOKUP(AG$2,Assumptions!$C$94:$M$94,Assumptions!$C$98:$M$98))))</f>
        <v>-257.7014508</v>
      </c>
      <c r="AH26" s="50">
        <f t="array" ref="AH26">-(IF(AH$2=1,Assumptions!$AF27/12,-(SUMIF($D$2:$EE$2,AH$2-1,$D26:$EE26)/12)*(1+XLOOKUP(AH$2,Assumptions!$C$94:$M$94,Assumptions!$C$98:$M$98))))</f>
        <v>-257.7014508</v>
      </c>
      <c r="AI26" s="50">
        <f t="array" ref="AI26">-(IF(AI$2=1,Assumptions!$AF27/12,-(SUMIF($D$2:$EE$2,AI$2-1,$D26:$EE26)/12)*(1+XLOOKUP(AI$2,Assumptions!$C$94:$M$94,Assumptions!$C$98:$M$98))))</f>
        <v>-257.7014508</v>
      </c>
      <c r="AJ26" s="50">
        <f t="array" ref="AJ26">-(IF(AJ$2=1,Assumptions!$AF27/12,-(SUMIF($D$2:$EE$2,AJ$2-1,$D26:$EE26)/12)*(1+XLOOKUP(AJ$2,Assumptions!$C$94:$M$94,Assumptions!$C$98:$M$98))))</f>
        <v>-257.7014508</v>
      </c>
      <c r="AK26" s="50">
        <f t="array" ref="AK26">-(IF(AK$2=1,Assumptions!$AF27/12,-(SUMIF($D$2:$EE$2,AK$2-1,$D26:$EE26)/12)*(1+XLOOKUP(AK$2,Assumptions!$C$94:$M$94,Assumptions!$C$98:$M$98))))</f>
        <v>-257.7014508</v>
      </c>
      <c r="AL26" s="50">
        <f t="array" ref="AL26">-(IF(AL$2=1,Assumptions!$AF27/12,-(SUMIF($D$2:$EE$2,AL$2-1,$D26:$EE26)/12)*(1+XLOOKUP(AL$2,Assumptions!$C$94:$M$94,Assumptions!$C$98:$M$98))))</f>
        <v>-257.7014508</v>
      </c>
      <c r="AM26" s="50">
        <f t="array" ref="AM26">-(IF(AM$2=1,Assumptions!$AF27/12,-(SUMIF($D$2:$EE$2,AM$2-1,$D26:$EE26)/12)*(1+XLOOKUP(AM$2,Assumptions!$C$94:$M$94,Assumptions!$C$98:$M$98))))</f>
        <v>-257.7014508</v>
      </c>
      <c r="AN26" s="50">
        <f t="array" ref="AN26">-(IF(AN$2=1,Assumptions!$AF27/12,-(SUMIF($D$2:$EE$2,AN$2-1,$D26:$EE26)/12)*(1+XLOOKUP(AN$2,Assumptions!$C$94:$M$94,Assumptions!$C$98:$M$98))))</f>
        <v>-265.4324944</v>
      </c>
      <c r="AO26" s="50">
        <f t="array" ref="AO26">-(IF(AO$2=1,Assumptions!$AF27/12,-(SUMIF($D$2:$EE$2,AO$2-1,$D26:$EE26)/12)*(1+XLOOKUP(AO$2,Assumptions!$C$94:$M$94,Assumptions!$C$98:$M$98))))</f>
        <v>-265.4324944</v>
      </c>
      <c r="AP26" s="50">
        <f t="array" ref="AP26">-(IF(AP$2=1,Assumptions!$AF27/12,-(SUMIF($D$2:$EE$2,AP$2-1,$D26:$EE26)/12)*(1+XLOOKUP(AP$2,Assumptions!$C$94:$M$94,Assumptions!$C$98:$M$98))))</f>
        <v>-265.4324944</v>
      </c>
      <c r="AQ26" s="50">
        <f t="array" ref="AQ26">-(IF(AQ$2=1,Assumptions!$AF27/12,-(SUMIF($D$2:$EE$2,AQ$2-1,$D26:$EE26)/12)*(1+XLOOKUP(AQ$2,Assumptions!$C$94:$M$94,Assumptions!$C$98:$M$98))))</f>
        <v>-265.4324944</v>
      </c>
      <c r="AR26" s="50">
        <f t="array" ref="AR26">-(IF(AR$2=1,Assumptions!$AF27/12,-(SUMIF($D$2:$EE$2,AR$2-1,$D26:$EE26)/12)*(1+XLOOKUP(AR$2,Assumptions!$C$94:$M$94,Assumptions!$C$98:$M$98))))</f>
        <v>-265.4324944</v>
      </c>
      <c r="AS26" s="50">
        <f t="array" ref="AS26">-(IF(AS$2=1,Assumptions!$AF27/12,-(SUMIF($D$2:$EE$2,AS$2-1,$D26:$EE26)/12)*(1+XLOOKUP(AS$2,Assumptions!$C$94:$M$94,Assumptions!$C$98:$M$98))))</f>
        <v>-265.4324944</v>
      </c>
      <c r="AT26" s="50">
        <f t="array" ref="AT26">-(IF(AT$2=1,Assumptions!$AF27/12,-(SUMIF($D$2:$EE$2,AT$2-1,$D26:$EE26)/12)*(1+XLOOKUP(AT$2,Assumptions!$C$94:$M$94,Assumptions!$C$98:$M$98))))</f>
        <v>-265.4324944</v>
      </c>
      <c r="AU26" s="50">
        <f t="array" ref="AU26">-(IF(AU$2=1,Assumptions!$AF27/12,-(SUMIF($D$2:$EE$2,AU$2-1,$D26:$EE26)/12)*(1+XLOOKUP(AU$2,Assumptions!$C$94:$M$94,Assumptions!$C$98:$M$98))))</f>
        <v>-265.4324944</v>
      </c>
      <c r="AV26" s="50">
        <f t="array" ref="AV26">-(IF(AV$2=1,Assumptions!$AF27/12,-(SUMIF($D$2:$EE$2,AV$2-1,$D26:$EE26)/12)*(1+XLOOKUP(AV$2,Assumptions!$C$94:$M$94,Assumptions!$C$98:$M$98))))</f>
        <v>-265.4324944</v>
      </c>
      <c r="AW26" s="50">
        <f t="array" ref="AW26">-(IF(AW$2=1,Assumptions!$AF27/12,-(SUMIF($D$2:$EE$2,AW$2-1,$D26:$EE26)/12)*(1+XLOOKUP(AW$2,Assumptions!$C$94:$M$94,Assumptions!$C$98:$M$98))))</f>
        <v>-265.4324944</v>
      </c>
      <c r="AX26" s="50">
        <f t="array" ref="AX26">-(IF(AX$2=1,Assumptions!$AF27/12,-(SUMIF($D$2:$EE$2,AX$2-1,$D26:$EE26)/12)*(1+XLOOKUP(AX$2,Assumptions!$C$94:$M$94,Assumptions!$C$98:$M$98))))</f>
        <v>-265.4324944</v>
      </c>
      <c r="AY26" s="50">
        <f t="array" ref="AY26">-(IF(AY$2=1,Assumptions!$AF27/12,-(SUMIF($D$2:$EE$2,AY$2-1,$D26:$EE26)/12)*(1+XLOOKUP(AY$2,Assumptions!$C$94:$M$94,Assumptions!$C$98:$M$98))))</f>
        <v>-265.4324944</v>
      </c>
      <c r="AZ26" s="50">
        <f t="array" ref="AZ26">-(IF(AZ$2=1,Assumptions!$AF27/12,-(SUMIF($D$2:$EE$2,AZ$2-1,$D26:$EE26)/12)*(1+XLOOKUP(AZ$2,Assumptions!$C$94:$M$94,Assumptions!$C$98:$M$98))))</f>
        <v>-273.3954692</v>
      </c>
      <c r="BA26" s="50">
        <f t="array" ref="BA26">-(IF(BA$2=1,Assumptions!$AF27/12,-(SUMIF($D$2:$EE$2,BA$2-1,$D26:$EE26)/12)*(1+XLOOKUP(BA$2,Assumptions!$C$94:$M$94,Assumptions!$C$98:$M$98))))</f>
        <v>-273.3954692</v>
      </c>
      <c r="BB26" s="50">
        <f t="array" ref="BB26">-(IF(BB$2=1,Assumptions!$AF27/12,-(SUMIF($D$2:$EE$2,BB$2-1,$D26:$EE26)/12)*(1+XLOOKUP(BB$2,Assumptions!$C$94:$M$94,Assumptions!$C$98:$M$98))))</f>
        <v>-273.3954692</v>
      </c>
      <c r="BC26" s="50">
        <f t="array" ref="BC26">-(IF(BC$2=1,Assumptions!$AF27/12,-(SUMIF($D$2:$EE$2,BC$2-1,$D26:$EE26)/12)*(1+XLOOKUP(BC$2,Assumptions!$C$94:$M$94,Assumptions!$C$98:$M$98))))</f>
        <v>-273.3954692</v>
      </c>
      <c r="BD26" s="50">
        <f t="array" ref="BD26">-(IF(BD$2=1,Assumptions!$AF27/12,-(SUMIF($D$2:$EE$2,BD$2-1,$D26:$EE26)/12)*(1+XLOOKUP(BD$2,Assumptions!$C$94:$M$94,Assumptions!$C$98:$M$98))))</f>
        <v>-273.3954692</v>
      </c>
      <c r="BE26" s="50">
        <f t="array" ref="BE26">-(IF(BE$2=1,Assumptions!$AF27/12,-(SUMIF($D$2:$EE$2,BE$2-1,$D26:$EE26)/12)*(1+XLOOKUP(BE$2,Assumptions!$C$94:$M$94,Assumptions!$C$98:$M$98))))</f>
        <v>-273.3954692</v>
      </c>
      <c r="BF26" s="50">
        <f t="array" ref="BF26">-(IF(BF$2=1,Assumptions!$AF27/12,-(SUMIF($D$2:$EE$2,BF$2-1,$D26:$EE26)/12)*(1+XLOOKUP(BF$2,Assumptions!$C$94:$M$94,Assumptions!$C$98:$M$98))))</f>
        <v>-273.3954692</v>
      </c>
      <c r="BG26" s="50">
        <f t="array" ref="BG26">-(IF(BG$2=1,Assumptions!$AF27/12,-(SUMIF($D$2:$EE$2,BG$2-1,$D26:$EE26)/12)*(1+XLOOKUP(BG$2,Assumptions!$C$94:$M$94,Assumptions!$C$98:$M$98))))</f>
        <v>-273.3954692</v>
      </c>
      <c r="BH26" s="50">
        <f t="array" ref="BH26">-(IF(BH$2=1,Assumptions!$AF27/12,-(SUMIF($D$2:$EE$2,BH$2-1,$D26:$EE26)/12)*(1+XLOOKUP(BH$2,Assumptions!$C$94:$M$94,Assumptions!$C$98:$M$98))))</f>
        <v>-273.3954692</v>
      </c>
      <c r="BI26" s="50">
        <f t="array" ref="BI26">-(IF(BI$2=1,Assumptions!$AF27/12,-(SUMIF($D$2:$EE$2,BI$2-1,$D26:$EE26)/12)*(1+XLOOKUP(BI$2,Assumptions!$C$94:$M$94,Assumptions!$C$98:$M$98))))</f>
        <v>-273.3954692</v>
      </c>
      <c r="BJ26" s="50">
        <f t="array" ref="BJ26">-(IF(BJ$2=1,Assumptions!$AF27/12,-(SUMIF($D$2:$EE$2,BJ$2-1,$D26:$EE26)/12)*(1+XLOOKUP(BJ$2,Assumptions!$C$94:$M$94,Assumptions!$C$98:$M$98))))</f>
        <v>-273.3954692</v>
      </c>
      <c r="BK26" s="50">
        <f t="array" ref="BK26">-(IF(BK$2=1,Assumptions!$AF27/12,-(SUMIF($D$2:$EE$2,BK$2-1,$D26:$EE26)/12)*(1+XLOOKUP(BK$2,Assumptions!$C$94:$M$94,Assumptions!$C$98:$M$98))))</f>
        <v>-273.3954692</v>
      </c>
      <c r="BL26" s="50">
        <f t="array" ref="BL26">-(IF(BL$2=1,Assumptions!$AF27/12,-(SUMIF($D$2:$EE$2,BL$2-1,$D26:$EE26)/12)*(1+XLOOKUP(BL$2,Assumptions!$C$94:$M$94,Assumptions!$C$98:$M$98))))</f>
        <v>-281.5973333</v>
      </c>
      <c r="BM26" s="50">
        <f t="array" ref="BM26">-(IF(BM$2=1,Assumptions!$AF27/12,-(SUMIF($D$2:$EE$2,BM$2-1,$D26:$EE26)/12)*(1+XLOOKUP(BM$2,Assumptions!$C$94:$M$94,Assumptions!$C$98:$M$98))))</f>
        <v>-281.5973333</v>
      </c>
      <c r="BN26" s="50">
        <f t="array" ref="BN26">-(IF(BN$2=1,Assumptions!$AF27/12,-(SUMIF($D$2:$EE$2,BN$2-1,$D26:$EE26)/12)*(1+XLOOKUP(BN$2,Assumptions!$C$94:$M$94,Assumptions!$C$98:$M$98))))</f>
        <v>-281.5973333</v>
      </c>
      <c r="BO26" s="50">
        <f t="array" ref="BO26">-(IF(BO$2=1,Assumptions!$AF27/12,-(SUMIF($D$2:$EE$2,BO$2-1,$D26:$EE26)/12)*(1+XLOOKUP(BO$2,Assumptions!$C$94:$M$94,Assumptions!$C$98:$M$98))))</f>
        <v>-281.5973333</v>
      </c>
      <c r="BP26" s="50">
        <f t="array" ref="BP26">-(IF(BP$2=1,Assumptions!$AF27/12,-(SUMIF($D$2:$EE$2,BP$2-1,$D26:$EE26)/12)*(1+XLOOKUP(BP$2,Assumptions!$C$94:$M$94,Assumptions!$C$98:$M$98))))</f>
        <v>-281.5973333</v>
      </c>
      <c r="BQ26" s="50">
        <f t="array" ref="BQ26">-(IF(BQ$2=1,Assumptions!$AF27/12,-(SUMIF($D$2:$EE$2,BQ$2-1,$D26:$EE26)/12)*(1+XLOOKUP(BQ$2,Assumptions!$C$94:$M$94,Assumptions!$C$98:$M$98))))</f>
        <v>-281.5973333</v>
      </c>
      <c r="BR26" s="50">
        <f t="array" ref="BR26">-(IF(BR$2=1,Assumptions!$AF27/12,-(SUMIF($D$2:$EE$2,BR$2-1,$D26:$EE26)/12)*(1+XLOOKUP(BR$2,Assumptions!$C$94:$M$94,Assumptions!$C$98:$M$98))))</f>
        <v>-281.5973333</v>
      </c>
      <c r="BS26" s="50">
        <f t="array" ref="BS26">-(IF(BS$2=1,Assumptions!$AF27/12,-(SUMIF($D$2:$EE$2,BS$2-1,$D26:$EE26)/12)*(1+XLOOKUP(BS$2,Assumptions!$C$94:$M$94,Assumptions!$C$98:$M$98))))</f>
        <v>-281.5973333</v>
      </c>
      <c r="BT26" s="50">
        <f t="array" ref="BT26">-(IF(BT$2=1,Assumptions!$AF27/12,-(SUMIF($D$2:$EE$2,BT$2-1,$D26:$EE26)/12)*(1+XLOOKUP(BT$2,Assumptions!$C$94:$M$94,Assumptions!$C$98:$M$98))))</f>
        <v>-281.5973333</v>
      </c>
      <c r="BU26" s="50">
        <f t="array" ref="BU26">-(IF(BU$2=1,Assumptions!$AF27/12,-(SUMIF($D$2:$EE$2,BU$2-1,$D26:$EE26)/12)*(1+XLOOKUP(BU$2,Assumptions!$C$94:$M$94,Assumptions!$C$98:$M$98))))</f>
        <v>-281.5973333</v>
      </c>
      <c r="BV26" s="50">
        <f t="array" ref="BV26">-(IF(BV$2=1,Assumptions!$AF27/12,-(SUMIF($D$2:$EE$2,BV$2-1,$D26:$EE26)/12)*(1+XLOOKUP(BV$2,Assumptions!$C$94:$M$94,Assumptions!$C$98:$M$98))))</f>
        <v>-281.5973333</v>
      </c>
      <c r="BW26" s="50">
        <f t="array" ref="BW26">-(IF(BW$2=1,Assumptions!$AF27/12,-(SUMIF($D$2:$EE$2,BW$2-1,$D26:$EE26)/12)*(1+XLOOKUP(BW$2,Assumptions!$C$94:$M$94,Assumptions!$C$98:$M$98))))</f>
        <v>-281.5973333</v>
      </c>
      <c r="BX26" s="50">
        <f t="array" ref="BX26">-(IF(BX$2=1,Assumptions!$AF27/12,-(SUMIF($D$2:$EE$2,BX$2-1,$D26:$EE26)/12)*(1+XLOOKUP(BX$2,Assumptions!$C$94:$M$94,Assumptions!$C$98:$M$98))))</f>
        <v>-290.0452533</v>
      </c>
      <c r="BY26" s="50">
        <f t="array" ref="BY26">-(IF(BY$2=1,Assumptions!$AF27/12,-(SUMIF($D$2:$EE$2,BY$2-1,$D26:$EE26)/12)*(1+XLOOKUP(BY$2,Assumptions!$C$94:$M$94,Assumptions!$C$98:$M$98))))</f>
        <v>-290.0452533</v>
      </c>
      <c r="BZ26" s="50">
        <f t="array" ref="BZ26">-(IF(BZ$2=1,Assumptions!$AF27/12,-(SUMIF($D$2:$EE$2,BZ$2-1,$D26:$EE26)/12)*(1+XLOOKUP(BZ$2,Assumptions!$C$94:$M$94,Assumptions!$C$98:$M$98))))</f>
        <v>-290.0452533</v>
      </c>
      <c r="CA26" s="50">
        <f t="array" ref="CA26">-(IF(CA$2=1,Assumptions!$AF27/12,-(SUMIF($D$2:$EE$2,CA$2-1,$D26:$EE26)/12)*(1+XLOOKUP(CA$2,Assumptions!$C$94:$M$94,Assumptions!$C$98:$M$98))))</f>
        <v>-290.0452533</v>
      </c>
      <c r="CB26" s="50">
        <f t="array" ref="CB26">-(IF(CB$2=1,Assumptions!$AF27/12,-(SUMIF($D$2:$EE$2,CB$2-1,$D26:$EE26)/12)*(1+XLOOKUP(CB$2,Assumptions!$C$94:$M$94,Assumptions!$C$98:$M$98))))</f>
        <v>-290.0452533</v>
      </c>
      <c r="CC26" s="50">
        <f t="array" ref="CC26">-(IF(CC$2=1,Assumptions!$AF27/12,-(SUMIF($D$2:$EE$2,CC$2-1,$D26:$EE26)/12)*(1+XLOOKUP(CC$2,Assumptions!$C$94:$M$94,Assumptions!$C$98:$M$98))))</f>
        <v>-290.0452533</v>
      </c>
      <c r="CD26" s="50">
        <f t="array" ref="CD26">-(IF(CD$2=1,Assumptions!$AF27/12,-(SUMIF($D$2:$EE$2,CD$2-1,$D26:$EE26)/12)*(1+XLOOKUP(CD$2,Assumptions!$C$94:$M$94,Assumptions!$C$98:$M$98))))</f>
        <v>-290.0452533</v>
      </c>
      <c r="CE26" s="50">
        <f t="array" ref="CE26">-(IF(CE$2=1,Assumptions!$AF27/12,-(SUMIF($D$2:$EE$2,CE$2-1,$D26:$EE26)/12)*(1+XLOOKUP(CE$2,Assumptions!$C$94:$M$94,Assumptions!$C$98:$M$98))))</f>
        <v>-290.0452533</v>
      </c>
      <c r="CF26" s="50">
        <f t="array" ref="CF26">-(IF(CF$2=1,Assumptions!$AF27/12,-(SUMIF($D$2:$EE$2,CF$2-1,$D26:$EE26)/12)*(1+XLOOKUP(CF$2,Assumptions!$C$94:$M$94,Assumptions!$C$98:$M$98))))</f>
        <v>-290.0452533</v>
      </c>
      <c r="CG26" s="50">
        <f t="array" ref="CG26">-(IF(CG$2=1,Assumptions!$AF27/12,-(SUMIF($D$2:$EE$2,CG$2-1,$D26:$EE26)/12)*(1+XLOOKUP(CG$2,Assumptions!$C$94:$M$94,Assumptions!$C$98:$M$98))))</f>
        <v>-290.0452533</v>
      </c>
      <c r="CH26" s="50">
        <f t="array" ref="CH26">-(IF(CH$2=1,Assumptions!$AF27/12,-(SUMIF($D$2:$EE$2,CH$2-1,$D26:$EE26)/12)*(1+XLOOKUP(CH$2,Assumptions!$C$94:$M$94,Assumptions!$C$98:$M$98))))</f>
        <v>-290.0452533</v>
      </c>
      <c r="CI26" s="50">
        <f t="array" ref="CI26">-(IF(CI$2=1,Assumptions!$AF27/12,-(SUMIF($D$2:$EE$2,CI$2-1,$D26:$EE26)/12)*(1+XLOOKUP(CI$2,Assumptions!$C$94:$M$94,Assumptions!$C$98:$M$98))))</f>
        <v>-290.0452533</v>
      </c>
      <c r="CJ26" s="50">
        <f t="array" ref="CJ26">-(IF(CJ$2=1,Assumptions!$AF27/12,-(SUMIF($D$2:$EE$2,CJ$2-1,$D26:$EE26)/12)*(1+XLOOKUP(CJ$2,Assumptions!$C$94:$M$94,Assumptions!$C$98:$M$98))))</f>
        <v>-298.7466109</v>
      </c>
      <c r="CK26" s="50">
        <f t="array" ref="CK26">-(IF(CK$2=1,Assumptions!$AF27/12,-(SUMIF($D$2:$EE$2,CK$2-1,$D26:$EE26)/12)*(1+XLOOKUP(CK$2,Assumptions!$C$94:$M$94,Assumptions!$C$98:$M$98))))</f>
        <v>-298.7466109</v>
      </c>
      <c r="CL26" s="50">
        <f t="array" ref="CL26">-(IF(CL$2=1,Assumptions!$AF27/12,-(SUMIF($D$2:$EE$2,CL$2-1,$D26:$EE26)/12)*(1+XLOOKUP(CL$2,Assumptions!$C$94:$M$94,Assumptions!$C$98:$M$98))))</f>
        <v>-298.7466109</v>
      </c>
      <c r="CM26" s="50">
        <f t="array" ref="CM26">-(IF(CM$2=1,Assumptions!$AF27/12,-(SUMIF($D$2:$EE$2,CM$2-1,$D26:$EE26)/12)*(1+XLOOKUP(CM$2,Assumptions!$C$94:$M$94,Assumptions!$C$98:$M$98))))</f>
        <v>-298.7466109</v>
      </c>
      <c r="CN26" s="50">
        <f t="array" ref="CN26">-(IF(CN$2=1,Assumptions!$AF27/12,-(SUMIF($D$2:$EE$2,CN$2-1,$D26:$EE26)/12)*(1+XLOOKUP(CN$2,Assumptions!$C$94:$M$94,Assumptions!$C$98:$M$98))))</f>
        <v>-298.7466109</v>
      </c>
      <c r="CO26" s="50">
        <f t="array" ref="CO26">-(IF(CO$2=1,Assumptions!$AF27/12,-(SUMIF($D$2:$EE$2,CO$2-1,$D26:$EE26)/12)*(1+XLOOKUP(CO$2,Assumptions!$C$94:$M$94,Assumptions!$C$98:$M$98))))</f>
        <v>-298.7466109</v>
      </c>
      <c r="CP26" s="50">
        <f t="array" ref="CP26">-(IF(CP$2=1,Assumptions!$AF27/12,-(SUMIF($D$2:$EE$2,CP$2-1,$D26:$EE26)/12)*(1+XLOOKUP(CP$2,Assumptions!$C$94:$M$94,Assumptions!$C$98:$M$98))))</f>
        <v>-298.7466109</v>
      </c>
      <c r="CQ26" s="50">
        <f t="array" ref="CQ26">-(IF(CQ$2=1,Assumptions!$AF27/12,-(SUMIF($D$2:$EE$2,CQ$2-1,$D26:$EE26)/12)*(1+XLOOKUP(CQ$2,Assumptions!$C$94:$M$94,Assumptions!$C$98:$M$98))))</f>
        <v>-298.7466109</v>
      </c>
      <c r="CR26" s="50">
        <f t="array" ref="CR26">-(IF(CR$2=1,Assumptions!$AF27/12,-(SUMIF($D$2:$EE$2,CR$2-1,$D26:$EE26)/12)*(1+XLOOKUP(CR$2,Assumptions!$C$94:$M$94,Assumptions!$C$98:$M$98))))</f>
        <v>-298.7466109</v>
      </c>
      <c r="CS26" s="50">
        <f t="array" ref="CS26">-(IF(CS$2=1,Assumptions!$AF27/12,-(SUMIF($D$2:$EE$2,CS$2-1,$D26:$EE26)/12)*(1+XLOOKUP(CS$2,Assumptions!$C$94:$M$94,Assumptions!$C$98:$M$98))))</f>
        <v>-298.7466109</v>
      </c>
      <c r="CT26" s="50">
        <f t="array" ref="CT26">-(IF(CT$2=1,Assumptions!$AF27/12,-(SUMIF($D$2:$EE$2,CT$2-1,$D26:$EE26)/12)*(1+XLOOKUP(CT$2,Assumptions!$C$94:$M$94,Assumptions!$C$98:$M$98))))</f>
        <v>-298.7466109</v>
      </c>
      <c r="CU26" s="50">
        <f t="array" ref="CU26">-(IF(CU$2=1,Assumptions!$AF27/12,-(SUMIF($D$2:$EE$2,CU$2-1,$D26:$EE26)/12)*(1+XLOOKUP(CU$2,Assumptions!$C$94:$M$94,Assumptions!$C$98:$M$98))))</f>
        <v>-298.7466109</v>
      </c>
      <c r="CV26" s="50">
        <f t="array" ref="CV26">-(IF(CV$2=1,Assumptions!$AF27/12,-(SUMIF($D$2:$EE$2,CV$2-1,$D26:$EE26)/12)*(1+XLOOKUP(CV$2,Assumptions!$C$94:$M$94,Assumptions!$C$98:$M$98))))</f>
        <v>-307.7090092</v>
      </c>
      <c r="CW26" s="50">
        <f t="array" ref="CW26">-(IF(CW$2=1,Assumptions!$AF27/12,-(SUMIF($D$2:$EE$2,CW$2-1,$D26:$EE26)/12)*(1+XLOOKUP(CW$2,Assumptions!$C$94:$M$94,Assumptions!$C$98:$M$98))))</f>
        <v>-307.7090092</v>
      </c>
      <c r="CX26" s="50">
        <f t="array" ref="CX26">-(IF(CX$2=1,Assumptions!$AF27/12,-(SUMIF($D$2:$EE$2,CX$2-1,$D26:$EE26)/12)*(1+XLOOKUP(CX$2,Assumptions!$C$94:$M$94,Assumptions!$C$98:$M$98))))</f>
        <v>-307.7090092</v>
      </c>
      <c r="CY26" s="50">
        <f t="array" ref="CY26">-(IF(CY$2=1,Assumptions!$AF27/12,-(SUMIF($D$2:$EE$2,CY$2-1,$D26:$EE26)/12)*(1+XLOOKUP(CY$2,Assumptions!$C$94:$M$94,Assumptions!$C$98:$M$98))))</f>
        <v>-307.7090092</v>
      </c>
      <c r="CZ26" s="50">
        <f t="array" ref="CZ26">-(IF(CZ$2=1,Assumptions!$AF27/12,-(SUMIF($D$2:$EE$2,CZ$2-1,$D26:$EE26)/12)*(1+XLOOKUP(CZ$2,Assumptions!$C$94:$M$94,Assumptions!$C$98:$M$98))))</f>
        <v>-307.7090092</v>
      </c>
      <c r="DA26" s="50">
        <f t="array" ref="DA26">-(IF(DA$2=1,Assumptions!$AF27/12,-(SUMIF($D$2:$EE$2,DA$2-1,$D26:$EE26)/12)*(1+XLOOKUP(DA$2,Assumptions!$C$94:$M$94,Assumptions!$C$98:$M$98))))</f>
        <v>-307.7090092</v>
      </c>
      <c r="DB26" s="50">
        <f t="array" ref="DB26">-(IF(DB$2=1,Assumptions!$AF27/12,-(SUMIF($D$2:$EE$2,DB$2-1,$D26:$EE26)/12)*(1+XLOOKUP(DB$2,Assumptions!$C$94:$M$94,Assumptions!$C$98:$M$98))))</f>
        <v>-307.7090092</v>
      </c>
      <c r="DC26" s="50">
        <f t="array" ref="DC26">-(IF(DC$2=1,Assumptions!$AF27/12,-(SUMIF($D$2:$EE$2,DC$2-1,$D26:$EE26)/12)*(1+XLOOKUP(DC$2,Assumptions!$C$94:$M$94,Assumptions!$C$98:$M$98))))</f>
        <v>-307.7090092</v>
      </c>
      <c r="DD26" s="50">
        <f t="array" ref="DD26">-(IF(DD$2=1,Assumptions!$AF27/12,-(SUMIF($D$2:$EE$2,DD$2-1,$D26:$EE26)/12)*(1+XLOOKUP(DD$2,Assumptions!$C$94:$M$94,Assumptions!$C$98:$M$98))))</f>
        <v>-307.7090092</v>
      </c>
      <c r="DE26" s="50">
        <f t="array" ref="DE26">-(IF(DE$2=1,Assumptions!$AF27/12,-(SUMIF($D$2:$EE$2,DE$2-1,$D26:$EE26)/12)*(1+XLOOKUP(DE$2,Assumptions!$C$94:$M$94,Assumptions!$C$98:$M$98))))</f>
        <v>-307.7090092</v>
      </c>
      <c r="DF26" s="50">
        <f t="array" ref="DF26">-(IF(DF$2=1,Assumptions!$AF27/12,-(SUMIF($D$2:$EE$2,DF$2-1,$D26:$EE26)/12)*(1+XLOOKUP(DF$2,Assumptions!$C$94:$M$94,Assumptions!$C$98:$M$98))))</f>
        <v>-307.7090092</v>
      </c>
      <c r="DG26" s="50">
        <f t="array" ref="DG26">-(IF(DG$2=1,Assumptions!$AF27/12,-(SUMIF($D$2:$EE$2,DG$2-1,$D26:$EE26)/12)*(1+XLOOKUP(DG$2,Assumptions!$C$94:$M$94,Assumptions!$C$98:$M$98))))</f>
        <v>-307.7090092</v>
      </c>
      <c r="DH26" s="50">
        <f t="array" ref="DH26">-(IF(DH$2=1,Assumptions!$AF27/12,-(SUMIF($D$2:$EE$2,DH$2-1,$D26:$EE26)/12)*(1+XLOOKUP(DH$2,Assumptions!$C$94:$M$94,Assumptions!$C$98:$M$98))))</f>
        <v>-316.9402795</v>
      </c>
      <c r="DI26" s="50">
        <f t="array" ref="DI26">-(IF(DI$2=1,Assumptions!$AF27/12,-(SUMIF($D$2:$EE$2,DI$2-1,$D26:$EE26)/12)*(1+XLOOKUP(DI$2,Assumptions!$C$94:$M$94,Assumptions!$C$98:$M$98))))</f>
        <v>-316.9402795</v>
      </c>
      <c r="DJ26" s="50">
        <f t="array" ref="DJ26">-(IF(DJ$2=1,Assumptions!$AF27/12,-(SUMIF($D$2:$EE$2,DJ$2-1,$D26:$EE26)/12)*(1+XLOOKUP(DJ$2,Assumptions!$C$94:$M$94,Assumptions!$C$98:$M$98))))</f>
        <v>-316.9402795</v>
      </c>
      <c r="DK26" s="50">
        <f t="array" ref="DK26">-(IF(DK$2=1,Assumptions!$AF27/12,-(SUMIF($D$2:$EE$2,DK$2-1,$D26:$EE26)/12)*(1+XLOOKUP(DK$2,Assumptions!$C$94:$M$94,Assumptions!$C$98:$M$98))))</f>
        <v>-316.9402795</v>
      </c>
      <c r="DL26" s="50">
        <f t="array" ref="DL26">-(IF(DL$2=1,Assumptions!$AF27/12,-(SUMIF($D$2:$EE$2,DL$2-1,$D26:$EE26)/12)*(1+XLOOKUP(DL$2,Assumptions!$C$94:$M$94,Assumptions!$C$98:$M$98))))</f>
        <v>-316.9402795</v>
      </c>
      <c r="DM26" s="50">
        <f t="array" ref="DM26">-(IF(DM$2=1,Assumptions!$AF27/12,-(SUMIF($D$2:$EE$2,DM$2-1,$D26:$EE26)/12)*(1+XLOOKUP(DM$2,Assumptions!$C$94:$M$94,Assumptions!$C$98:$M$98))))</f>
        <v>-316.9402795</v>
      </c>
      <c r="DN26" s="50">
        <f t="array" ref="DN26">-(IF(DN$2=1,Assumptions!$AF27/12,-(SUMIF($D$2:$EE$2,DN$2-1,$D26:$EE26)/12)*(1+XLOOKUP(DN$2,Assumptions!$C$94:$M$94,Assumptions!$C$98:$M$98))))</f>
        <v>-316.9402795</v>
      </c>
      <c r="DO26" s="50">
        <f t="array" ref="DO26">-(IF(DO$2=1,Assumptions!$AF27/12,-(SUMIF($D$2:$EE$2,DO$2-1,$D26:$EE26)/12)*(1+XLOOKUP(DO$2,Assumptions!$C$94:$M$94,Assumptions!$C$98:$M$98))))</f>
        <v>-316.9402795</v>
      </c>
      <c r="DP26" s="50">
        <f t="array" ref="DP26">-(IF(DP$2=1,Assumptions!$AF27/12,-(SUMIF($D$2:$EE$2,DP$2-1,$D26:$EE26)/12)*(1+XLOOKUP(DP$2,Assumptions!$C$94:$M$94,Assumptions!$C$98:$M$98))))</f>
        <v>-316.9402795</v>
      </c>
      <c r="DQ26" s="50">
        <f t="array" ref="DQ26">-(IF(DQ$2=1,Assumptions!$AF27/12,-(SUMIF($D$2:$EE$2,DQ$2-1,$D26:$EE26)/12)*(1+XLOOKUP(DQ$2,Assumptions!$C$94:$M$94,Assumptions!$C$98:$M$98))))</f>
        <v>-316.9402795</v>
      </c>
      <c r="DR26" s="50">
        <f t="array" ref="DR26">-(IF(DR$2=1,Assumptions!$AF27/12,-(SUMIF($D$2:$EE$2,DR$2-1,$D26:$EE26)/12)*(1+XLOOKUP(DR$2,Assumptions!$C$94:$M$94,Assumptions!$C$98:$M$98))))</f>
        <v>-316.9402795</v>
      </c>
      <c r="DS26" s="50">
        <f t="array" ref="DS26">-(IF(DS$2=1,Assumptions!$AF27/12,-(SUMIF($D$2:$EE$2,DS$2-1,$D26:$EE26)/12)*(1+XLOOKUP(DS$2,Assumptions!$C$94:$M$94,Assumptions!$C$98:$M$98))))</f>
        <v>-316.9402795</v>
      </c>
      <c r="DT26" s="50">
        <f t="array" ref="DT26">-(IF(DT$2=1,Assumptions!$AF27/12,-(SUMIF($D$2:$EE$2,DT$2-1,$D26:$EE26)/12)*(1+XLOOKUP(DT$2,Assumptions!$C$94:$M$94,Assumptions!$C$98:$M$98))))</f>
        <v>-326.4484878</v>
      </c>
      <c r="DU26" s="50">
        <f t="array" ref="DU26">-(IF(DU$2=1,Assumptions!$AF27/12,-(SUMIF($D$2:$EE$2,DU$2-1,$D26:$EE26)/12)*(1+XLOOKUP(DU$2,Assumptions!$C$94:$M$94,Assumptions!$C$98:$M$98))))</f>
        <v>-326.4484878</v>
      </c>
      <c r="DV26" s="50">
        <f t="array" ref="DV26">-(IF(DV$2=1,Assumptions!$AF27/12,-(SUMIF($D$2:$EE$2,DV$2-1,$D26:$EE26)/12)*(1+XLOOKUP(DV$2,Assumptions!$C$94:$M$94,Assumptions!$C$98:$M$98))))</f>
        <v>-326.4484878</v>
      </c>
      <c r="DW26" s="50">
        <f t="array" ref="DW26">-(IF(DW$2=1,Assumptions!$AF27/12,-(SUMIF($D$2:$EE$2,DW$2-1,$D26:$EE26)/12)*(1+XLOOKUP(DW$2,Assumptions!$C$94:$M$94,Assumptions!$C$98:$M$98))))</f>
        <v>-326.4484878</v>
      </c>
      <c r="DX26" s="50">
        <f t="array" ref="DX26">-(IF(DX$2=1,Assumptions!$AF27/12,-(SUMIF($D$2:$EE$2,DX$2-1,$D26:$EE26)/12)*(1+XLOOKUP(DX$2,Assumptions!$C$94:$M$94,Assumptions!$C$98:$M$98))))</f>
        <v>-326.4484878</v>
      </c>
      <c r="DY26" s="50">
        <f t="array" ref="DY26">-(IF(DY$2=1,Assumptions!$AF27/12,-(SUMIF($D$2:$EE$2,DY$2-1,$D26:$EE26)/12)*(1+XLOOKUP(DY$2,Assumptions!$C$94:$M$94,Assumptions!$C$98:$M$98))))</f>
        <v>-326.4484878</v>
      </c>
      <c r="DZ26" s="50">
        <f t="array" ref="DZ26">-(IF(DZ$2=1,Assumptions!$AF27/12,-(SUMIF($D$2:$EE$2,DZ$2-1,$D26:$EE26)/12)*(1+XLOOKUP(DZ$2,Assumptions!$C$94:$M$94,Assumptions!$C$98:$M$98))))</f>
        <v>-326.4484878</v>
      </c>
      <c r="EA26" s="50">
        <f t="array" ref="EA26">-(IF(EA$2=1,Assumptions!$AF27/12,-(SUMIF($D$2:$EE$2,EA$2-1,$D26:$EE26)/12)*(1+XLOOKUP(EA$2,Assumptions!$C$94:$M$94,Assumptions!$C$98:$M$98))))</f>
        <v>-326.4484878</v>
      </c>
      <c r="EB26" s="50">
        <f t="array" ref="EB26">-(IF(EB$2=1,Assumptions!$AF27/12,-(SUMIF($D$2:$EE$2,EB$2-1,$D26:$EE26)/12)*(1+XLOOKUP(EB$2,Assumptions!$C$94:$M$94,Assumptions!$C$98:$M$98))))</f>
        <v>-326.4484878</v>
      </c>
      <c r="EC26" s="50">
        <f t="array" ref="EC26">-(IF(EC$2=1,Assumptions!$AF27/12,-(SUMIF($D$2:$EE$2,EC$2-1,$D26:$EE26)/12)*(1+XLOOKUP(EC$2,Assumptions!$C$94:$M$94,Assumptions!$C$98:$M$98))))</f>
        <v>-326.4484878</v>
      </c>
      <c r="ED26" s="50">
        <f t="array" ref="ED26">-(IF(ED$2=1,Assumptions!$AF27/12,-(SUMIF($D$2:$EE$2,ED$2-1,$D26:$EE26)/12)*(1+XLOOKUP(ED$2,Assumptions!$C$94:$M$94,Assumptions!$C$98:$M$98))))</f>
        <v>-326.4484878</v>
      </c>
      <c r="EE26" s="50">
        <f t="array" ref="EE26">-(IF(EE$2=1,Assumptions!$AF27/12,-(SUMIF($D$2:$EE$2,EE$2-1,$D26:$EE26)/12)*(1+XLOOKUP(EE$2,Assumptions!$C$94:$M$94,Assumptions!$C$98:$M$98))))</f>
        <v>-326.4484878</v>
      </c>
    </row>
    <row r="27" ht="15.75" customHeight="1">
      <c r="A27" s="1"/>
      <c r="B27" s="1"/>
      <c r="C27" s="1" t="str">
        <f>Assumptions!J28</f>
        <v>Utilities (Electricity, Gas, Cable &amp; Internet)</v>
      </c>
      <c r="D27" s="50">
        <f t="array" ref="D27">-(IF(D$2=1,Assumptions!$AF28/12,-(SUMIF($D$2:$EE$2,D$2-1,$D27:$EE27)/12)*(1+XLOOKUP(D$2,Assumptions!$C$94:$M$94,Assumptions!$C$98:$M$98))))</f>
        <v>-1821.470883</v>
      </c>
      <c r="E27" s="50">
        <f t="array" ref="E27">-(IF(E$2=1,Assumptions!$AF28/12,-(SUMIF($D$2:$EE$2,E$2-1,$D27:$EE27)/12)*(1+XLOOKUP(E$2,Assumptions!$C$94:$M$94,Assumptions!$C$98:$M$98))))</f>
        <v>-1821.470883</v>
      </c>
      <c r="F27" s="50">
        <f t="array" ref="F27">-(IF(F$2=1,Assumptions!$AF28/12,-(SUMIF($D$2:$EE$2,F$2-1,$D27:$EE27)/12)*(1+XLOOKUP(F$2,Assumptions!$C$94:$M$94,Assumptions!$C$98:$M$98))))</f>
        <v>-1821.470883</v>
      </c>
      <c r="G27" s="50">
        <f t="array" ref="G27">-(IF(G$2=1,Assumptions!$AF28/12,-(SUMIF($D$2:$EE$2,G$2-1,$D27:$EE27)/12)*(1+XLOOKUP(G$2,Assumptions!$C$94:$M$94,Assumptions!$C$98:$M$98))))</f>
        <v>-1821.470883</v>
      </c>
      <c r="H27" s="50">
        <f t="array" ref="H27">-(IF(H$2=1,Assumptions!$AF28/12,-(SUMIF($D$2:$EE$2,H$2-1,$D27:$EE27)/12)*(1+XLOOKUP(H$2,Assumptions!$C$94:$M$94,Assumptions!$C$98:$M$98))))</f>
        <v>-1821.470883</v>
      </c>
      <c r="I27" s="50">
        <f t="array" ref="I27">-(IF(I$2=1,Assumptions!$AF28/12,-(SUMIF($D$2:$EE$2,I$2-1,$D27:$EE27)/12)*(1+XLOOKUP(I$2,Assumptions!$C$94:$M$94,Assumptions!$C$98:$M$98))))</f>
        <v>-1821.470883</v>
      </c>
      <c r="J27" s="50">
        <f t="array" ref="J27">-(IF(J$2=1,Assumptions!$AF28/12,-(SUMIF($D$2:$EE$2,J$2-1,$D27:$EE27)/12)*(1+XLOOKUP(J$2,Assumptions!$C$94:$M$94,Assumptions!$C$98:$M$98))))</f>
        <v>-1821.470883</v>
      </c>
      <c r="K27" s="50">
        <f t="array" ref="K27">-(IF(K$2=1,Assumptions!$AF28/12,-(SUMIF($D$2:$EE$2,K$2-1,$D27:$EE27)/12)*(1+XLOOKUP(K$2,Assumptions!$C$94:$M$94,Assumptions!$C$98:$M$98))))</f>
        <v>-1821.470883</v>
      </c>
      <c r="L27" s="50">
        <f t="array" ref="L27">-(IF(L$2=1,Assumptions!$AF28/12,-(SUMIF($D$2:$EE$2,L$2-1,$D27:$EE27)/12)*(1+XLOOKUP(L$2,Assumptions!$C$94:$M$94,Assumptions!$C$98:$M$98))))</f>
        <v>-1821.470883</v>
      </c>
      <c r="M27" s="50">
        <f t="array" ref="M27">-(IF(M$2=1,Assumptions!$AF28/12,-(SUMIF($D$2:$EE$2,M$2-1,$D27:$EE27)/12)*(1+XLOOKUP(M$2,Assumptions!$C$94:$M$94,Assumptions!$C$98:$M$98))))</f>
        <v>-1821.470883</v>
      </c>
      <c r="N27" s="50">
        <f t="array" ref="N27">-(IF(N$2=1,Assumptions!$AF28/12,-(SUMIF($D$2:$EE$2,N$2-1,$D27:$EE27)/12)*(1+XLOOKUP(N$2,Assumptions!$C$94:$M$94,Assumptions!$C$98:$M$98))))</f>
        <v>-1821.470883</v>
      </c>
      <c r="O27" s="50">
        <f t="array" ref="O27">-(IF(O$2=1,Assumptions!$AF28/12,-(SUMIF($D$2:$EE$2,O$2-1,$D27:$EE27)/12)*(1+XLOOKUP(O$2,Assumptions!$C$94:$M$94,Assumptions!$C$98:$M$98))))</f>
        <v>-1821.470883</v>
      </c>
      <c r="P27" s="50">
        <f t="array" ref="P27">-(IF(P$2=1,Assumptions!$AF28/12,-(SUMIF($D$2:$EE$2,P$2-1,$D27:$EE27)/12)*(1+XLOOKUP(P$2,Assumptions!$C$94:$M$94,Assumptions!$C$98:$M$98))))</f>
        <v>-1876.11501</v>
      </c>
      <c r="Q27" s="50">
        <f t="array" ref="Q27">-(IF(Q$2=1,Assumptions!$AF28/12,-(SUMIF($D$2:$EE$2,Q$2-1,$D27:$EE27)/12)*(1+XLOOKUP(Q$2,Assumptions!$C$94:$M$94,Assumptions!$C$98:$M$98))))</f>
        <v>-1876.11501</v>
      </c>
      <c r="R27" s="50">
        <f t="array" ref="R27">-(IF(R$2=1,Assumptions!$AF28/12,-(SUMIF($D$2:$EE$2,R$2-1,$D27:$EE27)/12)*(1+XLOOKUP(R$2,Assumptions!$C$94:$M$94,Assumptions!$C$98:$M$98))))</f>
        <v>-1876.11501</v>
      </c>
      <c r="S27" s="50">
        <f t="array" ref="S27">-(IF(S$2=1,Assumptions!$AF28/12,-(SUMIF($D$2:$EE$2,S$2-1,$D27:$EE27)/12)*(1+XLOOKUP(S$2,Assumptions!$C$94:$M$94,Assumptions!$C$98:$M$98))))</f>
        <v>-1876.11501</v>
      </c>
      <c r="T27" s="50">
        <f t="array" ref="T27">-(IF(T$2=1,Assumptions!$AF28/12,-(SUMIF($D$2:$EE$2,T$2-1,$D27:$EE27)/12)*(1+XLOOKUP(T$2,Assumptions!$C$94:$M$94,Assumptions!$C$98:$M$98))))</f>
        <v>-1876.11501</v>
      </c>
      <c r="U27" s="50">
        <f t="array" ref="U27">-(IF(U$2=1,Assumptions!$AF28/12,-(SUMIF($D$2:$EE$2,U$2-1,$D27:$EE27)/12)*(1+XLOOKUP(U$2,Assumptions!$C$94:$M$94,Assumptions!$C$98:$M$98))))</f>
        <v>-1876.11501</v>
      </c>
      <c r="V27" s="50">
        <f t="array" ref="V27">-(IF(V$2=1,Assumptions!$AF28/12,-(SUMIF($D$2:$EE$2,V$2-1,$D27:$EE27)/12)*(1+XLOOKUP(V$2,Assumptions!$C$94:$M$94,Assumptions!$C$98:$M$98))))</f>
        <v>-1876.11501</v>
      </c>
      <c r="W27" s="50">
        <f t="array" ref="W27">-(IF(W$2=1,Assumptions!$AF28/12,-(SUMIF($D$2:$EE$2,W$2-1,$D27:$EE27)/12)*(1+XLOOKUP(W$2,Assumptions!$C$94:$M$94,Assumptions!$C$98:$M$98))))</f>
        <v>-1876.11501</v>
      </c>
      <c r="X27" s="50">
        <f t="array" ref="X27">-(IF(X$2=1,Assumptions!$AF28/12,-(SUMIF($D$2:$EE$2,X$2-1,$D27:$EE27)/12)*(1+XLOOKUP(X$2,Assumptions!$C$94:$M$94,Assumptions!$C$98:$M$98))))</f>
        <v>-1876.11501</v>
      </c>
      <c r="Y27" s="50">
        <f t="array" ref="Y27">-(IF(Y$2=1,Assumptions!$AF28/12,-(SUMIF($D$2:$EE$2,Y$2-1,$D27:$EE27)/12)*(1+XLOOKUP(Y$2,Assumptions!$C$94:$M$94,Assumptions!$C$98:$M$98))))</f>
        <v>-1876.11501</v>
      </c>
      <c r="Z27" s="50">
        <f t="array" ref="Z27">-(IF(Z$2=1,Assumptions!$AF28/12,-(SUMIF($D$2:$EE$2,Z$2-1,$D27:$EE27)/12)*(1+XLOOKUP(Z$2,Assumptions!$C$94:$M$94,Assumptions!$C$98:$M$98))))</f>
        <v>-1876.11501</v>
      </c>
      <c r="AA27" s="50">
        <f t="array" ref="AA27">-(IF(AA$2=1,Assumptions!$AF28/12,-(SUMIF($D$2:$EE$2,AA$2-1,$D27:$EE27)/12)*(1+XLOOKUP(AA$2,Assumptions!$C$94:$M$94,Assumptions!$C$98:$M$98))))</f>
        <v>-1876.11501</v>
      </c>
      <c r="AB27" s="50">
        <f t="array" ref="AB27">-(IF(AB$2=1,Assumptions!$AF28/12,-(SUMIF($D$2:$EE$2,AB$2-1,$D27:$EE27)/12)*(1+XLOOKUP(AB$2,Assumptions!$C$94:$M$94,Assumptions!$C$98:$M$98))))</f>
        <v>-1932.39846</v>
      </c>
      <c r="AC27" s="50">
        <f t="array" ref="AC27">-(IF(AC$2=1,Assumptions!$AF28/12,-(SUMIF($D$2:$EE$2,AC$2-1,$D27:$EE27)/12)*(1+XLOOKUP(AC$2,Assumptions!$C$94:$M$94,Assumptions!$C$98:$M$98))))</f>
        <v>-1932.39846</v>
      </c>
      <c r="AD27" s="50">
        <f t="array" ref="AD27">-(IF(AD$2=1,Assumptions!$AF28/12,-(SUMIF($D$2:$EE$2,AD$2-1,$D27:$EE27)/12)*(1+XLOOKUP(AD$2,Assumptions!$C$94:$M$94,Assumptions!$C$98:$M$98))))</f>
        <v>-1932.39846</v>
      </c>
      <c r="AE27" s="50">
        <f t="array" ref="AE27">-(IF(AE$2=1,Assumptions!$AF28/12,-(SUMIF($D$2:$EE$2,AE$2-1,$D27:$EE27)/12)*(1+XLOOKUP(AE$2,Assumptions!$C$94:$M$94,Assumptions!$C$98:$M$98))))</f>
        <v>-1932.39846</v>
      </c>
      <c r="AF27" s="50">
        <f t="array" ref="AF27">-(IF(AF$2=1,Assumptions!$AF28/12,-(SUMIF($D$2:$EE$2,AF$2-1,$D27:$EE27)/12)*(1+XLOOKUP(AF$2,Assumptions!$C$94:$M$94,Assumptions!$C$98:$M$98))))</f>
        <v>-1932.39846</v>
      </c>
      <c r="AG27" s="50">
        <f t="array" ref="AG27">-(IF(AG$2=1,Assumptions!$AF28/12,-(SUMIF($D$2:$EE$2,AG$2-1,$D27:$EE27)/12)*(1+XLOOKUP(AG$2,Assumptions!$C$94:$M$94,Assumptions!$C$98:$M$98))))</f>
        <v>-1932.39846</v>
      </c>
      <c r="AH27" s="50">
        <f t="array" ref="AH27">-(IF(AH$2=1,Assumptions!$AF28/12,-(SUMIF($D$2:$EE$2,AH$2-1,$D27:$EE27)/12)*(1+XLOOKUP(AH$2,Assumptions!$C$94:$M$94,Assumptions!$C$98:$M$98))))</f>
        <v>-1932.39846</v>
      </c>
      <c r="AI27" s="50">
        <f t="array" ref="AI27">-(IF(AI$2=1,Assumptions!$AF28/12,-(SUMIF($D$2:$EE$2,AI$2-1,$D27:$EE27)/12)*(1+XLOOKUP(AI$2,Assumptions!$C$94:$M$94,Assumptions!$C$98:$M$98))))</f>
        <v>-1932.39846</v>
      </c>
      <c r="AJ27" s="50">
        <f t="array" ref="AJ27">-(IF(AJ$2=1,Assumptions!$AF28/12,-(SUMIF($D$2:$EE$2,AJ$2-1,$D27:$EE27)/12)*(1+XLOOKUP(AJ$2,Assumptions!$C$94:$M$94,Assumptions!$C$98:$M$98))))</f>
        <v>-1932.39846</v>
      </c>
      <c r="AK27" s="50">
        <f t="array" ref="AK27">-(IF(AK$2=1,Assumptions!$AF28/12,-(SUMIF($D$2:$EE$2,AK$2-1,$D27:$EE27)/12)*(1+XLOOKUP(AK$2,Assumptions!$C$94:$M$94,Assumptions!$C$98:$M$98))))</f>
        <v>-1932.39846</v>
      </c>
      <c r="AL27" s="50">
        <f t="array" ref="AL27">-(IF(AL$2=1,Assumptions!$AF28/12,-(SUMIF($D$2:$EE$2,AL$2-1,$D27:$EE27)/12)*(1+XLOOKUP(AL$2,Assumptions!$C$94:$M$94,Assumptions!$C$98:$M$98))))</f>
        <v>-1932.39846</v>
      </c>
      <c r="AM27" s="50">
        <f t="array" ref="AM27">-(IF(AM$2=1,Assumptions!$AF28/12,-(SUMIF($D$2:$EE$2,AM$2-1,$D27:$EE27)/12)*(1+XLOOKUP(AM$2,Assumptions!$C$94:$M$94,Assumptions!$C$98:$M$98))))</f>
        <v>-1932.39846</v>
      </c>
      <c r="AN27" s="50">
        <f t="array" ref="AN27">-(IF(AN$2=1,Assumptions!$AF28/12,-(SUMIF($D$2:$EE$2,AN$2-1,$D27:$EE27)/12)*(1+XLOOKUP(AN$2,Assumptions!$C$94:$M$94,Assumptions!$C$98:$M$98))))</f>
        <v>-1990.370414</v>
      </c>
      <c r="AO27" s="50">
        <f t="array" ref="AO27">-(IF(AO$2=1,Assumptions!$AF28/12,-(SUMIF($D$2:$EE$2,AO$2-1,$D27:$EE27)/12)*(1+XLOOKUP(AO$2,Assumptions!$C$94:$M$94,Assumptions!$C$98:$M$98))))</f>
        <v>-1990.370414</v>
      </c>
      <c r="AP27" s="50">
        <f t="array" ref="AP27">-(IF(AP$2=1,Assumptions!$AF28/12,-(SUMIF($D$2:$EE$2,AP$2-1,$D27:$EE27)/12)*(1+XLOOKUP(AP$2,Assumptions!$C$94:$M$94,Assumptions!$C$98:$M$98))))</f>
        <v>-1990.370414</v>
      </c>
      <c r="AQ27" s="50">
        <f t="array" ref="AQ27">-(IF(AQ$2=1,Assumptions!$AF28/12,-(SUMIF($D$2:$EE$2,AQ$2-1,$D27:$EE27)/12)*(1+XLOOKUP(AQ$2,Assumptions!$C$94:$M$94,Assumptions!$C$98:$M$98))))</f>
        <v>-1990.370414</v>
      </c>
      <c r="AR27" s="50">
        <f t="array" ref="AR27">-(IF(AR$2=1,Assumptions!$AF28/12,-(SUMIF($D$2:$EE$2,AR$2-1,$D27:$EE27)/12)*(1+XLOOKUP(AR$2,Assumptions!$C$94:$M$94,Assumptions!$C$98:$M$98))))</f>
        <v>-1990.370414</v>
      </c>
      <c r="AS27" s="50">
        <f t="array" ref="AS27">-(IF(AS$2=1,Assumptions!$AF28/12,-(SUMIF($D$2:$EE$2,AS$2-1,$D27:$EE27)/12)*(1+XLOOKUP(AS$2,Assumptions!$C$94:$M$94,Assumptions!$C$98:$M$98))))</f>
        <v>-1990.370414</v>
      </c>
      <c r="AT27" s="50">
        <f t="array" ref="AT27">-(IF(AT$2=1,Assumptions!$AF28/12,-(SUMIF($D$2:$EE$2,AT$2-1,$D27:$EE27)/12)*(1+XLOOKUP(AT$2,Assumptions!$C$94:$M$94,Assumptions!$C$98:$M$98))))</f>
        <v>-1990.370414</v>
      </c>
      <c r="AU27" s="50">
        <f t="array" ref="AU27">-(IF(AU$2=1,Assumptions!$AF28/12,-(SUMIF($D$2:$EE$2,AU$2-1,$D27:$EE27)/12)*(1+XLOOKUP(AU$2,Assumptions!$C$94:$M$94,Assumptions!$C$98:$M$98))))</f>
        <v>-1990.370414</v>
      </c>
      <c r="AV27" s="50">
        <f t="array" ref="AV27">-(IF(AV$2=1,Assumptions!$AF28/12,-(SUMIF($D$2:$EE$2,AV$2-1,$D27:$EE27)/12)*(1+XLOOKUP(AV$2,Assumptions!$C$94:$M$94,Assumptions!$C$98:$M$98))))</f>
        <v>-1990.370414</v>
      </c>
      <c r="AW27" s="50">
        <f t="array" ref="AW27">-(IF(AW$2=1,Assumptions!$AF28/12,-(SUMIF($D$2:$EE$2,AW$2-1,$D27:$EE27)/12)*(1+XLOOKUP(AW$2,Assumptions!$C$94:$M$94,Assumptions!$C$98:$M$98))))</f>
        <v>-1990.370414</v>
      </c>
      <c r="AX27" s="50">
        <f t="array" ref="AX27">-(IF(AX$2=1,Assumptions!$AF28/12,-(SUMIF($D$2:$EE$2,AX$2-1,$D27:$EE27)/12)*(1+XLOOKUP(AX$2,Assumptions!$C$94:$M$94,Assumptions!$C$98:$M$98))))</f>
        <v>-1990.370414</v>
      </c>
      <c r="AY27" s="50">
        <f t="array" ref="AY27">-(IF(AY$2=1,Assumptions!$AF28/12,-(SUMIF($D$2:$EE$2,AY$2-1,$D27:$EE27)/12)*(1+XLOOKUP(AY$2,Assumptions!$C$94:$M$94,Assumptions!$C$98:$M$98))))</f>
        <v>-1990.370414</v>
      </c>
      <c r="AZ27" s="50">
        <f t="array" ref="AZ27">-(IF(AZ$2=1,Assumptions!$AF28/12,-(SUMIF($D$2:$EE$2,AZ$2-1,$D27:$EE27)/12)*(1+XLOOKUP(AZ$2,Assumptions!$C$94:$M$94,Assumptions!$C$98:$M$98))))</f>
        <v>-2050.081526</v>
      </c>
      <c r="BA27" s="50">
        <f t="array" ref="BA27">-(IF(BA$2=1,Assumptions!$AF28/12,-(SUMIF($D$2:$EE$2,BA$2-1,$D27:$EE27)/12)*(1+XLOOKUP(BA$2,Assumptions!$C$94:$M$94,Assumptions!$C$98:$M$98))))</f>
        <v>-2050.081526</v>
      </c>
      <c r="BB27" s="50">
        <f t="array" ref="BB27">-(IF(BB$2=1,Assumptions!$AF28/12,-(SUMIF($D$2:$EE$2,BB$2-1,$D27:$EE27)/12)*(1+XLOOKUP(BB$2,Assumptions!$C$94:$M$94,Assumptions!$C$98:$M$98))))</f>
        <v>-2050.081526</v>
      </c>
      <c r="BC27" s="50">
        <f t="array" ref="BC27">-(IF(BC$2=1,Assumptions!$AF28/12,-(SUMIF($D$2:$EE$2,BC$2-1,$D27:$EE27)/12)*(1+XLOOKUP(BC$2,Assumptions!$C$94:$M$94,Assumptions!$C$98:$M$98))))</f>
        <v>-2050.081526</v>
      </c>
      <c r="BD27" s="50">
        <f t="array" ref="BD27">-(IF(BD$2=1,Assumptions!$AF28/12,-(SUMIF($D$2:$EE$2,BD$2-1,$D27:$EE27)/12)*(1+XLOOKUP(BD$2,Assumptions!$C$94:$M$94,Assumptions!$C$98:$M$98))))</f>
        <v>-2050.081526</v>
      </c>
      <c r="BE27" s="50">
        <f t="array" ref="BE27">-(IF(BE$2=1,Assumptions!$AF28/12,-(SUMIF($D$2:$EE$2,BE$2-1,$D27:$EE27)/12)*(1+XLOOKUP(BE$2,Assumptions!$C$94:$M$94,Assumptions!$C$98:$M$98))))</f>
        <v>-2050.081526</v>
      </c>
      <c r="BF27" s="50">
        <f t="array" ref="BF27">-(IF(BF$2=1,Assumptions!$AF28/12,-(SUMIF($D$2:$EE$2,BF$2-1,$D27:$EE27)/12)*(1+XLOOKUP(BF$2,Assumptions!$C$94:$M$94,Assumptions!$C$98:$M$98))))</f>
        <v>-2050.081526</v>
      </c>
      <c r="BG27" s="50">
        <f t="array" ref="BG27">-(IF(BG$2=1,Assumptions!$AF28/12,-(SUMIF($D$2:$EE$2,BG$2-1,$D27:$EE27)/12)*(1+XLOOKUP(BG$2,Assumptions!$C$94:$M$94,Assumptions!$C$98:$M$98))))</f>
        <v>-2050.081526</v>
      </c>
      <c r="BH27" s="50">
        <f t="array" ref="BH27">-(IF(BH$2=1,Assumptions!$AF28/12,-(SUMIF($D$2:$EE$2,BH$2-1,$D27:$EE27)/12)*(1+XLOOKUP(BH$2,Assumptions!$C$94:$M$94,Assumptions!$C$98:$M$98))))</f>
        <v>-2050.081526</v>
      </c>
      <c r="BI27" s="50">
        <f t="array" ref="BI27">-(IF(BI$2=1,Assumptions!$AF28/12,-(SUMIF($D$2:$EE$2,BI$2-1,$D27:$EE27)/12)*(1+XLOOKUP(BI$2,Assumptions!$C$94:$M$94,Assumptions!$C$98:$M$98))))</f>
        <v>-2050.081526</v>
      </c>
      <c r="BJ27" s="50">
        <f t="array" ref="BJ27">-(IF(BJ$2=1,Assumptions!$AF28/12,-(SUMIF($D$2:$EE$2,BJ$2-1,$D27:$EE27)/12)*(1+XLOOKUP(BJ$2,Assumptions!$C$94:$M$94,Assumptions!$C$98:$M$98))))</f>
        <v>-2050.081526</v>
      </c>
      <c r="BK27" s="50">
        <f t="array" ref="BK27">-(IF(BK$2=1,Assumptions!$AF28/12,-(SUMIF($D$2:$EE$2,BK$2-1,$D27:$EE27)/12)*(1+XLOOKUP(BK$2,Assumptions!$C$94:$M$94,Assumptions!$C$98:$M$98))))</f>
        <v>-2050.081526</v>
      </c>
      <c r="BL27" s="50">
        <f t="array" ref="BL27">-(IF(BL$2=1,Assumptions!$AF28/12,-(SUMIF($D$2:$EE$2,BL$2-1,$D27:$EE27)/12)*(1+XLOOKUP(BL$2,Assumptions!$C$94:$M$94,Assumptions!$C$98:$M$98))))</f>
        <v>-2111.583972</v>
      </c>
      <c r="BM27" s="50">
        <f t="array" ref="BM27">-(IF(BM$2=1,Assumptions!$AF28/12,-(SUMIF($D$2:$EE$2,BM$2-1,$D27:$EE27)/12)*(1+XLOOKUP(BM$2,Assumptions!$C$94:$M$94,Assumptions!$C$98:$M$98))))</f>
        <v>-2111.583972</v>
      </c>
      <c r="BN27" s="50">
        <f t="array" ref="BN27">-(IF(BN$2=1,Assumptions!$AF28/12,-(SUMIF($D$2:$EE$2,BN$2-1,$D27:$EE27)/12)*(1+XLOOKUP(BN$2,Assumptions!$C$94:$M$94,Assumptions!$C$98:$M$98))))</f>
        <v>-2111.583972</v>
      </c>
      <c r="BO27" s="50">
        <f t="array" ref="BO27">-(IF(BO$2=1,Assumptions!$AF28/12,-(SUMIF($D$2:$EE$2,BO$2-1,$D27:$EE27)/12)*(1+XLOOKUP(BO$2,Assumptions!$C$94:$M$94,Assumptions!$C$98:$M$98))))</f>
        <v>-2111.583972</v>
      </c>
      <c r="BP27" s="50">
        <f t="array" ref="BP27">-(IF(BP$2=1,Assumptions!$AF28/12,-(SUMIF($D$2:$EE$2,BP$2-1,$D27:$EE27)/12)*(1+XLOOKUP(BP$2,Assumptions!$C$94:$M$94,Assumptions!$C$98:$M$98))))</f>
        <v>-2111.583972</v>
      </c>
      <c r="BQ27" s="50">
        <f t="array" ref="BQ27">-(IF(BQ$2=1,Assumptions!$AF28/12,-(SUMIF($D$2:$EE$2,BQ$2-1,$D27:$EE27)/12)*(1+XLOOKUP(BQ$2,Assumptions!$C$94:$M$94,Assumptions!$C$98:$M$98))))</f>
        <v>-2111.583972</v>
      </c>
      <c r="BR27" s="50">
        <f t="array" ref="BR27">-(IF(BR$2=1,Assumptions!$AF28/12,-(SUMIF($D$2:$EE$2,BR$2-1,$D27:$EE27)/12)*(1+XLOOKUP(BR$2,Assumptions!$C$94:$M$94,Assumptions!$C$98:$M$98))))</f>
        <v>-2111.583972</v>
      </c>
      <c r="BS27" s="50">
        <f t="array" ref="BS27">-(IF(BS$2=1,Assumptions!$AF28/12,-(SUMIF($D$2:$EE$2,BS$2-1,$D27:$EE27)/12)*(1+XLOOKUP(BS$2,Assumptions!$C$94:$M$94,Assumptions!$C$98:$M$98))))</f>
        <v>-2111.583972</v>
      </c>
      <c r="BT27" s="50">
        <f t="array" ref="BT27">-(IF(BT$2=1,Assumptions!$AF28/12,-(SUMIF($D$2:$EE$2,BT$2-1,$D27:$EE27)/12)*(1+XLOOKUP(BT$2,Assumptions!$C$94:$M$94,Assumptions!$C$98:$M$98))))</f>
        <v>-2111.583972</v>
      </c>
      <c r="BU27" s="50">
        <f t="array" ref="BU27">-(IF(BU$2=1,Assumptions!$AF28/12,-(SUMIF($D$2:$EE$2,BU$2-1,$D27:$EE27)/12)*(1+XLOOKUP(BU$2,Assumptions!$C$94:$M$94,Assumptions!$C$98:$M$98))))</f>
        <v>-2111.583972</v>
      </c>
      <c r="BV27" s="50">
        <f t="array" ref="BV27">-(IF(BV$2=1,Assumptions!$AF28/12,-(SUMIF($D$2:$EE$2,BV$2-1,$D27:$EE27)/12)*(1+XLOOKUP(BV$2,Assumptions!$C$94:$M$94,Assumptions!$C$98:$M$98))))</f>
        <v>-2111.583972</v>
      </c>
      <c r="BW27" s="50">
        <f t="array" ref="BW27">-(IF(BW$2=1,Assumptions!$AF28/12,-(SUMIF($D$2:$EE$2,BW$2-1,$D27:$EE27)/12)*(1+XLOOKUP(BW$2,Assumptions!$C$94:$M$94,Assumptions!$C$98:$M$98))))</f>
        <v>-2111.583972</v>
      </c>
      <c r="BX27" s="50">
        <f t="array" ref="BX27">-(IF(BX$2=1,Assumptions!$AF28/12,-(SUMIF($D$2:$EE$2,BX$2-1,$D27:$EE27)/12)*(1+XLOOKUP(BX$2,Assumptions!$C$94:$M$94,Assumptions!$C$98:$M$98))))</f>
        <v>-2174.931491</v>
      </c>
      <c r="BY27" s="50">
        <f t="array" ref="BY27">-(IF(BY$2=1,Assumptions!$AF28/12,-(SUMIF($D$2:$EE$2,BY$2-1,$D27:$EE27)/12)*(1+XLOOKUP(BY$2,Assumptions!$C$94:$M$94,Assumptions!$C$98:$M$98))))</f>
        <v>-2174.931491</v>
      </c>
      <c r="BZ27" s="50">
        <f t="array" ref="BZ27">-(IF(BZ$2=1,Assumptions!$AF28/12,-(SUMIF($D$2:$EE$2,BZ$2-1,$D27:$EE27)/12)*(1+XLOOKUP(BZ$2,Assumptions!$C$94:$M$94,Assumptions!$C$98:$M$98))))</f>
        <v>-2174.931491</v>
      </c>
      <c r="CA27" s="50">
        <f t="array" ref="CA27">-(IF(CA$2=1,Assumptions!$AF28/12,-(SUMIF($D$2:$EE$2,CA$2-1,$D27:$EE27)/12)*(1+XLOOKUP(CA$2,Assumptions!$C$94:$M$94,Assumptions!$C$98:$M$98))))</f>
        <v>-2174.931491</v>
      </c>
      <c r="CB27" s="50">
        <f t="array" ref="CB27">-(IF(CB$2=1,Assumptions!$AF28/12,-(SUMIF($D$2:$EE$2,CB$2-1,$D27:$EE27)/12)*(1+XLOOKUP(CB$2,Assumptions!$C$94:$M$94,Assumptions!$C$98:$M$98))))</f>
        <v>-2174.931491</v>
      </c>
      <c r="CC27" s="50">
        <f t="array" ref="CC27">-(IF(CC$2=1,Assumptions!$AF28/12,-(SUMIF($D$2:$EE$2,CC$2-1,$D27:$EE27)/12)*(1+XLOOKUP(CC$2,Assumptions!$C$94:$M$94,Assumptions!$C$98:$M$98))))</f>
        <v>-2174.931491</v>
      </c>
      <c r="CD27" s="50">
        <f t="array" ref="CD27">-(IF(CD$2=1,Assumptions!$AF28/12,-(SUMIF($D$2:$EE$2,CD$2-1,$D27:$EE27)/12)*(1+XLOOKUP(CD$2,Assumptions!$C$94:$M$94,Assumptions!$C$98:$M$98))))</f>
        <v>-2174.931491</v>
      </c>
      <c r="CE27" s="50">
        <f t="array" ref="CE27">-(IF(CE$2=1,Assumptions!$AF28/12,-(SUMIF($D$2:$EE$2,CE$2-1,$D27:$EE27)/12)*(1+XLOOKUP(CE$2,Assumptions!$C$94:$M$94,Assumptions!$C$98:$M$98))))</f>
        <v>-2174.931491</v>
      </c>
      <c r="CF27" s="50">
        <f t="array" ref="CF27">-(IF(CF$2=1,Assumptions!$AF28/12,-(SUMIF($D$2:$EE$2,CF$2-1,$D27:$EE27)/12)*(1+XLOOKUP(CF$2,Assumptions!$C$94:$M$94,Assumptions!$C$98:$M$98))))</f>
        <v>-2174.931491</v>
      </c>
      <c r="CG27" s="50">
        <f t="array" ref="CG27">-(IF(CG$2=1,Assumptions!$AF28/12,-(SUMIF($D$2:$EE$2,CG$2-1,$D27:$EE27)/12)*(1+XLOOKUP(CG$2,Assumptions!$C$94:$M$94,Assumptions!$C$98:$M$98))))</f>
        <v>-2174.931491</v>
      </c>
      <c r="CH27" s="50">
        <f t="array" ref="CH27">-(IF(CH$2=1,Assumptions!$AF28/12,-(SUMIF($D$2:$EE$2,CH$2-1,$D27:$EE27)/12)*(1+XLOOKUP(CH$2,Assumptions!$C$94:$M$94,Assumptions!$C$98:$M$98))))</f>
        <v>-2174.931491</v>
      </c>
      <c r="CI27" s="50">
        <f t="array" ref="CI27">-(IF(CI$2=1,Assumptions!$AF28/12,-(SUMIF($D$2:$EE$2,CI$2-1,$D27:$EE27)/12)*(1+XLOOKUP(CI$2,Assumptions!$C$94:$M$94,Assumptions!$C$98:$M$98))))</f>
        <v>-2174.931491</v>
      </c>
      <c r="CJ27" s="50">
        <f t="array" ref="CJ27">-(IF(CJ$2=1,Assumptions!$AF28/12,-(SUMIF($D$2:$EE$2,CJ$2-1,$D27:$EE27)/12)*(1+XLOOKUP(CJ$2,Assumptions!$C$94:$M$94,Assumptions!$C$98:$M$98))))</f>
        <v>-2240.179436</v>
      </c>
      <c r="CK27" s="50">
        <f t="array" ref="CK27">-(IF(CK$2=1,Assumptions!$AF28/12,-(SUMIF($D$2:$EE$2,CK$2-1,$D27:$EE27)/12)*(1+XLOOKUP(CK$2,Assumptions!$C$94:$M$94,Assumptions!$C$98:$M$98))))</f>
        <v>-2240.179436</v>
      </c>
      <c r="CL27" s="50">
        <f t="array" ref="CL27">-(IF(CL$2=1,Assumptions!$AF28/12,-(SUMIF($D$2:$EE$2,CL$2-1,$D27:$EE27)/12)*(1+XLOOKUP(CL$2,Assumptions!$C$94:$M$94,Assumptions!$C$98:$M$98))))</f>
        <v>-2240.179436</v>
      </c>
      <c r="CM27" s="50">
        <f t="array" ref="CM27">-(IF(CM$2=1,Assumptions!$AF28/12,-(SUMIF($D$2:$EE$2,CM$2-1,$D27:$EE27)/12)*(1+XLOOKUP(CM$2,Assumptions!$C$94:$M$94,Assumptions!$C$98:$M$98))))</f>
        <v>-2240.179436</v>
      </c>
      <c r="CN27" s="50">
        <f t="array" ref="CN27">-(IF(CN$2=1,Assumptions!$AF28/12,-(SUMIF($D$2:$EE$2,CN$2-1,$D27:$EE27)/12)*(1+XLOOKUP(CN$2,Assumptions!$C$94:$M$94,Assumptions!$C$98:$M$98))))</f>
        <v>-2240.179436</v>
      </c>
      <c r="CO27" s="50">
        <f t="array" ref="CO27">-(IF(CO$2=1,Assumptions!$AF28/12,-(SUMIF($D$2:$EE$2,CO$2-1,$D27:$EE27)/12)*(1+XLOOKUP(CO$2,Assumptions!$C$94:$M$94,Assumptions!$C$98:$M$98))))</f>
        <v>-2240.179436</v>
      </c>
      <c r="CP27" s="50">
        <f t="array" ref="CP27">-(IF(CP$2=1,Assumptions!$AF28/12,-(SUMIF($D$2:$EE$2,CP$2-1,$D27:$EE27)/12)*(1+XLOOKUP(CP$2,Assumptions!$C$94:$M$94,Assumptions!$C$98:$M$98))))</f>
        <v>-2240.179436</v>
      </c>
      <c r="CQ27" s="50">
        <f t="array" ref="CQ27">-(IF(CQ$2=1,Assumptions!$AF28/12,-(SUMIF($D$2:$EE$2,CQ$2-1,$D27:$EE27)/12)*(1+XLOOKUP(CQ$2,Assumptions!$C$94:$M$94,Assumptions!$C$98:$M$98))))</f>
        <v>-2240.179436</v>
      </c>
      <c r="CR27" s="50">
        <f t="array" ref="CR27">-(IF(CR$2=1,Assumptions!$AF28/12,-(SUMIF($D$2:$EE$2,CR$2-1,$D27:$EE27)/12)*(1+XLOOKUP(CR$2,Assumptions!$C$94:$M$94,Assumptions!$C$98:$M$98))))</f>
        <v>-2240.179436</v>
      </c>
      <c r="CS27" s="50">
        <f t="array" ref="CS27">-(IF(CS$2=1,Assumptions!$AF28/12,-(SUMIF($D$2:$EE$2,CS$2-1,$D27:$EE27)/12)*(1+XLOOKUP(CS$2,Assumptions!$C$94:$M$94,Assumptions!$C$98:$M$98))))</f>
        <v>-2240.179436</v>
      </c>
      <c r="CT27" s="50">
        <f t="array" ref="CT27">-(IF(CT$2=1,Assumptions!$AF28/12,-(SUMIF($D$2:$EE$2,CT$2-1,$D27:$EE27)/12)*(1+XLOOKUP(CT$2,Assumptions!$C$94:$M$94,Assumptions!$C$98:$M$98))))</f>
        <v>-2240.179436</v>
      </c>
      <c r="CU27" s="50">
        <f t="array" ref="CU27">-(IF(CU$2=1,Assumptions!$AF28/12,-(SUMIF($D$2:$EE$2,CU$2-1,$D27:$EE27)/12)*(1+XLOOKUP(CU$2,Assumptions!$C$94:$M$94,Assumptions!$C$98:$M$98))))</f>
        <v>-2240.179436</v>
      </c>
      <c r="CV27" s="50">
        <f t="array" ref="CV27">-(IF(CV$2=1,Assumptions!$AF28/12,-(SUMIF($D$2:$EE$2,CV$2-1,$D27:$EE27)/12)*(1+XLOOKUP(CV$2,Assumptions!$C$94:$M$94,Assumptions!$C$98:$M$98))))</f>
        <v>-2307.384819</v>
      </c>
      <c r="CW27" s="50">
        <f t="array" ref="CW27">-(IF(CW$2=1,Assumptions!$AF28/12,-(SUMIF($D$2:$EE$2,CW$2-1,$D27:$EE27)/12)*(1+XLOOKUP(CW$2,Assumptions!$C$94:$M$94,Assumptions!$C$98:$M$98))))</f>
        <v>-2307.384819</v>
      </c>
      <c r="CX27" s="50">
        <f t="array" ref="CX27">-(IF(CX$2=1,Assumptions!$AF28/12,-(SUMIF($D$2:$EE$2,CX$2-1,$D27:$EE27)/12)*(1+XLOOKUP(CX$2,Assumptions!$C$94:$M$94,Assumptions!$C$98:$M$98))))</f>
        <v>-2307.384819</v>
      </c>
      <c r="CY27" s="50">
        <f t="array" ref="CY27">-(IF(CY$2=1,Assumptions!$AF28/12,-(SUMIF($D$2:$EE$2,CY$2-1,$D27:$EE27)/12)*(1+XLOOKUP(CY$2,Assumptions!$C$94:$M$94,Assumptions!$C$98:$M$98))))</f>
        <v>-2307.384819</v>
      </c>
      <c r="CZ27" s="50">
        <f t="array" ref="CZ27">-(IF(CZ$2=1,Assumptions!$AF28/12,-(SUMIF($D$2:$EE$2,CZ$2-1,$D27:$EE27)/12)*(1+XLOOKUP(CZ$2,Assumptions!$C$94:$M$94,Assumptions!$C$98:$M$98))))</f>
        <v>-2307.384819</v>
      </c>
      <c r="DA27" s="50">
        <f t="array" ref="DA27">-(IF(DA$2=1,Assumptions!$AF28/12,-(SUMIF($D$2:$EE$2,DA$2-1,$D27:$EE27)/12)*(1+XLOOKUP(DA$2,Assumptions!$C$94:$M$94,Assumptions!$C$98:$M$98))))</f>
        <v>-2307.384819</v>
      </c>
      <c r="DB27" s="50">
        <f t="array" ref="DB27">-(IF(DB$2=1,Assumptions!$AF28/12,-(SUMIF($D$2:$EE$2,DB$2-1,$D27:$EE27)/12)*(1+XLOOKUP(DB$2,Assumptions!$C$94:$M$94,Assumptions!$C$98:$M$98))))</f>
        <v>-2307.384819</v>
      </c>
      <c r="DC27" s="50">
        <f t="array" ref="DC27">-(IF(DC$2=1,Assumptions!$AF28/12,-(SUMIF($D$2:$EE$2,DC$2-1,$D27:$EE27)/12)*(1+XLOOKUP(DC$2,Assumptions!$C$94:$M$94,Assumptions!$C$98:$M$98))))</f>
        <v>-2307.384819</v>
      </c>
      <c r="DD27" s="50">
        <f t="array" ref="DD27">-(IF(DD$2=1,Assumptions!$AF28/12,-(SUMIF($D$2:$EE$2,DD$2-1,$D27:$EE27)/12)*(1+XLOOKUP(DD$2,Assumptions!$C$94:$M$94,Assumptions!$C$98:$M$98))))</f>
        <v>-2307.384819</v>
      </c>
      <c r="DE27" s="50">
        <f t="array" ref="DE27">-(IF(DE$2=1,Assumptions!$AF28/12,-(SUMIF($D$2:$EE$2,DE$2-1,$D27:$EE27)/12)*(1+XLOOKUP(DE$2,Assumptions!$C$94:$M$94,Assumptions!$C$98:$M$98))))</f>
        <v>-2307.384819</v>
      </c>
      <c r="DF27" s="50">
        <f t="array" ref="DF27">-(IF(DF$2=1,Assumptions!$AF28/12,-(SUMIF($D$2:$EE$2,DF$2-1,$D27:$EE27)/12)*(1+XLOOKUP(DF$2,Assumptions!$C$94:$M$94,Assumptions!$C$98:$M$98))))</f>
        <v>-2307.384819</v>
      </c>
      <c r="DG27" s="50">
        <f t="array" ref="DG27">-(IF(DG$2=1,Assumptions!$AF28/12,-(SUMIF($D$2:$EE$2,DG$2-1,$D27:$EE27)/12)*(1+XLOOKUP(DG$2,Assumptions!$C$94:$M$94,Assumptions!$C$98:$M$98))))</f>
        <v>-2307.384819</v>
      </c>
      <c r="DH27" s="50">
        <f t="array" ref="DH27">-(IF(DH$2=1,Assumptions!$AF28/12,-(SUMIF($D$2:$EE$2,DH$2-1,$D27:$EE27)/12)*(1+XLOOKUP(DH$2,Assumptions!$C$94:$M$94,Assumptions!$C$98:$M$98))))</f>
        <v>-2376.606364</v>
      </c>
      <c r="DI27" s="50">
        <f t="array" ref="DI27">-(IF(DI$2=1,Assumptions!$AF28/12,-(SUMIF($D$2:$EE$2,DI$2-1,$D27:$EE27)/12)*(1+XLOOKUP(DI$2,Assumptions!$C$94:$M$94,Assumptions!$C$98:$M$98))))</f>
        <v>-2376.606364</v>
      </c>
      <c r="DJ27" s="50">
        <f t="array" ref="DJ27">-(IF(DJ$2=1,Assumptions!$AF28/12,-(SUMIF($D$2:$EE$2,DJ$2-1,$D27:$EE27)/12)*(1+XLOOKUP(DJ$2,Assumptions!$C$94:$M$94,Assumptions!$C$98:$M$98))))</f>
        <v>-2376.606364</v>
      </c>
      <c r="DK27" s="50">
        <f t="array" ref="DK27">-(IF(DK$2=1,Assumptions!$AF28/12,-(SUMIF($D$2:$EE$2,DK$2-1,$D27:$EE27)/12)*(1+XLOOKUP(DK$2,Assumptions!$C$94:$M$94,Assumptions!$C$98:$M$98))))</f>
        <v>-2376.606364</v>
      </c>
      <c r="DL27" s="50">
        <f t="array" ref="DL27">-(IF(DL$2=1,Assumptions!$AF28/12,-(SUMIF($D$2:$EE$2,DL$2-1,$D27:$EE27)/12)*(1+XLOOKUP(DL$2,Assumptions!$C$94:$M$94,Assumptions!$C$98:$M$98))))</f>
        <v>-2376.606364</v>
      </c>
      <c r="DM27" s="50">
        <f t="array" ref="DM27">-(IF(DM$2=1,Assumptions!$AF28/12,-(SUMIF($D$2:$EE$2,DM$2-1,$D27:$EE27)/12)*(1+XLOOKUP(DM$2,Assumptions!$C$94:$M$94,Assumptions!$C$98:$M$98))))</f>
        <v>-2376.606364</v>
      </c>
      <c r="DN27" s="50">
        <f t="array" ref="DN27">-(IF(DN$2=1,Assumptions!$AF28/12,-(SUMIF($D$2:$EE$2,DN$2-1,$D27:$EE27)/12)*(1+XLOOKUP(DN$2,Assumptions!$C$94:$M$94,Assumptions!$C$98:$M$98))))</f>
        <v>-2376.606364</v>
      </c>
      <c r="DO27" s="50">
        <f t="array" ref="DO27">-(IF(DO$2=1,Assumptions!$AF28/12,-(SUMIF($D$2:$EE$2,DO$2-1,$D27:$EE27)/12)*(1+XLOOKUP(DO$2,Assumptions!$C$94:$M$94,Assumptions!$C$98:$M$98))))</f>
        <v>-2376.606364</v>
      </c>
      <c r="DP27" s="50">
        <f t="array" ref="DP27">-(IF(DP$2=1,Assumptions!$AF28/12,-(SUMIF($D$2:$EE$2,DP$2-1,$D27:$EE27)/12)*(1+XLOOKUP(DP$2,Assumptions!$C$94:$M$94,Assumptions!$C$98:$M$98))))</f>
        <v>-2376.606364</v>
      </c>
      <c r="DQ27" s="50">
        <f t="array" ref="DQ27">-(IF(DQ$2=1,Assumptions!$AF28/12,-(SUMIF($D$2:$EE$2,DQ$2-1,$D27:$EE27)/12)*(1+XLOOKUP(DQ$2,Assumptions!$C$94:$M$94,Assumptions!$C$98:$M$98))))</f>
        <v>-2376.606364</v>
      </c>
      <c r="DR27" s="50">
        <f t="array" ref="DR27">-(IF(DR$2=1,Assumptions!$AF28/12,-(SUMIF($D$2:$EE$2,DR$2-1,$D27:$EE27)/12)*(1+XLOOKUP(DR$2,Assumptions!$C$94:$M$94,Assumptions!$C$98:$M$98))))</f>
        <v>-2376.606364</v>
      </c>
      <c r="DS27" s="50">
        <f t="array" ref="DS27">-(IF(DS$2=1,Assumptions!$AF28/12,-(SUMIF($D$2:$EE$2,DS$2-1,$D27:$EE27)/12)*(1+XLOOKUP(DS$2,Assumptions!$C$94:$M$94,Assumptions!$C$98:$M$98))))</f>
        <v>-2376.606364</v>
      </c>
      <c r="DT27" s="50">
        <f t="array" ref="DT27">-(IF(DT$2=1,Assumptions!$AF28/12,-(SUMIF($D$2:$EE$2,DT$2-1,$D27:$EE27)/12)*(1+XLOOKUP(DT$2,Assumptions!$C$94:$M$94,Assumptions!$C$98:$M$98))))</f>
        <v>-2447.904555</v>
      </c>
      <c r="DU27" s="50">
        <f t="array" ref="DU27">-(IF(DU$2=1,Assumptions!$AF28/12,-(SUMIF($D$2:$EE$2,DU$2-1,$D27:$EE27)/12)*(1+XLOOKUP(DU$2,Assumptions!$C$94:$M$94,Assumptions!$C$98:$M$98))))</f>
        <v>-2447.904555</v>
      </c>
      <c r="DV27" s="50">
        <f t="array" ref="DV27">-(IF(DV$2=1,Assumptions!$AF28/12,-(SUMIF($D$2:$EE$2,DV$2-1,$D27:$EE27)/12)*(1+XLOOKUP(DV$2,Assumptions!$C$94:$M$94,Assumptions!$C$98:$M$98))))</f>
        <v>-2447.904555</v>
      </c>
      <c r="DW27" s="50">
        <f t="array" ref="DW27">-(IF(DW$2=1,Assumptions!$AF28/12,-(SUMIF($D$2:$EE$2,DW$2-1,$D27:$EE27)/12)*(1+XLOOKUP(DW$2,Assumptions!$C$94:$M$94,Assumptions!$C$98:$M$98))))</f>
        <v>-2447.904555</v>
      </c>
      <c r="DX27" s="50">
        <f t="array" ref="DX27">-(IF(DX$2=1,Assumptions!$AF28/12,-(SUMIF($D$2:$EE$2,DX$2-1,$D27:$EE27)/12)*(1+XLOOKUP(DX$2,Assumptions!$C$94:$M$94,Assumptions!$C$98:$M$98))))</f>
        <v>-2447.904555</v>
      </c>
      <c r="DY27" s="50">
        <f t="array" ref="DY27">-(IF(DY$2=1,Assumptions!$AF28/12,-(SUMIF($D$2:$EE$2,DY$2-1,$D27:$EE27)/12)*(1+XLOOKUP(DY$2,Assumptions!$C$94:$M$94,Assumptions!$C$98:$M$98))))</f>
        <v>-2447.904555</v>
      </c>
      <c r="DZ27" s="50">
        <f t="array" ref="DZ27">-(IF(DZ$2=1,Assumptions!$AF28/12,-(SUMIF($D$2:$EE$2,DZ$2-1,$D27:$EE27)/12)*(1+XLOOKUP(DZ$2,Assumptions!$C$94:$M$94,Assumptions!$C$98:$M$98))))</f>
        <v>-2447.904555</v>
      </c>
      <c r="EA27" s="50">
        <f t="array" ref="EA27">-(IF(EA$2=1,Assumptions!$AF28/12,-(SUMIF($D$2:$EE$2,EA$2-1,$D27:$EE27)/12)*(1+XLOOKUP(EA$2,Assumptions!$C$94:$M$94,Assumptions!$C$98:$M$98))))</f>
        <v>-2447.904555</v>
      </c>
      <c r="EB27" s="50">
        <f t="array" ref="EB27">-(IF(EB$2=1,Assumptions!$AF28/12,-(SUMIF($D$2:$EE$2,EB$2-1,$D27:$EE27)/12)*(1+XLOOKUP(EB$2,Assumptions!$C$94:$M$94,Assumptions!$C$98:$M$98))))</f>
        <v>-2447.904555</v>
      </c>
      <c r="EC27" s="50">
        <f t="array" ref="EC27">-(IF(EC$2=1,Assumptions!$AF28/12,-(SUMIF($D$2:$EE$2,EC$2-1,$D27:$EE27)/12)*(1+XLOOKUP(EC$2,Assumptions!$C$94:$M$94,Assumptions!$C$98:$M$98))))</f>
        <v>-2447.904555</v>
      </c>
      <c r="ED27" s="50">
        <f t="array" ref="ED27">-(IF(ED$2=1,Assumptions!$AF28/12,-(SUMIF($D$2:$EE$2,ED$2-1,$D27:$EE27)/12)*(1+XLOOKUP(ED$2,Assumptions!$C$94:$M$94,Assumptions!$C$98:$M$98))))</f>
        <v>-2447.904555</v>
      </c>
      <c r="EE27" s="50">
        <f t="array" ref="EE27">-(IF(EE$2=1,Assumptions!$AF28/12,-(SUMIF($D$2:$EE$2,EE$2-1,$D27:$EE27)/12)*(1+XLOOKUP(EE$2,Assumptions!$C$94:$M$94,Assumptions!$C$98:$M$98))))</f>
        <v>-2447.904555</v>
      </c>
    </row>
    <row r="28" ht="15.75" customHeight="1">
      <c r="A28" s="1"/>
      <c r="B28" s="1"/>
      <c r="C28" s="1" t="str">
        <f>Assumptions!J29</f>
        <v>Other Utilities</v>
      </c>
      <c r="D28" s="50">
        <f t="array" ref="D28">-(IF(D$2=1,Assumptions!$AF29/12,-(SUMIF($D$2:$EE$2,D$2-1,$D28:$EE28)/12)*(1+XLOOKUP(D$2,Assumptions!$C$94:$M$94,Assumptions!$C$98:$M$98))))</f>
        <v>-464.094825</v>
      </c>
      <c r="E28" s="50">
        <f t="array" ref="E28">-(IF(E$2=1,Assumptions!$AF29/12,-(SUMIF($D$2:$EE$2,E$2-1,$D28:$EE28)/12)*(1+XLOOKUP(E$2,Assumptions!$C$94:$M$94,Assumptions!$C$98:$M$98))))</f>
        <v>-464.094825</v>
      </c>
      <c r="F28" s="50">
        <f t="array" ref="F28">-(IF(F$2=1,Assumptions!$AF29/12,-(SUMIF($D$2:$EE$2,F$2-1,$D28:$EE28)/12)*(1+XLOOKUP(F$2,Assumptions!$C$94:$M$94,Assumptions!$C$98:$M$98))))</f>
        <v>-464.094825</v>
      </c>
      <c r="G28" s="50">
        <f t="array" ref="G28">-(IF(G$2=1,Assumptions!$AF29/12,-(SUMIF($D$2:$EE$2,G$2-1,$D28:$EE28)/12)*(1+XLOOKUP(G$2,Assumptions!$C$94:$M$94,Assumptions!$C$98:$M$98))))</f>
        <v>-464.094825</v>
      </c>
      <c r="H28" s="50">
        <f t="array" ref="H28">-(IF(H$2=1,Assumptions!$AF29/12,-(SUMIF($D$2:$EE$2,H$2-1,$D28:$EE28)/12)*(1+XLOOKUP(H$2,Assumptions!$C$94:$M$94,Assumptions!$C$98:$M$98))))</f>
        <v>-464.094825</v>
      </c>
      <c r="I28" s="50">
        <f t="array" ref="I28">-(IF(I$2=1,Assumptions!$AF29/12,-(SUMIF($D$2:$EE$2,I$2-1,$D28:$EE28)/12)*(1+XLOOKUP(I$2,Assumptions!$C$94:$M$94,Assumptions!$C$98:$M$98))))</f>
        <v>-464.094825</v>
      </c>
      <c r="J28" s="50">
        <f t="array" ref="J28">-(IF(J$2=1,Assumptions!$AF29/12,-(SUMIF($D$2:$EE$2,J$2-1,$D28:$EE28)/12)*(1+XLOOKUP(J$2,Assumptions!$C$94:$M$94,Assumptions!$C$98:$M$98))))</f>
        <v>-464.094825</v>
      </c>
      <c r="K28" s="50">
        <f t="array" ref="K28">-(IF(K$2=1,Assumptions!$AF29/12,-(SUMIF($D$2:$EE$2,K$2-1,$D28:$EE28)/12)*(1+XLOOKUP(K$2,Assumptions!$C$94:$M$94,Assumptions!$C$98:$M$98))))</f>
        <v>-464.094825</v>
      </c>
      <c r="L28" s="50">
        <f t="array" ref="L28">-(IF(L$2=1,Assumptions!$AF29/12,-(SUMIF($D$2:$EE$2,L$2-1,$D28:$EE28)/12)*(1+XLOOKUP(L$2,Assumptions!$C$94:$M$94,Assumptions!$C$98:$M$98))))</f>
        <v>-464.094825</v>
      </c>
      <c r="M28" s="50">
        <f t="array" ref="M28">-(IF(M$2=1,Assumptions!$AF29/12,-(SUMIF($D$2:$EE$2,M$2-1,$D28:$EE28)/12)*(1+XLOOKUP(M$2,Assumptions!$C$94:$M$94,Assumptions!$C$98:$M$98))))</f>
        <v>-464.094825</v>
      </c>
      <c r="N28" s="50">
        <f t="array" ref="N28">-(IF(N$2=1,Assumptions!$AF29/12,-(SUMIF($D$2:$EE$2,N$2-1,$D28:$EE28)/12)*(1+XLOOKUP(N$2,Assumptions!$C$94:$M$94,Assumptions!$C$98:$M$98))))</f>
        <v>-464.094825</v>
      </c>
      <c r="O28" s="50">
        <f t="array" ref="O28">-(IF(O$2=1,Assumptions!$AF29/12,-(SUMIF($D$2:$EE$2,O$2-1,$D28:$EE28)/12)*(1+XLOOKUP(O$2,Assumptions!$C$94:$M$94,Assumptions!$C$98:$M$98))))</f>
        <v>-464.094825</v>
      </c>
      <c r="P28" s="50">
        <f t="array" ref="P28">-(IF(P$2=1,Assumptions!$AF29/12,-(SUMIF($D$2:$EE$2,P$2-1,$D28:$EE28)/12)*(1+XLOOKUP(P$2,Assumptions!$C$94:$M$94,Assumptions!$C$98:$M$98))))</f>
        <v>-478.0176698</v>
      </c>
      <c r="Q28" s="50">
        <f t="array" ref="Q28">-(IF(Q$2=1,Assumptions!$AF29/12,-(SUMIF($D$2:$EE$2,Q$2-1,$D28:$EE28)/12)*(1+XLOOKUP(Q$2,Assumptions!$C$94:$M$94,Assumptions!$C$98:$M$98))))</f>
        <v>-478.0176698</v>
      </c>
      <c r="R28" s="50">
        <f t="array" ref="R28">-(IF(R$2=1,Assumptions!$AF29/12,-(SUMIF($D$2:$EE$2,R$2-1,$D28:$EE28)/12)*(1+XLOOKUP(R$2,Assumptions!$C$94:$M$94,Assumptions!$C$98:$M$98))))</f>
        <v>-478.0176698</v>
      </c>
      <c r="S28" s="50">
        <f t="array" ref="S28">-(IF(S$2=1,Assumptions!$AF29/12,-(SUMIF($D$2:$EE$2,S$2-1,$D28:$EE28)/12)*(1+XLOOKUP(S$2,Assumptions!$C$94:$M$94,Assumptions!$C$98:$M$98))))</f>
        <v>-478.0176698</v>
      </c>
      <c r="T28" s="50">
        <f t="array" ref="T28">-(IF(T$2=1,Assumptions!$AF29/12,-(SUMIF($D$2:$EE$2,T$2-1,$D28:$EE28)/12)*(1+XLOOKUP(T$2,Assumptions!$C$94:$M$94,Assumptions!$C$98:$M$98))))</f>
        <v>-478.0176698</v>
      </c>
      <c r="U28" s="50">
        <f t="array" ref="U28">-(IF(U$2=1,Assumptions!$AF29/12,-(SUMIF($D$2:$EE$2,U$2-1,$D28:$EE28)/12)*(1+XLOOKUP(U$2,Assumptions!$C$94:$M$94,Assumptions!$C$98:$M$98))))</f>
        <v>-478.0176698</v>
      </c>
      <c r="V28" s="50">
        <f t="array" ref="V28">-(IF(V$2=1,Assumptions!$AF29/12,-(SUMIF($D$2:$EE$2,V$2-1,$D28:$EE28)/12)*(1+XLOOKUP(V$2,Assumptions!$C$94:$M$94,Assumptions!$C$98:$M$98))))</f>
        <v>-478.0176698</v>
      </c>
      <c r="W28" s="50">
        <f t="array" ref="W28">-(IF(W$2=1,Assumptions!$AF29/12,-(SUMIF($D$2:$EE$2,W$2-1,$D28:$EE28)/12)*(1+XLOOKUP(W$2,Assumptions!$C$94:$M$94,Assumptions!$C$98:$M$98))))</f>
        <v>-478.0176698</v>
      </c>
      <c r="X28" s="50">
        <f t="array" ref="X28">-(IF(X$2=1,Assumptions!$AF29/12,-(SUMIF($D$2:$EE$2,X$2-1,$D28:$EE28)/12)*(1+XLOOKUP(X$2,Assumptions!$C$94:$M$94,Assumptions!$C$98:$M$98))))</f>
        <v>-478.0176698</v>
      </c>
      <c r="Y28" s="50">
        <f t="array" ref="Y28">-(IF(Y$2=1,Assumptions!$AF29/12,-(SUMIF($D$2:$EE$2,Y$2-1,$D28:$EE28)/12)*(1+XLOOKUP(Y$2,Assumptions!$C$94:$M$94,Assumptions!$C$98:$M$98))))</f>
        <v>-478.0176698</v>
      </c>
      <c r="Z28" s="50">
        <f t="array" ref="Z28">-(IF(Z$2=1,Assumptions!$AF29/12,-(SUMIF($D$2:$EE$2,Z$2-1,$D28:$EE28)/12)*(1+XLOOKUP(Z$2,Assumptions!$C$94:$M$94,Assumptions!$C$98:$M$98))))</f>
        <v>-478.0176698</v>
      </c>
      <c r="AA28" s="50">
        <f t="array" ref="AA28">-(IF(AA$2=1,Assumptions!$AF29/12,-(SUMIF($D$2:$EE$2,AA$2-1,$D28:$EE28)/12)*(1+XLOOKUP(AA$2,Assumptions!$C$94:$M$94,Assumptions!$C$98:$M$98))))</f>
        <v>-478.0176698</v>
      </c>
      <c r="AB28" s="50">
        <f t="array" ref="AB28">-(IF(AB$2=1,Assumptions!$AF29/12,-(SUMIF($D$2:$EE$2,AB$2-1,$D28:$EE28)/12)*(1+XLOOKUP(AB$2,Assumptions!$C$94:$M$94,Assumptions!$C$98:$M$98))))</f>
        <v>-492.3581998</v>
      </c>
      <c r="AC28" s="50">
        <f t="array" ref="AC28">-(IF(AC$2=1,Assumptions!$AF29/12,-(SUMIF($D$2:$EE$2,AC$2-1,$D28:$EE28)/12)*(1+XLOOKUP(AC$2,Assumptions!$C$94:$M$94,Assumptions!$C$98:$M$98))))</f>
        <v>-492.3581998</v>
      </c>
      <c r="AD28" s="50">
        <f t="array" ref="AD28">-(IF(AD$2=1,Assumptions!$AF29/12,-(SUMIF($D$2:$EE$2,AD$2-1,$D28:$EE28)/12)*(1+XLOOKUP(AD$2,Assumptions!$C$94:$M$94,Assumptions!$C$98:$M$98))))</f>
        <v>-492.3581998</v>
      </c>
      <c r="AE28" s="50">
        <f t="array" ref="AE28">-(IF(AE$2=1,Assumptions!$AF29/12,-(SUMIF($D$2:$EE$2,AE$2-1,$D28:$EE28)/12)*(1+XLOOKUP(AE$2,Assumptions!$C$94:$M$94,Assumptions!$C$98:$M$98))))</f>
        <v>-492.3581998</v>
      </c>
      <c r="AF28" s="50">
        <f t="array" ref="AF28">-(IF(AF$2=1,Assumptions!$AF29/12,-(SUMIF($D$2:$EE$2,AF$2-1,$D28:$EE28)/12)*(1+XLOOKUP(AF$2,Assumptions!$C$94:$M$94,Assumptions!$C$98:$M$98))))</f>
        <v>-492.3581998</v>
      </c>
      <c r="AG28" s="50">
        <f t="array" ref="AG28">-(IF(AG$2=1,Assumptions!$AF29/12,-(SUMIF($D$2:$EE$2,AG$2-1,$D28:$EE28)/12)*(1+XLOOKUP(AG$2,Assumptions!$C$94:$M$94,Assumptions!$C$98:$M$98))))</f>
        <v>-492.3581998</v>
      </c>
      <c r="AH28" s="50">
        <f t="array" ref="AH28">-(IF(AH$2=1,Assumptions!$AF29/12,-(SUMIF($D$2:$EE$2,AH$2-1,$D28:$EE28)/12)*(1+XLOOKUP(AH$2,Assumptions!$C$94:$M$94,Assumptions!$C$98:$M$98))))</f>
        <v>-492.3581998</v>
      </c>
      <c r="AI28" s="50">
        <f t="array" ref="AI28">-(IF(AI$2=1,Assumptions!$AF29/12,-(SUMIF($D$2:$EE$2,AI$2-1,$D28:$EE28)/12)*(1+XLOOKUP(AI$2,Assumptions!$C$94:$M$94,Assumptions!$C$98:$M$98))))</f>
        <v>-492.3581998</v>
      </c>
      <c r="AJ28" s="50">
        <f t="array" ref="AJ28">-(IF(AJ$2=1,Assumptions!$AF29/12,-(SUMIF($D$2:$EE$2,AJ$2-1,$D28:$EE28)/12)*(1+XLOOKUP(AJ$2,Assumptions!$C$94:$M$94,Assumptions!$C$98:$M$98))))</f>
        <v>-492.3581998</v>
      </c>
      <c r="AK28" s="50">
        <f t="array" ref="AK28">-(IF(AK$2=1,Assumptions!$AF29/12,-(SUMIF($D$2:$EE$2,AK$2-1,$D28:$EE28)/12)*(1+XLOOKUP(AK$2,Assumptions!$C$94:$M$94,Assumptions!$C$98:$M$98))))</f>
        <v>-492.3581998</v>
      </c>
      <c r="AL28" s="50">
        <f t="array" ref="AL28">-(IF(AL$2=1,Assumptions!$AF29/12,-(SUMIF($D$2:$EE$2,AL$2-1,$D28:$EE28)/12)*(1+XLOOKUP(AL$2,Assumptions!$C$94:$M$94,Assumptions!$C$98:$M$98))))</f>
        <v>-492.3581998</v>
      </c>
      <c r="AM28" s="50">
        <f t="array" ref="AM28">-(IF(AM$2=1,Assumptions!$AF29/12,-(SUMIF($D$2:$EE$2,AM$2-1,$D28:$EE28)/12)*(1+XLOOKUP(AM$2,Assumptions!$C$94:$M$94,Assumptions!$C$98:$M$98))))</f>
        <v>-492.3581998</v>
      </c>
      <c r="AN28" s="50">
        <f t="array" ref="AN28">-(IF(AN$2=1,Assumptions!$AF29/12,-(SUMIF($D$2:$EE$2,AN$2-1,$D28:$EE28)/12)*(1+XLOOKUP(AN$2,Assumptions!$C$94:$M$94,Assumptions!$C$98:$M$98))))</f>
        <v>-507.1289458</v>
      </c>
      <c r="AO28" s="50">
        <f t="array" ref="AO28">-(IF(AO$2=1,Assumptions!$AF29/12,-(SUMIF($D$2:$EE$2,AO$2-1,$D28:$EE28)/12)*(1+XLOOKUP(AO$2,Assumptions!$C$94:$M$94,Assumptions!$C$98:$M$98))))</f>
        <v>-507.1289458</v>
      </c>
      <c r="AP28" s="50">
        <f t="array" ref="AP28">-(IF(AP$2=1,Assumptions!$AF29/12,-(SUMIF($D$2:$EE$2,AP$2-1,$D28:$EE28)/12)*(1+XLOOKUP(AP$2,Assumptions!$C$94:$M$94,Assumptions!$C$98:$M$98))))</f>
        <v>-507.1289458</v>
      </c>
      <c r="AQ28" s="50">
        <f t="array" ref="AQ28">-(IF(AQ$2=1,Assumptions!$AF29/12,-(SUMIF($D$2:$EE$2,AQ$2-1,$D28:$EE28)/12)*(1+XLOOKUP(AQ$2,Assumptions!$C$94:$M$94,Assumptions!$C$98:$M$98))))</f>
        <v>-507.1289458</v>
      </c>
      <c r="AR28" s="50">
        <f t="array" ref="AR28">-(IF(AR$2=1,Assumptions!$AF29/12,-(SUMIF($D$2:$EE$2,AR$2-1,$D28:$EE28)/12)*(1+XLOOKUP(AR$2,Assumptions!$C$94:$M$94,Assumptions!$C$98:$M$98))))</f>
        <v>-507.1289458</v>
      </c>
      <c r="AS28" s="50">
        <f t="array" ref="AS28">-(IF(AS$2=1,Assumptions!$AF29/12,-(SUMIF($D$2:$EE$2,AS$2-1,$D28:$EE28)/12)*(1+XLOOKUP(AS$2,Assumptions!$C$94:$M$94,Assumptions!$C$98:$M$98))))</f>
        <v>-507.1289458</v>
      </c>
      <c r="AT28" s="50">
        <f t="array" ref="AT28">-(IF(AT$2=1,Assumptions!$AF29/12,-(SUMIF($D$2:$EE$2,AT$2-1,$D28:$EE28)/12)*(1+XLOOKUP(AT$2,Assumptions!$C$94:$M$94,Assumptions!$C$98:$M$98))))</f>
        <v>-507.1289458</v>
      </c>
      <c r="AU28" s="50">
        <f t="array" ref="AU28">-(IF(AU$2=1,Assumptions!$AF29/12,-(SUMIF($D$2:$EE$2,AU$2-1,$D28:$EE28)/12)*(1+XLOOKUP(AU$2,Assumptions!$C$94:$M$94,Assumptions!$C$98:$M$98))))</f>
        <v>-507.1289458</v>
      </c>
      <c r="AV28" s="50">
        <f t="array" ref="AV28">-(IF(AV$2=1,Assumptions!$AF29/12,-(SUMIF($D$2:$EE$2,AV$2-1,$D28:$EE28)/12)*(1+XLOOKUP(AV$2,Assumptions!$C$94:$M$94,Assumptions!$C$98:$M$98))))</f>
        <v>-507.1289458</v>
      </c>
      <c r="AW28" s="50">
        <f t="array" ref="AW28">-(IF(AW$2=1,Assumptions!$AF29/12,-(SUMIF($D$2:$EE$2,AW$2-1,$D28:$EE28)/12)*(1+XLOOKUP(AW$2,Assumptions!$C$94:$M$94,Assumptions!$C$98:$M$98))))</f>
        <v>-507.1289458</v>
      </c>
      <c r="AX28" s="50">
        <f t="array" ref="AX28">-(IF(AX$2=1,Assumptions!$AF29/12,-(SUMIF($D$2:$EE$2,AX$2-1,$D28:$EE28)/12)*(1+XLOOKUP(AX$2,Assumptions!$C$94:$M$94,Assumptions!$C$98:$M$98))))</f>
        <v>-507.1289458</v>
      </c>
      <c r="AY28" s="50">
        <f t="array" ref="AY28">-(IF(AY$2=1,Assumptions!$AF29/12,-(SUMIF($D$2:$EE$2,AY$2-1,$D28:$EE28)/12)*(1+XLOOKUP(AY$2,Assumptions!$C$94:$M$94,Assumptions!$C$98:$M$98))))</f>
        <v>-507.1289458</v>
      </c>
      <c r="AZ28" s="50">
        <f t="array" ref="AZ28">-(IF(AZ$2=1,Assumptions!$AF29/12,-(SUMIF($D$2:$EE$2,AZ$2-1,$D28:$EE28)/12)*(1+XLOOKUP(AZ$2,Assumptions!$C$94:$M$94,Assumptions!$C$98:$M$98))))</f>
        <v>-522.3428142</v>
      </c>
      <c r="BA28" s="50">
        <f t="array" ref="BA28">-(IF(BA$2=1,Assumptions!$AF29/12,-(SUMIF($D$2:$EE$2,BA$2-1,$D28:$EE28)/12)*(1+XLOOKUP(BA$2,Assumptions!$C$94:$M$94,Assumptions!$C$98:$M$98))))</f>
        <v>-522.3428142</v>
      </c>
      <c r="BB28" s="50">
        <f t="array" ref="BB28">-(IF(BB$2=1,Assumptions!$AF29/12,-(SUMIF($D$2:$EE$2,BB$2-1,$D28:$EE28)/12)*(1+XLOOKUP(BB$2,Assumptions!$C$94:$M$94,Assumptions!$C$98:$M$98))))</f>
        <v>-522.3428142</v>
      </c>
      <c r="BC28" s="50">
        <f t="array" ref="BC28">-(IF(BC$2=1,Assumptions!$AF29/12,-(SUMIF($D$2:$EE$2,BC$2-1,$D28:$EE28)/12)*(1+XLOOKUP(BC$2,Assumptions!$C$94:$M$94,Assumptions!$C$98:$M$98))))</f>
        <v>-522.3428142</v>
      </c>
      <c r="BD28" s="50">
        <f t="array" ref="BD28">-(IF(BD$2=1,Assumptions!$AF29/12,-(SUMIF($D$2:$EE$2,BD$2-1,$D28:$EE28)/12)*(1+XLOOKUP(BD$2,Assumptions!$C$94:$M$94,Assumptions!$C$98:$M$98))))</f>
        <v>-522.3428142</v>
      </c>
      <c r="BE28" s="50">
        <f t="array" ref="BE28">-(IF(BE$2=1,Assumptions!$AF29/12,-(SUMIF($D$2:$EE$2,BE$2-1,$D28:$EE28)/12)*(1+XLOOKUP(BE$2,Assumptions!$C$94:$M$94,Assumptions!$C$98:$M$98))))</f>
        <v>-522.3428142</v>
      </c>
      <c r="BF28" s="50">
        <f t="array" ref="BF28">-(IF(BF$2=1,Assumptions!$AF29/12,-(SUMIF($D$2:$EE$2,BF$2-1,$D28:$EE28)/12)*(1+XLOOKUP(BF$2,Assumptions!$C$94:$M$94,Assumptions!$C$98:$M$98))))</f>
        <v>-522.3428142</v>
      </c>
      <c r="BG28" s="50">
        <f t="array" ref="BG28">-(IF(BG$2=1,Assumptions!$AF29/12,-(SUMIF($D$2:$EE$2,BG$2-1,$D28:$EE28)/12)*(1+XLOOKUP(BG$2,Assumptions!$C$94:$M$94,Assumptions!$C$98:$M$98))))</f>
        <v>-522.3428142</v>
      </c>
      <c r="BH28" s="50">
        <f t="array" ref="BH28">-(IF(BH$2=1,Assumptions!$AF29/12,-(SUMIF($D$2:$EE$2,BH$2-1,$D28:$EE28)/12)*(1+XLOOKUP(BH$2,Assumptions!$C$94:$M$94,Assumptions!$C$98:$M$98))))</f>
        <v>-522.3428142</v>
      </c>
      <c r="BI28" s="50">
        <f t="array" ref="BI28">-(IF(BI$2=1,Assumptions!$AF29/12,-(SUMIF($D$2:$EE$2,BI$2-1,$D28:$EE28)/12)*(1+XLOOKUP(BI$2,Assumptions!$C$94:$M$94,Assumptions!$C$98:$M$98))))</f>
        <v>-522.3428142</v>
      </c>
      <c r="BJ28" s="50">
        <f t="array" ref="BJ28">-(IF(BJ$2=1,Assumptions!$AF29/12,-(SUMIF($D$2:$EE$2,BJ$2-1,$D28:$EE28)/12)*(1+XLOOKUP(BJ$2,Assumptions!$C$94:$M$94,Assumptions!$C$98:$M$98))))</f>
        <v>-522.3428142</v>
      </c>
      <c r="BK28" s="50">
        <f t="array" ref="BK28">-(IF(BK$2=1,Assumptions!$AF29/12,-(SUMIF($D$2:$EE$2,BK$2-1,$D28:$EE28)/12)*(1+XLOOKUP(BK$2,Assumptions!$C$94:$M$94,Assumptions!$C$98:$M$98))))</f>
        <v>-522.3428142</v>
      </c>
      <c r="BL28" s="50">
        <f t="array" ref="BL28">-(IF(BL$2=1,Assumptions!$AF29/12,-(SUMIF($D$2:$EE$2,BL$2-1,$D28:$EE28)/12)*(1+XLOOKUP(BL$2,Assumptions!$C$94:$M$94,Assumptions!$C$98:$M$98))))</f>
        <v>-538.0130986</v>
      </c>
      <c r="BM28" s="50">
        <f t="array" ref="BM28">-(IF(BM$2=1,Assumptions!$AF29/12,-(SUMIF($D$2:$EE$2,BM$2-1,$D28:$EE28)/12)*(1+XLOOKUP(BM$2,Assumptions!$C$94:$M$94,Assumptions!$C$98:$M$98))))</f>
        <v>-538.0130986</v>
      </c>
      <c r="BN28" s="50">
        <f t="array" ref="BN28">-(IF(BN$2=1,Assumptions!$AF29/12,-(SUMIF($D$2:$EE$2,BN$2-1,$D28:$EE28)/12)*(1+XLOOKUP(BN$2,Assumptions!$C$94:$M$94,Assumptions!$C$98:$M$98))))</f>
        <v>-538.0130986</v>
      </c>
      <c r="BO28" s="50">
        <f t="array" ref="BO28">-(IF(BO$2=1,Assumptions!$AF29/12,-(SUMIF($D$2:$EE$2,BO$2-1,$D28:$EE28)/12)*(1+XLOOKUP(BO$2,Assumptions!$C$94:$M$94,Assumptions!$C$98:$M$98))))</f>
        <v>-538.0130986</v>
      </c>
      <c r="BP28" s="50">
        <f t="array" ref="BP28">-(IF(BP$2=1,Assumptions!$AF29/12,-(SUMIF($D$2:$EE$2,BP$2-1,$D28:$EE28)/12)*(1+XLOOKUP(BP$2,Assumptions!$C$94:$M$94,Assumptions!$C$98:$M$98))))</f>
        <v>-538.0130986</v>
      </c>
      <c r="BQ28" s="50">
        <f t="array" ref="BQ28">-(IF(BQ$2=1,Assumptions!$AF29/12,-(SUMIF($D$2:$EE$2,BQ$2-1,$D28:$EE28)/12)*(1+XLOOKUP(BQ$2,Assumptions!$C$94:$M$94,Assumptions!$C$98:$M$98))))</f>
        <v>-538.0130986</v>
      </c>
      <c r="BR28" s="50">
        <f t="array" ref="BR28">-(IF(BR$2=1,Assumptions!$AF29/12,-(SUMIF($D$2:$EE$2,BR$2-1,$D28:$EE28)/12)*(1+XLOOKUP(BR$2,Assumptions!$C$94:$M$94,Assumptions!$C$98:$M$98))))</f>
        <v>-538.0130986</v>
      </c>
      <c r="BS28" s="50">
        <f t="array" ref="BS28">-(IF(BS$2=1,Assumptions!$AF29/12,-(SUMIF($D$2:$EE$2,BS$2-1,$D28:$EE28)/12)*(1+XLOOKUP(BS$2,Assumptions!$C$94:$M$94,Assumptions!$C$98:$M$98))))</f>
        <v>-538.0130986</v>
      </c>
      <c r="BT28" s="50">
        <f t="array" ref="BT28">-(IF(BT$2=1,Assumptions!$AF29/12,-(SUMIF($D$2:$EE$2,BT$2-1,$D28:$EE28)/12)*(1+XLOOKUP(BT$2,Assumptions!$C$94:$M$94,Assumptions!$C$98:$M$98))))</f>
        <v>-538.0130986</v>
      </c>
      <c r="BU28" s="50">
        <f t="array" ref="BU28">-(IF(BU$2=1,Assumptions!$AF29/12,-(SUMIF($D$2:$EE$2,BU$2-1,$D28:$EE28)/12)*(1+XLOOKUP(BU$2,Assumptions!$C$94:$M$94,Assumptions!$C$98:$M$98))))</f>
        <v>-538.0130986</v>
      </c>
      <c r="BV28" s="50">
        <f t="array" ref="BV28">-(IF(BV$2=1,Assumptions!$AF29/12,-(SUMIF($D$2:$EE$2,BV$2-1,$D28:$EE28)/12)*(1+XLOOKUP(BV$2,Assumptions!$C$94:$M$94,Assumptions!$C$98:$M$98))))</f>
        <v>-538.0130986</v>
      </c>
      <c r="BW28" s="50">
        <f t="array" ref="BW28">-(IF(BW$2=1,Assumptions!$AF29/12,-(SUMIF($D$2:$EE$2,BW$2-1,$D28:$EE28)/12)*(1+XLOOKUP(BW$2,Assumptions!$C$94:$M$94,Assumptions!$C$98:$M$98))))</f>
        <v>-538.0130986</v>
      </c>
      <c r="BX28" s="50">
        <f t="array" ref="BX28">-(IF(BX$2=1,Assumptions!$AF29/12,-(SUMIF($D$2:$EE$2,BX$2-1,$D28:$EE28)/12)*(1+XLOOKUP(BX$2,Assumptions!$C$94:$M$94,Assumptions!$C$98:$M$98))))</f>
        <v>-554.1534916</v>
      </c>
      <c r="BY28" s="50">
        <f t="array" ref="BY28">-(IF(BY$2=1,Assumptions!$AF29/12,-(SUMIF($D$2:$EE$2,BY$2-1,$D28:$EE28)/12)*(1+XLOOKUP(BY$2,Assumptions!$C$94:$M$94,Assumptions!$C$98:$M$98))))</f>
        <v>-554.1534916</v>
      </c>
      <c r="BZ28" s="50">
        <f t="array" ref="BZ28">-(IF(BZ$2=1,Assumptions!$AF29/12,-(SUMIF($D$2:$EE$2,BZ$2-1,$D28:$EE28)/12)*(1+XLOOKUP(BZ$2,Assumptions!$C$94:$M$94,Assumptions!$C$98:$M$98))))</f>
        <v>-554.1534916</v>
      </c>
      <c r="CA28" s="50">
        <f t="array" ref="CA28">-(IF(CA$2=1,Assumptions!$AF29/12,-(SUMIF($D$2:$EE$2,CA$2-1,$D28:$EE28)/12)*(1+XLOOKUP(CA$2,Assumptions!$C$94:$M$94,Assumptions!$C$98:$M$98))))</f>
        <v>-554.1534916</v>
      </c>
      <c r="CB28" s="50">
        <f t="array" ref="CB28">-(IF(CB$2=1,Assumptions!$AF29/12,-(SUMIF($D$2:$EE$2,CB$2-1,$D28:$EE28)/12)*(1+XLOOKUP(CB$2,Assumptions!$C$94:$M$94,Assumptions!$C$98:$M$98))))</f>
        <v>-554.1534916</v>
      </c>
      <c r="CC28" s="50">
        <f t="array" ref="CC28">-(IF(CC$2=1,Assumptions!$AF29/12,-(SUMIF($D$2:$EE$2,CC$2-1,$D28:$EE28)/12)*(1+XLOOKUP(CC$2,Assumptions!$C$94:$M$94,Assumptions!$C$98:$M$98))))</f>
        <v>-554.1534916</v>
      </c>
      <c r="CD28" s="50">
        <f t="array" ref="CD28">-(IF(CD$2=1,Assumptions!$AF29/12,-(SUMIF($D$2:$EE$2,CD$2-1,$D28:$EE28)/12)*(1+XLOOKUP(CD$2,Assumptions!$C$94:$M$94,Assumptions!$C$98:$M$98))))</f>
        <v>-554.1534916</v>
      </c>
      <c r="CE28" s="50">
        <f t="array" ref="CE28">-(IF(CE$2=1,Assumptions!$AF29/12,-(SUMIF($D$2:$EE$2,CE$2-1,$D28:$EE28)/12)*(1+XLOOKUP(CE$2,Assumptions!$C$94:$M$94,Assumptions!$C$98:$M$98))))</f>
        <v>-554.1534916</v>
      </c>
      <c r="CF28" s="50">
        <f t="array" ref="CF28">-(IF(CF$2=1,Assumptions!$AF29/12,-(SUMIF($D$2:$EE$2,CF$2-1,$D28:$EE28)/12)*(1+XLOOKUP(CF$2,Assumptions!$C$94:$M$94,Assumptions!$C$98:$M$98))))</f>
        <v>-554.1534916</v>
      </c>
      <c r="CG28" s="50">
        <f t="array" ref="CG28">-(IF(CG$2=1,Assumptions!$AF29/12,-(SUMIF($D$2:$EE$2,CG$2-1,$D28:$EE28)/12)*(1+XLOOKUP(CG$2,Assumptions!$C$94:$M$94,Assumptions!$C$98:$M$98))))</f>
        <v>-554.1534916</v>
      </c>
      <c r="CH28" s="50">
        <f t="array" ref="CH28">-(IF(CH$2=1,Assumptions!$AF29/12,-(SUMIF($D$2:$EE$2,CH$2-1,$D28:$EE28)/12)*(1+XLOOKUP(CH$2,Assumptions!$C$94:$M$94,Assumptions!$C$98:$M$98))))</f>
        <v>-554.1534916</v>
      </c>
      <c r="CI28" s="50">
        <f t="array" ref="CI28">-(IF(CI$2=1,Assumptions!$AF29/12,-(SUMIF($D$2:$EE$2,CI$2-1,$D28:$EE28)/12)*(1+XLOOKUP(CI$2,Assumptions!$C$94:$M$94,Assumptions!$C$98:$M$98))))</f>
        <v>-554.1534916</v>
      </c>
      <c r="CJ28" s="50">
        <f t="array" ref="CJ28">-(IF(CJ$2=1,Assumptions!$AF29/12,-(SUMIF($D$2:$EE$2,CJ$2-1,$D28:$EE28)/12)*(1+XLOOKUP(CJ$2,Assumptions!$C$94:$M$94,Assumptions!$C$98:$M$98))))</f>
        <v>-570.7780963</v>
      </c>
      <c r="CK28" s="50">
        <f t="array" ref="CK28">-(IF(CK$2=1,Assumptions!$AF29/12,-(SUMIF($D$2:$EE$2,CK$2-1,$D28:$EE28)/12)*(1+XLOOKUP(CK$2,Assumptions!$C$94:$M$94,Assumptions!$C$98:$M$98))))</f>
        <v>-570.7780963</v>
      </c>
      <c r="CL28" s="50">
        <f t="array" ref="CL28">-(IF(CL$2=1,Assumptions!$AF29/12,-(SUMIF($D$2:$EE$2,CL$2-1,$D28:$EE28)/12)*(1+XLOOKUP(CL$2,Assumptions!$C$94:$M$94,Assumptions!$C$98:$M$98))))</f>
        <v>-570.7780963</v>
      </c>
      <c r="CM28" s="50">
        <f t="array" ref="CM28">-(IF(CM$2=1,Assumptions!$AF29/12,-(SUMIF($D$2:$EE$2,CM$2-1,$D28:$EE28)/12)*(1+XLOOKUP(CM$2,Assumptions!$C$94:$M$94,Assumptions!$C$98:$M$98))))</f>
        <v>-570.7780963</v>
      </c>
      <c r="CN28" s="50">
        <f t="array" ref="CN28">-(IF(CN$2=1,Assumptions!$AF29/12,-(SUMIF($D$2:$EE$2,CN$2-1,$D28:$EE28)/12)*(1+XLOOKUP(CN$2,Assumptions!$C$94:$M$94,Assumptions!$C$98:$M$98))))</f>
        <v>-570.7780963</v>
      </c>
      <c r="CO28" s="50">
        <f t="array" ref="CO28">-(IF(CO$2=1,Assumptions!$AF29/12,-(SUMIF($D$2:$EE$2,CO$2-1,$D28:$EE28)/12)*(1+XLOOKUP(CO$2,Assumptions!$C$94:$M$94,Assumptions!$C$98:$M$98))))</f>
        <v>-570.7780963</v>
      </c>
      <c r="CP28" s="50">
        <f t="array" ref="CP28">-(IF(CP$2=1,Assumptions!$AF29/12,-(SUMIF($D$2:$EE$2,CP$2-1,$D28:$EE28)/12)*(1+XLOOKUP(CP$2,Assumptions!$C$94:$M$94,Assumptions!$C$98:$M$98))))</f>
        <v>-570.7780963</v>
      </c>
      <c r="CQ28" s="50">
        <f t="array" ref="CQ28">-(IF(CQ$2=1,Assumptions!$AF29/12,-(SUMIF($D$2:$EE$2,CQ$2-1,$D28:$EE28)/12)*(1+XLOOKUP(CQ$2,Assumptions!$C$94:$M$94,Assumptions!$C$98:$M$98))))</f>
        <v>-570.7780963</v>
      </c>
      <c r="CR28" s="50">
        <f t="array" ref="CR28">-(IF(CR$2=1,Assumptions!$AF29/12,-(SUMIF($D$2:$EE$2,CR$2-1,$D28:$EE28)/12)*(1+XLOOKUP(CR$2,Assumptions!$C$94:$M$94,Assumptions!$C$98:$M$98))))</f>
        <v>-570.7780963</v>
      </c>
      <c r="CS28" s="50">
        <f t="array" ref="CS28">-(IF(CS$2=1,Assumptions!$AF29/12,-(SUMIF($D$2:$EE$2,CS$2-1,$D28:$EE28)/12)*(1+XLOOKUP(CS$2,Assumptions!$C$94:$M$94,Assumptions!$C$98:$M$98))))</f>
        <v>-570.7780963</v>
      </c>
      <c r="CT28" s="50">
        <f t="array" ref="CT28">-(IF(CT$2=1,Assumptions!$AF29/12,-(SUMIF($D$2:$EE$2,CT$2-1,$D28:$EE28)/12)*(1+XLOOKUP(CT$2,Assumptions!$C$94:$M$94,Assumptions!$C$98:$M$98))))</f>
        <v>-570.7780963</v>
      </c>
      <c r="CU28" s="50">
        <f t="array" ref="CU28">-(IF(CU$2=1,Assumptions!$AF29/12,-(SUMIF($D$2:$EE$2,CU$2-1,$D28:$EE28)/12)*(1+XLOOKUP(CU$2,Assumptions!$C$94:$M$94,Assumptions!$C$98:$M$98))))</f>
        <v>-570.7780963</v>
      </c>
      <c r="CV28" s="50">
        <f t="array" ref="CV28">-(IF(CV$2=1,Assumptions!$AF29/12,-(SUMIF($D$2:$EE$2,CV$2-1,$D28:$EE28)/12)*(1+XLOOKUP(CV$2,Assumptions!$C$94:$M$94,Assumptions!$C$98:$M$98))))</f>
        <v>-587.9014392</v>
      </c>
      <c r="CW28" s="50">
        <f t="array" ref="CW28">-(IF(CW$2=1,Assumptions!$AF29/12,-(SUMIF($D$2:$EE$2,CW$2-1,$D28:$EE28)/12)*(1+XLOOKUP(CW$2,Assumptions!$C$94:$M$94,Assumptions!$C$98:$M$98))))</f>
        <v>-587.9014392</v>
      </c>
      <c r="CX28" s="50">
        <f t="array" ref="CX28">-(IF(CX$2=1,Assumptions!$AF29/12,-(SUMIF($D$2:$EE$2,CX$2-1,$D28:$EE28)/12)*(1+XLOOKUP(CX$2,Assumptions!$C$94:$M$94,Assumptions!$C$98:$M$98))))</f>
        <v>-587.9014392</v>
      </c>
      <c r="CY28" s="50">
        <f t="array" ref="CY28">-(IF(CY$2=1,Assumptions!$AF29/12,-(SUMIF($D$2:$EE$2,CY$2-1,$D28:$EE28)/12)*(1+XLOOKUP(CY$2,Assumptions!$C$94:$M$94,Assumptions!$C$98:$M$98))))</f>
        <v>-587.9014392</v>
      </c>
      <c r="CZ28" s="50">
        <f t="array" ref="CZ28">-(IF(CZ$2=1,Assumptions!$AF29/12,-(SUMIF($D$2:$EE$2,CZ$2-1,$D28:$EE28)/12)*(1+XLOOKUP(CZ$2,Assumptions!$C$94:$M$94,Assumptions!$C$98:$M$98))))</f>
        <v>-587.9014392</v>
      </c>
      <c r="DA28" s="50">
        <f t="array" ref="DA28">-(IF(DA$2=1,Assumptions!$AF29/12,-(SUMIF($D$2:$EE$2,DA$2-1,$D28:$EE28)/12)*(1+XLOOKUP(DA$2,Assumptions!$C$94:$M$94,Assumptions!$C$98:$M$98))))</f>
        <v>-587.9014392</v>
      </c>
      <c r="DB28" s="50">
        <f t="array" ref="DB28">-(IF(DB$2=1,Assumptions!$AF29/12,-(SUMIF($D$2:$EE$2,DB$2-1,$D28:$EE28)/12)*(1+XLOOKUP(DB$2,Assumptions!$C$94:$M$94,Assumptions!$C$98:$M$98))))</f>
        <v>-587.9014392</v>
      </c>
      <c r="DC28" s="50">
        <f t="array" ref="DC28">-(IF(DC$2=1,Assumptions!$AF29/12,-(SUMIF($D$2:$EE$2,DC$2-1,$D28:$EE28)/12)*(1+XLOOKUP(DC$2,Assumptions!$C$94:$M$94,Assumptions!$C$98:$M$98))))</f>
        <v>-587.9014392</v>
      </c>
      <c r="DD28" s="50">
        <f t="array" ref="DD28">-(IF(DD$2=1,Assumptions!$AF29/12,-(SUMIF($D$2:$EE$2,DD$2-1,$D28:$EE28)/12)*(1+XLOOKUP(DD$2,Assumptions!$C$94:$M$94,Assumptions!$C$98:$M$98))))</f>
        <v>-587.9014392</v>
      </c>
      <c r="DE28" s="50">
        <f t="array" ref="DE28">-(IF(DE$2=1,Assumptions!$AF29/12,-(SUMIF($D$2:$EE$2,DE$2-1,$D28:$EE28)/12)*(1+XLOOKUP(DE$2,Assumptions!$C$94:$M$94,Assumptions!$C$98:$M$98))))</f>
        <v>-587.9014392</v>
      </c>
      <c r="DF28" s="50">
        <f t="array" ref="DF28">-(IF(DF$2=1,Assumptions!$AF29/12,-(SUMIF($D$2:$EE$2,DF$2-1,$D28:$EE28)/12)*(1+XLOOKUP(DF$2,Assumptions!$C$94:$M$94,Assumptions!$C$98:$M$98))))</f>
        <v>-587.9014392</v>
      </c>
      <c r="DG28" s="50">
        <f t="array" ref="DG28">-(IF(DG$2=1,Assumptions!$AF29/12,-(SUMIF($D$2:$EE$2,DG$2-1,$D28:$EE28)/12)*(1+XLOOKUP(DG$2,Assumptions!$C$94:$M$94,Assumptions!$C$98:$M$98))))</f>
        <v>-587.9014392</v>
      </c>
      <c r="DH28" s="50">
        <f t="array" ref="DH28">-(IF(DH$2=1,Assumptions!$AF29/12,-(SUMIF($D$2:$EE$2,DH$2-1,$D28:$EE28)/12)*(1+XLOOKUP(DH$2,Assumptions!$C$94:$M$94,Assumptions!$C$98:$M$98))))</f>
        <v>-605.5384824</v>
      </c>
      <c r="DI28" s="50">
        <f t="array" ref="DI28">-(IF(DI$2=1,Assumptions!$AF29/12,-(SUMIF($D$2:$EE$2,DI$2-1,$D28:$EE28)/12)*(1+XLOOKUP(DI$2,Assumptions!$C$94:$M$94,Assumptions!$C$98:$M$98))))</f>
        <v>-605.5384824</v>
      </c>
      <c r="DJ28" s="50">
        <f t="array" ref="DJ28">-(IF(DJ$2=1,Assumptions!$AF29/12,-(SUMIF($D$2:$EE$2,DJ$2-1,$D28:$EE28)/12)*(1+XLOOKUP(DJ$2,Assumptions!$C$94:$M$94,Assumptions!$C$98:$M$98))))</f>
        <v>-605.5384824</v>
      </c>
      <c r="DK28" s="50">
        <f t="array" ref="DK28">-(IF(DK$2=1,Assumptions!$AF29/12,-(SUMIF($D$2:$EE$2,DK$2-1,$D28:$EE28)/12)*(1+XLOOKUP(DK$2,Assumptions!$C$94:$M$94,Assumptions!$C$98:$M$98))))</f>
        <v>-605.5384824</v>
      </c>
      <c r="DL28" s="50">
        <f t="array" ref="DL28">-(IF(DL$2=1,Assumptions!$AF29/12,-(SUMIF($D$2:$EE$2,DL$2-1,$D28:$EE28)/12)*(1+XLOOKUP(DL$2,Assumptions!$C$94:$M$94,Assumptions!$C$98:$M$98))))</f>
        <v>-605.5384824</v>
      </c>
      <c r="DM28" s="50">
        <f t="array" ref="DM28">-(IF(DM$2=1,Assumptions!$AF29/12,-(SUMIF($D$2:$EE$2,DM$2-1,$D28:$EE28)/12)*(1+XLOOKUP(DM$2,Assumptions!$C$94:$M$94,Assumptions!$C$98:$M$98))))</f>
        <v>-605.5384824</v>
      </c>
      <c r="DN28" s="50">
        <f t="array" ref="DN28">-(IF(DN$2=1,Assumptions!$AF29/12,-(SUMIF($D$2:$EE$2,DN$2-1,$D28:$EE28)/12)*(1+XLOOKUP(DN$2,Assumptions!$C$94:$M$94,Assumptions!$C$98:$M$98))))</f>
        <v>-605.5384824</v>
      </c>
      <c r="DO28" s="50">
        <f t="array" ref="DO28">-(IF(DO$2=1,Assumptions!$AF29/12,-(SUMIF($D$2:$EE$2,DO$2-1,$D28:$EE28)/12)*(1+XLOOKUP(DO$2,Assumptions!$C$94:$M$94,Assumptions!$C$98:$M$98))))</f>
        <v>-605.5384824</v>
      </c>
      <c r="DP28" s="50">
        <f t="array" ref="DP28">-(IF(DP$2=1,Assumptions!$AF29/12,-(SUMIF($D$2:$EE$2,DP$2-1,$D28:$EE28)/12)*(1+XLOOKUP(DP$2,Assumptions!$C$94:$M$94,Assumptions!$C$98:$M$98))))</f>
        <v>-605.5384824</v>
      </c>
      <c r="DQ28" s="50">
        <f t="array" ref="DQ28">-(IF(DQ$2=1,Assumptions!$AF29/12,-(SUMIF($D$2:$EE$2,DQ$2-1,$D28:$EE28)/12)*(1+XLOOKUP(DQ$2,Assumptions!$C$94:$M$94,Assumptions!$C$98:$M$98))))</f>
        <v>-605.5384824</v>
      </c>
      <c r="DR28" s="50">
        <f t="array" ref="DR28">-(IF(DR$2=1,Assumptions!$AF29/12,-(SUMIF($D$2:$EE$2,DR$2-1,$D28:$EE28)/12)*(1+XLOOKUP(DR$2,Assumptions!$C$94:$M$94,Assumptions!$C$98:$M$98))))</f>
        <v>-605.5384824</v>
      </c>
      <c r="DS28" s="50">
        <f t="array" ref="DS28">-(IF(DS$2=1,Assumptions!$AF29/12,-(SUMIF($D$2:$EE$2,DS$2-1,$D28:$EE28)/12)*(1+XLOOKUP(DS$2,Assumptions!$C$94:$M$94,Assumptions!$C$98:$M$98))))</f>
        <v>-605.5384824</v>
      </c>
      <c r="DT28" s="50">
        <f t="array" ref="DT28">-(IF(DT$2=1,Assumptions!$AF29/12,-(SUMIF($D$2:$EE$2,DT$2-1,$D28:$EE28)/12)*(1+XLOOKUP(DT$2,Assumptions!$C$94:$M$94,Assumptions!$C$98:$M$98))))</f>
        <v>-623.7046369</v>
      </c>
      <c r="DU28" s="50">
        <f t="array" ref="DU28">-(IF(DU$2=1,Assumptions!$AF29/12,-(SUMIF($D$2:$EE$2,DU$2-1,$D28:$EE28)/12)*(1+XLOOKUP(DU$2,Assumptions!$C$94:$M$94,Assumptions!$C$98:$M$98))))</f>
        <v>-623.7046369</v>
      </c>
      <c r="DV28" s="50">
        <f t="array" ref="DV28">-(IF(DV$2=1,Assumptions!$AF29/12,-(SUMIF($D$2:$EE$2,DV$2-1,$D28:$EE28)/12)*(1+XLOOKUP(DV$2,Assumptions!$C$94:$M$94,Assumptions!$C$98:$M$98))))</f>
        <v>-623.7046369</v>
      </c>
      <c r="DW28" s="50">
        <f t="array" ref="DW28">-(IF(DW$2=1,Assumptions!$AF29/12,-(SUMIF($D$2:$EE$2,DW$2-1,$D28:$EE28)/12)*(1+XLOOKUP(DW$2,Assumptions!$C$94:$M$94,Assumptions!$C$98:$M$98))))</f>
        <v>-623.7046369</v>
      </c>
      <c r="DX28" s="50">
        <f t="array" ref="DX28">-(IF(DX$2=1,Assumptions!$AF29/12,-(SUMIF($D$2:$EE$2,DX$2-1,$D28:$EE28)/12)*(1+XLOOKUP(DX$2,Assumptions!$C$94:$M$94,Assumptions!$C$98:$M$98))))</f>
        <v>-623.7046369</v>
      </c>
      <c r="DY28" s="50">
        <f t="array" ref="DY28">-(IF(DY$2=1,Assumptions!$AF29/12,-(SUMIF($D$2:$EE$2,DY$2-1,$D28:$EE28)/12)*(1+XLOOKUP(DY$2,Assumptions!$C$94:$M$94,Assumptions!$C$98:$M$98))))</f>
        <v>-623.7046369</v>
      </c>
      <c r="DZ28" s="50">
        <f t="array" ref="DZ28">-(IF(DZ$2=1,Assumptions!$AF29/12,-(SUMIF($D$2:$EE$2,DZ$2-1,$D28:$EE28)/12)*(1+XLOOKUP(DZ$2,Assumptions!$C$94:$M$94,Assumptions!$C$98:$M$98))))</f>
        <v>-623.7046369</v>
      </c>
      <c r="EA28" s="50">
        <f t="array" ref="EA28">-(IF(EA$2=1,Assumptions!$AF29/12,-(SUMIF($D$2:$EE$2,EA$2-1,$D28:$EE28)/12)*(1+XLOOKUP(EA$2,Assumptions!$C$94:$M$94,Assumptions!$C$98:$M$98))))</f>
        <v>-623.7046369</v>
      </c>
      <c r="EB28" s="50">
        <f t="array" ref="EB28">-(IF(EB$2=1,Assumptions!$AF29/12,-(SUMIF($D$2:$EE$2,EB$2-1,$D28:$EE28)/12)*(1+XLOOKUP(EB$2,Assumptions!$C$94:$M$94,Assumptions!$C$98:$M$98))))</f>
        <v>-623.7046369</v>
      </c>
      <c r="EC28" s="50">
        <f t="array" ref="EC28">-(IF(EC$2=1,Assumptions!$AF29/12,-(SUMIF($D$2:$EE$2,EC$2-1,$D28:$EE28)/12)*(1+XLOOKUP(EC$2,Assumptions!$C$94:$M$94,Assumptions!$C$98:$M$98))))</f>
        <v>-623.7046369</v>
      </c>
      <c r="ED28" s="50">
        <f t="array" ref="ED28">-(IF(ED$2=1,Assumptions!$AF29/12,-(SUMIF($D$2:$EE$2,ED$2-1,$D28:$EE28)/12)*(1+XLOOKUP(ED$2,Assumptions!$C$94:$M$94,Assumptions!$C$98:$M$98))))</f>
        <v>-623.7046369</v>
      </c>
      <c r="EE28" s="50">
        <f t="array" ref="EE28">-(IF(EE$2=1,Assumptions!$AF29/12,-(SUMIF($D$2:$EE$2,EE$2-1,$D28:$EE28)/12)*(1+XLOOKUP(EE$2,Assumptions!$C$94:$M$94,Assumptions!$C$98:$M$98))))</f>
        <v>-623.7046369</v>
      </c>
    </row>
    <row r="29" ht="15.75" customHeight="1">
      <c r="A29" s="1"/>
      <c r="B29" s="1"/>
      <c r="C29" s="1" t="str">
        <f>Assumptions!J30</f>
        <v>Management Fee</v>
      </c>
      <c r="D29" s="50">
        <f>-D$18*Assumptions!$AD$30</f>
        <v>-671.152635</v>
      </c>
      <c r="E29" s="50">
        <f>-E$18*Assumptions!$AD$30</f>
        <v>-671.152635</v>
      </c>
      <c r="F29" s="50">
        <f>-F$18*Assumptions!$AD$30</f>
        <v>-671.152635</v>
      </c>
      <c r="G29" s="50">
        <f>-G$18*Assumptions!$AD$30</f>
        <v>-671.152635</v>
      </c>
      <c r="H29" s="50">
        <f>-H$18*Assumptions!$AD$30</f>
        <v>-671.152635</v>
      </c>
      <c r="I29" s="50">
        <f>-I$18*Assumptions!$AD$30</f>
        <v>-671.152635</v>
      </c>
      <c r="J29" s="50">
        <f>-J$18*Assumptions!$AD$30</f>
        <v>-671.152635</v>
      </c>
      <c r="K29" s="50">
        <f>-K$18*Assumptions!$AD$30</f>
        <v>-671.152635</v>
      </c>
      <c r="L29" s="50">
        <f>-L$18*Assumptions!$AD$30</f>
        <v>-671.152635</v>
      </c>
      <c r="M29" s="50">
        <f>-M$18*Assumptions!$AD$30</f>
        <v>-671.152635</v>
      </c>
      <c r="N29" s="50">
        <f>-N$18*Assumptions!$AD$30</f>
        <v>-671.152635</v>
      </c>
      <c r="O29" s="50">
        <f>-O$18*Assumptions!$AD$30</f>
        <v>-671.152635</v>
      </c>
      <c r="P29" s="50">
        <f>-P$18*Assumptions!$AD$30</f>
        <v>-706.6587744</v>
      </c>
      <c r="Q29" s="50">
        <f>-Q$18*Assumptions!$AD$30</f>
        <v>-706.6587744</v>
      </c>
      <c r="R29" s="50">
        <f>-R$18*Assumptions!$AD$30</f>
        <v>-706.6587744</v>
      </c>
      <c r="S29" s="50">
        <f>-S$18*Assumptions!$AD$30</f>
        <v>-706.6587744</v>
      </c>
      <c r="T29" s="50">
        <f>-T$18*Assumptions!$AD$30</f>
        <v>-706.6587744</v>
      </c>
      <c r="U29" s="50">
        <f>-U$18*Assumptions!$AD$30</f>
        <v>-706.6587744</v>
      </c>
      <c r="V29" s="50">
        <f>-V$18*Assumptions!$AD$30</f>
        <v>-706.6587744</v>
      </c>
      <c r="W29" s="50">
        <f>-W$18*Assumptions!$AD$30</f>
        <v>-706.6587744</v>
      </c>
      <c r="X29" s="50">
        <f>-X$18*Assumptions!$AD$30</f>
        <v>-706.6587744</v>
      </c>
      <c r="Y29" s="50">
        <f>-Y$18*Assumptions!$AD$30</f>
        <v>-706.6587744</v>
      </c>
      <c r="Z29" s="50">
        <f>-Z$18*Assumptions!$AD$30</f>
        <v>-706.6587744</v>
      </c>
      <c r="AA29" s="50">
        <f>-AA$18*Assumptions!$AD$30</f>
        <v>-706.6587744</v>
      </c>
      <c r="AB29" s="50">
        <f>-AB$18*Assumptions!$AD$30</f>
        <v>-720.7919499</v>
      </c>
      <c r="AC29" s="50">
        <f>-AC$18*Assumptions!$AD$30</f>
        <v>-720.7919499</v>
      </c>
      <c r="AD29" s="50">
        <f>-AD$18*Assumptions!$AD$30</f>
        <v>-720.7919499</v>
      </c>
      <c r="AE29" s="50">
        <f>-AE$18*Assumptions!$AD$30</f>
        <v>-720.7919499</v>
      </c>
      <c r="AF29" s="50">
        <f>-AF$18*Assumptions!$AD$30</f>
        <v>-720.7919499</v>
      </c>
      <c r="AG29" s="50">
        <f>-AG$18*Assumptions!$AD$30</f>
        <v>-720.7919499</v>
      </c>
      <c r="AH29" s="50">
        <f>-AH$18*Assumptions!$AD$30</f>
        <v>-720.7919499</v>
      </c>
      <c r="AI29" s="50">
        <f>-AI$18*Assumptions!$AD$30</f>
        <v>-720.7919499</v>
      </c>
      <c r="AJ29" s="50">
        <f>-AJ$18*Assumptions!$AD$30</f>
        <v>-720.7919499</v>
      </c>
      <c r="AK29" s="50">
        <f>-AK$18*Assumptions!$AD$30</f>
        <v>-720.7919499</v>
      </c>
      <c r="AL29" s="50">
        <f>-AL$18*Assumptions!$AD$30</f>
        <v>-720.7919499</v>
      </c>
      <c r="AM29" s="50">
        <f>-AM$18*Assumptions!$AD$30</f>
        <v>-720.7919499</v>
      </c>
      <c r="AN29" s="50">
        <f>-AN$18*Assumptions!$AD$30</f>
        <v>-735.2077889</v>
      </c>
      <c r="AO29" s="50">
        <f>-AO$18*Assumptions!$AD$30</f>
        <v>-735.2077889</v>
      </c>
      <c r="AP29" s="50">
        <f>-AP$18*Assumptions!$AD$30</f>
        <v>-735.2077889</v>
      </c>
      <c r="AQ29" s="50">
        <f>-AQ$18*Assumptions!$AD$30</f>
        <v>-735.2077889</v>
      </c>
      <c r="AR29" s="50">
        <f>-AR$18*Assumptions!$AD$30</f>
        <v>-735.2077889</v>
      </c>
      <c r="AS29" s="50">
        <f>-AS$18*Assumptions!$AD$30</f>
        <v>-735.2077889</v>
      </c>
      <c r="AT29" s="50">
        <f>-AT$18*Assumptions!$AD$30</f>
        <v>-735.2077889</v>
      </c>
      <c r="AU29" s="50">
        <f>-AU$18*Assumptions!$AD$30</f>
        <v>-735.2077889</v>
      </c>
      <c r="AV29" s="50">
        <f>-AV$18*Assumptions!$AD$30</f>
        <v>-735.2077889</v>
      </c>
      <c r="AW29" s="50">
        <f>-AW$18*Assumptions!$AD$30</f>
        <v>-735.2077889</v>
      </c>
      <c r="AX29" s="50">
        <f>-AX$18*Assumptions!$AD$30</f>
        <v>-735.2077889</v>
      </c>
      <c r="AY29" s="50">
        <f>-AY$18*Assumptions!$AD$30</f>
        <v>-735.2077889</v>
      </c>
      <c r="AZ29" s="50">
        <f>-AZ$18*Assumptions!$AD$30</f>
        <v>-757.2640226</v>
      </c>
      <c r="BA29" s="50">
        <f>-BA$18*Assumptions!$AD$30</f>
        <v>-757.2640226</v>
      </c>
      <c r="BB29" s="50">
        <f>-BB$18*Assumptions!$AD$30</f>
        <v>-757.2640226</v>
      </c>
      <c r="BC29" s="50">
        <f>-BC$18*Assumptions!$AD$30</f>
        <v>-757.2640226</v>
      </c>
      <c r="BD29" s="50">
        <f>-BD$18*Assumptions!$AD$30</f>
        <v>-757.2640226</v>
      </c>
      <c r="BE29" s="50">
        <f>-BE$18*Assumptions!$AD$30</f>
        <v>-757.2640226</v>
      </c>
      <c r="BF29" s="50">
        <f>-BF$18*Assumptions!$AD$30</f>
        <v>-757.2640226</v>
      </c>
      <c r="BG29" s="50">
        <f>-BG$18*Assumptions!$AD$30</f>
        <v>-757.2640226</v>
      </c>
      <c r="BH29" s="50">
        <f>-BH$18*Assumptions!$AD$30</f>
        <v>-757.2640226</v>
      </c>
      <c r="BI29" s="50">
        <f>-BI$18*Assumptions!$AD$30</f>
        <v>-757.2640226</v>
      </c>
      <c r="BJ29" s="50">
        <f>-BJ$18*Assumptions!$AD$30</f>
        <v>-757.2640226</v>
      </c>
      <c r="BK29" s="50">
        <f>-BK$18*Assumptions!$AD$30</f>
        <v>-757.2640226</v>
      </c>
      <c r="BL29" s="50">
        <f>-BL$18*Assumptions!$AD$30</f>
        <v>-779.9819432</v>
      </c>
      <c r="BM29" s="50">
        <f>-BM$18*Assumptions!$AD$30</f>
        <v>-779.9819432</v>
      </c>
      <c r="BN29" s="50">
        <f>-BN$18*Assumptions!$AD$30</f>
        <v>-779.9819432</v>
      </c>
      <c r="BO29" s="50">
        <f>-BO$18*Assumptions!$AD$30</f>
        <v>-779.9819432</v>
      </c>
      <c r="BP29" s="50">
        <f>-BP$18*Assumptions!$AD$30</f>
        <v>-779.9819432</v>
      </c>
      <c r="BQ29" s="50">
        <f>-BQ$18*Assumptions!$AD$30</f>
        <v>-779.9819432</v>
      </c>
      <c r="BR29" s="50">
        <f>-BR$18*Assumptions!$AD$30</f>
        <v>-779.9819432</v>
      </c>
      <c r="BS29" s="50">
        <f>-BS$18*Assumptions!$AD$30</f>
        <v>-779.9819432</v>
      </c>
      <c r="BT29" s="50">
        <f>-BT$18*Assumptions!$AD$30</f>
        <v>-779.9819432</v>
      </c>
      <c r="BU29" s="50">
        <f>-BU$18*Assumptions!$AD$30</f>
        <v>-779.9819432</v>
      </c>
      <c r="BV29" s="50">
        <f>-BV$18*Assumptions!$AD$30</f>
        <v>-779.9819432</v>
      </c>
      <c r="BW29" s="50">
        <f>-BW$18*Assumptions!$AD$30</f>
        <v>-779.9819432</v>
      </c>
      <c r="BX29" s="50">
        <f>-BX$18*Assumptions!$AD$30</f>
        <v>-803.3814015</v>
      </c>
      <c r="BY29" s="50">
        <f>-BY$18*Assumptions!$AD$30</f>
        <v>-803.3814015</v>
      </c>
      <c r="BZ29" s="50">
        <f>-BZ$18*Assumptions!$AD$30</f>
        <v>-803.3814015</v>
      </c>
      <c r="CA29" s="50">
        <f>-CA$18*Assumptions!$AD$30</f>
        <v>-803.3814015</v>
      </c>
      <c r="CB29" s="50">
        <f>-CB$18*Assumptions!$AD$30</f>
        <v>-803.3814015</v>
      </c>
      <c r="CC29" s="50">
        <f>-CC$18*Assumptions!$AD$30</f>
        <v>-803.3814015</v>
      </c>
      <c r="CD29" s="50">
        <f>-CD$18*Assumptions!$AD$30</f>
        <v>-803.3814015</v>
      </c>
      <c r="CE29" s="50">
        <f>-CE$18*Assumptions!$AD$30</f>
        <v>-803.3814015</v>
      </c>
      <c r="CF29" s="50">
        <f>-CF$18*Assumptions!$AD$30</f>
        <v>-803.3814015</v>
      </c>
      <c r="CG29" s="50">
        <f>-CG$18*Assumptions!$AD$30</f>
        <v>-803.3814015</v>
      </c>
      <c r="CH29" s="50">
        <f>-CH$18*Assumptions!$AD$30</f>
        <v>-803.3814015</v>
      </c>
      <c r="CI29" s="50">
        <f>-CI$18*Assumptions!$AD$30</f>
        <v>-803.3814015</v>
      </c>
      <c r="CJ29" s="50">
        <f>-CJ$18*Assumptions!$AD$30</f>
        <v>-827.4828436</v>
      </c>
      <c r="CK29" s="50">
        <f>-CK$18*Assumptions!$AD$30</f>
        <v>-827.4828436</v>
      </c>
      <c r="CL29" s="50">
        <f>-CL$18*Assumptions!$AD$30</f>
        <v>-827.4828436</v>
      </c>
      <c r="CM29" s="50">
        <f>-CM$18*Assumptions!$AD$30</f>
        <v>-827.4828436</v>
      </c>
      <c r="CN29" s="50">
        <f>-CN$18*Assumptions!$AD$30</f>
        <v>-827.4828436</v>
      </c>
      <c r="CO29" s="50">
        <f>-CO$18*Assumptions!$AD$30</f>
        <v>-827.4828436</v>
      </c>
      <c r="CP29" s="50">
        <f>-CP$18*Assumptions!$AD$30</f>
        <v>-827.4828436</v>
      </c>
      <c r="CQ29" s="50">
        <f>-CQ$18*Assumptions!$AD$30</f>
        <v>-827.4828436</v>
      </c>
      <c r="CR29" s="50">
        <f>-CR$18*Assumptions!$AD$30</f>
        <v>-827.4828436</v>
      </c>
      <c r="CS29" s="50">
        <f>-CS$18*Assumptions!$AD$30</f>
        <v>-827.4828436</v>
      </c>
      <c r="CT29" s="50">
        <f>-CT$18*Assumptions!$AD$30</f>
        <v>-827.4828436</v>
      </c>
      <c r="CU29" s="50">
        <f>-CU$18*Assumptions!$AD$30</f>
        <v>-827.4828436</v>
      </c>
      <c r="CV29" s="50">
        <f>-CV$18*Assumptions!$AD$30</f>
        <v>-852.3073289</v>
      </c>
      <c r="CW29" s="50">
        <f>-CW$18*Assumptions!$AD$30</f>
        <v>-852.3073289</v>
      </c>
      <c r="CX29" s="50">
        <f>-CX$18*Assumptions!$AD$30</f>
        <v>-852.3073289</v>
      </c>
      <c r="CY29" s="50">
        <f>-CY$18*Assumptions!$AD$30</f>
        <v>-852.3073289</v>
      </c>
      <c r="CZ29" s="50">
        <f>-CZ$18*Assumptions!$AD$30</f>
        <v>-852.3073289</v>
      </c>
      <c r="DA29" s="50">
        <f>-DA$18*Assumptions!$AD$30</f>
        <v>-852.3073289</v>
      </c>
      <c r="DB29" s="50">
        <f>-DB$18*Assumptions!$AD$30</f>
        <v>-852.3073289</v>
      </c>
      <c r="DC29" s="50">
        <f>-DC$18*Assumptions!$AD$30</f>
        <v>-852.3073289</v>
      </c>
      <c r="DD29" s="50">
        <f>-DD$18*Assumptions!$AD$30</f>
        <v>-852.3073289</v>
      </c>
      <c r="DE29" s="50">
        <f>-DE$18*Assumptions!$AD$30</f>
        <v>-852.3073289</v>
      </c>
      <c r="DF29" s="50">
        <f>-DF$18*Assumptions!$AD$30</f>
        <v>-852.3073289</v>
      </c>
      <c r="DG29" s="50">
        <f>-DG$18*Assumptions!$AD$30</f>
        <v>-852.3073289</v>
      </c>
      <c r="DH29" s="50">
        <f>-DH$18*Assumptions!$AD$30</f>
        <v>-850.4429066</v>
      </c>
      <c r="DI29" s="50">
        <f>-DI$18*Assumptions!$AD$30</f>
        <v>-850.4429066</v>
      </c>
      <c r="DJ29" s="50">
        <f>-DJ$18*Assumptions!$AD$30</f>
        <v>-850.4429066</v>
      </c>
      <c r="DK29" s="50">
        <f>-DK$18*Assumptions!$AD$30</f>
        <v>-850.4429066</v>
      </c>
      <c r="DL29" s="50">
        <f>-DL$18*Assumptions!$AD$30</f>
        <v>-850.4429066</v>
      </c>
      <c r="DM29" s="50">
        <f>-DM$18*Assumptions!$AD$30</f>
        <v>-850.4429066</v>
      </c>
      <c r="DN29" s="50">
        <f>-DN$18*Assumptions!$AD$30</f>
        <v>-850.4429066</v>
      </c>
      <c r="DO29" s="50">
        <f>-DO$18*Assumptions!$AD$30</f>
        <v>-850.4429066</v>
      </c>
      <c r="DP29" s="50">
        <f>-DP$18*Assumptions!$AD$30</f>
        <v>-850.4429066</v>
      </c>
      <c r="DQ29" s="50">
        <f>-DQ$18*Assumptions!$AD$30</f>
        <v>-850.4429066</v>
      </c>
      <c r="DR29" s="50">
        <f>-DR$18*Assumptions!$AD$30</f>
        <v>-850.4429066</v>
      </c>
      <c r="DS29" s="50">
        <f>-DS$18*Assumptions!$AD$30</f>
        <v>-850.4429066</v>
      </c>
      <c r="DT29" s="50">
        <f>-DT$18*Assumptions!$AD$30</f>
        <v>-904.2128452</v>
      </c>
      <c r="DU29" s="50">
        <f>-DU$18*Assumptions!$AD$30</f>
        <v>-904.2128452</v>
      </c>
      <c r="DV29" s="50">
        <f>-DV$18*Assumptions!$AD$30</f>
        <v>-904.2128452</v>
      </c>
      <c r="DW29" s="50">
        <f>-DW$18*Assumptions!$AD$30</f>
        <v>-904.2128452</v>
      </c>
      <c r="DX29" s="50">
        <f>-DX$18*Assumptions!$AD$30</f>
        <v>-904.2128452</v>
      </c>
      <c r="DY29" s="50">
        <f>-DY$18*Assumptions!$AD$30</f>
        <v>-904.2128452</v>
      </c>
      <c r="DZ29" s="50">
        <f>-DZ$18*Assumptions!$AD$30</f>
        <v>-904.2128452</v>
      </c>
      <c r="EA29" s="50">
        <f>-EA$18*Assumptions!$AD$30</f>
        <v>-904.2128452</v>
      </c>
      <c r="EB29" s="50">
        <f>-EB$18*Assumptions!$AD$30</f>
        <v>-904.2128452</v>
      </c>
      <c r="EC29" s="50">
        <f>-EC$18*Assumptions!$AD$30</f>
        <v>-904.2128452</v>
      </c>
      <c r="ED29" s="50">
        <f>-ED$18*Assumptions!$AD$30</f>
        <v>-904.2128452</v>
      </c>
      <c r="EE29" s="50">
        <f>-EE$18*Assumptions!$AD$30</f>
        <v>-904.2128452</v>
      </c>
    </row>
    <row r="30" ht="15.75" customHeight="1">
      <c r="A30" s="1"/>
      <c r="B30" s="1"/>
      <c r="C30" s="1" t="str">
        <f>Assumptions!J31</f>
        <v>Hauling</v>
      </c>
      <c r="D30" s="50">
        <f t="array" ref="D30">-(IF(D$2=1,Assumptions!$AF31/12,-(SUMIF($D$2:$EE$2,D$2-1,$D30:$EE30)/12)*(1+XLOOKUP(D$2,Assumptions!$C$94:$M$94,Assumptions!$C$98:$M$98))))</f>
        <v>-77.304075</v>
      </c>
      <c r="E30" s="50">
        <f t="array" ref="E30">-(IF(E$2=1,Assumptions!$AF31/12,-(SUMIF($D$2:$EE$2,E$2-1,$D30:$EE30)/12)*(1+XLOOKUP(E$2,Assumptions!$C$94:$M$94,Assumptions!$C$98:$M$98))))</f>
        <v>-77.304075</v>
      </c>
      <c r="F30" s="50">
        <f t="array" ref="F30">-(IF(F$2=1,Assumptions!$AF31/12,-(SUMIF($D$2:$EE$2,F$2-1,$D30:$EE30)/12)*(1+XLOOKUP(F$2,Assumptions!$C$94:$M$94,Assumptions!$C$98:$M$98))))</f>
        <v>-77.304075</v>
      </c>
      <c r="G30" s="50">
        <f t="array" ref="G30">-(IF(G$2=1,Assumptions!$AF31/12,-(SUMIF($D$2:$EE$2,G$2-1,$D30:$EE30)/12)*(1+XLOOKUP(G$2,Assumptions!$C$94:$M$94,Assumptions!$C$98:$M$98))))</f>
        <v>-77.304075</v>
      </c>
      <c r="H30" s="50">
        <f t="array" ref="H30">-(IF(H$2=1,Assumptions!$AF31/12,-(SUMIF($D$2:$EE$2,H$2-1,$D30:$EE30)/12)*(1+XLOOKUP(H$2,Assumptions!$C$94:$M$94,Assumptions!$C$98:$M$98))))</f>
        <v>-77.304075</v>
      </c>
      <c r="I30" s="50">
        <f t="array" ref="I30">-(IF(I$2=1,Assumptions!$AF31/12,-(SUMIF($D$2:$EE$2,I$2-1,$D30:$EE30)/12)*(1+XLOOKUP(I$2,Assumptions!$C$94:$M$94,Assumptions!$C$98:$M$98))))</f>
        <v>-77.304075</v>
      </c>
      <c r="J30" s="50">
        <f t="array" ref="J30">-(IF(J$2=1,Assumptions!$AF31/12,-(SUMIF($D$2:$EE$2,J$2-1,$D30:$EE30)/12)*(1+XLOOKUP(J$2,Assumptions!$C$94:$M$94,Assumptions!$C$98:$M$98))))</f>
        <v>-77.304075</v>
      </c>
      <c r="K30" s="50">
        <f t="array" ref="K30">-(IF(K$2=1,Assumptions!$AF31/12,-(SUMIF($D$2:$EE$2,K$2-1,$D30:$EE30)/12)*(1+XLOOKUP(K$2,Assumptions!$C$94:$M$94,Assumptions!$C$98:$M$98))))</f>
        <v>-77.304075</v>
      </c>
      <c r="L30" s="50">
        <f t="array" ref="L30">-(IF(L$2=1,Assumptions!$AF31/12,-(SUMIF($D$2:$EE$2,L$2-1,$D30:$EE30)/12)*(1+XLOOKUP(L$2,Assumptions!$C$94:$M$94,Assumptions!$C$98:$M$98))))</f>
        <v>-77.304075</v>
      </c>
      <c r="M30" s="50">
        <f t="array" ref="M30">-(IF(M$2=1,Assumptions!$AF31/12,-(SUMIF($D$2:$EE$2,M$2-1,$D30:$EE30)/12)*(1+XLOOKUP(M$2,Assumptions!$C$94:$M$94,Assumptions!$C$98:$M$98))))</f>
        <v>-77.304075</v>
      </c>
      <c r="N30" s="50">
        <f t="array" ref="N30">-(IF(N$2=1,Assumptions!$AF31/12,-(SUMIF($D$2:$EE$2,N$2-1,$D30:$EE30)/12)*(1+XLOOKUP(N$2,Assumptions!$C$94:$M$94,Assumptions!$C$98:$M$98))))</f>
        <v>-77.304075</v>
      </c>
      <c r="O30" s="50">
        <f t="array" ref="O30">-(IF(O$2=1,Assumptions!$AF31/12,-(SUMIF($D$2:$EE$2,O$2-1,$D30:$EE30)/12)*(1+XLOOKUP(O$2,Assumptions!$C$94:$M$94,Assumptions!$C$98:$M$98))))</f>
        <v>-77.304075</v>
      </c>
      <c r="P30" s="50">
        <f t="array" ref="P30">-(IF(P$2=1,Assumptions!$AF31/12,-(SUMIF($D$2:$EE$2,P$2-1,$D30:$EE30)/12)*(1+XLOOKUP(P$2,Assumptions!$C$94:$M$94,Assumptions!$C$98:$M$98))))</f>
        <v>-79.62319725</v>
      </c>
      <c r="Q30" s="50">
        <f t="array" ref="Q30">-(IF(Q$2=1,Assumptions!$AF31/12,-(SUMIF($D$2:$EE$2,Q$2-1,$D30:$EE30)/12)*(1+XLOOKUP(Q$2,Assumptions!$C$94:$M$94,Assumptions!$C$98:$M$98))))</f>
        <v>-79.62319725</v>
      </c>
      <c r="R30" s="50">
        <f t="array" ref="R30">-(IF(R$2=1,Assumptions!$AF31/12,-(SUMIF($D$2:$EE$2,R$2-1,$D30:$EE30)/12)*(1+XLOOKUP(R$2,Assumptions!$C$94:$M$94,Assumptions!$C$98:$M$98))))</f>
        <v>-79.62319725</v>
      </c>
      <c r="S30" s="50">
        <f t="array" ref="S30">-(IF(S$2=1,Assumptions!$AF31/12,-(SUMIF($D$2:$EE$2,S$2-1,$D30:$EE30)/12)*(1+XLOOKUP(S$2,Assumptions!$C$94:$M$94,Assumptions!$C$98:$M$98))))</f>
        <v>-79.62319725</v>
      </c>
      <c r="T30" s="50">
        <f t="array" ref="T30">-(IF(T$2=1,Assumptions!$AF31/12,-(SUMIF($D$2:$EE$2,T$2-1,$D30:$EE30)/12)*(1+XLOOKUP(T$2,Assumptions!$C$94:$M$94,Assumptions!$C$98:$M$98))))</f>
        <v>-79.62319725</v>
      </c>
      <c r="U30" s="50">
        <f t="array" ref="U30">-(IF(U$2=1,Assumptions!$AF31/12,-(SUMIF($D$2:$EE$2,U$2-1,$D30:$EE30)/12)*(1+XLOOKUP(U$2,Assumptions!$C$94:$M$94,Assumptions!$C$98:$M$98))))</f>
        <v>-79.62319725</v>
      </c>
      <c r="V30" s="50">
        <f t="array" ref="V30">-(IF(V$2=1,Assumptions!$AF31/12,-(SUMIF($D$2:$EE$2,V$2-1,$D30:$EE30)/12)*(1+XLOOKUP(V$2,Assumptions!$C$94:$M$94,Assumptions!$C$98:$M$98))))</f>
        <v>-79.62319725</v>
      </c>
      <c r="W30" s="50">
        <f t="array" ref="W30">-(IF(W$2=1,Assumptions!$AF31/12,-(SUMIF($D$2:$EE$2,W$2-1,$D30:$EE30)/12)*(1+XLOOKUP(W$2,Assumptions!$C$94:$M$94,Assumptions!$C$98:$M$98))))</f>
        <v>-79.62319725</v>
      </c>
      <c r="X30" s="50">
        <f t="array" ref="X30">-(IF(X$2=1,Assumptions!$AF31/12,-(SUMIF($D$2:$EE$2,X$2-1,$D30:$EE30)/12)*(1+XLOOKUP(X$2,Assumptions!$C$94:$M$94,Assumptions!$C$98:$M$98))))</f>
        <v>-79.62319725</v>
      </c>
      <c r="Y30" s="50">
        <f t="array" ref="Y30">-(IF(Y$2=1,Assumptions!$AF31/12,-(SUMIF($D$2:$EE$2,Y$2-1,$D30:$EE30)/12)*(1+XLOOKUP(Y$2,Assumptions!$C$94:$M$94,Assumptions!$C$98:$M$98))))</f>
        <v>-79.62319725</v>
      </c>
      <c r="Z30" s="50">
        <f t="array" ref="Z30">-(IF(Z$2=1,Assumptions!$AF31/12,-(SUMIF($D$2:$EE$2,Z$2-1,$D30:$EE30)/12)*(1+XLOOKUP(Z$2,Assumptions!$C$94:$M$94,Assumptions!$C$98:$M$98))))</f>
        <v>-79.62319725</v>
      </c>
      <c r="AA30" s="50">
        <f t="array" ref="AA30">-(IF(AA$2=1,Assumptions!$AF31/12,-(SUMIF($D$2:$EE$2,AA$2-1,$D30:$EE30)/12)*(1+XLOOKUP(AA$2,Assumptions!$C$94:$M$94,Assumptions!$C$98:$M$98))))</f>
        <v>-79.62319725</v>
      </c>
      <c r="AB30" s="50">
        <f t="array" ref="AB30">-(IF(AB$2=1,Assumptions!$AF31/12,-(SUMIF($D$2:$EE$2,AB$2-1,$D30:$EE30)/12)*(1+XLOOKUP(AB$2,Assumptions!$C$94:$M$94,Assumptions!$C$98:$M$98))))</f>
        <v>-82.01189317</v>
      </c>
      <c r="AC30" s="50">
        <f t="array" ref="AC30">-(IF(AC$2=1,Assumptions!$AF31/12,-(SUMIF($D$2:$EE$2,AC$2-1,$D30:$EE30)/12)*(1+XLOOKUP(AC$2,Assumptions!$C$94:$M$94,Assumptions!$C$98:$M$98))))</f>
        <v>-82.01189317</v>
      </c>
      <c r="AD30" s="50">
        <f t="array" ref="AD30">-(IF(AD$2=1,Assumptions!$AF31/12,-(SUMIF($D$2:$EE$2,AD$2-1,$D30:$EE30)/12)*(1+XLOOKUP(AD$2,Assumptions!$C$94:$M$94,Assumptions!$C$98:$M$98))))</f>
        <v>-82.01189317</v>
      </c>
      <c r="AE30" s="50">
        <f t="array" ref="AE30">-(IF(AE$2=1,Assumptions!$AF31/12,-(SUMIF($D$2:$EE$2,AE$2-1,$D30:$EE30)/12)*(1+XLOOKUP(AE$2,Assumptions!$C$94:$M$94,Assumptions!$C$98:$M$98))))</f>
        <v>-82.01189317</v>
      </c>
      <c r="AF30" s="50">
        <f t="array" ref="AF30">-(IF(AF$2=1,Assumptions!$AF31/12,-(SUMIF($D$2:$EE$2,AF$2-1,$D30:$EE30)/12)*(1+XLOOKUP(AF$2,Assumptions!$C$94:$M$94,Assumptions!$C$98:$M$98))))</f>
        <v>-82.01189317</v>
      </c>
      <c r="AG30" s="50">
        <f t="array" ref="AG30">-(IF(AG$2=1,Assumptions!$AF31/12,-(SUMIF($D$2:$EE$2,AG$2-1,$D30:$EE30)/12)*(1+XLOOKUP(AG$2,Assumptions!$C$94:$M$94,Assumptions!$C$98:$M$98))))</f>
        <v>-82.01189317</v>
      </c>
      <c r="AH30" s="50">
        <f t="array" ref="AH30">-(IF(AH$2=1,Assumptions!$AF31/12,-(SUMIF($D$2:$EE$2,AH$2-1,$D30:$EE30)/12)*(1+XLOOKUP(AH$2,Assumptions!$C$94:$M$94,Assumptions!$C$98:$M$98))))</f>
        <v>-82.01189317</v>
      </c>
      <c r="AI30" s="50">
        <f t="array" ref="AI30">-(IF(AI$2=1,Assumptions!$AF31/12,-(SUMIF($D$2:$EE$2,AI$2-1,$D30:$EE30)/12)*(1+XLOOKUP(AI$2,Assumptions!$C$94:$M$94,Assumptions!$C$98:$M$98))))</f>
        <v>-82.01189317</v>
      </c>
      <c r="AJ30" s="50">
        <f t="array" ref="AJ30">-(IF(AJ$2=1,Assumptions!$AF31/12,-(SUMIF($D$2:$EE$2,AJ$2-1,$D30:$EE30)/12)*(1+XLOOKUP(AJ$2,Assumptions!$C$94:$M$94,Assumptions!$C$98:$M$98))))</f>
        <v>-82.01189317</v>
      </c>
      <c r="AK30" s="50">
        <f t="array" ref="AK30">-(IF(AK$2=1,Assumptions!$AF31/12,-(SUMIF($D$2:$EE$2,AK$2-1,$D30:$EE30)/12)*(1+XLOOKUP(AK$2,Assumptions!$C$94:$M$94,Assumptions!$C$98:$M$98))))</f>
        <v>-82.01189317</v>
      </c>
      <c r="AL30" s="50">
        <f t="array" ref="AL30">-(IF(AL$2=1,Assumptions!$AF31/12,-(SUMIF($D$2:$EE$2,AL$2-1,$D30:$EE30)/12)*(1+XLOOKUP(AL$2,Assumptions!$C$94:$M$94,Assumptions!$C$98:$M$98))))</f>
        <v>-82.01189317</v>
      </c>
      <c r="AM30" s="50">
        <f t="array" ref="AM30">-(IF(AM$2=1,Assumptions!$AF31/12,-(SUMIF($D$2:$EE$2,AM$2-1,$D30:$EE30)/12)*(1+XLOOKUP(AM$2,Assumptions!$C$94:$M$94,Assumptions!$C$98:$M$98))))</f>
        <v>-82.01189317</v>
      </c>
      <c r="AN30" s="50">
        <f t="array" ref="AN30">-(IF(AN$2=1,Assumptions!$AF31/12,-(SUMIF($D$2:$EE$2,AN$2-1,$D30:$EE30)/12)*(1+XLOOKUP(AN$2,Assumptions!$C$94:$M$94,Assumptions!$C$98:$M$98))))</f>
        <v>-84.47224996</v>
      </c>
      <c r="AO30" s="50">
        <f t="array" ref="AO30">-(IF(AO$2=1,Assumptions!$AF31/12,-(SUMIF($D$2:$EE$2,AO$2-1,$D30:$EE30)/12)*(1+XLOOKUP(AO$2,Assumptions!$C$94:$M$94,Assumptions!$C$98:$M$98))))</f>
        <v>-84.47224996</v>
      </c>
      <c r="AP30" s="50">
        <f t="array" ref="AP30">-(IF(AP$2=1,Assumptions!$AF31/12,-(SUMIF($D$2:$EE$2,AP$2-1,$D30:$EE30)/12)*(1+XLOOKUP(AP$2,Assumptions!$C$94:$M$94,Assumptions!$C$98:$M$98))))</f>
        <v>-84.47224996</v>
      </c>
      <c r="AQ30" s="50">
        <f t="array" ref="AQ30">-(IF(AQ$2=1,Assumptions!$AF31/12,-(SUMIF($D$2:$EE$2,AQ$2-1,$D30:$EE30)/12)*(1+XLOOKUP(AQ$2,Assumptions!$C$94:$M$94,Assumptions!$C$98:$M$98))))</f>
        <v>-84.47224996</v>
      </c>
      <c r="AR30" s="50">
        <f t="array" ref="AR30">-(IF(AR$2=1,Assumptions!$AF31/12,-(SUMIF($D$2:$EE$2,AR$2-1,$D30:$EE30)/12)*(1+XLOOKUP(AR$2,Assumptions!$C$94:$M$94,Assumptions!$C$98:$M$98))))</f>
        <v>-84.47224996</v>
      </c>
      <c r="AS30" s="50">
        <f t="array" ref="AS30">-(IF(AS$2=1,Assumptions!$AF31/12,-(SUMIF($D$2:$EE$2,AS$2-1,$D30:$EE30)/12)*(1+XLOOKUP(AS$2,Assumptions!$C$94:$M$94,Assumptions!$C$98:$M$98))))</f>
        <v>-84.47224996</v>
      </c>
      <c r="AT30" s="50">
        <f t="array" ref="AT30">-(IF(AT$2=1,Assumptions!$AF31/12,-(SUMIF($D$2:$EE$2,AT$2-1,$D30:$EE30)/12)*(1+XLOOKUP(AT$2,Assumptions!$C$94:$M$94,Assumptions!$C$98:$M$98))))</f>
        <v>-84.47224996</v>
      </c>
      <c r="AU30" s="50">
        <f t="array" ref="AU30">-(IF(AU$2=1,Assumptions!$AF31/12,-(SUMIF($D$2:$EE$2,AU$2-1,$D30:$EE30)/12)*(1+XLOOKUP(AU$2,Assumptions!$C$94:$M$94,Assumptions!$C$98:$M$98))))</f>
        <v>-84.47224996</v>
      </c>
      <c r="AV30" s="50">
        <f t="array" ref="AV30">-(IF(AV$2=1,Assumptions!$AF31/12,-(SUMIF($D$2:$EE$2,AV$2-1,$D30:$EE30)/12)*(1+XLOOKUP(AV$2,Assumptions!$C$94:$M$94,Assumptions!$C$98:$M$98))))</f>
        <v>-84.47224996</v>
      </c>
      <c r="AW30" s="50">
        <f t="array" ref="AW30">-(IF(AW$2=1,Assumptions!$AF31/12,-(SUMIF($D$2:$EE$2,AW$2-1,$D30:$EE30)/12)*(1+XLOOKUP(AW$2,Assumptions!$C$94:$M$94,Assumptions!$C$98:$M$98))))</f>
        <v>-84.47224996</v>
      </c>
      <c r="AX30" s="50">
        <f t="array" ref="AX30">-(IF(AX$2=1,Assumptions!$AF31/12,-(SUMIF($D$2:$EE$2,AX$2-1,$D30:$EE30)/12)*(1+XLOOKUP(AX$2,Assumptions!$C$94:$M$94,Assumptions!$C$98:$M$98))))</f>
        <v>-84.47224996</v>
      </c>
      <c r="AY30" s="50">
        <f t="array" ref="AY30">-(IF(AY$2=1,Assumptions!$AF31/12,-(SUMIF($D$2:$EE$2,AY$2-1,$D30:$EE30)/12)*(1+XLOOKUP(AY$2,Assumptions!$C$94:$M$94,Assumptions!$C$98:$M$98))))</f>
        <v>-84.47224996</v>
      </c>
      <c r="AZ30" s="50">
        <f t="array" ref="AZ30">-(IF(AZ$2=1,Assumptions!$AF31/12,-(SUMIF($D$2:$EE$2,AZ$2-1,$D30:$EE30)/12)*(1+XLOOKUP(AZ$2,Assumptions!$C$94:$M$94,Assumptions!$C$98:$M$98))))</f>
        <v>-87.00641746</v>
      </c>
      <c r="BA30" s="50">
        <f t="array" ref="BA30">-(IF(BA$2=1,Assumptions!$AF31/12,-(SUMIF($D$2:$EE$2,BA$2-1,$D30:$EE30)/12)*(1+XLOOKUP(BA$2,Assumptions!$C$94:$M$94,Assumptions!$C$98:$M$98))))</f>
        <v>-87.00641746</v>
      </c>
      <c r="BB30" s="50">
        <f t="array" ref="BB30">-(IF(BB$2=1,Assumptions!$AF31/12,-(SUMIF($D$2:$EE$2,BB$2-1,$D30:$EE30)/12)*(1+XLOOKUP(BB$2,Assumptions!$C$94:$M$94,Assumptions!$C$98:$M$98))))</f>
        <v>-87.00641746</v>
      </c>
      <c r="BC30" s="50">
        <f t="array" ref="BC30">-(IF(BC$2=1,Assumptions!$AF31/12,-(SUMIF($D$2:$EE$2,BC$2-1,$D30:$EE30)/12)*(1+XLOOKUP(BC$2,Assumptions!$C$94:$M$94,Assumptions!$C$98:$M$98))))</f>
        <v>-87.00641746</v>
      </c>
      <c r="BD30" s="50">
        <f t="array" ref="BD30">-(IF(BD$2=1,Assumptions!$AF31/12,-(SUMIF($D$2:$EE$2,BD$2-1,$D30:$EE30)/12)*(1+XLOOKUP(BD$2,Assumptions!$C$94:$M$94,Assumptions!$C$98:$M$98))))</f>
        <v>-87.00641746</v>
      </c>
      <c r="BE30" s="50">
        <f t="array" ref="BE30">-(IF(BE$2=1,Assumptions!$AF31/12,-(SUMIF($D$2:$EE$2,BE$2-1,$D30:$EE30)/12)*(1+XLOOKUP(BE$2,Assumptions!$C$94:$M$94,Assumptions!$C$98:$M$98))))</f>
        <v>-87.00641746</v>
      </c>
      <c r="BF30" s="50">
        <f t="array" ref="BF30">-(IF(BF$2=1,Assumptions!$AF31/12,-(SUMIF($D$2:$EE$2,BF$2-1,$D30:$EE30)/12)*(1+XLOOKUP(BF$2,Assumptions!$C$94:$M$94,Assumptions!$C$98:$M$98))))</f>
        <v>-87.00641746</v>
      </c>
      <c r="BG30" s="50">
        <f t="array" ref="BG30">-(IF(BG$2=1,Assumptions!$AF31/12,-(SUMIF($D$2:$EE$2,BG$2-1,$D30:$EE30)/12)*(1+XLOOKUP(BG$2,Assumptions!$C$94:$M$94,Assumptions!$C$98:$M$98))))</f>
        <v>-87.00641746</v>
      </c>
      <c r="BH30" s="50">
        <f t="array" ref="BH30">-(IF(BH$2=1,Assumptions!$AF31/12,-(SUMIF($D$2:$EE$2,BH$2-1,$D30:$EE30)/12)*(1+XLOOKUP(BH$2,Assumptions!$C$94:$M$94,Assumptions!$C$98:$M$98))))</f>
        <v>-87.00641746</v>
      </c>
      <c r="BI30" s="50">
        <f t="array" ref="BI30">-(IF(BI$2=1,Assumptions!$AF31/12,-(SUMIF($D$2:$EE$2,BI$2-1,$D30:$EE30)/12)*(1+XLOOKUP(BI$2,Assumptions!$C$94:$M$94,Assumptions!$C$98:$M$98))))</f>
        <v>-87.00641746</v>
      </c>
      <c r="BJ30" s="50">
        <f t="array" ref="BJ30">-(IF(BJ$2=1,Assumptions!$AF31/12,-(SUMIF($D$2:$EE$2,BJ$2-1,$D30:$EE30)/12)*(1+XLOOKUP(BJ$2,Assumptions!$C$94:$M$94,Assumptions!$C$98:$M$98))))</f>
        <v>-87.00641746</v>
      </c>
      <c r="BK30" s="50">
        <f t="array" ref="BK30">-(IF(BK$2=1,Assumptions!$AF31/12,-(SUMIF($D$2:$EE$2,BK$2-1,$D30:$EE30)/12)*(1+XLOOKUP(BK$2,Assumptions!$C$94:$M$94,Assumptions!$C$98:$M$98))))</f>
        <v>-87.00641746</v>
      </c>
      <c r="BL30" s="50">
        <f t="array" ref="BL30">-(IF(BL$2=1,Assumptions!$AF31/12,-(SUMIF($D$2:$EE$2,BL$2-1,$D30:$EE30)/12)*(1+XLOOKUP(BL$2,Assumptions!$C$94:$M$94,Assumptions!$C$98:$M$98))))</f>
        <v>-89.61660999</v>
      </c>
      <c r="BM30" s="50">
        <f t="array" ref="BM30">-(IF(BM$2=1,Assumptions!$AF31/12,-(SUMIF($D$2:$EE$2,BM$2-1,$D30:$EE30)/12)*(1+XLOOKUP(BM$2,Assumptions!$C$94:$M$94,Assumptions!$C$98:$M$98))))</f>
        <v>-89.61660999</v>
      </c>
      <c r="BN30" s="50">
        <f t="array" ref="BN30">-(IF(BN$2=1,Assumptions!$AF31/12,-(SUMIF($D$2:$EE$2,BN$2-1,$D30:$EE30)/12)*(1+XLOOKUP(BN$2,Assumptions!$C$94:$M$94,Assumptions!$C$98:$M$98))))</f>
        <v>-89.61660999</v>
      </c>
      <c r="BO30" s="50">
        <f t="array" ref="BO30">-(IF(BO$2=1,Assumptions!$AF31/12,-(SUMIF($D$2:$EE$2,BO$2-1,$D30:$EE30)/12)*(1+XLOOKUP(BO$2,Assumptions!$C$94:$M$94,Assumptions!$C$98:$M$98))))</f>
        <v>-89.61660999</v>
      </c>
      <c r="BP30" s="50">
        <f t="array" ref="BP30">-(IF(BP$2=1,Assumptions!$AF31/12,-(SUMIF($D$2:$EE$2,BP$2-1,$D30:$EE30)/12)*(1+XLOOKUP(BP$2,Assumptions!$C$94:$M$94,Assumptions!$C$98:$M$98))))</f>
        <v>-89.61660999</v>
      </c>
      <c r="BQ30" s="50">
        <f t="array" ref="BQ30">-(IF(BQ$2=1,Assumptions!$AF31/12,-(SUMIF($D$2:$EE$2,BQ$2-1,$D30:$EE30)/12)*(1+XLOOKUP(BQ$2,Assumptions!$C$94:$M$94,Assumptions!$C$98:$M$98))))</f>
        <v>-89.61660999</v>
      </c>
      <c r="BR30" s="50">
        <f t="array" ref="BR30">-(IF(BR$2=1,Assumptions!$AF31/12,-(SUMIF($D$2:$EE$2,BR$2-1,$D30:$EE30)/12)*(1+XLOOKUP(BR$2,Assumptions!$C$94:$M$94,Assumptions!$C$98:$M$98))))</f>
        <v>-89.61660999</v>
      </c>
      <c r="BS30" s="50">
        <f t="array" ref="BS30">-(IF(BS$2=1,Assumptions!$AF31/12,-(SUMIF($D$2:$EE$2,BS$2-1,$D30:$EE30)/12)*(1+XLOOKUP(BS$2,Assumptions!$C$94:$M$94,Assumptions!$C$98:$M$98))))</f>
        <v>-89.61660999</v>
      </c>
      <c r="BT30" s="50">
        <f t="array" ref="BT30">-(IF(BT$2=1,Assumptions!$AF31/12,-(SUMIF($D$2:$EE$2,BT$2-1,$D30:$EE30)/12)*(1+XLOOKUP(BT$2,Assumptions!$C$94:$M$94,Assumptions!$C$98:$M$98))))</f>
        <v>-89.61660999</v>
      </c>
      <c r="BU30" s="50">
        <f t="array" ref="BU30">-(IF(BU$2=1,Assumptions!$AF31/12,-(SUMIF($D$2:$EE$2,BU$2-1,$D30:$EE30)/12)*(1+XLOOKUP(BU$2,Assumptions!$C$94:$M$94,Assumptions!$C$98:$M$98))))</f>
        <v>-89.61660999</v>
      </c>
      <c r="BV30" s="50">
        <f t="array" ref="BV30">-(IF(BV$2=1,Assumptions!$AF31/12,-(SUMIF($D$2:$EE$2,BV$2-1,$D30:$EE30)/12)*(1+XLOOKUP(BV$2,Assumptions!$C$94:$M$94,Assumptions!$C$98:$M$98))))</f>
        <v>-89.61660999</v>
      </c>
      <c r="BW30" s="50">
        <f t="array" ref="BW30">-(IF(BW$2=1,Assumptions!$AF31/12,-(SUMIF($D$2:$EE$2,BW$2-1,$D30:$EE30)/12)*(1+XLOOKUP(BW$2,Assumptions!$C$94:$M$94,Assumptions!$C$98:$M$98))))</f>
        <v>-89.61660999</v>
      </c>
      <c r="BX30" s="50">
        <f t="array" ref="BX30">-(IF(BX$2=1,Assumptions!$AF31/12,-(SUMIF($D$2:$EE$2,BX$2-1,$D30:$EE30)/12)*(1+XLOOKUP(BX$2,Assumptions!$C$94:$M$94,Assumptions!$C$98:$M$98))))</f>
        <v>-92.30510828</v>
      </c>
      <c r="BY30" s="50">
        <f t="array" ref="BY30">-(IF(BY$2=1,Assumptions!$AF31/12,-(SUMIF($D$2:$EE$2,BY$2-1,$D30:$EE30)/12)*(1+XLOOKUP(BY$2,Assumptions!$C$94:$M$94,Assumptions!$C$98:$M$98))))</f>
        <v>-92.30510828</v>
      </c>
      <c r="BZ30" s="50">
        <f t="array" ref="BZ30">-(IF(BZ$2=1,Assumptions!$AF31/12,-(SUMIF($D$2:$EE$2,BZ$2-1,$D30:$EE30)/12)*(1+XLOOKUP(BZ$2,Assumptions!$C$94:$M$94,Assumptions!$C$98:$M$98))))</f>
        <v>-92.30510828</v>
      </c>
      <c r="CA30" s="50">
        <f t="array" ref="CA30">-(IF(CA$2=1,Assumptions!$AF31/12,-(SUMIF($D$2:$EE$2,CA$2-1,$D30:$EE30)/12)*(1+XLOOKUP(CA$2,Assumptions!$C$94:$M$94,Assumptions!$C$98:$M$98))))</f>
        <v>-92.30510828</v>
      </c>
      <c r="CB30" s="50">
        <f t="array" ref="CB30">-(IF(CB$2=1,Assumptions!$AF31/12,-(SUMIF($D$2:$EE$2,CB$2-1,$D30:$EE30)/12)*(1+XLOOKUP(CB$2,Assumptions!$C$94:$M$94,Assumptions!$C$98:$M$98))))</f>
        <v>-92.30510828</v>
      </c>
      <c r="CC30" s="50">
        <f t="array" ref="CC30">-(IF(CC$2=1,Assumptions!$AF31/12,-(SUMIF($D$2:$EE$2,CC$2-1,$D30:$EE30)/12)*(1+XLOOKUP(CC$2,Assumptions!$C$94:$M$94,Assumptions!$C$98:$M$98))))</f>
        <v>-92.30510828</v>
      </c>
      <c r="CD30" s="50">
        <f t="array" ref="CD30">-(IF(CD$2=1,Assumptions!$AF31/12,-(SUMIF($D$2:$EE$2,CD$2-1,$D30:$EE30)/12)*(1+XLOOKUP(CD$2,Assumptions!$C$94:$M$94,Assumptions!$C$98:$M$98))))</f>
        <v>-92.30510828</v>
      </c>
      <c r="CE30" s="50">
        <f t="array" ref="CE30">-(IF(CE$2=1,Assumptions!$AF31/12,-(SUMIF($D$2:$EE$2,CE$2-1,$D30:$EE30)/12)*(1+XLOOKUP(CE$2,Assumptions!$C$94:$M$94,Assumptions!$C$98:$M$98))))</f>
        <v>-92.30510828</v>
      </c>
      <c r="CF30" s="50">
        <f t="array" ref="CF30">-(IF(CF$2=1,Assumptions!$AF31/12,-(SUMIF($D$2:$EE$2,CF$2-1,$D30:$EE30)/12)*(1+XLOOKUP(CF$2,Assumptions!$C$94:$M$94,Assumptions!$C$98:$M$98))))</f>
        <v>-92.30510828</v>
      </c>
      <c r="CG30" s="50">
        <f t="array" ref="CG30">-(IF(CG$2=1,Assumptions!$AF31/12,-(SUMIF($D$2:$EE$2,CG$2-1,$D30:$EE30)/12)*(1+XLOOKUP(CG$2,Assumptions!$C$94:$M$94,Assumptions!$C$98:$M$98))))</f>
        <v>-92.30510828</v>
      </c>
      <c r="CH30" s="50">
        <f t="array" ref="CH30">-(IF(CH$2=1,Assumptions!$AF31/12,-(SUMIF($D$2:$EE$2,CH$2-1,$D30:$EE30)/12)*(1+XLOOKUP(CH$2,Assumptions!$C$94:$M$94,Assumptions!$C$98:$M$98))))</f>
        <v>-92.30510828</v>
      </c>
      <c r="CI30" s="50">
        <f t="array" ref="CI30">-(IF(CI$2=1,Assumptions!$AF31/12,-(SUMIF($D$2:$EE$2,CI$2-1,$D30:$EE30)/12)*(1+XLOOKUP(CI$2,Assumptions!$C$94:$M$94,Assumptions!$C$98:$M$98))))</f>
        <v>-92.30510828</v>
      </c>
      <c r="CJ30" s="50">
        <f t="array" ref="CJ30">-(IF(CJ$2=1,Assumptions!$AF31/12,-(SUMIF($D$2:$EE$2,CJ$2-1,$D30:$EE30)/12)*(1+XLOOKUP(CJ$2,Assumptions!$C$94:$M$94,Assumptions!$C$98:$M$98))))</f>
        <v>-95.07426153</v>
      </c>
      <c r="CK30" s="50">
        <f t="array" ref="CK30">-(IF(CK$2=1,Assumptions!$AF31/12,-(SUMIF($D$2:$EE$2,CK$2-1,$D30:$EE30)/12)*(1+XLOOKUP(CK$2,Assumptions!$C$94:$M$94,Assumptions!$C$98:$M$98))))</f>
        <v>-95.07426153</v>
      </c>
      <c r="CL30" s="50">
        <f t="array" ref="CL30">-(IF(CL$2=1,Assumptions!$AF31/12,-(SUMIF($D$2:$EE$2,CL$2-1,$D30:$EE30)/12)*(1+XLOOKUP(CL$2,Assumptions!$C$94:$M$94,Assumptions!$C$98:$M$98))))</f>
        <v>-95.07426153</v>
      </c>
      <c r="CM30" s="50">
        <f t="array" ref="CM30">-(IF(CM$2=1,Assumptions!$AF31/12,-(SUMIF($D$2:$EE$2,CM$2-1,$D30:$EE30)/12)*(1+XLOOKUP(CM$2,Assumptions!$C$94:$M$94,Assumptions!$C$98:$M$98))))</f>
        <v>-95.07426153</v>
      </c>
      <c r="CN30" s="50">
        <f t="array" ref="CN30">-(IF(CN$2=1,Assumptions!$AF31/12,-(SUMIF($D$2:$EE$2,CN$2-1,$D30:$EE30)/12)*(1+XLOOKUP(CN$2,Assumptions!$C$94:$M$94,Assumptions!$C$98:$M$98))))</f>
        <v>-95.07426153</v>
      </c>
      <c r="CO30" s="50">
        <f t="array" ref="CO30">-(IF(CO$2=1,Assumptions!$AF31/12,-(SUMIF($D$2:$EE$2,CO$2-1,$D30:$EE30)/12)*(1+XLOOKUP(CO$2,Assumptions!$C$94:$M$94,Assumptions!$C$98:$M$98))))</f>
        <v>-95.07426153</v>
      </c>
      <c r="CP30" s="50">
        <f t="array" ref="CP30">-(IF(CP$2=1,Assumptions!$AF31/12,-(SUMIF($D$2:$EE$2,CP$2-1,$D30:$EE30)/12)*(1+XLOOKUP(CP$2,Assumptions!$C$94:$M$94,Assumptions!$C$98:$M$98))))</f>
        <v>-95.07426153</v>
      </c>
      <c r="CQ30" s="50">
        <f t="array" ref="CQ30">-(IF(CQ$2=1,Assumptions!$AF31/12,-(SUMIF($D$2:$EE$2,CQ$2-1,$D30:$EE30)/12)*(1+XLOOKUP(CQ$2,Assumptions!$C$94:$M$94,Assumptions!$C$98:$M$98))))</f>
        <v>-95.07426153</v>
      </c>
      <c r="CR30" s="50">
        <f t="array" ref="CR30">-(IF(CR$2=1,Assumptions!$AF31/12,-(SUMIF($D$2:$EE$2,CR$2-1,$D30:$EE30)/12)*(1+XLOOKUP(CR$2,Assumptions!$C$94:$M$94,Assumptions!$C$98:$M$98))))</f>
        <v>-95.07426153</v>
      </c>
      <c r="CS30" s="50">
        <f t="array" ref="CS30">-(IF(CS$2=1,Assumptions!$AF31/12,-(SUMIF($D$2:$EE$2,CS$2-1,$D30:$EE30)/12)*(1+XLOOKUP(CS$2,Assumptions!$C$94:$M$94,Assumptions!$C$98:$M$98))))</f>
        <v>-95.07426153</v>
      </c>
      <c r="CT30" s="50">
        <f t="array" ref="CT30">-(IF(CT$2=1,Assumptions!$AF31/12,-(SUMIF($D$2:$EE$2,CT$2-1,$D30:$EE30)/12)*(1+XLOOKUP(CT$2,Assumptions!$C$94:$M$94,Assumptions!$C$98:$M$98))))</f>
        <v>-95.07426153</v>
      </c>
      <c r="CU30" s="50">
        <f t="array" ref="CU30">-(IF(CU$2=1,Assumptions!$AF31/12,-(SUMIF($D$2:$EE$2,CU$2-1,$D30:$EE30)/12)*(1+XLOOKUP(CU$2,Assumptions!$C$94:$M$94,Assumptions!$C$98:$M$98))))</f>
        <v>-95.07426153</v>
      </c>
      <c r="CV30" s="50">
        <f t="array" ref="CV30">-(IF(CV$2=1,Assumptions!$AF31/12,-(SUMIF($D$2:$EE$2,CV$2-1,$D30:$EE30)/12)*(1+XLOOKUP(CV$2,Assumptions!$C$94:$M$94,Assumptions!$C$98:$M$98))))</f>
        <v>-97.92648938</v>
      </c>
      <c r="CW30" s="50">
        <f t="array" ref="CW30">-(IF(CW$2=1,Assumptions!$AF31/12,-(SUMIF($D$2:$EE$2,CW$2-1,$D30:$EE30)/12)*(1+XLOOKUP(CW$2,Assumptions!$C$94:$M$94,Assumptions!$C$98:$M$98))))</f>
        <v>-97.92648938</v>
      </c>
      <c r="CX30" s="50">
        <f t="array" ref="CX30">-(IF(CX$2=1,Assumptions!$AF31/12,-(SUMIF($D$2:$EE$2,CX$2-1,$D30:$EE30)/12)*(1+XLOOKUP(CX$2,Assumptions!$C$94:$M$94,Assumptions!$C$98:$M$98))))</f>
        <v>-97.92648938</v>
      </c>
      <c r="CY30" s="50">
        <f t="array" ref="CY30">-(IF(CY$2=1,Assumptions!$AF31/12,-(SUMIF($D$2:$EE$2,CY$2-1,$D30:$EE30)/12)*(1+XLOOKUP(CY$2,Assumptions!$C$94:$M$94,Assumptions!$C$98:$M$98))))</f>
        <v>-97.92648938</v>
      </c>
      <c r="CZ30" s="50">
        <f t="array" ref="CZ30">-(IF(CZ$2=1,Assumptions!$AF31/12,-(SUMIF($D$2:$EE$2,CZ$2-1,$D30:$EE30)/12)*(1+XLOOKUP(CZ$2,Assumptions!$C$94:$M$94,Assumptions!$C$98:$M$98))))</f>
        <v>-97.92648938</v>
      </c>
      <c r="DA30" s="50">
        <f t="array" ref="DA30">-(IF(DA$2=1,Assumptions!$AF31/12,-(SUMIF($D$2:$EE$2,DA$2-1,$D30:$EE30)/12)*(1+XLOOKUP(DA$2,Assumptions!$C$94:$M$94,Assumptions!$C$98:$M$98))))</f>
        <v>-97.92648938</v>
      </c>
      <c r="DB30" s="50">
        <f t="array" ref="DB30">-(IF(DB$2=1,Assumptions!$AF31/12,-(SUMIF($D$2:$EE$2,DB$2-1,$D30:$EE30)/12)*(1+XLOOKUP(DB$2,Assumptions!$C$94:$M$94,Assumptions!$C$98:$M$98))))</f>
        <v>-97.92648938</v>
      </c>
      <c r="DC30" s="50">
        <f t="array" ref="DC30">-(IF(DC$2=1,Assumptions!$AF31/12,-(SUMIF($D$2:$EE$2,DC$2-1,$D30:$EE30)/12)*(1+XLOOKUP(DC$2,Assumptions!$C$94:$M$94,Assumptions!$C$98:$M$98))))</f>
        <v>-97.92648938</v>
      </c>
      <c r="DD30" s="50">
        <f t="array" ref="DD30">-(IF(DD$2=1,Assumptions!$AF31/12,-(SUMIF($D$2:$EE$2,DD$2-1,$D30:$EE30)/12)*(1+XLOOKUP(DD$2,Assumptions!$C$94:$M$94,Assumptions!$C$98:$M$98))))</f>
        <v>-97.92648938</v>
      </c>
      <c r="DE30" s="50">
        <f t="array" ref="DE30">-(IF(DE$2=1,Assumptions!$AF31/12,-(SUMIF($D$2:$EE$2,DE$2-1,$D30:$EE30)/12)*(1+XLOOKUP(DE$2,Assumptions!$C$94:$M$94,Assumptions!$C$98:$M$98))))</f>
        <v>-97.92648938</v>
      </c>
      <c r="DF30" s="50">
        <f t="array" ref="DF30">-(IF(DF$2=1,Assumptions!$AF31/12,-(SUMIF($D$2:$EE$2,DF$2-1,$D30:$EE30)/12)*(1+XLOOKUP(DF$2,Assumptions!$C$94:$M$94,Assumptions!$C$98:$M$98))))</f>
        <v>-97.92648938</v>
      </c>
      <c r="DG30" s="50">
        <f t="array" ref="DG30">-(IF(DG$2=1,Assumptions!$AF31/12,-(SUMIF($D$2:$EE$2,DG$2-1,$D30:$EE30)/12)*(1+XLOOKUP(DG$2,Assumptions!$C$94:$M$94,Assumptions!$C$98:$M$98))))</f>
        <v>-97.92648938</v>
      </c>
      <c r="DH30" s="50">
        <f t="array" ref="DH30">-(IF(DH$2=1,Assumptions!$AF31/12,-(SUMIF($D$2:$EE$2,DH$2-1,$D30:$EE30)/12)*(1+XLOOKUP(DH$2,Assumptions!$C$94:$M$94,Assumptions!$C$98:$M$98))))</f>
        <v>-100.8642841</v>
      </c>
      <c r="DI30" s="50">
        <f t="array" ref="DI30">-(IF(DI$2=1,Assumptions!$AF31/12,-(SUMIF($D$2:$EE$2,DI$2-1,$D30:$EE30)/12)*(1+XLOOKUP(DI$2,Assumptions!$C$94:$M$94,Assumptions!$C$98:$M$98))))</f>
        <v>-100.8642841</v>
      </c>
      <c r="DJ30" s="50">
        <f t="array" ref="DJ30">-(IF(DJ$2=1,Assumptions!$AF31/12,-(SUMIF($D$2:$EE$2,DJ$2-1,$D30:$EE30)/12)*(1+XLOOKUP(DJ$2,Assumptions!$C$94:$M$94,Assumptions!$C$98:$M$98))))</f>
        <v>-100.8642841</v>
      </c>
      <c r="DK30" s="50">
        <f t="array" ref="DK30">-(IF(DK$2=1,Assumptions!$AF31/12,-(SUMIF($D$2:$EE$2,DK$2-1,$D30:$EE30)/12)*(1+XLOOKUP(DK$2,Assumptions!$C$94:$M$94,Assumptions!$C$98:$M$98))))</f>
        <v>-100.8642841</v>
      </c>
      <c r="DL30" s="50">
        <f t="array" ref="DL30">-(IF(DL$2=1,Assumptions!$AF31/12,-(SUMIF($D$2:$EE$2,DL$2-1,$D30:$EE30)/12)*(1+XLOOKUP(DL$2,Assumptions!$C$94:$M$94,Assumptions!$C$98:$M$98))))</f>
        <v>-100.8642841</v>
      </c>
      <c r="DM30" s="50">
        <f t="array" ref="DM30">-(IF(DM$2=1,Assumptions!$AF31/12,-(SUMIF($D$2:$EE$2,DM$2-1,$D30:$EE30)/12)*(1+XLOOKUP(DM$2,Assumptions!$C$94:$M$94,Assumptions!$C$98:$M$98))))</f>
        <v>-100.8642841</v>
      </c>
      <c r="DN30" s="50">
        <f t="array" ref="DN30">-(IF(DN$2=1,Assumptions!$AF31/12,-(SUMIF($D$2:$EE$2,DN$2-1,$D30:$EE30)/12)*(1+XLOOKUP(DN$2,Assumptions!$C$94:$M$94,Assumptions!$C$98:$M$98))))</f>
        <v>-100.8642841</v>
      </c>
      <c r="DO30" s="50">
        <f t="array" ref="DO30">-(IF(DO$2=1,Assumptions!$AF31/12,-(SUMIF($D$2:$EE$2,DO$2-1,$D30:$EE30)/12)*(1+XLOOKUP(DO$2,Assumptions!$C$94:$M$94,Assumptions!$C$98:$M$98))))</f>
        <v>-100.8642841</v>
      </c>
      <c r="DP30" s="50">
        <f t="array" ref="DP30">-(IF(DP$2=1,Assumptions!$AF31/12,-(SUMIF($D$2:$EE$2,DP$2-1,$D30:$EE30)/12)*(1+XLOOKUP(DP$2,Assumptions!$C$94:$M$94,Assumptions!$C$98:$M$98))))</f>
        <v>-100.8642841</v>
      </c>
      <c r="DQ30" s="50">
        <f t="array" ref="DQ30">-(IF(DQ$2=1,Assumptions!$AF31/12,-(SUMIF($D$2:$EE$2,DQ$2-1,$D30:$EE30)/12)*(1+XLOOKUP(DQ$2,Assumptions!$C$94:$M$94,Assumptions!$C$98:$M$98))))</f>
        <v>-100.8642841</v>
      </c>
      <c r="DR30" s="50">
        <f t="array" ref="DR30">-(IF(DR$2=1,Assumptions!$AF31/12,-(SUMIF($D$2:$EE$2,DR$2-1,$D30:$EE30)/12)*(1+XLOOKUP(DR$2,Assumptions!$C$94:$M$94,Assumptions!$C$98:$M$98))))</f>
        <v>-100.8642841</v>
      </c>
      <c r="DS30" s="50">
        <f t="array" ref="DS30">-(IF(DS$2=1,Assumptions!$AF31/12,-(SUMIF($D$2:$EE$2,DS$2-1,$D30:$EE30)/12)*(1+XLOOKUP(DS$2,Assumptions!$C$94:$M$94,Assumptions!$C$98:$M$98))))</f>
        <v>-100.8642841</v>
      </c>
      <c r="DT30" s="50">
        <f t="array" ref="DT30">-(IF(DT$2=1,Assumptions!$AF31/12,-(SUMIF($D$2:$EE$2,DT$2-1,$D30:$EE30)/12)*(1+XLOOKUP(DT$2,Assumptions!$C$94:$M$94,Assumptions!$C$98:$M$98))))</f>
        <v>-103.8902126</v>
      </c>
      <c r="DU30" s="50">
        <f t="array" ref="DU30">-(IF(DU$2=1,Assumptions!$AF31/12,-(SUMIF($D$2:$EE$2,DU$2-1,$D30:$EE30)/12)*(1+XLOOKUP(DU$2,Assumptions!$C$94:$M$94,Assumptions!$C$98:$M$98))))</f>
        <v>-103.8902126</v>
      </c>
      <c r="DV30" s="50">
        <f t="array" ref="DV30">-(IF(DV$2=1,Assumptions!$AF31/12,-(SUMIF($D$2:$EE$2,DV$2-1,$D30:$EE30)/12)*(1+XLOOKUP(DV$2,Assumptions!$C$94:$M$94,Assumptions!$C$98:$M$98))))</f>
        <v>-103.8902126</v>
      </c>
      <c r="DW30" s="50">
        <f t="array" ref="DW30">-(IF(DW$2=1,Assumptions!$AF31/12,-(SUMIF($D$2:$EE$2,DW$2-1,$D30:$EE30)/12)*(1+XLOOKUP(DW$2,Assumptions!$C$94:$M$94,Assumptions!$C$98:$M$98))))</f>
        <v>-103.8902126</v>
      </c>
      <c r="DX30" s="50">
        <f t="array" ref="DX30">-(IF(DX$2=1,Assumptions!$AF31/12,-(SUMIF($D$2:$EE$2,DX$2-1,$D30:$EE30)/12)*(1+XLOOKUP(DX$2,Assumptions!$C$94:$M$94,Assumptions!$C$98:$M$98))))</f>
        <v>-103.8902126</v>
      </c>
      <c r="DY30" s="50">
        <f t="array" ref="DY30">-(IF(DY$2=1,Assumptions!$AF31/12,-(SUMIF($D$2:$EE$2,DY$2-1,$D30:$EE30)/12)*(1+XLOOKUP(DY$2,Assumptions!$C$94:$M$94,Assumptions!$C$98:$M$98))))</f>
        <v>-103.8902126</v>
      </c>
      <c r="DZ30" s="50">
        <f t="array" ref="DZ30">-(IF(DZ$2=1,Assumptions!$AF31/12,-(SUMIF($D$2:$EE$2,DZ$2-1,$D30:$EE30)/12)*(1+XLOOKUP(DZ$2,Assumptions!$C$94:$M$94,Assumptions!$C$98:$M$98))))</f>
        <v>-103.8902126</v>
      </c>
      <c r="EA30" s="50">
        <f t="array" ref="EA30">-(IF(EA$2=1,Assumptions!$AF31/12,-(SUMIF($D$2:$EE$2,EA$2-1,$D30:$EE30)/12)*(1+XLOOKUP(EA$2,Assumptions!$C$94:$M$94,Assumptions!$C$98:$M$98))))</f>
        <v>-103.8902126</v>
      </c>
      <c r="EB30" s="50">
        <f t="array" ref="EB30">-(IF(EB$2=1,Assumptions!$AF31/12,-(SUMIF($D$2:$EE$2,EB$2-1,$D30:$EE30)/12)*(1+XLOOKUP(EB$2,Assumptions!$C$94:$M$94,Assumptions!$C$98:$M$98))))</f>
        <v>-103.8902126</v>
      </c>
      <c r="EC30" s="50">
        <f t="array" ref="EC30">-(IF(EC$2=1,Assumptions!$AF31/12,-(SUMIF($D$2:$EE$2,EC$2-1,$D30:$EE30)/12)*(1+XLOOKUP(EC$2,Assumptions!$C$94:$M$94,Assumptions!$C$98:$M$98))))</f>
        <v>-103.8902126</v>
      </c>
      <c r="ED30" s="50">
        <f t="array" ref="ED30">-(IF(ED$2=1,Assumptions!$AF31/12,-(SUMIF($D$2:$EE$2,ED$2-1,$D30:$EE30)/12)*(1+XLOOKUP(ED$2,Assumptions!$C$94:$M$94,Assumptions!$C$98:$M$98))))</f>
        <v>-103.8902126</v>
      </c>
      <c r="EE30" s="50">
        <f t="array" ref="EE30">-(IF(EE$2=1,Assumptions!$AF31/12,-(SUMIF($D$2:$EE$2,EE$2-1,$D30:$EE30)/12)*(1+XLOOKUP(EE$2,Assumptions!$C$94:$M$94,Assumptions!$C$98:$M$98))))</f>
        <v>-103.8902126</v>
      </c>
    </row>
    <row r="31" ht="15.75" customHeight="1">
      <c r="A31" s="1"/>
      <c r="B31" s="1"/>
      <c r="C31" s="1" t="str">
        <f>Assumptions!J32</f>
        <v>Pest Control</v>
      </c>
      <c r="D31" s="50">
        <f t="array" ref="D31">-(IF(D$2=1,Assumptions!$AF32/12,-(SUMIF($D$2:$EE$2,D$2-1,$D31:$EE31)/12)*(1+XLOOKUP(D$2,Assumptions!$C$94:$M$94,Assumptions!$C$98:$M$98))))</f>
        <v>-131.935275</v>
      </c>
      <c r="E31" s="50">
        <f t="array" ref="E31">-(IF(E$2=1,Assumptions!$AF32/12,-(SUMIF($D$2:$EE$2,E$2-1,$D31:$EE31)/12)*(1+XLOOKUP(E$2,Assumptions!$C$94:$M$94,Assumptions!$C$98:$M$98))))</f>
        <v>-131.935275</v>
      </c>
      <c r="F31" s="50">
        <f t="array" ref="F31">-(IF(F$2=1,Assumptions!$AF32/12,-(SUMIF($D$2:$EE$2,F$2-1,$D31:$EE31)/12)*(1+XLOOKUP(F$2,Assumptions!$C$94:$M$94,Assumptions!$C$98:$M$98))))</f>
        <v>-131.935275</v>
      </c>
      <c r="G31" s="50">
        <f t="array" ref="G31">-(IF(G$2=1,Assumptions!$AF32/12,-(SUMIF($D$2:$EE$2,G$2-1,$D31:$EE31)/12)*(1+XLOOKUP(G$2,Assumptions!$C$94:$M$94,Assumptions!$C$98:$M$98))))</f>
        <v>-131.935275</v>
      </c>
      <c r="H31" s="50">
        <f t="array" ref="H31">-(IF(H$2=1,Assumptions!$AF32/12,-(SUMIF($D$2:$EE$2,H$2-1,$D31:$EE31)/12)*(1+XLOOKUP(H$2,Assumptions!$C$94:$M$94,Assumptions!$C$98:$M$98))))</f>
        <v>-131.935275</v>
      </c>
      <c r="I31" s="50">
        <f t="array" ref="I31">-(IF(I$2=1,Assumptions!$AF32/12,-(SUMIF($D$2:$EE$2,I$2-1,$D31:$EE31)/12)*(1+XLOOKUP(I$2,Assumptions!$C$94:$M$94,Assumptions!$C$98:$M$98))))</f>
        <v>-131.935275</v>
      </c>
      <c r="J31" s="50">
        <f t="array" ref="J31">-(IF(J$2=1,Assumptions!$AF32/12,-(SUMIF($D$2:$EE$2,J$2-1,$D31:$EE31)/12)*(1+XLOOKUP(J$2,Assumptions!$C$94:$M$94,Assumptions!$C$98:$M$98))))</f>
        <v>-131.935275</v>
      </c>
      <c r="K31" s="50">
        <f t="array" ref="K31">-(IF(K$2=1,Assumptions!$AF32/12,-(SUMIF($D$2:$EE$2,K$2-1,$D31:$EE31)/12)*(1+XLOOKUP(K$2,Assumptions!$C$94:$M$94,Assumptions!$C$98:$M$98))))</f>
        <v>-131.935275</v>
      </c>
      <c r="L31" s="50">
        <f t="array" ref="L31">-(IF(L$2=1,Assumptions!$AF32/12,-(SUMIF($D$2:$EE$2,L$2-1,$D31:$EE31)/12)*(1+XLOOKUP(L$2,Assumptions!$C$94:$M$94,Assumptions!$C$98:$M$98))))</f>
        <v>-131.935275</v>
      </c>
      <c r="M31" s="50">
        <f t="array" ref="M31">-(IF(M$2=1,Assumptions!$AF32/12,-(SUMIF($D$2:$EE$2,M$2-1,$D31:$EE31)/12)*(1+XLOOKUP(M$2,Assumptions!$C$94:$M$94,Assumptions!$C$98:$M$98))))</f>
        <v>-131.935275</v>
      </c>
      <c r="N31" s="50">
        <f t="array" ref="N31">-(IF(N$2=1,Assumptions!$AF32/12,-(SUMIF($D$2:$EE$2,N$2-1,$D31:$EE31)/12)*(1+XLOOKUP(N$2,Assumptions!$C$94:$M$94,Assumptions!$C$98:$M$98))))</f>
        <v>-131.935275</v>
      </c>
      <c r="O31" s="50">
        <f t="array" ref="O31">-(IF(O$2=1,Assumptions!$AF32/12,-(SUMIF($D$2:$EE$2,O$2-1,$D31:$EE31)/12)*(1+XLOOKUP(O$2,Assumptions!$C$94:$M$94,Assumptions!$C$98:$M$98))))</f>
        <v>-131.935275</v>
      </c>
      <c r="P31" s="50">
        <f t="array" ref="P31">-(IF(P$2=1,Assumptions!$AF32/12,-(SUMIF($D$2:$EE$2,P$2-1,$D31:$EE31)/12)*(1+XLOOKUP(P$2,Assumptions!$C$94:$M$94,Assumptions!$C$98:$M$98))))</f>
        <v>-135.8933333</v>
      </c>
      <c r="Q31" s="50">
        <f t="array" ref="Q31">-(IF(Q$2=1,Assumptions!$AF32/12,-(SUMIF($D$2:$EE$2,Q$2-1,$D31:$EE31)/12)*(1+XLOOKUP(Q$2,Assumptions!$C$94:$M$94,Assumptions!$C$98:$M$98))))</f>
        <v>-135.8933333</v>
      </c>
      <c r="R31" s="50">
        <f t="array" ref="R31">-(IF(R$2=1,Assumptions!$AF32/12,-(SUMIF($D$2:$EE$2,R$2-1,$D31:$EE31)/12)*(1+XLOOKUP(R$2,Assumptions!$C$94:$M$94,Assumptions!$C$98:$M$98))))</f>
        <v>-135.8933333</v>
      </c>
      <c r="S31" s="50">
        <f t="array" ref="S31">-(IF(S$2=1,Assumptions!$AF32/12,-(SUMIF($D$2:$EE$2,S$2-1,$D31:$EE31)/12)*(1+XLOOKUP(S$2,Assumptions!$C$94:$M$94,Assumptions!$C$98:$M$98))))</f>
        <v>-135.8933333</v>
      </c>
      <c r="T31" s="50">
        <f t="array" ref="T31">-(IF(T$2=1,Assumptions!$AF32/12,-(SUMIF($D$2:$EE$2,T$2-1,$D31:$EE31)/12)*(1+XLOOKUP(T$2,Assumptions!$C$94:$M$94,Assumptions!$C$98:$M$98))))</f>
        <v>-135.8933333</v>
      </c>
      <c r="U31" s="50">
        <f t="array" ref="U31">-(IF(U$2=1,Assumptions!$AF32/12,-(SUMIF($D$2:$EE$2,U$2-1,$D31:$EE31)/12)*(1+XLOOKUP(U$2,Assumptions!$C$94:$M$94,Assumptions!$C$98:$M$98))))</f>
        <v>-135.8933333</v>
      </c>
      <c r="V31" s="50">
        <f t="array" ref="V31">-(IF(V$2=1,Assumptions!$AF32/12,-(SUMIF($D$2:$EE$2,V$2-1,$D31:$EE31)/12)*(1+XLOOKUP(V$2,Assumptions!$C$94:$M$94,Assumptions!$C$98:$M$98))))</f>
        <v>-135.8933333</v>
      </c>
      <c r="W31" s="50">
        <f t="array" ref="W31">-(IF(W$2=1,Assumptions!$AF32/12,-(SUMIF($D$2:$EE$2,W$2-1,$D31:$EE31)/12)*(1+XLOOKUP(W$2,Assumptions!$C$94:$M$94,Assumptions!$C$98:$M$98))))</f>
        <v>-135.8933333</v>
      </c>
      <c r="X31" s="50">
        <f t="array" ref="X31">-(IF(X$2=1,Assumptions!$AF32/12,-(SUMIF($D$2:$EE$2,X$2-1,$D31:$EE31)/12)*(1+XLOOKUP(X$2,Assumptions!$C$94:$M$94,Assumptions!$C$98:$M$98))))</f>
        <v>-135.8933333</v>
      </c>
      <c r="Y31" s="50">
        <f t="array" ref="Y31">-(IF(Y$2=1,Assumptions!$AF32/12,-(SUMIF($D$2:$EE$2,Y$2-1,$D31:$EE31)/12)*(1+XLOOKUP(Y$2,Assumptions!$C$94:$M$94,Assumptions!$C$98:$M$98))))</f>
        <v>-135.8933333</v>
      </c>
      <c r="Z31" s="50">
        <f t="array" ref="Z31">-(IF(Z$2=1,Assumptions!$AF32/12,-(SUMIF($D$2:$EE$2,Z$2-1,$D31:$EE31)/12)*(1+XLOOKUP(Z$2,Assumptions!$C$94:$M$94,Assumptions!$C$98:$M$98))))</f>
        <v>-135.8933333</v>
      </c>
      <c r="AA31" s="50">
        <f t="array" ref="AA31">-(IF(AA$2=1,Assumptions!$AF32/12,-(SUMIF($D$2:$EE$2,AA$2-1,$D31:$EE31)/12)*(1+XLOOKUP(AA$2,Assumptions!$C$94:$M$94,Assumptions!$C$98:$M$98))))</f>
        <v>-135.8933333</v>
      </c>
      <c r="AB31" s="50">
        <f t="array" ref="AB31">-(IF(AB$2=1,Assumptions!$AF32/12,-(SUMIF($D$2:$EE$2,AB$2-1,$D31:$EE31)/12)*(1+XLOOKUP(AB$2,Assumptions!$C$94:$M$94,Assumptions!$C$98:$M$98))))</f>
        <v>-139.9701332</v>
      </c>
      <c r="AC31" s="50">
        <f t="array" ref="AC31">-(IF(AC$2=1,Assumptions!$AF32/12,-(SUMIF($D$2:$EE$2,AC$2-1,$D31:$EE31)/12)*(1+XLOOKUP(AC$2,Assumptions!$C$94:$M$94,Assumptions!$C$98:$M$98))))</f>
        <v>-139.9701332</v>
      </c>
      <c r="AD31" s="50">
        <f t="array" ref="AD31">-(IF(AD$2=1,Assumptions!$AF32/12,-(SUMIF($D$2:$EE$2,AD$2-1,$D31:$EE31)/12)*(1+XLOOKUP(AD$2,Assumptions!$C$94:$M$94,Assumptions!$C$98:$M$98))))</f>
        <v>-139.9701332</v>
      </c>
      <c r="AE31" s="50">
        <f t="array" ref="AE31">-(IF(AE$2=1,Assumptions!$AF32/12,-(SUMIF($D$2:$EE$2,AE$2-1,$D31:$EE31)/12)*(1+XLOOKUP(AE$2,Assumptions!$C$94:$M$94,Assumptions!$C$98:$M$98))))</f>
        <v>-139.9701332</v>
      </c>
      <c r="AF31" s="50">
        <f t="array" ref="AF31">-(IF(AF$2=1,Assumptions!$AF32/12,-(SUMIF($D$2:$EE$2,AF$2-1,$D31:$EE31)/12)*(1+XLOOKUP(AF$2,Assumptions!$C$94:$M$94,Assumptions!$C$98:$M$98))))</f>
        <v>-139.9701332</v>
      </c>
      <c r="AG31" s="50">
        <f t="array" ref="AG31">-(IF(AG$2=1,Assumptions!$AF32/12,-(SUMIF($D$2:$EE$2,AG$2-1,$D31:$EE31)/12)*(1+XLOOKUP(AG$2,Assumptions!$C$94:$M$94,Assumptions!$C$98:$M$98))))</f>
        <v>-139.9701332</v>
      </c>
      <c r="AH31" s="50">
        <f t="array" ref="AH31">-(IF(AH$2=1,Assumptions!$AF32/12,-(SUMIF($D$2:$EE$2,AH$2-1,$D31:$EE31)/12)*(1+XLOOKUP(AH$2,Assumptions!$C$94:$M$94,Assumptions!$C$98:$M$98))))</f>
        <v>-139.9701332</v>
      </c>
      <c r="AI31" s="50">
        <f t="array" ref="AI31">-(IF(AI$2=1,Assumptions!$AF32/12,-(SUMIF($D$2:$EE$2,AI$2-1,$D31:$EE31)/12)*(1+XLOOKUP(AI$2,Assumptions!$C$94:$M$94,Assumptions!$C$98:$M$98))))</f>
        <v>-139.9701332</v>
      </c>
      <c r="AJ31" s="50">
        <f t="array" ref="AJ31">-(IF(AJ$2=1,Assumptions!$AF32/12,-(SUMIF($D$2:$EE$2,AJ$2-1,$D31:$EE31)/12)*(1+XLOOKUP(AJ$2,Assumptions!$C$94:$M$94,Assumptions!$C$98:$M$98))))</f>
        <v>-139.9701332</v>
      </c>
      <c r="AK31" s="50">
        <f t="array" ref="AK31">-(IF(AK$2=1,Assumptions!$AF32/12,-(SUMIF($D$2:$EE$2,AK$2-1,$D31:$EE31)/12)*(1+XLOOKUP(AK$2,Assumptions!$C$94:$M$94,Assumptions!$C$98:$M$98))))</f>
        <v>-139.9701332</v>
      </c>
      <c r="AL31" s="50">
        <f t="array" ref="AL31">-(IF(AL$2=1,Assumptions!$AF32/12,-(SUMIF($D$2:$EE$2,AL$2-1,$D31:$EE31)/12)*(1+XLOOKUP(AL$2,Assumptions!$C$94:$M$94,Assumptions!$C$98:$M$98))))</f>
        <v>-139.9701332</v>
      </c>
      <c r="AM31" s="50">
        <f t="array" ref="AM31">-(IF(AM$2=1,Assumptions!$AF32/12,-(SUMIF($D$2:$EE$2,AM$2-1,$D31:$EE31)/12)*(1+XLOOKUP(AM$2,Assumptions!$C$94:$M$94,Assumptions!$C$98:$M$98))))</f>
        <v>-139.9701332</v>
      </c>
      <c r="AN31" s="50">
        <f t="array" ref="AN31">-(IF(AN$2=1,Assumptions!$AF32/12,-(SUMIF($D$2:$EE$2,AN$2-1,$D31:$EE31)/12)*(1+XLOOKUP(AN$2,Assumptions!$C$94:$M$94,Assumptions!$C$98:$M$98))))</f>
        <v>-144.1692372</v>
      </c>
      <c r="AO31" s="50">
        <f t="array" ref="AO31">-(IF(AO$2=1,Assumptions!$AF32/12,-(SUMIF($D$2:$EE$2,AO$2-1,$D31:$EE31)/12)*(1+XLOOKUP(AO$2,Assumptions!$C$94:$M$94,Assumptions!$C$98:$M$98))))</f>
        <v>-144.1692372</v>
      </c>
      <c r="AP31" s="50">
        <f t="array" ref="AP31">-(IF(AP$2=1,Assumptions!$AF32/12,-(SUMIF($D$2:$EE$2,AP$2-1,$D31:$EE31)/12)*(1+XLOOKUP(AP$2,Assumptions!$C$94:$M$94,Assumptions!$C$98:$M$98))))</f>
        <v>-144.1692372</v>
      </c>
      <c r="AQ31" s="50">
        <f t="array" ref="AQ31">-(IF(AQ$2=1,Assumptions!$AF32/12,-(SUMIF($D$2:$EE$2,AQ$2-1,$D31:$EE31)/12)*(1+XLOOKUP(AQ$2,Assumptions!$C$94:$M$94,Assumptions!$C$98:$M$98))))</f>
        <v>-144.1692372</v>
      </c>
      <c r="AR31" s="50">
        <f t="array" ref="AR31">-(IF(AR$2=1,Assumptions!$AF32/12,-(SUMIF($D$2:$EE$2,AR$2-1,$D31:$EE31)/12)*(1+XLOOKUP(AR$2,Assumptions!$C$94:$M$94,Assumptions!$C$98:$M$98))))</f>
        <v>-144.1692372</v>
      </c>
      <c r="AS31" s="50">
        <f t="array" ref="AS31">-(IF(AS$2=1,Assumptions!$AF32/12,-(SUMIF($D$2:$EE$2,AS$2-1,$D31:$EE31)/12)*(1+XLOOKUP(AS$2,Assumptions!$C$94:$M$94,Assumptions!$C$98:$M$98))))</f>
        <v>-144.1692372</v>
      </c>
      <c r="AT31" s="50">
        <f t="array" ref="AT31">-(IF(AT$2=1,Assumptions!$AF32/12,-(SUMIF($D$2:$EE$2,AT$2-1,$D31:$EE31)/12)*(1+XLOOKUP(AT$2,Assumptions!$C$94:$M$94,Assumptions!$C$98:$M$98))))</f>
        <v>-144.1692372</v>
      </c>
      <c r="AU31" s="50">
        <f t="array" ref="AU31">-(IF(AU$2=1,Assumptions!$AF32/12,-(SUMIF($D$2:$EE$2,AU$2-1,$D31:$EE31)/12)*(1+XLOOKUP(AU$2,Assumptions!$C$94:$M$94,Assumptions!$C$98:$M$98))))</f>
        <v>-144.1692372</v>
      </c>
      <c r="AV31" s="50">
        <f t="array" ref="AV31">-(IF(AV$2=1,Assumptions!$AF32/12,-(SUMIF($D$2:$EE$2,AV$2-1,$D31:$EE31)/12)*(1+XLOOKUP(AV$2,Assumptions!$C$94:$M$94,Assumptions!$C$98:$M$98))))</f>
        <v>-144.1692372</v>
      </c>
      <c r="AW31" s="50">
        <f t="array" ref="AW31">-(IF(AW$2=1,Assumptions!$AF32/12,-(SUMIF($D$2:$EE$2,AW$2-1,$D31:$EE31)/12)*(1+XLOOKUP(AW$2,Assumptions!$C$94:$M$94,Assumptions!$C$98:$M$98))))</f>
        <v>-144.1692372</v>
      </c>
      <c r="AX31" s="50">
        <f t="array" ref="AX31">-(IF(AX$2=1,Assumptions!$AF32/12,-(SUMIF($D$2:$EE$2,AX$2-1,$D31:$EE31)/12)*(1+XLOOKUP(AX$2,Assumptions!$C$94:$M$94,Assumptions!$C$98:$M$98))))</f>
        <v>-144.1692372</v>
      </c>
      <c r="AY31" s="50">
        <f t="array" ref="AY31">-(IF(AY$2=1,Assumptions!$AF32/12,-(SUMIF($D$2:$EE$2,AY$2-1,$D31:$EE31)/12)*(1+XLOOKUP(AY$2,Assumptions!$C$94:$M$94,Assumptions!$C$98:$M$98))))</f>
        <v>-144.1692372</v>
      </c>
      <c r="AZ31" s="50">
        <f t="array" ref="AZ31">-(IF(AZ$2=1,Assumptions!$AF32/12,-(SUMIF($D$2:$EE$2,AZ$2-1,$D31:$EE31)/12)*(1+XLOOKUP(AZ$2,Assumptions!$C$94:$M$94,Assumptions!$C$98:$M$98))))</f>
        <v>-148.4943144</v>
      </c>
      <c r="BA31" s="50">
        <f t="array" ref="BA31">-(IF(BA$2=1,Assumptions!$AF32/12,-(SUMIF($D$2:$EE$2,BA$2-1,$D31:$EE31)/12)*(1+XLOOKUP(BA$2,Assumptions!$C$94:$M$94,Assumptions!$C$98:$M$98))))</f>
        <v>-148.4943144</v>
      </c>
      <c r="BB31" s="50">
        <f t="array" ref="BB31">-(IF(BB$2=1,Assumptions!$AF32/12,-(SUMIF($D$2:$EE$2,BB$2-1,$D31:$EE31)/12)*(1+XLOOKUP(BB$2,Assumptions!$C$94:$M$94,Assumptions!$C$98:$M$98))))</f>
        <v>-148.4943144</v>
      </c>
      <c r="BC31" s="50">
        <f t="array" ref="BC31">-(IF(BC$2=1,Assumptions!$AF32/12,-(SUMIF($D$2:$EE$2,BC$2-1,$D31:$EE31)/12)*(1+XLOOKUP(BC$2,Assumptions!$C$94:$M$94,Assumptions!$C$98:$M$98))))</f>
        <v>-148.4943144</v>
      </c>
      <c r="BD31" s="50">
        <f t="array" ref="BD31">-(IF(BD$2=1,Assumptions!$AF32/12,-(SUMIF($D$2:$EE$2,BD$2-1,$D31:$EE31)/12)*(1+XLOOKUP(BD$2,Assumptions!$C$94:$M$94,Assumptions!$C$98:$M$98))))</f>
        <v>-148.4943144</v>
      </c>
      <c r="BE31" s="50">
        <f t="array" ref="BE31">-(IF(BE$2=1,Assumptions!$AF32/12,-(SUMIF($D$2:$EE$2,BE$2-1,$D31:$EE31)/12)*(1+XLOOKUP(BE$2,Assumptions!$C$94:$M$94,Assumptions!$C$98:$M$98))))</f>
        <v>-148.4943144</v>
      </c>
      <c r="BF31" s="50">
        <f t="array" ref="BF31">-(IF(BF$2=1,Assumptions!$AF32/12,-(SUMIF($D$2:$EE$2,BF$2-1,$D31:$EE31)/12)*(1+XLOOKUP(BF$2,Assumptions!$C$94:$M$94,Assumptions!$C$98:$M$98))))</f>
        <v>-148.4943144</v>
      </c>
      <c r="BG31" s="50">
        <f t="array" ref="BG31">-(IF(BG$2=1,Assumptions!$AF32/12,-(SUMIF($D$2:$EE$2,BG$2-1,$D31:$EE31)/12)*(1+XLOOKUP(BG$2,Assumptions!$C$94:$M$94,Assumptions!$C$98:$M$98))))</f>
        <v>-148.4943144</v>
      </c>
      <c r="BH31" s="50">
        <f t="array" ref="BH31">-(IF(BH$2=1,Assumptions!$AF32/12,-(SUMIF($D$2:$EE$2,BH$2-1,$D31:$EE31)/12)*(1+XLOOKUP(BH$2,Assumptions!$C$94:$M$94,Assumptions!$C$98:$M$98))))</f>
        <v>-148.4943144</v>
      </c>
      <c r="BI31" s="50">
        <f t="array" ref="BI31">-(IF(BI$2=1,Assumptions!$AF32/12,-(SUMIF($D$2:$EE$2,BI$2-1,$D31:$EE31)/12)*(1+XLOOKUP(BI$2,Assumptions!$C$94:$M$94,Assumptions!$C$98:$M$98))))</f>
        <v>-148.4943144</v>
      </c>
      <c r="BJ31" s="50">
        <f t="array" ref="BJ31">-(IF(BJ$2=1,Assumptions!$AF32/12,-(SUMIF($D$2:$EE$2,BJ$2-1,$D31:$EE31)/12)*(1+XLOOKUP(BJ$2,Assumptions!$C$94:$M$94,Assumptions!$C$98:$M$98))))</f>
        <v>-148.4943144</v>
      </c>
      <c r="BK31" s="50">
        <f t="array" ref="BK31">-(IF(BK$2=1,Assumptions!$AF32/12,-(SUMIF($D$2:$EE$2,BK$2-1,$D31:$EE31)/12)*(1+XLOOKUP(BK$2,Assumptions!$C$94:$M$94,Assumptions!$C$98:$M$98))))</f>
        <v>-148.4943144</v>
      </c>
      <c r="BL31" s="50">
        <f t="array" ref="BL31">-(IF(BL$2=1,Assumptions!$AF32/12,-(SUMIF($D$2:$EE$2,BL$2-1,$D31:$EE31)/12)*(1+XLOOKUP(BL$2,Assumptions!$C$94:$M$94,Assumptions!$C$98:$M$98))))</f>
        <v>-152.9491438</v>
      </c>
      <c r="BM31" s="50">
        <f t="array" ref="BM31">-(IF(BM$2=1,Assumptions!$AF32/12,-(SUMIF($D$2:$EE$2,BM$2-1,$D31:$EE31)/12)*(1+XLOOKUP(BM$2,Assumptions!$C$94:$M$94,Assumptions!$C$98:$M$98))))</f>
        <v>-152.9491438</v>
      </c>
      <c r="BN31" s="50">
        <f t="array" ref="BN31">-(IF(BN$2=1,Assumptions!$AF32/12,-(SUMIF($D$2:$EE$2,BN$2-1,$D31:$EE31)/12)*(1+XLOOKUP(BN$2,Assumptions!$C$94:$M$94,Assumptions!$C$98:$M$98))))</f>
        <v>-152.9491438</v>
      </c>
      <c r="BO31" s="50">
        <f t="array" ref="BO31">-(IF(BO$2=1,Assumptions!$AF32/12,-(SUMIF($D$2:$EE$2,BO$2-1,$D31:$EE31)/12)*(1+XLOOKUP(BO$2,Assumptions!$C$94:$M$94,Assumptions!$C$98:$M$98))))</f>
        <v>-152.9491438</v>
      </c>
      <c r="BP31" s="50">
        <f t="array" ref="BP31">-(IF(BP$2=1,Assumptions!$AF32/12,-(SUMIF($D$2:$EE$2,BP$2-1,$D31:$EE31)/12)*(1+XLOOKUP(BP$2,Assumptions!$C$94:$M$94,Assumptions!$C$98:$M$98))))</f>
        <v>-152.9491438</v>
      </c>
      <c r="BQ31" s="50">
        <f t="array" ref="BQ31">-(IF(BQ$2=1,Assumptions!$AF32/12,-(SUMIF($D$2:$EE$2,BQ$2-1,$D31:$EE31)/12)*(1+XLOOKUP(BQ$2,Assumptions!$C$94:$M$94,Assumptions!$C$98:$M$98))))</f>
        <v>-152.9491438</v>
      </c>
      <c r="BR31" s="50">
        <f t="array" ref="BR31">-(IF(BR$2=1,Assumptions!$AF32/12,-(SUMIF($D$2:$EE$2,BR$2-1,$D31:$EE31)/12)*(1+XLOOKUP(BR$2,Assumptions!$C$94:$M$94,Assumptions!$C$98:$M$98))))</f>
        <v>-152.9491438</v>
      </c>
      <c r="BS31" s="50">
        <f t="array" ref="BS31">-(IF(BS$2=1,Assumptions!$AF32/12,-(SUMIF($D$2:$EE$2,BS$2-1,$D31:$EE31)/12)*(1+XLOOKUP(BS$2,Assumptions!$C$94:$M$94,Assumptions!$C$98:$M$98))))</f>
        <v>-152.9491438</v>
      </c>
      <c r="BT31" s="50">
        <f t="array" ref="BT31">-(IF(BT$2=1,Assumptions!$AF32/12,-(SUMIF($D$2:$EE$2,BT$2-1,$D31:$EE31)/12)*(1+XLOOKUP(BT$2,Assumptions!$C$94:$M$94,Assumptions!$C$98:$M$98))))</f>
        <v>-152.9491438</v>
      </c>
      <c r="BU31" s="50">
        <f t="array" ref="BU31">-(IF(BU$2=1,Assumptions!$AF32/12,-(SUMIF($D$2:$EE$2,BU$2-1,$D31:$EE31)/12)*(1+XLOOKUP(BU$2,Assumptions!$C$94:$M$94,Assumptions!$C$98:$M$98))))</f>
        <v>-152.9491438</v>
      </c>
      <c r="BV31" s="50">
        <f t="array" ref="BV31">-(IF(BV$2=1,Assumptions!$AF32/12,-(SUMIF($D$2:$EE$2,BV$2-1,$D31:$EE31)/12)*(1+XLOOKUP(BV$2,Assumptions!$C$94:$M$94,Assumptions!$C$98:$M$98))))</f>
        <v>-152.9491438</v>
      </c>
      <c r="BW31" s="50">
        <f t="array" ref="BW31">-(IF(BW$2=1,Assumptions!$AF32/12,-(SUMIF($D$2:$EE$2,BW$2-1,$D31:$EE31)/12)*(1+XLOOKUP(BW$2,Assumptions!$C$94:$M$94,Assumptions!$C$98:$M$98))))</f>
        <v>-152.9491438</v>
      </c>
      <c r="BX31" s="50">
        <f t="array" ref="BX31">-(IF(BX$2=1,Assumptions!$AF32/12,-(SUMIF($D$2:$EE$2,BX$2-1,$D31:$EE31)/12)*(1+XLOOKUP(BX$2,Assumptions!$C$94:$M$94,Assumptions!$C$98:$M$98))))</f>
        <v>-157.5376181</v>
      </c>
      <c r="BY31" s="50">
        <f t="array" ref="BY31">-(IF(BY$2=1,Assumptions!$AF32/12,-(SUMIF($D$2:$EE$2,BY$2-1,$D31:$EE31)/12)*(1+XLOOKUP(BY$2,Assumptions!$C$94:$M$94,Assumptions!$C$98:$M$98))))</f>
        <v>-157.5376181</v>
      </c>
      <c r="BZ31" s="50">
        <f t="array" ref="BZ31">-(IF(BZ$2=1,Assumptions!$AF32/12,-(SUMIF($D$2:$EE$2,BZ$2-1,$D31:$EE31)/12)*(1+XLOOKUP(BZ$2,Assumptions!$C$94:$M$94,Assumptions!$C$98:$M$98))))</f>
        <v>-157.5376181</v>
      </c>
      <c r="CA31" s="50">
        <f t="array" ref="CA31">-(IF(CA$2=1,Assumptions!$AF32/12,-(SUMIF($D$2:$EE$2,CA$2-1,$D31:$EE31)/12)*(1+XLOOKUP(CA$2,Assumptions!$C$94:$M$94,Assumptions!$C$98:$M$98))))</f>
        <v>-157.5376181</v>
      </c>
      <c r="CB31" s="50">
        <f t="array" ref="CB31">-(IF(CB$2=1,Assumptions!$AF32/12,-(SUMIF($D$2:$EE$2,CB$2-1,$D31:$EE31)/12)*(1+XLOOKUP(CB$2,Assumptions!$C$94:$M$94,Assumptions!$C$98:$M$98))))</f>
        <v>-157.5376181</v>
      </c>
      <c r="CC31" s="50">
        <f t="array" ref="CC31">-(IF(CC$2=1,Assumptions!$AF32/12,-(SUMIF($D$2:$EE$2,CC$2-1,$D31:$EE31)/12)*(1+XLOOKUP(CC$2,Assumptions!$C$94:$M$94,Assumptions!$C$98:$M$98))))</f>
        <v>-157.5376181</v>
      </c>
      <c r="CD31" s="50">
        <f t="array" ref="CD31">-(IF(CD$2=1,Assumptions!$AF32/12,-(SUMIF($D$2:$EE$2,CD$2-1,$D31:$EE31)/12)*(1+XLOOKUP(CD$2,Assumptions!$C$94:$M$94,Assumptions!$C$98:$M$98))))</f>
        <v>-157.5376181</v>
      </c>
      <c r="CE31" s="50">
        <f t="array" ref="CE31">-(IF(CE$2=1,Assumptions!$AF32/12,-(SUMIF($D$2:$EE$2,CE$2-1,$D31:$EE31)/12)*(1+XLOOKUP(CE$2,Assumptions!$C$94:$M$94,Assumptions!$C$98:$M$98))))</f>
        <v>-157.5376181</v>
      </c>
      <c r="CF31" s="50">
        <f t="array" ref="CF31">-(IF(CF$2=1,Assumptions!$AF32/12,-(SUMIF($D$2:$EE$2,CF$2-1,$D31:$EE31)/12)*(1+XLOOKUP(CF$2,Assumptions!$C$94:$M$94,Assumptions!$C$98:$M$98))))</f>
        <v>-157.5376181</v>
      </c>
      <c r="CG31" s="50">
        <f t="array" ref="CG31">-(IF(CG$2=1,Assumptions!$AF32/12,-(SUMIF($D$2:$EE$2,CG$2-1,$D31:$EE31)/12)*(1+XLOOKUP(CG$2,Assumptions!$C$94:$M$94,Assumptions!$C$98:$M$98))))</f>
        <v>-157.5376181</v>
      </c>
      <c r="CH31" s="50">
        <f t="array" ref="CH31">-(IF(CH$2=1,Assumptions!$AF32/12,-(SUMIF($D$2:$EE$2,CH$2-1,$D31:$EE31)/12)*(1+XLOOKUP(CH$2,Assumptions!$C$94:$M$94,Assumptions!$C$98:$M$98))))</f>
        <v>-157.5376181</v>
      </c>
      <c r="CI31" s="50">
        <f t="array" ref="CI31">-(IF(CI$2=1,Assumptions!$AF32/12,-(SUMIF($D$2:$EE$2,CI$2-1,$D31:$EE31)/12)*(1+XLOOKUP(CI$2,Assumptions!$C$94:$M$94,Assumptions!$C$98:$M$98))))</f>
        <v>-157.5376181</v>
      </c>
      <c r="CJ31" s="50">
        <f t="array" ref="CJ31">-(IF(CJ$2=1,Assumptions!$AF32/12,-(SUMIF($D$2:$EE$2,CJ$2-1,$D31:$EE31)/12)*(1+XLOOKUP(CJ$2,Assumptions!$C$94:$M$94,Assumptions!$C$98:$M$98))))</f>
        <v>-162.2637467</v>
      </c>
      <c r="CK31" s="50">
        <f t="array" ref="CK31">-(IF(CK$2=1,Assumptions!$AF32/12,-(SUMIF($D$2:$EE$2,CK$2-1,$D31:$EE31)/12)*(1+XLOOKUP(CK$2,Assumptions!$C$94:$M$94,Assumptions!$C$98:$M$98))))</f>
        <v>-162.2637467</v>
      </c>
      <c r="CL31" s="50">
        <f t="array" ref="CL31">-(IF(CL$2=1,Assumptions!$AF32/12,-(SUMIF($D$2:$EE$2,CL$2-1,$D31:$EE31)/12)*(1+XLOOKUP(CL$2,Assumptions!$C$94:$M$94,Assumptions!$C$98:$M$98))))</f>
        <v>-162.2637467</v>
      </c>
      <c r="CM31" s="50">
        <f t="array" ref="CM31">-(IF(CM$2=1,Assumptions!$AF32/12,-(SUMIF($D$2:$EE$2,CM$2-1,$D31:$EE31)/12)*(1+XLOOKUP(CM$2,Assumptions!$C$94:$M$94,Assumptions!$C$98:$M$98))))</f>
        <v>-162.2637467</v>
      </c>
      <c r="CN31" s="50">
        <f t="array" ref="CN31">-(IF(CN$2=1,Assumptions!$AF32/12,-(SUMIF($D$2:$EE$2,CN$2-1,$D31:$EE31)/12)*(1+XLOOKUP(CN$2,Assumptions!$C$94:$M$94,Assumptions!$C$98:$M$98))))</f>
        <v>-162.2637467</v>
      </c>
      <c r="CO31" s="50">
        <f t="array" ref="CO31">-(IF(CO$2=1,Assumptions!$AF32/12,-(SUMIF($D$2:$EE$2,CO$2-1,$D31:$EE31)/12)*(1+XLOOKUP(CO$2,Assumptions!$C$94:$M$94,Assumptions!$C$98:$M$98))))</f>
        <v>-162.2637467</v>
      </c>
      <c r="CP31" s="50">
        <f t="array" ref="CP31">-(IF(CP$2=1,Assumptions!$AF32/12,-(SUMIF($D$2:$EE$2,CP$2-1,$D31:$EE31)/12)*(1+XLOOKUP(CP$2,Assumptions!$C$94:$M$94,Assumptions!$C$98:$M$98))))</f>
        <v>-162.2637467</v>
      </c>
      <c r="CQ31" s="50">
        <f t="array" ref="CQ31">-(IF(CQ$2=1,Assumptions!$AF32/12,-(SUMIF($D$2:$EE$2,CQ$2-1,$D31:$EE31)/12)*(1+XLOOKUP(CQ$2,Assumptions!$C$94:$M$94,Assumptions!$C$98:$M$98))))</f>
        <v>-162.2637467</v>
      </c>
      <c r="CR31" s="50">
        <f t="array" ref="CR31">-(IF(CR$2=1,Assumptions!$AF32/12,-(SUMIF($D$2:$EE$2,CR$2-1,$D31:$EE31)/12)*(1+XLOOKUP(CR$2,Assumptions!$C$94:$M$94,Assumptions!$C$98:$M$98))))</f>
        <v>-162.2637467</v>
      </c>
      <c r="CS31" s="50">
        <f t="array" ref="CS31">-(IF(CS$2=1,Assumptions!$AF32/12,-(SUMIF($D$2:$EE$2,CS$2-1,$D31:$EE31)/12)*(1+XLOOKUP(CS$2,Assumptions!$C$94:$M$94,Assumptions!$C$98:$M$98))))</f>
        <v>-162.2637467</v>
      </c>
      <c r="CT31" s="50">
        <f t="array" ref="CT31">-(IF(CT$2=1,Assumptions!$AF32/12,-(SUMIF($D$2:$EE$2,CT$2-1,$D31:$EE31)/12)*(1+XLOOKUP(CT$2,Assumptions!$C$94:$M$94,Assumptions!$C$98:$M$98))))</f>
        <v>-162.2637467</v>
      </c>
      <c r="CU31" s="50">
        <f t="array" ref="CU31">-(IF(CU$2=1,Assumptions!$AF32/12,-(SUMIF($D$2:$EE$2,CU$2-1,$D31:$EE31)/12)*(1+XLOOKUP(CU$2,Assumptions!$C$94:$M$94,Assumptions!$C$98:$M$98))))</f>
        <v>-162.2637467</v>
      </c>
      <c r="CV31" s="50">
        <f t="array" ref="CV31">-(IF(CV$2=1,Assumptions!$AF32/12,-(SUMIF($D$2:$EE$2,CV$2-1,$D31:$EE31)/12)*(1+XLOOKUP(CV$2,Assumptions!$C$94:$M$94,Assumptions!$C$98:$M$98))))</f>
        <v>-167.131659</v>
      </c>
      <c r="CW31" s="50">
        <f t="array" ref="CW31">-(IF(CW$2=1,Assumptions!$AF32/12,-(SUMIF($D$2:$EE$2,CW$2-1,$D31:$EE31)/12)*(1+XLOOKUP(CW$2,Assumptions!$C$94:$M$94,Assumptions!$C$98:$M$98))))</f>
        <v>-167.131659</v>
      </c>
      <c r="CX31" s="50">
        <f t="array" ref="CX31">-(IF(CX$2=1,Assumptions!$AF32/12,-(SUMIF($D$2:$EE$2,CX$2-1,$D31:$EE31)/12)*(1+XLOOKUP(CX$2,Assumptions!$C$94:$M$94,Assumptions!$C$98:$M$98))))</f>
        <v>-167.131659</v>
      </c>
      <c r="CY31" s="50">
        <f t="array" ref="CY31">-(IF(CY$2=1,Assumptions!$AF32/12,-(SUMIF($D$2:$EE$2,CY$2-1,$D31:$EE31)/12)*(1+XLOOKUP(CY$2,Assumptions!$C$94:$M$94,Assumptions!$C$98:$M$98))))</f>
        <v>-167.131659</v>
      </c>
      <c r="CZ31" s="50">
        <f t="array" ref="CZ31">-(IF(CZ$2=1,Assumptions!$AF32/12,-(SUMIF($D$2:$EE$2,CZ$2-1,$D31:$EE31)/12)*(1+XLOOKUP(CZ$2,Assumptions!$C$94:$M$94,Assumptions!$C$98:$M$98))))</f>
        <v>-167.131659</v>
      </c>
      <c r="DA31" s="50">
        <f t="array" ref="DA31">-(IF(DA$2=1,Assumptions!$AF32/12,-(SUMIF($D$2:$EE$2,DA$2-1,$D31:$EE31)/12)*(1+XLOOKUP(DA$2,Assumptions!$C$94:$M$94,Assumptions!$C$98:$M$98))))</f>
        <v>-167.131659</v>
      </c>
      <c r="DB31" s="50">
        <f t="array" ref="DB31">-(IF(DB$2=1,Assumptions!$AF32/12,-(SUMIF($D$2:$EE$2,DB$2-1,$D31:$EE31)/12)*(1+XLOOKUP(DB$2,Assumptions!$C$94:$M$94,Assumptions!$C$98:$M$98))))</f>
        <v>-167.131659</v>
      </c>
      <c r="DC31" s="50">
        <f t="array" ref="DC31">-(IF(DC$2=1,Assumptions!$AF32/12,-(SUMIF($D$2:$EE$2,DC$2-1,$D31:$EE31)/12)*(1+XLOOKUP(DC$2,Assumptions!$C$94:$M$94,Assumptions!$C$98:$M$98))))</f>
        <v>-167.131659</v>
      </c>
      <c r="DD31" s="50">
        <f t="array" ref="DD31">-(IF(DD$2=1,Assumptions!$AF32/12,-(SUMIF($D$2:$EE$2,DD$2-1,$D31:$EE31)/12)*(1+XLOOKUP(DD$2,Assumptions!$C$94:$M$94,Assumptions!$C$98:$M$98))))</f>
        <v>-167.131659</v>
      </c>
      <c r="DE31" s="50">
        <f t="array" ref="DE31">-(IF(DE$2=1,Assumptions!$AF32/12,-(SUMIF($D$2:$EE$2,DE$2-1,$D31:$EE31)/12)*(1+XLOOKUP(DE$2,Assumptions!$C$94:$M$94,Assumptions!$C$98:$M$98))))</f>
        <v>-167.131659</v>
      </c>
      <c r="DF31" s="50">
        <f t="array" ref="DF31">-(IF(DF$2=1,Assumptions!$AF32/12,-(SUMIF($D$2:$EE$2,DF$2-1,$D31:$EE31)/12)*(1+XLOOKUP(DF$2,Assumptions!$C$94:$M$94,Assumptions!$C$98:$M$98))))</f>
        <v>-167.131659</v>
      </c>
      <c r="DG31" s="50">
        <f t="array" ref="DG31">-(IF(DG$2=1,Assumptions!$AF32/12,-(SUMIF($D$2:$EE$2,DG$2-1,$D31:$EE31)/12)*(1+XLOOKUP(DG$2,Assumptions!$C$94:$M$94,Assumptions!$C$98:$M$98))))</f>
        <v>-167.131659</v>
      </c>
      <c r="DH31" s="50">
        <f t="array" ref="DH31">-(IF(DH$2=1,Assumptions!$AF32/12,-(SUMIF($D$2:$EE$2,DH$2-1,$D31:$EE31)/12)*(1+XLOOKUP(DH$2,Assumptions!$C$94:$M$94,Assumptions!$C$98:$M$98))))</f>
        <v>-172.1456088</v>
      </c>
      <c r="DI31" s="50">
        <f t="array" ref="DI31">-(IF(DI$2=1,Assumptions!$AF32/12,-(SUMIF($D$2:$EE$2,DI$2-1,$D31:$EE31)/12)*(1+XLOOKUP(DI$2,Assumptions!$C$94:$M$94,Assumptions!$C$98:$M$98))))</f>
        <v>-172.1456088</v>
      </c>
      <c r="DJ31" s="50">
        <f t="array" ref="DJ31">-(IF(DJ$2=1,Assumptions!$AF32/12,-(SUMIF($D$2:$EE$2,DJ$2-1,$D31:$EE31)/12)*(1+XLOOKUP(DJ$2,Assumptions!$C$94:$M$94,Assumptions!$C$98:$M$98))))</f>
        <v>-172.1456088</v>
      </c>
      <c r="DK31" s="50">
        <f t="array" ref="DK31">-(IF(DK$2=1,Assumptions!$AF32/12,-(SUMIF($D$2:$EE$2,DK$2-1,$D31:$EE31)/12)*(1+XLOOKUP(DK$2,Assumptions!$C$94:$M$94,Assumptions!$C$98:$M$98))))</f>
        <v>-172.1456088</v>
      </c>
      <c r="DL31" s="50">
        <f t="array" ref="DL31">-(IF(DL$2=1,Assumptions!$AF32/12,-(SUMIF($D$2:$EE$2,DL$2-1,$D31:$EE31)/12)*(1+XLOOKUP(DL$2,Assumptions!$C$94:$M$94,Assumptions!$C$98:$M$98))))</f>
        <v>-172.1456088</v>
      </c>
      <c r="DM31" s="50">
        <f t="array" ref="DM31">-(IF(DM$2=1,Assumptions!$AF32/12,-(SUMIF($D$2:$EE$2,DM$2-1,$D31:$EE31)/12)*(1+XLOOKUP(DM$2,Assumptions!$C$94:$M$94,Assumptions!$C$98:$M$98))))</f>
        <v>-172.1456088</v>
      </c>
      <c r="DN31" s="50">
        <f t="array" ref="DN31">-(IF(DN$2=1,Assumptions!$AF32/12,-(SUMIF($D$2:$EE$2,DN$2-1,$D31:$EE31)/12)*(1+XLOOKUP(DN$2,Assumptions!$C$94:$M$94,Assumptions!$C$98:$M$98))))</f>
        <v>-172.1456088</v>
      </c>
      <c r="DO31" s="50">
        <f t="array" ref="DO31">-(IF(DO$2=1,Assumptions!$AF32/12,-(SUMIF($D$2:$EE$2,DO$2-1,$D31:$EE31)/12)*(1+XLOOKUP(DO$2,Assumptions!$C$94:$M$94,Assumptions!$C$98:$M$98))))</f>
        <v>-172.1456088</v>
      </c>
      <c r="DP31" s="50">
        <f t="array" ref="DP31">-(IF(DP$2=1,Assumptions!$AF32/12,-(SUMIF($D$2:$EE$2,DP$2-1,$D31:$EE31)/12)*(1+XLOOKUP(DP$2,Assumptions!$C$94:$M$94,Assumptions!$C$98:$M$98))))</f>
        <v>-172.1456088</v>
      </c>
      <c r="DQ31" s="50">
        <f t="array" ref="DQ31">-(IF(DQ$2=1,Assumptions!$AF32/12,-(SUMIF($D$2:$EE$2,DQ$2-1,$D31:$EE31)/12)*(1+XLOOKUP(DQ$2,Assumptions!$C$94:$M$94,Assumptions!$C$98:$M$98))))</f>
        <v>-172.1456088</v>
      </c>
      <c r="DR31" s="50">
        <f t="array" ref="DR31">-(IF(DR$2=1,Assumptions!$AF32/12,-(SUMIF($D$2:$EE$2,DR$2-1,$D31:$EE31)/12)*(1+XLOOKUP(DR$2,Assumptions!$C$94:$M$94,Assumptions!$C$98:$M$98))))</f>
        <v>-172.1456088</v>
      </c>
      <c r="DS31" s="50">
        <f t="array" ref="DS31">-(IF(DS$2=1,Assumptions!$AF32/12,-(SUMIF($D$2:$EE$2,DS$2-1,$D31:$EE31)/12)*(1+XLOOKUP(DS$2,Assumptions!$C$94:$M$94,Assumptions!$C$98:$M$98))))</f>
        <v>-172.1456088</v>
      </c>
      <c r="DT31" s="50">
        <f t="array" ref="DT31">-(IF(DT$2=1,Assumptions!$AF32/12,-(SUMIF($D$2:$EE$2,DT$2-1,$D31:$EE31)/12)*(1+XLOOKUP(DT$2,Assumptions!$C$94:$M$94,Assumptions!$C$98:$M$98))))</f>
        <v>-177.3099771</v>
      </c>
      <c r="DU31" s="50">
        <f t="array" ref="DU31">-(IF(DU$2=1,Assumptions!$AF32/12,-(SUMIF($D$2:$EE$2,DU$2-1,$D31:$EE31)/12)*(1+XLOOKUP(DU$2,Assumptions!$C$94:$M$94,Assumptions!$C$98:$M$98))))</f>
        <v>-177.3099771</v>
      </c>
      <c r="DV31" s="50">
        <f t="array" ref="DV31">-(IF(DV$2=1,Assumptions!$AF32/12,-(SUMIF($D$2:$EE$2,DV$2-1,$D31:$EE31)/12)*(1+XLOOKUP(DV$2,Assumptions!$C$94:$M$94,Assumptions!$C$98:$M$98))))</f>
        <v>-177.3099771</v>
      </c>
      <c r="DW31" s="50">
        <f t="array" ref="DW31">-(IF(DW$2=1,Assumptions!$AF32/12,-(SUMIF($D$2:$EE$2,DW$2-1,$D31:$EE31)/12)*(1+XLOOKUP(DW$2,Assumptions!$C$94:$M$94,Assumptions!$C$98:$M$98))))</f>
        <v>-177.3099771</v>
      </c>
      <c r="DX31" s="50">
        <f t="array" ref="DX31">-(IF(DX$2=1,Assumptions!$AF32/12,-(SUMIF($D$2:$EE$2,DX$2-1,$D31:$EE31)/12)*(1+XLOOKUP(DX$2,Assumptions!$C$94:$M$94,Assumptions!$C$98:$M$98))))</f>
        <v>-177.3099771</v>
      </c>
      <c r="DY31" s="50">
        <f t="array" ref="DY31">-(IF(DY$2=1,Assumptions!$AF32/12,-(SUMIF($D$2:$EE$2,DY$2-1,$D31:$EE31)/12)*(1+XLOOKUP(DY$2,Assumptions!$C$94:$M$94,Assumptions!$C$98:$M$98))))</f>
        <v>-177.3099771</v>
      </c>
      <c r="DZ31" s="50">
        <f t="array" ref="DZ31">-(IF(DZ$2=1,Assumptions!$AF32/12,-(SUMIF($D$2:$EE$2,DZ$2-1,$D31:$EE31)/12)*(1+XLOOKUP(DZ$2,Assumptions!$C$94:$M$94,Assumptions!$C$98:$M$98))))</f>
        <v>-177.3099771</v>
      </c>
      <c r="EA31" s="50">
        <f t="array" ref="EA31">-(IF(EA$2=1,Assumptions!$AF32/12,-(SUMIF($D$2:$EE$2,EA$2-1,$D31:$EE31)/12)*(1+XLOOKUP(EA$2,Assumptions!$C$94:$M$94,Assumptions!$C$98:$M$98))))</f>
        <v>-177.3099771</v>
      </c>
      <c r="EB31" s="50">
        <f t="array" ref="EB31">-(IF(EB$2=1,Assumptions!$AF32/12,-(SUMIF($D$2:$EE$2,EB$2-1,$D31:$EE31)/12)*(1+XLOOKUP(EB$2,Assumptions!$C$94:$M$94,Assumptions!$C$98:$M$98))))</f>
        <v>-177.3099771</v>
      </c>
      <c r="EC31" s="50">
        <f t="array" ref="EC31">-(IF(EC$2=1,Assumptions!$AF32/12,-(SUMIF($D$2:$EE$2,EC$2-1,$D31:$EE31)/12)*(1+XLOOKUP(EC$2,Assumptions!$C$94:$M$94,Assumptions!$C$98:$M$98))))</f>
        <v>-177.3099771</v>
      </c>
      <c r="ED31" s="50">
        <f t="array" ref="ED31">-(IF(ED$2=1,Assumptions!$AF32/12,-(SUMIF($D$2:$EE$2,ED$2-1,$D31:$EE31)/12)*(1+XLOOKUP(ED$2,Assumptions!$C$94:$M$94,Assumptions!$C$98:$M$98))))</f>
        <v>-177.3099771</v>
      </c>
      <c r="EE31" s="50">
        <f t="array" ref="EE31">-(IF(EE$2=1,Assumptions!$AF32/12,-(SUMIF($D$2:$EE$2,EE$2-1,$D31:$EE31)/12)*(1+XLOOKUP(EE$2,Assumptions!$C$94:$M$94,Assumptions!$C$98:$M$98))))</f>
        <v>-177.3099771</v>
      </c>
    </row>
    <row r="32" ht="15.75" customHeight="1">
      <c r="A32" s="1"/>
      <c r="B32" s="1"/>
      <c r="C32" s="1" t="str">
        <f>Assumptions!J33</f>
        <v>Alarm Services</v>
      </c>
      <c r="D32" s="50">
        <f t="array" ref="D32">-(IF(D$2=1,Assumptions!$AF33/12,-(SUMIF($D$2:$EE$2,D$2-1,$D32:$EE32)/12)*(1+XLOOKUP(D$2,Assumptions!$C$94:$M$94,Assumptions!$C$98:$M$98))))</f>
        <v>-175.9583333</v>
      </c>
      <c r="E32" s="50">
        <f t="array" ref="E32">-(IF(E$2=1,Assumptions!$AF33/12,-(SUMIF($D$2:$EE$2,E$2-1,$D32:$EE32)/12)*(1+XLOOKUP(E$2,Assumptions!$C$94:$M$94,Assumptions!$C$98:$M$98))))</f>
        <v>-175.9583333</v>
      </c>
      <c r="F32" s="50">
        <f t="array" ref="F32">-(IF(F$2=1,Assumptions!$AF33/12,-(SUMIF($D$2:$EE$2,F$2-1,$D32:$EE32)/12)*(1+XLOOKUP(F$2,Assumptions!$C$94:$M$94,Assumptions!$C$98:$M$98))))</f>
        <v>-175.9583333</v>
      </c>
      <c r="G32" s="50">
        <f t="array" ref="G32">-(IF(G$2=1,Assumptions!$AF33/12,-(SUMIF($D$2:$EE$2,G$2-1,$D32:$EE32)/12)*(1+XLOOKUP(G$2,Assumptions!$C$94:$M$94,Assumptions!$C$98:$M$98))))</f>
        <v>-175.9583333</v>
      </c>
      <c r="H32" s="50">
        <f t="array" ref="H32">-(IF(H$2=1,Assumptions!$AF33/12,-(SUMIF($D$2:$EE$2,H$2-1,$D32:$EE32)/12)*(1+XLOOKUP(H$2,Assumptions!$C$94:$M$94,Assumptions!$C$98:$M$98))))</f>
        <v>-175.9583333</v>
      </c>
      <c r="I32" s="50">
        <f t="array" ref="I32">-(IF(I$2=1,Assumptions!$AF33/12,-(SUMIF($D$2:$EE$2,I$2-1,$D32:$EE32)/12)*(1+XLOOKUP(I$2,Assumptions!$C$94:$M$94,Assumptions!$C$98:$M$98))))</f>
        <v>-175.9583333</v>
      </c>
      <c r="J32" s="50">
        <f t="array" ref="J32">-(IF(J$2=1,Assumptions!$AF33/12,-(SUMIF($D$2:$EE$2,J$2-1,$D32:$EE32)/12)*(1+XLOOKUP(J$2,Assumptions!$C$94:$M$94,Assumptions!$C$98:$M$98))))</f>
        <v>-175.9583333</v>
      </c>
      <c r="K32" s="50">
        <f t="array" ref="K32">-(IF(K$2=1,Assumptions!$AF33/12,-(SUMIF($D$2:$EE$2,K$2-1,$D32:$EE32)/12)*(1+XLOOKUP(K$2,Assumptions!$C$94:$M$94,Assumptions!$C$98:$M$98))))</f>
        <v>-175.9583333</v>
      </c>
      <c r="L32" s="50">
        <f t="array" ref="L32">-(IF(L$2=1,Assumptions!$AF33/12,-(SUMIF($D$2:$EE$2,L$2-1,$D32:$EE32)/12)*(1+XLOOKUP(L$2,Assumptions!$C$94:$M$94,Assumptions!$C$98:$M$98))))</f>
        <v>-175.9583333</v>
      </c>
      <c r="M32" s="50">
        <f t="array" ref="M32">-(IF(M$2=1,Assumptions!$AF33/12,-(SUMIF($D$2:$EE$2,M$2-1,$D32:$EE32)/12)*(1+XLOOKUP(M$2,Assumptions!$C$94:$M$94,Assumptions!$C$98:$M$98))))</f>
        <v>-175.9583333</v>
      </c>
      <c r="N32" s="50">
        <f t="array" ref="N32">-(IF(N$2=1,Assumptions!$AF33/12,-(SUMIF($D$2:$EE$2,N$2-1,$D32:$EE32)/12)*(1+XLOOKUP(N$2,Assumptions!$C$94:$M$94,Assumptions!$C$98:$M$98))))</f>
        <v>-175.9583333</v>
      </c>
      <c r="O32" s="50">
        <f t="array" ref="O32">-(IF(O$2=1,Assumptions!$AF33/12,-(SUMIF($D$2:$EE$2,O$2-1,$D32:$EE32)/12)*(1+XLOOKUP(O$2,Assumptions!$C$94:$M$94,Assumptions!$C$98:$M$98))))</f>
        <v>-175.9583333</v>
      </c>
      <c r="P32" s="50">
        <f t="array" ref="P32">-(IF(P$2=1,Assumptions!$AF33/12,-(SUMIF($D$2:$EE$2,P$2-1,$D32:$EE32)/12)*(1+XLOOKUP(P$2,Assumptions!$C$94:$M$94,Assumptions!$C$98:$M$98))))</f>
        <v>-181.2370833</v>
      </c>
      <c r="Q32" s="50">
        <f t="array" ref="Q32">-(IF(Q$2=1,Assumptions!$AF33/12,-(SUMIF($D$2:$EE$2,Q$2-1,$D32:$EE32)/12)*(1+XLOOKUP(Q$2,Assumptions!$C$94:$M$94,Assumptions!$C$98:$M$98))))</f>
        <v>-181.2370833</v>
      </c>
      <c r="R32" s="50">
        <f t="array" ref="R32">-(IF(R$2=1,Assumptions!$AF33/12,-(SUMIF($D$2:$EE$2,R$2-1,$D32:$EE32)/12)*(1+XLOOKUP(R$2,Assumptions!$C$94:$M$94,Assumptions!$C$98:$M$98))))</f>
        <v>-181.2370833</v>
      </c>
      <c r="S32" s="50">
        <f t="array" ref="S32">-(IF(S$2=1,Assumptions!$AF33/12,-(SUMIF($D$2:$EE$2,S$2-1,$D32:$EE32)/12)*(1+XLOOKUP(S$2,Assumptions!$C$94:$M$94,Assumptions!$C$98:$M$98))))</f>
        <v>-181.2370833</v>
      </c>
      <c r="T32" s="50">
        <f t="array" ref="T32">-(IF(T$2=1,Assumptions!$AF33/12,-(SUMIF($D$2:$EE$2,T$2-1,$D32:$EE32)/12)*(1+XLOOKUP(T$2,Assumptions!$C$94:$M$94,Assumptions!$C$98:$M$98))))</f>
        <v>-181.2370833</v>
      </c>
      <c r="U32" s="50">
        <f t="array" ref="U32">-(IF(U$2=1,Assumptions!$AF33/12,-(SUMIF($D$2:$EE$2,U$2-1,$D32:$EE32)/12)*(1+XLOOKUP(U$2,Assumptions!$C$94:$M$94,Assumptions!$C$98:$M$98))))</f>
        <v>-181.2370833</v>
      </c>
      <c r="V32" s="50">
        <f t="array" ref="V32">-(IF(V$2=1,Assumptions!$AF33/12,-(SUMIF($D$2:$EE$2,V$2-1,$D32:$EE32)/12)*(1+XLOOKUP(V$2,Assumptions!$C$94:$M$94,Assumptions!$C$98:$M$98))))</f>
        <v>-181.2370833</v>
      </c>
      <c r="W32" s="50">
        <f t="array" ref="W32">-(IF(W$2=1,Assumptions!$AF33/12,-(SUMIF($D$2:$EE$2,W$2-1,$D32:$EE32)/12)*(1+XLOOKUP(W$2,Assumptions!$C$94:$M$94,Assumptions!$C$98:$M$98))))</f>
        <v>-181.2370833</v>
      </c>
      <c r="X32" s="50">
        <f t="array" ref="X32">-(IF(X$2=1,Assumptions!$AF33/12,-(SUMIF($D$2:$EE$2,X$2-1,$D32:$EE32)/12)*(1+XLOOKUP(X$2,Assumptions!$C$94:$M$94,Assumptions!$C$98:$M$98))))</f>
        <v>-181.2370833</v>
      </c>
      <c r="Y32" s="50">
        <f t="array" ref="Y32">-(IF(Y$2=1,Assumptions!$AF33/12,-(SUMIF($D$2:$EE$2,Y$2-1,$D32:$EE32)/12)*(1+XLOOKUP(Y$2,Assumptions!$C$94:$M$94,Assumptions!$C$98:$M$98))))</f>
        <v>-181.2370833</v>
      </c>
      <c r="Z32" s="50">
        <f t="array" ref="Z32">-(IF(Z$2=1,Assumptions!$AF33/12,-(SUMIF($D$2:$EE$2,Z$2-1,$D32:$EE32)/12)*(1+XLOOKUP(Z$2,Assumptions!$C$94:$M$94,Assumptions!$C$98:$M$98))))</f>
        <v>-181.2370833</v>
      </c>
      <c r="AA32" s="50">
        <f t="array" ref="AA32">-(IF(AA$2=1,Assumptions!$AF33/12,-(SUMIF($D$2:$EE$2,AA$2-1,$D32:$EE32)/12)*(1+XLOOKUP(AA$2,Assumptions!$C$94:$M$94,Assumptions!$C$98:$M$98))))</f>
        <v>-181.2370833</v>
      </c>
      <c r="AB32" s="50">
        <f t="array" ref="AB32">-(IF(AB$2=1,Assumptions!$AF33/12,-(SUMIF($D$2:$EE$2,AB$2-1,$D32:$EE32)/12)*(1+XLOOKUP(AB$2,Assumptions!$C$94:$M$94,Assumptions!$C$98:$M$98))))</f>
        <v>-186.6741958</v>
      </c>
      <c r="AC32" s="50">
        <f t="array" ref="AC32">-(IF(AC$2=1,Assumptions!$AF33/12,-(SUMIF($D$2:$EE$2,AC$2-1,$D32:$EE32)/12)*(1+XLOOKUP(AC$2,Assumptions!$C$94:$M$94,Assumptions!$C$98:$M$98))))</f>
        <v>-186.6741958</v>
      </c>
      <c r="AD32" s="50">
        <f t="array" ref="AD32">-(IF(AD$2=1,Assumptions!$AF33/12,-(SUMIF($D$2:$EE$2,AD$2-1,$D32:$EE32)/12)*(1+XLOOKUP(AD$2,Assumptions!$C$94:$M$94,Assumptions!$C$98:$M$98))))</f>
        <v>-186.6741958</v>
      </c>
      <c r="AE32" s="50">
        <f t="array" ref="AE32">-(IF(AE$2=1,Assumptions!$AF33/12,-(SUMIF($D$2:$EE$2,AE$2-1,$D32:$EE32)/12)*(1+XLOOKUP(AE$2,Assumptions!$C$94:$M$94,Assumptions!$C$98:$M$98))))</f>
        <v>-186.6741958</v>
      </c>
      <c r="AF32" s="50">
        <f t="array" ref="AF32">-(IF(AF$2=1,Assumptions!$AF33/12,-(SUMIF($D$2:$EE$2,AF$2-1,$D32:$EE32)/12)*(1+XLOOKUP(AF$2,Assumptions!$C$94:$M$94,Assumptions!$C$98:$M$98))))</f>
        <v>-186.6741958</v>
      </c>
      <c r="AG32" s="50">
        <f t="array" ref="AG32">-(IF(AG$2=1,Assumptions!$AF33/12,-(SUMIF($D$2:$EE$2,AG$2-1,$D32:$EE32)/12)*(1+XLOOKUP(AG$2,Assumptions!$C$94:$M$94,Assumptions!$C$98:$M$98))))</f>
        <v>-186.6741958</v>
      </c>
      <c r="AH32" s="50">
        <f t="array" ref="AH32">-(IF(AH$2=1,Assumptions!$AF33/12,-(SUMIF($D$2:$EE$2,AH$2-1,$D32:$EE32)/12)*(1+XLOOKUP(AH$2,Assumptions!$C$94:$M$94,Assumptions!$C$98:$M$98))))</f>
        <v>-186.6741958</v>
      </c>
      <c r="AI32" s="50">
        <f t="array" ref="AI32">-(IF(AI$2=1,Assumptions!$AF33/12,-(SUMIF($D$2:$EE$2,AI$2-1,$D32:$EE32)/12)*(1+XLOOKUP(AI$2,Assumptions!$C$94:$M$94,Assumptions!$C$98:$M$98))))</f>
        <v>-186.6741958</v>
      </c>
      <c r="AJ32" s="50">
        <f t="array" ref="AJ32">-(IF(AJ$2=1,Assumptions!$AF33/12,-(SUMIF($D$2:$EE$2,AJ$2-1,$D32:$EE32)/12)*(1+XLOOKUP(AJ$2,Assumptions!$C$94:$M$94,Assumptions!$C$98:$M$98))))</f>
        <v>-186.6741958</v>
      </c>
      <c r="AK32" s="50">
        <f t="array" ref="AK32">-(IF(AK$2=1,Assumptions!$AF33/12,-(SUMIF($D$2:$EE$2,AK$2-1,$D32:$EE32)/12)*(1+XLOOKUP(AK$2,Assumptions!$C$94:$M$94,Assumptions!$C$98:$M$98))))</f>
        <v>-186.6741958</v>
      </c>
      <c r="AL32" s="50">
        <f t="array" ref="AL32">-(IF(AL$2=1,Assumptions!$AF33/12,-(SUMIF($D$2:$EE$2,AL$2-1,$D32:$EE32)/12)*(1+XLOOKUP(AL$2,Assumptions!$C$94:$M$94,Assumptions!$C$98:$M$98))))</f>
        <v>-186.6741958</v>
      </c>
      <c r="AM32" s="50">
        <f t="array" ref="AM32">-(IF(AM$2=1,Assumptions!$AF33/12,-(SUMIF($D$2:$EE$2,AM$2-1,$D32:$EE32)/12)*(1+XLOOKUP(AM$2,Assumptions!$C$94:$M$94,Assumptions!$C$98:$M$98))))</f>
        <v>-186.6741958</v>
      </c>
      <c r="AN32" s="50">
        <f t="array" ref="AN32">-(IF(AN$2=1,Assumptions!$AF33/12,-(SUMIF($D$2:$EE$2,AN$2-1,$D32:$EE32)/12)*(1+XLOOKUP(AN$2,Assumptions!$C$94:$M$94,Assumptions!$C$98:$M$98))))</f>
        <v>-192.2744217</v>
      </c>
      <c r="AO32" s="50">
        <f t="array" ref="AO32">-(IF(AO$2=1,Assumptions!$AF33/12,-(SUMIF($D$2:$EE$2,AO$2-1,$D32:$EE32)/12)*(1+XLOOKUP(AO$2,Assumptions!$C$94:$M$94,Assumptions!$C$98:$M$98))))</f>
        <v>-192.2744217</v>
      </c>
      <c r="AP32" s="50">
        <f t="array" ref="AP32">-(IF(AP$2=1,Assumptions!$AF33/12,-(SUMIF($D$2:$EE$2,AP$2-1,$D32:$EE32)/12)*(1+XLOOKUP(AP$2,Assumptions!$C$94:$M$94,Assumptions!$C$98:$M$98))))</f>
        <v>-192.2744217</v>
      </c>
      <c r="AQ32" s="50">
        <f t="array" ref="AQ32">-(IF(AQ$2=1,Assumptions!$AF33/12,-(SUMIF($D$2:$EE$2,AQ$2-1,$D32:$EE32)/12)*(1+XLOOKUP(AQ$2,Assumptions!$C$94:$M$94,Assumptions!$C$98:$M$98))))</f>
        <v>-192.2744217</v>
      </c>
      <c r="AR32" s="50">
        <f t="array" ref="AR32">-(IF(AR$2=1,Assumptions!$AF33/12,-(SUMIF($D$2:$EE$2,AR$2-1,$D32:$EE32)/12)*(1+XLOOKUP(AR$2,Assumptions!$C$94:$M$94,Assumptions!$C$98:$M$98))))</f>
        <v>-192.2744217</v>
      </c>
      <c r="AS32" s="50">
        <f t="array" ref="AS32">-(IF(AS$2=1,Assumptions!$AF33/12,-(SUMIF($D$2:$EE$2,AS$2-1,$D32:$EE32)/12)*(1+XLOOKUP(AS$2,Assumptions!$C$94:$M$94,Assumptions!$C$98:$M$98))))</f>
        <v>-192.2744217</v>
      </c>
      <c r="AT32" s="50">
        <f t="array" ref="AT32">-(IF(AT$2=1,Assumptions!$AF33/12,-(SUMIF($D$2:$EE$2,AT$2-1,$D32:$EE32)/12)*(1+XLOOKUP(AT$2,Assumptions!$C$94:$M$94,Assumptions!$C$98:$M$98))))</f>
        <v>-192.2744217</v>
      </c>
      <c r="AU32" s="50">
        <f t="array" ref="AU32">-(IF(AU$2=1,Assumptions!$AF33/12,-(SUMIF($D$2:$EE$2,AU$2-1,$D32:$EE32)/12)*(1+XLOOKUP(AU$2,Assumptions!$C$94:$M$94,Assumptions!$C$98:$M$98))))</f>
        <v>-192.2744217</v>
      </c>
      <c r="AV32" s="50">
        <f t="array" ref="AV32">-(IF(AV$2=1,Assumptions!$AF33/12,-(SUMIF($D$2:$EE$2,AV$2-1,$D32:$EE32)/12)*(1+XLOOKUP(AV$2,Assumptions!$C$94:$M$94,Assumptions!$C$98:$M$98))))</f>
        <v>-192.2744217</v>
      </c>
      <c r="AW32" s="50">
        <f t="array" ref="AW32">-(IF(AW$2=1,Assumptions!$AF33/12,-(SUMIF($D$2:$EE$2,AW$2-1,$D32:$EE32)/12)*(1+XLOOKUP(AW$2,Assumptions!$C$94:$M$94,Assumptions!$C$98:$M$98))))</f>
        <v>-192.2744217</v>
      </c>
      <c r="AX32" s="50">
        <f t="array" ref="AX32">-(IF(AX$2=1,Assumptions!$AF33/12,-(SUMIF($D$2:$EE$2,AX$2-1,$D32:$EE32)/12)*(1+XLOOKUP(AX$2,Assumptions!$C$94:$M$94,Assumptions!$C$98:$M$98))))</f>
        <v>-192.2744217</v>
      </c>
      <c r="AY32" s="50">
        <f t="array" ref="AY32">-(IF(AY$2=1,Assumptions!$AF33/12,-(SUMIF($D$2:$EE$2,AY$2-1,$D32:$EE32)/12)*(1+XLOOKUP(AY$2,Assumptions!$C$94:$M$94,Assumptions!$C$98:$M$98))))</f>
        <v>-192.2744217</v>
      </c>
      <c r="AZ32" s="50">
        <f t="array" ref="AZ32">-(IF(AZ$2=1,Assumptions!$AF33/12,-(SUMIF($D$2:$EE$2,AZ$2-1,$D32:$EE32)/12)*(1+XLOOKUP(AZ$2,Assumptions!$C$94:$M$94,Assumptions!$C$98:$M$98))))</f>
        <v>-198.0426544</v>
      </c>
      <c r="BA32" s="50">
        <f t="array" ref="BA32">-(IF(BA$2=1,Assumptions!$AF33/12,-(SUMIF($D$2:$EE$2,BA$2-1,$D32:$EE32)/12)*(1+XLOOKUP(BA$2,Assumptions!$C$94:$M$94,Assumptions!$C$98:$M$98))))</f>
        <v>-198.0426544</v>
      </c>
      <c r="BB32" s="50">
        <f t="array" ref="BB32">-(IF(BB$2=1,Assumptions!$AF33/12,-(SUMIF($D$2:$EE$2,BB$2-1,$D32:$EE32)/12)*(1+XLOOKUP(BB$2,Assumptions!$C$94:$M$94,Assumptions!$C$98:$M$98))))</f>
        <v>-198.0426544</v>
      </c>
      <c r="BC32" s="50">
        <f t="array" ref="BC32">-(IF(BC$2=1,Assumptions!$AF33/12,-(SUMIF($D$2:$EE$2,BC$2-1,$D32:$EE32)/12)*(1+XLOOKUP(BC$2,Assumptions!$C$94:$M$94,Assumptions!$C$98:$M$98))))</f>
        <v>-198.0426544</v>
      </c>
      <c r="BD32" s="50">
        <f t="array" ref="BD32">-(IF(BD$2=1,Assumptions!$AF33/12,-(SUMIF($D$2:$EE$2,BD$2-1,$D32:$EE32)/12)*(1+XLOOKUP(BD$2,Assumptions!$C$94:$M$94,Assumptions!$C$98:$M$98))))</f>
        <v>-198.0426544</v>
      </c>
      <c r="BE32" s="50">
        <f t="array" ref="BE32">-(IF(BE$2=1,Assumptions!$AF33/12,-(SUMIF($D$2:$EE$2,BE$2-1,$D32:$EE32)/12)*(1+XLOOKUP(BE$2,Assumptions!$C$94:$M$94,Assumptions!$C$98:$M$98))))</f>
        <v>-198.0426544</v>
      </c>
      <c r="BF32" s="50">
        <f t="array" ref="BF32">-(IF(BF$2=1,Assumptions!$AF33/12,-(SUMIF($D$2:$EE$2,BF$2-1,$D32:$EE32)/12)*(1+XLOOKUP(BF$2,Assumptions!$C$94:$M$94,Assumptions!$C$98:$M$98))))</f>
        <v>-198.0426544</v>
      </c>
      <c r="BG32" s="50">
        <f t="array" ref="BG32">-(IF(BG$2=1,Assumptions!$AF33/12,-(SUMIF($D$2:$EE$2,BG$2-1,$D32:$EE32)/12)*(1+XLOOKUP(BG$2,Assumptions!$C$94:$M$94,Assumptions!$C$98:$M$98))))</f>
        <v>-198.0426544</v>
      </c>
      <c r="BH32" s="50">
        <f t="array" ref="BH32">-(IF(BH$2=1,Assumptions!$AF33/12,-(SUMIF($D$2:$EE$2,BH$2-1,$D32:$EE32)/12)*(1+XLOOKUP(BH$2,Assumptions!$C$94:$M$94,Assumptions!$C$98:$M$98))))</f>
        <v>-198.0426544</v>
      </c>
      <c r="BI32" s="50">
        <f t="array" ref="BI32">-(IF(BI$2=1,Assumptions!$AF33/12,-(SUMIF($D$2:$EE$2,BI$2-1,$D32:$EE32)/12)*(1+XLOOKUP(BI$2,Assumptions!$C$94:$M$94,Assumptions!$C$98:$M$98))))</f>
        <v>-198.0426544</v>
      </c>
      <c r="BJ32" s="50">
        <f t="array" ref="BJ32">-(IF(BJ$2=1,Assumptions!$AF33/12,-(SUMIF($D$2:$EE$2,BJ$2-1,$D32:$EE32)/12)*(1+XLOOKUP(BJ$2,Assumptions!$C$94:$M$94,Assumptions!$C$98:$M$98))))</f>
        <v>-198.0426544</v>
      </c>
      <c r="BK32" s="50">
        <f t="array" ref="BK32">-(IF(BK$2=1,Assumptions!$AF33/12,-(SUMIF($D$2:$EE$2,BK$2-1,$D32:$EE32)/12)*(1+XLOOKUP(BK$2,Assumptions!$C$94:$M$94,Assumptions!$C$98:$M$98))))</f>
        <v>-198.0426544</v>
      </c>
      <c r="BL32" s="50">
        <f t="array" ref="BL32">-(IF(BL$2=1,Assumptions!$AF33/12,-(SUMIF($D$2:$EE$2,BL$2-1,$D32:$EE32)/12)*(1+XLOOKUP(BL$2,Assumptions!$C$94:$M$94,Assumptions!$C$98:$M$98))))</f>
        <v>-203.983934</v>
      </c>
      <c r="BM32" s="50">
        <f t="array" ref="BM32">-(IF(BM$2=1,Assumptions!$AF33/12,-(SUMIF($D$2:$EE$2,BM$2-1,$D32:$EE32)/12)*(1+XLOOKUP(BM$2,Assumptions!$C$94:$M$94,Assumptions!$C$98:$M$98))))</f>
        <v>-203.983934</v>
      </c>
      <c r="BN32" s="50">
        <f t="array" ref="BN32">-(IF(BN$2=1,Assumptions!$AF33/12,-(SUMIF($D$2:$EE$2,BN$2-1,$D32:$EE32)/12)*(1+XLOOKUP(BN$2,Assumptions!$C$94:$M$94,Assumptions!$C$98:$M$98))))</f>
        <v>-203.983934</v>
      </c>
      <c r="BO32" s="50">
        <f t="array" ref="BO32">-(IF(BO$2=1,Assumptions!$AF33/12,-(SUMIF($D$2:$EE$2,BO$2-1,$D32:$EE32)/12)*(1+XLOOKUP(BO$2,Assumptions!$C$94:$M$94,Assumptions!$C$98:$M$98))))</f>
        <v>-203.983934</v>
      </c>
      <c r="BP32" s="50">
        <f t="array" ref="BP32">-(IF(BP$2=1,Assumptions!$AF33/12,-(SUMIF($D$2:$EE$2,BP$2-1,$D32:$EE32)/12)*(1+XLOOKUP(BP$2,Assumptions!$C$94:$M$94,Assumptions!$C$98:$M$98))))</f>
        <v>-203.983934</v>
      </c>
      <c r="BQ32" s="50">
        <f t="array" ref="BQ32">-(IF(BQ$2=1,Assumptions!$AF33/12,-(SUMIF($D$2:$EE$2,BQ$2-1,$D32:$EE32)/12)*(1+XLOOKUP(BQ$2,Assumptions!$C$94:$M$94,Assumptions!$C$98:$M$98))))</f>
        <v>-203.983934</v>
      </c>
      <c r="BR32" s="50">
        <f t="array" ref="BR32">-(IF(BR$2=1,Assumptions!$AF33/12,-(SUMIF($D$2:$EE$2,BR$2-1,$D32:$EE32)/12)*(1+XLOOKUP(BR$2,Assumptions!$C$94:$M$94,Assumptions!$C$98:$M$98))))</f>
        <v>-203.983934</v>
      </c>
      <c r="BS32" s="50">
        <f t="array" ref="BS32">-(IF(BS$2=1,Assumptions!$AF33/12,-(SUMIF($D$2:$EE$2,BS$2-1,$D32:$EE32)/12)*(1+XLOOKUP(BS$2,Assumptions!$C$94:$M$94,Assumptions!$C$98:$M$98))))</f>
        <v>-203.983934</v>
      </c>
      <c r="BT32" s="50">
        <f t="array" ref="BT32">-(IF(BT$2=1,Assumptions!$AF33/12,-(SUMIF($D$2:$EE$2,BT$2-1,$D32:$EE32)/12)*(1+XLOOKUP(BT$2,Assumptions!$C$94:$M$94,Assumptions!$C$98:$M$98))))</f>
        <v>-203.983934</v>
      </c>
      <c r="BU32" s="50">
        <f t="array" ref="BU32">-(IF(BU$2=1,Assumptions!$AF33/12,-(SUMIF($D$2:$EE$2,BU$2-1,$D32:$EE32)/12)*(1+XLOOKUP(BU$2,Assumptions!$C$94:$M$94,Assumptions!$C$98:$M$98))))</f>
        <v>-203.983934</v>
      </c>
      <c r="BV32" s="50">
        <f t="array" ref="BV32">-(IF(BV$2=1,Assumptions!$AF33/12,-(SUMIF($D$2:$EE$2,BV$2-1,$D32:$EE32)/12)*(1+XLOOKUP(BV$2,Assumptions!$C$94:$M$94,Assumptions!$C$98:$M$98))))</f>
        <v>-203.983934</v>
      </c>
      <c r="BW32" s="50">
        <f t="array" ref="BW32">-(IF(BW$2=1,Assumptions!$AF33/12,-(SUMIF($D$2:$EE$2,BW$2-1,$D32:$EE32)/12)*(1+XLOOKUP(BW$2,Assumptions!$C$94:$M$94,Assumptions!$C$98:$M$98))))</f>
        <v>-203.983934</v>
      </c>
      <c r="BX32" s="50">
        <f t="array" ref="BX32">-(IF(BX$2=1,Assumptions!$AF33/12,-(SUMIF($D$2:$EE$2,BX$2-1,$D32:$EE32)/12)*(1+XLOOKUP(BX$2,Assumptions!$C$94:$M$94,Assumptions!$C$98:$M$98))))</f>
        <v>-210.103452</v>
      </c>
      <c r="BY32" s="50">
        <f t="array" ref="BY32">-(IF(BY$2=1,Assumptions!$AF33/12,-(SUMIF($D$2:$EE$2,BY$2-1,$D32:$EE32)/12)*(1+XLOOKUP(BY$2,Assumptions!$C$94:$M$94,Assumptions!$C$98:$M$98))))</f>
        <v>-210.103452</v>
      </c>
      <c r="BZ32" s="50">
        <f t="array" ref="BZ32">-(IF(BZ$2=1,Assumptions!$AF33/12,-(SUMIF($D$2:$EE$2,BZ$2-1,$D32:$EE32)/12)*(1+XLOOKUP(BZ$2,Assumptions!$C$94:$M$94,Assumptions!$C$98:$M$98))))</f>
        <v>-210.103452</v>
      </c>
      <c r="CA32" s="50">
        <f t="array" ref="CA32">-(IF(CA$2=1,Assumptions!$AF33/12,-(SUMIF($D$2:$EE$2,CA$2-1,$D32:$EE32)/12)*(1+XLOOKUP(CA$2,Assumptions!$C$94:$M$94,Assumptions!$C$98:$M$98))))</f>
        <v>-210.103452</v>
      </c>
      <c r="CB32" s="50">
        <f t="array" ref="CB32">-(IF(CB$2=1,Assumptions!$AF33/12,-(SUMIF($D$2:$EE$2,CB$2-1,$D32:$EE32)/12)*(1+XLOOKUP(CB$2,Assumptions!$C$94:$M$94,Assumptions!$C$98:$M$98))))</f>
        <v>-210.103452</v>
      </c>
      <c r="CC32" s="50">
        <f t="array" ref="CC32">-(IF(CC$2=1,Assumptions!$AF33/12,-(SUMIF($D$2:$EE$2,CC$2-1,$D32:$EE32)/12)*(1+XLOOKUP(CC$2,Assumptions!$C$94:$M$94,Assumptions!$C$98:$M$98))))</f>
        <v>-210.103452</v>
      </c>
      <c r="CD32" s="50">
        <f t="array" ref="CD32">-(IF(CD$2=1,Assumptions!$AF33/12,-(SUMIF($D$2:$EE$2,CD$2-1,$D32:$EE32)/12)*(1+XLOOKUP(CD$2,Assumptions!$C$94:$M$94,Assumptions!$C$98:$M$98))))</f>
        <v>-210.103452</v>
      </c>
      <c r="CE32" s="50">
        <f t="array" ref="CE32">-(IF(CE$2=1,Assumptions!$AF33/12,-(SUMIF($D$2:$EE$2,CE$2-1,$D32:$EE32)/12)*(1+XLOOKUP(CE$2,Assumptions!$C$94:$M$94,Assumptions!$C$98:$M$98))))</f>
        <v>-210.103452</v>
      </c>
      <c r="CF32" s="50">
        <f t="array" ref="CF32">-(IF(CF$2=1,Assumptions!$AF33/12,-(SUMIF($D$2:$EE$2,CF$2-1,$D32:$EE32)/12)*(1+XLOOKUP(CF$2,Assumptions!$C$94:$M$94,Assumptions!$C$98:$M$98))))</f>
        <v>-210.103452</v>
      </c>
      <c r="CG32" s="50">
        <f t="array" ref="CG32">-(IF(CG$2=1,Assumptions!$AF33/12,-(SUMIF($D$2:$EE$2,CG$2-1,$D32:$EE32)/12)*(1+XLOOKUP(CG$2,Assumptions!$C$94:$M$94,Assumptions!$C$98:$M$98))))</f>
        <v>-210.103452</v>
      </c>
      <c r="CH32" s="50">
        <f t="array" ref="CH32">-(IF(CH$2=1,Assumptions!$AF33/12,-(SUMIF($D$2:$EE$2,CH$2-1,$D32:$EE32)/12)*(1+XLOOKUP(CH$2,Assumptions!$C$94:$M$94,Assumptions!$C$98:$M$98))))</f>
        <v>-210.103452</v>
      </c>
      <c r="CI32" s="50">
        <f t="array" ref="CI32">-(IF(CI$2=1,Assumptions!$AF33/12,-(SUMIF($D$2:$EE$2,CI$2-1,$D32:$EE32)/12)*(1+XLOOKUP(CI$2,Assumptions!$C$94:$M$94,Assumptions!$C$98:$M$98))))</f>
        <v>-210.103452</v>
      </c>
      <c r="CJ32" s="50">
        <f t="array" ref="CJ32">-(IF(CJ$2=1,Assumptions!$AF33/12,-(SUMIF($D$2:$EE$2,CJ$2-1,$D32:$EE32)/12)*(1+XLOOKUP(CJ$2,Assumptions!$C$94:$M$94,Assumptions!$C$98:$M$98))))</f>
        <v>-216.4065556</v>
      </c>
      <c r="CK32" s="50">
        <f t="array" ref="CK32">-(IF(CK$2=1,Assumptions!$AF33/12,-(SUMIF($D$2:$EE$2,CK$2-1,$D32:$EE32)/12)*(1+XLOOKUP(CK$2,Assumptions!$C$94:$M$94,Assumptions!$C$98:$M$98))))</f>
        <v>-216.4065556</v>
      </c>
      <c r="CL32" s="50">
        <f t="array" ref="CL32">-(IF(CL$2=1,Assumptions!$AF33/12,-(SUMIF($D$2:$EE$2,CL$2-1,$D32:$EE32)/12)*(1+XLOOKUP(CL$2,Assumptions!$C$94:$M$94,Assumptions!$C$98:$M$98))))</f>
        <v>-216.4065556</v>
      </c>
      <c r="CM32" s="50">
        <f t="array" ref="CM32">-(IF(CM$2=1,Assumptions!$AF33/12,-(SUMIF($D$2:$EE$2,CM$2-1,$D32:$EE32)/12)*(1+XLOOKUP(CM$2,Assumptions!$C$94:$M$94,Assumptions!$C$98:$M$98))))</f>
        <v>-216.4065556</v>
      </c>
      <c r="CN32" s="50">
        <f t="array" ref="CN32">-(IF(CN$2=1,Assumptions!$AF33/12,-(SUMIF($D$2:$EE$2,CN$2-1,$D32:$EE32)/12)*(1+XLOOKUP(CN$2,Assumptions!$C$94:$M$94,Assumptions!$C$98:$M$98))))</f>
        <v>-216.4065556</v>
      </c>
      <c r="CO32" s="50">
        <f t="array" ref="CO32">-(IF(CO$2=1,Assumptions!$AF33/12,-(SUMIF($D$2:$EE$2,CO$2-1,$D32:$EE32)/12)*(1+XLOOKUP(CO$2,Assumptions!$C$94:$M$94,Assumptions!$C$98:$M$98))))</f>
        <v>-216.4065556</v>
      </c>
      <c r="CP32" s="50">
        <f t="array" ref="CP32">-(IF(CP$2=1,Assumptions!$AF33/12,-(SUMIF($D$2:$EE$2,CP$2-1,$D32:$EE32)/12)*(1+XLOOKUP(CP$2,Assumptions!$C$94:$M$94,Assumptions!$C$98:$M$98))))</f>
        <v>-216.4065556</v>
      </c>
      <c r="CQ32" s="50">
        <f t="array" ref="CQ32">-(IF(CQ$2=1,Assumptions!$AF33/12,-(SUMIF($D$2:$EE$2,CQ$2-1,$D32:$EE32)/12)*(1+XLOOKUP(CQ$2,Assumptions!$C$94:$M$94,Assumptions!$C$98:$M$98))))</f>
        <v>-216.4065556</v>
      </c>
      <c r="CR32" s="50">
        <f t="array" ref="CR32">-(IF(CR$2=1,Assumptions!$AF33/12,-(SUMIF($D$2:$EE$2,CR$2-1,$D32:$EE32)/12)*(1+XLOOKUP(CR$2,Assumptions!$C$94:$M$94,Assumptions!$C$98:$M$98))))</f>
        <v>-216.4065556</v>
      </c>
      <c r="CS32" s="50">
        <f t="array" ref="CS32">-(IF(CS$2=1,Assumptions!$AF33/12,-(SUMIF($D$2:$EE$2,CS$2-1,$D32:$EE32)/12)*(1+XLOOKUP(CS$2,Assumptions!$C$94:$M$94,Assumptions!$C$98:$M$98))))</f>
        <v>-216.4065556</v>
      </c>
      <c r="CT32" s="50">
        <f t="array" ref="CT32">-(IF(CT$2=1,Assumptions!$AF33/12,-(SUMIF($D$2:$EE$2,CT$2-1,$D32:$EE32)/12)*(1+XLOOKUP(CT$2,Assumptions!$C$94:$M$94,Assumptions!$C$98:$M$98))))</f>
        <v>-216.4065556</v>
      </c>
      <c r="CU32" s="50">
        <f t="array" ref="CU32">-(IF(CU$2=1,Assumptions!$AF33/12,-(SUMIF($D$2:$EE$2,CU$2-1,$D32:$EE32)/12)*(1+XLOOKUP(CU$2,Assumptions!$C$94:$M$94,Assumptions!$C$98:$M$98))))</f>
        <v>-216.4065556</v>
      </c>
      <c r="CV32" s="50">
        <f t="array" ref="CV32">-(IF(CV$2=1,Assumptions!$AF33/12,-(SUMIF($D$2:$EE$2,CV$2-1,$D32:$EE32)/12)*(1+XLOOKUP(CV$2,Assumptions!$C$94:$M$94,Assumptions!$C$98:$M$98))))</f>
        <v>-222.8987522</v>
      </c>
      <c r="CW32" s="50">
        <f t="array" ref="CW32">-(IF(CW$2=1,Assumptions!$AF33/12,-(SUMIF($D$2:$EE$2,CW$2-1,$D32:$EE32)/12)*(1+XLOOKUP(CW$2,Assumptions!$C$94:$M$94,Assumptions!$C$98:$M$98))))</f>
        <v>-222.8987522</v>
      </c>
      <c r="CX32" s="50">
        <f t="array" ref="CX32">-(IF(CX$2=1,Assumptions!$AF33/12,-(SUMIF($D$2:$EE$2,CX$2-1,$D32:$EE32)/12)*(1+XLOOKUP(CX$2,Assumptions!$C$94:$M$94,Assumptions!$C$98:$M$98))))</f>
        <v>-222.8987522</v>
      </c>
      <c r="CY32" s="50">
        <f t="array" ref="CY32">-(IF(CY$2=1,Assumptions!$AF33/12,-(SUMIF($D$2:$EE$2,CY$2-1,$D32:$EE32)/12)*(1+XLOOKUP(CY$2,Assumptions!$C$94:$M$94,Assumptions!$C$98:$M$98))))</f>
        <v>-222.8987522</v>
      </c>
      <c r="CZ32" s="50">
        <f t="array" ref="CZ32">-(IF(CZ$2=1,Assumptions!$AF33/12,-(SUMIF($D$2:$EE$2,CZ$2-1,$D32:$EE32)/12)*(1+XLOOKUP(CZ$2,Assumptions!$C$94:$M$94,Assumptions!$C$98:$M$98))))</f>
        <v>-222.8987522</v>
      </c>
      <c r="DA32" s="50">
        <f t="array" ref="DA32">-(IF(DA$2=1,Assumptions!$AF33/12,-(SUMIF($D$2:$EE$2,DA$2-1,$D32:$EE32)/12)*(1+XLOOKUP(DA$2,Assumptions!$C$94:$M$94,Assumptions!$C$98:$M$98))))</f>
        <v>-222.8987522</v>
      </c>
      <c r="DB32" s="50">
        <f t="array" ref="DB32">-(IF(DB$2=1,Assumptions!$AF33/12,-(SUMIF($D$2:$EE$2,DB$2-1,$D32:$EE32)/12)*(1+XLOOKUP(DB$2,Assumptions!$C$94:$M$94,Assumptions!$C$98:$M$98))))</f>
        <v>-222.8987522</v>
      </c>
      <c r="DC32" s="50">
        <f t="array" ref="DC32">-(IF(DC$2=1,Assumptions!$AF33/12,-(SUMIF($D$2:$EE$2,DC$2-1,$D32:$EE32)/12)*(1+XLOOKUP(DC$2,Assumptions!$C$94:$M$94,Assumptions!$C$98:$M$98))))</f>
        <v>-222.8987522</v>
      </c>
      <c r="DD32" s="50">
        <f t="array" ref="DD32">-(IF(DD$2=1,Assumptions!$AF33/12,-(SUMIF($D$2:$EE$2,DD$2-1,$D32:$EE32)/12)*(1+XLOOKUP(DD$2,Assumptions!$C$94:$M$94,Assumptions!$C$98:$M$98))))</f>
        <v>-222.8987522</v>
      </c>
      <c r="DE32" s="50">
        <f t="array" ref="DE32">-(IF(DE$2=1,Assumptions!$AF33/12,-(SUMIF($D$2:$EE$2,DE$2-1,$D32:$EE32)/12)*(1+XLOOKUP(DE$2,Assumptions!$C$94:$M$94,Assumptions!$C$98:$M$98))))</f>
        <v>-222.8987522</v>
      </c>
      <c r="DF32" s="50">
        <f t="array" ref="DF32">-(IF(DF$2=1,Assumptions!$AF33/12,-(SUMIF($D$2:$EE$2,DF$2-1,$D32:$EE32)/12)*(1+XLOOKUP(DF$2,Assumptions!$C$94:$M$94,Assumptions!$C$98:$M$98))))</f>
        <v>-222.8987522</v>
      </c>
      <c r="DG32" s="50">
        <f t="array" ref="DG32">-(IF(DG$2=1,Assumptions!$AF33/12,-(SUMIF($D$2:$EE$2,DG$2-1,$D32:$EE32)/12)*(1+XLOOKUP(DG$2,Assumptions!$C$94:$M$94,Assumptions!$C$98:$M$98))))</f>
        <v>-222.8987522</v>
      </c>
      <c r="DH32" s="50">
        <f t="array" ref="DH32">-(IF(DH$2=1,Assumptions!$AF33/12,-(SUMIF($D$2:$EE$2,DH$2-1,$D32:$EE32)/12)*(1+XLOOKUP(DH$2,Assumptions!$C$94:$M$94,Assumptions!$C$98:$M$98))))</f>
        <v>-229.5857148</v>
      </c>
      <c r="DI32" s="50">
        <f t="array" ref="DI32">-(IF(DI$2=1,Assumptions!$AF33/12,-(SUMIF($D$2:$EE$2,DI$2-1,$D32:$EE32)/12)*(1+XLOOKUP(DI$2,Assumptions!$C$94:$M$94,Assumptions!$C$98:$M$98))))</f>
        <v>-229.5857148</v>
      </c>
      <c r="DJ32" s="50">
        <f t="array" ref="DJ32">-(IF(DJ$2=1,Assumptions!$AF33/12,-(SUMIF($D$2:$EE$2,DJ$2-1,$D32:$EE32)/12)*(1+XLOOKUP(DJ$2,Assumptions!$C$94:$M$94,Assumptions!$C$98:$M$98))))</f>
        <v>-229.5857148</v>
      </c>
      <c r="DK32" s="50">
        <f t="array" ref="DK32">-(IF(DK$2=1,Assumptions!$AF33/12,-(SUMIF($D$2:$EE$2,DK$2-1,$D32:$EE32)/12)*(1+XLOOKUP(DK$2,Assumptions!$C$94:$M$94,Assumptions!$C$98:$M$98))))</f>
        <v>-229.5857148</v>
      </c>
      <c r="DL32" s="50">
        <f t="array" ref="DL32">-(IF(DL$2=1,Assumptions!$AF33/12,-(SUMIF($D$2:$EE$2,DL$2-1,$D32:$EE32)/12)*(1+XLOOKUP(DL$2,Assumptions!$C$94:$M$94,Assumptions!$C$98:$M$98))))</f>
        <v>-229.5857148</v>
      </c>
      <c r="DM32" s="50">
        <f t="array" ref="DM32">-(IF(DM$2=1,Assumptions!$AF33/12,-(SUMIF($D$2:$EE$2,DM$2-1,$D32:$EE32)/12)*(1+XLOOKUP(DM$2,Assumptions!$C$94:$M$94,Assumptions!$C$98:$M$98))))</f>
        <v>-229.5857148</v>
      </c>
      <c r="DN32" s="50">
        <f t="array" ref="DN32">-(IF(DN$2=1,Assumptions!$AF33/12,-(SUMIF($D$2:$EE$2,DN$2-1,$D32:$EE32)/12)*(1+XLOOKUP(DN$2,Assumptions!$C$94:$M$94,Assumptions!$C$98:$M$98))))</f>
        <v>-229.5857148</v>
      </c>
      <c r="DO32" s="50">
        <f t="array" ref="DO32">-(IF(DO$2=1,Assumptions!$AF33/12,-(SUMIF($D$2:$EE$2,DO$2-1,$D32:$EE32)/12)*(1+XLOOKUP(DO$2,Assumptions!$C$94:$M$94,Assumptions!$C$98:$M$98))))</f>
        <v>-229.5857148</v>
      </c>
      <c r="DP32" s="50">
        <f t="array" ref="DP32">-(IF(DP$2=1,Assumptions!$AF33/12,-(SUMIF($D$2:$EE$2,DP$2-1,$D32:$EE32)/12)*(1+XLOOKUP(DP$2,Assumptions!$C$94:$M$94,Assumptions!$C$98:$M$98))))</f>
        <v>-229.5857148</v>
      </c>
      <c r="DQ32" s="50">
        <f t="array" ref="DQ32">-(IF(DQ$2=1,Assumptions!$AF33/12,-(SUMIF($D$2:$EE$2,DQ$2-1,$D32:$EE32)/12)*(1+XLOOKUP(DQ$2,Assumptions!$C$94:$M$94,Assumptions!$C$98:$M$98))))</f>
        <v>-229.5857148</v>
      </c>
      <c r="DR32" s="50">
        <f t="array" ref="DR32">-(IF(DR$2=1,Assumptions!$AF33/12,-(SUMIF($D$2:$EE$2,DR$2-1,$D32:$EE32)/12)*(1+XLOOKUP(DR$2,Assumptions!$C$94:$M$94,Assumptions!$C$98:$M$98))))</f>
        <v>-229.5857148</v>
      </c>
      <c r="DS32" s="50">
        <f t="array" ref="DS32">-(IF(DS$2=1,Assumptions!$AF33/12,-(SUMIF($D$2:$EE$2,DS$2-1,$D32:$EE32)/12)*(1+XLOOKUP(DS$2,Assumptions!$C$94:$M$94,Assumptions!$C$98:$M$98))))</f>
        <v>-229.5857148</v>
      </c>
      <c r="DT32" s="50">
        <f t="array" ref="DT32">-(IF(DT$2=1,Assumptions!$AF33/12,-(SUMIF($D$2:$EE$2,DT$2-1,$D32:$EE32)/12)*(1+XLOOKUP(DT$2,Assumptions!$C$94:$M$94,Assumptions!$C$98:$M$98))))</f>
        <v>-236.4732862</v>
      </c>
      <c r="DU32" s="50">
        <f t="array" ref="DU32">-(IF(DU$2=1,Assumptions!$AF33/12,-(SUMIF($D$2:$EE$2,DU$2-1,$D32:$EE32)/12)*(1+XLOOKUP(DU$2,Assumptions!$C$94:$M$94,Assumptions!$C$98:$M$98))))</f>
        <v>-236.4732862</v>
      </c>
      <c r="DV32" s="50">
        <f t="array" ref="DV32">-(IF(DV$2=1,Assumptions!$AF33/12,-(SUMIF($D$2:$EE$2,DV$2-1,$D32:$EE32)/12)*(1+XLOOKUP(DV$2,Assumptions!$C$94:$M$94,Assumptions!$C$98:$M$98))))</f>
        <v>-236.4732862</v>
      </c>
      <c r="DW32" s="50">
        <f t="array" ref="DW32">-(IF(DW$2=1,Assumptions!$AF33/12,-(SUMIF($D$2:$EE$2,DW$2-1,$D32:$EE32)/12)*(1+XLOOKUP(DW$2,Assumptions!$C$94:$M$94,Assumptions!$C$98:$M$98))))</f>
        <v>-236.4732862</v>
      </c>
      <c r="DX32" s="50">
        <f t="array" ref="DX32">-(IF(DX$2=1,Assumptions!$AF33/12,-(SUMIF($D$2:$EE$2,DX$2-1,$D32:$EE32)/12)*(1+XLOOKUP(DX$2,Assumptions!$C$94:$M$94,Assumptions!$C$98:$M$98))))</f>
        <v>-236.4732862</v>
      </c>
      <c r="DY32" s="50">
        <f t="array" ref="DY32">-(IF(DY$2=1,Assumptions!$AF33/12,-(SUMIF($D$2:$EE$2,DY$2-1,$D32:$EE32)/12)*(1+XLOOKUP(DY$2,Assumptions!$C$94:$M$94,Assumptions!$C$98:$M$98))))</f>
        <v>-236.4732862</v>
      </c>
      <c r="DZ32" s="50">
        <f t="array" ref="DZ32">-(IF(DZ$2=1,Assumptions!$AF33/12,-(SUMIF($D$2:$EE$2,DZ$2-1,$D32:$EE32)/12)*(1+XLOOKUP(DZ$2,Assumptions!$C$94:$M$94,Assumptions!$C$98:$M$98))))</f>
        <v>-236.4732862</v>
      </c>
      <c r="EA32" s="50">
        <f t="array" ref="EA32">-(IF(EA$2=1,Assumptions!$AF33/12,-(SUMIF($D$2:$EE$2,EA$2-1,$D32:$EE32)/12)*(1+XLOOKUP(EA$2,Assumptions!$C$94:$M$94,Assumptions!$C$98:$M$98))))</f>
        <v>-236.4732862</v>
      </c>
      <c r="EB32" s="50">
        <f t="array" ref="EB32">-(IF(EB$2=1,Assumptions!$AF33/12,-(SUMIF($D$2:$EE$2,EB$2-1,$D32:$EE32)/12)*(1+XLOOKUP(EB$2,Assumptions!$C$94:$M$94,Assumptions!$C$98:$M$98))))</f>
        <v>-236.4732862</v>
      </c>
      <c r="EC32" s="50">
        <f t="array" ref="EC32">-(IF(EC$2=1,Assumptions!$AF33/12,-(SUMIF($D$2:$EE$2,EC$2-1,$D32:$EE32)/12)*(1+XLOOKUP(EC$2,Assumptions!$C$94:$M$94,Assumptions!$C$98:$M$98))))</f>
        <v>-236.4732862</v>
      </c>
      <c r="ED32" s="50">
        <f t="array" ref="ED32">-(IF(ED$2=1,Assumptions!$AF33/12,-(SUMIF($D$2:$EE$2,ED$2-1,$D32:$EE32)/12)*(1+XLOOKUP(ED$2,Assumptions!$C$94:$M$94,Assumptions!$C$98:$M$98))))</f>
        <v>-236.4732862</v>
      </c>
      <c r="EE32" s="50">
        <f t="array" ref="EE32">-(IF(EE$2=1,Assumptions!$AF33/12,-(SUMIF($D$2:$EE$2,EE$2-1,$D32:$EE32)/12)*(1+XLOOKUP(EE$2,Assumptions!$C$94:$M$94,Assumptions!$C$98:$M$98))))</f>
        <v>-236.4732862</v>
      </c>
    </row>
    <row r="33" ht="15.75" customHeight="1">
      <c r="A33" s="1"/>
      <c r="B33" s="1"/>
      <c r="C33" s="1" t="str">
        <f>Assumptions!J34</f>
        <v>Tax</v>
      </c>
      <c r="D33" s="50">
        <f t="array" ref="D33">-(IF(D$2=1,Assumptions!$AF34/12,-(SUMIF($D$2:$EE$2,D$2-1,$D33:$EE33)/12)*(1+XLOOKUP(D$2,Assumptions!$C$94:$M$94,Assumptions!$C$98:$M$98))))</f>
        <v>-3423.94</v>
      </c>
      <c r="E33" s="50">
        <f t="array" ref="E33">-(IF(E$2=1,Assumptions!$AF34/12,-(SUMIF($D$2:$EE$2,E$2-1,$D33:$EE33)/12)*(1+XLOOKUP(E$2,Assumptions!$C$94:$M$94,Assumptions!$C$98:$M$98))))</f>
        <v>-3423.94</v>
      </c>
      <c r="F33" s="50">
        <f t="array" ref="F33">-(IF(F$2=1,Assumptions!$AF34/12,-(SUMIF($D$2:$EE$2,F$2-1,$D33:$EE33)/12)*(1+XLOOKUP(F$2,Assumptions!$C$94:$M$94,Assumptions!$C$98:$M$98))))</f>
        <v>-3423.94</v>
      </c>
      <c r="G33" s="50">
        <f t="array" ref="G33">-(IF(G$2=1,Assumptions!$AF34/12,-(SUMIF($D$2:$EE$2,G$2-1,$D33:$EE33)/12)*(1+XLOOKUP(G$2,Assumptions!$C$94:$M$94,Assumptions!$C$98:$M$98))))</f>
        <v>-3423.94</v>
      </c>
      <c r="H33" s="50">
        <f t="array" ref="H33">-(IF(H$2=1,Assumptions!$AF34/12,-(SUMIF($D$2:$EE$2,H$2-1,$D33:$EE33)/12)*(1+XLOOKUP(H$2,Assumptions!$C$94:$M$94,Assumptions!$C$98:$M$98))))</f>
        <v>-3423.94</v>
      </c>
      <c r="I33" s="50">
        <f t="array" ref="I33">-(IF(I$2=1,Assumptions!$AF34/12,-(SUMIF($D$2:$EE$2,I$2-1,$D33:$EE33)/12)*(1+XLOOKUP(I$2,Assumptions!$C$94:$M$94,Assumptions!$C$98:$M$98))))</f>
        <v>-3423.94</v>
      </c>
      <c r="J33" s="50">
        <f t="array" ref="J33">-(IF(J$2=1,Assumptions!$AF34/12,-(SUMIF($D$2:$EE$2,J$2-1,$D33:$EE33)/12)*(1+XLOOKUP(J$2,Assumptions!$C$94:$M$94,Assumptions!$C$98:$M$98))))</f>
        <v>-3423.94</v>
      </c>
      <c r="K33" s="50">
        <f t="array" ref="K33">-(IF(K$2=1,Assumptions!$AF34/12,-(SUMIF($D$2:$EE$2,K$2-1,$D33:$EE33)/12)*(1+XLOOKUP(K$2,Assumptions!$C$94:$M$94,Assumptions!$C$98:$M$98))))</f>
        <v>-3423.94</v>
      </c>
      <c r="L33" s="50">
        <f t="array" ref="L33">-(IF(L$2=1,Assumptions!$AF34/12,-(SUMIF($D$2:$EE$2,L$2-1,$D33:$EE33)/12)*(1+XLOOKUP(L$2,Assumptions!$C$94:$M$94,Assumptions!$C$98:$M$98))))</f>
        <v>-3423.94</v>
      </c>
      <c r="M33" s="50">
        <f t="array" ref="M33">-(IF(M$2=1,Assumptions!$AF34/12,-(SUMIF($D$2:$EE$2,M$2-1,$D33:$EE33)/12)*(1+XLOOKUP(M$2,Assumptions!$C$94:$M$94,Assumptions!$C$98:$M$98))))</f>
        <v>-3423.94</v>
      </c>
      <c r="N33" s="50">
        <f t="array" ref="N33">-(IF(N$2=1,Assumptions!$AF34/12,-(SUMIF($D$2:$EE$2,N$2-1,$D33:$EE33)/12)*(1+XLOOKUP(N$2,Assumptions!$C$94:$M$94,Assumptions!$C$98:$M$98))))</f>
        <v>-3423.94</v>
      </c>
      <c r="O33" s="50">
        <f t="array" ref="O33">-(IF(O$2=1,Assumptions!$AF34/12,-(SUMIF($D$2:$EE$2,O$2-1,$D33:$EE33)/12)*(1+XLOOKUP(O$2,Assumptions!$C$94:$M$94,Assumptions!$C$98:$M$98))))</f>
        <v>-3423.94</v>
      </c>
      <c r="P33" s="50">
        <f t="array" ref="P33">-(IF(P$2=1,Assumptions!$AF34/12,-(SUMIF($D$2:$EE$2,P$2-1,$D33:$EE33)/12)*(1+XLOOKUP(P$2,Assumptions!$C$94:$M$94,Assumptions!$C$98:$M$98))))</f>
        <v>-3526.6582</v>
      </c>
      <c r="Q33" s="50">
        <f t="array" ref="Q33">-(IF(Q$2=1,Assumptions!$AF34/12,-(SUMIF($D$2:$EE$2,Q$2-1,$D33:$EE33)/12)*(1+XLOOKUP(Q$2,Assumptions!$C$94:$M$94,Assumptions!$C$98:$M$98))))</f>
        <v>-3526.6582</v>
      </c>
      <c r="R33" s="50">
        <f t="array" ref="R33">-(IF(R$2=1,Assumptions!$AF34/12,-(SUMIF($D$2:$EE$2,R$2-1,$D33:$EE33)/12)*(1+XLOOKUP(R$2,Assumptions!$C$94:$M$94,Assumptions!$C$98:$M$98))))</f>
        <v>-3526.6582</v>
      </c>
      <c r="S33" s="50">
        <f t="array" ref="S33">-(IF(S$2=1,Assumptions!$AF34/12,-(SUMIF($D$2:$EE$2,S$2-1,$D33:$EE33)/12)*(1+XLOOKUP(S$2,Assumptions!$C$94:$M$94,Assumptions!$C$98:$M$98))))</f>
        <v>-3526.6582</v>
      </c>
      <c r="T33" s="50">
        <f t="array" ref="T33">-(IF(T$2=1,Assumptions!$AF34/12,-(SUMIF($D$2:$EE$2,T$2-1,$D33:$EE33)/12)*(1+XLOOKUP(T$2,Assumptions!$C$94:$M$94,Assumptions!$C$98:$M$98))))</f>
        <v>-3526.6582</v>
      </c>
      <c r="U33" s="50">
        <f t="array" ref="U33">-(IF(U$2=1,Assumptions!$AF34/12,-(SUMIF($D$2:$EE$2,U$2-1,$D33:$EE33)/12)*(1+XLOOKUP(U$2,Assumptions!$C$94:$M$94,Assumptions!$C$98:$M$98))))</f>
        <v>-3526.6582</v>
      </c>
      <c r="V33" s="50">
        <f t="array" ref="V33">-(IF(V$2=1,Assumptions!$AF34/12,-(SUMIF($D$2:$EE$2,V$2-1,$D33:$EE33)/12)*(1+XLOOKUP(V$2,Assumptions!$C$94:$M$94,Assumptions!$C$98:$M$98))))</f>
        <v>-3526.6582</v>
      </c>
      <c r="W33" s="50">
        <f t="array" ref="W33">-(IF(W$2=1,Assumptions!$AF34/12,-(SUMIF($D$2:$EE$2,W$2-1,$D33:$EE33)/12)*(1+XLOOKUP(W$2,Assumptions!$C$94:$M$94,Assumptions!$C$98:$M$98))))</f>
        <v>-3526.6582</v>
      </c>
      <c r="X33" s="50">
        <f t="array" ref="X33">-(IF(X$2=1,Assumptions!$AF34/12,-(SUMIF($D$2:$EE$2,X$2-1,$D33:$EE33)/12)*(1+XLOOKUP(X$2,Assumptions!$C$94:$M$94,Assumptions!$C$98:$M$98))))</f>
        <v>-3526.6582</v>
      </c>
      <c r="Y33" s="50">
        <f t="array" ref="Y33">-(IF(Y$2=1,Assumptions!$AF34/12,-(SUMIF($D$2:$EE$2,Y$2-1,$D33:$EE33)/12)*(1+XLOOKUP(Y$2,Assumptions!$C$94:$M$94,Assumptions!$C$98:$M$98))))</f>
        <v>-3526.6582</v>
      </c>
      <c r="Z33" s="50">
        <f t="array" ref="Z33">-(IF(Z$2=1,Assumptions!$AF34/12,-(SUMIF($D$2:$EE$2,Z$2-1,$D33:$EE33)/12)*(1+XLOOKUP(Z$2,Assumptions!$C$94:$M$94,Assumptions!$C$98:$M$98))))</f>
        <v>-3526.6582</v>
      </c>
      <c r="AA33" s="50">
        <f t="array" ref="AA33">-(IF(AA$2=1,Assumptions!$AF34/12,-(SUMIF($D$2:$EE$2,AA$2-1,$D33:$EE33)/12)*(1+XLOOKUP(AA$2,Assumptions!$C$94:$M$94,Assumptions!$C$98:$M$98))))</f>
        <v>-3526.6582</v>
      </c>
      <c r="AB33" s="50">
        <f t="array" ref="AB33">-(IF(AB$2=1,Assumptions!$AF34/12,-(SUMIF($D$2:$EE$2,AB$2-1,$D33:$EE33)/12)*(1+XLOOKUP(AB$2,Assumptions!$C$94:$M$94,Assumptions!$C$98:$M$98))))</f>
        <v>-3632.457946</v>
      </c>
      <c r="AC33" s="50">
        <f t="array" ref="AC33">-(IF(AC$2=1,Assumptions!$AF34/12,-(SUMIF($D$2:$EE$2,AC$2-1,$D33:$EE33)/12)*(1+XLOOKUP(AC$2,Assumptions!$C$94:$M$94,Assumptions!$C$98:$M$98))))</f>
        <v>-3632.457946</v>
      </c>
      <c r="AD33" s="50">
        <f t="array" ref="AD33">-(IF(AD$2=1,Assumptions!$AF34/12,-(SUMIF($D$2:$EE$2,AD$2-1,$D33:$EE33)/12)*(1+XLOOKUP(AD$2,Assumptions!$C$94:$M$94,Assumptions!$C$98:$M$98))))</f>
        <v>-3632.457946</v>
      </c>
      <c r="AE33" s="50">
        <f t="array" ref="AE33">-(IF(AE$2=1,Assumptions!$AF34/12,-(SUMIF($D$2:$EE$2,AE$2-1,$D33:$EE33)/12)*(1+XLOOKUP(AE$2,Assumptions!$C$94:$M$94,Assumptions!$C$98:$M$98))))</f>
        <v>-3632.457946</v>
      </c>
      <c r="AF33" s="50">
        <f t="array" ref="AF33">-(IF(AF$2=1,Assumptions!$AF34/12,-(SUMIF($D$2:$EE$2,AF$2-1,$D33:$EE33)/12)*(1+XLOOKUP(AF$2,Assumptions!$C$94:$M$94,Assumptions!$C$98:$M$98))))</f>
        <v>-3632.457946</v>
      </c>
      <c r="AG33" s="50">
        <f t="array" ref="AG33">-(IF(AG$2=1,Assumptions!$AF34/12,-(SUMIF($D$2:$EE$2,AG$2-1,$D33:$EE33)/12)*(1+XLOOKUP(AG$2,Assumptions!$C$94:$M$94,Assumptions!$C$98:$M$98))))</f>
        <v>-3632.457946</v>
      </c>
      <c r="AH33" s="50">
        <f t="array" ref="AH33">-(IF(AH$2=1,Assumptions!$AF34/12,-(SUMIF($D$2:$EE$2,AH$2-1,$D33:$EE33)/12)*(1+XLOOKUP(AH$2,Assumptions!$C$94:$M$94,Assumptions!$C$98:$M$98))))</f>
        <v>-3632.457946</v>
      </c>
      <c r="AI33" s="50">
        <f t="array" ref="AI33">-(IF(AI$2=1,Assumptions!$AF34/12,-(SUMIF($D$2:$EE$2,AI$2-1,$D33:$EE33)/12)*(1+XLOOKUP(AI$2,Assumptions!$C$94:$M$94,Assumptions!$C$98:$M$98))))</f>
        <v>-3632.457946</v>
      </c>
      <c r="AJ33" s="50">
        <f t="array" ref="AJ33">-(IF(AJ$2=1,Assumptions!$AF34/12,-(SUMIF($D$2:$EE$2,AJ$2-1,$D33:$EE33)/12)*(1+XLOOKUP(AJ$2,Assumptions!$C$94:$M$94,Assumptions!$C$98:$M$98))))</f>
        <v>-3632.457946</v>
      </c>
      <c r="AK33" s="50">
        <f t="array" ref="AK33">-(IF(AK$2=1,Assumptions!$AF34/12,-(SUMIF($D$2:$EE$2,AK$2-1,$D33:$EE33)/12)*(1+XLOOKUP(AK$2,Assumptions!$C$94:$M$94,Assumptions!$C$98:$M$98))))</f>
        <v>-3632.457946</v>
      </c>
      <c r="AL33" s="50">
        <f t="array" ref="AL33">-(IF(AL$2=1,Assumptions!$AF34/12,-(SUMIF($D$2:$EE$2,AL$2-1,$D33:$EE33)/12)*(1+XLOOKUP(AL$2,Assumptions!$C$94:$M$94,Assumptions!$C$98:$M$98))))</f>
        <v>-3632.457946</v>
      </c>
      <c r="AM33" s="50">
        <f t="array" ref="AM33">-(IF(AM$2=1,Assumptions!$AF34/12,-(SUMIF($D$2:$EE$2,AM$2-1,$D33:$EE33)/12)*(1+XLOOKUP(AM$2,Assumptions!$C$94:$M$94,Assumptions!$C$98:$M$98))))</f>
        <v>-3632.457946</v>
      </c>
      <c r="AN33" s="50">
        <f t="array" ref="AN33">-(IF(AN$2=1,Assumptions!$AF34/12,-(SUMIF($D$2:$EE$2,AN$2-1,$D33:$EE33)/12)*(1+XLOOKUP(AN$2,Assumptions!$C$94:$M$94,Assumptions!$C$98:$M$98))))</f>
        <v>-3741.431684</v>
      </c>
      <c r="AO33" s="50">
        <f t="array" ref="AO33">-(IF(AO$2=1,Assumptions!$AF34/12,-(SUMIF($D$2:$EE$2,AO$2-1,$D33:$EE33)/12)*(1+XLOOKUP(AO$2,Assumptions!$C$94:$M$94,Assumptions!$C$98:$M$98))))</f>
        <v>-3741.431684</v>
      </c>
      <c r="AP33" s="50">
        <f t="array" ref="AP33">-(IF(AP$2=1,Assumptions!$AF34/12,-(SUMIF($D$2:$EE$2,AP$2-1,$D33:$EE33)/12)*(1+XLOOKUP(AP$2,Assumptions!$C$94:$M$94,Assumptions!$C$98:$M$98))))</f>
        <v>-3741.431684</v>
      </c>
      <c r="AQ33" s="50">
        <f t="array" ref="AQ33">-(IF(AQ$2=1,Assumptions!$AF34/12,-(SUMIF($D$2:$EE$2,AQ$2-1,$D33:$EE33)/12)*(1+XLOOKUP(AQ$2,Assumptions!$C$94:$M$94,Assumptions!$C$98:$M$98))))</f>
        <v>-3741.431684</v>
      </c>
      <c r="AR33" s="50">
        <f t="array" ref="AR33">-(IF(AR$2=1,Assumptions!$AF34/12,-(SUMIF($D$2:$EE$2,AR$2-1,$D33:$EE33)/12)*(1+XLOOKUP(AR$2,Assumptions!$C$94:$M$94,Assumptions!$C$98:$M$98))))</f>
        <v>-3741.431684</v>
      </c>
      <c r="AS33" s="50">
        <f t="array" ref="AS33">-(IF(AS$2=1,Assumptions!$AF34/12,-(SUMIF($D$2:$EE$2,AS$2-1,$D33:$EE33)/12)*(1+XLOOKUP(AS$2,Assumptions!$C$94:$M$94,Assumptions!$C$98:$M$98))))</f>
        <v>-3741.431684</v>
      </c>
      <c r="AT33" s="50">
        <f t="array" ref="AT33">-(IF(AT$2=1,Assumptions!$AF34/12,-(SUMIF($D$2:$EE$2,AT$2-1,$D33:$EE33)/12)*(1+XLOOKUP(AT$2,Assumptions!$C$94:$M$94,Assumptions!$C$98:$M$98))))</f>
        <v>-3741.431684</v>
      </c>
      <c r="AU33" s="50">
        <f t="array" ref="AU33">-(IF(AU$2=1,Assumptions!$AF34/12,-(SUMIF($D$2:$EE$2,AU$2-1,$D33:$EE33)/12)*(1+XLOOKUP(AU$2,Assumptions!$C$94:$M$94,Assumptions!$C$98:$M$98))))</f>
        <v>-3741.431684</v>
      </c>
      <c r="AV33" s="50">
        <f t="array" ref="AV33">-(IF(AV$2=1,Assumptions!$AF34/12,-(SUMIF($D$2:$EE$2,AV$2-1,$D33:$EE33)/12)*(1+XLOOKUP(AV$2,Assumptions!$C$94:$M$94,Assumptions!$C$98:$M$98))))</f>
        <v>-3741.431684</v>
      </c>
      <c r="AW33" s="50">
        <f t="array" ref="AW33">-(IF(AW$2=1,Assumptions!$AF34/12,-(SUMIF($D$2:$EE$2,AW$2-1,$D33:$EE33)/12)*(1+XLOOKUP(AW$2,Assumptions!$C$94:$M$94,Assumptions!$C$98:$M$98))))</f>
        <v>-3741.431684</v>
      </c>
      <c r="AX33" s="50">
        <f t="array" ref="AX33">-(IF(AX$2=1,Assumptions!$AF34/12,-(SUMIF($D$2:$EE$2,AX$2-1,$D33:$EE33)/12)*(1+XLOOKUP(AX$2,Assumptions!$C$94:$M$94,Assumptions!$C$98:$M$98))))</f>
        <v>-3741.431684</v>
      </c>
      <c r="AY33" s="50">
        <f t="array" ref="AY33">-(IF(AY$2=1,Assumptions!$AF34/12,-(SUMIF($D$2:$EE$2,AY$2-1,$D33:$EE33)/12)*(1+XLOOKUP(AY$2,Assumptions!$C$94:$M$94,Assumptions!$C$98:$M$98))))</f>
        <v>-3741.431684</v>
      </c>
      <c r="AZ33" s="50">
        <f t="array" ref="AZ33">-(IF(AZ$2=1,Assumptions!$AF34/12,-(SUMIF($D$2:$EE$2,AZ$2-1,$D33:$EE33)/12)*(1+XLOOKUP(AZ$2,Assumptions!$C$94:$M$94,Assumptions!$C$98:$M$98))))</f>
        <v>-3853.674635</v>
      </c>
      <c r="BA33" s="50">
        <f t="array" ref="BA33">-(IF(BA$2=1,Assumptions!$AF34/12,-(SUMIF($D$2:$EE$2,BA$2-1,$D33:$EE33)/12)*(1+XLOOKUP(BA$2,Assumptions!$C$94:$M$94,Assumptions!$C$98:$M$98))))</f>
        <v>-3853.674635</v>
      </c>
      <c r="BB33" s="50">
        <f t="array" ref="BB33">-(IF(BB$2=1,Assumptions!$AF34/12,-(SUMIF($D$2:$EE$2,BB$2-1,$D33:$EE33)/12)*(1+XLOOKUP(BB$2,Assumptions!$C$94:$M$94,Assumptions!$C$98:$M$98))))</f>
        <v>-3853.674635</v>
      </c>
      <c r="BC33" s="50">
        <f t="array" ref="BC33">-(IF(BC$2=1,Assumptions!$AF34/12,-(SUMIF($D$2:$EE$2,BC$2-1,$D33:$EE33)/12)*(1+XLOOKUP(BC$2,Assumptions!$C$94:$M$94,Assumptions!$C$98:$M$98))))</f>
        <v>-3853.674635</v>
      </c>
      <c r="BD33" s="50">
        <f t="array" ref="BD33">-(IF(BD$2=1,Assumptions!$AF34/12,-(SUMIF($D$2:$EE$2,BD$2-1,$D33:$EE33)/12)*(1+XLOOKUP(BD$2,Assumptions!$C$94:$M$94,Assumptions!$C$98:$M$98))))</f>
        <v>-3853.674635</v>
      </c>
      <c r="BE33" s="50">
        <f t="array" ref="BE33">-(IF(BE$2=1,Assumptions!$AF34/12,-(SUMIF($D$2:$EE$2,BE$2-1,$D33:$EE33)/12)*(1+XLOOKUP(BE$2,Assumptions!$C$94:$M$94,Assumptions!$C$98:$M$98))))</f>
        <v>-3853.674635</v>
      </c>
      <c r="BF33" s="50">
        <f t="array" ref="BF33">-(IF(BF$2=1,Assumptions!$AF34/12,-(SUMIF($D$2:$EE$2,BF$2-1,$D33:$EE33)/12)*(1+XLOOKUP(BF$2,Assumptions!$C$94:$M$94,Assumptions!$C$98:$M$98))))</f>
        <v>-3853.674635</v>
      </c>
      <c r="BG33" s="50">
        <f t="array" ref="BG33">-(IF(BG$2=1,Assumptions!$AF34/12,-(SUMIF($D$2:$EE$2,BG$2-1,$D33:$EE33)/12)*(1+XLOOKUP(BG$2,Assumptions!$C$94:$M$94,Assumptions!$C$98:$M$98))))</f>
        <v>-3853.674635</v>
      </c>
      <c r="BH33" s="50">
        <f t="array" ref="BH33">-(IF(BH$2=1,Assumptions!$AF34/12,-(SUMIF($D$2:$EE$2,BH$2-1,$D33:$EE33)/12)*(1+XLOOKUP(BH$2,Assumptions!$C$94:$M$94,Assumptions!$C$98:$M$98))))</f>
        <v>-3853.674635</v>
      </c>
      <c r="BI33" s="50">
        <f t="array" ref="BI33">-(IF(BI$2=1,Assumptions!$AF34/12,-(SUMIF($D$2:$EE$2,BI$2-1,$D33:$EE33)/12)*(1+XLOOKUP(BI$2,Assumptions!$C$94:$M$94,Assumptions!$C$98:$M$98))))</f>
        <v>-3853.674635</v>
      </c>
      <c r="BJ33" s="50">
        <f t="array" ref="BJ33">-(IF(BJ$2=1,Assumptions!$AF34/12,-(SUMIF($D$2:$EE$2,BJ$2-1,$D33:$EE33)/12)*(1+XLOOKUP(BJ$2,Assumptions!$C$94:$M$94,Assumptions!$C$98:$M$98))))</f>
        <v>-3853.674635</v>
      </c>
      <c r="BK33" s="50">
        <f t="array" ref="BK33">-(IF(BK$2=1,Assumptions!$AF34/12,-(SUMIF($D$2:$EE$2,BK$2-1,$D33:$EE33)/12)*(1+XLOOKUP(BK$2,Assumptions!$C$94:$M$94,Assumptions!$C$98:$M$98))))</f>
        <v>-3853.674635</v>
      </c>
      <c r="BL33" s="50">
        <f t="array" ref="BL33">-(IF(BL$2=1,Assumptions!$AF34/12,-(SUMIF($D$2:$EE$2,BL$2-1,$D33:$EE33)/12)*(1+XLOOKUP(BL$2,Assumptions!$C$94:$M$94,Assumptions!$C$98:$M$98))))</f>
        <v>-3969.284874</v>
      </c>
      <c r="BM33" s="50">
        <f t="array" ref="BM33">-(IF(BM$2=1,Assumptions!$AF34/12,-(SUMIF($D$2:$EE$2,BM$2-1,$D33:$EE33)/12)*(1+XLOOKUP(BM$2,Assumptions!$C$94:$M$94,Assumptions!$C$98:$M$98))))</f>
        <v>-3969.284874</v>
      </c>
      <c r="BN33" s="50">
        <f t="array" ref="BN33">-(IF(BN$2=1,Assumptions!$AF34/12,-(SUMIF($D$2:$EE$2,BN$2-1,$D33:$EE33)/12)*(1+XLOOKUP(BN$2,Assumptions!$C$94:$M$94,Assumptions!$C$98:$M$98))))</f>
        <v>-3969.284874</v>
      </c>
      <c r="BO33" s="50">
        <f t="array" ref="BO33">-(IF(BO$2=1,Assumptions!$AF34/12,-(SUMIF($D$2:$EE$2,BO$2-1,$D33:$EE33)/12)*(1+XLOOKUP(BO$2,Assumptions!$C$94:$M$94,Assumptions!$C$98:$M$98))))</f>
        <v>-3969.284874</v>
      </c>
      <c r="BP33" s="50">
        <f t="array" ref="BP33">-(IF(BP$2=1,Assumptions!$AF34/12,-(SUMIF($D$2:$EE$2,BP$2-1,$D33:$EE33)/12)*(1+XLOOKUP(BP$2,Assumptions!$C$94:$M$94,Assumptions!$C$98:$M$98))))</f>
        <v>-3969.284874</v>
      </c>
      <c r="BQ33" s="50">
        <f t="array" ref="BQ33">-(IF(BQ$2=1,Assumptions!$AF34/12,-(SUMIF($D$2:$EE$2,BQ$2-1,$D33:$EE33)/12)*(1+XLOOKUP(BQ$2,Assumptions!$C$94:$M$94,Assumptions!$C$98:$M$98))))</f>
        <v>-3969.284874</v>
      </c>
      <c r="BR33" s="50">
        <f t="array" ref="BR33">-(IF(BR$2=1,Assumptions!$AF34/12,-(SUMIF($D$2:$EE$2,BR$2-1,$D33:$EE33)/12)*(1+XLOOKUP(BR$2,Assumptions!$C$94:$M$94,Assumptions!$C$98:$M$98))))</f>
        <v>-3969.284874</v>
      </c>
      <c r="BS33" s="50">
        <f t="array" ref="BS33">-(IF(BS$2=1,Assumptions!$AF34/12,-(SUMIF($D$2:$EE$2,BS$2-1,$D33:$EE33)/12)*(1+XLOOKUP(BS$2,Assumptions!$C$94:$M$94,Assumptions!$C$98:$M$98))))</f>
        <v>-3969.284874</v>
      </c>
      <c r="BT33" s="50">
        <f t="array" ref="BT33">-(IF(BT$2=1,Assumptions!$AF34/12,-(SUMIF($D$2:$EE$2,BT$2-1,$D33:$EE33)/12)*(1+XLOOKUP(BT$2,Assumptions!$C$94:$M$94,Assumptions!$C$98:$M$98))))</f>
        <v>-3969.284874</v>
      </c>
      <c r="BU33" s="50">
        <f t="array" ref="BU33">-(IF(BU$2=1,Assumptions!$AF34/12,-(SUMIF($D$2:$EE$2,BU$2-1,$D33:$EE33)/12)*(1+XLOOKUP(BU$2,Assumptions!$C$94:$M$94,Assumptions!$C$98:$M$98))))</f>
        <v>-3969.284874</v>
      </c>
      <c r="BV33" s="50">
        <f t="array" ref="BV33">-(IF(BV$2=1,Assumptions!$AF34/12,-(SUMIF($D$2:$EE$2,BV$2-1,$D33:$EE33)/12)*(1+XLOOKUP(BV$2,Assumptions!$C$94:$M$94,Assumptions!$C$98:$M$98))))</f>
        <v>-3969.284874</v>
      </c>
      <c r="BW33" s="50">
        <f t="array" ref="BW33">-(IF(BW$2=1,Assumptions!$AF34/12,-(SUMIF($D$2:$EE$2,BW$2-1,$D33:$EE33)/12)*(1+XLOOKUP(BW$2,Assumptions!$C$94:$M$94,Assumptions!$C$98:$M$98))))</f>
        <v>-3969.284874</v>
      </c>
      <c r="BX33" s="50">
        <f t="array" ref="BX33">-(IF(BX$2=1,Assumptions!$AF34/12,-(SUMIF($D$2:$EE$2,BX$2-1,$D33:$EE33)/12)*(1+XLOOKUP(BX$2,Assumptions!$C$94:$M$94,Assumptions!$C$98:$M$98))))</f>
        <v>-4088.36342</v>
      </c>
      <c r="BY33" s="50">
        <f t="array" ref="BY33">-(IF(BY$2=1,Assumptions!$AF34/12,-(SUMIF($D$2:$EE$2,BY$2-1,$D33:$EE33)/12)*(1+XLOOKUP(BY$2,Assumptions!$C$94:$M$94,Assumptions!$C$98:$M$98))))</f>
        <v>-4088.36342</v>
      </c>
      <c r="BZ33" s="50">
        <f t="array" ref="BZ33">-(IF(BZ$2=1,Assumptions!$AF34/12,-(SUMIF($D$2:$EE$2,BZ$2-1,$D33:$EE33)/12)*(1+XLOOKUP(BZ$2,Assumptions!$C$94:$M$94,Assumptions!$C$98:$M$98))))</f>
        <v>-4088.36342</v>
      </c>
      <c r="CA33" s="50">
        <f t="array" ref="CA33">-(IF(CA$2=1,Assumptions!$AF34/12,-(SUMIF($D$2:$EE$2,CA$2-1,$D33:$EE33)/12)*(1+XLOOKUP(CA$2,Assumptions!$C$94:$M$94,Assumptions!$C$98:$M$98))))</f>
        <v>-4088.36342</v>
      </c>
      <c r="CB33" s="50">
        <f t="array" ref="CB33">-(IF(CB$2=1,Assumptions!$AF34/12,-(SUMIF($D$2:$EE$2,CB$2-1,$D33:$EE33)/12)*(1+XLOOKUP(CB$2,Assumptions!$C$94:$M$94,Assumptions!$C$98:$M$98))))</f>
        <v>-4088.36342</v>
      </c>
      <c r="CC33" s="50">
        <f t="array" ref="CC33">-(IF(CC$2=1,Assumptions!$AF34/12,-(SUMIF($D$2:$EE$2,CC$2-1,$D33:$EE33)/12)*(1+XLOOKUP(CC$2,Assumptions!$C$94:$M$94,Assumptions!$C$98:$M$98))))</f>
        <v>-4088.36342</v>
      </c>
      <c r="CD33" s="50">
        <f t="array" ref="CD33">-(IF(CD$2=1,Assumptions!$AF34/12,-(SUMIF($D$2:$EE$2,CD$2-1,$D33:$EE33)/12)*(1+XLOOKUP(CD$2,Assumptions!$C$94:$M$94,Assumptions!$C$98:$M$98))))</f>
        <v>-4088.36342</v>
      </c>
      <c r="CE33" s="50">
        <f t="array" ref="CE33">-(IF(CE$2=1,Assumptions!$AF34/12,-(SUMIF($D$2:$EE$2,CE$2-1,$D33:$EE33)/12)*(1+XLOOKUP(CE$2,Assumptions!$C$94:$M$94,Assumptions!$C$98:$M$98))))</f>
        <v>-4088.36342</v>
      </c>
      <c r="CF33" s="50">
        <f t="array" ref="CF33">-(IF(CF$2=1,Assumptions!$AF34/12,-(SUMIF($D$2:$EE$2,CF$2-1,$D33:$EE33)/12)*(1+XLOOKUP(CF$2,Assumptions!$C$94:$M$94,Assumptions!$C$98:$M$98))))</f>
        <v>-4088.36342</v>
      </c>
      <c r="CG33" s="50">
        <f t="array" ref="CG33">-(IF(CG$2=1,Assumptions!$AF34/12,-(SUMIF($D$2:$EE$2,CG$2-1,$D33:$EE33)/12)*(1+XLOOKUP(CG$2,Assumptions!$C$94:$M$94,Assumptions!$C$98:$M$98))))</f>
        <v>-4088.36342</v>
      </c>
      <c r="CH33" s="50">
        <f t="array" ref="CH33">-(IF(CH$2=1,Assumptions!$AF34/12,-(SUMIF($D$2:$EE$2,CH$2-1,$D33:$EE33)/12)*(1+XLOOKUP(CH$2,Assumptions!$C$94:$M$94,Assumptions!$C$98:$M$98))))</f>
        <v>-4088.36342</v>
      </c>
      <c r="CI33" s="50">
        <f t="array" ref="CI33">-(IF(CI$2=1,Assumptions!$AF34/12,-(SUMIF($D$2:$EE$2,CI$2-1,$D33:$EE33)/12)*(1+XLOOKUP(CI$2,Assumptions!$C$94:$M$94,Assumptions!$C$98:$M$98))))</f>
        <v>-4088.36342</v>
      </c>
      <c r="CJ33" s="50">
        <f t="array" ref="CJ33">-(IF(CJ$2=1,Assumptions!$AF34/12,-(SUMIF($D$2:$EE$2,CJ$2-1,$D33:$EE33)/12)*(1+XLOOKUP(CJ$2,Assumptions!$C$94:$M$94,Assumptions!$C$98:$M$98))))</f>
        <v>-4211.014323</v>
      </c>
      <c r="CK33" s="50">
        <f t="array" ref="CK33">-(IF(CK$2=1,Assumptions!$AF34/12,-(SUMIF($D$2:$EE$2,CK$2-1,$D33:$EE33)/12)*(1+XLOOKUP(CK$2,Assumptions!$C$94:$M$94,Assumptions!$C$98:$M$98))))</f>
        <v>-4211.014323</v>
      </c>
      <c r="CL33" s="50">
        <f t="array" ref="CL33">-(IF(CL$2=1,Assumptions!$AF34/12,-(SUMIF($D$2:$EE$2,CL$2-1,$D33:$EE33)/12)*(1+XLOOKUP(CL$2,Assumptions!$C$94:$M$94,Assumptions!$C$98:$M$98))))</f>
        <v>-4211.014323</v>
      </c>
      <c r="CM33" s="50">
        <f t="array" ref="CM33">-(IF(CM$2=1,Assumptions!$AF34/12,-(SUMIF($D$2:$EE$2,CM$2-1,$D33:$EE33)/12)*(1+XLOOKUP(CM$2,Assumptions!$C$94:$M$94,Assumptions!$C$98:$M$98))))</f>
        <v>-4211.014323</v>
      </c>
      <c r="CN33" s="50">
        <f t="array" ref="CN33">-(IF(CN$2=1,Assumptions!$AF34/12,-(SUMIF($D$2:$EE$2,CN$2-1,$D33:$EE33)/12)*(1+XLOOKUP(CN$2,Assumptions!$C$94:$M$94,Assumptions!$C$98:$M$98))))</f>
        <v>-4211.014323</v>
      </c>
      <c r="CO33" s="50">
        <f t="array" ref="CO33">-(IF(CO$2=1,Assumptions!$AF34/12,-(SUMIF($D$2:$EE$2,CO$2-1,$D33:$EE33)/12)*(1+XLOOKUP(CO$2,Assumptions!$C$94:$M$94,Assumptions!$C$98:$M$98))))</f>
        <v>-4211.014323</v>
      </c>
      <c r="CP33" s="50">
        <f t="array" ref="CP33">-(IF(CP$2=1,Assumptions!$AF34/12,-(SUMIF($D$2:$EE$2,CP$2-1,$D33:$EE33)/12)*(1+XLOOKUP(CP$2,Assumptions!$C$94:$M$94,Assumptions!$C$98:$M$98))))</f>
        <v>-4211.014323</v>
      </c>
      <c r="CQ33" s="50">
        <f t="array" ref="CQ33">-(IF(CQ$2=1,Assumptions!$AF34/12,-(SUMIF($D$2:$EE$2,CQ$2-1,$D33:$EE33)/12)*(1+XLOOKUP(CQ$2,Assumptions!$C$94:$M$94,Assumptions!$C$98:$M$98))))</f>
        <v>-4211.014323</v>
      </c>
      <c r="CR33" s="50">
        <f t="array" ref="CR33">-(IF(CR$2=1,Assumptions!$AF34/12,-(SUMIF($D$2:$EE$2,CR$2-1,$D33:$EE33)/12)*(1+XLOOKUP(CR$2,Assumptions!$C$94:$M$94,Assumptions!$C$98:$M$98))))</f>
        <v>-4211.014323</v>
      </c>
      <c r="CS33" s="50">
        <f t="array" ref="CS33">-(IF(CS$2=1,Assumptions!$AF34/12,-(SUMIF($D$2:$EE$2,CS$2-1,$D33:$EE33)/12)*(1+XLOOKUP(CS$2,Assumptions!$C$94:$M$94,Assumptions!$C$98:$M$98))))</f>
        <v>-4211.014323</v>
      </c>
      <c r="CT33" s="50">
        <f t="array" ref="CT33">-(IF(CT$2=1,Assumptions!$AF34/12,-(SUMIF($D$2:$EE$2,CT$2-1,$D33:$EE33)/12)*(1+XLOOKUP(CT$2,Assumptions!$C$94:$M$94,Assumptions!$C$98:$M$98))))</f>
        <v>-4211.014323</v>
      </c>
      <c r="CU33" s="50">
        <f t="array" ref="CU33">-(IF(CU$2=1,Assumptions!$AF34/12,-(SUMIF($D$2:$EE$2,CU$2-1,$D33:$EE33)/12)*(1+XLOOKUP(CU$2,Assumptions!$C$94:$M$94,Assumptions!$C$98:$M$98))))</f>
        <v>-4211.014323</v>
      </c>
      <c r="CV33" s="50">
        <f t="array" ref="CV33">-(IF(CV$2=1,Assumptions!$AF34/12,-(SUMIF($D$2:$EE$2,CV$2-1,$D33:$EE33)/12)*(1+XLOOKUP(CV$2,Assumptions!$C$94:$M$94,Assumptions!$C$98:$M$98))))</f>
        <v>-4337.344752</v>
      </c>
      <c r="CW33" s="50">
        <f t="array" ref="CW33">-(IF(CW$2=1,Assumptions!$AF34/12,-(SUMIF($D$2:$EE$2,CW$2-1,$D33:$EE33)/12)*(1+XLOOKUP(CW$2,Assumptions!$C$94:$M$94,Assumptions!$C$98:$M$98))))</f>
        <v>-4337.344752</v>
      </c>
      <c r="CX33" s="50">
        <f t="array" ref="CX33">-(IF(CX$2=1,Assumptions!$AF34/12,-(SUMIF($D$2:$EE$2,CX$2-1,$D33:$EE33)/12)*(1+XLOOKUP(CX$2,Assumptions!$C$94:$M$94,Assumptions!$C$98:$M$98))))</f>
        <v>-4337.344752</v>
      </c>
      <c r="CY33" s="50">
        <f t="array" ref="CY33">-(IF(CY$2=1,Assumptions!$AF34/12,-(SUMIF($D$2:$EE$2,CY$2-1,$D33:$EE33)/12)*(1+XLOOKUP(CY$2,Assumptions!$C$94:$M$94,Assumptions!$C$98:$M$98))))</f>
        <v>-4337.344752</v>
      </c>
      <c r="CZ33" s="50">
        <f t="array" ref="CZ33">-(IF(CZ$2=1,Assumptions!$AF34/12,-(SUMIF($D$2:$EE$2,CZ$2-1,$D33:$EE33)/12)*(1+XLOOKUP(CZ$2,Assumptions!$C$94:$M$94,Assumptions!$C$98:$M$98))))</f>
        <v>-4337.344752</v>
      </c>
      <c r="DA33" s="50">
        <f t="array" ref="DA33">-(IF(DA$2=1,Assumptions!$AF34/12,-(SUMIF($D$2:$EE$2,DA$2-1,$D33:$EE33)/12)*(1+XLOOKUP(DA$2,Assumptions!$C$94:$M$94,Assumptions!$C$98:$M$98))))</f>
        <v>-4337.344752</v>
      </c>
      <c r="DB33" s="50">
        <f t="array" ref="DB33">-(IF(DB$2=1,Assumptions!$AF34/12,-(SUMIF($D$2:$EE$2,DB$2-1,$D33:$EE33)/12)*(1+XLOOKUP(DB$2,Assumptions!$C$94:$M$94,Assumptions!$C$98:$M$98))))</f>
        <v>-4337.344752</v>
      </c>
      <c r="DC33" s="50">
        <f t="array" ref="DC33">-(IF(DC$2=1,Assumptions!$AF34/12,-(SUMIF($D$2:$EE$2,DC$2-1,$D33:$EE33)/12)*(1+XLOOKUP(DC$2,Assumptions!$C$94:$M$94,Assumptions!$C$98:$M$98))))</f>
        <v>-4337.344752</v>
      </c>
      <c r="DD33" s="50">
        <f t="array" ref="DD33">-(IF(DD$2=1,Assumptions!$AF34/12,-(SUMIF($D$2:$EE$2,DD$2-1,$D33:$EE33)/12)*(1+XLOOKUP(DD$2,Assumptions!$C$94:$M$94,Assumptions!$C$98:$M$98))))</f>
        <v>-4337.344752</v>
      </c>
      <c r="DE33" s="50">
        <f t="array" ref="DE33">-(IF(DE$2=1,Assumptions!$AF34/12,-(SUMIF($D$2:$EE$2,DE$2-1,$D33:$EE33)/12)*(1+XLOOKUP(DE$2,Assumptions!$C$94:$M$94,Assumptions!$C$98:$M$98))))</f>
        <v>-4337.344752</v>
      </c>
      <c r="DF33" s="50">
        <f t="array" ref="DF33">-(IF(DF$2=1,Assumptions!$AF34/12,-(SUMIF($D$2:$EE$2,DF$2-1,$D33:$EE33)/12)*(1+XLOOKUP(DF$2,Assumptions!$C$94:$M$94,Assumptions!$C$98:$M$98))))</f>
        <v>-4337.344752</v>
      </c>
      <c r="DG33" s="50">
        <f t="array" ref="DG33">-(IF(DG$2=1,Assumptions!$AF34/12,-(SUMIF($D$2:$EE$2,DG$2-1,$D33:$EE33)/12)*(1+XLOOKUP(DG$2,Assumptions!$C$94:$M$94,Assumptions!$C$98:$M$98))))</f>
        <v>-4337.344752</v>
      </c>
      <c r="DH33" s="50">
        <f t="array" ref="DH33">-(IF(DH$2=1,Assumptions!$AF34/12,-(SUMIF($D$2:$EE$2,DH$2-1,$D33:$EE33)/12)*(1+XLOOKUP(DH$2,Assumptions!$C$94:$M$94,Assumptions!$C$98:$M$98))))</f>
        <v>-4467.465095</v>
      </c>
      <c r="DI33" s="50">
        <f t="array" ref="DI33">-(IF(DI$2=1,Assumptions!$AF34/12,-(SUMIF($D$2:$EE$2,DI$2-1,$D33:$EE33)/12)*(1+XLOOKUP(DI$2,Assumptions!$C$94:$M$94,Assumptions!$C$98:$M$98))))</f>
        <v>-4467.465095</v>
      </c>
      <c r="DJ33" s="50">
        <f t="array" ref="DJ33">-(IF(DJ$2=1,Assumptions!$AF34/12,-(SUMIF($D$2:$EE$2,DJ$2-1,$D33:$EE33)/12)*(1+XLOOKUP(DJ$2,Assumptions!$C$94:$M$94,Assumptions!$C$98:$M$98))))</f>
        <v>-4467.465095</v>
      </c>
      <c r="DK33" s="50">
        <f t="array" ref="DK33">-(IF(DK$2=1,Assumptions!$AF34/12,-(SUMIF($D$2:$EE$2,DK$2-1,$D33:$EE33)/12)*(1+XLOOKUP(DK$2,Assumptions!$C$94:$M$94,Assumptions!$C$98:$M$98))))</f>
        <v>-4467.465095</v>
      </c>
      <c r="DL33" s="50">
        <f t="array" ref="DL33">-(IF(DL$2=1,Assumptions!$AF34/12,-(SUMIF($D$2:$EE$2,DL$2-1,$D33:$EE33)/12)*(1+XLOOKUP(DL$2,Assumptions!$C$94:$M$94,Assumptions!$C$98:$M$98))))</f>
        <v>-4467.465095</v>
      </c>
      <c r="DM33" s="50">
        <f t="array" ref="DM33">-(IF(DM$2=1,Assumptions!$AF34/12,-(SUMIF($D$2:$EE$2,DM$2-1,$D33:$EE33)/12)*(1+XLOOKUP(DM$2,Assumptions!$C$94:$M$94,Assumptions!$C$98:$M$98))))</f>
        <v>-4467.465095</v>
      </c>
      <c r="DN33" s="50">
        <f t="array" ref="DN33">-(IF(DN$2=1,Assumptions!$AF34/12,-(SUMIF($D$2:$EE$2,DN$2-1,$D33:$EE33)/12)*(1+XLOOKUP(DN$2,Assumptions!$C$94:$M$94,Assumptions!$C$98:$M$98))))</f>
        <v>-4467.465095</v>
      </c>
      <c r="DO33" s="50">
        <f t="array" ref="DO33">-(IF(DO$2=1,Assumptions!$AF34/12,-(SUMIF($D$2:$EE$2,DO$2-1,$D33:$EE33)/12)*(1+XLOOKUP(DO$2,Assumptions!$C$94:$M$94,Assumptions!$C$98:$M$98))))</f>
        <v>-4467.465095</v>
      </c>
      <c r="DP33" s="50">
        <f t="array" ref="DP33">-(IF(DP$2=1,Assumptions!$AF34/12,-(SUMIF($D$2:$EE$2,DP$2-1,$D33:$EE33)/12)*(1+XLOOKUP(DP$2,Assumptions!$C$94:$M$94,Assumptions!$C$98:$M$98))))</f>
        <v>-4467.465095</v>
      </c>
      <c r="DQ33" s="50">
        <f t="array" ref="DQ33">-(IF(DQ$2=1,Assumptions!$AF34/12,-(SUMIF($D$2:$EE$2,DQ$2-1,$D33:$EE33)/12)*(1+XLOOKUP(DQ$2,Assumptions!$C$94:$M$94,Assumptions!$C$98:$M$98))))</f>
        <v>-4467.465095</v>
      </c>
      <c r="DR33" s="50">
        <f t="array" ref="DR33">-(IF(DR$2=1,Assumptions!$AF34/12,-(SUMIF($D$2:$EE$2,DR$2-1,$D33:$EE33)/12)*(1+XLOOKUP(DR$2,Assumptions!$C$94:$M$94,Assumptions!$C$98:$M$98))))</f>
        <v>-4467.465095</v>
      </c>
      <c r="DS33" s="50">
        <f t="array" ref="DS33">-(IF(DS$2=1,Assumptions!$AF34/12,-(SUMIF($D$2:$EE$2,DS$2-1,$D33:$EE33)/12)*(1+XLOOKUP(DS$2,Assumptions!$C$94:$M$94,Assumptions!$C$98:$M$98))))</f>
        <v>-4467.465095</v>
      </c>
      <c r="DT33" s="50">
        <f t="array" ref="DT33">-(IF(DT$2=1,Assumptions!$AF34/12,-(SUMIF($D$2:$EE$2,DT$2-1,$D33:$EE33)/12)*(1+XLOOKUP(DT$2,Assumptions!$C$94:$M$94,Assumptions!$C$98:$M$98))))</f>
        <v>-4601.489048</v>
      </c>
      <c r="DU33" s="50">
        <f t="array" ref="DU33">-(IF(DU$2=1,Assumptions!$AF34/12,-(SUMIF($D$2:$EE$2,DU$2-1,$D33:$EE33)/12)*(1+XLOOKUP(DU$2,Assumptions!$C$94:$M$94,Assumptions!$C$98:$M$98))))</f>
        <v>-4601.489048</v>
      </c>
      <c r="DV33" s="50">
        <f t="array" ref="DV33">-(IF(DV$2=1,Assumptions!$AF34/12,-(SUMIF($D$2:$EE$2,DV$2-1,$D33:$EE33)/12)*(1+XLOOKUP(DV$2,Assumptions!$C$94:$M$94,Assumptions!$C$98:$M$98))))</f>
        <v>-4601.489048</v>
      </c>
      <c r="DW33" s="50">
        <f t="array" ref="DW33">-(IF(DW$2=1,Assumptions!$AF34/12,-(SUMIF($D$2:$EE$2,DW$2-1,$D33:$EE33)/12)*(1+XLOOKUP(DW$2,Assumptions!$C$94:$M$94,Assumptions!$C$98:$M$98))))</f>
        <v>-4601.489048</v>
      </c>
      <c r="DX33" s="50">
        <f t="array" ref="DX33">-(IF(DX$2=1,Assumptions!$AF34/12,-(SUMIF($D$2:$EE$2,DX$2-1,$D33:$EE33)/12)*(1+XLOOKUP(DX$2,Assumptions!$C$94:$M$94,Assumptions!$C$98:$M$98))))</f>
        <v>-4601.489048</v>
      </c>
      <c r="DY33" s="50">
        <f t="array" ref="DY33">-(IF(DY$2=1,Assumptions!$AF34/12,-(SUMIF($D$2:$EE$2,DY$2-1,$D33:$EE33)/12)*(1+XLOOKUP(DY$2,Assumptions!$C$94:$M$94,Assumptions!$C$98:$M$98))))</f>
        <v>-4601.489048</v>
      </c>
      <c r="DZ33" s="50">
        <f t="array" ref="DZ33">-(IF(DZ$2=1,Assumptions!$AF34/12,-(SUMIF($D$2:$EE$2,DZ$2-1,$D33:$EE33)/12)*(1+XLOOKUP(DZ$2,Assumptions!$C$94:$M$94,Assumptions!$C$98:$M$98))))</f>
        <v>-4601.489048</v>
      </c>
      <c r="EA33" s="50">
        <f t="array" ref="EA33">-(IF(EA$2=1,Assumptions!$AF34/12,-(SUMIF($D$2:$EE$2,EA$2-1,$D33:$EE33)/12)*(1+XLOOKUP(EA$2,Assumptions!$C$94:$M$94,Assumptions!$C$98:$M$98))))</f>
        <v>-4601.489048</v>
      </c>
      <c r="EB33" s="50">
        <f t="array" ref="EB33">-(IF(EB$2=1,Assumptions!$AF34/12,-(SUMIF($D$2:$EE$2,EB$2-1,$D33:$EE33)/12)*(1+XLOOKUP(EB$2,Assumptions!$C$94:$M$94,Assumptions!$C$98:$M$98))))</f>
        <v>-4601.489048</v>
      </c>
      <c r="EC33" s="50">
        <f t="array" ref="EC33">-(IF(EC$2=1,Assumptions!$AF34/12,-(SUMIF($D$2:$EE$2,EC$2-1,$D33:$EE33)/12)*(1+XLOOKUP(EC$2,Assumptions!$C$94:$M$94,Assumptions!$C$98:$M$98))))</f>
        <v>-4601.489048</v>
      </c>
      <c r="ED33" s="50">
        <f t="array" ref="ED33">-(IF(ED$2=1,Assumptions!$AF34/12,-(SUMIF($D$2:$EE$2,ED$2-1,$D33:$EE33)/12)*(1+XLOOKUP(ED$2,Assumptions!$C$94:$M$94,Assumptions!$C$98:$M$98))))</f>
        <v>-4601.489048</v>
      </c>
      <c r="EE33" s="50">
        <f t="array" ref="EE33">-(IF(EE$2=1,Assumptions!$AF34/12,-(SUMIF($D$2:$EE$2,EE$2-1,$D33:$EE33)/12)*(1+XLOOKUP(EE$2,Assumptions!$C$94:$M$94,Assumptions!$C$98:$M$98))))</f>
        <v>-4601.489048</v>
      </c>
    </row>
    <row r="34" ht="15.75" customHeight="1">
      <c r="A34" s="1"/>
      <c r="B34" s="1"/>
      <c r="C34" s="1" t="str">
        <f>Assumptions!J35</f>
        <v>Insurance</v>
      </c>
      <c r="D34" s="50">
        <f t="array" ref="D34">-(IF(D$2=1,Assumptions!$AF35/12,-(SUMIF($D$2:$EE$2,D$2-1,$D34:$EE34)/12)*(1+XLOOKUP(D$2,Assumptions!$C$94:$M$94,Assumptions!$C$98:$M$98))))</f>
        <v>-640.3621583</v>
      </c>
      <c r="E34" s="50">
        <f t="array" ref="E34">-(IF(E$2=1,Assumptions!$AF35/12,-(SUMIF($D$2:$EE$2,E$2-1,$D34:$EE34)/12)*(1+XLOOKUP(E$2,Assumptions!$C$94:$M$94,Assumptions!$C$98:$M$98))))</f>
        <v>-640.3621583</v>
      </c>
      <c r="F34" s="50">
        <f t="array" ref="F34">-(IF(F$2=1,Assumptions!$AF35/12,-(SUMIF($D$2:$EE$2,F$2-1,$D34:$EE34)/12)*(1+XLOOKUP(F$2,Assumptions!$C$94:$M$94,Assumptions!$C$98:$M$98))))</f>
        <v>-640.3621583</v>
      </c>
      <c r="G34" s="50">
        <f t="array" ref="G34">-(IF(G$2=1,Assumptions!$AF35/12,-(SUMIF($D$2:$EE$2,G$2-1,$D34:$EE34)/12)*(1+XLOOKUP(G$2,Assumptions!$C$94:$M$94,Assumptions!$C$98:$M$98))))</f>
        <v>-640.3621583</v>
      </c>
      <c r="H34" s="50">
        <f t="array" ref="H34">-(IF(H$2=1,Assumptions!$AF35/12,-(SUMIF($D$2:$EE$2,H$2-1,$D34:$EE34)/12)*(1+XLOOKUP(H$2,Assumptions!$C$94:$M$94,Assumptions!$C$98:$M$98))))</f>
        <v>-640.3621583</v>
      </c>
      <c r="I34" s="50">
        <f t="array" ref="I34">-(IF(I$2=1,Assumptions!$AF35/12,-(SUMIF($D$2:$EE$2,I$2-1,$D34:$EE34)/12)*(1+XLOOKUP(I$2,Assumptions!$C$94:$M$94,Assumptions!$C$98:$M$98))))</f>
        <v>-640.3621583</v>
      </c>
      <c r="J34" s="50">
        <f t="array" ref="J34">-(IF(J$2=1,Assumptions!$AF35/12,-(SUMIF($D$2:$EE$2,J$2-1,$D34:$EE34)/12)*(1+XLOOKUP(J$2,Assumptions!$C$94:$M$94,Assumptions!$C$98:$M$98))))</f>
        <v>-640.3621583</v>
      </c>
      <c r="K34" s="50">
        <f t="array" ref="K34">-(IF(K$2=1,Assumptions!$AF35/12,-(SUMIF($D$2:$EE$2,K$2-1,$D34:$EE34)/12)*(1+XLOOKUP(K$2,Assumptions!$C$94:$M$94,Assumptions!$C$98:$M$98))))</f>
        <v>-640.3621583</v>
      </c>
      <c r="L34" s="50">
        <f t="array" ref="L34">-(IF(L$2=1,Assumptions!$AF35/12,-(SUMIF($D$2:$EE$2,L$2-1,$D34:$EE34)/12)*(1+XLOOKUP(L$2,Assumptions!$C$94:$M$94,Assumptions!$C$98:$M$98))))</f>
        <v>-640.3621583</v>
      </c>
      <c r="M34" s="50">
        <f t="array" ref="M34">-(IF(M$2=1,Assumptions!$AF35/12,-(SUMIF($D$2:$EE$2,M$2-1,$D34:$EE34)/12)*(1+XLOOKUP(M$2,Assumptions!$C$94:$M$94,Assumptions!$C$98:$M$98))))</f>
        <v>-640.3621583</v>
      </c>
      <c r="N34" s="50">
        <f t="array" ref="N34">-(IF(N$2=1,Assumptions!$AF35/12,-(SUMIF($D$2:$EE$2,N$2-1,$D34:$EE34)/12)*(1+XLOOKUP(N$2,Assumptions!$C$94:$M$94,Assumptions!$C$98:$M$98))))</f>
        <v>-640.3621583</v>
      </c>
      <c r="O34" s="50">
        <f t="array" ref="O34">-(IF(O$2=1,Assumptions!$AF35/12,-(SUMIF($D$2:$EE$2,O$2-1,$D34:$EE34)/12)*(1+XLOOKUP(O$2,Assumptions!$C$94:$M$94,Assumptions!$C$98:$M$98))))</f>
        <v>-640.3621583</v>
      </c>
      <c r="P34" s="50">
        <f t="array" ref="P34">-(IF(P$2=1,Assumptions!$AF35/12,-(SUMIF($D$2:$EE$2,P$2-1,$D34:$EE34)/12)*(1+XLOOKUP(P$2,Assumptions!$C$94:$M$94,Assumptions!$C$98:$M$98))))</f>
        <v>-659.5730231</v>
      </c>
      <c r="Q34" s="50">
        <f t="array" ref="Q34">-(IF(Q$2=1,Assumptions!$AF35/12,-(SUMIF($D$2:$EE$2,Q$2-1,$D34:$EE34)/12)*(1+XLOOKUP(Q$2,Assumptions!$C$94:$M$94,Assumptions!$C$98:$M$98))))</f>
        <v>-659.5730231</v>
      </c>
      <c r="R34" s="50">
        <f t="array" ref="R34">-(IF(R$2=1,Assumptions!$AF35/12,-(SUMIF($D$2:$EE$2,R$2-1,$D34:$EE34)/12)*(1+XLOOKUP(R$2,Assumptions!$C$94:$M$94,Assumptions!$C$98:$M$98))))</f>
        <v>-659.5730231</v>
      </c>
      <c r="S34" s="50">
        <f t="array" ref="S34">-(IF(S$2=1,Assumptions!$AF35/12,-(SUMIF($D$2:$EE$2,S$2-1,$D34:$EE34)/12)*(1+XLOOKUP(S$2,Assumptions!$C$94:$M$94,Assumptions!$C$98:$M$98))))</f>
        <v>-659.5730231</v>
      </c>
      <c r="T34" s="50">
        <f t="array" ref="T34">-(IF(T$2=1,Assumptions!$AF35/12,-(SUMIF($D$2:$EE$2,T$2-1,$D34:$EE34)/12)*(1+XLOOKUP(T$2,Assumptions!$C$94:$M$94,Assumptions!$C$98:$M$98))))</f>
        <v>-659.5730231</v>
      </c>
      <c r="U34" s="50">
        <f t="array" ref="U34">-(IF(U$2=1,Assumptions!$AF35/12,-(SUMIF($D$2:$EE$2,U$2-1,$D34:$EE34)/12)*(1+XLOOKUP(U$2,Assumptions!$C$94:$M$94,Assumptions!$C$98:$M$98))))</f>
        <v>-659.5730231</v>
      </c>
      <c r="V34" s="50">
        <f t="array" ref="V34">-(IF(V$2=1,Assumptions!$AF35/12,-(SUMIF($D$2:$EE$2,V$2-1,$D34:$EE34)/12)*(1+XLOOKUP(V$2,Assumptions!$C$94:$M$94,Assumptions!$C$98:$M$98))))</f>
        <v>-659.5730231</v>
      </c>
      <c r="W34" s="50">
        <f t="array" ref="W34">-(IF(W$2=1,Assumptions!$AF35/12,-(SUMIF($D$2:$EE$2,W$2-1,$D34:$EE34)/12)*(1+XLOOKUP(W$2,Assumptions!$C$94:$M$94,Assumptions!$C$98:$M$98))))</f>
        <v>-659.5730231</v>
      </c>
      <c r="X34" s="50">
        <f t="array" ref="X34">-(IF(X$2=1,Assumptions!$AF35/12,-(SUMIF($D$2:$EE$2,X$2-1,$D34:$EE34)/12)*(1+XLOOKUP(X$2,Assumptions!$C$94:$M$94,Assumptions!$C$98:$M$98))))</f>
        <v>-659.5730231</v>
      </c>
      <c r="Y34" s="50">
        <f t="array" ref="Y34">-(IF(Y$2=1,Assumptions!$AF35/12,-(SUMIF($D$2:$EE$2,Y$2-1,$D34:$EE34)/12)*(1+XLOOKUP(Y$2,Assumptions!$C$94:$M$94,Assumptions!$C$98:$M$98))))</f>
        <v>-659.5730231</v>
      </c>
      <c r="Z34" s="50">
        <f t="array" ref="Z34">-(IF(Z$2=1,Assumptions!$AF35/12,-(SUMIF($D$2:$EE$2,Z$2-1,$D34:$EE34)/12)*(1+XLOOKUP(Z$2,Assumptions!$C$94:$M$94,Assumptions!$C$98:$M$98))))</f>
        <v>-659.5730231</v>
      </c>
      <c r="AA34" s="50">
        <f t="array" ref="AA34">-(IF(AA$2=1,Assumptions!$AF35/12,-(SUMIF($D$2:$EE$2,AA$2-1,$D34:$EE34)/12)*(1+XLOOKUP(AA$2,Assumptions!$C$94:$M$94,Assumptions!$C$98:$M$98))))</f>
        <v>-659.5730231</v>
      </c>
      <c r="AB34" s="50">
        <f t="array" ref="AB34">-(IF(AB$2=1,Assumptions!$AF35/12,-(SUMIF($D$2:$EE$2,AB$2-1,$D34:$EE34)/12)*(1+XLOOKUP(AB$2,Assumptions!$C$94:$M$94,Assumptions!$C$98:$M$98))))</f>
        <v>-679.3602138</v>
      </c>
      <c r="AC34" s="50">
        <f t="array" ref="AC34">-(IF(AC$2=1,Assumptions!$AF35/12,-(SUMIF($D$2:$EE$2,AC$2-1,$D34:$EE34)/12)*(1+XLOOKUP(AC$2,Assumptions!$C$94:$M$94,Assumptions!$C$98:$M$98))))</f>
        <v>-679.3602138</v>
      </c>
      <c r="AD34" s="50">
        <f t="array" ref="AD34">-(IF(AD$2=1,Assumptions!$AF35/12,-(SUMIF($D$2:$EE$2,AD$2-1,$D34:$EE34)/12)*(1+XLOOKUP(AD$2,Assumptions!$C$94:$M$94,Assumptions!$C$98:$M$98))))</f>
        <v>-679.3602138</v>
      </c>
      <c r="AE34" s="50">
        <f t="array" ref="AE34">-(IF(AE$2=1,Assumptions!$AF35/12,-(SUMIF($D$2:$EE$2,AE$2-1,$D34:$EE34)/12)*(1+XLOOKUP(AE$2,Assumptions!$C$94:$M$94,Assumptions!$C$98:$M$98))))</f>
        <v>-679.3602138</v>
      </c>
      <c r="AF34" s="50">
        <f t="array" ref="AF34">-(IF(AF$2=1,Assumptions!$AF35/12,-(SUMIF($D$2:$EE$2,AF$2-1,$D34:$EE34)/12)*(1+XLOOKUP(AF$2,Assumptions!$C$94:$M$94,Assumptions!$C$98:$M$98))))</f>
        <v>-679.3602138</v>
      </c>
      <c r="AG34" s="50">
        <f t="array" ref="AG34">-(IF(AG$2=1,Assumptions!$AF35/12,-(SUMIF($D$2:$EE$2,AG$2-1,$D34:$EE34)/12)*(1+XLOOKUP(AG$2,Assumptions!$C$94:$M$94,Assumptions!$C$98:$M$98))))</f>
        <v>-679.3602138</v>
      </c>
      <c r="AH34" s="50">
        <f t="array" ref="AH34">-(IF(AH$2=1,Assumptions!$AF35/12,-(SUMIF($D$2:$EE$2,AH$2-1,$D34:$EE34)/12)*(1+XLOOKUP(AH$2,Assumptions!$C$94:$M$94,Assumptions!$C$98:$M$98))))</f>
        <v>-679.3602138</v>
      </c>
      <c r="AI34" s="50">
        <f t="array" ref="AI34">-(IF(AI$2=1,Assumptions!$AF35/12,-(SUMIF($D$2:$EE$2,AI$2-1,$D34:$EE34)/12)*(1+XLOOKUP(AI$2,Assumptions!$C$94:$M$94,Assumptions!$C$98:$M$98))))</f>
        <v>-679.3602138</v>
      </c>
      <c r="AJ34" s="50">
        <f t="array" ref="AJ34">-(IF(AJ$2=1,Assumptions!$AF35/12,-(SUMIF($D$2:$EE$2,AJ$2-1,$D34:$EE34)/12)*(1+XLOOKUP(AJ$2,Assumptions!$C$94:$M$94,Assumptions!$C$98:$M$98))))</f>
        <v>-679.3602138</v>
      </c>
      <c r="AK34" s="50">
        <f t="array" ref="AK34">-(IF(AK$2=1,Assumptions!$AF35/12,-(SUMIF($D$2:$EE$2,AK$2-1,$D34:$EE34)/12)*(1+XLOOKUP(AK$2,Assumptions!$C$94:$M$94,Assumptions!$C$98:$M$98))))</f>
        <v>-679.3602138</v>
      </c>
      <c r="AL34" s="50">
        <f t="array" ref="AL34">-(IF(AL$2=1,Assumptions!$AF35/12,-(SUMIF($D$2:$EE$2,AL$2-1,$D34:$EE34)/12)*(1+XLOOKUP(AL$2,Assumptions!$C$94:$M$94,Assumptions!$C$98:$M$98))))</f>
        <v>-679.3602138</v>
      </c>
      <c r="AM34" s="50">
        <f t="array" ref="AM34">-(IF(AM$2=1,Assumptions!$AF35/12,-(SUMIF($D$2:$EE$2,AM$2-1,$D34:$EE34)/12)*(1+XLOOKUP(AM$2,Assumptions!$C$94:$M$94,Assumptions!$C$98:$M$98))))</f>
        <v>-679.3602138</v>
      </c>
      <c r="AN34" s="50">
        <f t="array" ref="AN34">-(IF(AN$2=1,Assumptions!$AF35/12,-(SUMIF($D$2:$EE$2,AN$2-1,$D34:$EE34)/12)*(1+XLOOKUP(AN$2,Assumptions!$C$94:$M$94,Assumptions!$C$98:$M$98))))</f>
        <v>-699.7410202</v>
      </c>
      <c r="AO34" s="50">
        <f t="array" ref="AO34">-(IF(AO$2=1,Assumptions!$AF35/12,-(SUMIF($D$2:$EE$2,AO$2-1,$D34:$EE34)/12)*(1+XLOOKUP(AO$2,Assumptions!$C$94:$M$94,Assumptions!$C$98:$M$98))))</f>
        <v>-699.7410202</v>
      </c>
      <c r="AP34" s="50">
        <f t="array" ref="AP34">-(IF(AP$2=1,Assumptions!$AF35/12,-(SUMIF($D$2:$EE$2,AP$2-1,$D34:$EE34)/12)*(1+XLOOKUP(AP$2,Assumptions!$C$94:$M$94,Assumptions!$C$98:$M$98))))</f>
        <v>-699.7410202</v>
      </c>
      <c r="AQ34" s="50">
        <f t="array" ref="AQ34">-(IF(AQ$2=1,Assumptions!$AF35/12,-(SUMIF($D$2:$EE$2,AQ$2-1,$D34:$EE34)/12)*(1+XLOOKUP(AQ$2,Assumptions!$C$94:$M$94,Assumptions!$C$98:$M$98))))</f>
        <v>-699.7410202</v>
      </c>
      <c r="AR34" s="50">
        <f t="array" ref="AR34">-(IF(AR$2=1,Assumptions!$AF35/12,-(SUMIF($D$2:$EE$2,AR$2-1,$D34:$EE34)/12)*(1+XLOOKUP(AR$2,Assumptions!$C$94:$M$94,Assumptions!$C$98:$M$98))))</f>
        <v>-699.7410202</v>
      </c>
      <c r="AS34" s="50">
        <f t="array" ref="AS34">-(IF(AS$2=1,Assumptions!$AF35/12,-(SUMIF($D$2:$EE$2,AS$2-1,$D34:$EE34)/12)*(1+XLOOKUP(AS$2,Assumptions!$C$94:$M$94,Assumptions!$C$98:$M$98))))</f>
        <v>-699.7410202</v>
      </c>
      <c r="AT34" s="50">
        <f t="array" ref="AT34">-(IF(AT$2=1,Assumptions!$AF35/12,-(SUMIF($D$2:$EE$2,AT$2-1,$D34:$EE34)/12)*(1+XLOOKUP(AT$2,Assumptions!$C$94:$M$94,Assumptions!$C$98:$M$98))))</f>
        <v>-699.7410202</v>
      </c>
      <c r="AU34" s="50">
        <f t="array" ref="AU34">-(IF(AU$2=1,Assumptions!$AF35/12,-(SUMIF($D$2:$EE$2,AU$2-1,$D34:$EE34)/12)*(1+XLOOKUP(AU$2,Assumptions!$C$94:$M$94,Assumptions!$C$98:$M$98))))</f>
        <v>-699.7410202</v>
      </c>
      <c r="AV34" s="50">
        <f t="array" ref="AV34">-(IF(AV$2=1,Assumptions!$AF35/12,-(SUMIF($D$2:$EE$2,AV$2-1,$D34:$EE34)/12)*(1+XLOOKUP(AV$2,Assumptions!$C$94:$M$94,Assumptions!$C$98:$M$98))))</f>
        <v>-699.7410202</v>
      </c>
      <c r="AW34" s="50">
        <f t="array" ref="AW34">-(IF(AW$2=1,Assumptions!$AF35/12,-(SUMIF($D$2:$EE$2,AW$2-1,$D34:$EE34)/12)*(1+XLOOKUP(AW$2,Assumptions!$C$94:$M$94,Assumptions!$C$98:$M$98))))</f>
        <v>-699.7410202</v>
      </c>
      <c r="AX34" s="50">
        <f t="array" ref="AX34">-(IF(AX$2=1,Assumptions!$AF35/12,-(SUMIF($D$2:$EE$2,AX$2-1,$D34:$EE34)/12)*(1+XLOOKUP(AX$2,Assumptions!$C$94:$M$94,Assumptions!$C$98:$M$98))))</f>
        <v>-699.7410202</v>
      </c>
      <c r="AY34" s="50">
        <f t="array" ref="AY34">-(IF(AY$2=1,Assumptions!$AF35/12,-(SUMIF($D$2:$EE$2,AY$2-1,$D34:$EE34)/12)*(1+XLOOKUP(AY$2,Assumptions!$C$94:$M$94,Assumptions!$C$98:$M$98))))</f>
        <v>-699.7410202</v>
      </c>
      <c r="AZ34" s="50">
        <f t="array" ref="AZ34">-(IF(AZ$2=1,Assumptions!$AF35/12,-(SUMIF($D$2:$EE$2,AZ$2-1,$D34:$EE34)/12)*(1+XLOOKUP(AZ$2,Assumptions!$C$94:$M$94,Assumptions!$C$98:$M$98))))</f>
        <v>-720.7332508</v>
      </c>
      <c r="BA34" s="50">
        <f t="array" ref="BA34">-(IF(BA$2=1,Assumptions!$AF35/12,-(SUMIF($D$2:$EE$2,BA$2-1,$D34:$EE34)/12)*(1+XLOOKUP(BA$2,Assumptions!$C$94:$M$94,Assumptions!$C$98:$M$98))))</f>
        <v>-720.7332508</v>
      </c>
      <c r="BB34" s="50">
        <f t="array" ref="BB34">-(IF(BB$2=1,Assumptions!$AF35/12,-(SUMIF($D$2:$EE$2,BB$2-1,$D34:$EE34)/12)*(1+XLOOKUP(BB$2,Assumptions!$C$94:$M$94,Assumptions!$C$98:$M$98))))</f>
        <v>-720.7332508</v>
      </c>
      <c r="BC34" s="50">
        <f t="array" ref="BC34">-(IF(BC$2=1,Assumptions!$AF35/12,-(SUMIF($D$2:$EE$2,BC$2-1,$D34:$EE34)/12)*(1+XLOOKUP(BC$2,Assumptions!$C$94:$M$94,Assumptions!$C$98:$M$98))))</f>
        <v>-720.7332508</v>
      </c>
      <c r="BD34" s="50">
        <f t="array" ref="BD34">-(IF(BD$2=1,Assumptions!$AF35/12,-(SUMIF($D$2:$EE$2,BD$2-1,$D34:$EE34)/12)*(1+XLOOKUP(BD$2,Assumptions!$C$94:$M$94,Assumptions!$C$98:$M$98))))</f>
        <v>-720.7332508</v>
      </c>
      <c r="BE34" s="50">
        <f t="array" ref="BE34">-(IF(BE$2=1,Assumptions!$AF35/12,-(SUMIF($D$2:$EE$2,BE$2-1,$D34:$EE34)/12)*(1+XLOOKUP(BE$2,Assumptions!$C$94:$M$94,Assumptions!$C$98:$M$98))))</f>
        <v>-720.7332508</v>
      </c>
      <c r="BF34" s="50">
        <f t="array" ref="BF34">-(IF(BF$2=1,Assumptions!$AF35/12,-(SUMIF($D$2:$EE$2,BF$2-1,$D34:$EE34)/12)*(1+XLOOKUP(BF$2,Assumptions!$C$94:$M$94,Assumptions!$C$98:$M$98))))</f>
        <v>-720.7332508</v>
      </c>
      <c r="BG34" s="50">
        <f t="array" ref="BG34">-(IF(BG$2=1,Assumptions!$AF35/12,-(SUMIF($D$2:$EE$2,BG$2-1,$D34:$EE34)/12)*(1+XLOOKUP(BG$2,Assumptions!$C$94:$M$94,Assumptions!$C$98:$M$98))))</f>
        <v>-720.7332508</v>
      </c>
      <c r="BH34" s="50">
        <f t="array" ref="BH34">-(IF(BH$2=1,Assumptions!$AF35/12,-(SUMIF($D$2:$EE$2,BH$2-1,$D34:$EE34)/12)*(1+XLOOKUP(BH$2,Assumptions!$C$94:$M$94,Assumptions!$C$98:$M$98))))</f>
        <v>-720.7332508</v>
      </c>
      <c r="BI34" s="50">
        <f t="array" ref="BI34">-(IF(BI$2=1,Assumptions!$AF35/12,-(SUMIF($D$2:$EE$2,BI$2-1,$D34:$EE34)/12)*(1+XLOOKUP(BI$2,Assumptions!$C$94:$M$94,Assumptions!$C$98:$M$98))))</f>
        <v>-720.7332508</v>
      </c>
      <c r="BJ34" s="50">
        <f t="array" ref="BJ34">-(IF(BJ$2=1,Assumptions!$AF35/12,-(SUMIF($D$2:$EE$2,BJ$2-1,$D34:$EE34)/12)*(1+XLOOKUP(BJ$2,Assumptions!$C$94:$M$94,Assumptions!$C$98:$M$98))))</f>
        <v>-720.7332508</v>
      </c>
      <c r="BK34" s="50">
        <f t="array" ref="BK34">-(IF(BK$2=1,Assumptions!$AF35/12,-(SUMIF($D$2:$EE$2,BK$2-1,$D34:$EE34)/12)*(1+XLOOKUP(BK$2,Assumptions!$C$94:$M$94,Assumptions!$C$98:$M$98))))</f>
        <v>-720.7332508</v>
      </c>
      <c r="BL34" s="50">
        <f t="array" ref="BL34">-(IF(BL$2=1,Assumptions!$AF35/12,-(SUMIF($D$2:$EE$2,BL$2-1,$D34:$EE34)/12)*(1+XLOOKUP(BL$2,Assumptions!$C$94:$M$94,Assumptions!$C$98:$M$98))))</f>
        <v>-742.3552483</v>
      </c>
      <c r="BM34" s="50">
        <f t="array" ref="BM34">-(IF(BM$2=1,Assumptions!$AF35/12,-(SUMIF($D$2:$EE$2,BM$2-1,$D34:$EE34)/12)*(1+XLOOKUP(BM$2,Assumptions!$C$94:$M$94,Assumptions!$C$98:$M$98))))</f>
        <v>-742.3552483</v>
      </c>
      <c r="BN34" s="50">
        <f t="array" ref="BN34">-(IF(BN$2=1,Assumptions!$AF35/12,-(SUMIF($D$2:$EE$2,BN$2-1,$D34:$EE34)/12)*(1+XLOOKUP(BN$2,Assumptions!$C$94:$M$94,Assumptions!$C$98:$M$98))))</f>
        <v>-742.3552483</v>
      </c>
      <c r="BO34" s="50">
        <f t="array" ref="BO34">-(IF(BO$2=1,Assumptions!$AF35/12,-(SUMIF($D$2:$EE$2,BO$2-1,$D34:$EE34)/12)*(1+XLOOKUP(BO$2,Assumptions!$C$94:$M$94,Assumptions!$C$98:$M$98))))</f>
        <v>-742.3552483</v>
      </c>
      <c r="BP34" s="50">
        <f t="array" ref="BP34">-(IF(BP$2=1,Assumptions!$AF35/12,-(SUMIF($D$2:$EE$2,BP$2-1,$D34:$EE34)/12)*(1+XLOOKUP(BP$2,Assumptions!$C$94:$M$94,Assumptions!$C$98:$M$98))))</f>
        <v>-742.3552483</v>
      </c>
      <c r="BQ34" s="50">
        <f t="array" ref="BQ34">-(IF(BQ$2=1,Assumptions!$AF35/12,-(SUMIF($D$2:$EE$2,BQ$2-1,$D34:$EE34)/12)*(1+XLOOKUP(BQ$2,Assumptions!$C$94:$M$94,Assumptions!$C$98:$M$98))))</f>
        <v>-742.3552483</v>
      </c>
      <c r="BR34" s="50">
        <f t="array" ref="BR34">-(IF(BR$2=1,Assumptions!$AF35/12,-(SUMIF($D$2:$EE$2,BR$2-1,$D34:$EE34)/12)*(1+XLOOKUP(BR$2,Assumptions!$C$94:$M$94,Assumptions!$C$98:$M$98))))</f>
        <v>-742.3552483</v>
      </c>
      <c r="BS34" s="50">
        <f t="array" ref="BS34">-(IF(BS$2=1,Assumptions!$AF35/12,-(SUMIF($D$2:$EE$2,BS$2-1,$D34:$EE34)/12)*(1+XLOOKUP(BS$2,Assumptions!$C$94:$M$94,Assumptions!$C$98:$M$98))))</f>
        <v>-742.3552483</v>
      </c>
      <c r="BT34" s="50">
        <f t="array" ref="BT34">-(IF(BT$2=1,Assumptions!$AF35/12,-(SUMIF($D$2:$EE$2,BT$2-1,$D34:$EE34)/12)*(1+XLOOKUP(BT$2,Assumptions!$C$94:$M$94,Assumptions!$C$98:$M$98))))</f>
        <v>-742.3552483</v>
      </c>
      <c r="BU34" s="50">
        <f t="array" ref="BU34">-(IF(BU$2=1,Assumptions!$AF35/12,-(SUMIF($D$2:$EE$2,BU$2-1,$D34:$EE34)/12)*(1+XLOOKUP(BU$2,Assumptions!$C$94:$M$94,Assumptions!$C$98:$M$98))))</f>
        <v>-742.3552483</v>
      </c>
      <c r="BV34" s="50">
        <f t="array" ref="BV34">-(IF(BV$2=1,Assumptions!$AF35/12,-(SUMIF($D$2:$EE$2,BV$2-1,$D34:$EE34)/12)*(1+XLOOKUP(BV$2,Assumptions!$C$94:$M$94,Assumptions!$C$98:$M$98))))</f>
        <v>-742.3552483</v>
      </c>
      <c r="BW34" s="50">
        <f t="array" ref="BW34">-(IF(BW$2=1,Assumptions!$AF35/12,-(SUMIF($D$2:$EE$2,BW$2-1,$D34:$EE34)/12)*(1+XLOOKUP(BW$2,Assumptions!$C$94:$M$94,Assumptions!$C$98:$M$98))))</f>
        <v>-742.3552483</v>
      </c>
      <c r="BX34" s="50">
        <f t="array" ref="BX34">-(IF(BX$2=1,Assumptions!$AF35/12,-(SUMIF($D$2:$EE$2,BX$2-1,$D34:$EE34)/12)*(1+XLOOKUP(BX$2,Assumptions!$C$94:$M$94,Assumptions!$C$98:$M$98))))</f>
        <v>-764.6259058</v>
      </c>
      <c r="BY34" s="50">
        <f t="array" ref="BY34">-(IF(BY$2=1,Assumptions!$AF35/12,-(SUMIF($D$2:$EE$2,BY$2-1,$D34:$EE34)/12)*(1+XLOOKUP(BY$2,Assumptions!$C$94:$M$94,Assumptions!$C$98:$M$98))))</f>
        <v>-764.6259058</v>
      </c>
      <c r="BZ34" s="50">
        <f t="array" ref="BZ34">-(IF(BZ$2=1,Assumptions!$AF35/12,-(SUMIF($D$2:$EE$2,BZ$2-1,$D34:$EE34)/12)*(1+XLOOKUP(BZ$2,Assumptions!$C$94:$M$94,Assumptions!$C$98:$M$98))))</f>
        <v>-764.6259058</v>
      </c>
      <c r="CA34" s="50">
        <f t="array" ref="CA34">-(IF(CA$2=1,Assumptions!$AF35/12,-(SUMIF($D$2:$EE$2,CA$2-1,$D34:$EE34)/12)*(1+XLOOKUP(CA$2,Assumptions!$C$94:$M$94,Assumptions!$C$98:$M$98))))</f>
        <v>-764.6259058</v>
      </c>
      <c r="CB34" s="50">
        <f t="array" ref="CB34">-(IF(CB$2=1,Assumptions!$AF35/12,-(SUMIF($D$2:$EE$2,CB$2-1,$D34:$EE34)/12)*(1+XLOOKUP(CB$2,Assumptions!$C$94:$M$94,Assumptions!$C$98:$M$98))))</f>
        <v>-764.6259058</v>
      </c>
      <c r="CC34" s="50">
        <f t="array" ref="CC34">-(IF(CC$2=1,Assumptions!$AF35/12,-(SUMIF($D$2:$EE$2,CC$2-1,$D34:$EE34)/12)*(1+XLOOKUP(CC$2,Assumptions!$C$94:$M$94,Assumptions!$C$98:$M$98))))</f>
        <v>-764.6259058</v>
      </c>
      <c r="CD34" s="50">
        <f t="array" ref="CD34">-(IF(CD$2=1,Assumptions!$AF35/12,-(SUMIF($D$2:$EE$2,CD$2-1,$D34:$EE34)/12)*(1+XLOOKUP(CD$2,Assumptions!$C$94:$M$94,Assumptions!$C$98:$M$98))))</f>
        <v>-764.6259058</v>
      </c>
      <c r="CE34" s="50">
        <f t="array" ref="CE34">-(IF(CE$2=1,Assumptions!$AF35/12,-(SUMIF($D$2:$EE$2,CE$2-1,$D34:$EE34)/12)*(1+XLOOKUP(CE$2,Assumptions!$C$94:$M$94,Assumptions!$C$98:$M$98))))</f>
        <v>-764.6259058</v>
      </c>
      <c r="CF34" s="50">
        <f t="array" ref="CF34">-(IF(CF$2=1,Assumptions!$AF35/12,-(SUMIF($D$2:$EE$2,CF$2-1,$D34:$EE34)/12)*(1+XLOOKUP(CF$2,Assumptions!$C$94:$M$94,Assumptions!$C$98:$M$98))))</f>
        <v>-764.6259058</v>
      </c>
      <c r="CG34" s="50">
        <f t="array" ref="CG34">-(IF(CG$2=1,Assumptions!$AF35/12,-(SUMIF($D$2:$EE$2,CG$2-1,$D34:$EE34)/12)*(1+XLOOKUP(CG$2,Assumptions!$C$94:$M$94,Assumptions!$C$98:$M$98))))</f>
        <v>-764.6259058</v>
      </c>
      <c r="CH34" s="50">
        <f t="array" ref="CH34">-(IF(CH$2=1,Assumptions!$AF35/12,-(SUMIF($D$2:$EE$2,CH$2-1,$D34:$EE34)/12)*(1+XLOOKUP(CH$2,Assumptions!$C$94:$M$94,Assumptions!$C$98:$M$98))))</f>
        <v>-764.6259058</v>
      </c>
      <c r="CI34" s="50">
        <f t="array" ref="CI34">-(IF(CI$2=1,Assumptions!$AF35/12,-(SUMIF($D$2:$EE$2,CI$2-1,$D34:$EE34)/12)*(1+XLOOKUP(CI$2,Assumptions!$C$94:$M$94,Assumptions!$C$98:$M$98))))</f>
        <v>-764.6259058</v>
      </c>
      <c r="CJ34" s="50">
        <f t="array" ref="CJ34">-(IF(CJ$2=1,Assumptions!$AF35/12,-(SUMIF($D$2:$EE$2,CJ$2-1,$D34:$EE34)/12)*(1+XLOOKUP(CJ$2,Assumptions!$C$94:$M$94,Assumptions!$C$98:$M$98))))</f>
        <v>-787.5646829</v>
      </c>
      <c r="CK34" s="50">
        <f t="array" ref="CK34">-(IF(CK$2=1,Assumptions!$AF35/12,-(SUMIF($D$2:$EE$2,CK$2-1,$D34:$EE34)/12)*(1+XLOOKUP(CK$2,Assumptions!$C$94:$M$94,Assumptions!$C$98:$M$98))))</f>
        <v>-787.5646829</v>
      </c>
      <c r="CL34" s="50">
        <f t="array" ref="CL34">-(IF(CL$2=1,Assumptions!$AF35/12,-(SUMIF($D$2:$EE$2,CL$2-1,$D34:$EE34)/12)*(1+XLOOKUP(CL$2,Assumptions!$C$94:$M$94,Assumptions!$C$98:$M$98))))</f>
        <v>-787.5646829</v>
      </c>
      <c r="CM34" s="50">
        <f t="array" ref="CM34">-(IF(CM$2=1,Assumptions!$AF35/12,-(SUMIF($D$2:$EE$2,CM$2-1,$D34:$EE34)/12)*(1+XLOOKUP(CM$2,Assumptions!$C$94:$M$94,Assumptions!$C$98:$M$98))))</f>
        <v>-787.5646829</v>
      </c>
      <c r="CN34" s="50">
        <f t="array" ref="CN34">-(IF(CN$2=1,Assumptions!$AF35/12,-(SUMIF($D$2:$EE$2,CN$2-1,$D34:$EE34)/12)*(1+XLOOKUP(CN$2,Assumptions!$C$94:$M$94,Assumptions!$C$98:$M$98))))</f>
        <v>-787.5646829</v>
      </c>
      <c r="CO34" s="50">
        <f t="array" ref="CO34">-(IF(CO$2=1,Assumptions!$AF35/12,-(SUMIF($D$2:$EE$2,CO$2-1,$D34:$EE34)/12)*(1+XLOOKUP(CO$2,Assumptions!$C$94:$M$94,Assumptions!$C$98:$M$98))))</f>
        <v>-787.5646829</v>
      </c>
      <c r="CP34" s="50">
        <f t="array" ref="CP34">-(IF(CP$2=1,Assumptions!$AF35/12,-(SUMIF($D$2:$EE$2,CP$2-1,$D34:$EE34)/12)*(1+XLOOKUP(CP$2,Assumptions!$C$94:$M$94,Assumptions!$C$98:$M$98))))</f>
        <v>-787.5646829</v>
      </c>
      <c r="CQ34" s="50">
        <f t="array" ref="CQ34">-(IF(CQ$2=1,Assumptions!$AF35/12,-(SUMIF($D$2:$EE$2,CQ$2-1,$D34:$EE34)/12)*(1+XLOOKUP(CQ$2,Assumptions!$C$94:$M$94,Assumptions!$C$98:$M$98))))</f>
        <v>-787.5646829</v>
      </c>
      <c r="CR34" s="50">
        <f t="array" ref="CR34">-(IF(CR$2=1,Assumptions!$AF35/12,-(SUMIF($D$2:$EE$2,CR$2-1,$D34:$EE34)/12)*(1+XLOOKUP(CR$2,Assumptions!$C$94:$M$94,Assumptions!$C$98:$M$98))))</f>
        <v>-787.5646829</v>
      </c>
      <c r="CS34" s="50">
        <f t="array" ref="CS34">-(IF(CS$2=1,Assumptions!$AF35/12,-(SUMIF($D$2:$EE$2,CS$2-1,$D34:$EE34)/12)*(1+XLOOKUP(CS$2,Assumptions!$C$94:$M$94,Assumptions!$C$98:$M$98))))</f>
        <v>-787.5646829</v>
      </c>
      <c r="CT34" s="50">
        <f t="array" ref="CT34">-(IF(CT$2=1,Assumptions!$AF35/12,-(SUMIF($D$2:$EE$2,CT$2-1,$D34:$EE34)/12)*(1+XLOOKUP(CT$2,Assumptions!$C$94:$M$94,Assumptions!$C$98:$M$98))))</f>
        <v>-787.5646829</v>
      </c>
      <c r="CU34" s="50">
        <f t="array" ref="CU34">-(IF(CU$2=1,Assumptions!$AF35/12,-(SUMIF($D$2:$EE$2,CU$2-1,$D34:$EE34)/12)*(1+XLOOKUP(CU$2,Assumptions!$C$94:$M$94,Assumptions!$C$98:$M$98))))</f>
        <v>-787.5646829</v>
      </c>
      <c r="CV34" s="50">
        <f t="array" ref="CV34">-(IF(CV$2=1,Assumptions!$AF35/12,-(SUMIF($D$2:$EE$2,CV$2-1,$D34:$EE34)/12)*(1+XLOOKUP(CV$2,Assumptions!$C$94:$M$94,Assumptions!$C$98:$M$98))))</f>
        <v>-811.1916234</v>
      </c>
      <c r="CW34" s="50">
        <f t="array" ref="CW34">-(IF(CW$2=1,Assumptions!$AF35/12,-(SUMIF($D$2:$EE$2,CW$2-1,$D34:$EE34)/12)*(1+XLOOKUP(CW$2,Assumptions!$C$94:$M$94,Assumptions!$C$98:$M$98))))</f>
        <v>-811.1916234</v>
      </c>
      <c r="CX34" s="50">
        <f t="array" ref="CX34">-(IF(CX$2=1,Assumptions!$AF35/12,-(SUMIF($D$2:$EE$2,CX$2-1,$D34:$EE34)/12)*(1+XLOOKUP(CX$2,Assumptions!$C$94:$M$94,Assumptions!$C$98:$M$98))))</f>
        <v>-811.1916234</v>
      </c>
      <c r="CY34" s="50">
        <f t="array" ref="CY34">-(IF(CY$2=1,Assumptions!$AF35/12,-(SUMIF($D$2:$EE$2,CY$2-1,$D34:$EE34)/12)*(1+XLOOKUP(CY$2,Assumptions!$C$94:$M$94,Assumptions!$C$98:$M$98))))</f>
        <v>-811.1916234</v>
      </c>
      <c r="CZ34" s="50">
        <f t="array" ref="CZ34">-(IF(CZ$2=1,Assumptions!$AF35/12,-(SUMIF($D$2:$EE$2,CZ$2-1,$D34:$EE34)/12)*(1+XLOOKUP(CZ$2,Assumptions!$C$94:$M$94,Assumptions!$C$98:$M$98))))</f>
        <v>-811.1916234</v>
      </c>
      <c r="DA34" s="50">
        <f t="array" ref="DA34">-(IF(DA$2=1,Assumptions!$AF35/12,-(SUMIF($D$2:$EE$2,DA$2-1,$D34:$EE34)/12)*(1+XLOOKUP(DA$2,Assumptions!$C$94:$M$94,Assumptions!$C$98:$M$98))))</f>
        <v>-811.1916234</v>
      </c>
      <c r="DB34" s="50">
        <f t="array" ref="DB34">-(IF(DB$2=1,Assumptions!$AF35/12,-(SUMIF($D$2:$EE$2,DB$2-1,$D34:$EE34)/12)*(1+XLOOKUP(DB$2,Assumptions!$C$94:$M$94,Assumptions!$C$98:$M$98))))</f>
        <v>-811.1916234</v>
      </c>
      <c r="DC34" s="50">
        <f t="array" ref="DC34">-(IF(DC$2=1,Assumptions!$AF35/12,-(SUMIF($D$2:$EE$2,DC$2-1,$D34:$EE34)/12)*(1+XLOOKUP(DC$2,Assumptions!$C$94:$M$94,Assumptions!$C$98:$M$98))))</f>
        <v>-811.1916234</v>
      </c>
      <c r="DD34" s="50">
        <f t="array" ref="DD34">-(IF(DD$2=1,Assumptions!$AF35/12,-(SUMIF($D$2:$EE$2,DD$2-1,$D34:$EE34)/12)*(1+XLOOKUP(DD$2,Assumptions!$C$94:$M$94,Assumptions!$C$98:$M$98))))</f>
        <v>-811.1916234</v>
      </c>
      <c r="DE34" s="50">
        <f t="array" ref="DE34">-(IF(DE$2=1,Assumptions!$AF35/12,-(SUMIF($D$2:$EE$2,DE$2-1,$D34:$EE34)/12)*(1+XLOOKUP(DE$2,Assumptions!$C$94:$M$94,Assumptions!$C$98:$M$98))))</f>
        <v>-811.1916234</v>
      </c>
      <c r="DF34" s="50">
        <f t="array" ref="DF34">-(IF(DF$2=1,Assumptions!$AF35/12,-(SUMIF($D$2:$EE$2,DF$2-1,$D34:$EE34)/12)*(1+XLOOKUP(DF$2,Assumptions!$C$94:$M$94,Assumptions!$C$98:$M$98))))</f>
        <v>-811.1916234</v>
      </c>
      <c r="DG34" s="50">
        <f t="array" ref="DG34">-(IF(DG$2=1,Assumptions!$AF35/12,-(SUMIF($D$2:$EE$2,DG$2-1,$D34:$EE34)/12)*(1+XLOOKUP(DG$2,Assumptions!$C$94:$M$94,Assumptions!$C$98:$M$98))))</f>
        <v>-811.1916234</v>
      </c>
      <c r="DH34" s="50">
        <f t="array" ref="DH34">-(IF(DH$2=1,Assumptions!$AF35/12,-(SUMIF($D$2:$EE$2,DH$2-1,$D34:$EE34)/12)*(1+XLOOKUP(DH$2,Assumptions!$C$94:$M$94,Assumptions!$C$98:$M$98))))</f>
        <v>-835.5273721</v>
      </c>
      <c r="DI34" s="50">
        <f t="array" ref="DI34">-(IF(DI$2=1,Assumptions!$AF35/12,-(SUMIF($D$2:$EE$2,DI$2-1,$D34:$EE34)/12)*(1+XLOOKUP(DI$2,Assumptions!$C$94:$M$94,Assumptions!$C$98:$M$98))))</f>
        <v>-835.5273721</v>
      </c>
      <c r="DJ34" s="50">
        <f t="array" ref="DJ34">-(IF(DJ$2=1,Assumptions!$AF35/12,-(SUMIF($D$2:$EE$2,DJ$2-1,$D34:$EE34)/12)*(1+XLOOKUP(DJ$2,Assumptions!$C$94:$M$94,Assumptions!$C$98:$M$98))))</f>
        <v>-835.5273721</v>
      </c>
      <c r="DK34" s="50">
        <f t="array" ref="DK34">-(IF(DK$2=1,Assumptions!$AF35/12,-(SUMIF($D$2:$EE$2,DK$2-1,$D34:$EE34)/12)*(1+XLOOKUP(DK$2,Assumptions!$C$94:$M$94,Assumptions!$C$98:$M$98))))</f>
        <v>-835.5273721</v>
      </c>
      <c r="DL34" s="50">
        <f t="array" ref="DL34">-(IF(DL$2=1,Assumptions!$AF35/12,-(SUMIF($D$2:$EE$2,DL$2-1,$D34:$EE34)/12)*(1+XLOOKUP(DL$2,Assumptions!$C$94:$M$94,Assumptions!$C$98:$M$98))))</f>
        <v>-835.5273721</v>
      </c>
      <c r="DM34" s="50">
        <f t="array" ref="DM34">-(IF(DM$2=1,Assumptions!$AF35/12,-(SUMIF($D$2:$EE$2,DM$2-1,$D34:$EE34)/12)*(1+XLOOKUP(DM$2,Assumptions!$C$94:$M$94,Assumptions!$C$98:$M$98))))</f>
        <v>-835.5273721</v>
      </c>
      <c r="DN34" s="50">
        <f t="array" ref="DN34">-(IF(DN$2=1,Assumptions!$AF35/12,-(SUMIF($D$2:$EE$2,DN$2-1,$D34:$EE34)/12)*(1+XLOOKUP(DN$2,Assumptions!$C$94:$M$94,Assumptions!$C$98:$M$98))))</f>
        <v>-835.5273721</v>
      </c>
      <c r="DO34" s="50">
        <f t="array" ref="DO34">-(IF(DO$2=1,Assumptions!$AF35/12,-(SUMIF($D$2:$EE$2,DO$2-1,$D34:$EE34)/12)*(1+XLOOKUP(DO$2,Assumptions!$C$94:$M$94,Assumptions!$C$98:$M$98))))</f>
        <v>-835.5273721</v>
      </c>
      <c r="DP34" s="50">
        <f t="array" ref="DP34">-(IF(DP$2=1,Assumptions!$AF35/12,-(SUMIF($D$2:$EE$2,DP$2-1,$D34:$EE34)/12)*(1+XLOOKUP(DP$2,Assumptions!$C$94:$M$94,Assumptions!$C$98:$M$98))))</f>
        <v>-835.5273721</v>
      </c>
      <c r="DQ34" s="50">
        <f t="array" ref="DQ34">-(IF(DQ$2=1,Assumptions!$AF35/12,-(SUMIF($D$2:$EE$2,DQ$2-1,$D34:$EE34)/12)*(1+XLOOKUP(DQ$2,Assumptions!$C$94:$M$94,Assumptions!$C$98:$M$98))))</f>
        <v>-835.5273721</v>
      </c>
      <c r="DR34" s="50">
        <f t="array" ref="DR34">-(IF(DR$2=1,Assumptions!$AF35/12,-(SUMIF($D$2:$EE$2,DR$2-1,$D34:$EE34)/12)*(1+XLOOKUP(DR$2,Assumptions!$C$94:$M$94,Assumptions!$C$98:$M$98))))</f>
        <v>-835.5273721</v>
      </c>
      <c r="DS34" s="50">
        <f t="array" ref="DS34">-(IF(DS$2=1,Assumptions!$AF35/12,-(SUMIF($D$2:$EE$2,DS$2-1,$D34:$EE34)/12)*(1+XLOOKUP(DS$2,Assumptions!$C$94:$M$94,Assumptions!$C$98:$M$98))))</f>
        <v>-835.5273721</v>
      </c>
      <c r="DT34" s="50">
        <f t="array" ref="DT34">-(IF(DT$2=1,Assumptions!$AF35/12,-(SUMIF($D$2:$EE$2,DT$2-1,$D34:$EE34)/12)*(1+XLOOKUP(DT$2,Assumptions!$C$94:$M$94,Assumptions!$C$98:$M$98))))</f>
        <v>-860.5931933</v>
      </c>
      <c r="DU34" s="50">
        <f t="array" ref="DU34">-(IF(DU$2=1,Assumptions!$AF35/12,-(SUMIF($D$2:$EE$2,DU$2-1,$D34:$EE34)/12)*(1+XLOOKUP(DU$2,Assumptions!$C$94:$M$94,Assumptions!$C$98:$M$98))))</f>
        <v>-860.5931933</v>
      </c>
      <c r="DV34" s="50">
        <f t="array" ref="DV34">-(IF(DV$2=1,Assumptions!$AF35/12,-(SUMIF($D$2:$EE$2,DV$2-1,$D34:$EE34)/12)*(1+XLOOKUP(DV$2,Assumptions!$C$94:$M$94,Assumptions!$C$98:$M$98))))</f>
        <v>-860.5931933</v>
      </c>
      <c r="DW34" s="50">
        <f t="array" ref="DW34">-(IF(DW$2=1,Assumptions!$AF35/12,-(SUMIF($D$2:$EE$2,DW$2-1,$D34:$EE34)/12)*(1+XLOOKUP(DW$2,Assumptions!$C$94:$M$94,Assumptions!$C$98:$M$98))))</f>
        <v>-860.5931933</v>
      </c>
      <c r="DX34" s="50">
        <f t="array" ref="DX34">-(IF(DX$2=1,Assumptions!$AF35/12,-(SUMIF($D$2:$EE$2,DX$2-1,$D34:$EE34)/12)*(1+XLOOKUP(DX$2,Assumptions!$C$94:$M$94,Assumptions!$C$98:$M$98))))</f>
        <v>-860.5931933</v>
      </c>
      <c r="DY34" s="50">
        <f t="array" ref="DY34">-(IF(DY$2=1,Assumptions!$AF35/12,-(SUMIF($D$2:$EE$2,DY$2-1,$D34:$EE34)/12)*(1+XLOOKUP(DY$2,Assumptions!$C$94:$M$94,Assumptions!$C$98:$M$98))))</f>
        <v>-860.5931933</v>
      </c>
      <c r="DZ34" s="50">
        <f t="array" ref="DZ34">-(IF(DZ$2=1,Assumptions!$AF35/12,-(SUMIF($D$2:$EE$2,DZ$2-1,$D34:$EE34)/12)*(1+XLOOKUP(DZ$2,Assumptions!$C$94:$M$94,Assumptions!$C$98:$M$98))))</f>
        <v>-860.5931933</v>
      </c>
      <c r="EA34" s="50">
        <f t="array" ref="EA34">-(IF(EA$2=1,Assumptions!$AF35/12,-(SUMIF($D$2:$EE$2,EA$2-1,$D34:$EE34)/12)*(1+XLOOKUP(EA$2,Assumptions!$C$94:$M$94,Assumptions!$C$98:$M$98))))</f>
        <v>-860.5931933</v>
      </c>
      <c r="EB34" s="50">
        <f t="array" ref="EB34">-(IF(EB$2=1,Assumptions!$AF35/12,-(SUMIF($D$2:$EE$2,EB$2-1,$D34:$EE34)/12)*(1+XLOOKUP(EB$2,Assumptions!$C$94:$M$94,Assumptions!$C$98:$M$98))))</f>
        <v>-860.5931933</v>
      </c>
      <c r="EC34" s="50">
        <f t="array" ref="EC34">-(IF(EC$2=1,Assumptions!$AF35/12,-(SUMIF($D$2:$EE$2,EC$2-1,$D34:$EE34)/12)*(1+XLOOKUP(EC$2,Assumptions!$C$94:$M$94,Assumptions!$C$98:$M$98))))</f>
        <v>-860.5931933</v>
      </c>
      <c r="ED34" s="50">
        <f t="array" ref="ED34">-(IF(ED$2=1,Assumptions!$AF35/12,-(SUMIF($D$2:$EE$2,ED$2-1,$D34:$EE34)/12)*(1+XLOOKUP(ED$2,Assumptions!$C$94:$M$94,Assumptions!$C$98:$M$98))))</f>
        <v>-860.5931933</v>
      </c>
      <c r="EE34" s="50">
        <f t="array" ref="EE34">-(IF(EE$2=1,Assumptions!$AF35/12,-(SUMIF($D$2:$EE$2,EE$2-1,$D34:$EE34)/12)*(1+XLOOKUP(EE$2,Assumptions!$C$94:$M$94,Assumptions!$C$98:$M$98))))</f>
        <v>-860.5931933</v>
      </c>
    </row>
    <row r="35" ht="15.75" customHeight="1">
      <c r="A35" s="1"/>
      <c r="B35" s="1"/>
      <c r="C35" s="1" t="str">
        <f>Assumptions!J36</f>
        <v>Other Expenses (Elevator, Technology fee, Professional fee)</v>
      </c>
      <c r="D35" s="50">
        <f t="array" ref="D35">-(IF(D$2=1,Assumptions!$AF36/12,-(SUMIF($D$2:$EE$2,D$2-1,$D35:$EE35)/12)*(1+XLOOKUP(D$2,Assumptions!$C$94:$M$94,Assumptions!$C$98:$M$98))))</f>
        <v>-235.87</v>
      </c>
      <c r="E35" s="50">
        <f t="array" ref="E35">-(IF(E$2=1,Assumptions!$AF36/12,-(SUMIF($D$2:$EE$2,E$2-1,$D35:$EE35)/12)*(1+XLOOKUP(E$2,Assumptions!$C$94:$M$94,Assumptions!$C$98:$M$98))))</f>
        <v>-235.87</v>
      </c>
      <c r="F35" s="50">
        <f t="array" ref="F35">-(IF(F$2=1,Assumptions!$AF36/12,-(SUMIF($D$2:$EE$2,F$2-1,$D35:$EE35)/12)*(1+XLOOKUP(F$2,Assumptions!$C$94:$M$94,Assumptions!$C$98:$M$98))))</f>
        <v>-235.87</v>
      </c>
      <c r="G35" s="50">
        <f t="array" ref="G35">-(IF(G$2=1,Assumptions!$AF36/12,-(SUMIF($D$2:$EE$2,G$2-1,$D35:$EE35)/12)*(1+XLOOKUP(G$2,Assumptions!$C$94:$M$94,Assumptions!$C$98:$M$98))))</f>
        <v>-235.87</v>
      </c>
      <c r="H35" s="50">
        <f t="array" ref="H35">-(IF(H$2=1,Assumptions!$AF36/12,-(SUMIF($D$2:$EE$2,H$2-1,$D35:$EE35)/12)*(1+XLOOKUP(H$2,Assumptions!$C$94:$M$94,Assumptions!$C$98:$M$98))))</f>
        <v>-235.87</v>
      </c>
      <c r="I35" s="50">
        <f t="array" ref="I35">-(IF(I$2=1,Assumptions!$AF36/12,-(SUMIF($D$2:$EE$2,I$2-1,$D35:$EE35)/12)*(1+XLOOKUP(I$2,Assumptions!$C$94:$M$94,Assumptions!$C$98:$M$98))))</f>
        <v>-235.87</v>
      </c>
      <c r="J35" s="50">
        <f t="array" ref="J35">-(IF(J$2=1,Assumptions!$AF36/12,-(SUMIF($D$2:$EE$2,J$2-1,$D35:$EE35)/12)*(1+XLOOKUP(J$2,Assumptions!$C$94:$M$94,Assumptions!$C$98:$M$98))))</f>
        <v>-235.87</v>
      </c>
      <c r="K35" s="50">
        <f t="array" ref="K35">-(IF(K$2=1,Assumptions!$AF36/12,-(SUMIF($D$2:$EE$2,K$2-1,$D35:$EE35)/12)*(1+XLOOKUP(K$2,Assumptions!$C$94:$M$94,Assumptions!$C$98:$M$98))))</f>
        <v>-235.87</v>
      </c>
      <c r="L35" s="50">
        <f t="array" ref="L35">-(IF(L$2=1,Assumptions!$AF36/12,-(SUMIF($D$2:$EE$2,L$2-1,$D35:$EE35)/12)*(1+XLOOKUP(L$2,Assumptions!$C$94:$M$94,Assumptions!$C$98:$M$98))))</f>
        <v>-235.87</v>
      </c>
      <c r="M35" s="50">
        <f t="array" ref="M35">-(IF(M$2=1,Assumptions!$AF36/12,-(SUMIF($D$2:$EE$2,M$2-1,$D35:$EE35)/12)*(1+XLOOKUP(M$2,Assumptions!$C$94:$M$94,Assumptions!$C$98:$M$98))))</f>
        <v>-235.87</v>
      </c>
      <c r="N35" s="50">
        <f t="array" ref="N35">-(IF(N$2=1,Assumptions!$AF36/12,-(SUMIF($D$2:$EE$2,N$2-1,$D35:$EE35)/12)*(1+XLOOKUP(N$2,Assumptions!$C$94:$M$94,Assumptions!$C$98:$M$98))))</f>
        <v>-235.87</v>
      </c>
      <c r="O35" s="50">
        <f t="array" ref="O35">-(IF(O$2=1,Assumptions!$AF36/12,-(SUMIF($D$2:$EE$2,O$2-1,$D35:$EE35)/12)*(1+XLOOKUP(O$2,Assumptions!$C$94:$M$94,Assumptions!$C$98:$M$98))))</f>
        <v>-235.87</v>
      </c>
      <c r="P35" s="50">
        <f t="array" ref="P35">-(IF(P$2=1,Assumptions!$AF36/12,-(SUMIF($D$2:$EE$2,P$2-1,$D35:$EE35)/12)*(1+XLOOKUP(P$2,Assumptions!$C$94:$M$94,Assumptions!$C$98:$M$98))))</f>
        <v>-242.9461</v>
      </c>
      <c r="Q35" s="50">
        <f t="array" ref="Q35">-(IF(Q$2=1,Assumptions!$AF36/12,-(SUMIF($D$2:$EE$2,Q$2-1,$D35:$EE35)/12)*(1+XLOOKUP(Q$2,Assumptions!$C$94:$M$94,Assumptions!$C$98:$M$98))))</f>
        <v>-242.9461</v>
      </c>
      <c r="R35" s="50">
        <f t="array" ref="R35">-(IF(R$2=1,Assumptions!$AF36/12,-(SUMIF($D$2:$EE$2,R$2-1,$D35:$EE35)/12)*(1+XLOOKUP(R$2,Assumptions!$C$94:$M$94,Assumptions!$C$98:$M$98))))</f>
        <v>-242.9461</v>
      </c>
      <c r="S35" s="50">
        <f t="array" ref="S35">-(IF(S$2=1,Assumptions!$AF36/12,-(SUMIF($D$2:$EE$2,S$2-1,$D35:$EE35)/12)*(1+XLOOKUP(S$2,Assumptions!$C$94:$M$94,Assumptions!$C$98:$M$98))))</f>
        <v>-242.9461</v>
      </c>
      <c r="T35" s="50">
        <f t="array" ref="T35">-(IF(T$2=1,Assumptions!$AF36/12,-(SUMIF($D$2:$EE$2,T$2-1,$D35:$EE35)/12)*(1+XLOOKUP(T$2,Assumptions!$C$94:$M$94,Assumptions!$C$98:$M$98))))</f>
        <v>-242.9461</v>
      </c>
      <c r="U35" s="50">
        <f t="array" ref="U35">-(IF(U$2=1,Assumptions!$AF36/12,-(SUMIF($D$2:$EE$2,U$2-1,$D35:$EE35)/12)*(1+XLOOKUP(U$2,Assumptions!$C$94:$M$94,Assumptions!$C$98:$M$98))))</f>
        <v>-242.9461</v>
      </c>
      <c r="V35" s="50">
        <f t="array" ref="V35">-(IF(V$2=1,Assumptions!$AF36/12,-(SUMIF($D$2:$EE$2,V$2-1,$D35:$EE35)/12)*(1+XLOOKUP(V$2,Assumptions!$C$94:$M$94,Assumptions!$C$98:$M$98))))</f>
        <v>-242.9461</v>
      </c>
      <c r="W35" s="50">
        <f t="array" ref="W35">-(IF(W$2=1,Assumptions!$AF36/12,-(SUMIF($D$2:$EE$2,W$2-1,$D35:$EE35)/12)*(1+XLOOKUP(W$2,Assumptions!$C$94:$M$94,Assumptions!$C$98:$M$98))))</f>
        <v>-242.9461</v>
      </c>
      <c r="X35" s="50">
        <f t="array" ref="X35">-(IF(X$2=1,Assumptions!$AF36/12,-(SUMIF($D$2:$EE$2,X$2-1,$D35:$EE35)/12)*(1+XLOOKUP(X$2,Assumptions!$C$94:$M$94,Assumptions!$C$98:$M$98))))</f>
        <v>-242.9461</v>
      </c>
      <c r="Y35" s="50">
        <f t="array" ref="Y35">-(IF(Y$2=1,Assumptions!$AF36/12,-(SUMIF($D$2:$EE$2,Y$2-1,$D35:$EE35)/12)*(1+XLOOKUP(Y$2,Assumptions!$C$94:$M$94,Assumptions!$C$98:$M$98))))</f>
        <v>-242.9461</v>
      </c>
      <c r="Z35" s="50">
        <f t="array" ref="Z35">-(IF(Z$2=1,Assumptions!$AF36/12,-(SUMIF($D$2:$EE$2,Z$2-1,$D35:$EE35)/12)*(1+XLOOKUP(Z$2,Assumptions!$C$94:$M$94,Assumptions!$C$98:$M$98))))</f>
        <v>-242.9461</v>
      </c>
      <c r="AA35" s="50">
        <f t="array" ref="AA35">-(IF(AA$2=1,Assumptions!$AF36/12,-(SUMIF($D$2:$EE$2,AA$2-1,$D35:$EE35)/12)*(1+XLOOKUP(AA$2,Assumptions!$C$94:$M$94,Assumptions!$C$98:$M$98))))</f>
        <v>-242.9461</v>
      </c>
      <c r="AB35" s="50">
        <f t="array" ref="AB35">-(IF(AB$2=1,Assumptions!$AF36/12,-(SUMIF($D$2:$EE$2,AB$2-1,$D35:$EE35)/12)*(1+XLOOKUP(AB$2,Assumptions!$C$94:$M$94,Assumptions!$C$98:$M$98))))</f>
        <v>-250.234483</v>
      </c>
      <c r="AC35" s="50">
        <f t="array" ref="AC35">-(IF(AC$2=1,Assumptions!$AF36/12,-(SUMIF($D$2:$EE$2,AC$2-1,$D35:$EE35)/12)*(1+XLOOKUP(AC$2,Assumptions!$C$94:$M$94,Assumptions!$C$98:$M$98))))</f>
        <v>-250.234483</v>
      </c>
      <c r="AD35" s="50">
        <f t="array" ref="AD35">-(IF(AD$2=1,Assumptions!$AF36/12,-(SUMIF($D$2:$EE$2,AD$2-1,$D35:$EE35)/12)*(1+XLOOKUP(AD$2,Assumptions!$C$94:$M$94,Assumptions!$C$98:$M$98))))</f>
        <v>-250.234483</v>
      </c>
      <c r="AE35" s="50">
        <f t="array" ref="AE35">-(IF(AE$2=1,Assumptions!$AF36/12,-(SUMIF($D$2:$EE$2,AE$2-1,$D35:$EE35)/12)*(1+XLOOKUP(AE$2,Assumptions!$C$94:$M$94,Assumptions!$C$98:$M$98))))</f>
        <v>-250.234483</v>
      </c>
      <c r="AF35" s="50">
        <f t="array" ref="AF35">-(IF(AF$2=1,Assumptions!$AF36/12,-(SUMIF($D$2:$EE$2,AF$2-1,$D35:$EE35)/12)*(1+XLOOKUP(AF$2,Assumptions!$C$94:$M$94,Assumptions!$C$98:$M$98))))</f>
        <v>-250.234483</v>
      </c>
      <c r="AG35" s="50">
        <f t="array" ref="AG35">-(IF(AG$2=1,Assumptions!$AF36/12,-(SUMIF($D$2:$EE$2,AG$2-1,$D35:$EE35)/12)*(1+XLOOKUP(AG$2,Assumptions!$C$94:$M$94,Assumptions!$C$98:$M$98))))</f>
        <v>-250.234483</v>
      </c>
      <c r="AH35" s="50">
        <f t="array" ref="AH35">-(IF(AH$2=1,Assumptions!$AF36/12,-(SUMIF($D$2:$EE$2,AH$2-1,$D35:$EE35)/12)*(1+XLOOKUP(AH$2,Assumptions!$C$94:$M$94,Assumptions!$C$98:$M$98))))</f>
        <v>-250.234483</v>
      </c>
      <c r="AI35" s="50">
        <f t="array" ref="AI35">-(IF(AI$2=1,Assumptions!$AF36/12,-(SUMIF($D$2:$EE$2,AI$2-1,$D35:$EE35)/12)*(1+XLOOKUP(AI$2,Assumptions!$C$94:$M$94,Assumptions!$C$98:$M$98))))</f>
        <v>-250.234483</v>
      </c>
      <c r="AJ35" s="50">
        <f t="array" ref="AJ35">-(IF(AJ$2=1,Assumptions!$AF36/12,-(SUMIF($D$2:$EE$2,AJ$2-1,$D35:$EE35)/12)*(1+XLOOKUP(AJ$2,Assumptions!$C$94:$M$94,Assumptions!$C$98:$M$98))))</f>
        <v>-250.234483</v>
      </c>
      <c r="AK35" s="50">
        <f t="array" ref="AK35">-(IF(AK$2=1,Assumptions!$AF36/12,-(SUMIF($D$2:$EE$2,AK$2-1,$D35:$EE35)/12)*(1+XLOOKUP(AK$2,Assumptions!$C$94:$M$94,Assumptions!$C$98:$M$98))))</f>
        <v>-250.234483</v>
      </c>
      <c r="AL35" s="50">
        <f t="array" ref="AL35">-(IF(AL$2=1,Assumptions!$AF36/12,-(SUMIF($D$2:$EE$2,AL$2-1,$D35:$EE35)/12)*(1+XLOOKUP(AL$2,Assumptions!$C$94:$M$94,Assumptions!$C$98:$M$98))))</f>
        <v>-250.234483</v>
      </c>
      <c r="AM35" s="50">
        <f t="array" ref="AM35">-(IF(AM$2=1,Assumptions!$AF36/12,-(SUMIF($D$2:$EE$2,AM$2-1,$D35:$EE35)/12)*(1+XLOOKUP(AM$2,Assumptions!$C$94:$M$94,Assumptions!$C$98:$M$98))))</f>
        <v>-250.234483</v>
      </c>
      <c r="AN35" s="50">
        <f t="array" ref="AN35">-(IF(AN$2=1,Assumptions!$AF36/12,-(SUMIF($D$2:$EE$2,AN$2-1,$D35:$EE35)/12)*(1+XLOOKUP(AN$2,Assumptions!$C$94:$M$94,Assumptions!$C$98:$M$98))))</f>
        <v>-257.7415175</v>
      </c>
      <c r="AO35" s="50">
        <f t="array" ref="AO35">-(IF(AO$2=1,Assumptions!$AF36/12,-(SUMIF($D$2:$EE$2,AO$2-1,$D35:$EE35)/12)*(1+XLOOKUP(AO$2,Assumptions!$C$94:$M$94,Assumptions!$C$98:$M$98))))</f>
        <v>-257.7415175</v>
      </c>
      <c r="AP35" s="50">
        <f t="array" ref="AP35">-(IF(AP$2=1,Assumptions!$AF36/12,-(SUMIF($D$2:$EE$2,AP$2-1,$D35:$EE35)/12)*(1+XLOOKUP(AP$2,Assumptions!$C$94:$M$94,Assumptions!$C$98:$M$98))))</f>
        <v>-257.7415175</v>
      </c>
      <c r="AQ35" s="50">
        <f t="array" ref="AQ35">-(IF(AQ$2=1,Assumptions!$AF36/12,-(SUMIF($D$2:$EE$2,AQ$2-1,$D35:$EE35)/12)*(1+XLOOKUP(AQ$2,Assumptions!$C$94:$M$94,Assumptions!$C$98:$M$98))))</f>
        <v>-257.7415175</v>
      </c>
      <c r="AR35" s="50">
        <f t="array" ref="AR35">-(IF(AR$2=1,Assumptions!$AF36/12,-(SUMIF($D$2:$EE$2,AR$2-1,$D35:$EE35)/12)*(1+XLOOKUP(AR$2,Assumptions!$C$94:$M$94,Assumptions!$C$98:$M$98))))</f>
        <v>-257.7415175</v>
      </c>
      <c r="AS35" s="50">
        <f t="array" ref="AS35">-(IF(AS$2=1,Assumptions!$AF36/12,-(SUMIF($D$2:$EE$2,AS$2-1,$D35:$EE35)/12)*(1+XLOOKUP(AS$2,Assumptions!$C$94:$M$94,Assumptions!$C$98:$M$98))))</f>
        <v>-257.7415175</v>
      </c>
      <c r="AT35" s="50">
        <f t="array" ref="AT35">-(IF(AT$2=1,Assumptions!$AF36/12,-(SUMIF($D$2:$EE$2,AT$2-1,$D35:$EE35)/12)*(1+XLOOKUP(AT$2,Assumptions!$C$94:$M$94,Assumptions!$C$98:$M$98))))</f>
        <v>-257.7415175</v>
      </c>
      <c r="AU35" s="50">
        <f t="array" ref="AU35">-(IF(AU$2=1,Assumptions!$AF36/12,-(SUMIF($D$2:$EE$2,AU$2-1,$D35:$EE35)/12)*(1+XLOOKUP(AU$2,Assumptions!$C$94:$M$94,Assumptions!$C$98:$M$98))))</f>
        <v>-257.7415175</v>
      </c>
      <c r="AV35" s="50">
        <f t="array" ref="AV35">-(IF(AV$2=1,Assumptions!$AF36/12,-(SUMIF($D$2:$EE$2,AV$2-1,$D35:$EE35)/12)*(1+XLOOKUP(AV$2,Assumptions!$C$94:$M$94,Assumptions!$C$98:$M$98))))</f>
        <v>-257.7415175</v>
      </c>
      <c r="AW35" s="50">
        <f t="array" ref="AW35">-(IF(AW$2=1,Assumptions!$AF36/12,-(SUMIF($D$2:$EE$2,AW$2-1,$D35:$EE35)/12)*(1+XLOOKUP(AW$2,Assumptions!$C$94:$M$94,Assumptions!$C$98:$M$98))))</f>
        <v>-257.7415175</v>
      </c>
      <c r="AX35" s="50">
        <f t="array" ref="AX35">-(IF(AX$2=1,Assumptions!$AF36/12,-(SUMIF($D$2:$EE$2,AX$2-1,$D35:$EE35)/12)*(1+XLOOKUP(AX$2,Assumptions!$C$94:$M$94,Assumptions!$C$98:$M$98))))</f>
        <v>-257.7415175</v>
      </c>
      <c r="AY35" s="50">
        <f t="array" ref="AY35">-(IF(AY$2=1,Assumptions!$AF36/12,-(SUMIF($D$2:$EE$2,AY$2-1,$D35:$EE35)/12)*(1+XLOOKUP(AY$2,Assumptions!$C$94:$M$94,Assumptions!$C$98:$M$98))))</f>
        <v>-257.7415175</v>
      </c>
      <c r="AZ35" s="50">
        <f t="array" ref="AZ35">-(IF(AZ$2=1,Assumptions!$AF36/12,-(SUMIF($D$2:$EE$2,AZ$2-1,$D35:$EE35)/12)*(1+XLOOKUP(AZ$2,Assumptions!$C$94:$M$94,Assumptions!$C$98:$M$98))))</f>
        <v>-265.473763</v>
      </c>
      <c r="BA35" s="50">
        <f t="array" ref="BA35">-(IF(BA$2=1,Assumptions!$AF36/12,-(SUMIF($D$2:$EE$2,BA$2-1,$D35:$EE35)/12)*(1+XLOOKUP(BA$2,Assumptions!$C$94:$M$94,Assumptions!$C$98:$M$98))))</f>
        <v>-265.473763</v>
      </c>
      <c r="BB35" s="50">
        <f t="array" ref="BB35">-(IF(BB$2=1,Assumptions!$AF36/12,-(SUMIF($D$2:$EE$2,BB$2-1,$D35:$EE35)/12)*(1+XLOOKUP(BB$2,Assumptions!$C$94:$M$94,Assumptions!$C$98:$M$98))))</f>
        <v>-265.473763</v>
      </c>
      <c r="BC35" s="50">
        <f t="array" ref="BC35">-(IF(BC$2=1,Assumptions!$AF36/12,-(SUMIF($D$2:$EE$2,BC$2-1,$D35:$EE35)/12)*(1+XLOOKUP(BC$2,Assumptions!$C$94:$M$94,Assumptions!$C$98:$M$98))))</f>
        <v>-265.473763</v>
      </c>
      <c r="BD35" s="50">
        <f t="array" ref="BD35">-(IF(BD$2=1,Assumptions!$AF36/12,-(SUMIF($D$2:$EE$2,BD$2-1,$D35:$EE35)/12)*(1+XLOOKUP(BD$2,Assumptions!$C$94:$M$94,Assumptions!$C$98:$M$98))))</f>
        <v>-265.473763</v>
      </c>
      <c r="BE35" s="50">
        <f t="array" ref="BE35">-(IF(BE$2=1,Assumptions!$AF36/12,-(SUMIF($D$2:$EE$2,BE$2-1,$D35:$EE35)/12)*(1+XLOOKUP(BE$2,Assumptions!$C$94:$M$94,Assumptions!$C$98:$M$98))))</f>
        <v>-265.473763</v>
      </c>
      <c r="BF35" s="50">
        <f t="array" ref="BF35">-(IF(BF$2=1,Assumptions!$AF36/12,-(SUMIF($D$2:$EE$2,BF$2-1,$D35:$EE35)/12)*(1+XLOOKUP(BF$2,Assumptions!$C$94:$M$94,Assumptions!$C$98:$M$98))))</f>
        <v>-265.473763</v>
      </c>
      <c r="BG35" s="50">
        <f t="array" ref="BG35">-(IF(BG$2=1,Assumptions!$AF36/12,-(SUMIF($D$2:$EE$2,BG$2-1,$D35:$EE35)/12)*(1+XLOOKUP(BG$2,Assumptions!$C$94:$M$94,Assumptions!$C$98:$M$98))))</f>
        <v>-265.473763</v>
      </c>
      <c r="BH35" s="50">
        <f t="array" ref="BH35">-(IF(BH$2=1,Assumptions!$AF36/12,-(SUMIF($D$2:$EE$2,BH$2-1,$D35:$EE35)/12)*(1+XLOOKUP(BH$2,Assumptions!$C$94:$M$94,Assumptions!$C$98:$M$98))))</f>
        <v>-265.473763</v>
      </c>
      <c r="BI35" s="50">
        <f t="array" ref="BI35">-(IF(BI$2=1,Assumptions!$AF36/12,-(SUMIF($D$2:$EE$2,BI$2-1,$D35:$EE35)/12)*(1+XLOOKUP(BI$2,Assumptions!$C$94:$M$94,Assumptions!$C$98:$M$98))))</f>
        <v>-265.473763</v>
      </c>
      <c r="BJ35" s="50">
        <f t="array" ref="BJ35">-(IF(BJ$2=1,Assumptions!$AF36/12,-(SUMIF($D$2:$EE$2,BJ$2-1,$D35:$EE35)/12)*(1+XLOOKUP(BJ$2,Assumptions!$C$94:$M$94,Assumptions!$C$98:$M$98))))</f>
        <v>-265.473763</v>
      </c>
      <c r="BK35" s="50">
        <f t="array" ref="BK35">-(IF(BK$2=1,Assumptions!$AF36/12,-(SUMIF($D$2:$EE$2,BK$2-1,$D35:$EE35)/12)*(1+XLOOKUP(BK$2,Assumptions!$C$94:$M$94,Assumptions!$C$98:$M$98))))</f>
        <v>-265.473763</v>
      </c>
      <c r="BL35" s="50">
        <f t="array" ref="BL35">-(IF(BL$2=1,Assumptions!$AF36/12,-(SUMIF($D$2:$EE$2,BL$2-1,$D35:$EE35)/12)*(1+XLOOKUP(BL$2,Assumptions!$C$94:$M$94,Assumptions!$C$98:$M$98))))</f>
        <v>-273.4379759</v>
      </c>
      <c r="BM35" s="50">
        <f t="array" ref="BM35">-(IF(BM$2=1,Assumptions!$AF36/12,-(SUMIF($D$2:$EE$2,BM$2-1,$D35:$EE35)/12)*(1+XLOOKUP(BM$2,Assumptions!$C$94:$M$94,Assumptions!$C$98:$M$98))))</f>
        <v>-273.4379759</v>
      </c>
      <c r="BN35" s="50">
        <f t="array" ref="BN35">-(IF(BN$2=1,Assumptions!$AF36/12,-(SUMIF($D$2:$EE$2,BN$2-1,$D35:$EE35)/12)*(1+XLOOKUP(BN$2,Assumptions!$C$94:$M$94,Assumptions!$C$98:$M$98))))</f>
        <v>-273.4379759</v>
      </c>
      <c r="BO35" s="50">
        <f t="array" ref="BO35">-(IF(BO$2=1,Assumptions!$AF36/12,-(SUMIF($D$2:$EE$2,BO$2-1,$D35:$EE35)/12)*(1+XLOOKUP(BO$2,Assumptions!$C$94:$M$94,Assumptions!$C$98:$M$98))))</f>
        <v>-273.4379759</v>
      </c>
      <c r="BP35" s="50">
        <f t="array" ref="BP35">-(IF(BP$2=1,Assumptions!$AF36/12,-(SUMIF($D$2:$EE$2,BP$2-1,$D35:$EE35)/12)*(1+XLOOKUP(BP$2,Assumptions!$C$94:$M$94,Assumptions!$C$98:$M$98))))</f>
        <v>-273.4379759</v>
      </c>
      <c r="BQ35" s="50">
        <f t="array" ref="BQ35">-(IF(BQ$2=1,Assumptions!$AF36/12,-(SUMIF($D$2:$EE$2,BQ$2-1,$D35:$EE35)/12)*(1+XLOOKUP(BQ$2,Assumptions!$C$94:$M$94,Assumptions!$C$98:$M$98))))</f>
        <v>-273.4379759</v>
      </c>
      <c r="BR35" s="50">
        <f t="array" ref="BR35">-(IF(BR$2=1,Assumptions!$AF36/12,-(SUMIF($D$2:$EE$2,BR$2-1,$D35:$EE35)/12)*(1+XLOOKUP(BR$2,Assumptions!$C$94:$M$94,Assumptions!$C$98:$M$98))))</f>
        <v>-273.4379759</v>
      </c>
      <c r="BS35" s="50">
        <f t="array" ref="BS35">-(IF(BS$2=1,Assumptions!$AF36/12,-(SUMIF($D$2:$EE$2,BS$2-1,$D35:$EE35)/12)*(1+XLOOKUP(BS$2,Assumptions!$C$94:$M$94,Assumptions!$C$98:$M$98))))</f>
        <v>-273.4379759</v>
      </c>
      <c r="BT35" s="50">
        <f t="array" ref="BT35">-(IF(BT$2=1,Assumptions!$AF36/12,-(SUMIF($D$2:$EE$2,BT$2-1,$D35:$EE35)/12)*(1+XLOOKUP(BT$2,Assumptions!$C$94:$M$94,Assumptions!$C$98:$M$98))))</f>
        <v>-273.4379759</v>
      </c>
      <c r="BU35" s="50">
        <f t="array" ref="BU35">-(IF(BU$2=1,Assumptions!$AF36/12,-(SUMIF($D$2:$EE$2,BU$2-1,$D35:$EE35)/12)*(1+XLOOKUP(BU$2,Assumptions!$C$94:$M$94,Assumptions!$C$98:$M$98))))</f>
        <v>-273.4379759</v>
      </c>
      <c r="BV35" s="50">
        <f t="array" ref="BV35">-(IF(BV$2=1,Assumptions!$AF36/12,-(SUMIF($D$2:$EE$2,BV$2-1,$D35:$EE35)/12)*(1+XLOOKUP(BV$2,Assumptions!$C$94:$M$94,Assumptions!$C$98:$M$98))))</f>
        <v>-273.4379759</v>
      </c>
      <c r="BW35" s="50">
        <f t="array" ref="BW35">-(IF(BW$2=1,Assumptions!$AF36/12,-(SUMIF($D$2:$EE$2,BW$2-1,$D35:$EE35)/12)*(1+XLOOKUP(BW$2,Assumptions!$C$94:$M$94,Assumptions!$C$98:$M$98))))</f>
        <v>-273.4379759</v>
      </c>
      <c r="BX35" s="50">
        <f t="array" ref="BX35">-(IF(BX$2=1,Assumptions!$AF36/12,-(SUMIF($D$2:$EE$2,BX$2-1,$D35:$EE35)/12)*(1+XLOOKUP(BX$2,Assumptions!$C$94:$M$94,Assumptions!$C$98:$M$98))))</f>
        <v>-281.6411152</v>
      </c>
      <c r="BY35" s="50">
        <f t="array" ref="BY35">-(IF(BY$2=1,Assumptions!$AF36/12,-(SUMIF($D$2:$EE$2,BY$2-1,$D35:$EE35)/12)*(1+XLOOKUP(BY$2,Assumptions!$C$94:$M$94,Assumptions!$C$98:$M$98))))</f>
        <v>-281.6411152</v>
      </c>
      <c r="BZ35" s="50">
        <f t="array" ref="BZ35">-(IF(BZ$2=1,Assumptions!$AF36/12,-(SUMIF($D$2:$EE$2,BZ$2-1,$D35:$EE35)/12)*(1+XLOOKUP(BZ$2,Assumptions!$C$94:$M$94,Assumptions!$C$98:$M$98))))</f>
        <v>-281.6411152</v>
      </c>
      <c r="CA35" s="50">
        <f t="array" ref="CA35">-(IF(CA$2=1,Assumptions!$AF36/12,-(SUMIF($D$2:$EE$2,CA$2-1,$D35:$EE35)/12)*(1+XLOOKUP(CA$2,Assumptions!$C$94:$M$94,Assumptions!$C$98:$M$98))))</f>
        <v>-281.6411152</v>
      </c>
      <c r="CB35" s="50">
        <f t="array" ref="CB35">-(IF(CB$2=1,Assumptions!$AF36/12,-(SUMIF($D$2:$EE$2,CB$2-1,$D35:$EE35)/12)*(1+XLOOKUP(CB$2,Assumptions!$C$94:$M$94,Assumptions!$C$98:$M$98))))</f>
        <v>-281.6411152</v>
      </c>
      <c r="CC35" s="50">
        <f t="array" ref="CC35">-(IF(CC$2=1,Assumptions!$AF36/12,-(SUMIF($D$2:$EE$2,CC$2-1,$D35:$EE35)/12)*(1+XLOOKUP(CC$2,Assumptions!$C$94:$M$94,Assumptions!$C$98:$M$98))))</f>
        <v>-281.6411152</v>
      </c>
      <c r="CD35" s="50">
        <f t="array" ref="CD35">-(IF(CD$2=1,Assumptions!$AF36/12,-(SUMIF($D$2:$EE$2,CD$2-1,$D35:$EE35)/12)*(1+XLOOKUP(CD$2,Assumptions!$C$94:$M$94,Assumptions!$C$98:$M$98))))</f>
        <v>-281.6411152</v>
      </c>
      <c r="CE35" s="50">
        <f t="array" ref="CE35">-(IF(CE$2=1,Assumptions!$AF36/12,-(SUMIF($D$2:$EE$2,CE$2-1,$D35:$EE35)/12)*(1+XLOOKUP(CE$2,Assumptions!$C$94:$M$94,Assumptions!$C$98:$M$98))))</f>
        <v>-281.6411152</v>
      </c>
      <c r="CF35" s="50">
        <f t="array" ref="CF35">-(IF(CF$2=1,Assumptions!$AF36/12,-(SUMIF($D$2:$EE$2,CF$2-1,$D35:$EE35)/12)*(1+XLOOKUP(CF$2,Assumptions!$C$94:$M$94,Assumptions!$C$98:$M$98))))</f>
        <v>-281.6411152</v>
      </c>
      <c r="CG35" s="50">
        <f t="array" ref="CG35">-(IF(CG$2=1,Assumptions!$AF36/12,-(SUMIF($D$2:$EE$2,CG$2-1,$D35:$EE35)/12)*(1+XLOOKUP(CG$2,Assumptions!$C$94:$M$94,Assumptions!$C$98:$M$98))))</f>
        <v>-281.6411152</v>
      </c>
      <c r="CH35" s="50">
        <f t="array" ref="CH35">-(IF(CH$2=1,Assumptions!$AF36/12,-(SUMIF($D$2:$EE$2,CH$2-1,$D35:$EE35)/12)*(1+XLOOKUP(CH$2,Assumptions!$C$94:$M$94,Assumptions!$C$98:$M$98))))</f>
        <v>-281.6411152</v>
      </c>
      <c r="CI35" s="50">
        <f t="array" ref="CI35">-(IF(CI$2=1,Assumptions!$AF36/12,-(SUMIF($D$2:$EE$2,CI$2-1,$D35:$EE35)/12)*(1+XLOOKUP(CI$2,Assumptions!$C$94:$M$94,Assumptions!$C$98:$M$98))))</f>
        <v>-281.6411152</v>
      </c>
      <c r="CJ35" s="50">
        <f t="array" ref="CJ35">-(IF(CJ$2=1,Assumptions!$AF36/12,-(SUMIF($D$2:$EE$2,CJ$2-1,$D35:$EE35)/12)*(1+XLOOKUP(CJ$2,Assumptions!$C$94:$M$94,Assumptions!$C$98:$M$98))))</f>
        <v>-290.0903486</v>
      </c>
      <c r="CK35" s="50">
        <f t="array" ref="CK35">-(IF(CK$2=1,Assumptions!$AF36/12,-(SUMIF($D$2:$EE$2,CK$2-1,$D35:$EE35)/12)*(1+XLOOKUP(CK$2,Assumptions!$C$94:$M$94,Assumptions!$C$98:$M$98))))</f>
        <v>-290.0903486</v>
      </c>
      <c r="CL35" s="50">
        <f t="array" ref="CL35">-(IF(CL$2=1,Assumptions!$AF36/12,-(SUMIF($D$2:$EE$2,CL$2-1,$D35:$EE35)/12)*(1+XLOOKUP(CL$2,Assumptions!$C$94:$M$94,Assumptions!$C$98:$M$98))))</f>
        <v>-290.0903486</v>
      </c>
      <c r="CM35" s="50">
        <f t="array" ref="CM35">-(IF(CM$2=1,Assumptions!$AF36/12,-(SUMIF($D$2:$EE$2,CM$2-1,$D35:$EE35)/12)*(1+XLOOKUP(CM$2,Assumptions!$C$94:$M$94,Assumptions!$C$98:$M$98))))</f>
        <v>-290.0903486</v>
      </c>
      <c r="CN35" s="50">
        <f t="array" ref="CN35">-(IF(CN$2=1,Assumptions!$AF36/12,-(SUMIF($D$2:$EE$2,CN$2-1,$D35:$EE35)/12)*(1+XLOOKUP(CN$2,Assumptions!$C$94:$M$94,Assumptions!$C$98:$M$98))))</f>
        <v>-290.0903486</v>
      </c>
      <c r="CO35" s="50">
        <f t="array" ref="CO35">-(IF(CO$2=1,Assumptions!$AF36/12,-(SUMIF($D$2:$EE$2,CO$2-1,$D35:$EE35)/12)*(1+XLOOKUP(CO$2,Assumptions!$C$94:$M$94,Assumptions!$C$98:$M$98))))</f>
        <v>-290.0903486</v>
      </c>
      <c r="CP35" s="50">
        <f t="array" ref="CP35">-(IF(CP$2=1,Assumptions!$AF36/12,-(SUMIF($D$2:$EE$2,CP$2-1,$D35:$EE35)/12)*(1+XLOOKUP(CP$2,Assumptions!$C$94:$M$94,Assumptions!$C$98:$M$98))))</f>
        <v>-290.0903486</v>
      </c>
      <c r="CQ35" s="50">
        <f t="array" ref="CQ35">-(IF(CQ$2=1,Assumptions!$AF36/12,-(SUMIF($D$2:$EE$2,CQ$2-1,$D35:$EE35)/12)*(1+XLOOKUP(CQ$2,Assumptions!$C$94:$M$94,Assumptions!$C$98:$M$98))))</f>
        <v>-290.0903486</v>
      </c>
      <c r="CR35" s="50">
        <f t="array" ref="CR35">-(IF(CR$2=1,Assumptions!$AF36/12,-(SUMIF($D$2:$EE$2,CR$2-1,$D35:$EE35)/12)*(1+XLOOKUP(CR$2,Assumptions!$C$94:$M$94,Assumptions!$C$98:$M$98))))</f>
        <v>-290.0903486</v>
      </c>
      <c r="CS35" s="50">
        <f t="array" ref="CS35">-(IF(CS$2=1,Assumptions!$AF36/12,-(SUMIF($D$2:$EE$2,CS$2-1,$D35:$EE35)/12)*(1+XLOOKUP(CS$2,Assumptions!$C$94:$M$94,Assumptions!$C$98:$M$98))))</f>
        <v>-290.0903486</v>
      </c>
      <c r="CT35" s="50">
        <f t="array" ref="CT35">-(IF(CT$2=1,Assumptions!$AF36/12,-(SUMIF($D$2:$EE$2,CT$2-1,$D35:$EE35)/12)*(1+XLOOKUP(CT$2,Assumptions!$C$94:$M$94,Assumptions!$C$98:$M$98))))</f>
        <v>-290.0903486</v>
      </c>
      <c r="CU35" s="50">
        <f t="array" ref="CU35">-(IF(CU$2=1,Assumptions!$AF36/12,-(SUMIF($D$2:$EE$2,CU$2-1,$D35:$EE35)/12)*(1+XLOOKUP(CU$2,Assumptions!$C$94:$M$94,Assumptions!$C$98:$M$98))))</f>
        <v>-290.0903486</v>
      </c>
      <c r="CV35" s="50">
        <f t="array" ref="CV35">-(IF(CV$2=1,Assumptions!$AF36/12,-(SUMIF($D$2:$EE$2,CV$2-1,$D35:$EE35)/12)*(1+XLOOKUP(CV$2,Assumptions!$C$94:$M$94,Assumptions!$C$98:$M$98))))</f>
        <v>-298.7930591</v>
      </c>
      <c r="CW35" s="50">
        <f t="array" ref="CW35">-(IF(CW$2=1,Assumptions!$AF36/12,-(SUMIF($D$2:$EE$2,CW$2-1,$D35:$EE35)/12)*(1+XLOOKUP(CW$2,Assumptions!$C$94:$M$94,Assumptions!$C$98:$M$98))))</f>
        <v>-298.7930591</v>
      </c>
      <c r="CX35" s="50">
        <f t="array" ref="CX35">-(IF(CX$2=1,Assumptions!$AF36/12,-(SUMIF($D$2:$EE$2,CX$2-1,$D35:$EE35)/12)*(1+XLOOKUP(CX$2,Assumptions!$C$94:$M$94,Assumptions!$C$98:$M$98))))</f>
        <v>-298.7930591</v>
      </c>
      <c r="CY35" s="50">
        <f t="array" ref="CY35">-(IF(CY$2=1,Assumptions!$AF36/12,-(SUMIF($D$2:$EE$2,CY$2-1,$D35:$EE35)/12)*(1+XLOOKUP(CY$2,Assumptions!$C$94:$M$94,Assumptions!$C$98:$M$98))))</f>
        <v>-298.7930591</v>
      </c>
      <c r="CZ35" s="50">
        <f t="array" ref="CZ35">-(IF(CZ$2=1,Assumptions!$AF36/12,-(SUMIF($D$2:$EE$2,CZ$2-1,$D35:$EE35)/12)*(1+XLOOKUP(CZ$2,Assumptions!$C$94:$M$94,Assumptions!$C$98:$M$98))))</f>
        <v>-298.7930591</v>
      </c>
      <c r="DA35" s="50">
        <f t="array" ref="DA35">-(IF(DA$2=1,Assumptions!$AF36/12,-(SUMIF($D$2:$EE$2,DA$2-1,$D35:$EE35)/12)*(1+XLOOKUP(DA$2,Assumptions!$C$94:$M$94,Assumptions!$C$98:$M$98))))</f>
        <v>-298.7930591</v>
      </c>
      <c r="DB35" s="50">
        <f t="array" ref="DB35">-(IF(DB$2=1,Assumptions!$AF36/12,-(SUMIF($D$2:$EE$2,DB$2-1,$D35:$EE35)/12)*(1+XLOOKUP(DB$2,Assumptions!$C$94:$M$94,Assumptions!$C$98:$M$98))))</f>
        <v>-298.7930591</v>
      </c>
      <c r="DC35" s="50">
        <f t="array" ref="DC35">-(IF(DC$2=1,Assumptions!$AF36/12,-(SUMIF($D$2:$EE$2,DC$2-1,$D35:$EE35)/12)*(1+XLOOKUP(DC$2,Assumptions!$C$94:$M$94,Assumptions!$C$98:$M$98))))</f>
        <v>-298.7930591</v>
      </c>
      <c r="DD35" s="50">
        <f t="array" ref="DD35">-(IF(DD$2=1,Assumptions!$AF36/12,-(SUMIF($D$2:$EE$2,DD$2-1,$D35:$EE35)/12)*(1+XLOOKUP(DD$2,Assumptions!$C$94:$M$94,Assumptions!$C$98:$M$98))))</f>
        <v>-298.7930591</v>
      </c>
      <c r="DE35" s="50">
        <f t="array" ref="DE35">-(IF(DE$2=1,Assumptions!$AF36/12,-(SUMIF($D$2:$EE$2,DE$2-1,$D35:$EE35)/12)*(1+XLOOKUP(DE$2,Assumptions!$C$94:$M$94,Assumptions!$C$98:$M$98))))</f>
        <v>-298.7930591</v>
      </c>
      <c r="DF35" s="50">
        <f t="array" ref="DF35">-(IF(DF$2=1,Assumptions!$AF36/12,-(SUMIF($D$2:$EE$2,DF$2-1,$D35:$EE35)/12)*(1+XLOOKUP(DF$2,Assumptions!$C$94:$M$94,Assumptions!$C$98:$M$98))))</f>
        <v>-298.7930591</v>
      </c>
      <c r="DG35" s="50">
        <f t="array" ref="DG35">-(IF(DG$2=1,Assumptions!$AF36/12,-(SUMIF($D$2:$EE$2,DG$2-1,$D35:$EE35)/12)*(1+XLOOKUP(DG$2,Assumptions!$C$94:$M$94,Assumptions!$C$98:$M$98))))</f>
        <v>-298.7930591</v>
      </c>
      <c r="DH35" s="50">
        <f t="array" ref="DH35">-(IF(DH$2=1,Assumptions!$AF36/12,-(SUMIF($D$2:$EE$2,DH$2-1,$D35:$EE35)/12)*(1+XLOOKUP(DH$2,Assumptions!$C$94:$M$94,Assumptions!$C$98:$M$98))))</f>
        <v>-307.7568509</v>
      </c>
      <c r="DI35" s="50">
        <f t="array" ref="DI35">-(IF(DI$2=1,Assumptions!$AF36/12,-(SUMIF($D$2:$EE$2,DI$2-1,$D35:$EE35)/12)*(1+XLOOKUP(DI$2,Assumptions!$C$94:$M$94,Assumptions!$C$98:$M$98))))</f>
        <v>-307.7568509</v>
      </c>
      <c r="DJ35" s="50">
        <f t="array" ref="DJ35">-(IF(DJ$2=1,Assumptions!$AF36/12,-(SUMIF($D$2:$EE$2,DJ$2-1,$D35:$EE35)/12)*(1+XLOOKUP(DJ$2,Assumptions!$C$94:$M$94,Assumptions!$C$98:$M$98))))</f>
        <v>-307.7568509</v>
      </c>
      <c r="DK35" s="50">
        <f t="array" ref="DK35">-(IF(DK$2=1,Assumptions!$AF36/12,-(SUMIF($D$2:$EE$2,DK$2-1,$D35:$EE35)/12)*(1+XLOOKUP(DK$2,Assumptions!$C$94:$M$94,Assumptions!$C$98:$M$98))))</f>
        <v>-307.7568509</v>
      </c>
      <c r="DL35" s="50">
        <f t="array" ref="DL35">-(IF(DL$2=1,Assumptions!$AF36/12,-(SUMIF($D$2:$EE$2,DL$2-1,$D35:$EE35)/12)*(1+XLOOKUP(DL$2,Assumptions!$C$94:$M$94,Assumptions!$C$98:$M$98))))</f>
        <v>-307.7568509</v>
      </c>
      <c r="DM35" s="50">
        <f t="array" ref="DM35">-(IF(DM$2=1,Assumptions!$AF36/12,-(SUMIF($D$2:$EE$2,DM$2-1,$D35:$EE35)/12)*(1+XLOOKUP(DM$2,Assumptions!$C$94:$M$94,Assumptions!$C$98:$M$98))))</f>
        <v>-307.7568509</v>
      </c>
      <c r="DN35" s="50">
        <f t="array" ref="DN35">-(IF(DN$2=1,Assumptions!$AF36/12,-(SUMIF($D$2:$EE$2,DN$2-1,$D35:$EE35)/12)*(1+XLOOKUP(DN$2,Assumptions!$C$94:$M$94,Assumptions!$C$98:$M$98))))</f>
        <v>-307.7568509</v>
      </c>
      <c r="DO35" s="50">
        <f t="array" ref="DO35">-(IF(DO$2=1,Assumptions!$AF36/12,-(SUMIF($D$2:$EE$2,DO$2-1,$D35:$EE35)/12)*(1+XLOOKUP(DO$2,Assumptions!$C$94:$M$94,Assumptions!$C$98:$M$98))))</f>
        <v>-307.7568509</v>
      </c>
      <c r="DP35" s="50">
        <f t="array" ref="DP35">-(IF(DP$2=1,Assumptions!$AF36/12,-(SUMIF($D$2:$EE$2,DP$2-1,$D35:$EE35)/12)*(1+XLOOKUP(DP$2,Assumptions!$C$94:$M$94,Assumptions!$C$98:$M$98))))</f>
        <v>-307.7568509</v>
      </c>
      <c r="DQ35" s="50">
        <f t="array" ref="DQ35">-(IF(DQ$2=1,Assumptions!$AF36/12,-(SUMIF($D$2:$EE$2,DQ$2-1,$D35:$EE35)/12)*(1+XLOOKUP(DQ$2,Assumptions!$C$94:$M$94,Assumptions!$C$98:$M$98))))</f>
        <v>-307.7568509</v>
      </c>
      <c r="DR35" s="50">
        <f t="array" ref="DR35">-(IF(DR$2=1,Assumptions!$AF36/12,-(SUMIF($D$2:$EE$2,DR$2-1,$D35:$EE35)/12)*(1+XLOOKUP(DR$2,Assumptions!$C$94:$M$94,Assumptions!$C$98:$M$98))))</f>
        <v>-307.7568509</v>
      </c>
      <c r="DS35" s="50">
        <f t="array" ref="DS35">-(IF(DS$2=1,Assumptions!$AF36/12,-(SUMIF($D$2:$EE$2,DS$2-1,$D35:$EE35)/12)*(1+XLOOKUP(DS$2,Assumptions!$C$94:$M$94,Assumptions!$C$98:$M$98))))</f>
        <v>-307.7568509</v>
      </c>
      <c r="DT35" s="50">
        <f t="array" ref="DT35">-(IF(DT$2=1,Assumptions!$AF36/12,-(SUMIF($D$2:$EE$2,DT$2-1,$D35:$EE35)/12)*(1+XLOOKUP(DT$2,Assumptions!$C$94:$M$94,Assumptions!$C$98:$M$98))))</f>
        <v>-316.9895564</v>
      </c>
      <c r="DU35" s="50">
        <f t="array" ref="DU35">-(IF(DU$2=1,Assumptions!$AF36/12,-(SUMIF($D$2:$EE$2,DU$2-1,$D35:$EE35)/12)*(1+XLOOKUP(DU$2,Assumptions!$C$94:$M$94,Assumptions!$C$98:$M$98))))</f>
        <v>-316.9895564</v>
      </c>
      <c r="DV35" s="50">
        <f t="array" ref="DV35">-(IF(DV$2=1,Assumptions!$AF36/12,-(SUMIF($D$2:$EE$2,DV$2-1,$D35:$EE35)/12)*(1+XLOOKUP(DV$2,Assumptions!$C$94:$M$94,Assumptions!$C$98:$M$98))))</f>
        <v>-316.9895564</v>
      </c>
      <c r="DW35" s="50">
        <f t="array" ref="DW35">-(IF(DW$2=1,Assumptions!$AF36/12,-(SUMIF($D$2:$EE$2,DW$2-1,$D35:$EE35)/12)*(1+XLOOKUP(DW$2,Assumptions!$C$94:$M$94,Assumptions!$C$98:$M$98))))</f>
        <v>-316.9895564</v>
      </c>
      <c r="DX35" s="50">
        <f t="array" ref="DX35">-(IF(DX$2=1,Assumptions!$AF36/12,-(SUMIF($D$2:$EE$2,DX$2-1,$D35:$EE35)/12)*(1+XLOOKUP(DX$2,Assumptions!$C$94:$M$94,Assumptions!$C$98:$M$98))))</f>
        <v>-316.9895564</v>
      </c>
      <c r="DY35" s="50">
        <f t="array" ref="DY35">-(IF(DY$2=1,Assumptions!$AF36/12,-(SUMIF($D$2:$EE$2,DY$2-1,$D35:$EE35)/12)*(1+XLOOKUP(DY$2,Assumptions!$C$94:$M$94,Assumptions!$C$98:$M$98))))</f>
        <v>-316.9895564</v>
      </c>
      <c r="DZ35" s="50">
        <f t="array" ref="DZ35">-(IF(DZ$2=1,Assumptions!$AF36/12,-(SUMIF($D$2:$EE$2,DZ$2-1,$D35:$EE35)/12)*(1+XLOOKUP(DZ$2,Assumptions!$C$94:$M$94,Assumptions!$C$98:$M$98))))</f>
        <v>-316.9895564</v>
      </c>
      <c r="EA35" s="50">
        <f t="array" ref="EA35">-(IF(EA$2=1,Assumptions!$AF36/12,-(SUMIF($D$2:$EE$2,EA$2-1,$D35:$EE35)/12)*(1+XLOOKUP(EA$2,Assumptions!$C$94:$M$94,Assumptions!$C$98:$M$98))))</f>
        <v>-316.9895564</v>
      </c>
      <c r="EB35" s="50">
        <f t="array" ref="EB35">-(IF(EB$2=1,Assumptions!$AF36/12,-(SUMIF($D$2:$EE$2,EB$2-1,$D35:$EE35)/12)*(1+XLOOKUP(EB$2,Assumptions!$C$94:$M$94,Assumptions!$C$98:$M$98))))</f>
        <v>-316.9895564</v>
      </c>
      <c r="EC35" s="50">
        <f t="array" ref="EC35">-(IF(EC$2=1,Assumptions!$AF36/12,-(SUMIF($D$2:$EE$2,EC$2-1,$D35:$EE35)/12)*(1+XLOOKUP(EC$2,Assumptions!$C$94:$M$94,Assumptions!$C$98:$M$98))))</f>
        <v>-316.9895564</v>
      </c>
      <c r="ED35" s="50">
        <f t="array" ref="ED35">-(IF(ED$2=1,Assumptions!$AF36/12,-(SUMIF($D$2:$EE$2,ED$2-1,$D35:$EE35)/12)*(1+XLOOKUP(ED$2,Assumptions!$C$94:$M$94,Assumptions!$C$98:$M$98))))</f>
        <v>-316.9895564</v>
      </c>
      <c r="EE35" s="50">
        <f t="array" ref="EE35">-(IF(EE$2=1,Assumptions!$AF36/12,-(SUMIF($D$2:$EE$2,EE$2-1,$D35:$EE35)/12)*(1+XLOOKUP(EE$2,Assumptions!$C$94:$M$94,Assumptions!$C$98:$M$98))))</f>
        <v>-316.9895564</v>
      </c>
    </row>
    <row r="36" ht="15.75" customHeight="1">
      <c r="A36" s="1"/>
      <c r="B36" s="82"/>
      <c r="C36" s="43" t="str">
        <f>Assumptions!J37</f>
        <v>Total Operating Expenses</v>
      </c>
      <c r="D36" s="196">
        <f t="shared" ref="D36:EE36" si="6">SUM(D24:D35)</f>
        <v>-10156.99567</v>
      </c>
      <c r="E36" s="196">
        <f t="shared" si="6"/>
        <v>-10156.99567</v>
      </c>
      <c r="F36" s="196">
        <f t="shared" si="6"/>
        <v>-10156.99567</v>
      </c>
      <c r="G36" s="196">
        <f t="shared" si="6"/>
        <v>-10156.99567</v>
      </c>
      <c r="H36" s="196">
        <f t="shared" si="6"/>
        <v>-10156.99567</v>
      </c>
      <c r="I36" s="196">
        <f t="shared" si="6"/>
        <v>-10156.99567</v>
      </c>
      <c r="J36" s="196">
        <f t="shared" si="6"/>
        <v>-10156.99567</v>
      </c>
      <c r="K36" s="196">
        <f t="shared" si="6"/>
        <v>-10156.99567</v>
      </c>
      <c r="L36" s="196">
        <f t="shared" si="6"/>
        <v>-10156.99567</v>
      </c>
      <c r="M36" s="196">
        <f t="shared" si="6"/>
        <v>-10156.99567</v>
      </c>
      <c r="N36" s="196">
        <f t="shared" si="6"/>
        <v>-10156.99567</v>
      </c>
      <c r="O36" s="196">
        <f t="shared" si="6"/>
        <v>-10156.99567</v>
      </c>
      <c r="P36" s="196">
        <f t="shared" si="6"/>
        <v>-10522.40962</v>
      </c>
      <c r="Q36" s="196">
        <f t="shared" si="6"/>
        <v>-10522.40962</v>
      </c>
      <c r="R36" s="196">
        <f t="shared" si="6"/>
        <v>-10522.40962</v>
      </c>
      <c r="S36" s="196">
        <f t="shared" si="6"/>
        <v>-10522.40962</v>
      </c>
      <c r="T36" s="196">
        <f t="shared" si="6"/>
        <v>-10522.40962</v>
      </c>
      <c r="U36" s="196">
        <f t="shared" si="6"/>
        <v>-10522.40962</v>
      </c>
      <c r="V36" s="196">
        <f t="shared" si="6"/>
        <v>-10522.40962</v>
      </c>
      <c r="W36" s="196">
        <f t="shared" si="6"/>
        <v>-10522.40962</v>
      </c>
      <c r="X36" s="196">
        <f t="shared" si="6"/>
        <v>-10522.40962</v>
      </c>
      <c r="Y36" s="196">
        <f t="shared" si="6"/>
        <v>-10522.40962</v>
      </c>
      <c r="Z36" s="196">
        <f t="shared" si="6"/>
        <v>-10522.40962</v>
      </c>
      <c r="AA36" s="196">
        <f t="shared" si="6"/>
        <v>-10522.40962</v>
      </c>
      <c r="AB36" s="196">
        <f t="shared" si="6"/>
        <v>-10809.01776</v>
      </c>
      <c r="AC36" s="196">
        <f t="shared" si="6"/>
        <v>-10809.01776</v>
      </c>
      <c r="AD36" s="196">
        <f t="shared" si="6"/>
        <v>-10809.01776</v>
      </c>
      <c r="AE36" s="196">
        <f t="shared" si="6"/>
        <v>-10809.01776</v>
      </c>
      <c r="AF36" s="196">
        <f t="shared" si="6"/>
        <v>-10809.01776</v>
      </c>
      <c r="AG36" s="196">
        <f t="shared" si="6"/>
        <v>-10809.01776</v>
      </c>
      <c r="AH36" s="196">
        <f t="shared" si="6"/>
        <v>-10809.01776</v>
      </c>
      <c r="AI36" s="196">
        <f t="shared" si="6"/>
        <v>-10809.01776</v>
      </c>
      <c r="AJ36" s="196">
        <f t="shared" si="6"/>
        <v>-10809.01776</v>
      </c>
      <c r="AK36" s="196">
        <f t="shared" si="6"/>
        <v>-10809.01776</v>
      </c>
      <c r="AL36" s="196">
        <f t="shared" si="6"/>
        <v>-10809.01776</v>
      </c>
      <c r="AM36" s="196">
        <f t="shared" si="6"/>
        <v>-10809.01776</v>
      </c>
      <c r="AN36" s="196">
        <f t="shared" si="6"/>
        <v>-11103.64286</v>
      </c>
      <c r="AO36" s="196">
        <f t="shared" si="6"/>
        <v>-11103.64286</v>
      </c>
      <c r="AP36" s="196">
        <f t="shared" si="6"/>
        <v>-11103.64286</v>
      </c>
      <c r="AQ36" s="196">
        <f t="shared" si="6"/>
        <v>-11103.64286</v>
      </c>
      <c r="AR36" s="196">
        <f t="shared" si="6"/>
        <v>-11103.64286</v>
      </c>
      <c r="AS36" s="196">
        <f t="shared" si="6"/>
        <v>-11103.64286</v>
      </c>
      <c r="AT36" s="196">
        <f t="shared" si="6"/>
        <v>-11103.64286</v>
      </c>
      <c r="AU36" s="196">
        <f t="shared" si="6"/>
        <v>-11103.64286</v>
      </c>
      <c r="AV36" s="196">
        <f t="shared" si="6"/>
        <v>-11103.64286</v>
      </c>
      <c r="AW36" s="196">
        <f t="shared" si="6"/>
        <v>-11103.64286</v>
      </c>
      <c r="AX36" s="196">
        <f t="shared" si="6"/>
        <v>-11103.64286</v>
      </c>
      <c r="AY36" s="196">
        <f t="shared" si="6"/>
        <v>-11103.64286</v>
      </c>
      <c r="AZ36" s="196">
        <f t="shared" si="6"/>
        <v>-11436.75214</v>
      </c>
      <c r="BA36" s="196">
        <f t="shared" si="6"/>
        <v>-11436.75214</v>
      </c>
      <c r="BB36" s="196">
        <f t="shared" si="6"/>
        <v>-11436.75214</v>
      </c>
      <c r="BC36" s="196">
        <f t="shared" si="6"/>
        <v>-11436.75214</v>
      </c>
      <c r="BD36" s="196">
        <f t="shared" si="6"/>
        <v>-11436.75214</v>
      </c>
      <c r="BE36" s="196">
        <f t="shared" si="6"/>
        <v>-11436.75214</v>
      </c>
      <c r="BF36" s="196">
        <f t="shared" si="6"/>
        <v>-11436.75214</v>
      </c>
      <c r="BG36" s="196">
        <f t="shared" si="6"/>
        <v>-11436.75214</v>
      </c>
      <c r="BH36" s="196">
        <f t="shared" si="6"/>
        <v>-11436.75214</v>
      </c>
      <c r="BI36" s="196">
        <f t="shared" si="6"/>
        <v>-11436.75214</v>
      </c>
      <c r="BJ36" s="196">
        <f t="shared" si="6"/>
        <v>-11436.75214</v>
      </c>
      <c r="BK36" s="196">
        <f t="shared" si="6"/>
        <v>-11436.75214</v>
      </c>
      <c r="BL36" s="196">
        <f t="shared" si="6"/>
        <v>-11779.85471</v>
      </c>
      <c r="BM36" s="196">
        <f t="shared" si="6"/>
        <v>-11779.85471</v>
      </c>
      <c r="BN36" s="196">
        <f t="shared" si="6"/>
        <v>-11779.85471</v>
      </c>
      <c r="BO36" s="196">
        <f t="shared" si="6"/>
        <v>-11779.85471</v>
      </c>
      <c r="BP36" s="196">
        <f t="shared" si="6"/>
        <v>-11779.85471</v>
      </c>
      <c r="BQ36" s="196">
        <f t="shared" si="6"/>
        <v>-11779.85471</v>
      </c>
      <c r="BR36" s="196">
        <f t="shared" si="6"/>
        <v>-11779.85471</v>
      </c>
      <c r="BS36" s="196">
        <f t="shared" si="6"/>
        <v>-11779.85471</v>
      </c>
      <c r="BT36" s="196">
        <f t="shared" si="6"/>
        <v>-11779.85471</v>
      </c>
      <c r="BU36" s="196">
        <f t="shared" si="6"/>
        <v>-11779.85471</v>
      </c>
      <c r="BV36" s="196">
        <f t="shared" si="6"/>
        <v>-11779.85471</v>
      </c>
      <c r="BW36" s="196">
        <f t="shared" si="6"/>
        <v>-11779.85471</v>
      </c>
      <c r="BX36" s="196">
        <f t="shared" si="6"/>
        <v>-12133.25035</v>
      </c>
      <c r="BY36" s="196">
        <f t="shared" si="6"/>
        <v>-12133.25035</v>
      </c>
      <c r="BZ36" s="196">
        <f t="shared" si="6"/>
        <v>-12133.25035</v>
      </c>
      <c r="CA36" s="196">
        <f t="shared" si="6"/>
        <v>-12133.25035</v>
      </c>
      <c r="CB36" s="196">
        <f t="shared" si="6"/>
        <v>-12133.25035</v>
      </c>
      <c r="CC36" s="196">
        <f t="shared" si="6"/>
        <v>-12133.25035</v>
      </c>
      <c r="CD36" s="196">
        <f t="shared" si="6"/>
        <v>-12133.25035</v>
      </c>
      <c r="CE36" s="196">
        <f t="shared" si="6"/>
        <v>-12133.25035</v>
      </c>
      <c r="CF36" s="196">
        <f t="shared" si="6"/>
        <v>-12133.25035</v>
      </c>
      <c r="CG36" s="196">
        <f t="shared" si="6"/>
        <v>-12133.25035</v>
      </c>
      <c r="CH36" s="196">
        <f t="shared" si="6"/>
        <v>-12133.25035</v>
      </c>
      <c r="CI36" s="196">
        <f t="shared" si="6"/>
        <v>-12133.25035</v>
      </c>
      <c r="CJ36" s="196">
        <f t="shared" si="6"/>
        <v>-12497.24786</v>
      </c>
      <c r="CK36" s="196">
        <f t="shared" si="6"/>
        <v>-12497.24786</v>
      </c>
      <c r="CL36" s="196">
        <f t="shared" si="6"/>
        <v>-12497.24786</v>
      </c>
      <c r="CM36" s="196">
        <f t="shared" si="6"/>
        <v>-12497.24786</v>
      </c>
      <c r="CN36" s="196">
        <f t="shared" si="6"/>
        <v>-12497.24786</v>
      </c>
      <c r="CO36" s="196">
        <f t="shared" si="6"/>
        <v>-12497.24786</v>
      </c>
      <c r="CP36" s="196">
        <f t="shared" si="6"/>
        <v>-12497.24786</v>
      </c>
      <c r="CQ36" s="196">
        <f t="shared" si="6"/>
        <v>-12497.24786</v>
      </c>
      <c r="CR36" s="196">
        <f t="shared" si="6"/>
        <v>-12497.24786</v>
      </c>
      <c r="CS36" s="196">
        <f t="shared" si="6"/>
        <v>-12497.24786</v>
      </c>
      <c r="CT36" s="196">
        <f t="shared" si="6"/>
        <v>-12497.24786</v>
      </c>
      <c r="CU36" s="196">
        <f t="shared" si="6"/>
        <v>-12497.24786</v>
      </c>
      <c r="CV36" s="196">
        <f t="shared" si="6"/>
        <v>-12872.1653</v>
      </c>
      <c r="CW36" s="196">
        <f t="shared" si="6"/>
        <v>-12872.1653</v>
      </c>
      <c r="CX36" s="196">
        <f t="shared" si="6"/>
        <v>-12872.1653</v>
      </c>
      <c r="CY36" s="196">
        <f t="shared" si="6"/>
        <v>-12872.1653</v>
      </c>
      <c r="CZ36" s="196">
        <f t="shared" si="6"/>
        <v>-12872.1653</v>
      </c>
      <c r="DA36" s="196">
        <f t="shared" si="6"/>
        <v>-12872.1653</v>
      </c>
      <c r="DB36" s="196">
        <f t="shared" si="6"/>
        <v>-12872.1653</v>
      </c>
      <c r="DC36" s="196">
        <f t="shared" si="6"/>
        <v>-12872.1653</v>
      </c>
      <c r="DD36" s="196">
        <f t="shared" si="6"/>
        <v>-12872.1653</v>
      </c>
      <c r="DE36" s="196">
        <f t="shared" si="6"/>
        <v>-12872.1653</v>
      </c>
      <c r="DF36" s="196">
        <f t="shared" si="6"/>
        <v>-12872.1653</v>
      </c>
      <c r="DG36" s="196">
        <f t="shared" si="6"/>
        <v>-12872.1653</v>
      </c>
      <c r="DH36" s="196">
        <f t="shared" si="6"/>
        <v>-13148.59569</v>
      </c>
      <c r="DI36" s="196">
        <f t="shared" si="6"/>
        <v>-13148.59569</v>
      </c>
      <c r="DJ36" s="196">
        <f t="shared" si="6"/>
        <v>-13148.59569</v>
      </c>
      <c r="DK36" s="196">
        <f t="shared" si="6"/>
        <v>-13148.59569</v>
      </c>
      <c r="DL36" s="196">
        <f t="shared" si="6"/>
        <v>-13148.59569</v>
      </c>
      <c r="DM36" s="196">
        <f t="shared" si="6"/>
        <v>-13148.59569</v>
      </c>
      <c r="DN36" s="196">
        <f t="shared" si="6"/>
        <v>-13148.59569</v>
      </c>
      <c r="DO36" s="196">
        <f t="shared" si="6"/>
        <v>-13148.59569</v>
      </c>
      <c r="DP36" s="196">
        <f t="shared" si="6"/>
        <v>-13148.59569</v>
      </c>
      <c r="DQ36" s="196">
        <f t="shared" si="6"/>
        <v>-13148.59569</v>
      </c>
      <c r="DR36" s="196">
        <f t="shared" si="6"/>
        <v>-13148.59569</v>
      </c>
      <c r="DS36" s="196">
        <f t="shared" si="6"/>
        <v>-13148.59569</v>
      </c>
      <c r="DT36" s="196">
        <f t="shared" si="6"/>
        <v>-13656.08016</v>
      </c>
      <c r="DU36" s="196">
        <f t="shared" si="6"/>
        <v>-13656.08016</v>
      </c>
      <c r="DV36" s="196">
        <f t="shared" si="6"/>
        <v>-13656.08016</v>
      </c>
      <c r="DW36" s="196">
        <f t="shared" si="6"/>
        <v>-13656.08016</v>
      </c>
      <c r="DX36" s="196">
        <f t="shared" si="6"/>
        <v>-13656.08016</v>
      </c>
      <c r="DY36" s="196">
        <f t="shared" si="6"/>
        <v>-13656.08016</v>
      </c>
      <c r="DZ36" s="196">
        <f t="shared" si="6"/>
        <v>-13656.08016</v>
      </c>
      <c r="EA36" s="196">
        <f t="shared" si="6"/>
        <v>-13656.08016</v>
      </c>
      <c r="EB36" s="196">
        <f t="shared" si="6"/>
        <v>-13656.08016</v>
      </c>
      <c r="EC36" s="196">
        <f t="shared" si="6"/>
        <v>-13656.08016</v>
      </c>
      <c r="ED36" s="196">
        <f t="shared" si="6"/>
        <v>-13656.08016</v>
      </c>
      <c r="EE36" s="196">
        <f t="shared" si="6"/>
        <v>-13656.08016</v>
      </c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</row>
    <row r="38" ht="15.75" customHeight="1">
      <c r="A38" s="1"/>
      <c r="B38" s="43"/>
      <c r="C38" s="43" t="str">
        <f>Assumptions!J39</f>
        <v>Net Operating Income</v>
      </c>
      <c r="D38" s="200">
        <f>IF(OR(D$1=Assumptions!$B$115,D$1=Assumptions!$C$115,D$1=Assumptions!$D$115,D$1=Assumptions!$E$115,D$1=Assumptions!$F$115),(Assumptions!$C$105*D$21)+(SUM(D28+D30+D32+D33+D34)+(Assumptions!$C$105*SUM(D$24:D$27,D$29,D$31,D$35))),(D$21+D$36))</f>
        <v>15087.43931</v>
      </c>
      <c r="E38" s="200">
        <f>IF(OR(E$1=Assumptions!$B$115,E$1=Assumptions!$C$115,E$1=Assumptions!$D$115,E$1=Assumptions!$E$115,E$1=Assumptions!$F$115),(Assumptions!$C$105*E$21)+(SUM(E28+E30+E32+E33+E34)+(Assumptions!$C$105*SUM(E$24:E$27,E$29,E$31,E$35))),(E$21+E$36))</f>
        <v>15087.43931</v>
      </c>
      <c r="F38" s="200">
        <f>IF(OR(F$1=Assumptions!$B$115,F$1=Assumptions!$C$115,F$1=Assumptions!$D$115,F$1=Assumptions!$E$115,F$1=Assumptions!$F$115),(Assumptions!$C$105*F$21)+(SUM(F28+F30+F32+F33+F34)+(Assumptions!$C$105*SUM(F$24:F$27,F$29,F$31,F$35))),(F$21+F$36))</f>
        <v>15087.43931</v>
      </c>
      <c r="G38" s="200">
        <f>IF(OR(G$1=Assumptions!$B$115,G$1=Assumptions!$C$115,G$1=Assumptions!$D$115,G$1=Assumptions!$E$115,G$1=Assumptions!$F$115),(Assumptions!$C$105*G$21)+(SUM(G28+G30+G32+G33+G34)+(Assumptions!$C$105*SUM(G$24:G$27,G$29,G$31,G$35))),(G$21+G$36))</f>
        <v>15087.43931</v>
      </c>
      <c r="H38" s="200">
        <f>IF(OR(H$1=Assumptions!$B$115,H$1=Assumptions!$C$115,H$1=Assumptions!$D$115,H$1=Assumptions!$E$115,H$1=Assumptions!$F$115),(Assumptions!$C$105*H$21)+(SUM(H28+H30+H32+H33+H34)+(Assumptions!$C$105*SUM(H$24:H$27,H$29,H$31,H$35))),(H$21+H$36))</f>
        <v>15087.43931</v>
      </c>
      <c r="I38" s="200">
        <f>IF(OR(I$1=Assumptions!$B$115,I$1=Assumptions!$C$115,I$1=Assumptions!$D$115,I$1=Assumptions!$E$115,I$1=Assumptions!$F$115),(Assumptions!$C$105*I$21)+(SUM(I28+I30+I32+I33+I34)+(Assumptions!$C$105*SUM(I$24:I$27,I$29,I$31,I$35))),(I$21+I$36))</f>
        <v>15087.43931</v>
      </c>
      <c r="J38" s="200">
        <f>IF(OR(J$1=Assumptions!$B$115,J$1=Assumptions!$C$115,J$1=Assumptions!$D$115,J$1=Assumptions!$E$115,J$1=Assumptions!$F$115),(Assumptions!$C$105*J$21)+(SUM(J28+J30+J32+J33+J34)+(Assumptions!$C$105*SUM(J$24:J$27,J$29,J$31,J$35))),(J$21+J$36))</f>
        <v>15087.43931</v>
      </c>
      <c r="K38" s="200">
        <f>IF(OR(K$1=Assumptions!$B$115,K$1=Assumptions!$C$115,K$1=Assumptions!$D$115,K$1=Assumptions!$E$115,K$1=Assumptions!$F$115),(Assumptions!$C$105*K$21)+(SUM(K28+K30+K32+K33+K34)+(Assumptions!$C$105*SUM(K$24:K$27,K$29,K$31,K$35))),(K$21+K$36))</f>
        <v>15087.43931</v>
      </c>
      <c r="L38" s="200">
        <f>IF(OR(L$1=Assumptions!$B$115,L$1=Assumptions!$C$115,L$1=Assumptions!$D$115,L$1=Assumptions!$E$115,L$1=Assumptions!$F$115),(Assumptions!$C$105*L$21)+(SUM(L28+L30+L32+L33+L34)+(Assumptions!$C$105*SUM(L$24:L$27,L$29,L$31,L$35))),(L$21+L$36))</f>
        <v>15087.43931</v>
      </c>
      <c r="M38" s="200">
        <f>IF(OR(M$1=Assumptions!$B$115,M$1=Assumptions!$C$115,M$1=Assumptions!$D$115,M$1=Assumptions!$E$115,M$1=Assumptions!$F$115),(Assumptions!$C$105*M$21)+(SUM(M28+M30+M32+M33+M34)+(Assumptions!$C$105*SUM(M$24:M$27,M$29,M$31,M$35))),(M$21+M$36))</f>
        <v>15087.43931</v>
      </c>
      <c r="N38" s="200">
        <f>IF(OR(N$1=Assumptions!$B$115,N$1=Assumptions!$C$115,N$1=Assumptions!$D$115,N$1=Assumptions!$E$115,N$1=Assumptions!$F$115),(Assumptions!$C$105*N$21)+(SUM(N28+N30+N32+N33+N34)+(Assumptions!$C$105*SUM(N$24:N$27,N$29,N$31,N$35))),(N$21+N$36))</f>
        <v>15087.43931</v>
      </c>
      <c r="O38" s="200">
        <f>IF(OR(O$1=Assumptions!$B$115,O$1=Assumptions!$C$115,O$1=Assumptions!$D$115,O$1=Assumptions!$E$115,O$1=Assumptions!$F$115),(Assumptions!$C$105*O$21)+(SUM(O28+O30+O32+O33+O34)+(Assumptions!$C$105*SUM(O$24:O$27,O$29,O$31,O$35))),(O$21+O$36))</f>
        <v>15087.43931</v>
      </c>
      <c r="P38" s="200">
        <f>IF(OR(P$1=Assumptions!$B$115,P$1=Assumptions!$C$115,P$1=Assumptions!$D$115,P$1=Assumptions!$E$115,P$1=Assumptions!$F$115),(Assumptions!$C$105*P$21)+(SUM(P28+P30+P32+P33+P34)+(Assumptions!$C$105*SUM(P$24:P$27,P$29,P$31,P$35))),(P$21+P$36))</f>
        <v>15983.05312</v>
      </c>
      <c r="Q38" s="200">
        <f>IF(OR(Q$1=Assumptions!$B$115,Q$1=Assumptions!$C$115,Q$1=Assumptions!$D$115,Q$1=Assumptions!$E$115,Q$1=Assumptions!$F$115),(Assumptions!$C$105*Q$21)+(SUM(Q28+Q30+Q32+Q33+Q34)+(Assumptions!$C$105*SUM(Q$24:Q$27,Q$29,Q$31,Q$35))),(Q$21+Q$36))</f>
        <v>15983.05312</v>
      </c>
      <c r="R38" s="200">
        <f>IF(OR(R$1=Assumptions!$B$115,R$1=Assumptions!$C$115,R$1=Assumptions!$D$115,R$1=Assumptions!$E$115,R$1=Assumptions!$F$115),(Assumptions!$C$105*R$21)+(SUM(R28+R30+R32+R33+R34)+(Assumptions!$C$105*SUM(R$24:R$27,R$29,R$31,R$35))),(R$21+R$36))</f>
        <v>15983.05312</v>
      </c>
      <c r="S38" s="200">
        <f>IF(OR(S$1=Assumptions!$B$115,S$1=Assumptions!$C$115,S$1=Assumptions!$D$115,S$1=Assumptions!$E$115,S$1=Assumptions!$F$115),(Assumptions!$C$105*S$21)+(SUM(S28+S30+S32+S33+S34)+(Assumptions!$C$105*SUM(S$24:S$27,S$29,S$31,S$35))),(S$21+S$36))</f>
        <v>15983.05312</v>
      </c>
      <c r="T38" s="200">
        <f>IF(OR(T$1=Assumptions!$B$115,T$1=Assumptions!$C$115,T$1=Assumptions!$D$115,T$1=Assumptions!$E$115,T$1=Assumptions!$F$115),(Assumptions!$C$105*T$21)+(SUM(T28+T30+T32+T33+T34)+(Assumptions!$C$105*SUM(T$24:T$27,T$29,T$31,T$35))),(T$21+T$36))</f>
        <v>15983.05312</v>
      </c>
      <c r="U38" s="200">
        <f>IF(OR(U$1=Assumptions!$B$115,U$1=Assumptions!$C$115,U$1=Assumptions!$D$115,U$1=Assumptions!$E$115,U$1=Assumptions!$F$115),(Assumptions!$C$105*U$21)+(SUM(U28+U30+U32+U33+U34)+(Assumptions!$C$105*SUM(U$24:U$27,U$29,U$31,U$35))),(U$21+U$36))</f>
        <v>15983.05312</v>
      </c>
      <c r="V38" s="200">
        <f>IF(OR(V$1=Assumptions!$B$115,V$1=Assumptions!$C$115,V$1=Assumptions!$D$115,V$1=Assumptions!$E$115,V$1=Assumptions!$F$115),(Assumptions!$C$105*V$21)+(SUM(V28+V30+V32+V33+V34)+(Assumptions!$C$105*SUM(V$24:V$27,V$29,V$31,V$35))),(V$21+V$36))</f>
        <v>15983.05312</v>
      </c>
      <c r="W38" s="200">
        <f>IF(OR(W$1=Assumptions!$B$115,W$1=Assumptions!$C$115,W$1=Assumptions!$D$115,W$1=Assumptions!$E$115,W$1=Assumptions!$F$115),(Assumptions!$C$105*W$21)+(SUM(W28+W30+W32+W33+W34)+(Assumptions!$C$105*SUM(W$24:W$27,W$29,W$31,W$35))),(W$21+W$36))</f>
        <v>15983.05312</v>
      </c>
      <c r="X38" s="200">
        <f>IF(OR(X$1=Assumptions!$B$115,X$1=Assumptions!$C$115,X$1=Assumptions!$D$115,X$1=Assumptions!$E$115,X$1=Assumptions!$F$115),(Assumptions!$C$105*X$21)+(SUM(X28+X30+X32+X33+X34)+(Assumptions!$C$105*SUM(X$24:X$27,X$29,X$31,X$35))),(X$21+X$36))</f>
        <v>15983.05312</v>
      </c>
      <c r="Y38" s="200">
        <f>IF(OR(Y$1=Assumptions!$B$115,Y$1=Assumptions!$C$115,Y$1=Assumptions!$D$115,Y$1=Assumptions!$E$115,Y$1=Assumptions!$F$115),(Assumptions!$C$105*Y$21)+(SUM(Y28+Y30+Y32+Y33+Y34)+(Assumptions!$C$105*SUM(Y$24:Y$27,Y$29,Y$31,Y$35))),(Y$21+Y$36))</f>
        <v>15983.05312</v>
      </c>
      <c r="Z38" s="200">
        <f>IF(OR(Z$1=Assumptions!$B$115,Z$1=Assumptions!$C$115,Z$1=Assumptions!$D$115,Z$1=Assumptions!$E$115,Z$1=Assumptions!$F$115),(Assumptions!$C$105*Z$21)+(SUM(Z28+Z30+Z32+Z33+Z34)+(Assumptions!$C$105*SUM(Z$24:Z$27,Z$29,Z$31,Z$35))),(Z$21+Z$36))</f>
        <v>15983.05312</v>
      </c>
      <c r="AA38" s="200">
        <f>IF(OR(AA$1=Assumptions!$B$115,AA$1=Assumptions!$C$115,AA$1=Assumptions!$D$115,AA$1=Assumptions!$E$115,AA$1=Assumptions!$F$115),(Assumptions!$C$105*AA$21)+(SUM(AA28+AA30+AA32+AA33+AA34)+(Assumptions!$C$105*SUM(AA$24:AA$27,AA$29,AA$31,AA$35))),(AA$21+AA$36))</f>
        <v>15983.05312</v>
      </c>
      <c r="AB38" s="200">
        <f>IF(OR(AB$1=Assumptions!$B$115,AB$1=Assumptions!$C$115,AB$1=Assumptions!$D$115,AB$1=Assumptions!$E$115,AB$1=Assumptions!$F$115),(Assumptions!$C$105*AB$21)+(SUM(AB28+AB30+AB32+AB33+AB34)+(Assumptions!$C$105*SUM(AB$24:AB$27,AB$29,AB$31,AB$35))),(AB$21+AB$36))</f>
        <v>16247.1915</v>
      </c>
      <c r="AC38" s="200">
        <f>IF(OR(AC$1=Assumptions!$B$115,AC$1=Assumptions!$C$115,AC$1=Assumptions!$D$115,AC$1=Assumptions!$E$115,AC$1=Assumptions!$F$115),(Assumptions!$C$105*AC$21)+(SUM(AC28+AC30+AC32+AC33+AC34)+(Assumptions!$C$105*SUM(AC$24:AC$27,AC$29,AC$31,AC$35))),(AC$21+AC$36))</f>
        <v>16247.1915</v>
      </c>
      <c r="AD38" s="200">
        <f>IF(OR(AD$1=Assumptions!$B$115,AD$1=Assumptions!$C$115,AD$1=Assumptions!$D$115,AD$1=Assumptions!$E$115,AD$1=Assumptions!$F$115),(Assumptions!$C$105*AD$21)+(SUM(AD28+AD30+AD32+AD33+AD34)+(Assumptions!$C$105*SUM(AD$24:AD$27,AD$29,AD$31,AD$35))),(AD$21+AD$36))</f>
        <v>16247.1915</v>
      </c>
      <c r="AE38" s="200">
        <f>IF(OR(AE$1=Assumptions!$B$115,AE$1=Assumptions!$C$115,AE$1=Assumptions!$D$115,AE$1=Assumptions!$E$115,AE$1=Assumptions!$F$115),(Assumptions!$C$105*AE$21)+(SUM(AE28+AE30+AE32+AE33+AE34)+(Assumptions!$C$105*SUM(AE$24:AE$27,AE$29,AE$31,AE$35))),(AE$21+AE$36))</f>
        <v>16247.1915</v>
      </c>
      <c r="AF38" s="200">
        <f>IF(OR(AF$1=Assumptions!$B$115,AF$1=Assumptions!$C$115,AF$1=Assumptions!$D$115,AF$1=Assumptions!$E$115,AF$1=Assumptions!$F$115),(Assumptions!$C$105*AF$21)+(SUM(AF28+AF30+AF32+AF33+AF34)+(Assumptions!$C$105*SUM(AF$24:AF$27,AF$29,AF$31,AF$35))),(AF$21+AF$36))</f>
        <v>16247.1915</v>
      </c>
      <c r="AG38" s="200">
        <f>IF(OR(AG$1=Assumptions!$B$115,AG$1=Assumptions!$C$115,AG$1=Assumptions!$D$115,AG$1=Assumptions!$E$115,AG$1=Assumptions!$F$115),(Assumptions!$C$105*AG$21)+(SUM(AG28+AG30+AG32+AG33+AG34)+(Assumptions!$C$105*SUM(AG$24:AG$27,AG$29,AG$31,AG$35))),(AG$21+AG$36))</f>
        <v>16247.1915</v>
      </c>
      <c r="AH38" s="200">
        <f>IF(OR(AH$1=Assumptions!$B$115,AH$1=Assumptions!$C$115,AH$1=Assumptions!$D$115,AH$1=Assumptions!$E$115,AH$1=Assumptions!$F$115),(Assumptions!$C$105*AH$21)+(SUM(AH28+AH30+AH32+AH33+AH34)+(Assumptions!$C$105*SUM(AH$24:AH$27,AH$29,AH$31,AH$35))),(AH$21+AH$36))</f>
        <v>16247.1915</v>
      </c>
      <c r="AI38" s="200">
        <f>IF(OR(AI$1=Assumptions!$B$115,AI$1=Assumptions!$C$115,AI$1=Assumptions!$D$115,AI$1=Assumptions!$E$115,AI$1=Assumptions!$F$115),(Assumptions!$C$105*AI$21)+(SUM(AI28+AI30+AI32+AI33+AI34)+(Assumptions!$C$105*SUM(AI$24:AI$27,AI$29,AI$31,AI$35))),(AI$21+AI$36))</f>
        <v>16247.1915</v>
      </c>
      <c r="AJ38" s="200">
        <f>IF(OR(AJ$1=Assumptions!$B$115,AJ$1=Assumptions!$C$115,AJ$1=Assumptions!$D$115,AJ$1=Assumptions!$E$115,AJ$1=Assumptions!$F$115),(Assumptions!$C$105*AJ$21)+(SUM(AJ28+AJ30+AJ32+AJ33+AJ34)+(Assumptions!$C$105*SUM(AJ$24:AJ$27,AJ$29,AJ$31,AJ$35))),(AJ$21+AJ$36))</f>
        <v>16247.1915</v>
      </c>
      <c r="AK38" s="200">
        <f>IF(OR(AK$1=Assumptions!$B$115,AK$1=Assumptions!$C$115,AK$1=Assumptions!$D$115,AK$1=Assumptions!$E$115,AK$1=Assumptions!$F$115),(Assumptions!$C$105*AK$21)+(SUM(AK28+AK30+AK32+AK33+AK34)+(Assumptions!$C$105*SUM(AK$24:AK$27,AK$29,AK$31,AK$35))),(AK$21+AK$36))</f>
        <v>16247.1915</v>
      </c>
      <c r="AL38" s="200">
        <f>IF(OR(AL$1=Assumptions!$B$115,AL$1=Assumptions!$C$115,AL$1=Assumptions!$D$115,AL$1=Assumptions!$E$115,AL$1=Assumptions!$F$115),(Assumptions!$C$105*AL$21)+(SUM(AL28+AL30+AL32+AL33+AL34)+(Assumptions!$C$105*SUM(AL$24:AL$27,AL$29,AL$31,AL$35))),(AL$21+AL$36))</f>
        <v>16247.1915</v>
      </c>
      <c r="AM38" s="200">
        <f>IF(OR(AM$1=Assumptions!$B$115,AM$1=Assumptions!$C$115,AM$1=Assumptions!$D$115,AM$1=Assumptions!$E$115,AM$1=Assumptions!$F$115),(Assumptions!$C$105*AM$21)+(SUM(AM28+AM30+AM32+AM33+AM34)+(Assumptions!$C$105*SUM(AM$24:AM$27,AM$29,AM$31,AM$35))),(AM$21+AM$36))</f>
        <v>16247.1915</v>
      </c>
      <c r="AN38" s="200">
        <f>IF(OR(AN$1=Assumptions!$B$115,AN$1=Assumptions!$C$115,AN$1=Assumptions!$D$115,AN$1=Assumptions!$E$115,AN$1=Assumptions!$F$115),(Assumptions!$C$105*AN$21)+(SUM(AN28+AN30+AN32+AN33+AN34)+(Assumptions!$C$105*SUM(AN$24:AN$27,AN$29,AN$31,AN$35))),(AN$21+AN$36))</f>
        <v>16514.94697</v>
      </c>
      <c r="AO38" s="200">
        <f>IF(OR(AO$1=Assumptions!$B$115,AO$1=Assumptions!$C$115,AO$1=Assumptions!$D$115,AO$1=Assumptions!$E$115,AO$1=Assumptions!$F$115),(Assumptions!$C$105*AO$21)+(SUM(AO28+AO30+AO32+AO33+AO34)+(Assumptions!$C$105*SUM(AO$24:AO$27,AO$29,AO$31,AO$35))),(AO$21+AO$36))</f>
        <v>16514.94697</v>
      </c>
      <c r="AP38" s="200">
        <f>IF(OR(AP$1=Assumptions!$B$115,AP$1=Assumptions!$C$115,AP$1=Assumptions!$D$115,AP$1=Assumptions!$E$115,AP$1=Assumptions!$F$115),(Assumptions!$C$105*AP$21)+(SUM(AP28+AP30+AP32+AP33+AP34)+(Assumptions!$C$105*SUM(AP$24:AP$27,AP$29,AP$31,AP$35))),(AP$21+AP$36))</f>
        <v>16514.94697</v>
      </c>
      <c r="AQ38" s="200">
        <f>IF(OR(AQ$1=Assumptions!$B$115,AQ$1=Assumptions!$C$115,AQ$1=Assumptions!$D$115,AQ$1=Assumptions!$E$115,AQ$1=Assumptions!$F$115),(Assumptions!$C$105*AQ$21)+(SUM(AQ28+AQ30+AQ32+AQ33+AQ34)+(Assumptions!$C$105*SUM(AQ$24:AQ$27,AQ$29,AQ$31,AQ$35))),(AQ$21+AQ$36))</f>
        <v>16514.94697</v>
      </c>
      <c r="AR38" s="200">
        <f>IF(OR(AR$1=Assumptions!$B$115,AR$1=Assumptions!$C$115,AR$1=Assumptions!$D$115,AR$1=Assumptions!$E$115,AR$1=Assumptions!$F$115),(Assumptions!$C$105*AR$21)+(SUM(AR28+AR30+AR32+AR33+AR34)+(Assumptions!$C$105*SUM(AR$24:AR$27,AR$29,AR$31,AR$35))),(AR$21+AR$36))</f>
        <v>16514.94697</v>
      </c>
      <c r="AS38" s="200">
        <f>IF(OR(AS$1=Assumptions!$B$115,AS$1=Assumptions!$C$115,AS$1=Assumptions!$D$115,AS$1=Assumptions!$E$115,AS$1=Assumptions!$F$115),(Assumptions!$C$105*AS$21)+(SUM(AS28+AS30+AS32+AS33+AS34)+(Assumptions!$C$105*SUM(AS$24:AS$27,AS$29,AS$31,AS$35))),(AS$21+AS$36))</f>
        <v>16514.94697</v>
      </c>
      <c r="AT38" s="200">
        <f>IF(OR(AT$1=Assumptions!$B$115,AT$1=Assumptions!$C$115,AT$1=Assumptions!$D$115,AT$1=Assumptions!$E$115,AT$1=Assumptions!$F$115),(Assumptions!$C$105*AT$21)+(SUM(AT28+AT30+AT32+AT33+AT34)+(Assumptions!$C$105*SUM(AT$24:AT$27,AT$29,AT$31,AT$35))),(AT$21+AT$36))</f>
        <v>16514.94697</v>
      </c>
      <c r="AU38" s="200">
        <f>IF(OR(AU$1=Assumptions!$B$115,AU$1=Assumptions!$C$115,AU$1=Assumptions!$D$115,AU$1=Assumptions!$E$115,AU$1=Assumptions!$F$115),(Assumptions!$C$105*AU$21)+(SUM(AU28+AU30+AU32+AU33+AU34)+(Assumptions!$C$105*SUM(AU$24:AU$27,AU$29,AU$31,AU$35))),(AU$21+AU$36))</f>
        <v>16514.94697</v>
      </c>
      <c r="AV38" s="200">
        <f>IF(OR(AV$1=Assumptions!$B$115,AV$1=Assumptions!$C$115,AV$1=Assumptions!$D$115,AV$1=Assumptions!$E$115,AV$1=Assumptions!$F$115),(Assumptions!$C$105*AV$21)+(SUM(AV28+AV30+AV32+AV33+AV34)+(Assumptions!$C$105*SUM(AV$24:AV$27,AV$29,AV$31,AV$35))),(AV$21+AV$36))</f>
        <v>16514.94697</v>
      </c>
      <c r="AW38" s="200">
        <f>IF(OR(AW$1=Assumptions!$B$115,AW$1=Assumptions!$C$115,AW$1=Assumptions!$D$115,AW$1=Assumptions!$E$115,AW$1=Assumptions!$F$115),(Assumptions!$C$105*AW$21)+(SUM(AW28+AW30+AW32+AW33+AW34)+(Assumptions!$C$105*SUM(AW$24:AW$27,AW$29,AW$31,AW$35))),(AW$21+AW$36))</f>
        <v>16514.94697</v>
      </c>
      <c r="AX38" s="200">
        <f>IF(OR(AX$1=Assumptions!$B$115,AX$1=Assumptions!$C$115,AX$1=Assumptions!$D$115,AX$1=Assumptions!$E$115,AX$1=Assumptions!$F$115),(Assumptions!$C$105*AX$21)+(SUM(AX28+AX30+AX32+AX33+AX34)+(Assumptions!$C$105*SUM(AX$24:AX$27,AX$29,AX$31,AX$35))),(AX$21+AX$36))</f>
        <v>16514.94697</v>
      </c>
      <c r="AY38" s="200">
        <f>IF(OR(AY$1=Assumptions!$B$115,AY$1=Assumptions!$C$115,AY$1=Assumptions!$D$115,AY$1=Assumptions!$E$115,AY$1=Assumptions!$F$115),(Assumptions!$C$105*AY$21)+(SUM(AY28+AY30+AY32+AY33+AY34)+(Assumptions!$C$105*SUM(AY$24:AY$27,AY$29,AY$31,AY$35))),(AY$21+AY$36))</f>
        <v>16514.94697</v>
      </c>
      <c r="AZ38" s="200">
        <f>IF(OR(AZ$1=Assumptions!$B$115,AZ$1=Assumptions!$C$115,AZ$1=Assumptions!$D$115,AZ$1=Assumptions!$E$115,AZ$1=Assumptions!$F$115),(Assumptions!$C$105*AZ$21)+(SUM(AZ28+AZ30+AZ32+AZ33+AZ34)+(Assumptions!$C$105*SUM(AZ$24:AZ$27,AZ$29,AZ$31,AZ$35))),(AZ$21+AZ$36))</f>
        <v>17010.39538</v>
      </c>
      <c r="BA38" s="200">
        <f>IF(OR(BA$1=Assumptions!$B$115,BA$1=Assumptions!$C$115,BA$1=Assumptions!$D$115,BA$1=Assumptions!$E$115,BA$1=Assumptions!$F$115),(Assumptions!$C$105*BA$21)+(SUM(BA28+BA30+BA32+BA33+BA34)+(Assumptions!$C$105*SUM(BA$24:BA$27,BA$29,BA$31,BA$35))),(BA$21+BA$36))</f>
        <v>17010.39538</v>
      </c>
      <c r="BB38" s="200">
        <f>IF(OR(BB$1=Assumptions!$B$115,BB$1=Assumptions!$C$115,BB$1=Assumptions!$D$115,BB$1=Assumptions!$E$115,BB$1=Assumptions!$F$115),(Assumptions!$C$105*BB$21)+(SUM(BB28+BB30+BB32+BB33+BB34)+(Assumptions!$C$105*SUM(BB$24:BB$27,BB$29,BB$31,BB$35))),(BB$21+BB$36))</f>
        <v>17010.39538</v>
      </c>
      <c r="BC38" s="200">
        <f>IF(OR(BC$1=Assumptions!$B$115,BC$1=Assumptions!$C$115,BC$1=Assumptions!$D$115,BC$1=Assumptions!$E$115,BC$1=Assumptions!$F$115),(Assumptions!$C$105*BC$21)+(SUM(BC28+BC30+BC32+BC33+BC34)+(Assumptions!$C$105*SUM(BC$24:BC$27,BC$29,BC$31,BC$35))),(BC$21+BC$36))</f>
        <v>17010.39538</v>
      </c>
      <c r="BD38" s="200">
        <f>IF(OR(BD$1=Assumptions!$B$115,BD$1=Assumptions!$C$115,BD$1=Assumptions!$D$115,BD$1=Assumptions!$E$115,BD$1=Assumptions!$F$115),(Assumptions!$C$105*BD$21)+(SUM(BD28+BD30+BD32+BD33+BD34)+(Assumptions!$C$105*SUM(BD$24:BD$27,BD$29,BD$31,BD$35))),(BD$21+BD$36))</f>
        <v>17010.39538</v>
      </c>
      <c r="BE38" s="200">
        <f>IF(OR(BE$1=Assumptions!$B$115,BE$1=Assumptions!$C$115,BE$1=Assumptions!$D$115,BE$1=Assumptions!$E$115,BE$1=Assumptions!$F$115),(Assumptions!$C$105*BE$21)+(SUM(BE28+BE30+BE32+BE33+BE34)+(Assumptions!$C$105*SUM(BE$24:BE$27,BE$29,BE$31,BE$35))),(BE$21+BE$36))</f>
        <v>17010.39538</v>
      </c>
      <c r="BF38" s="200">
        <f>IF(OR(BF$1=Assumptions!$B$115,BF$1=Assumptions!$C$115,BF$1=Assumptions!$D$115,BF$1=Assumptions!$E$115,BF$1=Assumptions!$F$115),(Assumptions!$C$105*BF$21)+(SUM(BF28+BF30+BF32+BF33+BF34)+(Assumptions!$C$105*SUM(BF$24:BF$27,BF$29,BF$31,BF$35))),(BF$21+BF$36))</f>
        <v>17010.39538</v>
      </c>
      <c r="BG38" s="200">
        <f>IF(OR(BG$1=Assumptions!$B$115,BG$1=Assumptions!$C$115,BG$1=Assumptions!$D$115,BG$1=Assumptions!$E$115,BG$1=Assumptions!$F$115),(Assumptions!$C$105*BG$21)+(SUM(BG28+BG30+BG32+BG33+BG34)+(Assumptions!$C$105*SUM(BG$24:BG$27,BG$29,BG$31,BG$35))),(BG$21+BG$36))</f>
        <v>17010.39538</v>
      </c>
      <c r="BH38" s="200">
        <f>IF(OR(BH$1=Assumptions!$B$115,BH$1=Assumptions!$C$115,BH$1=Assumptions!$D$115,BH$1=Assumptions!$E$115,BH$1=Assumptions!$F$115),(Assumptions!$C$105*BH$21)+(SUM(BH28+BH30+BH32+BH33+BH34)+(Assumptions!$C$105*SUM(BH$24:BH$27,BH$29,BH$31,BH$35))),(BH$21+BH$36))</f>
        <v>17010.39538</v>
      </c>
      <c r="BI38" s="200">
        <f>IF(OR(BI$1=Assumptions!$B$115,BI$1=Assumptions!$C$115,BI$1=Assumptions!$D$115,BI$1=Assumptions!$E$115,BI$1=Assumptions!$F$115),(Assumptions!$C$105*BI$21)+(SUM(BI28+BI30+BI32+BI33+BI34)+(Assumptions!$C$105*SUM(BI$24:BI$27,BI$29,BI$31,BI$35))),(BI$21+BI$36))</f>
        <v>17010.39538</v>
      </c>
      <c r="BJ38" s="200">
        <f>IF(OR(BJ$1=Assumptions!$B$115,BJ$1=Assumptions!$C$115,BJ$1=Assumptions!$D$115,BJ$1=Assumptions!$E$115,BJ$1=Assumptions!$F$115),(Assumptions!$C$105*BJ$21)+(SUM(BJ28+BJ30+BJ32+BJ33+BJ34)+(Assumptions!$C$105*SUM(BJ$24:BJ$27,BJ$29,BJ$31,BJ$35))),(BJ$21+BJ$36))</f>
        <v>17010.39538</v>
      </c>
      <c r="BK38" s="200">
        <f>IF(OR(BK$1=Assumptions!$B$115,BK$1=Assumptions!$C$115,BK$1=Assumptions!$D$115,BK$1=Assumptions!$E$115,BK$1=Assumptions!$F$115),(Assumptions!$C$105*BK$21)+(SUM(BK28+BK30+BK32+BK33+BK34)+(Assumptions!$C$105*SUM(BK$24:BK$27,BK$29,BK$31,BK$35))),(BK$21+BK$36))</f>
        <v>17010.39538</v>
      </c>
      <c r="BL38" s="200">
        <f>IF(OR(BL$1=Assumptions!$B$115,BL$1=Assumptions!$C$115,BL$1=Assumptions!$D$115,BL$1=Assumptions!$E$115,BL$1=Assumptions!$F$115),(Assumptions!$C$105*BL$21)+(SUM(BL28+BL30+BL32+BL33+BL34)+(Assumptions!$C$105*SUM(BL$24:BL$27,BL$29,BL$31,BL$35))),(BL$21+BL$36))</f>
        <v>17520.70724</v>
      </c>
      <c r="BM38" s="200">
        <f>IF(OR(BM$1=Assumptions!$B$115,BM$1=Assumptions!$C$115,BM$1=Assumptions!$D$115,BM$1=Assumptions!$E$115,BM$1=Assumptions!$F$115),(Assumptions!$C$105*BM$21)+(SUM(BM28+BM30+BM32+BM33+BM34)+(Assumptions!$C$105*SUM(BM$24:BM$27,BM$29,BM$31,BM$35))),(BM$21+BM$36))</f>
        <v>17520.70724</v>
      </c>
      <c r="BN38" s="200">
        <f>IF(OR(BN$1=Assumptions!$B$115,BN$1=Assumptions!$C$115,BN$1=Assumptions!$D$115,BN$1=Assumptions!$E$115,BN$1=Assumptions!$F$115),(Assumptions!$C$105*BN$21)+(SUM(BN28+BN30+BN32+BN33+BN34)+(Assumptions!$C$105*SUM(BN$24:BN$27,BN$29,BN$31,BN$35))),(BN$21+BN$36))</f>
        <v>17520.70724</v>
      </c>
      <c r="BO38" s="200">
        <f>IF(OR(BO$1=Assumptions!$B$115,BO$1=Assumptions!$C$115,BO$1=Assumptions!$D$115,BO$1=Assumptions!$E$115,BO$1=Assumptions!$F$115),(Assumptions!$C$105*BO$21)+(SUM(BO28+BO30+BO32+BO33+BO34)+(Assumptions!$C$105*SUM(BO$24:BO$27,BO$29,BO$31,BO$35))),(BO$21+BO$36))</f>
        <v>17520.70724</v>
      </c>
      <c r="BP38" s="200">
        <f>IF(OR(BP$1=Assumptions!$B$115,BP$1=Assumptions!$C$115,BP$1=Assumptions!$D$115,BP$1=Assumptions!$E$115,BP$1=Assumptions!$F$115),(Assumptions!$C$105*BP$21)+(SUM(BP28+BP30+BP32+BP33+BP34)+(Assumptions!$C$105*SUM(BP$24:BP$27,BP$29,BP$31,BP$35))),(BP$21+BP$36))</f>
        <v>17520.70724</v>
      </c>
      <c r="BQ38" s="200">
        <f>IF(OR(BQ$1=Assumptions!$B$115,BQ$1=Assumptions!$C$115,BQ$1=Assumptions!$D$115,BQ$1=Assumptions!$E$115,BQ$1=Assumptions!$F$115),(Assumptions!$C$105*BQ$21)+(SUM(BQ28+BQ30+BQ32+BQ33+BQ34)+(Assumptions!$C$105*SUM(BQ$24:BQ$27,BQ$29,BQ$31,BQ$35))),(BQ$21+BQ$36))</f>
        <v>17520.70724</v>
      </c>
      <c r="BR38" s="200">
        <f>IF(OR(BR$1=Assumptions!$B$115,BR$1=Assumptions!$C$115,BR$1=Assumptions!$D$115,BR$1=Assumptions!$E$115,BR$1=Assumptions!$F$115),(Assumptions!$C$105*BR$21)+(SUM(BR28+BR30+BR32+BR33+BR34)+(Assumptions!$C$105*SUM(BR$24:BR$27,BR$29,BR$31,BR$35))),(BR$21+BR$36))</f>
        <v>17520.70724</v>
      </c>
      <c r="BS38" s="200">
        <f>IF(OR(BS$1=Assumptions!$B$115,BS$1=Assumptions!$C$115,BS$1=Assumptions!$D$115,BS$1=Assumptions!$E$115,BS$1=Assumptions!$F$115),(Assumptions!$C$105*BS$21)+(SUM(BS28+BS30+BS32+BS33+BS34)+(Assumptions!$C$105*SUM(BS$24:BS$27,BS$29,BS$31,BS$35))),(BS$21+BS$36))</f>
        <v>17520.70724</v>
      </c>
      <c r="BT38" s="200">
        <f>IF(OR(BT$1=Assumptions!$B$115,BT$1=Assumptions!$C$115,BT$1=Assumptions!$D$115,BT$1=Assumptions!$E$115,BT$1=Assumptions!$F$115),(Assumptions!$C$105*BT$21)+(SUM(BT28+BT30+BT32+BT33+BT34)+(Assumptions!$C$105*SUM(BT$24:BT$27,BT$29,BT$31,BT$35))),(BT$21+BT$36))</f>
        <v>17520.70724</v>
      </c>
      <c r="BU38" s="200">
        <f>IF(OR(BU$1=Assumptions!$B$115,BU$1=Assumptions!$C$115,BU$1=Assumptions!$D$115,BU$1=Assumptions!$E$115,BU$1=Assumptions!$F$115),(Assumptions!$C$105*BU$21)+(SUM(BU28+BU30+BU32+BU33+BU34)+(Assumptions!$C$105*SUM(BU$24:BU$27,BU$29,BU$31,BU$35))),(BU$21+BU$36))</f>
        <v>17520.70724</v>
      </c>
      <c r="BV38" s="200">
        <f>IF(OR(BV$1=Assumptions!$B$115,BV$1=Assumptions!$C$115,BV$1=Assumptions!$D$115,BV$1=Assumptions!$E$115,BV$1=Assumptions!$F$115),(Assumptions!$C$105*BV$21)+(SUM(BV28+BV30+BV32+BV33+BV34)+(Assumptions!$C$105*SUM(BV$24:BV$27,BV$29,BV$31,BV$35))),(BV$21+BV$36))</f>
        <v>17520.70724</v>
      </c>
      <c r="BW38" s="200">
        <f>IF(OR(BW$1=Assumptions!$B$115,BW$1=Assumptions!$C$115,BW$1=Assumptions!$D$115,BW$1=Assumptions!$E$115,BW$1=Assumptions!$F$115),(Assumptions!$C$105*BW$21)+(SUM(BW28+BW30+BW32+BW33+BW34)+(Assumptions!$C$105*SUM(BW$24:BW$27,BW$29,BW$31,BW$35))),(BW$21+BW$36))</f>
        <v>17520.70724</v>
      </c>
      <c r="BX38" s="200">
        <f>IF(OR(BX$1=Assumptions!$B$115,BX$1=Assumptions!$C$115,BX$1=Assumptions!$D$115,BX$1=Assumptions!$E$115,BX$1=Assumptions!$F$115),(Assumptions!$C$105*BX$21)+(SUM(BX28+BX30+BX32+BX33+BX34)+(Assumptions!$C$105*SUM(BX$24:BX$27,BX$29,BX$31,BX$35))),(BX$21+BX$36))</f>
        <v>18046.32846</v>
      </c>
      <c r="BY38" s="200">
        <f>IF(OR(BY$1=Assumptions!$B$115,BY$1=Assumptions!$C$115,BY$1=Assumptions!$D$115,BY$1=Assumptions!$E$115,BY$1=Assumptions!$F$115),(Assumptions!$C$105*BY$21)+(SUM(BY28+BY30+BY32+BY33+BY34)+(Assumptions!$C$105*SUM(BY$24:BY$27,BY$29,BY$31,BY$35))),(BY$21+BY$36))</f>
        <v>18046.32846</v>
      </c>
      <c r="BZ38" s="200">
        <f>IF(OR(BZ$1=Assumptions!$B$115,BZ$1=Assumptions!$C$115,BZ$1=Assumptions!$D$115,BZ$1=Assumptions!$E$115,BZ$1=Assumptions!$F$115),(Assumptions!$C$105*BZ$21)+(SUM(BZ28+BZ30+BZ32+BZ33+BZ34)+(Assumptions!$C$105*SUM(BZ$24:BZ$27,BZ$29,BZ$31,BZ$35))),(BZ$21+BZ$36))</f>
        <v>18046.32846</v>
      </c>
      <c r="CA38" s="200">
        <f>IF(OR(CA$1=Assumptions!$B$115,CA$1=Assumptions!$C$115,CA$1=Assumptions!$D$115,CA$1=Assumptions!$E$115,CA$1=Assumptions!$F$115),(Assumptions!$C$105*CA$21)+(SUM(CA28+CA30+CA32+CA33+CA34)+(Assumptions!$C$105*SUM(CA$24:CA$27,CA$29,CA$31,CA$35))),(CA$21+CA$36))</f>
        <v>18046.32846</v>
      </c>
      <c r="CB38" s="200">
        <f>IF(OR(CB$1=Assumptions!$B$115,CB$1=Assumptions!$C$115,CB$1=Assumptions!$D$115,CB$1=Assumptions!$E$115,CB$1=Assumptions!$F$115),(Assumptions!$C$105*CB$21)+(SUM(CB28+CB30+CB32+CB33+CB34)+(Assumptions!$C$105*SUM(CB$24:CB$27,CB$29,CB$31,CB$35))),(CB$21+CB$36))</f>
        <v>18046.32846</v>
      </c>
      <c r="CC38" s="200">
        <f>IF(OR(CC$1=Assumptions!$B$115,CC$1=Assumptions!$C$115,CC$1=Assumptions!$D$115,CC$1=Assumptions!$E$115,CC$1=Assumptions!$F$115),(Assumptions!$C$105*CC$21)+(SUM(CC28+CC30+CC32+CC33+CC34)+(Assumptions!$C$105*SUM(CC$24:CC$27,CC$29,CC$31,CC$35))),(CC$21+CC$36))</f>
        <v>18046.32846</v>
      </c>
      <c r="CD38" s="200">
        <f>IF(OR(CD$1=Assumptions!$B$115,CD$1=Assumptions!$C$115,CD$1=Assumptions!$D$115,CD$1=Assumptions!$E$115,CD$1=Assumptions!$F$115),(Assumptions!$C$105*CD$21)+(SUM(CD28+CD30+CD32+CD33+CD34)+(Assumptions!$C$105*SUM(CD$24:CD$27,CD$29,CD$31,CD$35))),(CD$21+CD$36))</f>
        <v>18046.32846</v>
      </c>
      <c r="CE38" s="200">
        <f>IF(OR(CE$1=Assumptions!$B$115,CE$1=Assumptions!$C$115,CE$1=Assumptions!$D$115,CE$1=Assumptions!$E$115,CE$1=Assumptions!$F$115),(Assumptions!$C$105*CE$21)+(SUM(CE28+CE30+CE32+CE33+CE34)+(Assumptions!$C$105*SUM(CE$24:CE$27,CE$29,CE$31,CE$35))),(CE$21+CE$36))</f>
        <v>18046.32846</v>
      </c>
      <c r="CF38" s="200">
        <f>IF(OR(CF$1=Assumptions!$B$115,CF$1=Assumptions!$C$115,CF$1=Assumptions!$D$115,CF$1=Assumptions!$E$115,CF$1=Assumptions!$F$115),(Assumptions!$C$105*CF$21)+(SUM(CF28+CF30+CF32+CF33+CF34)+(Assumptions!$C$105*SUM(CF$24:CF$27,CF$29,CF$31,CF$35))),(CF$21+CF$36))</f>
        <v>18046.32846</v>
      </c>
      <c r="CG38" s="200">
        <f>IF(OR(CG$1=Assumptions!$B$115,CG$1=Assumptions!$C$115,CG$1=Assumptions!$D$115,CG$1=Assumptions!$E$115,CG$1=Assumptions!$F$115),(Assumptions!$C$105*CG$21)+(SUM(CG28+CG30+CG32+CG33+CG34)+(Assumptions!$C$105*SUM(CG$24:CG$27,CG$29,CG$31,CG$35))),(CG$21+CG$36))</f>
        <v>18046.32846</v>
      </c>
      <c r="CH38" s="200">
        <f>IF(OR(CH$1=Assumptions!$B$115,CH$1=Assumptions!$C$115,CH$1=Assumptions!$D$115,CH$1=Assumptions!$E$115,CH$1=Assumptions!$F$115),(Assumptions!$C$105*CH$21)+(SUM(CH28+CH30+CH32+CH33+CH34)+(Assumptions!$C$105*SUM(CH$24:CH$27,CH$29,CH$31,CH$35))),(CH$21+CH$36))</f>
        <v>18046.32846</v>
      </c>
      <c r="CI38" s="200">
        <f>IF(OR(CI$1=Assumptions!$B$115,CI$1=Assumptions!$C$115,CI$1=Assumptions!$D$115,CI$1=Assumptions!$E$115,CI$1=Assumptions!$F$115),(Assumptions!$C$105*CI$21)+(SUM(CI28+CI30+CI32+CI33+CI34)+(Assumptions!$C$105*SUM(CI$24:CI$27,CI$29,CI$31,CI$35))),(CI$21+CI$36))</f>
        <v>18046.32846</v>
      </c>
      <c r="CJ38" s="200">
        <f>IF(OR(CJ$1=Assumptions!$B$115,CJ$1=Assumptions!$C$115,CJ$1=Assumptions!$D$115,CJ$1=Assumptions!$E$115,CJ$1=Assumptions!$F$115),(Assumptions!$C$105*CJ$21)+(SUM(CJ28+CJ30+CJ32+CJ33+CJ34)+(Assumptions!$C$105*SUM(CJ$24:CJ$27,CJ$29,CJ$31,CJ$35))),(CJ$21+CJ$36))</f>
        <v>18587.71831</v>
      </c>
      <c r="CK38" s="200">
        <f>IF(OR(CK$1=Assumptions!$B$115,CK$1=Assumptions!$C$115,CK$1=Assumptions!$D$115,CK$1=Assumptions!$E$115,CK$1=Assumptions!$F$115),(Assumptions!$C$105*CK$21)+(SUM(CK28+CK30+CK32+CK33+CK34)+(Assumptions!$C$105*SUM(CK$24:CK$27,CK$29,CK$31,CK$35))),(CK$21+CK$36))</f>
        <v>18587.71831</v>
      </c>
      <c r="CL38" s="200">
        <f>IF(OR(CL$1=Assumptions!$B$115,CL$1=Assumptions!$C$115,CL$1=Assumptions!$D$115,CL$1=Assumptions!$E$115,CL$1=Assumptions!$F$115),(Assumptions!$C$105*CL$21)+(SUM(CL28+CL30+CL32+CL33+CL34)+(Assumptions!$C$105*SUM(CL$24:CL$27,CL$29,CL$31,CL$35))),(CL$21+CL$36))</f>
        <v>18587.71831</v>
      </c>
      <c r="CM38" s="200">
        <f>IF(OR(CM$1=Assumptions!$B$115,CM$1=Assumptions!$C$115,CM$1=Assumptions!$D$115,CM$1=Assumptions!$E$115,CM$1=Assumptions!$F$115),(Assumptions!$C$105*CM$21)+(SUM(CM28+CM30+CM32+CM33+CM34)+(Assumptions!$C$105*SUM(CM$24:CM$27,CM$29,CM$31,CM$35))),(CM$21+CM$36))</f>
        <v>18587.71831</v>
      </c>
      <c r="CN38" s="200">
        <f>IF(OR(CN$1=Assumptions!$B$115,CN$1=Assumptions!$C$115,CN$1=Assumptions!$D$115,CN$1=Assumptions!$E$115,CN$1=Assumptions!$F$115),(Assumptions!$C$105*CN$21)+(SUM(CN28+CN30+CN32+CN33+CN34)+(Assumptions!$C$105*SUM(CN$24:CN$27,CN$29,CN$31,CN$35))),(CN$21+CN$36))</f>
        <v>18587.71831</v>
      </c>
      <c r="CO38" s="200">
        <f>IF(OR(CO$1=Assumptions!$B$115,CO$1=Assumptions!$C$115,CO$1=Assumptions!$D$115,CO$1=Assumptions!$E$115,CO$1=Assumptions!$F$115),(Assumptions!$C$105*CO$21)+(SUM(CO28+CO30+CO32+CO33+CO34)+(Assumptions!$C$105*SUM(CO$24:CO$27,CO$29,CO$31,CO$35))),(CO$21+CO$36))</f>
        <v>18587.71831</v>
      </c>
      <c r="CP38" s="200">
        <f>IF(OR(CP$1=Assumptions!$B$115,CP$1=Assumptions!$C$115,CP$1=Assumptions!$D$115,CP$1=Assumptions!$E$115,CP$1=Assumptions!$F$115),(Assumptions!$C$105*CP$21)+(SUM(CP28+CP30+CP32+CP33+CP34)+(Assumptions!$C$105*SUM(CP$24:CP$27,CP$29,CP$31,CP$35))),(CP$21+CP$36))</f>
        <v>18587.71831</v>
      </c>
      <c r="CQ38" s="200">
        <f>IF(OR(CQ$1=Assumptions!$B$115,CQ$1=Assumptions!$C$115,CQ$1=Assumptions!$D$115,CQ$1=Assumptions!$E$115,CQ$1=Assumptions!$F$115),(Assumptions!$C$105*CQ$21)+(SUM(CQ28+CQ30+CQ32+CQ33+CQ34)+(Assumptions!$C$105*SUM(CQ$24:CQ$27,CQ$29,CQ$31,CQ$35))),(CQ$21+CQ$36))</f>
        <v>18587.71831</v>
      </c>
      <c r="CR38" s="200">
        <f>IF(OR(CR$1=Assumptions!$B$115,CR$1=Assumptions!$C$115,CR$1=Assumptions!$D$115,CR$1=Assumptions!$E$115,CR$1=Assumptions!$F$115),(Assumptions!$C$105*CR$21)+(SUM(CR28+CR30+CR32+CR33+CR34)+(Assumptions!$C$105*SUM(CR$24:CR$27,CR$29,CR$31,CR$35))),(CR$21+CR$36))</f>
        <v>18587.71831</v>
      </c>
      <c r="CS38" s="200">
        <f>IF(OR(CS$1=Assumptions!$B$115,CS$1=Assumptions!$C$115,CS$1=Assumptions!$D$115,CS$1=Assumptions!$E$115,CS$1=Assumptions!$F$115),(Assumptions!$C$105*CS$21)+(SUM(CS28+CS30+CS32+CS33+CS34)+(Assumptions!$C$105*SUM(CS$24:CS$27,CS$29,CS$31,CS$35))),(CS$21+CS$36))</f>
        <v>18587.71831</v>
      </c>
      <c r="CT38" s="200">
        <f>IF(OR(CT$1=Assumptions!$B$115,CT$1=Assumptions!$C$115,CT$1=Assumptions!$D$115,CT$1=Assumptions!$E$115,CT$1=Assumptions!$F$115),(Assumptions!$C$105*CT$21)+(SUM(CT28+CT30+CT32+CT33+CT34)+(Assumptions!$C$105*SUM(CT$24:CT$27,CT$29,CT$31,CT$35))),(CT$21+CT$36))</f>
        <v>18587.71831</v>
      </c>
      <c r="CU38" s="200">
        <f>IF(OR(CU$1=Assumptions!$B$115,CU$1=Assumptions!$C$115,CU$1=Assumptions!$D$115,CU$1=Assumptions!$E$115,CU$1=Assumptions!$F$115),(Assumptions!$C$105*CU$21)+(SUM(CU28+CU30+CU32+CU33+CU34)+(Assumptions!$C$105*SUM(CU$24:CU$27,CU$29,CU$31,CU$35))),(CU$21+CU$36))</f>
        <v>18587.71831</v>
      </c>
      <c r="CV38" s="200">
        <f>IF(OR(CV$1=Assumptions!$B$115,CV$1=Assumptions!$C$115,CV$1=Assumptions!$D$115,CV$1=Assumptions!$E$115,CV$1=Assumptions!$F$115),(Assumptions!$C$105*CV$21)+(SUM(CV28+CV30+CV32+CV33+CV34)+(Assumptions!$C$105*SUM(CV$24:CV$27,CV$29,CV$31,CV$35))),(CV$21+CV$36))</f>
        <v>19145.34986</v>
      </c>
      <c r="CW38" s="200">
        <f>IF(OR(CW$1=Assumptions!$B$115,CW$1=Assumptions!$C$115,CW$1=Assumptions!$D$115,CW$1=Assumptions!$E$115,CW$1=Assumptions!$F$115),(Assumptions!$C$105*CW$21)+(SUM(CW28+CW30+CW32+CW33+CW34)+(Assumptions!$C$105*SUM(CW$24:CW$27,CW$29,CW$31,CW$35))),(CW$21+CW$36))</f>
        <v>19145.34986</v>
      </c>
      <c r="CX38" s="200">
        <f>IF(OR(CX$1=Assumptions!$B$115,CX$1=Assumptions!$C$115,CX$1=Assumptions!$D$115,CX$1=Assumptions!$E$115,CX$1=Assumptions!$F$115),(Assumptions!$C$105*CX$21)+(SUM(CX28+CX30+CX32+CX33+CX34)+(Assumptions!$C$105*SUM(CX$24:CX$27,CX$29,CX$31,CX$35))),(CX$21+CX$36))</f>
        <v>19145.34986</v>
      </c>
      <c r="CY38" s="200">
        <f>IF(OR(CY$1=Assumptions!$B$115,CY$1=Assumptions!$C$115,CY$1=Assumptions!$D$115,CY$1=Assumptions!$E$115,CY$1=Assumptions!$F$115),(Assumptions!$C$105*CY$21)+(SUM(CY28+CY30+CY32+CY33+CY34)+(Assumptions!$C$105*SUM(CY$24:CY$27,CY$29,CY$31,CY$35))),(CY$21+CY$36))</f>
        <v>19145.34986</v>
      </c>
      <c r="CZ38" s="200">
        <f>IF(OR(CZ$1=Assumptions!$B$115,CZ$1=Assumptions!$C$115,CZ$1=Assumptions!$D$115,CZ$1=Assumptions!$E$115,CZ$1=Assumptions!$F$115),(Assumptions!$C$105*CZ$21)+(SUM(CZ28+CZ30+CZ32+CZ33+CZ34)+(Assumptions!$C$105*SUM(CZ$24:CZ$27,CZ$29,CZ$31,CZ$35))),(CZ$21+CZ$36))</f>
        <v>19145.34986</v>
      </c>
      <c r="DA38" s="200">
        <f>IF(OR(DA$1=Assumptions!$B$115,DA$1=Assumptions!$C$115,DA$1=Assumptions!$D$115,DA$1=Assumptions!$E$115,DA$1=Assumptions!$F$115),(Assumptions!$C$105*DA$21)+(SUM(DA28+DA30+DA32+DA33+DA34)+(Assumptions!$C$105*SUM(DA$24:DA$27,DA$29,DA$31,DA$35))),(DA$21+DA$36))</f>
        <v>19145.34986</v>
      </c>
      <c r="DB38" s="200">
        <f>IF(OR(DB$1=Assumptions!$B$115,DB$1=Assumptions!$C$115,DB$1=Assumptions!$D$115,DB$1=Assumptions!$E$115,DB$1=Assumptions!$F$115),(Assumptions!$C$105*DB$21)+(SUM(DB28+DB30+DB32+DB33+DB34)+(Assumptions!$C$105*SUM(DB$24:DB$27,DB$29,DB$31,DB$35))),(DB$21+DB$36))</f>
        <v>19145.34986</v>
      </c>
      <c r="DC38" s="200">
        <f>IF(OR(DC$1=Assumptions!$B$115,DC$1=Assumptions!$C$115,DC$1=Assumptions!$D$115,DC$1=Assumptions!$E$115,DC$1=Assumptions!$F$115),(Assumptions!$C$105*DC$21)+(SUM(DC28+DC30+DC32+DC33+DC34)+(Assumptions!$C$105*SUM(DC$24:DC$27,DC$29,DC$31,DC$35))),(DC$21+DC$36))</f>
        <v>19145.34986</v>
      </c>
      <c r="DD38" s="200">
        <f>IF(OR(DD$1=Assumptions!$B$115,DD$1=Assumptions!$C$115,DD$1=Assumptions!$D$115,DD$1=Assumptions!$E$115,DD$1=Assumptions!$F$115),(Assumptions!$C$105*DD$21)+(SUM(DD28+DD30+DD32+DD33+DD34)+(Assumptions!$C$105*SUM(DD$24:DD$27,DD$29,DD$31,DD$35))),(DD$21+DD$36))</f>
        <v>19145.34986</v>
      </c>
      <c r="DE38" s="200">
        <f>IF(OR(DE$1=Assumptions!$B$115,DE$1=Assumptions!$C$115,DE$1=Assumptions!$D$115,DE$1=Assumptions!$E$115,DE$1=Assumptions!$F$115),(Assumptions!$C$105*DE$21)+(SUM(DE28+DE30+DE32+DE33+DE34)+(Assumptions!$C$105*SUM(DE$24:DE$27,DE$29,DE$31,DE$35))),(DE$21+DE$36))</f>
        <v>19145.34986</v>
      </c>
      <c r="DF38" s="200">
        <f>IF(OR(DF$1=Assumptions!$B$115,DF$1=Assumptions!$C$115,DF$1=Assumptions!$D$115,DF$1=Assumptions!$E$115,DF$1=Assumptions!$F$115),(Assumptions!$C$105*DF$21)+(SUM(DF28+DF30+DF32+DF33+DF34)+(Assumptions!$C$105*SUM(DF$24:DF$27,DF$29,DF$31,DF$35))),(DF$21+DF$36))</f>
        <v>19145.34986</v>
      </c>
      <c r="DG38" s="200">
        <f>IF(OR(DG$1=Assumptions!$B$115,DG$1=Assumptions!$C$115,DG$1=Assumptions!$D$115,DG$1=Assumptions!$E$115,DG$1=Assumptions!$F$115),(Assumptions!$C$105*DG$21)+(SUM(DG28+DG30+DG32+DG33+DG34)+(Assumptions!$C$105*SUM(DG$24:DG$27,DG$29,DG$31,DG$35))),(DG$21+DG$36))</f>
        <v>19145.34986</v>
      </c>
      <c r="DH38" s="200">
        <f>IF(OR(DH$1=Assumptions!$B$115,DH$1=Assumptions!$C$115,DH$1=Assumptions!$D$115,DH$1=Assumptions!$E$115,DH$1=Assumptions!$F$115),(Assumptions!$C$105*DH$21)+(SUM(DH28+DH30+DH32+DH33+DH34)+(Assumptions!$C$105*SUM(DH$24:DH$27,DH$29,DH$31,DH$35))),(DH$21+DH$36))</f>
        <v>18914.99019</v>
      </c>
      <c r="DI38" s="200">
        <f>IF(OR(DI$1=Assumptions!$B$115,DI$1=Assumptions!$C$115,DI$1=Assumptions!$D$115,DI$1=Assumptions!$E$115,DI$1=Assumptions!$F$115),(Assumptions!$C$105*DI$21)+(SUM(DI28+DI30+DI32+DI33+DI34)+(Assumptions!$C$105*SUM(DI$24:DI$27,DI$29,DI$31,DI$35))),(DI$21+DI$36))</f>
        <v>18914.99019</v>
      </c>
      <c r="DJ38" s="200">
        <f>IF(OR(DJ$1=Assumptions!$B$115,DJ$1=Assumptions!$C$115,DJ$1=Assumptions!$D$115,DJ$1=Assumptions!$E$115,DJ$1=Assumptions!$F$115),(Assumptions!$C$105*DJ$21)+(SUM(DJ28+DJ30+DJ32+DJ33+DJ34)+(Assumptions!$C$105*SUM(DJ$24:DJ$27,DJ$29,DJ$31,DJ$35))),(DJ$21+DJ$36))</f>
        <v>18914.99019</v>
      </c>
      <c r="DK38" s="200">
        <f>IF(OR(DK$1=Assumptions!$B$115,DK$1=Assumptions!$C$115,DK$1=Assumptions!$D$115,DK$1=Assumptions!$E$115,DK$1=Assumptions!$F$115),(Assumptions!$C$105*DK$21)+(SUM(DK28+DK30+DK32+DK33+DK34)+(Assumptions!$C$105*SUM(DK$24:DK$27,DK$29,DK$31,DK$35))),(DK$21+DK$36))</f>
        <v>18914.99019</v>
      </c>
      <c r="DL38" s="200">
        <f>IF(OR(DL$1=Assumptions!$B$115,DL$1=Assumptions!$C$115,DL$1=Assumptions!$D$115,DL$1=Assumptions!$E$115,DL$1=Assumptions!$F$115),(Assumptions!$C$105*DL$21)+(SUM(DL28+DL30+DL32+DL33+DL34)+(Assumptions!$C$105*SUM(DL$24:DL$27,DL$29,DL$31,DL$35))),(DL$21+DL$36))</f>
        <v>18914.99019</v>
      </c>
      <c r="DM38" s="200">
        <f>IF(OR(DM$1=Assumptions!$B$115,DM$1=Assumptions!$C$115,DM$1=Assumptions!$D$115,DM$1=Assumptions!$E$115,DM$1=Assumptions!$F$115),(Assumptions!$C$105*DM$21)+(SUM(DM28+DM30+DM32+DM33+DM34)+(Assumptions!$C$105*SUM(DM$24:DM$27,DM$29,DM$31,DM$35))),(DM$21+DM$36))</f>
        <v>18914.99019</v>
      </c>
      <c r="DN38" s="200">
        <f>IF(OR(DN$1=Assumptions!$B$115,DN$1=Assumptions!$C$115,DN$1=Assumptions!$D$115,DN$1=Assumptions!$E$115,DN$1=Assumptions!$F$115),(Assumptions!$C$105*DN$21)+(SUM(DN28+DN30+DN32+DN33+DN34)+(Assumptions!$C$105*SUM(DN$24:DN$27,DN$29,DN$31,DN$35))),(DN$21+DN$36))</f>
        <v>18914.99019</v>
      </c>
      <c r="DO38" s="200">
        <f>IF(OR(DO$1=Assumptions!$B$115,DO$1=Assumptions!$C$115,DO$1=Assumptions!$D$115,DO$1=Assumptions!$E$115,DO$1=Assumptions!$F$115),(Assumptions!$C$105*DO$21)+(SUM(DO28+DO30+DO32+DO33+DO34)+(Assumptions!$C$105*SUM(DO$24:DO$27,DO$29,DO$31,DO$35))),(DO$21+DO$36))</f>
        <v>18914.99019</v>
      </c>
      <c r="DP38" s="200">
        <f>IF(OR(DP$1=Assumptions!$B$115,DP$1=Assumptions!$C$115,DP$1=Assumptions!$D$115,DP$1=Assumptions!$E$115,DP$1=Assumptions!$F$115),(Assumptions!$C$105*DP$21)+(SUM(DP28+DP30+DP32+DP33+DP34)+(Assumptions!$C$105*SUM(DP$24:DP$27,DP$29,DP$31,DP$35))),(DP$21+DP$36))</f>
        <v>18914.99019</v>
      </c>
      <c r="DQ38" s="200">
        <f>IF(OR(DQ$1=Assumptions!$B$115,DQ$1=Assumptions!$C$115,DQ$1=Assumptions!$D$115,DQ$1=Assumptions!$E$115,DQ$1=Assumptions!$F$115),(Assumptions!$C$105*DQ$21)+(SUM(DQ28+DQ30+DQ32+DQ33+DQ34)+(Assumptions!$C$105*SUM(DQ$24:DQ$27,DQ$29,DQ$31,DQ$35))),(DQ$21+DQ$36))</f>
        <v>18914.99019</v>
      </c>
      <c r="DR38" s="200">
        <f>IF(OR(DR$1=Assumptions!$B$115,DR$1=Assumptions!$C$115,DR$1=Assumptions!$D$115,DR$1=Assumptions!$E$115,DR$1=Assumptions!$F$115),(Assumptions!$C$105*DR$21)+(SUM(DR28+DR30+DR32+DR33+DR34)+(Assumptions!$C$105*SUM(DR$24:DR$27,DR$29,DR$31,DR$35))),(DR$21+DR$36))</f>
        <v>18914.99019</v>
      </c>
      <c r="DS38" s="200">
        <f>IF(OR(DS$1=Assumptions!$B$115,DS$1=Assumptions!$C$115,DS$1=Assumptions!$D$115,DS$1=Assumptions!$E$115,DS$1=Assumptions!$F$115),(Assumptions!$C$105*DS$21)+(SUM(DS28+DS30+DS32+DS33+DS34)+(Assumptions!$C$105*SUM(DS$24:DS$27,DS$29,DS$31,DS$35))),(DS$21+DS$36))</f>
        <v>18914.99019</v>
      </c>
      <c r="DT38" s="200">
        <f>IF(OR(DT$1=Assumptions!$B$115,DT$1=Assumptions!$C$115,DT$1=Assumptions!$D$115,DT$1=Assumptions!$E$115,DT$1=Assumptions!$F$115),(Assumptions!$C$105*DT$21)+(SUM(DT28+DT30+DT32+DT33+DT34)+(Assumptions!$C$105*SUM(DT$24:DT$27,DT$29,DT$31,DT$35))),(DT$21+DT$36))</f>
        <v>20311.30167</v>
      </c>
      <c r="DU38" s="200">
        <f>IF(OR(DU$1=Assumptions!$B$115,DU$1=Assumptions!$C$115,DU$1=Assumptions!$D$115,DU$1=Assumptions!$E$115,DU$1=Assumptions!$F$115),(Assumptions!$C$105*DU$21)+(SUM(DU28+DU30+DU32+DU33+DU34)+(Assumptions!$C$105*SUM(DU$24:DU$27,DU$29,DU$31,DU$35))),(DU$21+DU$36))</f>
        <v>20311.30167</v>
      </c>
      <c r="DV38" s="200">
        <f>IF(OR(DV$1=Assumptions!$B$115,DV$1=Assumptions!$C$115,DV$1=Assumptions!$D$115,DV$1=Assumptions!$E$115,DV$1=Assumptions!$F$115),(Assumptions!$C$105*DV$21)+(SUM(DV28+DV30+DV32+DV33+DV34)+(Assumptions!$C$105*SUM(DV$24:DV$27,DV$29,DV$31,DV$35))),(DV$21+DV$36))</f>
        <v>20311.30167</v>
      </c>
      <c r="DW38" s="200">
        <f>IF(OR(DW$1=Assumptions!$B$115,DW$1=Assumptions!$C$115,DW$1=Assumptions!$D$115,DW$1=Assumptions!$E$115,DW$1=Assumptions!$F$115),(Assumptions!$C$105*DW$21)+(SUM(DW28+DW30+DW32+DW33+DW34)+(Assumptions!$C$105*SUM(DW$24:DW$27,DW$29,DW$31,DW$35))),(DW$21+DW$36))</f>
        <v>20311.30167</v>
      </c>
      <c r="DX38" s="200">
        <f>IF(OR(DX$1=Assumptions!$B$115,DX$1=Assumptions!$C$115,DX$1=Assumptions!$D$115,DX$1=Assumptions!$E$115,DX$1=Assumptions!$F$115),(Assumptions!$C$105*DX$21)+(SUM(DX28+DX30+DX32+DX33+DX34)+(Assumptions!$C$105*SUM(DX$24:DX$27,DX$29,DX$31,DX$35))),(DX$21+DX$36))</f>
        <v>20311.30167</v>
      </c>
      <c r="DY38" s="200">
        <f>IF(OR(DY$1=Assumptions!$B$115,DY$1=Assumptions!$C$115,DY$1=Assumptions!$D$115,DY$1=Assumptions!$E$115,DY$1=Assumptions!$F$115),(Assumptions!$C$105*DY$21)+(SUM(DY28+DY30+DY32+DY33+DY34)+(Assumptions!$C$105*SUM(DY$24:DY$27,DY$29,DY$31,DY$35))),(DY$21+DY$36))</f>
        <v>20311.30167</v>
      </c>
      <c r="DZ38" s="200">
        <f>IF(OR(DZ$1=Assumptions!$B$115,DZ$1=Assumptions!$C$115,DZ$1=Assumptions!$D$115,DZ$1=Assumptions!$E$115,DZ$1=Assumptions!$F$115),(Assumptions!$C$105*DZ$21)+(SUM(DZ28+DZ30+DZ32+DZ33+DZ34)+(Assumptions!$C$105*SUM(DZ$24:DZ$27,DZ$29,DZ$31,DZ$35))),(DZ$21+DZ$36))</f>
        <v>20311.30167</v>
      </c>
      <c r="EA38" s="200">
        <f>IF(OR(EA$1=Assumptions!$B$115,EA$1=Assumptions!$C$115,EA$1=Assumptions!$D$115,EA$1=Assumptions!$E$115,EA$1=Assumptions!$F$115),(Assumptions!$C$105*EA$21)+(SUM(EA28+EA30+EA32+EA33+EA34)+(Assumptions!$C$105*SUM(EA$24:EA$27,EA$29,EA$31,EA$35))),(EA$21+EA$36))</f>
        <v>20311.30167</v>
      </c>
      <c r="EB38" s="200">
        <f>IF(OR(EB$1=Assumptions!$B$115,EB$1=Assumptions!$C$115,EB$1=Assumptions!$D$115,EB$1=Assumptions!$E$115,EB$1=Assumptions!$F$115),(Assumptions!$C$105*EB$21)+(SUM(EB28+EB30+EB32+EB33+EB34)+(Assumptions!$C$105*SUM(EB$24:EB$27,EB$29,EB$31,EB$35))),(EB$21+EB$36))</f>
        <v>20311.30167</v>
      </c>
      <c r="EC38" s="200">
        <f>IF(OR(EC$1=Assumptions!$B$115,EC$1=Assumptions!$C$115,EC$1=Assumptions!$D$115,EC$1=Assumptions!$E$115,EC$1=Assumptions!$F$115),(Assumptions!$C$105*EC$21)+(SUM(EC28+EC30+EC32+EC33+EC34)+(Assumptions!$C$105*SUM(EC$24:EC$27,EC$29,EC$31,EC$35))),(EC$21+EC$36))</f>
        <v>20311.30167</v>
      </c>
      <c r="ED38" s="200">
        <f>IF(OR(ED$1=Assumptions!$B$115,ED$1=Assumptions!$C$115,ED$1=Assumptions!$D$115,ED$1=Assumptions!$E$115,ED$1=Assumptions!$F$115),(Assumptions!$C$105*ED$21)+(SUM(ED28+ED30+ED32+ED33+ED34)+(Assumptions!$C$105*SUM(ED$24:ED$27,ED$29,ED$31,ED$35))),(ED$21+ED$36))</f>
        <v>20311.30167</v>
      </c>
      <c r="EE38" s="200">
        <f>IF(OR(EE$1=Assumptions!$B$115,EE$1=Assumptions!$C$115,EE$1=Assumptions!$D$115,EE$1=Assumptions!$E$115,EE$1=Assumptions!$F$115),(Assumptions!$C$105*EE$21)+(SUM(EE28+EE30+EE32+EE33+EE34)+(Assumptions!$C$105*SUM(EE$24:EE$27,EE$29,EE$31,EE$35))),(EE$21+EE$36))</f>
        <v>20311.30167</v>
      </c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</row>
    <row r="40" ht="15.75" customHeight="1">
      <c r="A40" s="1"/>
      <c r="B40" s="1"/>
      <c r="C40" s="1" t="str">
        <f>'306 e. Armory'!C40</f>
        <v>Capital Expenditure</v>
      </c>
      <c r="D40" s="122">
        <f>IF(OR(D$1=Assumptions!$B$115,D$1=Assumptions!$C$115,D$1=Assumptions!$D$115,D$1=Assumptions!$E$115,D$1=Assumptions!$F$115),Assumptions!$AB$12*Assumptions!$C$102/Assumptions!$C$104,0)</f>
        <v>0</v>
      </c>
      <c r="E40" s="122">
        <f>IF(OR(E$1=Assumptions!$B$115,E$1=Assumptions!$C$115,E$1=Assumptions!$D$115,E$1=Assumptions!$E$115,E$1=Assumptions!$F$115),Assumptions!$AB$12*Assumptions!$C$102/Assumptions!$C$104,0)</f>
        <v>0</v>
      </c>
      <c r="F40" s="122">
        <f>IF(OR(F$1=Assumptions!$B$115,F$1=Assumptions!$C$115,F$1=Assumptions!$D$115,F$1=Assumptions!$E$115,F$1=Assumptions!$F$115),Assumptions!$AB$12*Assumptions!$C$102/Assumptions!$C$104,0)</f>
        <v>0</v>
      </c>
      <c r="G40" s="122">
        <f>IF(OR(G$1=Assumptions!$B$115,G$1=Assumptions!$C$115,G$1=Assumptions!$D$115,G$1=Assumptions!$E$115,G$1=Assumptions!$F$115),Assumptions!$AB$12*Assumptions!$C$102/Assumptions!$C$104,0)</f>
        <v>0</v>
      </c>
      <c r="H40" s="122">
        <f>IF(OR(H$1=Assumptions!$B$115,H$1=Assumptions!$C$115,H$1=Assumptions!$D$115,H$1=Assumptions!$E$115,H$1=Assumptions!$F$115),Assumptions!$AB$12*Assumptions!$C$102/Assumptions!$C$104,0)</f>
        <v>0</v>
      </c>
      <c r="I40" s="122">
        <f>IF(OR(I$1=Assumptions!$B$115,I$1=Assumptions!$C$115,I$1=Assumptions!$D$115,I$1=Assumptions!$E$115,I$1=Assumptions!$F$115),Assumptions!$AB$12*Assumptions!$C$102/Assumptions!$C$104,0)</f>
        <v>0</v>
      </c>
      <c r="J40" s="122">
        <f>IF(OR(J$1=Assumptions!$B$115,J$1=Assumptions!$C$115,J$1=Assumptions!$D$115,J$1=Assumptions!$E$115,J$1=Assumptions!$F$115),Assumptions!$AB$12*Assumptions!$C$102/Assumptions!$C$104,0)</f>
        <v>0</v>
      </c>
      <c r="K40" s="122">
        <f>IF(OR(K$1=Assumptions!$B$115,K$1=Assumptions!$C$115,K$1=Assumptions!$D$115,K$1=Assumptions!$E$115,K$1=Assumptions!$F$115),Assumptions!$AB$12*Assumptions!$C$102/Assumptions!$C$104,0)</f>
        <v>0</v>
      </c>
      <c r="L40" s="122">
        <f>IF(OR(L$1=Assumptions!$B$115,L$1=Assumptions!$C$115,L$1=Assumptions!$D$115,L$1=Assumptions!$E$115,L$1=Assumptions!$F$115),Assumptions!$AB$12*Assumptions!$C$102/Assumptions!$C$104,0)</f>
        <v>0</v>
      </c>
      <c r="M40" s="122">
        <f>IF(OR(M$1=Assumptions!$B$115,M$1=Assumptions!$C$115,M$1=Assumptions!$D$115,M$1=Assumptions!$E$115,M$1=Assumptions!$F$115),Assumptions!$AB$12*Assumptions!$C$102/Assumptions!$C$104,0)</f>
        <v>0</v>
      </c>
      <c r="N40" s="122">
        <f>IF(OR(N$1=Assumptions!$B$115,N$1=Assumptions!$C$115,N$1=Assumptions!$D$115,N$1=Assumptions!$E$115,N$1=Assumptions!$F$115),Assumptions!$AB$12*Assumptions!$C$102/Assumptions!$C$104,0)</f>
        <v>0</v>
      </c>
      <c r="O40" s="122">
        <f>IF(OR(O$1=Assumptions!$B$115,O$1=Assumptions!$C$115,O$1=Assumptions!$D$115,O$1=Assumptions!$E$115,O$1=Assumptions!$F$115),Assumptions!$AB$12*Assumptions!$C$102/Assumptions!$C$104,0)</f>
        <v>0</v>
      </c>
      <c r="P40" s="122">
        <f>IF(OR(P$1=Assumptions!$B$115,P$1=Assumptions!$C$115,P$1=Assumptions!$D$115,P$1=Assumptions!$E$115,P$1=Assumptions!$F$115),Assumptions!$AB$12*Assumptions!$C$102/Assumptions!$C$104,0)</f>
        <v>0</v>
      </c>
      <c r="Q40" s="122">
        <f>IF(OR(Q$1=Assumptions!$B$115,Q$1=Assumptions!$C$115,Q$1=Assumptions!$D$115,Q$1=Assumptions!$E$115,Q$1=Assumptions!$F$115),Assumptions!$AB$12*Assumptions!$C$102/Assumptions!$C$104,0)</f>
        <v>0</v>
      </c>
      <c r="R40" s="122">
        <f>IF(OR(R$1=Assumptions!$B$115,R$1=Assumptions!$C$115,R$1=Assumptions!$D$115,R$1=Assumptions!$E$115,R$1=Assumptions!$F$115),Assumptions!$AB$12*Assumptions!$C$102/Assumptions!$C$104,0)</f>
        <v>0</v>
      </c>
      <c r="S40" s="122">
        <f>IF(OR(S$1=Assumptions!$B$115,S$1=Assumptions!$C$115,S$1=Assumptions!$D$115,S$1=Assumptions!$E$115,S$1=Assumptions!$F$115),Assumptions!$AB$12*Assumptions!$C$102/Assumptions!$C$104,0)</f>
        <v>0</v>
      </c>
      <c r="T40" s="122">
        <f>IF(OR(T$1=Assumptions!$B$115,T$1=Assumptions!$C$115,T$1=Assumptions!$D$115,T$1=Assumptions!$E$115,T$1=Assumptions!$F$115),Assumptions!$AB$12*Assumptions!$C$102/Assumptions!$C$104,0)</f>
        <v>0</v>
      </c>
      <c r="U40" s="122">
        <f>IF(OR(U$1=Assumptions!$B$115,U$1=Assumptions!$C$115,U$1=Assumptions!$D$115,U$1=Assumptions!$E$115,U$1=Assumptions!$F$115),Assumptions!$AB$12*Assumptions!$C$102/Assumptions!$C$104,0)</f>
        <v>0</v>
      </c>
      <c r="V40" s="122">
        <f>IF(OR(V$1=Assumptions!$B$115,V$1=Assumptions!$C$115,V$1=Assumptions!$D$115,V$1=Assumptions!$E$115,V$1=Assumptions!$F$115),Assumptions!$AB$12*Assumptions!$C$102/Assumptions!$C$104,0)</f>
        <v>0</v>
      </c>
      <c r="W40" s="122">
        <f>IF(OR(W$1=Assumptions!$B$115,W$1=Assumptions!$C$115,W$1=Assumptions!$D$115,W$1=Assumptions!$E$115,W$1=Assumptions!$F$115),Assumptions!$AB$12*Assumptions!$C$102/Assumptions!$C$104,0)</f>
        <v>0</v>
      </c>
      <c r="X40" s="122">
        <f>IF(OR(X$1=Assumptions!$B$115,X$1=Assumptions!$C$115,X$1=Assumptions!$D$115,X$1=Assumptions!$E$115,X$1=Assumptions!$F$115),Assumptions!$AB$12*Assumptions!$C$102/Assumptions!$C$104,0)</f>
        <v>0</v>
      </c>
      <c r="Y40" s="122">
        <f>IF(OR(Y$1=Assumptions!$B$115,Y$1=Assumptions!$C$115,Y$1=Assumptions!$D$115,Y$1=Assumptions!$E$115,Y$1=Assumptions!$F$115),Assumptions!$AB$12*Assumptions!$C$102/Assumptions!$C$104,0)</f>
        <v>0</v>
      </c>
      <c r="Z40" s="122">
        <f>IF(OR(Z$1=Assumptions!$B$115,Z$1=Assumptions!$C$115,Z$1=Assumptions!$D$115,Z$1=Assumptions!$E$115,Z$1=Assumptions!$F$115),Assumptions!$AB$12*Assumptions!$C$102/Assumptions!$C$104,0)</f>
        <v>0</v>
      </c>
      <c r="AA40" s="122">
        <f>IF(OR(AA$1=Assumptions!$B$115,AA$1=Assumptions!$C$115,AA$1=Assumptions!$D$115,AA$1=Assumptions!$E$115,AA$1=Assumptions!$F$115),Assumptions!$AB$12*Assumptions!$C$102/Assumptions!$C$104,0)</f>
        <v>0</v>
      </c>
      <c r="AB40" s="122">
        <f>IF(OR(AB$1=Assumptions!$B$115,AB$1=Assumptions!$C$115,AB$1=Assumptions!$D$115,AB$1=Assumptions!$E$115,AB$1=Assumptions!$F$115),Assumptions!$AB$12*Assumptions!$C$102/Assumptions!$C$104,0)</f>
        <v>0</v>
      </c>
      <c r="AC40" s="122">
        <f>IF(OR(AC$1=Assumptions!$B$115,AC$1=Assumptions!$C$115,AC$1=Assumptions!$D$115,AC$1=Assumptions!$E$115,AC$1=Assumptions!$F$115),Assumptions!$AB$12*Assumptions!$C$102/Assumptions!$C$104,0)</f>
        <v>0</v>
      </c>
      <c r="AD40" s="122">
        <f>IF(OR(AD$1=Assumptions!$B$115,AD$1=Assumptions!$C$115,AD$1=Assumptions!$D$115,AD$1=Assumptions!$E$115,AD$1=Assumptions!$F$115),Assumptions!$AB$12*Assumptions!$C$102/Assumptions!$C$104,0)</f>
        <v>0</v>
      </c>
      <c r="AE40" s="122">
        <f>IF(OR(AE$1=Assumptions!$B$115,AE$1=Assumptions!$C$115,AE$1=Assumptions!$D$115,AE$1=Assumptions!$E$115,AE$1=Assumptions!$F$115),Assumptions!$AB$12*Assumptions!$C$102/Assumptions!$C$104,0)</f>
        <v>0</v>
      </c>
      <c r="AF40" s="122">
        <f>IF(OR(AF$1=Assumptions!$B$115,AF$1=Assumptions!$C$115,AF$1=Assumptions!$D$115,AF$1=Assumptions!$E$115,AF$1=Assumptions!$F$115),Assumptions!$AB$12*Assumptions!$C$102/Assumptions!$C$104,0)</f>
        <v>0</v>
      </c>
      <c r="AG40" s="122">
        <f>IF(OR(AG$1=Assumptions!$B$115,AG$1=Assumptions!$C$115,AG$1=Assumptions!$D$115,AG$1=Assumptions!$E$115,AG$1=Assumptions!$F$115),Assumptions!$AB$12*Assumptions!$C$102/Assumptions!$C$104,0)</f>
        <v>0</v>
      </c>
      <c r="AH40" s="122">
        <f>IF(OR(AH$1=Assumptions!$B$115,AH$1=Assumptions!$C$115,AH$1=Assumptions!$D$115,AH$1=Assumptions!$E$115,AH$1=Assumptions!$F$115),Assumptions!$AB$12*Assumptions!$C$102/Assumptions!$C$104,0)</f>
        <v>0</v>
      </c>
      <c r="AI40" s="122">
        <f>IF(OR(AI$1=Assumptions!$B$115,AI$1=Assumptions!$C$115,AI$1=Assumptions!$D$115,AI$1=Assumptions!$E$115,AI$1=Assumptions!$F$115),Assumptions!$AB$12*Assumptions!$C$102/Assumptions!$C$104,0)</f>
        <v>0</v>
      </c>
      <c r="AJ40" s="122">
        <f>IF(OR(AJ$1=Assumptions!$B$115,AJ$1=Assumptions!$C$115,AJ$1=Assumptions!$D$115,AJ$1=Assumptions!$E$115,AJ$1=Assumptions!$F$115),Assumptions!$AB$12*Assumptions!$C$102/Assumptions!$C$104,0)</f>
        <v>0</v>
      </c>
      <c r="AK40" s="122">
        <f>IF(OR(AK$1=Assumptions!$B$115,AK$1=Assumptions!$C$115,AK$1=Assumptions!$D$115,AK$1=Assumptions!$E$115,AK$1=Assumptions!$F$115),Assumptions!$AB$12*Assumptions!$C$102/Assumptions!$C$104,0)</f>
        <v>0</v>
      </c>
      <c r="AL40" s="122">
        <f>IF(OR(AL$1=Assumptions!$B$115,AL$1=Assumptions!$C$115,AL$1=Assumptions!$D$115,AL$1=Assumptions!$E$115,AL$1=Assumptions!$F$115),Assumptions!$AB$12*Assumptions!$C$102/Assumptions!$C$104,0)</f>
        <v>0</v>
      </c>
      <c r="AM40" s="122">
        <f>IF(OR(AM$1=Assumptions!$B$115,AM$1=Assumptions!$C$115,AM$1=Assumptions!$D$115,AM$1=Assumptions!$E$115,AM$1=Assumptions!$F$115),Assumptions!$AB$12*Assumptions!$C$102/Assumptions!$C$104,0)</f>
        <v>0</v>
      </c>
      <c r="AN40" s="122">
        <f>IF(OR(AN$1=Assumptions!$B$115,AN$1=Assumptions!$C$115,AN$1=Assumptions!$D$115,AN$1=Assumptions!$E$115,AN$1=Assumptions!$F$115),Assumptions!$AB$12*Assumptions!$C$102/Assumptions!$C$104,0)</f>
        <v>0</v>
      </c>
      <c r="AO40" s="122">
        <f>IF(OR(AO$1=Assumptions!$B$115,AO$1=Assumptions!$C$115,AO$1=Assumptions!$D$115,AO$1=Assumptions!$E$115,AO$1=Assumptions!$F$115),Assumptions!$AB$12*Assumptions!$C$102/Assumptions!$C$104,0)</f>
        <v>0</v>
      </c>
      <c r="AP40" s="122">
        <f>IF(OR(AP$1=Assumptions!$B$115,AP$1=Assumptions!$C$115,AP$1=Assumptions!$D$115,AP$1=Assumptions!$E$115,AP$1=Assumptions!$F$115),Assumptions!$AB$12*Assumptions!$C$102/Assumptions!$C$104,0)</f>
        <v>0</v>
      </c>
      <c r="AQ40" s="122">
        <f>IF(OR(AQ$1=Assumptions!$B$115,AQ$1=Assumptions!$C$115,AQ$1=Assumptions!$D$115,AQ$1=Assumptions!$E$115,AQ$1=Assumptions!$F$115),Assumptions!$AB$12*Assumptions!$C$102/Assumptions!$C$104,0)</f>
        <v>0</v>
      </c>
      <c r="AR40" s="122">
        <f>IF(OR(AR$1=Assumptions!$B$115,AR$1=Assumptions!$C$115,AR$1=Assumptions!$D$115,AR$1=Assumptions!$E$115,AR$1=Assumptions!$F$115),Assumptions!$AB$12*Assumptions!$C$102/Assumptions!$C$104,0)</f>
        <v>0</v>
      </c>
      <c r="AS40" s="122">
        <f>IF(OR(AS$1=Assumptions!$B$115,AS$1=Assumptions!$C$115,AS$1=Assumptions!$D$115,AS$1=Assumptions!$E$115,AS$1=Assumptions!$F$115),Assumptions!$AB$12*Assumptions!$C$102/Assumptions!$C$104,0)</f>
        <v>0</v>
      </c>
      <c r="AT40" s="122">
        <f>IF(OR(AT$1=Assumptions!$B$115,AT$1=Assumptions!$C$115,AT$1=Assumptions!$D$115,AT$1=Assumptions!$E$115,AT$1=Assumptions!$F$115),Assumptions!$AB$12*Assumptions!$C$102/Assumptions!$C$104,0)</f>
        <v>0</v>
      </c>
      <c r="AU40" s="122">
        <f>IF(OR(AU$1=Assumptions!$B$115,AU$1=Assumptions!$C$115,AU$1=Assumptions!$D$115,AU$1=Assumptions!$E$115,AU$1=Assumptions!$F$115),Assumptions!$AB$12*Assumptions!$C$102/Assumptions!$C$104,0)</f>
        <v>0</v>
      </c>
      <c r="AV40" s="122">
        <f>IF(OR(AV$1=Assumptions!$B$115,AV$1=Assumptions!$C$115,AV$1=Assumptions!$D$115,AV$1=Assumptions!$E$115,AV$1=Assumptions!$F$115),Assumptions!$AB$12*Assumptions!$C$102/Assumptions!$C$104,0)</f>
        <v>0</v>
      </c>
      <c r="AW40" s="122">
        <f>IF(OR(AW$1=Assumptions!$B$115,AW$1=Assumptions!$C$115,AW$1=Assumptions!$D$115,AW$1=Assumptions!$E$115,AW$1=Assumptions!$F$115),Assumptions!$AB$12*Assumptions!$C$102/Assumptions!$C$104,0)</f>
        <v>0</v>
      </c>
      <c r="AX40" s="122">
        <f>IF(OR(AX$1=Assumptions!$B$115,AX$1=Assumptions!$C$115,AX$1=Assumptions!$D$115,AX$1=Assumptions!$E$115,AX$1=Assumptions!$F$115),Assumptions!$AB$12*Assumptions!$C$102/Assumptions!$C$104,0)</f>
        <v>0</v>
      </c>
      <c r="AY40" s="122">
        <f>IF(OR(AY$1=Assumptions!$B$115,AY$1=Assumptions!$C$115,AY$1=Assumptions!$D$115,AY$1=Assumptions!$E$115,AY$1=Assumptions!$F$115),Assumptions!$AB$12*Assumptions!$C$102/Assumptions!$C$104,0)</f>
        <v>0</v>
      </c>
      <c r="AZ40" s="122">
        <f>IF(OR(AZ$1=Assumptions!$B$115,AZ$1=Assumptions!$C$115,AZ$1=Assumptions!$D$115,AZ$1=Assumptions!$E$115,AZ$1=Assumptions!$F$115),Assumptions!$AB$12*Assumptions!$C$102/Assumptions!$C$104,0)</f>
        <v>0</v>
      </c>
      <c r="BA40" s="122">
        <f>IF(OR(BA$1=Assumptions!$B$115,BA$1=Assumptions!$C$115,BA$1=Assumptions!$D$115,BA$1=Assumptions!$E$115,BA$1=Assumptions!$F$115),Assumptions!$AB$12*Assumptions!$C$102/Assumptions!$C$104,0)</f>
        <v>0</v>
      </c>
      <c r="BB40" s="122">
        <f>IF(OR(BB$1=Assumptions!$B$115,BB$1=Assumptions!$C$115,BB$1=Assumptions!$D$115,BB$1=Assumptions!$E$115,BB$1=Assumptions!$F$115),Assumptions!$AB$12*Assumptions!$C$102/Assumptions!$C$104,0)</f>
        <v>0</v>
      </c>
      <c r="BC40" s="122">
        <f>IF(OR(BC$1=Assumptions!$B$115,BC$1=Assumptions!$C$115,BC$1=Assumptions!$D$115,BC$1=Assumptions!$E$115,BC$1=Assumptions!$F$115),Assumptions!$AB$12*Assumptions!$C$102/Assumptions!$C$104,0)</f>
        <v>0</v>
      </c>
      <c r="BD40" s="122">
        <f>IF(OR(BD$1=Assumptions!$B$115,BD$1=Assumptions!$C$115,BD$1=Assumptions!$D$115,BD$1=Assumptions!$E$115,BD$1=Assumptions!$F$115),Assumptions!$AB$12*Assumptions!$C$102/Assumptions!$C$104,0)</f>
        <v>0</v>
      </c>
      <c r="BE40" s="122">
        <f>IF(OR(BE$1=Assumptions!$B$115,BE$1=Assumptions!$C$115,BE$1=Assumptions!$D$115,BE$1=Assumptions!$E$115,BE$1=Assumptions!$F$115),Assumptions!$AB$12*Assumptions!$C$102/Assumptions!$C$104,0)</f>
        <v>0</v>
      </c>
      <c r="BF40" s="122">
        <f>IF(OR(BF$1=Assumptions!$B$115,BF$1=Assumptions!$C$115,BF$1=Assumptions!$D$115,BF$1=Assumptions!$E$115,BF$1=Assumptions!$F$115),Assumptions!$AB$12*Assumptions!$C$102/Assumptions!$C$104,0)</f>
        <v>0</v>
      </c>
      <c r="BG40" s="122">
        <f>IF(OR(BG$1=Assumptions!$B$115,BG$1=Assumptions!$C$115,BG$1=Assumptions!$D$115,BG$1=Assumptions!$E$115,BG$1=Assumptions!$F$115),Assumptions!$AB$12*Assumptions!$C$102/Assumptions!$C$104,0)</f>
        <v>0</v>
      </c>
      <c r="BH40" s="122">
        <f>IF(OR(BH$1=Assumptions!$B$115,BH$1=Assumptions!$C$115,BH$1=Assumptions!$D$115,BH$1=Assumptions!$E$115,BH$1=Assumptions!$F$115),Assumptions!$AB$12*Assumptions!$C$102/Assumptions!$C$104,0)</f>
        <v>0</v>
      </c>
      <c r="BI40" s="122">
        <f>IF(OR(BI$1=Assumptions!$B$115,BI$1=Assumptions!$C$115,BI$1=Assumptions!$D$115,BI$1=Assumptions!$E$115,BI$1=Assumptions!$F$115),Assumptions!$AB$12*Assumptions!$C$102/Assumptions!$C$104,0)</f>
        <v>0</v>
      </c>
      <c r="BJ40" s="122">
        <f>IF(OR(BJ$1=Assumptions!$B$115,BJ$1=Assumptions!$C$115,BJ$1=Assumptions!$D$115,BJ$1=Assumptions!$E$115,BJ$1=Assumptions!$F$115),Assumptions!$AB$12*Assumptions!$C$102/Assumptions!$C$104,0)</f>
        <v>0</v>
      </c>
      <c r="BK40" s="122">
        <f>IF(OR(BK$1=Assumptions!$B$115,BK$1=Assumptions!$C$115,BK$1=Assumptions!$D$115,BK$1=Assumptions!$E$115,BK$1=Assumptions!$F$115),Assumptions!$AB$12*Assumptions!$C$102/Assumptions!$C$104,0)</f>
        <v>0</v>
      </c>
      <c r="BL40" s="122">
        <f>IF(OR(BL$1=Assumptions!$B$115,BL$1=Assumptions!$C$115,BL$1=Assumptions!$D$115,BL$1=Assumptions!$E$115,BL$1=Assumptions!$F$115),Assumptions!$AB$12*Assumptions!$C$102/Assumptions!$C$104,0)</f>
        <v>0</v>
      </c>
      <c r="BM40" s="122">
        <f>IF(OR(BM$1=Assumptions!$B$115,BM$1=Assumptions!$C$115,BM$1=Assumptions!$D$115,BM$1=Assumptions!$E$115,BM$1=Assumptions!$F$115),Assumptions!$AB$12*Assumptions!$C$102/Assumptions!$C$104,0)</f>
        <v>0</v>
      </c>
      <c r="BN40" s="122">
        <f>IF(OR(BN$1=Assumptions!$B$115,BN$1=Assumptions!$C$115,BN$1=Assumptions!$D$115,BN$1=Assumptions!$E$115,BN$1=Assumptions!$F$115),Assumptions!$AB$12*Assumptions!$C$102/Assumptions!$C$104,0)</f>
        <v>0</v>
      </c>
      <c r="BO40" s="122">
        <f>IF(OR(BO$1=Assumptions!$B$115,BO$1=Assumptions!$C$115,BO$1=Assumptions!$D$115,BO$1=Assumptions!$E$115,BO$1=Assumptions!$F$115),Assumptions!$AB$12*Assumptions!$C$102/Assumptions!$C$104,0)</f>
        <v>0</v>
      </c>
      <c r="BP40" s="122">
        <f>IF(OR(BP$1=Assumptions!$B$115,BP$1=Assumptions!$C$115,BP$1=Assumptions!$D$115,BP$1=Assumptions!$E$115,BP$1=Assumptions!$F$115),Assumptions!$AB$12*Assumptions!$C$102/Assumptions!$C$104,0)</f>
        <v>0</v>
      </c>
      <c r="BQ40" s="122">
        <f>IF(OR(BQ$1=Assumptions!$B$115,BQ$1=Assumptions!$C$115,BQ$1=Assumptions!$D$115,BQ$1=Assumptions!$E$115,BQ$1=Assumptions!$F$115),Assumptions!$AB$12*Assumptions!$C$102/Assumptions!$C$104,0)</f>
        <v>0</v>
      </c>
      <c r="BR40" s="122">
        <f>IF(OR(BR$1=Assumptions!$B$115,BR$1=Assumptions!$C$115,BR$1=Assumptions!$D$115,BR$1=Assumptions!$E$115,BR$1=Assumptions!$F$115),Assumptions!$AB$12*Assumptions!$C$102/Assumptions!$C$104,0)</f>
        <v>0</v>
      </c>
      <c r="BS40" s="122">
        <f>IF(OR(BS$1=Assumptions!$B$115,BS$1=Assumptions!$C$115,BS$1=Assumptions!$D$115,BS$1=Assumptions!$E$115,BS$1=Assumptions!$F$115),Assumptions!$AB$12*Assumptions!$C$102/Assumptions!$C$104,0)</f>
        <v>0</v>
      </c>
      <c r="BT40" s="122">
        <f>IF(OR(BT$1=Assumptions!$B$115,BT$1=Assumptions!$C$115,BT$1=Assumptions!$D$115,BT$1=Assumptions!$E$115,BT$1=Assumptions!$F$115),Assumptions!$AB$12*Assumptions!$C$102/Assumptions!$C$104,0)</f>
        <v>0</v>
      </c>
      <c r="BU40" s="122">
        <f>IF(OR(BU$1=Assumptions!$B$115,BU$1=Assumptions!$C$115,BU$1=Assumptions!$D$115,BU$1=Assumptions!$E$115,BU$1=Assumptions!$F$115),Assumptions!$AB$12*Assumptions!$C$102/Assumptions!$C$104,0)</f>
        <v>0</v>
      </c>
      <c r="BV40" s="122">
        <f>IF(OR(BV$1=Assumptions!$B$115,BV$1=Assumptions!$C$115,BV$1=Assumptions!$D$115,BV$1=Assumptions!$E$115,BV$1=Assumptions!$F$115),Assumptions!$AB$12*Assumptions!$C$102/Assumptions!$C$104,0)</f>
        <v>0</v>
      </c>
      <c r="BW40" s="122">
        <f>IF(OR(BW$1=Assumptions!$B$115,BW$1=Assumptions!$C$115,BW$1=Assumptions!$D$115,BW$1=Assumptions!$E$115,BW$1=Assumptions!$F$115),Assumptions!$AB$12*Assumptions!$C$102/Assumptions!$C$104,0)</f>
        <v>0</v>
      </c>
      <c r="BX40" s="122">
        <f>IF(OR(BX$1=Assumptions!$B$115,BX$1=Assumptions!$C$115,BX$1=Assumptions!$D$115,BX$1=Assumptions!$E$115,BX$1=Assumptions!$F$115),Assumptions!$AB$12*Assumptions!$C$102/Assumptions!$C$104,0)</f>
        <v>0</v>
      </c>
      <c r="BY40" s="122">
        <f>IF(OR(BY$1=Assumptions!$B$115,BY$1=Assumptions!$C$115,BY$1=Assumptions!$D$115,BY$1=Assumptions!$E$115,BY$1=Assumptions!$F$115),Assumptions!$AB$12*Assumptions!$C$102/Assumptions!$C$104,0)</f>
        <v>0</v>
      </c>
      <c r="BZ40" s="122">
        <f>IF(OR(BZ$1=Assumptions!$B$115,BZ$1=Assumptions!$C$115,BZ$1=Assumptions!$D$115,BZ$1=Assumptions!$E$115,BZ$1=Assumptions!$F$115),Assumptions!$AB$12*Assumptions!$C$102/Assumptions!$C$104,0)</f>
        <v>0</v>
      </c>
      <c r="CA40" s="122">
        <f>IF(OR(CA$1=Assumptions!$B$115,CA$1=Assumptions!$C$115,CA$1=Assumptions!$D$115,CA$1=Assumptions!$E$115,CA$1=Assumptions!$F$115),Assumptions!$AB$12*Assumptions!$C$102/Assumptions!$C$104,0)</f>
        <v>0</v>
      </c>
      <c r="CB40" s="122">
        <f>IF(OR(CB$1=Assumptions!$B$115,CB$1=Assumptions!$C$115,CB$1=Assumptions!$D$115,CB$1=Assumptions!$E$115,CB$1=Assumptions!$F$115),Assumptions!$AB$12*Assumptions!$C$102/Assumptions!$C$104,0)</f>
        <v>0</v>
      </c>
      <c r="CC40" s="122">
        <f>IF(OR(CC$1=Assumptions!$B$115,CC$1=Assumptions!$C$115,CC$1=Assumptions!$D$115,CC$1=Assumptions!$E$115,CC$1=Assumptions!$F$115),Assumptions!$AB$12*Assumptions!$C$102/Assumptions!$C$104,0)</f>
        <v>0</v>
      </c>
      <c r="CD40" s="122">
        <f>IF(OR(CD$1=Assumptions!$B$115,CD$1=Assumptions!$C$115,CD$1=Assumptions!$D$115,CD$1=Assumptions!$E$115,CD$1=Assumptions!$F$115),Assumptions!$AB$12*Assumptions!$C$102/Assumptions!$C$104,0)</f>
        <v>0</v>
      </c>
      <c r="CE40" s="122">
        <f>IF(OR(CE$1=Assumptions!$B$115,CE$1=Assumptions!$C$115,CE$1=Assumptions!$D$115,CE$1=Assumptions!$E$115,CE$1=Assumptions!$F$115),Assumptions!$AB$12*Assumptions!$C$102/Assumptions!$C$104,0)</f>
        <v>0</v>
      </c>
      <c r="CF40" s="122">
        <f>IF(OR(CF$1=Assumptions!$B$115,CF$1=Assumptions!$C$115,CF$1=Assumptions!$D$115,CF$1=Assumptions!$E$115,CF$1=Assumptions!$F$115),Assumptions!$AB$12*Assumptions!$C$102/Assumptions!$C$104,0)</f>
        <v>0</v>
      </c>
      <c r="CG40" s="122">
        <f>IF(OR(CG$1=Assumptions!$B$115,CG$1=Assumptions!$C$115,CG$1=Assumptions!$D$115,CG$1=Assumptions!$E$115,CG$1=Assumptions!$F$115),Assumptions!$AB$12*Assumptions!$C$102/Assumptions!$C$104,0)</f>
        <v>0</v>
      </c>
      <c r="CH40" s="122">
        <f>IF(OR(CH$1=Assumptions!$B$115,CH$1=Assumptions!$C$115,CH$1=Assumptions!$D$115,CH$1=Assumptions!$E$115,CH$1=Assumptions!$F$115),Assumptions!$AB$12*Assumptions!$C$102/Assumptions!$C$104,0)</f>
        <v>0</v>
      </c>
      <c r="CI40" s="122">
        <f>IF(OR(CI$1=Assumptions!$B$115,CI$1=Assumptions!$C$115,CI$1=Assumptions!$D$115,CI$1=Assumptions!$E$115,CI$1=Assumptions!$F$115),Assumptions!$AB$12*Assumptions!$C$102/Assumptions!$C$104,0)</f>
        <v>0</v>
      </c>
      <c r="CJ40" s="122">
        <f>IF(OR(CJ$1=Assumptions!$B$115,CJ$1=Assumptions!$C$115,CJ$1=Assumptions!$D$115,CJ$1=Assumptions!$E$115,CJ$1=Assumptions!$F$115),Assumptions!$AB$12*Assumptions!$C$102/Assumptions!$C$104,0)</f>
        <v>0</v>
      </c>
      <c r="CK40" s="122">
        <f>IF(OR(CK$1=Assumptions!$B$115,CK$1=Assumptions!$C$115,CK$1=Assumptions!$D$115,CK$1=Assumptions!$E$115,CK$1=Assumptions!$F$115),Assumptions!$AB$12*Assumptions!$C$102/Assumptions!$C$104,0)</f>
        <v>0</v>
      </c>
      <c r="CL40" s="122">
        <f>IF(OR(CL$1=Assumptions!$B$115,CL$1=Assumptions!$C$115,CL$1=Assumptions!$D$115,CL$1=Assumptions!$E$115,CL$1=Assumptions!$F$115),Assumptions!$AB$12*Assumptions!$C$102/Assumptions!$C$104,0)</f>
        <v>0</v>
      </c>
      <c r="CM40" s="122">
        <f>IF(OR(CM$1=Assumptions!$B$115,CM$1=Assumptions!$C$115,CM$1=Assumptions!$D$115,CM$1=Assumptions!$E$115,CM$1=Assumptions!$F$115),Assumptions!$AB$12*Assumptions!$C$102/Assumptions!$C$104,0)</f>
        <v>0</v>
      </c>
      <c r="CN40" s="122">
        <f>IF(OR(CN$1=Assumptions!$B$115,CN$1=Assumptions!$C$115,CN$1=Assumptions!$D$115,CN$1=Assumptions!$E$115,CN$1=Assumptions!$F$115),Assumptions!$AB$12*Assumptions!$C$102/Assumptions!$C$104,0)</f>
        <v>0</v>
      </c>
      <c r="CO40" s="122">
        <f>IF(OR(CO$1=Assumptions!$B$115,CO$1=Assumptions!$C$115,CO$1=Assumptions!$D$115,CO$1=Assumptions!$E$115,CO$1=Assumptions!$F$115),Assumptions!$AB$12*Assumptions!$C$102/Assumptions!$C$104,0)</f>
        <v>0</v>
      </c>
      <c r="CP40" s="122">
        <f>IF(OR(CP$1=Assumptions!$B$115,CP$1=Assumptions!$C$115,CP$1=Assumptions!$D$115,CP$1=Assumptions!$E$115,CP$1=Assumptions!$F$115),Assumptions!$AB$12*Assumptions!$C$102/Assumptions!$C$104,0)</f>
        <v>0</v>
      </c>
      <c r="CQ40" s="122">
        <f>IF(OR(CQ$1=Assumptions!$B$115,CQ$1=Assumptions!$C$115,CQ$1=Assumptions!$D$115,CQ$1=Assumptions!$E$115,CQ$1=Assumptions!$F$115),Assumptions!$AB$12*Assumptions!$C$102/Assumptions!$C$104,0)</f>
        <v>0</v>
      </c>
      <c r="CR40" s="122">
        <f>IF(OR(CR$1=Assumptions!$B$115,CR$1=Assumptions!$C$115,CR$1=Assumptions!$D$115,CR$1=Assumptions!$E$115,CR$1=Assumptions!$F$115),Assumptions!$AB$12*Assumptions!$C$102/Assumptions!$C$104,0)</f>
        <v>0</v>
      </c>
      <c r="CS40" s="122">
        <f>IF(OR(CS$1=Assumptions!$B$115,CS$1=Assumptions!$C$115,CS$1=Assumptions!$D$115,CS$1=Assumptions!$E$115,CS$1=Assumptions!$F$115),Assumptions!$AB$12*Assumptions!$C$102/Assumptions!$C$104,0)</f>
        <v>0</v>
      </c>
      <c r="CT40" s="122">
        <f>IF(OR(CT$1=Assumptions!$B$115,CT$1=Assumptions!$C$115,CT$1=Assumptions!$D$115,CT$1=Assumptions!$E$115,CT$1=Assumptions!$F$115),Assumptions!$AB$12*Assumptions!$C$102/Assumptions!$C$104,0)</f>
        <v>0</v>
      </c>
      <c r="CU40" s="122">
        <f>IF(OR(CU$1=Assumptions!$B$115,CU$1=Assumptions!$C$115,CU$1=Assumptions!$D$115,CU$1=Assumptions!$E$115,CU$1=Assumptions!$F$115),Assumptions!$AB$12*Assumptions!$C$102/Assumptions!$C$104,0)</f>
        <v>0</v>
      </c>
      <c r="CV40" s="122">
        <f>IF(OR(CV$1=Assumptions!$B$115,CV$1=Assumptions!$C$115,CV$1=Assumptions!$D$115,CV$1=Assumptions!$E$115,CV$1=Assumptions!$F$115),Assumptions!$AB$12*Assumptions!$C$102/Assumptions!$C$104,0)</f>
        <v>0</v>
      </c>
      <c r="CW40" s="122">
        <f>IF(OR(CW$1=Assumptions!$B$115,CW$1=Assumptions!$C$115,CW$1=Assumptions!$D$115,CW$1=Assumptions!$E$115,CW$1=Assumptions!$F$115),Assumptions!$AB$12*Assumptions!$C$102/Assumptions!$C$104,0)</f>
        <v>0</v>
      </c>
      <c r="CX40" s="122">
        <f>IF(OR(CX$1=Assumptions!$B$115,CX$1=Assumptions!$C$115,CX$1=Assumptions!$D$115,CX$1=Assumptions!$E$115,CX$1=Assumptions!$F$115),Assumptions!$AB$12*Assumptions!$C$102/Assumptions!$C$104,0)</f>
        <v>0</v>
      </c>
      <c r="CY40" s="122">
        <f>IF(OR(CY$1=Assumptions!$B$115,CY$1=Assumptions!$C$115,CY$1=Assumptions!$D$115,CY$1=Assumptions!$E$115,CY$1=Assumptions!$F$115),Assumptions!$AB$12*Assumptions!$C$102/Assumptions!$C$104,0)</f>
        <v>0</v>
      </c>
      <c r="CZ40" s="122">
        <f>IF(OR(CZ$1=Assumptions!$B$115,CZ$1=Assumptions!$C$115,CZ$1=Assumptions!$D$115,CZ$1=Assumptions!$E$115,CZ$1=Assumptions!$F$115),Assumptions!$AB$12*Assumptions!$C$102/Assumptions!$C$104,0)</f>
        <v>0</v>
      </c>
      <c r="DA40" s="122">
        <f>IF(OR(DA$1=Assumptions!$B$115,DA$1=Assumptions!$C$115,DA$1=Assumptions!$D$115,DA$1=Assumptions!$E$115,DA$1=Assumptions!$F$115),Assumptions!$AB$12*Assumptions!$C$102/Assumptions!$C$104,0)</f>
        <v>0</v>
      </c>
      <c r="DB40" s="122">
        <f>IF(OR(DB$1=Assumptions!$B$115,DB$1=Assumptions!$C$115,DB$1=Assumptions!$D$115,DB$1=Assumptions!$E$115,DB$1=Assumptions!$F$115),Assumptions!$AB$12*Assumptions!$C$102/Assumptions!$C$104,0)</f>
        <v>0</v>
      </c>
      <c r="DC40" s="122">
        <f>IF(OR(DC$1=Assumptions!$B$115,DC$1=Assumptions!$C$115,DC$1=Assumptions!$D$115,DC$1=Assumptions!$E$115,DC$1=Assumptions!$F$115),Assumptions!$AB$12*Assumptions!$C$102/Assumptions!$C$104,0)</f>
        <v>0</v>
      </c>
      <c r="DD40" s="122">
        <f>IF(OR(DD$1=Assumptions!$B$115,DD$1=Assumptions!$C$115,DD$1=Assumptions!$D$115,DD$1=Assumptions!$E$115,DD$1=Assumptions!$F$115),Assumptions!$AB$12*Assumptions!$C$102/Assumptions!$C$104,0)</f>
        <v>0</v>
      </c>
      <c r="DE40" s="122">
        <f>IF(OR(DE$1=Assumptions!$B$115,DE$1=Assumptions!$C$115,DE$1=Assumptions!$D$115,DE$1=Assumptions!$E$115,DE$1=Assumptions!$F$115),Assumptions!$AB$12*Assumptions!$C$102/Assumptions!$C$104,0)</f>
        <v>0</v>
      </c>
      <c r="DF40" s="122">
        <f>IF(OR(DF$1=Assumptions!$B$115,DF$1=Assumptions!$C$115,DF$1=Assumptions!$D$115,DF$1=Assumptions!$E$115,DF$1=Assumptions!$F$115),Assumptions!$AB$12*Assumptions!$C$102/Assumptions!$C$104,0)</f>
        <v>0</v>
      </c>
      <c r="DG40" s="122">
        <f>IF(OR(DG$1=Assumptions!$B$115,DG$1=Assumptions!$C$115,DG$1=Assumptions!$D$115,DG$1=Assumptions!$E$115,DG$1=Assumptions!$F$115),Assumptions!$AB$12*Assumptions!$C$102/Assumptions!$C$104,0)</f>
        <v>0</v>
      </c>
      <c r="DH40" s="122">
        <f>IF(OR(DH$1=Assumptions!$B$115,DH$1=Assumptions!$C$115,DH$1=Assumptions!$D$115,DH$1=Assumptions!$E$115,DH$1=Assumptions!$F$115),Assumptions!$AB$12*Assumptions!$C$102/Assumptions!$C$104,0)</f>
        <v>0</v>
      </c>
      <c r="DI40" s="122">
        <f>IF(OR(DI$1=Assumptions!$B$115,DI$1=Assumptions!$C$115,DI$1=Assumptions!$D$115,DI$1=Assumptions!$E$115,DI$1=Assumptions!$F$115),Assumptions!$AB$12*Assumptions!$C$102/Assumptions!$C$104,0)</f>
        <v>0</v>
      </c>
      <c r="DJ40" s="122">
        <f>IF(OR(DJ$1=Assumptions!$B$115,DJ$1=Assumptions!$C$115,DJ$1=Assumptions!$D$115,DJ$1=Assumptions!$E$115,DJ$1=Assumptions!$F$115),Assumptions!$AB$12*Assumptions!$C$102/Assumptions!$C$104,0)</f>
        <v>0</v>
      </c>
      <c r="DK40" s="122">
        <f>IF(OR(DK$1=Assumptions!$B$115,DK$1=Assumptions!$C$115,DK$1=Assumptions!$D$115,DK$1=Assumptions!$E$115,DK$1=Assumptions!$F$115),Assumptions!$AB$12*Assumptions!$C$102/Assumptions!$C$104,0)</f>
        <v>0</v>
      </c>
      <c r="DL40" s="122">
        <f>IF(OR(DL$1=Assumptions!$B$115,DL$1=Assumptions!$C$115,DL$1=Assumptions!$D$115,DL$1=Assumptions!$E$115,DL$1=Assumptions!$F$115),Assumptions!$AB$12*Assumptions!$C$102/Assumptions!$C$104,0)</f>
        <v>0</v>
      </c>
      <c r="DM40" s="122">
        <f>IF(OR(DM$1=Assumptions!$B$115,DM$1=Assumptions!$C$115,DM$1=Assumptions!$D$115,DM$1=Assumptions!$E$115,DM$1=Assumptions!$F$115),Assumptions!$AB$12*Assumptions!$C$102/Assumptions!$C$104,0)</f>
        <v>0</v>
      </c>
      <c r="DN40" s="122">
        <f>IF(OR(DN$1=Assumptions!$B$115,DN$1=Assumptions!$C$115,DN$1=Assumptions!$D$115,DN$1=Assumptions!$E$115,DN$1=Assumptions!$F$115),Assumptions!$AB$12*Assumptions!$C$102/Assumptions!$C$104,0)</f>
        <v>0</v>
      </c>
      <c r="DO40" s="122">
        <f>IF(OR(DO$1=Assumptions!$B$115,DO$1=Assumptions!$C$115,DO$1=Assumptions!$D$115,DO$1=Assumptions!$E$115,DO$1=Assumptions!$F$115),Assumptions!$AB$12*Assumptions!$C$102/Assumptions!$C$104,0)</f>
        <v>0</v>
      </c>
      <c r="DP40" s="122">
        <f>IF(OR(DP$1=Assumptions!$B$115,DP$1=Assumptions!$C$115,DP$1=Assumptions!$D$115,DP$1=Assumptions!$E$115,DP$1=Assumptions!$F$115),Assumptions!$AB$12*Assumptions!$C$102/Assumptions!$C$104,0)</f>
        <v>0</v>
      </c>
      <c r="DQ40" s="122">
        <f>IF(OR(DQ$1=Assumptions!$B$115,DQ$1=Assumptions!$C$115,DQ$1=Assumptions!$D$115,DQ$1=Assumptions!$E$115,DQ$1=Assumptions!$F$115),Assumptions!$AB$12*Assumptions!$C$102/Assumptions!$C$104,0)</f>
        <v>0</v>
      </c>
      <c r="DR40" s="122">
        <f>IF(OR(DR$1=Assumptions!$B$115,DR$1=Assumptions!$C$115,DR$1=Assumptions!$D$115,DR$1=Assumptions!$E$115,DR$1=Assumptions!$F$115),Assumptions!$AB$12*Assumptions!$C$102/Assumptions!$C$104,0)</f>
        <v>0</v>
      </c>
      <c r="DS40" s="122">
        <f>IF(OR(DS$1=Assumptions!$B$115,DS$1=Assumptions!$C$115,DS$1=Assumptions!$D$115,DS$1=Assumptions!$E$115,DS$1=Assumptions!$F$115),Assumptions!$AB$12*Assumptions!$C$102/Assumptions!$C$104,0)</f>
        <v>0</v>
      </c>
      <c r="DT40" s="122">
        <f>IF(OR(DT$1=Assumptions!$B$115,DT$1=Assumptions!$C$115,DT$1=Assumptions!$D$115,DT$1=Assumptions!$E$115,DT$1=Assumptions!$F$115),Assumptions!$AB$12*Assumptions!$C$102/Assumptions!$C$104,0)</f>
        <v>0</v>
      </c>
      <c r="DU40" s="122">
        <f>IF(OR(DU$1=Assumptions!$B$115,DU$1=Assumptions!$C$115,DU$1=Assumptions!$D$115,DU$1=Assumptions!$E$115,DU$1=Assumptions!$F$115),Assumptions!$AB$12*Assumptions!$C$102/Assumptions!$C$104,0)</f>
        <v>0</v>
      </c>
      <c r="DV40" s="122">
        <f>IF(OR(DV$1=Assumptions!$B$115,DV$1=Assumptions!$C$115,DV$1=Assumptions!$D$115,DV$1=Assumptions!$E$115,DV$1=Assumptions!$F$115),Assumptions!$AB$12*Assumptions!$C$102/Assumptions!$C$104,0)</f>
        <v>0</v>
      </c>
      <c r="DW40" s="122">
        <f>IF(OR(DW$1=Assumptions!$B$115,DW$1=Assumptions!$C$115,DW$1=Assumptions!$D$115,DW$1=Assumptions!$E$115,DW$1=Assumptions!$F$115),Assumptions!$AB$12*Assumptions!$C$102/Assumptions!$C$104,0)</f>
        <v>0</v>
      </c>
      <c r="DX40" s="122">
        <f>IF(OR(DX$1=Assumptions!$B$115,DX$1=Assumptions!$C$115,DX$1=Assumptions!$D$115,DX$1=Assumptions!$E$115,DX$1=Assumptions!$F$115),Assumptions!$AB$12*Assumptions!$C$102/Assumptions!$C$104,0)</f>
        <v>0</v>
      </c>
      <c r="DY40" s="122">
        <f>IF(OR(DY$1=Assumptions!$B$115,DY$1=Assumptions!$C$115,DY$1=Assumptions!$D$115,DY$1=Assumptions!$E$115,DY$1=Assumptions!$F$115),Assumptions!$AB$12*Assumptions!$C$102/Assumptions!$C$104,0)</f>
        <v>0</v>
      </c>
      <c r="DZ40" s="122">
        <f>IF(OR(DZ$1=Assumptions!$B$115,DZ$1=Assumptions!$C$115,DZ$1=Assumptions!$D$115,DZ$1=Assumptions!$E$115,DZ$1=Assumptions!$F$115),Assumptions!$AB$12*Assumptions!$C$102/Assumptions!$C$104,0)</f>
        <v>0</v>
      </c>
      <c r="EA40" s="122">
        <f>IF(OR(EA$1=Assumptions!$B$115,EA$1=Assumptions!$C$115,EA$1=Assumptions!$D$115,EA$1=Assumptions!$E$115,EA$1=Assumptions!$F$115),Assumptions!$AB$12*Assumptions!$C$102/Assumptions!$C$104,0)</f>
        <v>0</v>
      </c>
      <c r="EB40" s="122">
        <f>IF(OR(EB$1=Assumptions!$B$115,EB$1=Assumptions!$C$115,EB$1=Assumptions!$D$115,EB$1=Assumptions!$E$115,EB$1=Assumptions!$F$115),Assumptions!$AB$12*Assumptions!$C$102/Assumptions!$C$104,0)</f>
        <v>0</v>
      </c>
      <c r="EC40" s="122">
        <f>IF(OR(EC$1=Assumptions!$B$115,EC$1=Assumptions!$C$115,EC$1=Assumptions!$D$115,EC$1=Assumptions!$E$115,EC$1=Assumptions!$F$115),Assumptions!$AB$12*Assumptions!$C$102/Assumptions!$C$104,0)</f>
        <v>0</v>
      </c>
      <c r="ED40" s="122">
        <f>IF(OR(ED$1=Assumptions!$B$115,ED$1=Assumptions!$C$115,ED$1=Assumptions!$D$115,ED$1=Assumptions!$E$115,ED$1=Assumptions!$F$115),Assumptions!$AB$12*Assumptions!$C$102/Assumptions!$C$104,0)</f>
        <v>0</v>
      </c>
      <c r="EE40" s="122">
        <f>IF(OR(EE$1=Assumptions!$B$115,EE$1=Assumptions!$C$115,EE$1=Assumptions!$D$115,EE$1=Assumptions!$E$115,EE$1=Assumptions!$F$115),Assumptions!$AB$12*Assumptions!$C$102/Assumptions!$C$104,0)</f>
        <v>0</v>
      </c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</row>
    <row r="42" ht="15.75" customHeight="1">
      <c r="A42" s="1"/>
      <c r="B42" s="35" t="s">
        <v>93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</row>
    <row r="43" ht="15.75" customHeight="1">
      <c r="A43" s="1"/>
      <c r="B43" s="1"/>
      <c r="C43" s="1" t="s">
        <v>178</v>
      </c>
      <c r="D43" s="50">
        <f>Assumptions!AF42</f>
        <v>1689793.202</v>
      </c>
      <c r="E43" s="50">
        <f t="shared" ref="E43:EE43" si="7">D47</f>
        <v>1689793.202</v>
      </c>
      <c r="F43" s="50">
        <f t="shared" si="7"/>
        <v>1689793.202</v>
      </c>
      <c r="G43" s="50">
        <f t="shared" si="7"/>
        <v>1689793.202</v>
      </c>
      <c r="H43" s="50">
        <f t="shared" si="7"/>
        <v>1689793.202</v>
      </c>
      <c r="I43" s="50">
        <f t="shared" si="7"/>
        <v>1689793.202</v>
      </c>
      <c r="J43" s="50">
        <f t="shared" si="7"/>
        <v>1689793.202</v>
      </c>
      <c r="K43" s="50">
        <f t="shared" si="7"/>
        <v>1689793.202</v>
      </c>
      <c r="L43" s="50">
        <f t="shared" si="7"/>
        <v>1689793.202</v>
      </c>
      <c r="M43" s="50">
        <f t="shared" si="7"/>
        <v>1689793.202</v>
      </c>
      <c r="N43" s="50">
        <f t="shared" si="7"/>
        <v>1689793.202</v>
      </c>
      <c r="O43" s="50">
        <f t="shared" si="7"/>
        <v>1689793.202</v>
      </c>
      <c r="P43" s="50">
        <f t="shared" si="7"/>
        <v>1689793.202</v>
      </c>
      <c r="Q43" s="50">
        <f t="shared" si="7"/>
        <v>1689793.202</v>
      </c>
      <c r="R43" s="50">
        <f t="shared" si="7"/>
        <v>1689793.202</v>
      </c>
      <c r="S43" s="50">
        <f t="shared" si="7"/>
        <v>1689793.202</v>
      </c>
      <c r="T43" s="50">
        <f t="shared" si="7"/>
        <v>1689793.202</v>
      </c>
      <c r="U43" s="50">
        <f t="shared" si="7"/>
        <v>1689793.202</v>
      </c>
      <c r="V43" s="50">
        <f t="shared" si="7"/>
        <v>1689793.202</v>
      </c>
      <c r="W43" s="50">
        <f t="shared" si="7"/>
        <v>1689793.202</v>
      </c>
      <c r="X43" s="50">
        <f t="shared" si="7"/>
        <v>1689793.202</v>
      </c>
      <c r="Y43" s="50">
        <f t="shared" si="7"/>
        <v>1689793.202</v>
      </c>
      <c r="Z43" s="50">
        <f t="shared" si="7"/>
        <v>1689793.202</v>
      </c>
      <c r="AA43" s="50">
        <f t="shared" si="7"/>
        <v>1689793.202</v>
      </c>
      <c r="AB43" s="50">
        <f t="shared" si="7"/>
        <v>1689793.202</v>
      </c>
      <c r="AC43" s="50">
        <f t="shared" si="7"/>
        <v>1689793.202</v>
      </c>
      <c r="AD43" s="50">
        <f t="shared" si="7"/>
        <v>1689793.202</v>
      </c>
      <c r="AE43" s="50">
        <f t="shared" si="7"/>
        <v>1689793.202</v>
      </c>
      <c r="AF43" s="50">
        <f t="shared" si="7"/>
        <v>1689793.202</v>
      </c>
      <c r="AG43" s="50">
        <f t="shared" si="7"/>
        <v>1689793.202</v>
      </c>
      <c r="AH43" s="50">
        <f t="shared" si="7"/>
        <v>1689793.202</v>
      </c>
      <c r="AI43" s="50">
        <f t="shared" si="7"/>
        <v>1689793.202</v>
      </c>
      <c r="AJ43" s="50">
        <f t="shared" si="7"/>
        <v>1689793.202</v>
      </c>
      <c r="AK43" s="50">
        <f t="shared" si="7"/>
        <v>1689793.202</v>
      </c>
      <c r="AL43" s="50">
        <f t="shared" si="7"/>
        <v>1689793.202</v>
      </c>
      <c r="AM43" s="50">
        <f t="shared" si="7"/>
        <v>1689793.202</v>
      </c>
      <c r="AN43" s="50">
        <f t="shared" si="7"/>
        <v>1689793.202</v>
      </c>
      <c r="AO43" s="50">
        <f t="shared" si="7"/>
        <v>1688111.004</v>
      </c>
      <c r="AP43" s="50">
        <f t="shared" si="7"/>
        <v>1686420.395</v>
      </c>
      <c r="AQ43" s="50">
        <f t="shared" si="7"/>
        <v>1684721.333</v>
      </c>
      <c r="AR43" s="50">
        <f t="shared" si="7"/>
        <v>1683013.776</v>
      </c>
      <c r="AS43" s="50">
        <f t="shared" si="7"/>
        <v>1681297.681</v>
      </c>
      <c r="AT43" s="50">
        <f t="shared" si="7"/>
        <v>1679573.005</v>
      </c>
      <c r="AU43" s="50">
        <f t="shared" si="7"/>
        <v>1677839.706</v>
      </c>
      <c r="AV43" s="50">
        <f t="shared" si="7"/>
        <v>1676097.741</v>
      </c>
      <c r="AW43" s="50">
        <f t="shared" si="7"/>
        <v>1674347.065</v>
      </c>
      <c r="AX43" s="50">
        <f t="shared" si="7"/>
        <v>1672587.637</v>
      </c>
      <c r="AY43" s="50">
        <f t="shared" si="7"/>
        <v>1670819.411</v>
      </c>
      <c r="AZ43" s="50">
        <f t="shared" si="7"/>
        <v>1669042.344</v>
      </c>
      <c r="BA43" s="50">
        <f t="shared" si="7"/>
        <v>1667256.392</v>
      </c>
      <c r="BB43" s="50">
        <f t="shared" si="7"/>
        <v>1665461.509</v>
      </c>
      <c r="BC43" s="50">
        <f t="shared" si="7"/>
        <v>1663657.653</v>
      </c>
      <c r="BD43" s="50">
        <f t="shared" si="7"/>
        <v>1661844.777</v>
      </c>
      <c r="BE43" s="50">
        <f t="shared" si="7"/>
        <v>1660022.837</v>
      </c>
      <c r="BF43" s="50">
        <f t="shared" si="7"/>
        <v>1658191.787</v>
      </c>
      <c r="BG43" s="50">
        <f t="shared" si="7"/>
        <v>1656351.582</v>
      </c>
      <c r="BH43" s="50">
        <f t="shared" si="7"/>
        <v>1654502.176</v>
      </c>
      <c r="BI43" s="50">
        <f t="shared" si="7"/>
        <v>1652643.523</v>
      </c>
      <c r="BJ43" s="50">
        <f t="shared" si="7"/>
        <v>1650775.577</v>
      </c>
      <c r="BK43" s="50">
        <f t="shared" si="7"/>
        <v>1648898.29</v>
      </c>
      <c r="BL43" s="50">
        <f t="shared" si="7"/>
        <v>1647011.618</v>
      </c>
      <c r="BM43" s="50">
        <f t="shared" si="7"/>
        <v>1645115.512</v>
      </c>
      <c r="BN43" s="50">
        <f t="shared" si="7"/>
        <v>1643209.925</v>
      </c>
      <c r="BO43" s="50">
        <f t="shared" si="7"/>
        <v>1641294.811</v>
      </c>
      <c r="BP43" s="50">
        <f t="shared" si="7"/>
        <v>1639370.121</v>
      </c>
      <c r="BQ43" s="50">
        <f t="shared" si="7"/>
        <v>1637435.808</v>
      </c>
      <c r="BR43" s="50">
        <f t="shared" si="7"/>
        <v>1635491.823</v>
      </c>
      <c r="BS43" s="50">
        <f t="shared" si="7"/>
        <v>1633538.118</v>
      </c>
      <c r="BT43" s="50">
        <f t="shared" si="7"/>
        <v>1631574.644</v>
      </c>
      <c r="BU43" s="50">
        <f t="shared" si="7"/>
        <v>1629601.354</v>
      </c>
      <c r="BV43" s="50">
        <f t="shared" si="7"/>
        <v>1627618.196</v>
      </c>
      <c r="BW43" s="50">
        <f t="shared" si="7"/>
        <v>1625625.123</v>
      </c>
      <c r="BX43" s="50">
        <f t="shared" si="7"/>
        <v>1623622.085</v>
      </c>
      <c r="BY43" s="50">
        <f t="shared" si="7"/>
        <v>1621609.031</v>
      </c>
      <c r="BZ43" s="50">
        <f t="shared" si="7"/>
        <v>1619585.912</v>
      </c>
      <c r="CA43" s="50">
        <f t="shared" si="7"/>
        <v>1617552.678</v>
      </c>
      <c r="CB43" s="50">
        <f t="shared" si="7"/>
        <v>1615509.277</v>
      </c>
      <c r="CC43" s="50">
        <f t="shared" si="7"/>
        <v>1613455.66</v>
      </c>
      <c r="CD43" s="50">
        <f t="shared" si="7"/>
        <v>1611391.774</v>
      </c>
      <c r="CE43" s="50">
        <f t="shared" si="7"/>
        <v>1609317.569</v>
      </c>
      <c r="CF43" s="50">
        <f t="shared" si="7"/>
        <v>1607232.993</v>
      </c>
      <c r="CG43" s="50">
        <f t="shared" si="7"/>
        <v>1605137.994</v>
      </c>
      <c r="CH43" s="50">
        <f t="shared" si="7"/>
        <v>1603032.52</v>
      </c>
      <c r="CI43" s="50">
        <f t="shared" si="7"/>
        <v>1600916.518</v>
      </c>
      <c r="CJ43" s="50">
        <f t="shared" si="7"/>
        <v>1598789.937</v>
      </c>
      <c r="CK43" s="50">
        <f t="shared" si="7"/>
        <v>1596652.722</v>
      </c>
      <c r="CL43" s="50">
        <f t="shared" si="7"/>
        <v>1594504.822</v>
      </c>
      <c r="CM43" s="50">
        <f t="shared" si="7"/>
        <v>1592346.182</v>
      </c>
      <c r="CN43" s="50">
        <f t="shared" si="7"/>
        <v>1590176.749</v>
      </c>
      <c r="CO43" s="50">
        <f t="shared" si="7"/>
        <v>1587996.469</v>
      </c>
      <c r="CP43" s="50">
        <f t="shared" si="7"/>
        <v>1585805.287</v>
      </c>
      <c r="CQ43" s="50">
        <f t="shared" si="7"/>
        <v>1583603.149</v>
      </c>
      <c r="CR43" s="50">
        <f t="shared" si="7"/>
        <v>1581390.001</v>
      </c>
      <c r="CS43" s="50">
        <f t="shared" si="7"/>
        <v>1579165.787</v>
      </c>
      <c r="CT43" s="50">
        <f t="shared" si="7"/>
        <v>1576930.452</v>
      </c>
      <c r="CU43" s="50">
        <f t="shared" si="7"/>
        <v>1574683.94</v>
      </c>
      <c r="CV43" s="50">
        <f t="shared" si="7"/>
        <v>1572426.196</v>
      </c>
      <c r="CW43" s="50">
        <f t="shared" si="7"/>
        <v>1570157.163</v>
      </c>
      <c r="CX43" s="50">
        <f t="shared" si="7"/>
        <v>1567876.785</v>
      </c>
      <c r="CY43" s="50">
        <f t="shared" si="7"/>
        <v>1565585.005</v>
      </c>
      <c r="CZ43" s="50">
        <f t="shared" si="7"/>
        <v>1563281.766</v>
      </c>
      <c r="DA43" s="50">
        <f t="shared" si="7"/>
        <v>1560967.01</v>
      </c>
      <c r="DB43" s="50">
        <f t="shared" si="7"/>
        <v>1558640.682</v>
      </c>
      <c r="DC43" s="50">
        <f t="shared" si="7"/>
        <v>1556302.721</v>
      </c>
      <c r="DD43" s="50">
        <f t="shared" si="7"/>
        <v>1553953.07</v>
      </c>
      <c r="DE43" s="50">
        <f t="shared" si="7"/>
        <v>1551591.672</v>
      </c>
      <c r="DF43" s="50">
        <f t="shared" si="7"/>
        <v>1549218.466</v>
      </c>
      <c r="DG43" s="50">
        <f t="shared" si="7"/>
        <v>1546833.394</v>
      </c>
      <c r="DH43" s="50">
        <f t="shared" si="7"/>
        <v>1544436.397</v>
      </c>
      <c r="DI43" s="50">
        <f t="shared" si="7"/>
        <v>1542027.415</v>
      </c>
      <c r="DJ43" s="50">
        <f t="shared" si="7"/>
        <v>1539606.388</v>
      </c>
      <c r="DK43" s="50">
        <f t="shared" si="7"/>
        <v>1537173.256</v>
      </c>
      <c r="DL43" s="50">
        <f t="shared" si="7"/>
        <v>1534727.959</v>
      </c>
      <c r="DM43" s="50">
        <f t="shared" si="7"/>
        <v>1532270.434</v>
      </c>
      <c r="DN43" s="50">
        <f t="shared" si="7"/>
        <v>1529800.623</v>
      </c>
      <c r="DO43" s="50">
        <f t="shared" si="7"/>
        <v>1527318.462</v>
      </c>
      <c r="DP43" s="50">
        <f t="shared" si="7"/>
        <v>1524823.89</v>
      </c>
      <c r="DQ43" s="50">
        <f t="shared" si="7"/>
        <v>1522316.845</v>
      </c>
      <c r="DR43" s="50">
        <f t="shared" si="7"/>
        <v>1519797.266</v>
      </c>
      <c r="DS43" s="50">
        <f t="shared" si="7"/>
        <v>1517265.088</v>
      </c>
      <c r="DT43" s="50">
        <f t="shared" si="7"/>
        <v>1514720.249</v>
      </c>
      <c r="DU43" s="50">
        <f t="shared" si="7"/>
        <v>1512162.687</v>
      </c>
      <c r="DV43" s="50">
        <f t="shared" si="7"/>
        <v>1509592.336</v>
      </c>
      <c r="DW43" s="50">
        <f t="shared" si="7"/>
        <v>1507009.134</v>
      </c>
      <c r="DX43" s="50">
        <f t="shared" si="7"/>
        <v>1504413.015</v>
      </c>
      <c r="DY43" s="50">
        <f t="shared" si="7"/>
        <v>1501803.916</v>
      </c>
      <c r="DZ43" s="50">
        <f t="shared" si="7"/>
        <v>1499181.772</v>
      </c>
      <c r="EA43" s="50">
        <f t="shared" si="7"/>
        <v>1496546.517</v>
      </c>
      <c r="EB43" s="50">
        <f t="shared" si="7"/>
        <v>1493898.085</v>
      </c>
      <c r="EC43" s="50">
        <f t="shared" si="7"/>
        <v>1491236.412</v>
      </c>
      <c r="ED43" s="50">
        <f t="shared" si="7"/>
        <v>1488561.43</v>
      </c>
      <c r="EE43" s="50">
        <f t="shared" si="7"/>
        <v>1485873.073</v>
      </c>
    </row>
    <row r="44" ht="15.75" customHeight="1">
      <c r="A44" s="1"/>
      <c r="B44" s="1"/>
      <c r="C44" s="1" t="s">
        <v>179</v>
      </c>
      <c r="D44" s="50">
        <f>(D43*Assumptions!$AF44/12)*IF(D1&gt;Assumptions!$AF$47,1,0)</f>
        <v>0</v>
      </c>
      <c r="E44" s="50">
        <f>(E43*Assumptions!$AF44/12)*IF(E1&gt;Assumptions!$AF$47,1,0)</f>
        <v>0</v>
      </c>
      <c r="F44" s="50">
        <f>(F43*Assumptions!$AF44/12)*IF(F1&gt;Assumptions!$AF$47,1,0)</f>
        <v>0</v>
      </c>
      <c r="G44" s="50">
        <f>(G43*Assumptions!$AF44/12)*IF(G1&gt;Assumptions!$AF$47,1,0)</f>
        <v>0</v>
      </c>
      <c r="H44" s="50">
        <f>(H43*Assumptions!$AF44/12)*IF(H1&gt;Assumptions!$AF$47,1,0)</f>
        <v>0</v>
      </c>
      <c r="I44" s="50">
        <f>(I43*Assumptions!$AF44/12)*IF(I1&gt;Assumptions!$AF$47,1,0)</f>
        <v>0</v>
      </c>
      <c r="J44" s="50">
        <f>(J43*Assumptions!$AF44/12)*IF(J1&gt;Assumptions!$AF$47,1,0)</f>
        <v>0</v>
      </c>
      <c r="K44" s="50">
        <f>(K43*Assumptions!$AF44/12)*IF(K1&gt;Assumptions!$AF$47,1,0)</f>
        <v>0</v>
      </c>
      <c r="L44" s="50">
        <f>(L43*Assumptions!$AF44/12)*IF(L1&gt;Assumptions!$AF$47,1,0)</f>
        <v>0</v>
      </c>
      <c r="M44" s="50">
        <f>(M43*Assumptions!$AF44/12)*IF(M1&gt;Assumptions!$AF$47,1,0)</f>
        <v>0</v>
      </c>
      <c r="N44" s="50">
        <f>(N43*Assumptions!$AF44/12)*IF(N1&gt;Assumptions!$AF$47,1,0)</f>
        <v>0</v>
      </c>
      <c r="O44" s="50">
        <f>(O43*Assumptions!$AF44/12)*IF(O1&gt;Assumptions!$AF$47,1,0)</f>
        <v>0</v>
      </c>
      <c r="P44" s="50">
        <f>(P43*Assumptions!$AF44/12)*IF(P1&gt;Assumptions!$AF$47,1,0)</f>
        <v>0</v>
      </c>
      <c r="Q44" s="50">
        <f>(Q43*Assumptions!$AF44/12)*IF(Q1&gt;Assumptions!$AF$47,1,0)</f>
        <v>0</v>
      </c>
      <c r="R44" s="50">
        <f>(R43*Assumptions!$AF44/12)*IF(R1&gt;Assumptions!$AF$47,1,0)</f>
        <v>0</v>
      </c>
      <c r="S44" s="50">
        <f>(S43*Assumptions!$AF44/12)*IF(S1&gt;Assumptions!$AF$47,1,0)</f>
        <v>0</v>
      </c>
      <c r="T44" s="50">
        <f>(T43*Assumptions!$AF44/12)*IF(T1&gt;Assumptions!$AF$47,1,0)</f>
        <v>0</v>
      </c>
      <c r="U44" s="50">
        <f>(U43*Assumptions!$AF44/12)*IF(U1&gt;Assumptions!$AF$47,1,0)</f>
        <v>0</v>
      </c>
      <c r="V44" s="50">
        <f>(V43*Assumptions!$AF44/12)*IF(V1&gt;Assumptions!$AF$47,1,0)</f>
        <v>0</v>
      </c>
      <c r="W44" s="50">
        <f>(W43*Assumptions!$AF44/12)*IF(W1&gt;Assumptions!$AF$47,1,0)</f>
        <v>0</v>
      </c>
      <c r="X44" s="50">
        <f>(X43*Assumptions!$AF44/12)*IF(X1&gt;Assumptions!$AF$47,1,0)</f>
        <v>0</v>
      </c>
      <c r="Y44" s="50">
        <f>(Y43*Assumptions!$AF44/12)*IF(Y1&gt;Assumptions!$AF$47,1,0)</f>
        <v>0</v>
      </c>
      <c r="Z44" s="50">
        <f>(Z43*Assumptions!$AF44/12)*IF(Z1&gt;Assumptions!$AF$47,1,0)</f>
        <v>0</v>
      </c>
      <c r="AA44" s="50">
        <f>(AA43*Assumptions!$AF44/12)*IF(AA1&gt;Assumptions!$AF$47,1,0)</f>
        <v>0</v>
      </c>
      <c r="AB44" s="50">
        <f>(AB43*Assumptions!$AF44/12)*IF(AB1&gt;Assumptions!$AF$47,1,0)</f>
        <v>0</v>
      </c>
      <c r="AC44" s="50">
        <f>(AC43*Assumptions!$AF44/12)*IF(AC1&gt;Assumptions!$AF$47,1,0)</f>
        <v>0</v>
      </c>
      <c r="AD44" s="50">
        <f>(AD43*Assumptions!$AF44/12)*IF(AD1&gt;Assumptions!$AF$47,1,0)</f>
        <v>0</v>
      </c>
      <c r="AE44" s="50">
        <f>(AE43*Assumptions!$AF44/12)*IF(AE1&gt;Assumptions!$AF$47,1,0)</f>
        <v>0</v>
      </c>
      <c r="AF44" s="50">
        <f>(AF43*Assumptions!$AF44/12)*IF(AF1&gt;Assumptions!$AF$47,1,0)</f>
        <v>0</v>
      </c>
      <c r="AG44" s="50">
        <f>(AG43*Assumptions!$AF44/12)*IF(AG1&gt;Assumptions!$AF$47,1,0)</f>
        <v>0</v>
      </c>
      <c r="AH44" s="50">
        <f>(AH43*Assumptions!$AF44/12)*IF(AH1&gt;Assumptions!$AF$47,1,0)</f>
        <v>0</v>
      </c>
      <c r="AI44" s="50">
        <f>(AI43*Assumptions!$AF44/12)*IF(AI1&gt;Assumptions!$AF$47,1,0)</f>
        <v>0</v>
      </c>
      <c r="AJ44" s="50">
        <f>(AJ43*Assumptions!$AF44/12)*IF(AJ1&gt;Assumptions!$AF$47,1,0)</f>
        <v>0</v>
      </c>
      <c r="AK44" s="50">
        <f>(AK43*Assumptions!$AF44/12)*IF(AK1&gt;Assumptions!$AF$47,1,0)</f>
        <v>0</v>
      </c>
      <c r="AL44" s="50">
        <f>(AL43*Assumptions!$AF44/12)*IF(AL1&gt;Assumptions!$AF$47,1,0)</f>
        <v>0</v>
      </c>
      <c r="AM44" s="50">
        <f>(AM43*Assumptions!$AF44/12)*IF(AM1&gt;Assumptions!$AF$47,1,0)</f>
        <v>0</v>
      </c>
      <c r="AN44" s="50">
        <f>(AN43*Assumptions!$AF44/12)*IF(AN1&gt;Assumptions!$AF$47,1,0)</f>
        <v>8448.966011</v>
      </c>
      <c r="AO44" s="50">
        <f>(AO43*Assumptions!$AF44/12)*IF(AO1&gt;Assumptions!$AF$47,1,0)</f>
        <v>8440.555021</v>
      </c>
      <c r="AP44" s="50">
        <f>(AP43*Assumptions!$AF44/12)*IF(AP1&gt;Assumptions!$AF$47,1,0)</f>
        <v>8432.101976</v>
      </c>
      <c r="AQ44" s="50">
        <f>(AQ43*Assumptions!$AF44/12)*IF(AQ1&gt;Assumptions!$AF$47,1,0)</f>
        <v>8423.606666</v>
      </c>
      <c r="AR44" s="50">
        <f>(AR43*Assumptions!$AF44/12)*IF(AR1&gt;Assumptions!$AF$47,1,0)</f>
        <v>8415.068879</v>
      </c>
      <c r="AS44" s="50">
        <f>(AS43*Assumptions!$AF44/12)*IF(AS1&gt;Assumptions!$AF$47,1,0)</f>
        <v>8406.488404</v>
      </c>
      <c r="AT44" s="50">
        <f>(AT43*Assumptions!$AF44/12)*IF(AT1&gt;Assumptions!$AF$47,1,0)</f>
        <v>8397.865026</v>
      </c>
      <c r="AU44" s="50">
        <f>(AU43*Assumptions!$AF44/12)*IF(AU1&gt;Assumptions!$AF$47,1,0)</f>
        <v>8389.198531</v>
      </c>
      <c r="AV44" s="50">
        <f>(AV43*Assumptions!$AF44/12)*IF(AV1&gt;Assumptions!$AF$47,1,0)</f>
        <v>8380.488703</v>
      </c>
      <c r="AW44" s="50">
        <f>(AW43*Assumptions!$AF44/12)*IF(AW1&gt;Assumptions!$AF$47,1,0)</f>
        <v>8371.735327</v>
      </c>
      <c r="AX44" s="50">
        <f>(AX43*Assumptions!$AF44/12)*IF(AX1&gt;Assumptions!$AF$47,1,0)</f>
        <v>8362.938183</v>
      </c>
      <c r="AY44" s="50">
        <f>(AY43*Assumptions!$AF44/12)*IF(AY1&gt;Assumptions!$AF$47,1,0)</f>
        <v>8354.097054</v>
      </c>
      <c r="AZ44" s="50">
        <f>(AZ43*Assumptions!$AF44/12)*IF(AZ1&gt;Assumptions!$AF$47,1,0)</f>
        <v>8345.211719</v>
      </c>
      <c r="BA44" s="50">
        <f>(BA43*Assumptions!$AF44/12)*IF(BA1&gt;Assumptions!$AF$47,1,0)</f>
        <v>8336.281958</v>
      </c>
      <c r="BB44" s="50">
        <f>(BB43*Assumptions!$AF44/12)*IF(BB1&gt;Assumptions!$AF$47,1,0)</f>
        <v>8327.307547</v>
      </c>
      <c r="BC44" s="50">
        <f>(BC43*Assumptions!$AF44/12)*IF(BC1&gt;Assumptions!$AF$47,1,0)</f>
        <v>8318.288265</v>
      </c>
      <c r="BD44" s="50">
        <f>(BD43*Assumptions!$AF44/12)*IF(BD1&gt;Assumptions!$AF$47,1,0)</f>
        <v>8309.223886</v>
      </c>
      <c r="BE44" s="50">
        <f>(BE43*Assumptions!$AF44/12)*IF(BE1&gt;Assumptions!$AF$47,1,0)</f>
        <v>8300.114186</v>
      </c>
      <c r="BF44" s="50">
        <f>(BF43*Assumptions!$AF44/12)*IF(BF1&gt;Assumptions!$AF$47,1,0)</f>
        <v>8290.958936</v>
      </c>
      <c r="BG44" s="50">
        <f>(BG43*Assumptions!$AF44/12)*IF(BG1&gt;Assumptions!$AF$47,1,0)</f>
        <v>8281.757911</v>
      </c>
      <c r="BH44" s="50">
        <f>(BH43*Assumptions!$AF44/12)*IF(BH1&gt;Assumptions!$AF$47,1,0)</f>
        <v>8272.51088</v>
      </c>
      <c r="BI44" s="50">
        <f>(BI43*Assumptions!$AF44/12)*IF(BI1&gt;Assumptions!$AF$47,1,0)</f>
        <v>8263.217615</v>
      </c>
      <c r="BJ44" s="50">
        <f>(BJ43*Assumptions!$AF44/12)*IF(BJ1&gt;Assumptions!$AF$47,1,0)</f>
        <v>8253.877883</v>
      </c>
      <c r="BK44" s="50">
        <f>(BK43*Assumptions!$AF44/12)*IF(BK1&gt;Assumptions!$AF$47,1,0)</f>
        <v>8244.491452</v>
      </c>
      <c r="BL44" s="50">
        <f>(BL43*Assumptions!$AF44/12)*IF(BL1&gt;Assumptions!$AF$47,1,0)</f>
        <v>8235.058089</v>
      </c>
      <c r="BM44" s="50">
        <f>(BM43*Assumptions!$AF44/12)*IF(BM1&gt;Assumptions!$AF$47,1,0)</f>
        <v>8225.57756</v>
      </c>
      <c r="BN44" s="50">
        <f>(BN43*Assumptions!$AF44/12)*IF(BN1&gt;Assumptions!$AF$47,1,0)</f>
        <v>8216.049627</v>
      </c>
      <c r="BO44" s="50">
        <f>(BO43*Assumptions!$AF44/12)*IF(BO1&gt;Assumptions!$AF$47,1,0)</f>
        <v>8206.474055</v>
      </c>
      <c r="BP44" s="50">
        <f>(BP43*Assumptions!$AF44/12)*IF(BP1&gt;Assumptions!$AF$47,1,0)</f>
        <v>8196.850606</v>
      </c>
      <c r="BQ44" s="50">
        <f>(BQ43*Assumptions!$AF44/12)*IF(BQ1&gt;Assumptions!$AF$47,1,0)</f>
        <v>8187.179038</v>
      </c>
      <c r="BR44" s="50">
        <f>(BR43*Assumptions!$AF44/12)*IF(BR1&gt;Assumptions!$AF$47,1,0)</f>
        <v>8177.459114</v>
      </c>
      <c r="BS44" s="50">
        <f>(BS43*Assumptions!$AF44/12)*IF(BS1&gt;Assumptions!$AF$47,1,0)</f>
        <v>8167.690589</v>
      </c>
      <c r="BT44" s="50">
        <f>(BT43*Assumptions!$AF44/12)*IF(BT1&gt;Assumptions!$AF$47,1,0)</f>
        <v>8157.873222</v>
      </c>
      <c r="BU44" s="50">
        <f>(BU43*Assumptions!$AF44/12)*IF(BU1&gt;Assumptions!$AF$47,1,0)</f>
        <v>8148.006768</v>
      </c>
      <c r="BV44" s="50">
        <f>(BV43*Assumptions!$AF44/12)*IF(BV1&gt;Assumptions!$AF$47,1,0)</f>
        <v>8138.090982</v>
      </c>
      <c r="BW44" s="50">
        <f>(BW43*Assumptions!$AF44/12)*IF(BW1&gt;Assumptions!$AF$47,1,0)</f>
        <v>8128.125616</v>
      </c>
      <c r="BX44" s="50">
        <f>(BX43*Assumptions!$AF44/12)*IF(BX1&gt;Assumptions!$AF$47,1,0)</f>
        <v>8118.110424</v>
      </c>
      <c r="BY44" s="50">
        <f>(BY43*Assumptions!$AF44/12)*IF(BY1&gt;Assumptions!$AF$47,1,0)</f>
        <v>8108.045156</v>
      </c>
      <c r="BZ44" s="50">
        <f>(BZ43*Assumptions!$AF44/12)*IF(BZ1&gt;Assumptions!$AF$47,1,0)</f>
        <v>8097.929562</v>
      </c>
      <c r="CA44" s="50">
        <f>(CA43*Assumptions!$AF44/12)*IF(CA1&gt;Assumptions!$AF$47,1,0)</f>
        <v>8087.76339</v>
      </c>
      <c r="CB44" s="50">
        <f>(CB43*Assumptions!$AF44/12)*IF(CB1&gt;Assumptions!$AF$47,1,0)</f>
        <v>8077.546387</v>
      </c>
      <c r="CC44" s="50">
        <f>(CC43*Assumptions!$AF44/12)*IF(CC1&gt;Assumptions!$AF$47,1,0)</f>
        <v>8067.278299</v>
      </c>
      <c r="CD44" s="50">
        <f>(CD43*Assumptions!$AF44/12)*IF(CD1&gt;Assumptions!$AF$47,1,0)</f>
        <v>8056.95887</v>
      </c>
      <c r="CE44" s="50">
        <f>(CE43*Assumptions!$AF44/12)*IF(CE1&gt;Assumptions!$AF$47,1,0)</f>
        <v>8046.587844</v>
      </c>
      <c r="CF44" s="50">
        <f>(CF43*Assumptions!$AF44/12)*IF(CF1&gt;Assumptions!$AF$47,1,0)</f>
        <v>8036.164963</v>
      </c>
      <c r="CG44" s="50">
        <f>(CG43*Assumptions!$AF44/12)*IF(CG1&gt;Assumptions!$AF$47,1,0)</f>
        <v>8025.689968</v>
      </c>
      <c r="CH44" s="50">
        <f>(CH43*Assumptions!$AF44/12)*IF(CH1&gt;Assumptions!$AF$47,1,0)</f>
        <v>8015.162598</v>
      </c>
      <c r="CI44" s="50">
        <f>(CI43*Assumptions!$AF44/12)*IF(CI1&gt;Assumptions!$AF$47,1,0)</f>
        <v>8004.582591</v>
      </c>
      <c r="CJ44" s="50">
        <f>(CJ43*Assumptions!$AF44/12)*IF(CJ1&gt;Assumptions!$AF$47,1,0)</f>
        <v>7993.949684</v>
      </c>
      <c r="CK44" s="50">
        <f>(CK43*Assumptions!$AF44/12)*IF(CK1&gt;Assumptions!$AF$47,1,0)</f>
        <v>7983.263612</v>
      </c>
      <c r="CL44" s="50">
        <f>(CL43*Assumptions!$AF44/12)*IF(CL1&gt;Assumptions!$AF$47,1,0)</f>
        <v>7972.52411</v>
      </c>
      <c r="CM44" s="50">
        <f>(CM43*Assumptions!$AF44/12)*IF(CM1&gt;Assumptions!$AF$47,1,0)</f>
        <v>7961.73091</v>
      </c>
      <c r="CN44" s="50">
        <f>(CN43*Assumptions!$AF44/12)*IF(CN1&gt;Assumptions!$AF$47,1,0)</f>
        <v>7950.883745</v>
      </c>
      <c r="CO44" s="50">
        <f>(CO43*Assumptions!$AF44/12)*IF(CO1&gt;Assumptions!$AF$47,1,0)</f>
        <v>7939.982343</v>
      </c>
      <c r="CP44" s="50">
        <f>(CP43*Assumptions!$AF44/12)*IF(CP1&gt;Assumptions!$AF$47,1,0)</f>
        <v>7929.026435</v>
      </c>
      <c r="CQ44" s="50">
        <f>(CQ43*Assumptions!$AF44/12)*IF(CQ1&gt;Assumptions!$AF$47,1,0)</f>
        <v>7918.015747</v>
      </c>
      <c r="CR44" s="50">
        <f>(CR43*Assumptions!$AF44/12)*IF(CR1&gt;Assumptions!$AF$47,1,0)</f>
        <v>7906.950006</v>
      </c>
      <c r="CS44" s="50">
        <f>(CS43*Assumptions!$AF44/12)*IF(CS1&gt;Assumptions!$AF$47,1,0)</f>
        <v>7895.828936</v>
      </c>
      <c r="CT44" s="50">
        <f>(CT43*Assumptions!$AF44/12)*IF(CT1&gt;Assumptions!$AF$47,1,0)</f>
        <v>7884.65226</v>
      </c>
      <c r="CU44" s="50">
        <f>(CU43*Assumptions!$AF44/12)*IF(CU1&gt;Assumptions!$AF$47,1,0)</f>
        <v>7873.419702</v>
      </c>
      <c r="CV44" s="50">
        <f>(CV43*Assumptions!$AF44/12)*IF(CV1&gt;Assumptions!$AF$47,1,0)</f>
        <v>7862.13098</v>
      </c>
      <c r="CW44" s="50">
        <f>(CW43*Assumptions!$AF44/12)*IF(CW1&gt;Assumptions!$AF$47,1,0)</f>
        <v>7850.785815</v>
      </c>
      <c r="CX44" s="50">
        <f>(CX43*Assumptions!$AF44/12)*IF(CX1&gt;Assumptions!$AF$47,1,0)</f>
        <v>7839.383924</v>
      </c>
      <c r="CY44" s="50">
        <f>(CY43*Assumptions!$AF44/12)*IF(CY1&gt;Assumptions!$AF$47,1,0)</f>
        <v>7827.925023</v>
      </c>
      <c r="CZ44" s="50">
        <f>(CZ43*Assumptions!$AF44/12)*IF(CZ1&gt;Assumptions!$AF$47,1,0)</f>
        <v>7816.408828</v>
      </c>
      <c r="DA44" s="50">
        <f>(DA43*Assumptions!$AF44/12)*IF(DA1&gt;Assumptions!$AF$47,1,0)</f>
        <v>7804.835052</v>
      </c>
      <c r="DB44" s="50">
        <f>(DB43*Assumptions!$AF44/12)*IF(DB1&gt;Assumptions!$AF$47,1,0)</f>
        <v>7793.203408</v>
      </c>
      <c r="DC44" s="50">
        <f>(DC43*Assumptions!$AF44/12)*IF(DC1&gt;Assumptions!$AF$47,1,0)</f>
        <v>7781.513605</v>
      </c>
      <c r="DD44" s="50">
        <f>(DD43*Assumptions!$AF44/12)*IF(DD1&gt;Assumptions!$AF$47,1,0)</f>
        <v>7769.765352</v>
      </c>
      <c r="DE44" s="50">
        <f>(DE43*Assumptions!$AF44/12)*IF(DE1&gt;Assumptions!$AF$47,1,0)</f>
        <v>7757.958359</v>
      </c>
      <c r="DF44" s="50">
        <f>(DF43*Assumptions!$AF44/12)*IF(DF1&gt;Assumptions!$AF$47,1,0)</f>
        <v>7746.092331</v>
      </c>
      <c r="DG44" s="50">
        <f>(DG43*Assumptions!$AF44/12)*IF(DG1&gt;Assumptions!$AF$47,1,0)</f>
        <v>7734.166972</v>
      </c>
      <c r="DH44" s="50">
        <f>(DH43*Assumptions!$AF44/12)*IF(DH1&gt;Assumptions!$AF$47,1,0)</f>
        <v>7722.181987</v>
      </c>
      <c r="DI44" s="50">
        <f>(DI43*Assumptions!$AF44/12)*IF(DI1&gt;Assumptions!$AF$47,1,0)</f>
        <v>7710.137077</v>
      </c>
      <c r="DJ44" s="50">
        <f>(DJ43*Assumptions!$AF44/12)*IF(DJ1&gt;Assumptions!$AF$47,1,0)</f>
        <v>7698.031942</v>
      </c>
      <c r="DK44" s="50">
        <f>(DK43*Assumptions!$AF44/12)*IF(DK1&gt;Assumptions!$AF$47,1,0)</f>
        <v>7685.866282</v>
      </c>
      <c r="DL44" s="50">
        <f>(DL43*Assumptions!$AF44/12)*IF(DL1&gt;Assumptions!$AF$47,1,0)</f>
        <v>7673.639793</v>
      </c>
      <c r="DM44" s="50">
        <f>(DM43*Assumptions!$AF44/12)*IF(DM1&gt;Assumptions!$AF$47,1,0)</f>
        <v>7661.352172</v>
      </c>
      <c r="DN44" s="50">
        <f>(DN43*Assumptions!$AF44/12)*IF(DN1&gt;Assumptions!$AF$47,1,0)</f>
        <v>7649.003113</v>
      </c>
      <c r="DO44" s="50">
        <f>(DO43*Assumptions!$AF44/12)*IF(DO1&gt;Assumptions!$AF$47,1,0)</f>
        <v>7636.592308</v>
      </c>
      <c r="DP44" s="50">
        <f>(DP43*Assumptions!$AF44/12)*IF(DP1&gt;Assumptions!$AF$47,1,0)</f>
        <v>7624.11945</v>
      </c>
      <c r="DQ44" s="50">
        <f>(DQ43*Assumptions!$AF44/12)*IF(DQ1&gt;Assumptions!$AF$47,1,0)</f>
        <v>7611.584227</v>
      </c>
      <c r="DR44" s="50">
        <f>(DR43*Assumptions!$AF44/12)*IF(DR1&gt;Assumptions!$AF$47,1,0)</f>
        <v>7598.986328</v>
      </c>
      <c r="DS44" s="50">
        <f>(DS43*Assumptions!$AF44/12)*IF(DS1&gt;Assumptions!$AF$47,1,0)</f>
        <v>7586.32544</v>
      </c>
      <c r="DT44" s="50">
        <f>(DT43*Assumptions!$AF44/12)*IF(DT1&gt;Assumptions!$AF$47,1,0)</f>
        <v>7573.601247</v>
      </c>
      <c r="DU44" s="50">
        <f>(DU43*Assumptions!$AF44/12)*IF(DU1&gt;Assumptions!$AF$47,1,0)</f>
        <v>7560.813433</v>
      </c>
      <c r="DV44" s="50">
        <f>(DV43*Assumptions!$AF44/12)*IF(DV1&gt;Assumptions!$AF$47,1,0)</f>
        <v>7547.96168</v>
      </c>
      <c r="DW44" s="50">
        <f>(DW43*Assumptions!$AF44/12)*IF(DW1&gt;Assumptions!$AF$47,1,0)</f>
        <v>7535.045668</v>
      </c>
      <c r="DX44" s="50">
        <f>(DX43*Assumptions!$AF44/12)*IF(DX1&gt;Assumptions!$AF$47,1,0)</f>
        <v>7522.065076</v>
      </c>
      <c r="DY44" s="50">
        <f>(DY43*Assumptions!$AF44/12)*IF(DY1&gt;Assumptions!$AF$47,1,0)</f>
        <v>7509.019582</v>
      </c>
      <c r="DZ44" s="50">
        <f>(DZ43*Assumptions!$AF44/12)*IF(DZ1&gt;Assumptions!$AF$47,1,0)</f>
        <v>7495.90886</v>
      </c>
      <c r="EA44" s="50">
        <f>(EA43*Assumptions!$AF44/12)*IF(EA1&gt;Assumptions!$AF$47,1,0)</f>
        <v>7482.732584</v>
      </c>
      <c r="EB44" s="50">
        <f>(EB43*Assumptions!$AF44/12)*IF(EB1&gt;Assumptions!$AF$47,1,0)</f>
        <v>7469.490427</v>
      </c>
      <c r="EC44" s="50">
        <f>(EC43*Assumptions!$AF44/12)*IF(EC1&gt;Assumptions!$AF$47,1,0)</f>
        <v>7456.182059</v>
      </c>
      <c r="ED44" s="50">
        <f>(ED43*Assumptions!$AF44/12)*IF(ED1&gt;Assumptions!$AF$47,1,0)</f>
        <v>7442.807149</v>
      </c>
      <c r="EE44" s="50">
        <f>(EE43*Assumptions!$AF44/12)*IF(EE1&gt;Assumptions!$AF$47,1,0)</f>
        <v>7429.365364</v>
      </c>
    </row>
    <row r="45" ht="15.75" customHeight="1">
      <c r="A45" s="1"/>
      <c r="B45" s="1"/>
      <c r="C45" s="1" t="s">
        <v>203</v>
      </c>
      <c r="D45" s="50">
        <f t="shared" ref="D45:EE45" si="8">D46-D44</f>
        <v>0</v>
      </c>
      <c r="E45" s="50">
        <f t="shared" si="8"/>
        <v>0</v>
      </c>
      <c r="F45" s="50">
        <f t="shared" si="8"/>
        <v>0</v>
      </c>
      <c r="G45" s="50">
        <f t="shared" si="8"/>
        <v>0</v>
      </c>
      <c r="H45" s="50">
        <f t="shared" si="8"/>
        <v>0</v>
      </c>
      <c r="I45" s="50">
        <f t="shared" si="8"/>
        <v>0</v>
      </c>
      <c r="J45" s="50">
        <f t="shared" si="8"/>
        <v>0</v>
      </c>
      <c r="K45" s="50">
        <f t="shared" si="8"/>
        <v>0</v>
      </c>
      <c r="L45" s="50">
        <f t="shared" si="8"/>
        <v>0</v>
      </c>
      <c r="M45" s="50">
        <f t="shared" si="8"/>
        <v>0</v>
      </c>
      <c r="N45" s="50">
        <f t="shared" si="8"/>
        <v>0</v>
      </c>
      <c r="O45" s="50">
        <f t="shared" si="8"/>
        <v>0</v>
      </c>
      <c r="P45" s="50">
        <f t="shared" si="8"/>
        <v>0</v>
      </c>
      <c r="Q45" s="50">
        <f t="shared" si="8"/>
        <v>0</v>
      </c>
      <c r="R45" s="50">
        <f t="shared" si="8"/>
        <v>0</v>
      </c>
      <c r="S45" s="50">
        <f t="shared" si="8"/>
        <v>0</v>
      </c>
      <c r="T45" s="50">
        <f t="shared" si="8"/>
        <v>0</v>
      </c>
      <c r="U45" s="50">
        <f t="shared" si="8"/>
        <v>0</v>
      </c>
      <c r="V45" s="50">
        <f t="shared" si="8"/>
        <v>0</v>
      </c>
      <c r="W45" s="50">
        <f t="shared" si="8"/>
        <v>0</v>
      </c>
      <c r="X45" s="50">
        <f t="shared" si="8"/>
        <v>0</v>
      </c>
      <c r="Y45" s="50">
        <f t="shared" si="8"/>
        <v>0</v>
      </c>
      <c r="Z45" s="50">
        <f t="shared" si="8"/>
        <v>0</v>
      </c>
      <c r="AA45" s="50">
        <f t="shared" si="8"/>
        <v>0</v>
      </c>
      <c r="AB45" s="50">
        <f t="shared" si="8"/>
        <v>0</v>
      </c>
      <c r="AC45" s="50">
        <f t="shared" si="8"/>
        <v>0</v>
      </c>
      <c r="AD45" s="50">
        <f t="shared" si="8"/>
        <v>0</v>
      </c>
      <c r="AE45" s="50">
        <f t="shared" si="8"/>
        <v>0</v>
      </c>
      <c r="AF45" s="50">
        <f t="shared" si="8"/>
        <v>0</v>
      </c>
      <c r="AG45" s="50">
        <f t="shared" si="8"/>
        <v>0</v>
      </c>
      <c r="AH45" s="50">
        <f t="shared" si="8"/>
        <v>0</v>
      </c>
      <c r="AI45" s="50">
        <f t="shared" si="8"/>
        <v>0</v>
      </c>
      <c r="AJ45" s="50">
        <f t="shared" si="8"/>
        <v>0</v>
      </c>
      <c r="AK45" s="50">
        <f t="shared" si="8"/>
        <v>0</v>
      </c>
      <c r="AL45" s="50">
        <f t="shared" si="8"/>
        <v>0</v>
      </c>
      <c r="AM45" s="50">
        <f t="shared" si="8"/>
        <v>0</v>
      </c>
      <c r="AN45" s="50">
        <f t="shared" si="8"/>
        <v>1682.198007</v>
      </c>
      <c r="AO45" s="50">
        <f t="shared" si="8"/>
        <v>1690.608997</v>
      </c>
      <c r="AP45" s="50">
        <f t="shared" si="8"/>
        <v>1699.062042</v>
      </c>
      <c r="AQ45" s="50">
        <f t="shared" si="8"/>
        <v>1707.557352</v>
      </c>
      <c r="AR45" s="50">
        <f t="shared" si="8"/>
        <v>1716.095139</v>
      </c>
      <c r="AS45" s="50">
        <f t="shared" si="8"/>
        <v>1724.675615</v>
      </c>
      <c r="AT45" s="50">
        <f t="shared" si="8"/>
        <v>1733.298993</v>
      </c>
      <c r="AU45" s="50">
        <f t="shared" si="8"/>
        <v>1741.965488</v>
      </c>
      <c r="AV45" s="50">
        <f t="shared" si="8"/>
        <v>1750.675315</v>
      </c>
      <c r="AW45" s="50">
        <f t="shared" si="8"/>
        <v>1759.428692</v>
      </c>
      <c r="AX45" s="50">
        <f t="shared" si="8"/>
        <v>1768.225835</v>
      </c>
      <c r="AY45" s="50">
        <f t="shared" si="8"/>
        <v>1777.066964</v>
      </c>
      <c r="AZ45" s="50">
        <f t="shared" si="8"/>
        <v>1785.952299</v>
      </c>
      <c r="BA45" s="50">
        <f t="shared" si="8"/>
        <v>1794.882061</v>
      </c>
      <c r="BB45" s="50">
        <f t="shared" si="8"/>
        <v>1803.856471</v>
      </c>
      <c r="BC45" s="50">
        <f t="shared" si="8"/>
        <v>1812.875753</v>
      </c>
      <c r="BD45" s="50">
        <f t="shared" si="8"/>
        <v>1821.940132</v>
      </c>
      <c r="BE45" s="50">
        <f t="shared" si="8"/>
        <v>1831.049833</v>
      </c>
      <c r="BF45" s="50">
        <f t="shared" si="8"/>
        <v>1840.205082</v>
      </c>
      <c r="BG45" s="50">
        <f t="shared" si="8"/>
        <v>1849.406107</v>
      </c>
      <c r="BH45" s="50">
        <f t="shared" si="8"/>
        <v>1858.653138</v>
      </c>
      <c r="BI45" s="50">
        <f t="shared" si="8"/>
        <v>1867.946403</v>
      </c>
      <c r="BJ45" s="50">
        <f t="shared" si="8"/>
        <v>1877.286135</v>
      </c>
      <c r="BK45" s="50">
        <f t="shared" si="8"/>
        <v>1886.672566</v>
      </c>
      <c r="BL45" s="50">
        <f t="shared" si="8"/>
        <v>1896.105929</v>
      </c>
      <c r="BM45" s="50">
        <f t="shared" si="8"/>
        <v>1905.586459</v>
      </c>
      <c r="BN45" s="50">
        <f t="shared" si="8"/>
        <v>1915.114391</v>
      </c>
      <c r="BO45" s="50">
        <f t="shared" si="8"/>
        <v>1924.689963</v>
      </c>
      <c r="BP45" s="50">
        <f t="shared" si="8"/>
        <v>1934.313413</v>
      </c>
      <c r="BQ45" s="50">
        <f t="shared" si="8"/>
        <v>1943.98498</v>
      </c>
      <c r="BR45" s="50">
        <f t="shared" si="8"/>
        <v>1953.704905</v>
      </c>
      <c r="BS45" s="50">
        <f t="shared" si="8"/>
        <v>1963.473429</v>
      </c>
      <c r="BT45" s="50">
        <f t="shared" si="8"/>
        <v>1973.290796</v>
      </c>
      <c r="BU45" s="50">
        <f t="shared" si="8"/>
        <v>1983.15725</v>
      </c>
      <c r="BV45" s="50">
        <f t="shared" si="8"/>
        <v>1993.073036</v>
      </c>
      <c r="BW45" s="50">
        <f t="shared" si="8"/>
        <v>2003.038402</v>
      </c>
      <c r="BX45" s="50">
        <f t="shared" si="8"/>
        <v>2013.053594</v>
      </c>
      <c r="BY45" s="50">
        <f t="shared" si="8"/>
        <v>2023.118862</v>
      </c>
      <c r="BZ45" s="50">
        <f t="shared" si="8"/>
        <v>2033.234456</v>
      </c>
      <c r="CA45" s="50">
        <f t="shared" si="8"/>
        <v>2043.400628</v>
      </c>
      <c r="CB45" s="50">
        <f t="shared" si="8"/>
        <v>2053.617631</v>
      </c>
      <c r="CC45" s="50">
        <f t="shared" si="8"/>
        <v>2063.88572</v>
      </c>
      <c r="CD45" s="50">
        <f t="shared" si="8"/>
        <v>2074.205148</v>
      </c>
      <c r="CE45" s="50">
        <f t="shared" si="8"/>
        <v>2084.576174</v>
      </c>
      <c r="CF45" s="50">
        <f t="shared" si="8"/>
        <v>2094.999055</v>
      </c>
      <c r="CG45" s="50">
        <f t="shared" si="8"/>
        <v>2105.47405</v>
      </c>
      <c r="CH45" s="50">
        <f t="shared" si="8"/>
        <v>2116.00142</v>
      </c>
      <c r="CI45" s="50">
        <f t="shared" si="8"/>
        <v>2126.581427</v>
      </c>
      <c r="CJ45" s="50">
        <f t="shared" si="8"/>
        <v>2137.214335</v>
      </c>
      <c r="CK45" s="50">
        <f t="shared" si="8"/>
        <v>2147.900406</v>
      </c>
      <c r="CL45" s="50">
        <f t="shared" si="8"/>
        <v>2158.639908</v>
      </c>
      <c r="CM45" s="50">
        <f t="shared" si="8"/>
        <v>2169.433108</v>
      </c>
      <c r="CN45" s="50">
        <f t="shared" si="8"/>
        <v>2180.280273</v>
      </c>
      <c r="CO45" s="50">
        <f t="shared" si="8"/>
        <v>2191.181675</v>
      </c>
      <c r="CP45" s="50">
        <f t="shared" si="8"/>
        <v>2202.137583</v>
      </c>
      <c r="CQ45" s="50">
        <f t="shared" si="8"/>
        <v>2213.148271</v>
      </c>
      <c r="CR45" s="50">
        <f t="shared" si="8"/>
        <v>2224.214012</v>
      </c>
      <c r="CS45" s="50">
        <f t="shared" si="8"/>
        <v>2235.335082</v>
      </c>
      <c r="CT45" s="50">
        <f t="shared" si="8"/>
        <v>2246.511758</v>
      </c>
      <c r="CU45" s="50">
        <f t="shared" si="8"/>
        <v>2257.744317</v>
      </c>
      <c r="CV45" s="50">
        <f t="shared" si="8"/>
        <v>2269.033038</v>
      </c>
      <c r="CW45" s="50">
        <f t="shared" si="8"/>
        <v>2280.378203</v>
      </c>
      <c r="CX45" s="50">
        <f t="shared" si="8"/>
        <v>2291.780094</v>
      </c>
      <c r="CY45" s="50">
        <f t="shared" si="8"/>
        <v>2303.238995</v>
      </c>
      <c r="CZ45" s="50">
        <f t="shared" si="8"/>
        <v>2314.75519</v>
      </c>
      <c r="DA45" s="50">
        <f t="shared" si="8"/>
        <v>2326.328966</v>
      </c>
      <c r="DB45" s="50">
        <f t="shared" si="8"/>
        <v>2337.960611</v>
      </c>
      <c r="DC45" s="50">
        <f t="shared" si="8"/>
        <v>2349.650414</v>
      </c>
      <c r="DD45" s="50">
        <f t="shared" si="8"/>
        <v>2361.398666</v>
      </c>
      <c r="DE45" s="50">
        <f t="shared" si="8"/>
        <v>2373.205659</v>
      </c>
      <c r="DF45" s="50">
        <f t="shared" si="8"/>
        <v>2385.071687</v>
      </c>
      <c r="DG45" s="50">
        <f t="shared" si="8"/>
        <v>2396.997046</v>
      </c>
      <c r="DH45" s="50">
        <f t="shared" si="8"/>
        <v>2408.982031</v>
      </c>
      <c r="DI45" s="50">
        <f t="shared" si="8"/>
        <v>2421.026941</v>
      </c>
      <c r="DJ45" s="50">
        <f t="shared" si="8"/>
        <v>2433.132076</v>
      </c>
      <c r="DK45" s="50">
        <f t="shared" si="8"/>
        <v>2445.297736</v>
      </c>
      <c r="DL45" s="50">
        <f t="shared" si="8"/>
        <v>2457.524225</v>
      </c>
      <c r="DM45" s="50">
        <f t="shared" si="8"/>
        <v>2469.811846</v>
      </c>
      <c r="DN45" s="50">
        <f t="shared" si="8"/>
        <v>2482.160905</v>
      </c>
      <c r="DO45" s="50">
        <f t="shared" si="8"/>
        <v>2494.57171</v>
      </c>
      <c r="DP45" s="50">
        <f t="shared" si="8"/>
        <v>2507.044568</v>
      </c>
      <c r="DQ45" s="50">
        <f t="shared" si="8"/>
        <v>2519.579791</v>
      </c>
      <c r="DR45" s="50">
        <f t="shared" si="8"/>
        <v>2532.17769</v>
      </c>
      <c r="DS45" s="50">
        <f t="shared" si="8"/>
        <v>2544.838579</v>
      </c>
      <c r="DT45" s="50">
        <f t="shared" si="8"/>
        <v>2557.562771</v>
      </c>
      <c r="DU45" s="50">
        <f t="shared" si="8"/>
        <v>2570.350585</v>
      </c>
      <c r="DV45" s="50">
        <f t="shared" si="8"/>
        <v>2583.202338</v>
      </c>
      <c r="DW45" s="50">
        <f t="shared" si="8"/>
        <v>2596.11835</v>
      </c>
      <c r="DX45" s="50">
        <f t="shared" si="8"/>
        <v>2609.098942</v>
      </c>
      <c r="DY45" s="50">
        <f t="shared" si="8"/>
        <v>2622.144436</v>
      </c>
      <c r="DZ45" s="50">
        <f t="shared" si="8"/>
        <v>2635.255159</v>
      </c>
      <c r="EA45" s="50">
        <f t="shared" si="8"/>
        <v>2648.431434</v>
      </c>
      <c r="EB45" s="50">
        <f t="shared" si="8"/>
        <v>2661.673592</v>
      </c>
      <c r="EC45" s="50">
        <f t="shared" si="8"/>
        <v>2674.98196</v>
      </c>
      <c r="ED45" s="50">
        <f t="shared" si="8"/>
        <v>2688.356869</v>
      </c>
      <c r="EE45" s="50">
        <f t="shared" si="8"/>
        <v>2701.798654</v>
      </c>
    </row>
    <row r="46" ht="15.75" customHeight="1">
      <c r="A46" s="1"/>
      <c r="B46" s="1"/>
      <c r="C46" s="1" t="s">
        <v>204</v>
      </c>
      <c r="D46" s="50">
        <f>-PMT(Assumptions!$AF44/12,Assumptions!$AF45*12,Assumptions!$AF42)*IF(D1&gt;Assumptions!$AF$47,1,0)</f>
        <v>0</v>
      </c>
      <c r="E46" s="50">
        <f>-PMT(Assumptions!$AF44/12,Assumptions!$AF45*12,Assumptions!$AF42)*IF(E1&gt;Assumptions!$AF$47,1,0)</f>
        <v>0</v>
      </c>
      <c r="F46" s="50">
        <f>-PMT(Assumptions!$AF44/12,Assumptions!$AF45*12,Assumptions!$AF42)*IF(F1&gt;Assumptions!$AF$47,1,0)</f>
        <v>0</v>
      </c>
      <c r="G46" s="50">
        <f>-PMT(Assumptions!$AF44/12,Assumptions!$AF45*12,Assumptions!$AF42)*IF(G1&gt;Assumptions!$AF$47,1,0)</f>
        <v>0</v>
      </c>
      <c r="H46" s="50">
        <f>-PMT(Assumptions!$AF44/12,Assumptions!$AF45*12,Assumptions!$AF42)*IF(H1&gt;Assumptions!$AF$47,1,0)</f>
        <v>0</v>
      </c>
      <c r="I46" s="50">
        <f>-PMT(Assumptions!$AF44/12,Assumptions!$AF45*12,Assumptions!$AF42)*IF(I1&gt;Assumptions!$AF$47,1,0)</f>
        <v>0</v>
      </c>
      <c r="J46" s="50">
        <f>-PMT(Assumptions!$AF44/12,Assumptions!$AF45*12,Assumptions!$AF42)*IF(J1&gt;Assumptions!$AF$47,1,0)</f>
        <v>0</v>
      </c>
      <c r="K46" s="50">
        <f>-PMT(Assumptions!$AF44/12,Assumptions!$AF45*12,Assumptions!$AF42)*IF(K1&gt;Assumptions!$AF$47,1,0)</f>
        <v>0</v>
      </c>
      <c r="L46" s="50">
        <f>-PMT(Assumptions!$AF44/12,Assumptions!$AF45*12,Assumptions!$AF42)*IF(L1&gt;Assumptions!$AF$47,1,0)</f>
        <v>0</v>
      </c>
      <c r="M46" s="50">
        <f>-PMT(Assumptions!$AF44/12,Assumptions!$AF45*12,Assumptions!$AF42)*IF(M1&gt;Assumptions!$AF$47,1,0)</f>
        <v>0</v>
      </c>
      <c r="N46" s="50">
        <f>-PMT(Assumptions!$AF44/12,Assumptions!$AF45*12,Assumptions!$AF42)*IF(N1&gt;Assumptions!$AF$47,1,0)</f>
        <v>0</v>
      </c>
      <c r="O46" s="50">
        <f>-PMT(Assumptions!$AF44/12,Assumptions!$AF45*12,Assumptions!$AF42)*IF(O1&gt;Assumptions!$AF$47,1,0)</f>
        <v>0</v>
      </c>
      <c r="P46" s="50">
        <f>-PMT(Assumptions!$AF44/12,Assumptions!$AF45*12,Assumptions!$AF42)*IF(P1&gt;Assumptions!$AF$47,1,0)</f>
        <v>0</v>
      </c>
      <c r="Q46" s="50">
        <f>-PMT(Assumptions!$AF44/12,Assumptions!$AF45*12,Assumptions!$AF42)*IF(Q1&gt;Assumptions!$AF$47,1,0)</f>
        <v>0</v>
      </c>
      <c r="R46" s="50">
        <f>-PMT(Assumptions!$AF44/12,Assumptions!$AF45*12,Assumptions!$AF42)*IF(R1&gt;Assumptions!$AF$47,1,0)</f>
        <v>0</v>
      </c>
      <c r="S46" s="50">
        <f>-PMT(Assumptions!$AF44/12,Assumptions!$AF45*12,Assumptions!$AF42)*IF(S1&gt;Assumptions!$AF$47,1,0)</f>
        <v>0</v>
      </c>
      <c r="T46" s="50">
        <f>-PMT(Assumptions!$AF44/12,Assumptions!$AF45*12,Assumptions!$AF42)*IF(T1&gt;Assumptions!$AF$47,1,0)</f>
        <v>0</v>
      </c>
      <c r="U46" s="50">
        <f>-PMT(Assumptions!$AF44/12,Assumptions!$AF45*12,Assumptions!$AF42)*IF(U1&gt;Assumptions!$AF$47,1,0)</f>
        <v>0</v>
      </c>
      <c r="V46" s="50">
        <f>-PMT(Assumptions!$AF44/12,Assumptions!$AF45*12,Assumptions!$AF42)*IF(V1&gt;Assumptions!$AF$47,1,0)</f>
        <v>0</v>
      </c>
      <c r="W46" s="50">
        <f>-PMT(Assumptions!$AF44/12,Assumptions!$AF45*12,Assumptions!$AF42)*IF(W1&gt;Assumptions!$AF$47,1,0)</f>
        <v>0</v>
      </c>
      <c r="X46" s="50">
        <f>-PMT(Assumptions!$AF44/12,Assumptions!$AF45*12,Assumptions!$AF42)*IF(X1&gt;Assumptions!$AF$47,1,0)</f>
        <v>0</v>
      </c>
      <c r="Y46" s="50">
        <f>-PMT(Assumptions!$AF44/12,Assumptions!$AF45*12,Assumptions!$AF42)*IF(Y1&gt;Assumptions!$AF$47,1,0)</f>
        <v>0</v>
      </c>
      <c r="Z46" s="50">
        <f>-PMT(Assumptions!$AF44/12,Assumptions!$AF45*12,Assumptions!$AF42)*IF(Z1&gt;Assumptions!$AF$47,1,0)</f>
        <v>0</v>
      </c>
      <c r="AA46" s="50">
        <f>-PMT(Assumptions!$AF44/12,Assumptions!$AF45*12,Assumptions!$AF42)*IF(AA1&gt;Assumptions!$AF$47,1,0)</f>
        <v>0</v>
      </c>
      <c r="AB46" s="50">
        <f>-PMT(Assumptions!$AF44/12,Assumptions!$AF45*12,Assumptions!$AF42)*IF(AB1&gt;Assumptions!$AF$47,1,0)</f>
        <v>0</v>
      </c>
      <c r="AC46" s="50">
        <f>-PMT(Assumptions!$AF44/12,Assumptions!$AF45*12,Assumptions!$AF42)*IF(AC1&gt;Assumptions!$AF$47,1,0)</f>
        <v>0</v>
      </c>
      <c r="AD46" s="50">
        <f>-PMT(Assumptions!$AF44/12,Assumptions!$AF45*12,Assumptions!$AF42)*IF(AD1&gt;Assumptions!$AF$47,1,0)</f>
        <v>0</v>
      </c>
      <c r="AE46" s="50">
        <f>-PMT(Assumptions!$AF44/12,Assumptions!$AF45*12,Assumptions!$AF42)*IF(AE1&gt;Assumptions!$AF$47,1,0)</f>
        <v>0</v>
      </c>
      <c r="AF46" s="50">
        <f>-PMT(Assumptions!$AF44/12,Assumptions!$AF45*12,Assumptions!$AF42)*IF(AF1&gt;Assumptions!$AF$47,1,0)</f>
        <v>0</v>
      </c>
      <c r="AG46" s="50">
        <f>-PMT(Assumptions!$AF44/12,Assumptions!$AF45*12,Assumptions!$AF42)*IF(AG1&gt;Assumptions!$AF$47,1,0)</f>
        <v>0</v>
      </c>
      <c r="AH46" s="50">
        <f>-PMT(Assumptions!$AF44/12,Assumptions!$AF45*12,Assumptions!$AF42)*IF(AH1&gt;Assumptions!$AF$47,1,0)</f>
        <v>0</v>
      </c>
      <c r="AI46" s="50">
        <f>-PMT(Assumptions!$AF44/12,Assumptions!$AF45*12,Assumptions!$AF42)*IF(AI1&gt;Assumptions!$AF$47,1,0)</f>
        <v>0</v>
      </c>
      <c r="AJ46" s="50">
        <f>-PMT(Assumptions!$AF44/12,Assumptions!$AF45*12,Assumptions!$AF42)*IF(AJ1&gt;Assumptions!$AF$47,1,0)</f>
        <v>0</v>
      </c>
      <c r="AK46" s="50">
        <f>-PMT(Assumptions!$AF44/12,Assumptions!$AF45*12,Assumptions!$AF42)*IF(AK1&gt;Assumptions!$AF$47,1,0)</f>
        <v>0</v>
      </c>
      <c r="AL46" s="50">
        <f>-PMT(Assumptions!$AF44/12,Assumptions!$AF45*12,Assumptions!$AF42)*IF(AL1&gt;Assumptions!$AF$47,1,0)</f>
        <v>0</v>
      </c>
      <c r="AM46" s="50">
        <f>-PMT(Assumptions!$AF44/12,Assumptions!$AF45*12,Assumptions!$AF42)*IF(AM1&gt;Assumptions!$AF$47,1,0)</f>
        <v>0</v>
      </c>
      <c r="AN46" s="50">
        <f>-PMT(Assumptions!$AF44/12,Assumptions!$AF45*12,Assumptions!$AF42)*IF(AN1&gt;Assumptions!$AF$47,1,0)</f>
        <v>10131.16402</v>
      </c>
      <c r="AO46" s="50">
        <f>-PMT(Assumptions!$AF44/12,Assumptions!$AF45*12,Assumptions!$AF42)*IF(AO1&gt;Assumptions!$AF$47,1,0)</f>
        <v>10131.16402</v>
      </c>
      <c r="AP46" s="50">
        <f>-PMT(Assumptions!$AF44/12,Assumptions!$AF45*12,Assumptions!$AF42)*IF(AP1&gt;Assumptions!$AF$47,1,0)</f>
        <v>10131.16402</v>
      </c>
      <c r="AQ46" s="50">
        <f>-PMT(Assumptions!$AF44/12,Assumptions!$AF45*12,Assumptions!$AF42)*IF(AQ1&gt;Assumptions!$AF$47,1,0)</f>
        <v>10131.16402</v>
      </c>
      <c r="AR46" s="50">
        <f>-PMT(Assumptions!$AF44/12,Assumptions!$AF45*12,Assumptions!$AF42)*IF(AR1&gt;Assumptions!$AF$47,1,0)</f>
        <v>10131.16402</v>
      </c>
      <c r="AS46" s="50">
        <f>-PMT(Assumptions!$AF44/12,Assumptions!$AF45*12,Assumptions!$AF42)*IF(AS1&gt;Assumptions!$AF$47,1,0)</f>
        <v>10131.16402</v>
      </c>
      <c r="AT46" s="50">
        <f>-PMT(Assumptions!$AF44/12,Assumptions!$AF45*12,Assumptions!$AF42)*IF(AT1&gt;Assumptions!$AF$47,1,0)</f>
        <v>10131.16402</v>
      </c>
      <c r="AU46" s="50">
        <f>-PMT(Assumptions!$AF44/12,Assumptions!$AF45*12,Assumptions!$AF42)*IF(AU1&gt;Assumptions!$AF$47,1,0)</f>
        <v>10131.16402</v>
      </c>
      <c r="AV46" s="50">
        <f>-PMT(Assumptions!$AF44/12,Assumptions!$AF45*12,Assumptions!$AF42)*IF(AV1&gt;Assumptions!$AF$47,1,0)</f>
        <v>10131.16402</v>
      </c>
      <c r="AW46" s="50">
        <f>-PMT(Assumptions!$AF44/12,Assumptions!$AF45*12,Assumptions!$AF42)*IF(AW1&gt;Assumptions!$AF$47,1,0)</f>
        <v>10131.16402</v>
      </c>
      <c r="AX46" s="50">
        <f>-PMT(Assumptions!$AF44/12,Assumptions!$AF45*12,Assumptions!$AF42)*IF(AX1&gt;Assumptions!$AF$47,1,0)</f>
        <v>10131.16402</v>
      </c>
      <c r="AY46" s="50">
        <f>-PMT(Assumptions!$AF44/12,Assumptions!$AF45*12,Assumptions!$AF42)*IF(AY1&gt;Assumptions!$AF$47,1,0)</f>
        <v>10131.16402</v>
      </c>
      <c r="AZ46" s="50">
        <f>-PMT(Assumptions!$AF44/12,Assumptions!$AF45*12,Assumptions!$AF42)*IF(AZ1&gt;Assumptions!$AF$47,1,0)</f>
        <v>10131.16402</v>
      </c>
      <c r="BA46" s="50">
        <f>-PMT(Assumptions!$AF44/12,Assumptions!$AF45*12,Assumptions!$AF42)*IF(BA1&gt;Assumptions!$AF$47,1,0)</f>
        <v>10131.16402</v>
      </c>
      <c r="BB46" s="50">
        <f>-PMT(Assumptions!$AF44/12,Assumptions!$AF45*12,Assumptions!$AF42)*IF(BB1&gt;Assumptions!$AF$47,1,0)</f>
        <v>10131.16402</v>
      </c>
      <c r="BC46" s="50">
        <f>-PMT(Assumptions!$AF44/12,Assumptions!$AF45*12,Assumptions!$AF42)*IF(BC1&gt;Assumptions!$AF$47,1,0)</f>
        <v>10131.16402</v>
      </c>
      <c r="BD46" s="50">
        <f>-PMT(Assumptions!$AF44/12,Assumptions!$AF45*12,Assumptions!$AF42)*IF(BD1&gt;Assumptions!$AF$47,1,0)</f>
        <v>10131.16402</v>
      </c>
      <c r="BE46" s="50">
        <f>-PMT(Assumptions!$AF44/12,Assumptions!$AF45*12,Assumptions!$AF42)*IF(BE1&gt;Assumptions!$AF$47,1,0)</f>
        <v>10131.16402</v>
      </c>
      <c r="BF46" s="50">
        <f>-PMT(Assumptions!$AF44/12,Assumptions!$AF45*12,Assumptions!$AF42)*IF(BF1&gt;Assumptions!$AF$47,1,0)</f>
        <v>10131.16402</v>
      </c>
      <c r="BG46" s="50">
        <f>-PMT(Assumptions!$AF44/12,Assumptions!$AF45*12,Assumptions!$AF42)*IF(BG1&gt;Assumptions!$AF$47,1,0)</f>
        <v>10131.16402</v>
      </c>
      <c r="BH46" s="50">
        <f>-PMT(Assumptions!$AF44/12,Assumptions!$AF45*12,Assumptions!$AF42)*IF(BH1&gt;Assumptions!$AF$47,1,0)</f>
        <v>10131.16402</v>
      </c>
      <c r="BI46" s="50">
        <f>-PMT(Assumptions!$AF44/12,Assumptions!$AF45*12,Assumptions!$AF42)*IF(BI1&gt;Assumptions!$AF$47,1,0)</f>
        <v>10131.16402</v>
      </c>
      <c r="BJ46" s="50">
        <f>-PMT(Assumptions!$AF44/12,Assumptions!$AF45*12,Assumptions!$AF42)*IF(BJ1&gt;Assumptions!$AF$47,1,0)</f>
        <v>10131.16402</v>
      </c>
      <c r="BK46" s="50">
        <f>-PMT(Assumptions!$AF44/12,Assumptions!$AF45*12,Assumptions!$AF42)*IF(BK1&gt;Assumptions!$AF$47,1,0)</f>
        <v>10131.16402</v>
      </c>
      <c r="BL46" s="50">
        <f>-PMT(Assumptions!$AF44/12,Assumptions!$AF45*12,Assumptions!$AF42)*IF(BL1&gt;Assumptions!$AF$47,1,0)</f>
        <v>10131.16402</v>
      </c>
      <c r="BM46" s="50">
        <f>-PMT(Assumptions!$AF44/12,Assumptions!$AF45*12,Assumptions!$AF42)*IF(BM1&gt;Assumptions!$AF$47,1,0)</f>
        <v>10131.16402</v>
      </c>
      <c r="BN46" s="50">
        <f>-PMT(Assumptions!$AF44/12,Assumptions!$AF45*12,Assumptions!$AF42)*IF(BN1&gt;Assumptions!$AF$47,1,0)</f>
        <v>10131.16402</v>
      </c>
      <c r="BO46" s="50">
        <f>-PMT(Assumptions!$AF44/12,Assumptions!$AF45*12,Assumptions!$AF42)*IF(BO1&gt;Assumptions!$AF$47,1,0)</f>
        <v>10131.16402</v>
      </c>
      <c r="BP46" s="50">
        <f>-PMT(Assumptions!$AF44/12,Assumptions!$AF45*12,Assumptions!$AF42)*IF(BP1&gt;Assumptions!$AF$47,1,0)</f>
        <v>10131.16402</v>
      </c>
      <c r="BQ46" s="50">
        <f>-PMT(Assumptions!$AF44/12,Assumptions!$AF45*12,Assumptions!$AF42)*IF(BQ1&gt;Assumptions!$AF$47,1,0)</f>
        <v>10131.16402</v>
      </c>
      <c r="BR46" s="50">
        <f>-PMT(Assumptions!$AF44/12,Assumptions!$AF45*12,Assumptions!$AF42)*IF(BR1&gt;Assumptions!$AF$47,1,0)</f>
        <v>10131.16402</v>
      </c>
      <c r="BS46" s="50">
        <f>-PMT(Assumptions!$AF44/12,Assumptions!$AF45*12,Assumptions!$AF42)*IF(BS1&gt;Assumptions!$AF$47,1,0)</f>
        <v>10131.16402</v>
      </c>
      <c r="BT46" s="50">
        <f>-PMT(Assumptions!$AF44/12,Assumptions!$AF45*12,Assumptions!$AF42)*IF(BT1&gt;Assumptions!$AF$47,1,0)</f>
        <v>10131.16402</v>
      </c>
      <c r="BU46" s="50">
        <f>-PMT(Assumptions!$AF44/12,Assumptions!$AF45*12,Assumptions!$AF42)*IF(BU1&gt;Assumptions!$AF$47,1,0)</f>
        <v>10131.16402</v>
      </c>
      <c r="BV46" s="50">
        <f>-PMT(Assumptions!$AF44/12,Assumptions!$AF45*12,Assumptions!$AF42)*IF(BV1&gt;Assumptions!$AF$47,1,0)</f>
        <v>10131.16402</v>
      </c>
      <c r="BW46" s="50">
        <f>-PMT(Assumptions!$AF44/12,Assumptions!$AF45*12,Assumptions!$AF42)*IF(BW1&gt;Assumptions!$AF$47,1,0)</f>
        <v>10131.16402</v>
      </c>
      <c r="BX46" s="50">
        <f>-PMT(Assumptions!$AF44/12,Assumptions!$AF45*12,Assumptions!$AF42)*IF(BX1&gt;Assumptions!$AF$47,1,0)</f>
        <v>10131.16402</v>
      </c>
      <c r="BY46" s="50">
        <f>-PMT(Assumptions!$AF44/12,Assumptions!$AF45*12,Assumptions!$AF42)*IF(BY1&gt;Assumptions!$AF$47,1,0)</f>
        <v>10131.16402</v>
      </c>
      <c r="BZ46" s="50">
        <f>-PMT(Assumptions!$AF44/12,Assumptions!$AF45*12,Assumptions!$AF42)*IF(BZ1&gt;Assumptions!$AF$47,1,0)</f>
        <v>10131.16402</v>
      </c>
      <c r="CA46" s="50">
        <f>-PMT(Assumptions!$AF44/12,Assumptions!$AF45*12,Assumptions!$AF42)*IF(CA1&gt;Assumptions!$AF$47,1,0)</f>
        <v>10131.16402</v>
      </c>
      <c r="CB46" s="50">
        <f>-PMT(Assumptions!$AF44/12,Assumptions!$AF45*12,Assumptions!$AF42)*IF(CB1&gt;Assumptions!$AF$47,1,0)</f>
        <v>10131.16402</v>
      </c>
      <c r="CC46" s="50">
        <f>-PMT(Assumptions!$AF44/12,Assumptions!$AF45*12,Assumptions!$AF42)*IF(CC1&gt;Assumptions!$AF$47,1,0)</f>
        <v>10131.16402</v>
      </c>
      <c r="CD46" s="50">
        <f>-PMT(Assumptions!$AF44/12,Assumptions!$AF45*12,Assumptions!$AF42)*IF(CD1&gt;Assumptions!$AF$47,1,0)</f>
        <v>10131.16402</v>
      </c>
      <c r="CE46" s="50">
        <f>-PMT(Assumptions!$AF44/12,Assumptions!$AF45*12,Assumptions!$AF42)*IF(CE1&gt;Assumptions!$AF$47,1,0)</f>
        <v>10131.16402</v>
      </c>
      <c r="CF46" s="50">
        <f>-PMT(Assumptions!$AF44/12,Assumptions!$AF45*12,Assumptions!$AF42)*IF(CF1&gt;Assumptions!$AF$47,1,0)</f>
        <v>10131.16402</v>
      </c>
      <c r="CG46" s="50">
        <f>-PMT(Assumptions!$AF44/12,Assumptions!$AF45*12,Assumptions!$AF42)*IF(CG1&gt;Assumptions!$AF$47,1,0)</f>
        <v>10131.16402</v>
      </c>
      <c r="CH46" s="50">
        <f>-PMT(Assumptions!$AF44/12,Assumptions!$AF45*12,Assumptions!$AF42)*IF(CH1&gt;Assumptions!$AF$47,1,0)</f>
        <v>10131.16402</v>
      </c>
      <c r="CI46" s="50">
        <f>-PMT(Assumptions!$AF44/12,Assumptions!$AF45*12,Assumptions!$AF42)*IF(CI1&gt;Assumptions!$AF$47,1,0)</f>
        <v>10131.16402</v>
      </c>
      <c r="CJ46" s="50">
        <f>-PMT(Assumptions!$AF44/12,Assumptions!$AF45*12,Assumptions!$AF42)*IF(CJ1&gt;Assumptions!$AF$47,1,0)</f>
        <v>10131.16402</v>
      </c>
      <c r="CK46" s="50">
        <f>-PMT(Assumptions!$AF44/12,Assumptions!$AF45*12,Assumptions!$AF42)*IF(CK1&gt;Assumptions!$AF$47,1,0)</f>
        <v>10131.16402</v>
      </c>
      <c r="CL46" s="50">
        <f>-PMT(Assumptions!$AF44/12,Assumptions!$AF45*12,Assumptions!$AF42)*IF(CL1&gt;Assumptions!$AF$47,1,0)</f>
        <v>10131.16402</v>
      </c>
      <c r="CM46" s="50">
        <f>-PMT(Assumptions!$AF44/12,Assumptions!$AF45*12,Assumptions!$AF42)*IF(CM1&gt;Assumptions!$AF$47,1,0)</f>
        <v>10131.16402</v>
      </c>
      <c r="CN46" s="50">
        <f>-PMT(Assumptions!$AF44/12,Assumptions!$AF45*12,Assumptions!$AF42)*IF(CN1&gt;Assumptions!$AF$47,1,0)</f>
        <v>10131.16402</v>
      </c>
      <c r="CO46" s="50">
        <f>-PMT(Assumptions!$AF44/12,Assumptions!$AF45*12,Assumptions!$AF42)*IF(CO1&gt;Assumptions!$AF$47,1,0)</f>
        <v>10131.16402</v>
      </c>
      <c r="CP46" s="50">
        <f>-PMT(Assumptions!$AF44/12,Assumptions!$AF45*12,Assumptions!$AF42)*IF(CP1&gt;Assumptions!$AF$47,1,0)</f>
        <v>10131.16402</v>
      </c>
      <c r="CQ46" s="50">
        <f>-PMT(Assumptions!$AF44/12,Assumptions!$AF45*12,Assumptions!$AF42)*IF(CQ1&gt;Assumptions!$AF$47,1,0)</f>
        <v>10131.16402</v>
      </c>
      <c r="CR46" s="50">
        <f>-PMT(Assumptions!$AF44/12,Assumptions!$AF45*12,Assumptions!$AF42)*IF(CR1&gt;Assumptions!$AF$47,1,0)</f>
        <v>10131.16402</v>
      </c>
      <c r="CS46" s="50">
        <f>-PMT(Assumptions!$AF44/12,Assumptions!$AF45*12,Assumptions!$AF42)*IF(CS1&gt;Assumptions!$AF$47,1,0)</f>
        <v>10131.16402</v>
      </c>
      <c r="CT46" s="50">
        <f>-PMT(Assumptions!$AF44/12,Assumptions!$AF45*12,Assumptions!$AF42)*IF(CT1&gt;Assumptions!$AF$47,1,0)</f>
        <v>10131.16402</v>
      </c>
      <c r="CU46" s="50">
        <f>-PMT(Assumptions!$AF44/12,Assumptions!$AF45*12,Assumptions!$AF42)*IF(CU1&gt;Assumptions!$AF$47,1,0)</f>
        <v>10131.16402</v>
      </c>
      <c r="CV46" s="50">
        <f>-PMT(Assumptions!$AF44/12,Assumptions!$AF45*12,Assumptions!$AF42)*IF(CV1&gt;Assumptions!$AF$47,1,0)</f>
        <v>10131.16402</v>
      </c>
      <c r="CW46" s="50">
        <f>-PMT(Assumptions!$AF44/12,Assumptions!$AF45*12,Assumptions!$AF42)*IF(CW1&gt;Assumptions!$AF$47,1,0)</f>
        <v>10131.16402</v>
      </c>
      <c r="CX46" s="50">
        <f>-PMT(Assumptions!$AF44/12,Assumptions!$AF45*12,Assumptions!$AF42)*IF(CX1&gt;Assumptions!$AF$47,1,0)</f>
        <v>10131.16402</v>
      </c>
      <c r="CY46" s="50">
        <f>-PMT(Assumptions!$AF44/12,Assumptions!$AF45*12,Assumptions!$AF42)*IF(CY1&gt;Assumptions!$AF$47,1,0)</f>
        <v>10131.16402</v>
      </c>
      <c r="CZ46" s="50">
        <f>-PMT(Assumptions!$AF44/12,Assumptions!$AF45*12,Assumptions!$AF42)*IF(CZ1&gt;Assumptions!$AF$47,1,0)</f>
        <v>10131.16402</v>
      </c>
      <c r="DA46" s="50">
        <f>-PMT(Assumptions!$AF44/12,Assumptions!$AF45*12,Assumptions!$AF42)*IF(DA1&gt;Assumptions!$AF$47,1,0)</f>
        <v>10131.16402</v>
      </c>
      <c r="DB46" s="50">
        <f>-PMT(Assumptions!$AF44/12,Assumptions!$AF45*12,Assumptions!$AF42)*IF(DB1&gt;Assumptions!$AF$47,1,0)</f>
        <v>10131.16402</v>
      </c>
      <c r="DC46" s="50">
        <f>-PMT(Assumptions!$AF44/12,Assumptions!$AF45*12,Assumptions!$AF42)*IF(DC1&gt;Assumptions!$AF$47,1,0)</f>
        <v>10131.16402</v>
      </c>
      <c r="DD46" s="50">
        <f>-PMT(Assumptions!$AF44/12,Assumptions!$AF45*12,Assumptions!$AF42)*IF(DD1&gt;Assumptions!$AF$47,1,0)</f>
        <v>10131.16402</v>
      </c>
      <c r="DE46" s="50">
        <f>-PMT(Assumptions!$AF44/12,Assumptions!$AF45*12,Assumptions!$AF42)*IF(DE1&gt;Assumptions!$AF$47,1,0)</f>
        <v>10131.16402</v>
      </c>
      <c r="DF46" s="50">
        <f>-PMT(Assumptions!$AF44/12,Assumptions!$AF45*12,Assumptions!$AF42)*IF(DF1&gt;Assumptions!$AF$47,1,0)</f>
        <v>10131.16402</v>
      </c>
      <c r="DG46" s="50">
        <f>-PMT(Assumptions!$AF44/12,Assumptions!$AF45*12,Assumptions!$AF42)*IF(DG1&gt;Assumptions!$AF$47,1,0)</f>
        <v>10131.16402</v>
      </c>
      <c r="DH46" s="50">
        <f>-PMT(Assumptions!$AF44/12,Assumptions!$AF45*12,Assumptions!$AF42)*IF(DH1&gt;Assumptions!$AF$47,1,0)</f>
        <v>10131.16402</v>
      </c>
      <c r="DI46" s="50">
        <f>-PMT(Assumptions!$AF44/12,Assumptions!$AF45*12,Assumptions!$AF42)*IF(DI1&gt;Assumptions!$AF$47,1,0)</f>
        <v>10131.16402</v>
      </c>
      <c r="DJ46" s="50">
        <f>-PMT(Assumptions!$AF44/12,Assumptions!$AF45*12,Assumptions!$AF42)*IF(DJ1&gt;Assumptions!$AF$47,1,0)</f>
        <v>10131.16402</v>
      </c>
      <c r="DK46" s="50">
        <f>-PMT(Assumptions!$AF44/12,Assumptions!$AF45*12,Assumptions!$AF42)*IF(DK1&gt;Assumptions!$AF$47,1,0)</f>
        <v>10131.16402</v>
      </c>
      <c r="DL46" s="50">
        <f>-PMT(Assumptions!$AF44/12,Assumptions!$AF45*12,Assumptions!$AF42)*IF(DL1&gt;Assumptions!$AF$47,1,0)</f>
        <v>10131.16402</v>
      </c>
      <c r="DM46" s="50">
        <f>-PMT(Assumptions!$AF44/12,Assumptions!$AF45*12,Assumptions!$AF42)*IF(DM1&gt;Assumptions!$AF$47,1,0)</f>
        <v>10131.16402</v>
      </c>
      <c r="DN46" s="50">
        <f>-PMT(Assumptions!$AF44/12,Assumptions!$AF45*12,Assumptions!$AF42)*IF(DN1&gt;Assumptions!$AF$47,1,0)</f>
        <v>10131.16402</v>
      </c>
      <c r="DO46" s="50">
        <f>-PMT(Assumptions!$AF44/12,Assumptions!$AF45*12,Assumptions!$AF42)*IF(DO1&gt;Assumptions!$AF$47,1,0)</f>
        <v>10131.16402</v>
      </c>
      <c r="DP46" s="50">
        <f>-PMT(Assumptions!$AF44/12,Assumptions!$AF45*12,Assumptions!$AF42)*IF(DP1&gt;Assumptions!$AF$47,1,0)</f>
        <v>10131.16402</v>
      </c>
      <c r="DQ46" s="50">
        <f>-PMT(Assumptions!$AF44/12,Assumptions!$AF45*12,Assumptions!$AF42)*IF(DQ1&gt;Assumptions!$AF$47,1,0)</f>
        <v>10131.16402</v>
      </c>
      <c r="DR46" s="50">
        <f>-PMT(Assumptions!$AF44/12,Assumptions!$AF45*12,Assumptions!$AF42)*IF(DR1&gt;Assumptions!$AF$47,1,0)</f>
        <v>10131.16402</v>
      </c>
      <c r="DS46" s="50">
        <f>-PMT(Assumptions!$AF44/12,Assumptions!$AF45*12,Assumptions!$AF42)*IF(DS1&gt;Assumptions!$AF$47,1,0)</f>
        <v>10131.16402</v>
      </c>
      <c r="DT46" s="50">
        <f>-PMT(Assumptions!$AF44/12,Assumptions!$AF45*12,Assumptions!$AF42)*IF(DT1&gt;Assumptions!$AF$47,1,0)</f>
        <v>10131.16402</v>
      </c>
      <c r="DU46" s="50">
        <f>-PMT(Assumptions!$AF44/12,Assumptions!$AF45*12,Assumptions!$AF42)*IF(DU1&gt;Assumptions!$AF$47,1,0)</f>
        <v>10131.16402</v>
      </c>
      <c r="DV46" s="50">
        <f>-PMT(Assumptions!$AF44/12,Assumptions!$AF45*12,Assumptions!$AF42)*IF(DV1&gt;Assumptions!$AF$47,1,0)</f>
        <v>10131.16402</v>
      </c>
      <c r="DW46" s="50">
        <f>-PMT(Assumptions!$AF44/12,Assumptions!$AF45*12,Assumptions!$AF42)*IF(DW1&gt;Assumptions!$AF$47,1,0)</f>
        <v>10131.16402</v>
      </c>
      <c r="DX46" s="50">
        <f>-PMT(Assumptions!$AF44/12,Assumptions!$AF45*12,Assumptions!$AF42)*IF(DX1&gt;Assumptions!$AF$47,1,0)</f>
        <v>10131.16402</v>
      </c>
      <c r="DY46" s="50">
        <f>-PMT(Assumptions!$AF44/12,Assumptions!$AF45*12,Assumptions!$AF42)*IF(DY1&gt;Assumptions!$AF$47,1,0)</f>
        <v>10131.16402</v>
      </c>
      <c r="DZ46" s="50">
        <f>-PMT(Assumptions!$AF44/12,Assumptions!$AF45*12,Assumptions!$AF42)*IF(DZ1&gt;Assumptions!$AF$47,1,0)</f>
        <v>10131.16402</v>
      </c>
      <c r="EA46" s="50">
        <f>-PMT(Assumptions!$AF44/12,Assumptions!$AF45*12,Assumptions!$AF42)*IF(EA1&gt;Assumptions!$AF$47,1,0)</f>
        <v>10131.16402</v>
      </c>
      <c r="EB46" s="50">
        <f>-PMT(Assumptions!$AF44/12,Assumptions!$AF45*12,Assumptions!$AF42)*IF(EB1&gt;Assumptions!$AF$47,1,0)</f>
        <v>10131.16402</v>
      </c>
      <c r="EC46" s="50">
        <f>-PMT(Assumptions!$AF44/12,Assumptions!$AF45*12,Assumptions!$AF42)*IF(EC1&gt;Assumptions!$AF$47,1,0)</f>
        <v>10131.16402</v>
      </c>
      <c r="ED46" s="50">
        <f>-PMT(Assumptions!$AF44/12,Assumptions!$AF45*12,Assumptions!$AF42)*IF(ED1&gt;Assumptions!$AF$47,1,0)</f>
        <v>10131.16402</v>
      </c>
      <c r="EE46" s="50">
        <f>-PMT(Assumptions!$AF44/12,Assumptions!$AF45*12,Assumptions!$AF42)*IF(EE1&gt;Assumptions!$AF$47,1,0)</f>
        <v>10131.16402</v>
      </c>
    </row>
    <row r="47" ht="15.75" customHeight="1">
      <c r="A47" s="1"/>
      <c r="B47" s="1"/>
      <c r="C47" s="1" t="s">
        <v>181</v>
      </c>
      <c r="D47" s="50">
        <f t="shared" ref="D47:EE47" si="9">D43-D45</f>
        <v>1689793.202</v>
      </c>
      <c r="E47" s="50">
        <f t="shared" si="9"/>
        <v>1689793.202</v>
      </c>
      <c r="F47" s="50">
        <f t="shared" si="9"/>
        <v>1689793.202</v>
      </c>
      <c r="G47" s="50">
        <f t="shared" si="9"/>
        <v>1689793.202</v>
      </c>
      <c r="H47" s="50">
        <f t="shared" si="9"/>
        <v>1689793.202</v>
      </c>
      <c r="I47" s="50">
        <f t="shared" si="9"/>
        <v>1689793.202</v>
      </c>
      <c r="J47" s="50">
        <f t="shared" si="9"/>
        <v>1689793.202</v>
      </c>
      <c r="K47" s="50">
        <f t="shared" si="9"/>
        <v>1689793.202</v>
      </c>
      <c r="L47" s="50">
        <f t="shared" si="9"/>
        <v>1689793.202</v>
      </c>
      <c r="M47" s="50">
        <f t="shared" si="9"/>
        <v>1689793.202</v>
      </c>
      <c r="N47" s="50">
        <f t="shared" si="9"/>
        <v>1689793.202</v>
      </c>
      <c r="O47" s="50">
        <f t="shared" si="9"/>
        <v>1689793.202</v>
      </c>
      <c r="P47" s="50">
        <f t="shared" si="9"/>
        <v>1689793.202</v>
      </c>
      <c r="Q47" s="50">
        <f t="shared" si="9"/>
        <v>1689793.202</v>
      </c>
      <c r="R47" s="50">
        <f t="shared" si="9"/>
        <v>1689793.202</v>
      </c>
      <c r="S47" s="50">
        <f t="shared" si="9"/>
        <v>1689793.202</v>
      </c>
      <c r="T47" s="50">
        <f t="shared" si="9"/>
        <v>1689793.202</v>
      </c>
      <c r="U47" s="50">
        <f t="shared" si="9"/>
        <v>1689793.202</v>
      </c>
      <c r="V47" s="50">
        <f t="shared" si="9"/>
        <v>1689793.202</v>
      </c>
      <c r="W47" s="50">
        <f t="shared" si="9"/>
        <v>1689793.202</v>
      </c>
      <c r="X47" s="50">
        <f t="shared" si="9"/>
        <v>1689793.202</v>
      </c>
      <c r="Y47" s="50">
        <f t="shared" si="9"/>
        <v>1689793.202</v>
      </c>
      <c r="Z47" s="50">
        <f t="shared" si="9"/>
        <v>1689793.202</v>
      </c>
      <c r="AA47" s="50">
        <f t="shared" si="9"/>
        <v>1689793.202</v>
      </c>
      <c r="AB47" s="50">
        <f t="shared" si="9"/>
        <v>1689793.202</v>
      </c>
      <c r="AC47" s="50">
        <f t="shared" si="9"/>
        <v>1689793.202</v>
      </c>
      <c r="AD47" s="50">
        <f t="shared" si="9"/>
        <v>1689793.202</v>
      </c>
      <c r="AE47" s="50">
        <f t="shared" si="9"/>
        <v>1689793.202</v>
      </c>
      <c r="AF47" s="50">
        <f t="shared" si="9"/>
        <v>1689793.202</v>
      </c>
      <c r="AG47" s="50">
        <f t="shared" si="9"/>
        <v>1689793.202</v>
      </c>
      <c r="AH47" s="50">
        <f t="shared" si="9"/>
        <v>1689793.202</v>
      </c>
      <c r="AI47" s="50">
        <f t="shared" si="9"/>
        <v>1689793.202</v>
      </c>
      <c r="AJ47" s="50">
        <f t="shared" si="9"/>
        <v>1689793.202</v>
      </c>
      <c r="AK47" s="50">
        <f t="shared" si="9"/>
        <v>1689793.202</v>
      </c>
      <c r="AL47" s="50">
        <f t="shared" si="9"/>
        <v>1689793.202</v>
      </c>
      <c r="AM47" s="50">
        <f t="shared" si="9"/>
        <v>1689793.202</v>
      </c>
      <c r="AN47" s="50">
        <f t="shared" si="9"/>
        <v>1688111.004</v>
      </c>
      <c r="AO47" s="50">
        <f t="shared" si="9"/>
        <v>1686420.395</v>
      </c>
      <c r="AP47" s="50">
        <f t="shared" si="9"/>
        <v>1684721.333</v>
      </c>
      <c r="AQ47" s="50">
        <f t="shared" si="9"/>
        <v>1683013.776</v>
      </c>
      <c r="AR47" s="50">
        <f t="shared" si="9"/>
        <v>1681297.681</v>
      </c>
      <c r="AS47" s="50">
        <f t="shared" si="9"/>
        <v>1679573.005</v>
      </c>
      <c r="AT47" s="50">
        <f t="shared" si="9"/>
        <v>1677839.706</v>
      </c>
      <c r="AU47" s="50">
        <f t="shared" si="9"/>
        <v>1676097.741</v>
      </c>
      <c r="AV47" s="50">
        <f t="shared" si="9"/>
        <v>1674347.065</v>
      </c>
      <c r="AW47" s="50">
        <f t="shared" si="9"/>
        <v>1672587.637</v>
      </c>
      <c r="AX47" s="50">
        <f t="shared" si="9"/>
        <v>1670819.411</v>
      </c>
      <c r="AY47" s="50">
        <f t="shared" si="9"/>
        <v>1669042.344</v>
      </c>
      <c r="AZ47" s="50">
        <f t="shared" si="9"/>
        <v>1667256.392</v>
      </c>
      <c r="BA47" s="50">
        <f t="shared" si="9"/>
        <v>1665461.509</v>
      </c>
      <c r="BB47" s="50">
        <f t="shared" si="9"/>
        <v>1663657.653</v>
      </c>
      <c r="BC47" s="50">
        <f t="shared" si="9"/>
        <v>1661844.777</v>
      </c>
      <c r="BD47" s="50">
        <f t="shared" si="9"/>
        <v>1660022.837</v>
      </c>
      <c r="BE47" s="50">
        <f t="shared" si="9"/>
        <v>1658191.787</v>
      </c>
      <c r="BF47" s="50">
        <f t="shared" si="9"/>
        <v>1656351.582</v>
      </c>
      <c r="BG47" s="50">
        <f t="shared" si="9"/>
        <v>1654502.176</v>
      </c>
      <c r="BH47" s="50">
        <f t="shared" si="9"/>
        <v>1652643.523</v>
      </c>
      <c r="BI47" s="50">
        <f t="shared" si="9"/>
        <v>1650775.577</v>
      </c>
      <c r="BJ47" s="50">
        <f t="shared" si="9"/>
        <v>1648898.29</v>
      </c>
      <c r="BK47" s="50">
        <f t="shared" si="9"/>
        <v>1647011.618</v>
      </c>
      <c r="BL47" s="50">
        <f t="shared" si="9"/>
        <v>1645115.512</v>
      </c>
      <c r="BM47" s="50">
        <f t="shared" si="9"/>
        <v>1643209.925</v>
      </c>
      <c r="BN47" s="50">
        <f t="shared" si="9"/>
        <v>1641294.811</v>
      </c>
      <c r="BO47" s="50">
        <f t="shared" si="9"/>
        <v>1639370.121</v>
      </c>
      <c r="BP47" s="50">
        <f t="shared" si="9"/>
        <v>1637435.808</v>
      </c>
      <c r="BQ47" s="50">
        <f t="shared" si="9"/>
        <v>1635491.823</v>
      </c>
      <c r="BR47" s="50">
        <f t="shared" si="9"/>
        <v>1633538.118</v>
      </c>
      <c r="BS47" s="50">
        <f t="shared" si="9"/>
        <v>1631574.644</v>
      </c>
      <c r="BT47" s="50">
        <f t="shared" si="9"/>
        <v>1629601.354</v>
      </c>
      <c r="BU47" s="50">
        <f t="shared" si="9"/>
        <v>1627618.196</v>
      </c>
      <c r="BV47" s="50">
        <f t="shared" si="9"/>
        <v>1625625.123</v>
      </c>
      <c r="BW47" s="50">
        <f t="shared" si="9"/>
        <v>1623622.085</v>
      </c>
      <c r="BX47" s="50">
        <f t="shared" si="9"/>
        <v>1621609.031</v>
      </c>
      <c r="BY47" s="50">
        <f t="shared" si="9"/>
        <v>1619585.912</v>
      </c>
      <c r="BZ47" s="50">
        <f t="shared" si="9"/>
        <v>1617552.678</v>
      </c>
      <c r="CA47" s="50">
        <f t="shared" si="9"/>
        <v>1615509.277</v>
      </c>
      <c r="CB47" s="50">
        <f t="shared" si="9"/>
        <v>1613455.66</v>
      </c>
      <c r="CC47" s="50">
        <f t="shared" si="9"/>
        <v>1611391.774</v>
      </c>
      <c r="CD47" s="50">
        <f t="shared" si="9"/>
        <v>1609317.569</v>
      </c>
      <c r="CE47" s="50">
        <f t="shared" si="9"/>
        <v>1607232.993</v>
      </c>
      <c r="CF47" s="50">
        <f t="shared" si="9"/>
        <v>1605137.994</v>
      </c>
      <c r="CG47" s="50">
        <f t="shared" si="9"/>
        <v>1603032.52</v>
      </c>
      <c r="CH47" s="50">
        <f t="shared" si="9"/>
        <v>1600916.518</v>
      </c>
      <c r="CI47" s="50">
        <f t="shared" si="9"/>
        <v>1598789.937</v>
      </c>
      <c r="CJ47" s="50">
        <f t="shared" si="9"/>
        <v>1596652.722</v>
      </c>
      <c r="CK47" s="50">
        <f t="shared" si="9"/>
        <v>1594504.822</v>
      </c>
      <c r="CL47" s="50">
        <f t="shared" si="9"/>
        <v>1592346.182</v>
      </c>
      <c r="CM47" s="50">
        <f t="shared" si="9"/>
        <v>1590176.749</v>
      </c>
      <c r="CN47" s="50">
        <f t="shared" si="9"/>
        <v>1587996.469</v>
      </c>
      <c r="CO47" s="50">
        <f t="shared" si="9"/>
        <v>1585805.287</v>
      </c>
      <c r="CP47" s="50">
        <f t="shared" si="9"/>
        <v>1583603.149</v>
      </c>
      <c r="CQ47" s="50">
        <f t="shared" si="9"/>
        <v>1581390.001</v>
      </c>
      <c r="CR47" s="50">
        <f t="shared" si="9"/>
        <v>1579165.787</v>
      </c>
      <c r="CS47" s="50">
        <f t="shared" si="9"/>
        <v>1576930.452</v>
      </c>
      <c r="CT47" s="50">
        <f t="shared" si="9"/>
        <v>1574683.94</v>
      </c>
      <c r="CU47" s="50">
        <f t="shared" si="9"/>
        <v>1572426.196</v>
      </c>
      <c r="CV47" s="50">
        <f t="shared" si="9"/>
        <v>1570157.163</v>
      </c>
      <c r="CW47" s="50">
        <f t="shared" si="9"/>
        <v>1567876.785</v>
      </c>
      <c r="CX47" s="50">
        <f t="shared" si="9"/>
        <v>1565585.005</v>
      </c>
      <c r="CY47" s="50">
        <f t="shared" si="9"/>
        <v>1563281.766</v>
      </c>
      <c r="CZ47" s="50">
        <f t="shared" si="9"/>
        <v>1560967.01</v>
      </c>
      <c r="DA47" s="50">
        <f t="shared" si="9"/>
        <v>1558640.682</v>
      </c>
      <c r="DB47" s="50">
        <f t="shared" si="9"/>
        <v>1556302.721</v>
      </c>
      <c r="DC47" s="50">
        <f t="shared" si="9"/>
        <v>1553953.07</v>
      </c>
      <c r="DD47" s="50">
        <f t="shared" si="9"/>
        <v>1551591.672</v>
      </c>
      <c r="DE47" s="50">
        <f t="shared" si="9"/>
        <v>1549218.466</v>
      </c>
      <c r="DF47" s="50">
        <f t="shared" si="9"/>
        <v>1546833.394</v>
      </c>
      <c r="DG47" s="50">
        <f t="shared" si="9"/>
        <v>1544436.397</v>
      </c>
      <c r="DH47" s="50">
        <f t="shared" si="9"/>
        <v>1542027.415</v>
      </c>
      <c r="DI47" s="50">
        <f t="shared" si="9"/>
        <v>1539606.388</v>
      </c>
      <c r="DJ47" s="50">
        <f t="shared" si="9"/>
        <v>1537173.256</v>
      </c>
      <c r="DK47" s="50">
        <f t="shared" si="9"/>
        <v>1534727.959</v>
      </c>
      <c r="DL47" s="50">
        <f t="shared" si="9"/>
        <v>1532270.434</v>
      </c>
      <c r="DM47" s="50">
        <f t="shared" si="9"/>
        <v>1529800.623</v>
      </c>
      <c r="DN47" s="50">
        <f t="shared" si="9"/>
        <v>1527318.462</v>
      </c>
      <c r="DO47" s="50">
        <f t="shared" si="9"/>
        <v>1524823.89</v>
      </c>
      <c r="DP47" s="50">
        <f t="shared" si="9"/>
        <v>1522316.845</v>
      </c>
      <c r="DQ47" s="50">
        <f t="shared" si="9"/>
        <v>1519797.266</v>
      </c>
      <c r="DR47" s="50">
        <f t="shared" si="9"/>
        <v>1517265.088</v>
      </c>
      <c r="DS47" s="50">
        <f t="shared" si="9"/>
        <v>1514720.249</v>
      </c>
      <c r="DT47" s="50">
        <f t="shared" si="9"/>
        <v>1512162.687</v>
      </c>
      <c r="DU47" s="50">
        <f t="shared" si="9"/>
        <v>1509592.336</v>
      </c>
      <c r="DV47" s="50">
        <f t="shared" si="9"/>
        <v>1507009.134</v>
      </c>
      <c r="DW47" s="50">
        <f t="shared" si="9"/>
        <v>1504413.015</v>
      </c>
      <c r="DX47" s="50">
        <f t="shared" si="9"/>
        <v>1501803.916</v>
      </c>
      <c r="DY47" s="50">
        <f t="shared" si="9"/>
        <v>1499181.772</v>
      </c>
      <c r="DZ47" s="50">
        <f t="shared" si="9"/>
        <v>1496546.517</v>
      </c>
      <c r="EA47" s="50">
        <f t="shared" si="9"/>
        <v>1493898.085</v>
      </c>
      <c r="EB47" s="50">
        <f t="shared" si="9"/>
        <v>1491236.412</v>
      </c>
      <c r="EC47" s="50">
        <f t="shared" si="9"/>
        <v>1488561.43</v>
      </c>
      <c r="ED47" s="50">
        <f t="shared" si="9"/>
        <v>1485873.073</v>
      </c>
      <c r="EE47" s="50">
        <f t="shared" si="9"/>
        <v>1483171.274</v>
      </c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</row>
    <row r="49" ht="15.75" customHeight="1">
      <c r="A49" s="1"/>
      <c r="B49" s="35" t="s">
        <v>205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</row>
    <row r="50" ht="15.75" customHeight="1">
      <c r="A50" s="1"/>
      <c r="B50" s="1"/>
      <c r="C50" s="1" t="s">
        <v>206</v>
      </c>
      <c r="D50" s="50">
        <f>SUM(E38:P38)/Assumptions!$AB64*IF(D1=Assumptions!$AB68*12,1,0)</f>
        <v>0</v>
      </c>
      <c r="E50" s="50">
        <f>SUM(F38:Q38)/Assumptions!$AB64*IF(E1=Assumptions!$AB68*12,1,0)</f>
        <v>0</v>
      </c>
      <c r="F50" s="50">
        <f>SUM(G38:R38)/Assumptions!$AB64*IF(F1=Assumptions!$AB68*12,1,0)</f>
        <v>0</v>
      </c>
      <c r="G50" s="50">
        <f>SUM(H38:S38)/Assumptions!$AB64*IF(G1=Assumptions!$AB68*12,1,0)</f>
        <v>0</v>
      </c>
      <c r="H50" s="50">
        <f>SUM(I38:T38)/Assumptions!$AB64*IF(H1=Assumptions!$AB68*12,1,0)</f>
        <v>0</v>
      </c>
      <c r="I50" s="50">
        <f>SUM(J38:U38)/Assumptions!$AB64*IF(I1=Assumptions!$AB68*12,1,0)</f>
        <v>0</v>
      </c>
      <c r="J50" s="50">
        <f>SUM(K38:V38)/Assumptions!$AB64*IF(J1=Assumptions!$AB68*12,1,0)</f>
        <v>0</v>
      </c>
      <c r="K50" s="50">
        <f>SUM(L38:W38)/Assumptions!$AB64*IF(K1=Assumptions!$AB68*12,1,0)</f>
        <v>0</v>
      </c>
      <c r="L50" s="50">
        <f>SUM(M38:X38)/Assumptions!$AB64*IF(L1=Assumptions!$AB68*12,1,0)</f>
        <v>0</v>
      </c>
      <c r="M50" s="50">
        <f>SUM(N38:Y38)/Assumptions!$AB64*IF(M1=Assumptions!$AB68*12,1,0)</f>
        <v>0</v>
      </c>
      <c r="N50" s="50">
        <f>SUM(O38:Z38)/Assumptions!$AB64*IF(N1=Assumptions!$AB68*12,1,0)</f>
        <v>0</v>
      </c>
      <c r="O50" s="50">
        <f>SUM(P38:AA38)/Assumptions!$AB64*IF(O1=Assumptions!$AB68*12,1,0)</f>
        <v>0</v>
      </c>
      <c r="P50" s="50">
        <f>SUM(Q38:AB38)/Assumptions!$AB64*IF(P1=Assumptions!$AB68*12,1,0)</f>
        <v>0</v>
      </c>
      <c r="Q50" s="50">
        <f>SUM(R38:AC38)/Assumptions!$AB64*IF(Q1=Assumptions!$AB68*12,1,0)</f>
        <v>0</v>
      </c>
      <c r="R50" s="50">
        <f>SUM(S38:AD38)/Assumptions!$AB64*IF(R1=Assumptions!$AB68*12,1,0)</f>
        <v>0</v>
      </c>
      <c r="S50" s="50">
        <f>SUM(T38:AE38)/Assumptions!$AB64*IF(S1=Assumptions!$AB68*12,1,0)</f>
        <v>0</v>
      </c>
      <c r="T50" s="50">
        <f>SUM(U38:AF38)/Assumptions!$AB64*IF(T1=Assumptions!$AB68*12,1,0)</f>
        <v>0</v>
      </c>
      <c r="U50" s="50">
        <f>SUM(V38:AG38)/Assumptions!$AB64*IF(U1=Assumptions!$AB68*12,1,0)</f>
        <v>0</v>
      </c>
      <c r="V50" s="50">
        <f>SUM(W38:AH38)/Assumptions!$AB64*IF(V1=Assumptions!$AB68*12,1,0)</f>
        <v>0</v>
      </c>
      <c r="W50" s="50">
        <f>SUM(X38:AI38)/Assumptions!$AB64*IF(W1=Assumptions!$AB68*12,1,0)</f>
        <v>0</v>
      </c>
      <c r="X50" s="50">
        <f>SUM(Y38:AJ38)/Assumptions!$AB64*IF(X1=Assumptions!$AB68*12,1,0)</f>
        <v>0</v>
      </c>
      <c r="Y50" s="50">
        <f>SUM(Z38:AK38)/Assumptions!$AB64*IF(Y1=Assumptions!$AB68*12,1,0)</f>
        <v>0</v>
      </c>
      <c r="Z50" s="50">
        <f>SUM(AA38:AL38)/Assumptions!$AB64*IF(Z1=Assumptions!$AB68*12,1,0)</f>
        <v>0</v>
      </c>
      <c r="AA50" s="50">
        <f>SUM(AB38:AM38)/Assumptions!$AB64*IF(AA1=Assumptions!$AB68*12,1,0)</f>
        <v>0</v>
      </c>
      <c r="AB50" s="50">
        <f>SUM(AC38:AN38)/Assumptions!$AB64*IF(AB1=Assumptions!$AB68*12,1,0)</f>
        <v>0</v>
      </c>
      <c r="AC50" s="50">
        <f>SUM(AD38:AO38)/Assumptions!$AB64*IF(AC1=Assumptions!$AB68*12,1,0)</f>
        <v>0</v>
      </c>
      <c r="AD50" s="50">
        <f>SUM(AE38:AP38)/Assumptions!$AB64*IF(AD1=Assumptions!$AB68*12,1,0)</f>
        <v>0</v>
      </c>
      <c r="AE50" s="50">
        <f>SUM(AF38:AQ38)/Assumptions!$AB64*IF(AE1=Assumptions!$AB68*12,1,0)</f>
        <v>0</v>
      </c>
      <c r="AF50" s="50">
        <f>SUM(AG38:AR38)/Assumptions!$AB64*IF(AF1=Assumptions!$AB68*12,1,0)</f>
        <v>0</v>
      </c>
      <c r="AG50" s="50">
        <f>SUM(AH38:AS38)/Assumptions!$AB64*IF(AG1=Assumptions!$AB68*12,1,0)</f>
        <v>0</v>
      </c>
      <c r="AH50" s="50">
        <f>SUM(AI38:AT38)/Assumptions!$AB64*IF(AH1=Assumptions!$AB68*12,1,0)</f>
        <v>0</v>
      </c>
      <c r="AI50" s="50">
        <f>SUM(AJ38:AU38)/Assumptions!$AB64*IF(AI1=Assumptions!$AB68*12,1,0)</f>
        <v>0</v>
      </c>
      <c r="AJ50" s="50">
        <f>SUM(AK38:AV38)/Assumptions!$AB64*IF(AJ1=Assumptions!$AB68*12,1,0)</f>
        <v>0</v>
      </c>
      <c r="AK50" s="50">
        <f>SUM(AL38:AW38)/Assumptions!$AB64*IF(AK1=Assumptions!$AB68*12,1,0)</f>
        <v>0</v>
      </c>
      <c r="AL50" s="50">
        <f>SUM(AM38:AX38)/Assumptions!$AB64*IF(AL1=Assumptions!$AB68*12,1,0)</f>
        <v>0</v>
      </c>
      <c r="AM50" s="50">
        <f>SUM(AN38:AY38)/Assumptions!$AB64*IF(AM1=Assumptions!$AB68*12,1,0)</f>
        <v>0</v>
      </c>
      <c r="AN50" s="50">
        <f>SUM(AO38:AZ38)/Assumptions!$AB64*IF(AN1=Assumptions!$AB68*12,1,0)</f>
        <v>0</v>
      </c>
      <c r="AO50" s="50">
        <f>SUM(AP38:BA38)/Assumptions!$AB64*IF(AO1=Assumptions!$AB68*12,1,0)</f>
        <v>0</v>
      </c>
      <c r="AP50" s="50">
        <f>SUM(AQ38:BB38)/Assumptions!$AB64*IF(AP1=Assumptions!$AB68*12,1,0)</f>
        <v>0</v>
      </c>
      <c r="AQ50" s="50">
        <f>SUM(AR38:BC38)/Assumptions!$AB64*IF(AQ1=Assumptions!$AB68*12,1,0)</f>
        <v>0</v>
      </c>
      <c r="AR50" s="50">
        <f>SUM(AS38:BD38)/Assumptions!$AB64*IF(AR1=Assumptions!$AB68*12,1,0)</f>
        <v>0</v>
      </c>
      <c r="AS50" s="50">
        <f>SUM(AT38:BE38)/Assumptions!$AB64*IF(AS1=Assumptions!$AB68*12,1,0)</f>
        <v>0</v>
      </c>
      <c r="AT50" s="50">
        <f>SUM(AU38:BF38)/Assumptions!$AB64*IF(AT1=Assumptions!$AB68*12,1,0)</f>
        <v>0</v>
      </c>
      <c r="AU50" s="50">
        <f>SUM(AV38:BG38)/Assumptions!$AB64*IF(AU1=Assumptions!$AB68*12,1,0)</f>
        <v>0</v>
      </c>
      <c r="AV50" s="50">
        <f>SUM(AW38:BH38)/Assumptions!$AB64*IF(AV1=Assumptions!$AB68*12,1,0)</f>
        <v>0</v>
      </c>
      <c r="AW50" s="50">
        <f>SUM(AX38:BI38)/Assumptions!$AB64*IF(AW1=Assumptions!$AB68*12,1,0)</f>
        <v>0</v>
      </c>
      <c r="AX50" s="50">
        <f>SUM(AY38:BJ38)/Assumptions!$AB64*IF(AX1=Assumptions!$AB68*12,1,0)</f>
        <v>0</v>
      </c>
      <c r="AY50" s="50">
        <f>SUM(AZ38:BK38)/Assumptions!$AB64*IF(AY1=Assumptions!$AB68*12,1,0)</f>
        <v>0</v>
      </c>
      <c r="AZ50" s="50">
        <f>SUM(BA38:BL38)/Assumptions!$AB64*IF(AZ1=Assumptions!$AB68*12,1,0)</f>
        <v>0</v>
      </c>
      <c r="BA50" s="50">
        <f>SUM(BB38:BM38)/Assumptions!$AB64*IF(BA1=Assumptions!$AB68*12,1,0)</f>
        <v>0</v>
      </c>
      <c r="BB50" s="50">
        <f>SUM(BC38:BN38)/Assumptions!$AB64*IF(BB1=Assumptions!$AB68*12,1,0)</f>
        <v>0</v>
      </c>
      <c r="BC50" s="50">
        <f>SUM(BD38:BO38)/Assumptions!$AB64*IF(BC1=Assumptions!$AB68*12,1,0)</f>
        <v>0</v>
      </c>
      <c r="BD50" s="50">
        <f>SUM(BE38:BP38)/Assumptions!$AB64*IF(BD1=Assumptions!$AB68*12,1,0)</f>
        <v>0</v>
      </c>
      <c r="BE50" s="50">
        <f>SUM(BF38:BQ38)/Assumptions!$AB64*IF(BE1=Assumptions!$AB68*12,1,0)</f>
        <v>0</v>
      </c>
      <c r="BF50" s="50">
        <f>SUM(BG38:BR38)/Assumptions!$AB64*IF(BF1=Assumptions!$AB68*12,1,0)</f>
        <v>0</v>
      </c>
      <c r="BG50" s="50">
        <f>SUM(BH38:BS38)/Assumptions!$AB64*IF(BG1=Assumptions!$AB68*12,1,0)</f>
        <v>0</v>
      </c>
      <c r="BH50" s="50">
        <f>SUM(BI38:BT38)/Assumptions!$AB64*IF(BH1=Assumptions!$AB68*12,1,0)</f>
        <v>0</v>
      </c>
      <c r="BI50" s="50">
        <f>SUM(BJ38:BU38)/Assumptions!$AB64*IF(BI1=Assumptions!$AB68*12,1,0)</f>
        <v>0</v>
      </c>
      <c r="BJ50" s="50">
        <f>SUM(BK38:BV38)/Assumptions!$AB64*IF(BJ1=Assumptions!$AB68*12,1,0)</f>
        <v>0</v>
      </c>
      <c r="BK50" s="50">
        <f>SUM(BL38:BW38)/Assumptions!$AB64*IF(BK1=Assumptions!$AB68*12,1,0)</f>
        <v>0</v>
      </c>
      <c r="BL50" s="50">
        <f>SUM(BM38:BX38)/Assumptions!$AB64*IF(BL1=Assumptions!$AB68*12,1,0)</f>
        <v>0</v>
      </c>
      <c r="BM50" s="50">
        <f>SUM(BN38:BY38)/Assumptions!$AB64*IF(BM1=Assumptions!$AB68*12,1,0)</f>
        <v>0</v>
      </c>
      <c r="BN50" s="50">
        <f>SUM(BO38:BZ38)/Assumptions!$AB64*IF(BN1=Assumptions!$AB68*12,1,0)</f>
        <v>0</v>
      </c>
      <c r="BO50" s="50">
        <f>SUM(BP38:CA38)/Assumptions!$AB64*IF(BO1=Assumptions!$AB68*12,1,0)</f>
        <v>0</v>
      </c>
      <c r="BP50" s="50">
        <f>SUM(BQ38:CB38)/Assumptions!$AB64*IF(BP1=Assumptions!$AB68*12,1,0)</f>
        <v>0</v>
      </c>
      <c r="BQ50" s="50">
        <f>SUM(BR38:CC38)/Assumptions!$AB64*IF(BQ1=Assumptions!$AB68*12,1,0)</f>
        <v>0</v>
      </c>
      <c r="BR50" s="50">
        <f>SUM(BS38:CD38)/Assumptions!$AB64*IF(BR1=Assumptions!$AB68*12,1,0)</f>
        <v>0</v>
      </c>
      <c r="BS50" s="50">
        <f>SUM(BT38:CE38)/Assumptions!$AB64*IF(BS1=Assumptions!$AB68*12,1,0)</f>
        <v>0</v>
      </c>
      <c r="BT50" s="50">
        <f>SUM(BU38:CF38)/Assumptions!$AB64*IF(BT1=Assumptions!$AB68*12,1,0)</f>
        <v>0</v>
      </c>
      <c r="BU50" s="50">
        <f>SUM(BV38:CG38)/Assumptions!$AB64*IF(BU1=Assumptions!$AB68*12,1,0)</f>
        <v>0</v>
      </c>
      <c r="BV50" s="50">
        <f>SUM(BW38:CH38)/Assumptions!$AB64*IF(BV1=Assumptions!$AB68*12,1,0)</f>
        <v>0</v>
      </c>
      <c r="BW50" s="50">
        <f>SUM(BX38:CI38)/Assumptions!$AB64*IF(BW1=Assumptions!$AB68*12,1,0)</f>
        <v>0</v>
      </c>
      <c r="BX50" s="50">
        <f>SUM(BY38:CJ38)/Assumptions!$AB64*IF(BX1=Assumptions!$AB68*12,1,0)</f>
        <v>0</v>
      </c>
      <c r="BY50" s="50">
        <f>SUM(BZ38:CK38)/Assumptions!$AB64*IF(BY1=Assumptions!$AB68*12,1,0)</f>
        <v>0</v>
      </c>
      <c r="BZ50" s="50">
        <f>SUM(CA38:CL38)/Assumptions!$AB64*IF(BZ1=Assumptions!$AB68*12,1,0)</f>
        <v>0</v>
      </c>
      <c r="CA50" s="50">
        <f>SUM(CB38:CM38)/Assumptions!$AB64*IF(CA1=Assumptions!$AB68*12,1,0)</f>
        <v>0</v>
      </c>
      <c r="CB50" s="50">
        <f>SUM(CC38:CN38)/Assumptions!$AB64*IF(CB1=Assumptions!$AB68*12,1,0)</f>
        <v>0</v>
      </c>
      <c r="CC50" s="50">
        <f>SUM(CD38:CO38)/Assumptions!$AB64*IF(CC1=Assumptions!$AB68*12,1,0)</f>
        <v>0</v>
      </c>
      <c r="CD50" s="50">
        <f>SUM(CE38:CP38)/Assumptions!$AB64*IF(CD1=Assumptions!$AB68*12,1,0)</f>
        <v>0</v>
      </c>
      <c r="CE50" s="50">
        <f>SUM(CF38:CQ38)/Assumptions!$AB64*IF(CE1=Assumptions!$AB68*12,1,0)</f>
        <v>0</v>
      </c>
      <c r="CF50" s="50">
        <f>SUM(CG38:CR38)/Assumptions!$AB64*IF(CF1=Assumptions!$AB68*12,1,0)</f>
        <v>0</v>
      </c>
      <c r="CG50" s="50">
        <f>SUM(CH38:CS38)/Assumptions!$AB64*IF(CG1=Assumptions!$AB68*12,1,0)</f>
        <v>0</v>
      </c>
      <c r="CH50" s="50">
        <f>SUM(CI38:CT38)/Assumptions!$AB64*IF(CH1=Assumptions!$AB68*12,1,0)</f>
        <v>0</v>
      </c>
      <c r="CI50" s="50">
        <f>SUM(CJ38:CU38)/Assumptions!$AB64*IF(CI1=Assumptions!$AB68*12,1,0)</f>
        <v>0</v>
      </c>
      <c r="CJ50" s="50">
        <f>SUM(CK38:CV38)/Assumptions!$AB64*IF(CJ1=Assumptions!$AB68*12,1,0)</f>
        <v>0</v>
      </c>
      <c r="CK50" s="50">
        <f>SUM(CL38:CW38)/Assumptions!$AB64*IF(CK1=Assumptions!$AB68*12,1,0)</f>
        <v>0</v>
      </c>
      <c r="CL50" s="50">
        <f>SUM(CM38:CX38)/Assumptions!$AB64*IF(CL1=Assumptions!$AB68*12,1,0)</f>
        <v>0</v>
      </c>
      <c r="CM50" s="50">
        <f>SUM(CN38:CY38)/Assumptions!$AB64*IF(CM1=Assumptions!$AB68*12,1,0)</f>
        <v>0</v>
      </c>
      <c r="CN50" s="50">
        <f>SUM(CO38:CZ38)/Assumptions!$AB64*IF(CN1=Assumptions!$AB68*12,1,0)</f>
        <v>0</v>
      </c>
      <c r="CO50" s="50">
        <f>SUM(CP38:DA38)/Assumptions!$AB64*IF(CO1=Assumptions!$AB68*12,1,0)</f>
        <v>0</v>
      </c>
      <c r="CP50" s="50">
        <f>SUM(CQ38:DB38)/Assumptions!$AB64*IF(CP1=Assumptions!$AB68*12,1,0)</f>
        <v>0</v>
      </c>
      <c r="CQ50" s="50">
        <f>SUM(CR38:DC38)/Assumptions!$AB64*IF(CQ1=Assumptions!$AB68*12,1,0)</f>
        <v>0</v>
      </c>
      <c r="CR50" s="50">
        <f>SUM(CS38:DD38)/Assumptions!$AB64*IF(CR1=Assumptions!$AB68*12,1,0)</f>
        <v>0</v>
      </c>
      <c r="CS50" s="50">
        <f>SUM(CT38:DE38)/Assumptions!$AB64*IF(CS1=Assumptions!$AB68*12,1,0)</f>
        <v>0</v>
      </c>
      <c r="CT50" s="50">
        <f>SUM(CU38:DF38)/Assumptions!$AB64*IF(CT1=Assumptions!$AB68*12,1,0)</f>
        <v>0</v>
      </c>
      <c r="CU50" s="50">
        <f>SUM(CV38:DG38)/Assumptions!$AB64*IF(CU1=Assumptions!$AB68*12,1,0)</f>
        <v>0</v>
      </c>
      <c r="CV50" s="50">
        <f>SUM(CW38:DH38)/Assumptions!$AB64*IF(CV1=Assumptions!$AB68*12,1,0)</f>
        <v>0</v>
      </c>
      <c r="CW50" s="50">
        <f>SUM(CX38:DI38)/Assumptions!$AB64*IF(CW1=Assumptions!$AB68*12,1,0)</f>
        <v>0</v>
      </c>
      <c r="CX50" s="50">
        <f>SUM(CY38:DJ38)/Assumptions!$AB64*IF(CX1=Assumptions!$AB68*12,1,0)</f>
        <v>0</v>
      </c>
      <c r="CY50" s="50">
        <f>SUM(CZ38:DK38)/Assumptions!$AB64*IF(CY1=Assumptions!$AB68*12,1,0)</f>
        <v>0</v>
      </c>
      <c r="CZ50" s="50">
        <f>SUM(DA38:DL38)/Assumptions!$AB64*IF(CZ1=Assumptions!$AB68*12,1,0)</f>
        <v>0</v>
      </c>
      <c r="DA50" s="50">
        <f>SUM(DB38:DM38)/Assumptions!$AB64*IF(DA1=Assumptions!$AB68*12,1,0)</f>
        <v>0</v>
      </c>
      <c r="DB50" s="50">
        <f>SUM(DC38:DN38)/Assumptions!$AB64*IF(DB1=Assumptions!$AB68*12,1,0)</f>
        <v>0</v>
      </c>
      <c r="DC50" s="50">
        <f>SUM(DD38:DO38)/Assumptions!$AB64*IF(DC1=Assumptions!$AB68*12,1,0)</f>
        <v>0</v>
      </c>
      <c r="DD50" s="50">
        <f>SUM(DE38:DP38)/Assumptions!$AB64*IF(DD1=Assumptions!$AB68*12,1,0)</f>
        <v>0</v>
      </c>
      <c r="DE50" s="50">
        <f>SUM(DF38:DQ38)/Assumptions!$AB64*IF(DE1=Assumptions!$AB68*12,1,0)</f>
        <v>0</v>
      </c>
      <c r="DF50" s="50">
        <f>SUM(DG38:DR38)/Assumptions!$AB64*IF(DF1=Assumptions!$AB68*12,1,0)</f>
        <v>0</v>
      </c>
      <c r="DG50" s="50">
        <f>SUM(DH38:DS38)/Assumptions!$AB64*IF(DG1=Assumptions!$AB68*12,1,0)</f>
        <v>0</v>
      </c>
      <c r="DH50" s="50">
        <f>SUM(DI38:DT38)/Assumptions!$AB64*IF(DH1=Assumptions!$AB68*12,1,0)</f>
        <v>0</v>
      </c>
      <c r="DI50" s="50">
        <f>SUM(DJ38:DU38)/Assumptions!$AB64*IF(DI1=Assumptions!$AB68*12,1,0)</f>
        <v>0</v>
      </c>
      <c r="DJ50" s="50">
        <f>SUM(DK38:DV38)/Assumptions!$AB64*IF(DJ1=Assumptions!$AB68*12,1,0)</f>
        <v>0</v>
      </c>
      <c r="DK50" s="50">
        <f>SUM(DL38:DW38)/Assumptions!$AB64*IF(DK1=Assumptions!$AB68*12,1,0)</f>
        <v>0</v>
      </c>
      <c r="DL50" s="50">
        <f>SUM(DM38:DX38)/Assumptions!$AB64*IF(DL1=Assumptions!$AB68*12,1,0)</f>
        <v>0</v>
      </c>
      <c r="DM50" s="50">
        <f>SUM(DN38:DY38)/Assumptions!$AB64*IF(DM1=Assumptions!$AB68*12,1,0)</f>
        <v>0</v>
      </c>
      <c r="DN50" s="50">
        <f>SUM(DO38:DZ38)/Assumptions!$AB64*IF(DN1=Assumptions!$AB68*12,1,0)</f>
        <v>0</v>
      </c>
      <c r="DO50" s="50">
        <f>SUM(DP38:EA38)/Assumptions!$AB64*IF(DO1=Assumptions!$AB68*12,1,0)</f>
        <v>0</v>
      </c>
      <c r="DP50" s="50">
        <f>SUM(DQ38:EB38)/Assumptions!$AB64*IF(DP1=Assumptions!$AB68*12,1,0)</f>
        <v>0</v>
      </c>
      <c r="DQ50" s="50">
        <f>SUM(DR38:EC38)/Assumptions!$AB64*IF(DQ1=Assumptions!$AB68*12,1,0)</f>
        <v>0</v>
      </c>
      <c r="DR50" s="50">
        <f>SUM(DS38:ED38)/Assumptions!$AB64*IF(DR1=Assumptions!$AB68*12,1,0)</f>
        <v>0</v>
      </c>
      <c r="DS50" s="50">
        <f>SUM(DT38:EE38)/Assumptions!$AB64*IF(DS1=Assumptions!$AB68*12,1,0)</f>
        <v>3749778.769</v>
      </c>
      <c r="DT50" s="50">
        <f>SUM(DU38:EF38)/Assumptions!$AB64*IF(DT1=Assumptions!$AB68*12,1,0)</f>
        <v>0</v>
      </c>
      <c r="DU50" s="50">
        <f>SUM(DV38:EG38)/Assumptions!$AB64*IF(DU1=Assumptions!$AB68*12,1,0)</f>
        <v>0</v>
      </c>
      <c r="DV50" s="50">
        <f>SUM(DW38:EH38)/Assumptions!$AB64*IF(DV1=Assumptions!$AB68*12,1,0)</f>
        <v>0</v>
      </c>
      <c r="DW50" s="50">
        <f>SUM(DX38:EI38)/Assumptions!$AB64*IF(DW1=Assumptions!$AB68*12,1,0)</f>
        <v>0</v>
      </c>
      <c r="DX50" s="50">
        <f>SUM(DY38:EJ38)/Assumptions!$AB64*IF(DX1=Assumptions!$AB68*12,1,0)</f>
        <v>0</v>
      </c>
      <c r="DY50" s="50">
        <f>SUM(DZ38:EK38)/Assumptions!$AB64*IF(DY1=Assumptions!$AB68*12,1,0)</f>
        <v>0</v>
      </c>
      <c r="DZ50" s="50">
        <f>SUM(EA38:EL38)/Assumptions!$AB64*IF(DZ1=Assumptions!$AB68*12,1,0)</f>
        <v>0</v>
      </c>
      <c r="EA50" s="50">
        <f>SUM(EB38:EM38)/Assumptions!$AB64*IF(EA1=Assumptions!$AB68*12,1,0)</f>
        <v>0</v>
      </c>
      <c r="EB50" s="50">
        <f>SUM(EC38:EN38)/Assumptions!$AB64*IF(EB1=Assumptions!$AB68*12,1,0)</f>
        <v>0</v>
      </c>
      <c r="EC50" s="50">
        <f>SUM(ED38:EO38)/Assumptions!$AB64*IF(EC1=Assumptions!$AB68*12,1,0)</f>
        <v>0</v>
      </c>
      <c r="ED50" s="50">
        <f>SUM(EE38:EP38)/Assumptions!$AB64*IF(ED1=Assumptions!$AB68*12,1,0)</f>
        <v>0</v>
      </c>
      <c r="EE50" s="50">
        <f>SUM(EF38:EQ38)/Assumptions!$AB64*IF(EE1=Assumptions!$AB68*12,1,0)</f>
        <v>0</v>
      </c>
    </row>
    <row r="51" ht="15.75" customHeight="1">
      <c r="A51" s="1"/>
      <c r="B51" s="1"/>
      <c r="C51" s="1" t="s">
        <v>128</v>
      </c>
      <c r="D51" s="50">
        <f>-D50*Assumptions!$AB65</f>
        <v>0</v>
      </c>
      <c r="E51" s="50">
        <f>-E50*Assumptions!$AB65</f>
        <v>0</v>
      </c>
      <c r="F51" s="50">
        <f>-F50*Assumptions!$AB65</f>
        <v>0</v>
      </c>
      <c r="G51" s="50">
        <f>-G50*Assumptions!$AB65</f>
        <v>0</v>
      </c>
      <c r="H51" s="50">
        <f>-H50*Assumptions!$AB65</f>
        <v>0</v>
      </c>
      <c r="I51" s="50">
        <f>-I50*Assumptions!$AB65</f>
        <v>0</v>
      </c>
      <c r="J51" s="50">
        <f>-J50*Assumptions!$AB65</f>
        <v>0</v>
      </c>
      <c r="K51" s="50">
        <f>-K50*Assumptions!$AB65</f>
        <v>0</v>
      </c>
      <c r="L51" s="50">
        <f>-L50*Assumptions!$AB65</f>
        <v>0</v>
      </c>
      <c r="M51" s="50">
        <f>-M50*Assumptions!$AB65</f>
        <v>0</v>
      </c>
      <c r="N51" s="50">
        <f>-N50*Assumptions!$AB65</f>
        <v>0</v>
      </c>
      <c r="O51" s="50">
        <f>-O50*Assumptions!$AB65</f>
        <v>0</v>
      </c>
      <c r="P51" s="50">
        <f>-P50*Assumptions!$AB65</f>
        <v>0</v>
      </c>
      <c r="Q51" s="50">
        <f>-Q50*Assumptions!$AB65</f>
        <v>0</v>
      </c>
      <c r="R51" s="50">
        <f>-R50*Assumptions!$AB65</f>
        <v>0</v>
      </c>
      <c r="S51" s="50">
        <f>-S50*Assumptions!$AB65</f>
        <v>0</v>
      </c>
      <c r="T51" s="50">
        <f>-T50*Assumptions!$AB65</f>
        <v>0</v>
      </c>
      <c r="U51" s="50">
        <f>-U50*Assumptions!$AB65</f>
        <v>0</v>
      </c>
      <c r="V51" s="50">
        <f>-V50*Assumptions!$AB65</f>
        <v>0</v>
      </c>
      <c r="W51" s="50">
        <f>-W50*Assumptions!$AB65</f>
        <v>0</v>
      </c>
      <c r="X51" s="50">
        <f>-X50*Assumptions!$AB65</f>
        <v>0</v>
      </c>
      <c r="Y51" s="50">
        <f>-Y50*Assumptions!$AB65</f>
        <v>0</v>
      </c>
      <c r="Z51" s="50">
        <f>-Z50*Assumptions!$AB65</f>
        <v>0</v>
      </c>
      <c r="AA51" s="50">
        <f>-AA50*Assumptions!$AB65</f>
        <v>0</v>
      </c>
      <c r="AB51" s="50">
        <f>-AB50*Assumptions!$AB65</f>
        <v>0</v>
      </c>
      <c r="AC51" s="50">
        <f>-AC50*Assumptions!$AB65</f>
        <v>0</v>
      </c>
      <c r="AD51" s="50">
        <f>-AD50*Assumptions!$AB65</f>
        <v>0</v>
      </c>
      <c r="AE51" s="50">
        <f>-AE50*Assumptions!$AB65</f>
        <v>0</v>
      </c>
      <c r="AF51" s="50">
        <f>-AF50*Assumptions!$AB65</f>
        <v>0</v>
      </c>
      <c r="AG51" s="50">
        <f>-AG50*Assumptions!$AB65</f>
        <v>0</v>
      </c>
      <c r="AH51" s="50">
        <f>-AH50*Assumptions!$AB65</f>
        <v>0</v>
      </c>
      <c r="AI51" s="50">
        <f>-AI50*Assumptions!$AB65</f>
        <v>0</v>
      </c>
      <c r="AJ51" s="50">
        <f>-AJ50*Assumptions!$AB65</f>
        <v>0</v>
      </c>
      <c r="AK51" s="50">
        <f>-AK50*Assumptions!$AB65</f>
        <v>0</v>
      </c>
      <c r="AL51" s="50">
        <f>-AL50*Assumptions!$AB65</f>
        <v>0</v>
      </c>
      <c r="AM51" s="50">
        <f>-AM50*Assumptions!$AB65</f>
        <v>0</v>
      </c>
      <c r="AN51" s="50">
        <f>-AN50*Assumptions!$AB65</f>
        <v>0</v>
      </c>
      <c r="AO51" s="50">
        <f>-AO50*Assumptions!$AB65</f>
        <v>0</v>
      </c>
      <c r="AP51" s="50">
        <f>-AP50*Assumptions!$AB65</f>
        <v>0</v>
      </c>
      <c r="AQ51" s="50">
        <f>-AQ50*Assumptions!$AB65</f>
        <v>0</v>
      </c>
      <c r="AR51" s="50">
        <f>-AR50*Assumptions!$AB65</f>
        <v>0</v>
      </c>
      <c r="AS51" s="50">
        <f>-AS50*Assumptions!$AB65</f>
        <v>0</v>
      </c>
      <c r="AT51" s="50">
        <f>-AT50*Assumptions!$AB65</f>
        <v>0</v>
      </c>
      <c r="AU51" s="50">
        <f>-AU50*Assumptions!$AB65</f>
        <v>0</v>
      </c>
      <c r="AV51" s="50">
        <f>-AV50*Assumptions!$AB65</f>
        <v>0</v>
      </c>
      <c r="AW51" s="50">
        <f>-AW50*Assumptions!$AB65</f>
        <v>0</v>
      </c>
      <c r="AX51" s="50">
        <f>-AX50*Assumptions!$AB65</f>
        <v>0</v>
      </c>
      <c r="AY51" s="50">
        <f>-AY50*Assumptions!$AB65</f>
        <v>0</v>
      </c>
      <c r="AZ51" s="50">
        <f>-AZ50*Assumptions!$AB65</f>
        <v>0</v>
      </c>
      <c r="BA51" s="50">
        <f>-BA50*Assumptions!$AB65</f>
        <v>0</v>
      </c>
      <c r="BB51" s="50">
        <f>-BB50*Assumptions!$AB65</f>
        <v>0</v>
      </c>
      <c r="BC51" s="50">
        <f>-BC50*Assumptions!$AB65</f>
        <v>0</v>
      </c>
      <c r="BD51" s="50">
        <f>-BD50*Assumptions!$AB65</f>
        <v>0</v>
      </c>
      <c r="BE51" s="50">
        <f>-BE50*Assumptions!$AB65</f>
        <v>0</v>
      </c>
      <c r="BF51" s="50">
        <f>-BF50*Assumptions!$AB65</f>
        <v>0</v>
      </c>
      <c r="BG51" s="50">
        <f>-BG50*Assumptions!$AB65</f>
        <v>0</v>
      </c>
      <c r="BH51" s="50">
        <f>-BH50*Assumptions!$AB65</f>
        <v>0</v>
      </c>
      <c r="BI51" s="50">
        <f>-BI50*Assumptions!$AB65</f>
        <v>0</v>
      </c>
      <c r="BJ51" s="50">
        <f>-BJ50*Assumptions!$AB65</f>
        <v>0</v>
      </c>
      <c r="BK51" s="50">
        <f>-BK50*Assumptions!$AB65</f>
        <v>0</v>
      </c>
      <c r="BL51" s="50">
        <f>-BL50*Assumptions!$AB65</f>
        <v>0</v>
      </c>
      <c r="BM51" s="50">
        <f>-BM50*Assumptions!$AB65</f>
        <v>0</v>
      </c>
      <c r="BN51" s="50">
        <f>-BN50*Assumptions!$AB65</f>
        <v>0</v>
      </c>
      <c r="BO51" s="50">
        <f>-BO50*Assumptions!$AB65</f>
        <v>0</v>
      </c>
      <c r="BP51" s="50">
        <f>-BP50*Assumptions!$AB65</f>
        <v>0</v>
      </c>
      <c r="BQ51" s="50">
        <f>-BQ50*Assumptions!$AB65</f>
        <v>0</v>
      </c>
      <c r="BR51" s="50">
        <f>-BR50*Assumptions!$AB65</f>
        <v>0</v>
      </c>
      <c r="BS51" s="50">
        <f>-BS50*Assumptions!$AB65</f>
        <v>0</v>
      </c>
      <c r="BT51" s="50">
        <f>-BT50*Assumptions!$AB65</f>
        <v>0</v>
      </c>
      <c r="BU51" s="50">
        <f>-BU50*Assumptions!$AB65</f>
        <v>0</v>
      </c>
      <c r="BV51" s="50">
        <f>-BV50*Assumptions!$AB65</f>
        <v>0</v>
      </c>
      <c r="BW51" s="50">
        <f>-BW50*Assumptions!$AB65</f>
        <v>0</v>
      </c>
      <c r="BX51" s="50">
        <f>-BX50*Assumptions!$AB65</f>
        <v>0</v>
      </c>
      <c r="BY51" s="50">
        <f>-BY50*Assumptions!$AB65</f>
        <v>0</v>
      </c>
      <c r="BZ51" s="50">
        <f>-BZ50*Assumptions!$AB65</f>
        <v>0</v>
      </c>
      <c r="CA51" s="50">
        <f>-CA50*Assumptions!$AB65</f>
        <v>0</v>
      </c>
      <c r="CB51" s="50">
        <f>-CB50*Assumptions!$AB65</f>
        <v>0</v>
      </c>
      <c r="CC51" s="50">
        <f>-CC50*Assumptions!$AB65</f>
        <v>0</v>
      </c>
      <c r="CD51" s="50">
        <f>-CD50*Assumptions!$AB65</f>
        <v>0</v>
      </c>
      <c r="CE51" s="50">
        <f>-CE50*Assumptions!$AB65</f>
        <v>0</v>
      </c>
      <c r="CF51" s="50">
        <f>-CF50*Assumptions!$AB65</f>
        <v>0</v>
      </c>
      <c r="CG51" s="50">
        <f>-CG50*Assumptions!$AB65</f>
        <v>0</v>
      </c>
      <c r="CH51" s="50">
        <f>-CH50*Assumptions!$AB65</f>
        <v>0</v>
      </c>
      <c r="CI51" s="50">
        <f>-CI50*Assumptions!$AB65</f>
        <v>0</v>
      </c>
      <c r="CJ51" s="50">
        <f>-CJ50*Assumptions!$AB65</f>
        <v>0</v>
      </c>
      <c r="CK51" s="50">
        <f>-CK50*Assumptions!$AB65</f>
        <v>0</v>
      </c>
      <c r="CL51" s="50">
        <f>-CL50*Assumptions!$AB65</f>
        <v>0</v>
      </c>
      <c r="CM51" s="50">
        <f>-CM50*Assumptions!$AB65</f>
        <v>0</v>
      </c>
      <c r="CN51" s="50">
        <f>-CN50*Assumptions!$AB65</f>
        <v>0</v>
      </c>
      <c r="CO51" s="50">
        <f>-CO50*Assumptions!$AB65</f>
        <v>0</v>
      </c>
      <c r="CP51" s="50">
        <f>-CP50*Assumptions!$AB65</f>
        <v>0</v>
      </c>
      <c r="CQ51" s="50">
        <f>-CQ50*Assumptions!$AB65</f>
        <v>0</v>
      </c>
      <c r="CR51" s="50">
        <f>-CR50*Assumptions!$AB65</f>
        <v>0</v>
      </c>
      <c r="CS51" s="50">
        <f>-CS50*Assumptions!$AB65</f>
        <v>0</v>
      </c>
      <c r="CT51" s="50">
        <f>-CT50*Assumptions!$AB65</f>
        <v>0</v>
      </c>
      <c r="CU51" s="50">
        <f>-CU50*Assumptions!$AB65</f>
        <v>0</v>
      </c>
      <c r="CV51" s="50">
        <f>-CV50*Assumptions!$AB65</f>
        <v>0</v>
      </c>
      <c r="CW51" s="50">
        <f>-CW50*Assumptions!$AB65</f>
        <v>0</v>
      </c>
      <c r="CX51" s="50">
        <f>-CX50*Assumptions!$AB65</f>
        <v>0</v>
      </c>
      <c r="CY51" s="50">
        <f>-CY50*Assumptions!$AB65</f>
        <v>0</v>
      </c>
      <c r="CZ51" s="50">
        <f>-CZ50*Assumptions!$AB65</f>
        <v>0</v>
      </c>
      <c r="DA51" s="50">
        <f>-DA50*Assumptions!$AB65</f>
        <v>0</v>
      </c>
      <c r="DB51" s="50">
        <f>-DB50*Assumptions!$AB65</f>
        <v>0</v>
      </c>
      <c r="DC51" s="50">
        <f>-DC50*Assumptions!$AB65</f>
        <v>0</v>
      </c>
      <c r="DD51" s="50">
        <f>-DD50*Assumptions!$AB65</f>
        <v>0</v>
      </c>
      <c r="DE51" s="50">
        <f>-DE50*Assumptions!$AB65</f>
        <v>0</v>
      </c>
      <c r="DF51" s="50">
        <f>-DF50*Assumptions!$AB65</f>
        <v>0</v>
      </c>
      <c r="DG51" s="50">
        <f>-DG50*Assumptions!$AB65</f>
        <v>0</v>
      </c>
      <c r="DH51" s="50">
        <f>-DH50*Assumptions!$AB65</f>
        <v>0</v>
      </c>
      <c r="DI51" s="50">
        <f>-DI50*Assumptions!$AB65</f>
        <v>0</v>
      </c>
      <c r="DJ51" s="50">
        <f>-DJ50*Assumptions!$AB65</f>
        <v>0</v>
      </c>
      <c r="DK51" s="50">
        <f>-DK50*Assumptions!$AB65</f>
        <v>0</v>
      </c>
      <c r="DL51" s="50">
        <f>-DL50*Assumptions!$AB65</f>
        <v>0</v>
      </c>
      <c r="DM51" s="50">
        <f>-DM50*Assumptions!$AB65</f>
        <v>0</v>
      </c>
      <c r="DN51" s="50">
        <f>-DN50*Assumptions!$AB65</f>
        <v>0</v>
      </c>
      <c r="DO51" s="50">
        <f>-DO50*Assumptions!$AB65</f>
        <v>0</v>
      </c>
      <c r="DP51" s="50">
        <f>-DP50*Assumptions!$AB65</f>
        <v>0</v>
      </c>
      <c r="DQ51" s="50">
        <f>-DQ50*Assumptions!$AB65</f>
        <v>0</v>
      </c>
      <c r="DR51" s="50">
        <f>-DR50*Assumptions!$AB65</f>
        <v>0</v>
      </c>
      <c r="DS51" s="50">
        <f>-DS50*Assumptions!$AB65</f>
        <v>-74995.57539</v>
      </c>
      <c r="DT51" s="50">
        <f>-DT50*Assumptions!$AB65</f>
        <v>0</v>
      </c>
      <c r="DU51" s="50">
        <f>-DU50*Assumptions!$AB65</f>
        <v>0</v>
      </c>
      <c r="DV51" s="50">
        <f>-DV50*Assumptions!$AB65</f>
        <v>0</v>
      </c>
      <c r="DW51" s="50">
        <f>-DW50*Assumptions!$AB65</f>
        <v>0</v>
      </c>
      <c r="DX51" s="50">
        <f>-DX50*Assumptions!$AB65</f>
        <v>0</v>
      </c>
      <c r="DY51" s="50">
        <f>-DY50*Assumptions!$AB65</f>
        <v>0</v>
      </c>
      <c r="DZ51" s="50">
        <f>-DZ50*Assumptions!$AB65</f>
        <v>0</v>
      </c>
      <c r="EA51" s="50">
        <f>-EA50*Assumptions!$AB65</f>
        <v>0</v>
      </c>
      <c r="EB51" s="50">
        <f>-EB50*Assumptions!$AB65</f>
        <v>0</v>
      </c>
      <c r="EC51" s="50">
        <f>-EC50*Assumptions!$AB65</f>
        <v>0</v>
      </c>
      <c r="ED51" s="50">
        <f>-ED50*Assumptions!$AB65</f>
        <v>0</v>
      </c>
      <c r="EE51" s="50">
        <f>-EE50*Assumptions!$AB65</f>
        <v>0</v>
      </c>
    </row>
    <row r="52" ht="15.75" customHeight="1">
      <c r="A52" s="1"/>
      <c r="B52" s="21"/>
      <c r="C52" s="21" t="s">
        <v>207</v>
      </c>
      <c r="D52" s="198">
        <f t="shared" ref="D52:EE52" si="10">-D47*IF(D50=0,0,1)</f>
        <v>0</v>
      </c>
      <c r="E52" s="198">
        <f t="shared" si="10"/>
        <v>0</v>
      </c>
      <c r="F52" s="198">
        <f t="shared" si="10"/>
        <v>0</v>
      </c>
      <c r="G52" s="198">
        <f t="shared" si="10"/>
        <v>0</v>
      </c>
      <c r="H52" s="198">
        <f t="shared" si="10"/>
        <v>0</v>
      </c>
      <c r="I52" s="198">
        <f t="shared" si="10"/>
        <v>0</v>
      </c>
      <c r="J52" s="198">
        <f t="shared" si="10"/>
        <v>0</v>
      </c>
      <c r="K52" s="198">
        <f t="shared" si="10"/>
        <v>0</v>
      </c>
      <c r="L52" s="198">
        <f t="shared" si="10"/>
        <v>0</v>
      </c>
      <c r="M52" s="198">
        <f t="shared" si="10"/>
        <v>0</v>
      </c>
      <c r="N52" s="198">
        <f t="shared" si="10"/>
        <v>0</v>
      </c>
      <c r="O52" s="198">
        <f t="shared" si="10"/>
        <v>0</v>
      </c>
      <c r="P52" s="198">
        <f t="shared" si="10"/>
        <v>0</v>
      </c>
      <c r="Q52" s="198">
        <f t="shared" si="10"/>
        <v>0</v>
      </c>
      <c r="R52" s="198">
        <f t="shared" si="10"/>
        <v>0</v>
      </c>
      <c r="S52" s="198">
        <f t="shared" si="10"/>
        <v>0</v>
      </c>
      <c r="T52" s="198">
        <f t="shared" si="10"/>
        <v>0</v>
      </c>
      <c r="U52" s="198">
        <f t="shared" si="10"/>
        <v>0</v>
      </c>
      <c r="V52" s="198">
        <f t="shared" si="10"/>
        <v>0</v>
      </c>
      <c r="W52" s="198">
        <f t="shared" si="10"/>
        <v>0</v>
      </c>
      <c r="X52" s="198">
        <f t="shared" si="10"/>
        <v>0</v>
      </c>
      <c r="Y52" s="198">
        <f t="shared" si="10"/>
        <v>0</v>
      </c>
      <c r="Z52" s="198">
        <f t="shared" si="10"/>
        <v>0</v>
      </c>
      <c r="AA52" s="198">
        <f t="shared" si="10"/>
        <v>0</v>
      </c>
      <c r="AB52" s="198">
        <f t="shared" si="10"/>
        <v>0</v>
      </c>
      <c r="AC52" s="198">
        <f t="shared" si="10"/>
        <v>0</v>
      </c>
      <c r="AD52" s="198">
        <f t="shared" si="10"/>
        <v>0</v>
      </c>
      <c r="AE52" s="198">
        <f t="shared" si="10"/>
        <v>0</v>
      </c>
      <c r="AF52" s="198">
        <f t="shared" si="10"/>
        <v>0</v>
      </c>
      <c r="AG52" s="198">
        <f t="shared" si="10"/>
        <v>0</v>
      </c>
      <c r="AH52" s="198">
        <f t="shared" si="10"/>
        <v>0</v>
      </c>
      <c r="AI52" s="198">
        <f t="shared" si="10"/>
        <v>0</v>
      </c>
      <c r="AJ52" s="198">
        <f t="shared" si="10"/>
        <v>0</v>
      </c>
      <c r="AK52" s="198">
        <f t="shared" si="10"/>
        <v>0</v>
      </c>
      <c r="AL52" s="198">
        <f t="shared" si="10"/>
        <v>0</v>
      </c>
      <c r="AM52" s="198">
        <f t="shared" si="10"/>
        <v>0</v>
      </c>
      <c r="AN52" s="198">
        <f t="shared" si="10"/>
        <v>0</v>
      </c>
      <c r="AO52" s="198">
        <f t="shared" si="10"/>
        <v>0</v>
      </c>
      <c r="AP52" s="198">
        <f t="shared" si="10"/>
        <v>0</v>
      </c>
      <c r="AQ52" s="198">
        <f t="shared" si="10"/>
        <v>0</v>
      </c>
      <c r="AR52" s="198">
        <f t="shared" si="10"/>
        <v>0</v>
      </c>
      <c r="AS52" s="198">
        <f t="shared" si="10"/>
        <v>0</v>
      </c>
      <c r="AT52" s="198">
        <f t="shared" si="10"/>
        <v>0</v>
      </c>
      <c r="AU52" s="198">
        <f t="shared" si="10"/>
        <v>0</v>
      </c>
      <c r="AV52" s="198">
        <f t="shared" si="10"/>
        <v>0</v>
      </c>
      <c r="AW52" s="198">
        <f t="shared" si="10"/>
        <v>0</v>
      </c>
      <c r="AX52" s="198">
        <f t="shared" si="10"/>
        <v>0</v>
      </c>
      <c r="AY52" s="198">
        <f t="shared" si="10"/>
        <v>0</v>
      </c>
      <c r="AZ52" s="198">
        <f t="shared" si="10"/>
        <v>0</v>
      </c>
      <c r="BA52" s="198">
        <f t="shared" si="10"/>
        <v>0</v>
      </c>
      <c r="BB52" s="198">
        <f t="shared" si="10"/>
        <v>0</v>
      </c>
      <c r="BC52" s="198">
        <f t="shared" si="10"/>
        <v>0</v>
      </c>
      <c r="BD52" s="198">
        <f t="shared" si="10"/>
        <v>0</v>
      </c>
      <c r="BE52" s="198">
        <f t="shared" si="10"/>
        <v>0</v>
      </c>
      <c r="BF52" s="198">
        <f t="shared" si="10"/>
        <v>0</v>
      </c>
      <c r="BG52" s="198">
        <f t="shared" si="10"/>
        <v>0</v>
      </c>
      <c r="BH52" s="198">
        <f t="shared" si="10"/>
        <v>0</v>
      </c>
      <c r="BI52" s="198">
        <f t="shared" si="10"/>
        <v>0</v>
      </c>
      <c r="BJ52" s="198">
        <f t="shared" si="10"/>
        <v>0</v>
      </c>
      <c r="BK52" s="198">
        <f t="shared" si="10"/>
        <v>0</v>
      </c>
      <c r="BL52" s="198">
        <f t="shared" si="10"/>
        <v>0</v>
      </c>
      <c r="BM52" s="198">
        <f t="shared" si="10"/>
        <v>0</v>
      </c>
      <c r="BN52" s="198">
        <f t="shared" si="10"/>
        <v>0</v>
      </c>
      <c r="BO52" s="198">
        <f t="shared" si="10"/>
        <v>0</v>
      </c>
      <c r="BP52" s="198">
        <f t="shared" si="10"/>
        <v>0</v>
      </c>
      <c r="BQ52" s="198">
        <f t="shared" si="10"/>
        <v>0</v>
      </c>
      <c r="BR52" s="198">
        <f t="shared" si="10"/>
        <v>0</v>
      </c>
      <c r="BS52" s="198">
        <f t="shared" si="10"/>
        <v>0</v>
      </c>
      <c r="BT52" s="198">
        <f t="shared" si="10"/>
        <v>0</v>
      </c>
      <c r="BU52" s="198">
        <f t="shared" si="10"/>
        <v>0</v>
      </c>
      <c r="BV52" s="198">
        <f t="shared" si="10"/>
        <v>0</v>
      </c>
      <c r="BW52" s="198">
        <f t="shared" si="10"/>
        <v>0</v>
      </c>
      <c r="BX52" s="198">
        <f t="shared" si="10"/>
        <v>0</v>
      </c>
      <c r="BY52" s="198">
        <f t="shared" si="10"/>
        <v>0</v>
      </c>
      <c r="BZ52" s="198">
        <f t="shared" si="10"/>
        <v>0</v>
      </c>
      <c r="CA52" s="198">
        <f t="shared" si="10"/>
        <v>0</v>
      </c>
      <c r="CB52" s="198">
        <f t="shared" si="10"/>
        <v>0</v>
      </c>
      <c r="CC52" s="198">
        <f t="shared" si="10"/>
        <v>0</v>
      </c>
      <c r="CD52" s="198">
        <f t="shared" si="10"/>
        <v>0</v>
      </c>
      <c r="CE52" s="198">
        <f t="shared" si="10"/>
        <v>0</v>
      </c>
      <c r="CF52" s="198">
        <f t="shared" si="10"/>
        <v>0</v>
      </c>
      <c r="CG52" s="198">
        <f t="shared" si="10"/>
        <v>0</v>
      </c>
      <c r="CH52" s="198">
        <f t="shared" si="10"/>
        <v>0</v>
      </c>
      <c r="CI52" s="198">
        <f t="shared" si="10"/>
        <v>0</v>
      </c>
      <c r="CJ52" s="198">
        <f t="shared" si="10"/>
        <v>0</v>
      </c>
      <c r="CK52" s="198">
        <f t="shared" si="10"/>
        <v>0</v>
      </c>
      <c r="CL52" s="198">
        <f t="shared" si="10"/>
        <v>0</v>
      </c>
      <c r="CM52" s="198">
        <f t="shared" si="10"/>
        <v>0</v>
      </c>
      <c r="CN52" s="198">
        <f t="shared" si="10"/>
        <v>0</v>
      </c>
      <c r="CO52" s="198">
        <f t="shared" si="10"/>
        <v>0</v>
      </c>
      <c r="CP52" s="198">
        <f t="shared" si="10"/>
        <v>0</v>
      </c>
      <c r="CQ52" s="198">
        <f t="shared" si="10"/>
        <v>0</v>
      </c>
      <c r="CR52" s="198">
        <f t="shared" si="10"/>
        <v>0</v>
      </c>
      <c r="CS52" s="198">
        <f t="shared" si="10"/>
        <v>0</v>
      </c>
      <c r="CT52" s="198">
        <f t="shared" si="10"/>
        <v>0</v>
      </c>
      <c r="CU52" s="198">
        <f t="shared" si="10"/>
        <v>0</v>
      </c>
      <c r="CV52" s="198">
        <f t="shared" si="10"/>
        <v>0</v>
      </c>
      <c r="CW52" s="198">
        <f t="shared" si="10"/>
        <v>0</v>
      </c>
      <c r="CX52" s="198">
        <f t="shared" si="10"/>
        <v>0</v>
      </c>
      <c r="CY52" s="198">
        <f t="shared" si="10"/>
        <v>0</v>
      </c>
      <c r="CZ52" s="198">
        <f t="shared" si="10"/>
        <v>0</v>
      </c>
      <c r="DA52" s="198">
        <f t="shared" si="10"/>
        <v>0</v>
      </c>
      <c r="DB52" s="198">
        <f t="shared" si="10"/>
        <v>0</v>
      </c>
      <c r="DC52" s="198">
        <f t="shared" si="10"/>
        <v>0</v>
      </c>
      <c r="DD52" s="198">
        <f t="shared" si="10"/>
        <v>0</v>
      </c>
      <c r="DE52" s="198">
        <f t="shared" si="10"/>
        <v>0</v>
      </c>
      <c r="DF52" s="198">
        <f t="shared" si="10"/>
        <v>0</v>
      </c>
      <c r="DG52" s="198">
        <f t="shared" si="10"/>
        <v>0</v>
      </c>
      <c r="DH52" s="198">
        <f t="shared" si="10"/>
        <v>0</v>
      </c>
      <c r="DI52" s="198">
        <f t="shared" si="10"/>
        <v>0</v>
      </c>
      <c r="DJ52" s="198">
        <f t="shared" si="10"/>
        <v>0</v>
      </c>
      <c r="DK52" s="198">
        <f t="shared" si="10"/>
        <v>0</v>
      </c>
      <c r="DL52" s="198">
        <f t="shared" si="10"/>
        <v>0</v>
      </c>
      <c r="DM52" s="198">
        <f t="shared" si="10"/>
        <v>0</v>
      </c>
      <c r="DN52" s="198">
        <f t="shared" si="10"/>
        <v>0</v>
      </c>
      <c r="DO52" s="198">
        <f t="shared" si="10"/>
        <v>0</v>
      </c>
      <c r="DP52" s="198">
        <f t="shared" si="10"/>
        <v>0</v>
      </c>
      <c r="DQ52" s="198">
        <f t="shared" si="10"/>
        <v>0</v>
      </c>
      <c r="DR52" s="198">
        <f t="shared" si="10"/>
        <v>0</v>
      </c>
      <c r="DS52" s="198">
        <f t="shared" si="10"/>
        <v>-1514720.249</v>
      </c>
      <c r="DT52" s="198">
        <f t="shared" si="10"/>
        <v>0</v>
      </c>
      <c r="DU52" s="198">
        <f t="shared" si="10"/>
        <v>0</v>
      </c>
      <c r="DV52" s="198">
        <f t="shared" si="10"/>
        <v>0</v>
      </c>
      <c r="DW52" s="198">
        <f t="shared" si="10"/>
        <v>0</v>
      </c>
      <c r="DX52" s="198">
        <f t="shared" si="10"/>
        <v>0</v>
      </c>
      <c r="DY52" s="198">
        <f t="shared" si="10"/>
        <v>0</v>
      </c>
      <c r="DZ52" s="198">
        <f t="shared" si="10"/>
        <v>0</v>
      </c>
      <c r="EA52" s="198">
        <f t="shared" si="10"/>
        <v>0</v>
      </c>
      <c r="EB52" s="198">
        <f t="shared" si="10"/>
        <v>0</v>
      </c>
      <c r="EC52" s="198">
        <f t="shared" si="10"/>
        <v>0</v>
      </c>
      <c r="ED52" s="198">
        <f t="shared" si="10"/>
        <v>0</v>
      </c>
      <c r="EE52" s="198">
        <f t="shared" si="10"/>
        <v>0</v>
      </c>
    </row>
    <row r="53" ht="15.75" customHeight="1">
      <c r="A53" s="1"/>
      <c r="B53" s="43"/>
      <c r="C53" s="43" t="s">
        <v>158</v>
      </c>
      <c r="D53" s="200">
        <f t="shared" ref="D53:EE53" si="11">SUM(D50:D52)</f>
        <v>0</v>
      </c>
      <c r="E53" s="200">
        <f t="shared" si="11"/>
        <v>0</v>
      </c>
      <c r="F53" s="200">
        <f t="shared" si="11"/>
        <v>0</v>
      </c>
      <c r="G53" s="200">
        <f t="shared" si="11"/>
        <v>0</v>
      </c>
      <c r="H53" s="200">
        <f t="shared" si="11"/>
        <v>0</v>
      </c>
      <c r="I53" s="200">
        <f t="shared" si="11"/>
        <v>0</v>
      </c>
      <c r="J53" s="200">
        <f t="shared" si="11"/>
        <v>0</v>
      </c>
      <c r="K53" s="200">
        <f t="shared" si="11"/>
        <v>0</v>
      </c>
      <c r="L53" s="200">
        <f t="shared" si="11"/>
        <v>0</v>
      </c>
      <c r="M53" s="200">
        <f t="shared" si="11"/>
        <v>0</v>
      </c>
      <c r="N53" s="200">
        <f t="shared" si="11"/>
        <v>0</v>
      </c>
      <c r="O53" s="200">
        <f t="shared" si="11"/>
        <v>0</v>
      </c>
      <c r="P53" s="200">
        <f t="shared" si="11"/>
        <v>0</v>
      </c>
      <c r="Q53" s="200">
        <f t="shared" si="11"/>
        <v>0</v>
      </c>
      <c r="R53" s="200">
        <f t="shared" si="11"/>
        <v>0</v>
      </c>
      <c r="S53" s="200">
        <f t="shared" si="11"/>
        <v>0</v>
      </c>
      <c r="T53" s="200">
        <f t="shared" si="11"/>
        <v>0</v>
      </c>
      <c r="U53" s="200">
        <f t="shared" si="11"/>
        <v>0</v>
      </c>
      <c r="V53" s="200">
        <f t="shared" si="11"/>
        <v>0</v>
      </c>
      <c r="W53" s="200">
        <f t="shared" si="11"/>
        <v>0</v>
      </c>
      <c r="X53" s="200">
        <f t="shared" si="11"/>
        <v>0</v>
      </c>
      <c r="Y53" s="200">
        <f t="shared" si="11"/>
        <v>0</v>
      </c>
      <c r="Z53" s="200">
        <f t="shared" si="11"/>
        <v>0</v>
      </c>
      <c r="AA53" s="200">
        <f t="shared" si="11"/>
        <v>0</v>
      </c>
      <c r="AB53" s="200">
        <f t="shared" si="11"/>
        <v>0</v>
      </c>
      <c r="AC53" s="200">
        <f t="shared" si="11"/>
        <v>0</v>
      </c>
      <c r="AD53" s="200">
        <f t="shared" si="11"/>
        <v>0</v>
      </c>
      <c r="AE53" s="200">
        <f t="shared" si="11"/>
        <v>0</v>
      </c>
      <c r="AF53" s="200">
        <f t="shared" si="11"/>
        <v>0</v>
      </c>
      <c r="AG53" s="200">
        <f t="shared" si="11"/>
        <v>0</v>
      </c>
      <c r="AH53" s="200">
        <f t="shared" si="11"/>
        <v>0</v>
      </c>
      <c r="AI53" s="200">
        <f t="shared" si="11"/>
        <v>0</v>
      </c>
      <c r="AJ53" s="200">
        <f t="shared" si="11"/>
        <v>0</v>
      </c>
      <c r="AK53" s="200">
        <f t="shared" si="11"/>
        <v>0</v>
      </c>
      <c r="AL53" s="200">
        <f t="shared" si="11"/>
        <v>0</v>
      </c>
      <c r="AM53" s="200">
        <f t="shared" si="11"/>
        <v>0</v>
      </c>
      <c r="AN53" s="200">
        <f t="shared" si="11"/>
        <v>0</v>
      </c>
      <c r="AO53" s="200">
        <f t="shared" si="11"/>
        <v>0</v>
      </c>
      <c r="AP53" s="200">
        <f t="shared" si="11"/>
        <v>0</v>
      </c>
      <c r="AQ53" s="200">
        <f t="shared" si="11"/>
        <v>0</v>
      </c>
      <c r="AR53" s="200">
        <f t="shared" si="11"/>
        <v>0</v>
      </c>
      <c r="AS53" s="200">
        <f t="shared" si="11"/>
        <v>0</v>
      </c>
      <c r="AT53" s="200">
        <f t="shared" si="11"/>
        <v>0</v>
      </c>
      <c r="AU53" s="200">
        <f t="shared" si="11"/>
        <v>0</v>
      </c>
      <c r="AV53" s="200">
        <f t="shared" si="11"/>
        <v>0</v>
      </c>
      <c r="AW53" s="200">
        <f t="shared" si="11"/>
        <v>0</v>
      </c>
      <c r="AX53" s="200">
        <f t="shared" si="11"/>
        <v>0</v>
      </c>
      <c r="AY53" s="200">
        <f t="shared" si="11"/>
        <v>0</v>
      </c>
      <c r="AZ53" s="200">
        <f t="shared" si="11"/>
        <v>0</v>
      </c>
      <c r="BA53" s="200">
        <f t="shared" si="11"/>
        <v>0</v>
      </c>
      <c r="BB53" s="200">
        <f t="shared" si="11"/>
        <v>0</v>
      </c>
      <c r="BC53" s="200">
        <f t="shared" si="11"/>
        <v>0</v>
      </c>
      <c r="BD53" s="200">
        <f t="shared" si="11"/>
        <v>0</v>
      </c>
      <c r="BE53" s="200">
        <f t="shared" si="11"/>
        <v>0</v>
      </c>
      <c r="BF53" s="200">
        <f t="shared" si="11"/>
        <v>0</v>
      </c>
      <c r="BG53" s="200">
        <f t="shared" si="11"/>
        <v>0</v>
      </c>
      <c r="BH53" s="200">
        <f t="shared" si="11"/>
        <v>0</v>
      </c>
      <c r="BI53" s="200">
        <f t="shared" si="11"/>
        <v>0</v>
      </c>
      <c r="BJ53" s="200">
        <f t="shared" si="11"/>
        <v>0</v>
      </c>
      <c r="BK53" s="200">
        <f t="shared" si="11"/>
        <v>0</v>
      </c>
      <c r="BL53" s="200">
        <f t="shared" si="11"/>
        <v>0</v>
      </c>
      <c r="BM53" s="200">
        <f t="shared" si="11"/>
        <v>0</v>
      </c>
      <c r="BN53" s="200">
        <f t="shared" si="11"/>
        <v>0</v>
      </c>
      <c r="BO53" s="200">
        <f t="shared" si="11"/>
        <v>0</v>
      </c>
      <c r="BP53" s="200">
        <f t="shared" si="11"/>
        <v>0</v>
      </c>
      <c r="BQ53" s="200">
        <f t="shared" si="11"/>
        <v>0</v>
      </c>
      <c r="BR53" s="200">
        <f t="shared" si="11"/>
        <v>0</v>
      </c>
      <c r="BS53" s="200">
        <f t="shared" si="11"/>
        <v>0</v>
      </c>
      <c r="BT53" s="200">
        <f t="shared" si="11"/>
        <v>0</v>
      </c>
      <c r="BU53" s="200">
        <f t="shared" si="11"/>
        <v>0</v>
      </c>
      <c r="BV53" s="200">
        <f t="shared" si="11"/>
        <v>0</v>
      </c>
      <c r="BW53" s="200">
        <f t="shared" si="11"/>
        <v>0</v>
      </c>
      <c r="BX53" s="200">
        <f t="shared" si="11"/>
        <v>0</v>
      </c>
      <c r="BY53" s="200">
        <f t="shared" si="11"/>
        <v>0</v>
      </c>
      <c r="BZ53" s="200">
        <f t="shared" si="11"/>
        <v>0</v>
      </c>
      <c r="CA53" s="200">
        <f t="shared" si="11"/>
        <v>0</v>
      </c>
      <c r="CB53" s="200">
        <f t="shared" si="11"/>
        <v>0</v>
      </c>
      <c r="CC53" s="200">
        <f t="shared" si="11"/>
        <v>0</v>
      </c>
      <c r="CD53" s="200">
        <f t="shared" si="11"/>
        <v>0</v>
      </c>
      <c r="CE53" s="200">
        <f t="shared" si="11"/>
        <v>0</v>
      </c>
      <c r="CF53" s="200">
        <f t="shared" si="11"/>
        <v>0</v>
      </c>
      <c r="CG53" s="200">
        <f t="shared" si="11"/>
        <v>0</v>
      </c>
      <c r="CH53" s="200">
        <f t="shared" si="11"/>
        <v>0</v>
      </c>
      <c r="CI53" s="200">
        <f t="shared" si="11"/>
        <v>0</v>
      </c>
      <c r="CJ53" s="200">
        <f t="shared" si="11"/>
        <v>0</v>
      </c>
      <c r="CK53" s="200">
        <f t="shared" si="11"/>
        <v>0</v>
      </c>
      <c r="CL53" s="200">
        <f t="shared" si="11"/>
        <v>0</v>
      </c>
      <c r="CM53" s="200">
        <f t="shared" si="11"/>
        <v>0</v>
      </c>
      <c r="CN53" s="200">
        <f t="shared" si="11"/>
        <v>0</v>
      </c>
      <c r="CO53" s="200">
        <f t="shared" si="11"/>
        <v>0</v>
      </c>
      <c r="CP53" s="200">
        <f t="shared" si="11"/>
        <v>0</v>
      </c>
      <c r="CQ53" s="200">
        <f t="shared" si="11"/>
        <v>0</v>
      </c>
      <c r="CR53" s="200">
        <f t="shared" si="11"/>
        <v>0</v>
      </c>
      <c r="CS53" s="200">
        <f t="shared" si="11"/>
        <v>0</v>
      </c>
      <c r="CT53" s="200">
        <f t="shared" si="11"/>
        <v>0</v>
      </c>
      <c r="CU53" s="200">
        <f t="shared" si="11"/>
        <v>0</v>
      </c>
      <c r="CV53" s="200">
        <f t="shared" si="11"/>
        <v>0</v>
      </c>
      <c r="CW53" s="200">
        <f t="shared" si="11"/>
        <v>0</v>
      </c>
      <c r="CX53" s="200">
        <f t="shared" si="11"/>
        <v>0</v>
      </c>
      <c r="CY53" s="200">
        <f t="shared" si="11"/>
        <v>0</v>
      </c>
      <c r="CZ53" s="200">
        <f t="shared" si="11"/>
        <v>0</v>
      </c>
      <c r="DA53" s="200">
        <f t="shared" si="11"/>
        <v>0</v>
      </c>
      <c r="DB53" s="200">
        <f t="shared" si="11"/>
        <v>0</v>
      </c>
      <c r="DC53" s="200">
        <f t="shared" si="11"/>
        <v>0</v>
      </c>
      <c r="DD53" s="200">
        <f t="shared" si="11"/>
        <v>0</v>
      </c>
      <c r="DE53" s="200">
        <f t="shared" si="11"/>
        <v>0</v>
      </c>
      <c r="DF53" s="200">
        <f t="shared" si="11"/>
        <v>0</v>
      </c>
      <c r="DG53" s="200">
        <f t="shared" si="11"/>
        <v>0</v>
      </c>
      <c r="DH53" s="200">
        <f t="shared" si="11"/>
        <v>0</v>
      </c>
      <c r="DI53" s="200">
        <f t="shared" si="11"/>
        <v>0</v>
      </c>
      <c r="DJ53" s="200">
        <f t="shared" si="11"/>
        <v>0</v>
      </c>
      <c r="DK53" s="200">
        <f t="shared" si="11"/>
        <v>0</v>
      </c>
      <c r="DL53" s="200">
        <f t="shared" si="11"/>
        <v>0</v>
      </c>
      <c r="DM53" s="200">
        <f t="shared" si="11"/>
        <v>0</v>
      </c>
      <c r="DN53" s="200">
        <f t="shared" si="11"/>
        <v>0</v>
      </c>
      <c r="DO53" s="200">
        <f t="shared" si="11"/>
        <v>0</v>
      </c>
      <c r="DP53" s="200">
        <f t="shared" si="11"/>
        <v>0</v>
      </c>
      <c r="DQ53" s="200">
        <f t="shared" si="11"/>
        <v>0</v>
      </c>
      <c r="DR53" s="200">
        <f t="shared" si="11"/>
        <v>0</v>
      </c>
      <c r="DS53" s="200">
        <f t="shared" si="11"/>
        <v>2160062.945</v>
      </c>
      <c r="DT53" s="200">
        <f t="shared" si="11"/>
        <v>0</v>
      </c>
      <c r="DU53" s="200">
        <f t="shared" si="11"/>
        <v>0</v>
      </c>
      <c r="DV53" s="200">
        <f t="shared" si="11"/>
        <v>0</v>
      </c>
      <c r="DW53" s="200">
        <f t="shared" si="11"/>
        <v>0</v>
      </c>
      <c r="DX53" s="200">
        <f t="shared" si="11"/>
        <v>0</v>
      </c>
      <c r="DY53" s="200">
        <f t="shared" si="11"/>
        <v>0</v>
      </c>
      <c r="DZ53" s="200">
        <f t="shared" si="11"/>
        <v>0</v>
      </c>
      <c r="EA53" s="200">
        <f t="shared" si="11"/>
        <v>0</v>
      </c>
      <c r="EB53" s="200">
        <f t="shared" si="11"/>
        <v>0</v>
      </c>
      <c r="EC53" s="200">
        <f t="shared" si="11"/>
        <v>0</v>
      </c>
      <c r="ED53" s="200">
        <f t="shared" si="11"/>
        <v>0</v>
      </c>
      <c r="EE53" s="200">
        <f t="shared" si="11"/>
        <v>0</v>
      </c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</row>
    <row r="55" ht="15.75" customHeight="1">
      <c r="A55" s="1"/>
      <c r="B55" s="1"/>
      <c r="C55" s="1" t="s">
        <v>159</v>
      </c>
      <c r="D55" s="50">
        <f>(D38-D46)*IF(D1&gt;Assumptions!$AB$68*12,0,1)</f>
        <v>15087.43931</v>
      </c>
      <c r="E55" s="50">
        <f>(E38-E46)*IF(E1&gt;Assumptions!$AB$68*12,0,1)</f>
        <v>15087.43931</v>
      </c>
      <c r="F55" s="50">
        <f>(F38-F46)*IF(F1&gt;Assumptions!$AB$68*12,0,1)</f>
        <v>15087.43931</v>
      </c>
      <c r="G55" s="50">
        <f>(G38-G46)*IF(G1&gt;Assumptions!$AB$68*12,0,1)</f>
        <v>15087.43931</v>
      </c>
      <c r="H55" s="50">
        <f>(H38-H46)*IF(H1&gt;Assumptions!$AB$68*12,0,1)</f>
        <v>15087.43931</v>
      </c>
      <c r="I55" s="50">
        <f>(I38-I46)*IF(I1&gt;Assumptions!$AB$68*12,0,1)</f>
        <v>15087.43931</v>
      </c>
      <c r="J55" s="50">
        <f>(J38-J46)*IF(J1&gt;Assumptions!$AB$68*12,0,1)</f>
        <v>15087.43931</v>
      </c>
      <c r="K55" s="50">
        <f>(K38-K46)*IF(K1&gt;Assumptions!$AB$68*12,0,1)</f>
        <v>15087.43931</v>
      </c>
      <c r="L55" s="50">
        <f>(L38-L46)*IF(L1&gt;Assumptions!$AB$68*12,0,1)</f>
        <v>15087.43931</v>
      </c>
      <c r="M55" s="50">
        <f>(M38-M46)*IF(M1&gt;Assumptions!$AB$68*12,0,1)</f>
        <v>15087.43931</v>
      </c>
      <c r="N55" s="50">
        <f>(N38-N46)*IF(N1&gt;Assumptions!$AB$68*12,0,1)</f>
        <v>15087.43931</v>
      </c>
      <c r="O55" s="50">
        <f>(O38-O46)*IF(O1&gt;Assumptions!$AB$68*12,0,1)</f>
        <v>15087.43931</v>
      </c>
      <c r="P55" s="50">
        <f>(P38-P46)*IF(P1&gt;Assumptions!$AB$68*12,0,1)</f>
        <v>15983.05312</v>
      </c>
      <c r="Q55" s="50">
        <f>(Q38-Q46)*IF(Q1&gt;Assumptions!$AB$68*12,0,1)</f>
        <v>15983.05312</v>
      </c>
      <c r="R55" s="50">
        <f>(R38-R46)*IF(R1&gt;Assumptions!$AB$68*12,0,1)</f>
        <v>15983.05312</v>
      </c>
      <c r="S55" s="50">
        <f>(S38-S46)*IF(S1&gt;Assumptions!$AB$68*12,0,1)</f>
        <v>15983.05312</v>
      </c>
      <c r="T55" s="50">
        <f>(T38-T46)*IF(T1&gt;Assumptions!$AB$68*12,0,1)</f>
        <v>15983.05312</v>
      </c>
      <c r="U55" s="50">
        <f>(U38-U46)*IF(U1&gt;Assumptions!$AB$68*12,0,1)</f>
        <v>15983.05312</v>
      </c>
      <c r="V55" s="50">
        <f>(V38-V46)*IF(V1&gt;Assumptions!$AB$68*12,0,1)</f>
        <v>15983.05312</v>
      </c>
      <c r="W55" s="50">
        <f>(W38-W46)*IF(W1&gt;Assumptions!$AB$68*12,0,1)</f>
        <v>15983.05312</v>
      </c>
      <c r="X55" s="50">
        <f>(X38-X46)*IF(X1&gt;Assumptions!$AB$68*12,0,1)</f>
        <v>15983.05312</v>
      </c>
      <c r="Y55" s="50">
        <f>(Y38-Y46)*IF(Y1&gt;Assumptions!$AB$68*12,0,1)</f>
        <v>15983.05312</v>
      </c>
      <c r="Z55" s="50">
        <f>(Z38-Z46)*IF(Z1&gt;Assumptions!$AB$68*12,0,1)</f>
        <v>15983.05312</v>
      </c>
      <c r="AA55" s="50">
        <f>(AA38-AA46)*IF(AA1&gt;Assumptions!$AB$68*12,0,1)</f>
        <v>15983.05312</v>
      </c>
      <c r="AB55" s="50">
        <f>(AB38-AB46)*IF(AB1&gt;Assumptions!$AB$68*12,0,1)</f>
        <v>16247.1915</v>
      </c>
      <c r="AC55" s="50">
        <f>(AC38-AC46)*IF(AC1&gt;Assumptions!$AB$68*12,0,1)</f>
        <v>16247.1915</v>
      </c>
      <c r="AD55" s="50">
        <f>(AD38-AD46)*IF(AD1&gt;Assumptions!$AB$68*12,0,1)</f>
        <v>16247.1915</v>
      </c>
      <c r="AE55" s="50">
        <f>(AE38-AE46)*IF(AE1&gt;Assumptions!$AB$68*12,0,1)</f>
        <v>16247.1915</v>
      </c>
      <c r="AF55" s="50">
        <f>(AF38-AF46)*IF(AF1&gt;Assumptions!$AB$68*12,0,1)</f>
        <v>16247.1915</v>
      </c>
      <c r="AG55" s="50">
        <f>(AG38-AG46)*IF(AG1&gt;Assumptions!$AB$68*12,0,1)</f>
        <v>16247.1915</v>
      </c>
      <c r="AH55" s="50">
        <f>(AH38-AH46)*IF(AH1&gt;Assumptions!$AB$68*12,0,1)</f>
        <v>16247.1915</v>
      </c>
      <c r="AI55" s="50">
        <f>(AI38-AI46)*IF(AI1&gt;Assumptions!$AB$68*12,0,1)</f>
        <v>16247.1915</v>
      </c>
      <c r="AJ55" s="50">
        <f>(AJ38-AJ46)*IF(AJ1&gt;Assumptions!$AB$68*12,0,1)</f>
        <v>16247.1915</v>
      </c>
      <c r="AK55" s="50">
        <f>(AK38-AK46)*IF(AK1&gt;Assumptions!$AB$68*12,0,1)</f>
        <v>16247.1915</v>
      </c>
      <c r="AL55" s="50">
        <f>(AL38-AL46)*IF(AL1&gt;Assumptions!$AB$68*12,0,1)</f>
        <v>16247.1915</v>
      </c>
      <c r="AM55" s="50">
        <f>(AM38-AM46)*IF(AM1&gt;Assumptions!$AB$68*12,0,1)</f>
        <v>16247.1915</v>
      </c>
      <c r="AN55" s="50">
        <f>(AN38-AN46)*IF(AN1&gt;Assumptions!$AB$68*12,0,1)</f>
        <v>6383.782952</v>
      </c>
      <c r="AO55" s="50">
        <f>(AO38-AO46)*IF(AO1&gt;Assumptions!$AB$68*12,0,1)</f>
        <v>6383.782952</v>
      </c>
      <c r="AP55" s="50">
        <f>(AP38-AP46)*IF(AP1&gt;Assumptions!$AB$68*12,0,1)</f>
        <v>6383.782952</v>
      </c>
      <c r="AQ55" s="50">
        <f>(AQ38-AQ46)*IF(AQ1&gt;Assumptions!$AB$68*12,0,1)</f>
        <v>6383.782952</v>
      </c>
      <c r="AR55" s="50">
        <f>(AR38-AR46)*IF(AR1&gt;Assumptions!$AB$68*12,0,1)</f>
        <v>6383.782952</v>
      </c>
      <c r="AS55" s="50">
        <f>(AS38-AS46)*IF(AS1&gt;Assumptions!$AB$68*12,0,1)</f>
        <v>6383.782952</v>
      </c>
      <c r="AT55" s="50">
        <f>(AT38-AT46)*IF(AT1&gt;Assumptions!$AB$68*12,0,1)</f>
        <v>6383.782952</v>
      </c>
      <c r="AU55" s="50">
        <f>(AU38-AU46)*IF(AU1&gt;Assumptions!$AB$68*12,0,1)</f>
        <v>6383.782952</v>
      </c>
      <c r="AV55" s="50">
        <f>(AV38-AV46)*IF(AV1&gt;Assumptions!$AB$68*12,0,1)</f>
        <v>6383.782952</v>
      </c>
      <c r="AW55" s="50">
        <f>(AW38-AW46)*IF(AW1&gt;Assumptions!$AB$68*12,0,1)</f>
        <v>6383.782952</v>
      </c>
      <c r="AX55" s="50">
        <f>(AX38-AX46)*IF(AX1&gt;Assumptions!$AB$68*12,0,1)</f>
        <v>6383.782952</v>
      </c>
      <c r="AY55" s="50">
        <f>(AY38-AY46)*IF(AY1&gt;Assumptions!$AB$68*12,0,1)</f>
        <v>6383.782952</v>
      </c>
      <c r="AZ55" s="50">
        <f>(AZ38-AZ46)*IF(AZ1&gt;Assumptions!$AB$68*12,0,1)</f>
        <v>6879.231361</v>
      </c>
      <c r="BA55" s="50">
        <f>(BA38-BA46)*IF(BA1&gt;Assumptions!$AB$68*12,0,1)</f>
        <v>6879.231361</v>
      </c>
      <c r="BB55" s="50">
        <f>(BB38-BB46)*IF(BB1&gt;Assumptions!$AB$68*12,0,1)</f>
        <v>6879.231361</v>
      </c>
      <c r="BC55" s="50">
        <f>(BC38-BC46)*IF(BC1&gt;Assumptions!$AB$68*12,0,1)</f>
        <v>6879.231361</v>
      </c>
      <c r="BD55" s="50">
        <f>(BD38-BD46)*IF(BD1&gt;Assumptions!$AB$68*12,0,1)</f>
        <v>6879.231361</v>
      </c>
      <c r="BE55" s="50">
        <f>(BE38-BE46)*IF(BE1&gt;Assumptions!$AB$68*12,0,1)</f>
        <v>6879.231361</v>
      </c>
      <c r="BF55" s="50">
        <f>(BF38-BF46)*IF(BF1&gt;Assumptions!$AB$68*12,0,1)</f>
        <v>6879.231361</v>
      </c>
      <c r="BG55" s="50">
        <f>(BG38-BG46)*IF(BG1&gt;Assumptions!$AB$68*12,0,1)</f>
        <v>6879.231361</v>
      </c>
      <c r="BH55" s="50">
        <f>(BH38-BH46)*IF(BH1&gt;Assumptions!$AB$68*12,0,1)</f>
        <v>6879.231361</v>
      </c>
      <c r="BI55" s="50">
        <f>(BI38-BI46)*IF(BI1&gt;Assumptions!$AB$68*12,0,1)</f>
        <v>6879.231361</v>
      </c>
      <c r="BJ55" s="50">
        <f>(BJ38-BJ46)*IF(BJ1&gt;Assumptions!$AB$68*12,0,1)</f>
        <v>6879.231361</v>
      </c>
      <c r="BK55" s="50">
        <f>(BK38-BK46)*IF(BK1&gt;Assumptions!$AB$68*12,0,1)</f>
        <v>6879.231361</v>
      </c>
      <c r="BL55" s="50">
        <f>(BL38-BL46)*IF(BL1&gt;Assumptions!$AB$68*12,0,1)</f>
        <v>7389.543223</v>
      </c>
      <c r="BM55" s="50">
        <f>(BM38-BM46)*IF(BM1&gt;Assumptions!$AB$68*12,0,1)</f>
        <v>7389.543223</v>
      </c>
      <c r="BN55" s="50">
        <f>(BN38-BN46)*IF(BN1&gt;Assumptions!$AB$68*12,0,1)</f>
        <v>7389.543223</v>
      </c>
      <c r="BO55" s="50">
        <f>(BO38-BO46)*IF(BO1&gt;Assumptions!$AB$68*12,0,1)</f>
        <v>7389.543223</v>
      </c>
      <c r="BP55" s="50">
        <f>(BP38-BP46)*IF(BP1&gt;Assumptions!$AB$68*12,0,1)</f>
        <v>7389.543223</v>
      </c>
      <c r="BQ55" s="50">
        <f>(BQ38-BQ46)*IF(BQ1&gt;Assumptions!$AB$68*12,0,1)</f>
        <v>7389.543223</v>
      </c>
      <c r="BR55" s="50">
        <f>(BR38-BR46)*IF(BR1&gt;Assumptions!$AB$68*12,0,1)</f>
        <v>7389.543223</v>
      </c>
      <c r="BS55" s="50">
        <f>(BS38-BS46)*IF(BS1&gt;Assumptions!$AB$68*12,0,1)</f>
        <v>7389.543223</v>
      </c>
      <c r="BT55" s="50">
        <f>(BT38-BT46)*IF(BT1&gt;Assumptions!$AB$68*12,0,1)</f>
        <v>7389.543223</v>
      </c>
      <c r="BU55" s="50">
        <f>(BU38-BU46)*IF(BU1&gt;Assumptions!$AB$68*12,0,1)</f>
        <v>7389.543223</v>
      </c>
      <c r="BV55" s="50">
        <f>(BV38-BV46)*IF(BV1&gt;Assumptions!$AB$68*12,0,1)</f>
        <v>7389.543223</v>
      </c>
      <c r="BW55" s="50">
        <f>(BW38-BW46)*IF(BW1&gt;Assumptions!$AB$68*12,0,1)</f>
        <v>7389.543223</v>
      </c>
      <c r="BX55" s="50">
        <f>(BX38-BX46)*IF(BX1&gt;Assumptions!$AB$68*12,0,1)</f>
        <v>7915.16444</v>
      </c>
      <c r="BY55" s="50">
        <f>(BY38-BY46)*IF(BY1&gt;Assumptions!$AB$68*12,0,1)</f>
        <v>7915.16444</v>
      </c>
      <c r="BZ55" s="50">
        <f>(BZ38-BZ46)*IF(BZ1&gt;Assumptions!$AB$68*12,0,1)</f>
        <v>7915.16444</v>
      </c>
      <c r="CA55" s="50">
        <f>(CA38-CA46)*IF(CA1&gt;Assumptions!$AB$68*12,0,1)</f>
        <v>7915.16444</v>
      </c>
      <c r="CB55" s="50">
        <f>(CB38-CB46)*IF(CB1&gt;Assumptions!$AB$68*12,0,1)</f>
        <v>7915.16444</v>
      </c>
      <c r="CC55" s="50">
        <f>(CC38-CC46)*IF(CC1&gt;Assumptions!$AB$68*12,0,1)</f>
        <v>7915.16444</v>
      </c>
      <c r="CD55" s="50">
        <f>(CD38-CD46)*IF(CD1&gt;Assumptions!$AB$68*12,0,1)</f>
        <v>7915.16444</v>
      </c>
      <c r="CE55" s="50">
        <f>(CE38-CE46)*IF(CE1&gt;Assumptions!$AB$68*12,0,1)</f>
        <v>7915.16444</v>
      </c>
      <c r="CF55" s="50">
        <f>(CF38-CF46)*IF(CF1&gt;Assumptions!$AB$68*12,0,1)</f>
        <v>7915.16444</v>
      </c>
      <c r="CG55" s="50">
        <f>(CG38-CG46)*IF(CG1&gt;Assumptions!$AB$68*12,0,1)</f>
        <v>7915.16444</v>
      </c>
      <c r="CH55" s="50">
        <f>(CH38-CH46)*IF(CH1&gt;Assumptions!$AB$68*12,0,1)</f>
        <v>7915.16444</v>
      </c>
      <c r="CI55" s="50">
        <f>(CI38-CI46)*IF(CI1&gt;Assumptions!$AB$68*12,0,1)</f>
        <v>7915.16444</v>
      </c>
      <c r="CJ55" s="50">
        <f>(CJ38-CJ46)*IF(CJ1&gt;Assumptions!$AB$68*12,0,1)</f>
        <v>8456.554294</v>
      </c>
      <c r="CK55" s="50">
        <f>(CK38-CK46)*IF(CK1&gt;Assumptions!$AB$68*12,0,1)</f>
        <v>8456.554294</v>
      </c>
      <c r="CL55" s="50">
        <f>(CL38-CL46)*IF(CL1&gt;Assumptions!$AB$68*12,0,1)</f>
        <v>8456.554294</v>
      </c>
      <c r="CM55" s="50">
        <f>(CM38-CM46)*IF(CM1&gt;Assumptions!$AB$68*12,0,1)</f>
        <v>8456.554294</v>
      </c>
      <c r="CN55" s="50">
        <f>(CN38-CN46)*IF(CN1&gt;Assumptions!$AB$68*12,0,1)</f>
        <v>8456.554294</v>
      </c>
      <c r="CO55" s="50">
        <f>(CO38-CO46)*IF(CO1&gt;Assumptions!$AB$68*12,0,1)</f>
        <v>8456.554294</v>
      </c>
      <c r="CP55" s="50">
        <f>(CP38-CP46)*IF(CP1&gt;Assumptions!$AB$68*12,0,1)</f>
        <v>8456.554294</v>
      </c>
      <c r="CQ55" s="50">
        <f>(CQ38-CQ46)*IF(CQ1&gt;Assumptions!$AB$68*12,0,1)</f>
        <v>8456.554294</v>
      </c>
      <c r="CR55" s="50">
        <f>(CR38-CR46)*IF(CR1&gt;Assumptions!$AB$68*12,0,1)</f>
        <v>8456.554294</v>
      </c>
      <c r="CS55" s="50">
        <f>(CS38-CS46)*IF(CS1&gt;Assumptions!$AB$68*12,0,1)</f>
        <v>8456.554294</v>
      </c>
      <c r="CT55" s="50">
        <f>(CT38-CT46)*IF(CT1&gt;Assumptions!$AB$68*12,0,1)</f>
        <v>8456.554294</v>
      </c>
      <c r="CU55" s="50">
        <f>(CU38-CU46)*IF(CU1&gt;Assumptions!$AB$68*12,0,1)</f>
        <v>8456.554294</v>
      </c>
      <c r="CV55" s="50">
        <f>(CV38-CV46)*IF(CV1&gt;Assumptions!$AB$68*12,0,1)</f>
        <v>9014.185843</v>
      </c>
      <c r="CW55" s="50">
        <f>(CW38-CW46)*IF(CW1&gt;Assumptions!$AB$68*12,0,1)</f>
        <v>9014.185843</v>
      </c>
      <c r="CX55" s="50">
        <f>(CX38-CX46)*IF(CX1&gt;Assumptions!$AB$68*12,0,1)</f>
        <v>9014.185843</v>
      </c>
      <c r="CY55" s="50">
        <f>(CY38-CY46)*IF(CY1&gt;Assumptions!$AB$68*12,0,1)</f>
        <v>9014.185843</v>
      </c>
      <c r="CZ55" s="50">
        <f>(CZ38-CZ46)*IF(CZ1&gt;Assumptions!$AB$68*12,0,1)</f>
        <v>9014.185843</v>
      </c>
      <c r="DA55" s="50">
        <f>(DA38-DA46)*IF(DA1&gt;Assumptions!$AB$68*12,0,1)</f>
        <v>9014.185843</v>
      </c>
      <c r="DB55" s="50">
        <f>(DB38-DB46)*IF(DB1&gt;Assumptions!$AB$68*12,0,1)</f>
        <v>9014.185843</v>
      </c>
      <c r="DC55" s="50">
        <f>(DC38-DC46)*IF(DC1&gt;Assumptions!$AB$68*12,0,1)</f>
        <v>9014.185843</v>
      </c>
      <c r="DD55" s="50">
        <f>(DD38-DD46)*IF(DD1&gt;Assumptions!$AB$68*12,0,1)</f>
        <v>9014.185843</v>
      </c>
      <c r="DE55" s="50">
        <f>(DE38-DE46)*IF(DE1&gt;Assumptions!$AB$68*12,0,1)</f>
        <v>9014.185843</v>
      </c>
      <c r="DF55" s="50">
        <f>(DF38-DF46)*IF(DF1&gt;Assumptions!$AB$68*12,0,1)</f>
        <v>9014.185843</v>
      </c>
      <c r="DG55" s="50">
        <f>(DG38-DG46)*IF(DG1&gt;Assumptions!$AB$68*12,0,1)</f>
        <v>9014.185843</v>
      </c>
      <c r="DH55" s="50">
        <f>(DH38-DH46)*IF(DH1&gt;Assumptions!$AB$68*12,0,1)</f>
        <v>8783.826169</v>
      </c>
      <c r="DI55" s="50">
        <f>(DI38-DI46)*IF(DI1&gt;Assumptions!$AB$68*12,0,1)</f>
        <v>8783.826169</v>
      </c>
      <c r="DJ55" s="50">
        <f>(DJ38-DJ46)*IF(DJ1&gt;Assumptions!$AB$68*12,0,1)</f>
        <v>8783.826169</v>
      </c>
      <c r="DK55" s="50">
        <f>(DK38-DK46)*IF(DK1&gt;Assumptions!$AB$68*12,0,1)</f>
        <v>8783.826169</v>
      </c>
      <c r="DL55" s="50">
        <f>(DL38-DL46)*IF(DL1&gt;Assumptions!$AB$68*12,0,1)</f>
        <v>8783.826169</v>
      </c>
      <c r="DM55" s="50">
        <f>(DM38-DM46)*IF(DM1&gt;Assumptions!$AB$68*12,0,1)</f>
        <v>8783.826169</v>
      </c>
      <c r="DN55" s="50">
        <f>(DN38-DN46)*IF(DN1&gt;Assumptions!$AB$68*12,0,1)</f>
        <v>8783.826169</v>
      </c>
      <c r="DO55" s="50">
        <f>(DO38-DO46)*IF(DO1&gt;Assumptions!$AB$68*12,0,1)</f>
        <v>8783.826169</v>
      </c>
      <c r="DP55" s="50">
        <f>(DP38-DP46)*IF(DP1&gt;Assumptions!$AB$68*12,0,1)</f>
        <v>8783.826169</v>
      </c>
      <c r="DQ55" s="50">
        <f>(DQ38-DQ46)*IF(DQ1&gt;Assumptions!$AB$68*12,0,1)</f>
        <v>8783.826169</v>
      </c>
      <c r="DR55" s="50">
        <f>(DR38-DR46)*IF(DR1&gt;Assumptions!$AB$68*12,0,1)</f>
        <v>8783.826169</v>
      </c>
      <c r="DS55" s="50">
        <f>(DS38-DS46)*IF(DS1&gt;Assumptions!$AB$68*12,0,1)</f>
        <v>8783.826169</v>
      </c>
      <c r="DT55" s="50">
        <f>(DT38-DT46)*IF(DT1&gt;Assumptions!$AB$68*12,0,1)</f>
        <v>0</v>
      </c>
      <c r="DU55" s="50">
        <f>(DU38-DU46)*IF(DU1&gt;Assumptions!$AB$68*12,0,1)</f>
        <v>0</v>
      </c>
      <c r="DV55" s="50">
        <f>(DV38-DV46)*IF(DV1&gt;Assumptions!$AB$68*12,0,1)</f>
        <v>0</v>
      </c>
      <c r="DW55" s="50">
        <f>(DW38-DW46)*IF(DW1&gt;Assumptions!$AB$68*12,0,1)</f>
        <v>0</v>
      </c>
      <c r="DX55" s="50">
        <f>(DX38-DX46)*IF(DX1&gt;Assumptions!$AB$68*12,0,1)</f>
        <v>0</v>
      </c>
      <c r="DY55" s="50">
        <f>(DY38-DY46)*IF(DY1&gt;Assumptions!$AB$68*12,0,1)</f>
        <v>0</v>
      </c>
      <c r="DZ55" s="50">
        <f>(DZ38-DZ46)*IF(DZ1&gt;Assumptions!$AB$68*12,0,1)</f>
        <v>0</v>
      </c>
      <c r="EA55" s="50">
        <f>(EA38-EA46)*IF(EA1&gt;Assumptions!$AB$68*12,0,1)</f>
        <v>0</v>
      </c>
      <c r="EB55" s="50">
        <f>(EB38-EB46)*IF(EB1&gt;Assumptions!$AB$68*12,0,1)</f>
        <v>0</v>
      </c>
      <c r="EC55" s="50">
        <f>(EC38-EC46)*IF(EC1&gt;Assumptions!$AB$68*12,0,1)</f>
        <v>0</v>
      </c>
      <c r="ED55" s="50">
        <f>(ED38-ED46)*IF(ED1&gt;Assumptions!$AB$68*12,0,1)</f>
        <v>0</v>
      </c>
      <c r="EE55" s="50">
        <f>(EE38-EE46)*IF(EE1&gt;Assumptions!$AB$68*12,0,1)</f>
        <v>0</v>
      </c>
    </row>
    <row r="56" ht="15.75" customHeight="1">
      <c r="A56" s="1"/>
      <c r="B56" s="1"/>
      <c r="C56" s="1" t="s">
        <v>160</v>
      </c>
      <c r="D56" s="50">
        <f t="shared" ref="D56:EE56" si="12">D53</f>
        <v>0</v>
      </c>
      <c r="E56" s="50">
        <f t="shared" si="12"/>
        <v>0</v>
      </c>
      <c r="F56" s="50">
        <f t="shared" si="12"/>
        <v>0</v>
      </c>
      <c r="G56" s="50">
        <f t="shared" si="12"/>
        <v>0</v>
      </c>
      <c r="H56" s="50">
        <f t="shared" si="12"/>
        <v>0</v>
      </c>
      <c r="I56" s="50">
        <f t="shared" si="12"/>
        <v>0</v>
      </c>
      <c r="J56" s="50">
        <f t="shared" si="12"/>
        <v>0</v>
      </c>
      <c r="K56" s="50">
        <f t="shared" si="12"/>
        <v>0</v>
      </c>
      <c r="L56" s="50">
        <f t="shared" si="12"/>
        <v>0</v>
      </c>
      <c r="M56" s="50">
        <f t="shared" si="12"/>
        <v>0</v>
      </c>
      <c r="N56" s="50">
        <f t="shared" si="12"/>
        <v>0</v>
      </c>
      <c r="O56" s="50">
        <f t="shared" si="12"/>
        <v>0</v>
      </c>
      <c r="P56" s="50">
        <f t="shared" si="12"/>
        <v>0</v>
      </c>
      <c r="Q56" s="50">
        <f t="shared" si="12"/>
        <v>0</v>
      </c>
      <c r="R56" s="50">
        <f t="shared" si="12"/>
        <v>0</v>
      </c>
      <c r="S56" s="50">
        <f t="shared" si="12"/>
        <v>0</v>
      </c>
      <c r="T56" s="50">
        <f t="shared" si="12"/>
        <v>0</v>
      </c>
      <c r="U56" s="50">
        <f t="shared" si="12"/>
        <v>0</v>
      </c>
      <c r="V56" s="50">
        <f t="shared" si="12"/>
        <v>0</v>
      </c>
      <c r="W56" s="50">
        <f t="shared" si="12"/>
        <v>0</v>
      </c>
      <c r="X56" s="50">
        <f t="shared" si="12"/>
        <v>0</v>
      </c>
      <c r="Y56" s="50">
        <f t="shared" si="12"/>
        <v>0</v>
      </c>
      <c r="Z56" s="50">
        <f t="shared" si="12"/>
        <v>0</v>
      </c>
      <c r="AA56" s="50">
        <f t="shared" si="12"/>
        <v>0</v>
      </c>
      <c r="AB56" s="50">
        <f t="shared" si="12"/>
        <v>0</v>
      </c>
      <c r="AC56" s="50">
        <f t="shared" si="12"/>
        <v>0</v>
      </c>
      <c r="AD56" s="50">
        <f t="shared" si="12"/>
        <v>0</v>
      </c>
      <c r="AE56" s="50">
        <f t="shared" si="12"/>
        <v>0</v>
      </c>
      <c r="AF56" s="50">
        <f t="shared" si="12"/>
        <v>0</v>
      </c>
      <c r="AG56" s="50">
        <f t="shared" si="12"/>
        <v>0</v>
      </c>
      <c r="AH56" s="50">
        <f t="shared" si="12"/>
        <v>0</v>
      </c>
      <c r="AI56" s="50">
        <f t="shared" si="12"/>
        <v>0</v>
      </c>
      <c r="AJ56" s="50">
        <f t="shared" si="12"/>
        <v>0</v>
      </c>
      <c r="AK56" s="50">
        <f t="shared" si="12"/>
        <v>0</v>
      </c>
      <c r="AL56" s="50">
        <f t="shared" si="12"/>
        <v>0</v>
      </c>
      <c r="AM56" s="50">
        <f t="shared" si="12"/>
        <v>0</v>
      </c>
      <c r="AN56" s="50">
        <f t="shared" si="12"/>
        <v>0</v>
      </c>
      <c r="AO56" s="50">
        <f t="shared" si="12"/>
        <v>0</v>
      </c>
      <c r="AP56" s="50">
        <f t="shared" si="12"/>
        <v>0</v>
      </c>
      <c r="AQ56" s="50">
        <f t="shared" si="12"/>
        <v>0</v>
      </c>
      <c r="AR56" s="50">
        <f t="shared" si="12"/>
        <v>0</v>
      </c>
      <c r="AS56" s="50">
        <f t="shared" si="12"/>
        <v>0</v>
      </c>
      <c r="AT56" s="50">
        <f t="shared" si="12"/>
        <v>0</v>
      </c>
      <c r="AU56" s="50">
        <f t="shared" si="12"/>
        <v>0</v>
      </c>
      <c r="AV56" s="50">
        <f t="shared" si="12"/>
        <v>0</v>
      </c>
      <c r="AW56" s="50">
        <f t="shared" si="12"/>
        <v>0</v>
      </c>
      <c r="AX56" s="50">
        <f t="shared" si="12"/>
        <v>0</v>
      </c>
      <c r="AY56" s="50">
        <f t="shared" si="12"/>
        <v>0</v>
      </c>
      <c r="AZ56" s="50">
        <f t="shared" si="12"/>
        <v>0</v>
      </c>
      <c r="BA56" s="50">
        <f t="shared" si="12"/>
        <v>0</v>
      </c>
      <c r="BB56" s="50">
        <f t="shared" si="12"/>
        <v>0</v>
      </c>
      <c r="BC56" s="50">
        <f t="shared" si="12"/>
        <v>0</v>
      </c>
      <c r="BD56" s="50">
        <f t="shared" si="12"/>
        <v>0</v>
      </c>
      <c r="BE56" s="50">
        <f t="shared" si="12"/>
        <v>0</v>
      </c>
      <c r="BF56" s="50">
        <f t="shared" si="12"/>
        <v>0</v>
      </c>
      <c r="BG56" s="50">
        <f t="shared" si="12"/>
        <v>0</v>
      </c>
      <c r="BH56" s="50">
        <f t="shared" si="12"/>
        <v>0</v>
      </c>
      <c r="BI56" s="50">
        <f t="shared" si="12"/>
        <v>0</v>
      </c>
      <c r="BJ56" s="50">
        <f t="shared" si="12"/>
        <v>0</v>
      </c>
      <c r="BK56" s="50">
        <f t="shared" si="12"/>
        <v>0</v>
      </c>
      <c r="BL56" s="50">
        <f t="shared" si="12"/>
        <v>0</v>
      </c>
      <c r="BM56" s="50">
        <f t="shared" si="12"/>
        <v>0</v>
      </c>
      <c r="BN56" s="50">
        <f t="shared" si="12"/>
        <v>0</v>
      </c>
      <c r="BO56" s="50">
        <f t="shared" si="12"/>
        <v>0</v>
      </c>
      <c r="BP56" s="50">
        <f t="shared" si="12"/>
        <v>0</v>
      </c>
      <c r="BQ56" s="50">
        <f t="shared" si="12"/>
        <v>0</v>
      </c>
      <c r="BR56" s="50">
        <f t="shared" si="12"/>
        <v>0</v>
      </c>
      <c r="BS56" s="50">
        <f t="shared" si="12"/>
        <v>0</v>
      </c>
      <c r="BT56" s="50">
        <f t="shared" si="12"/>
        <v>0</v>
      </c>
      <c r="BU56" s="50">
        <f t="shared" si="12"/>
        <v>0</v>
      </c>
      <c r="BV56" s="50">
        <f t="shared" si="12"/>
        <v>0</v>
      </c>
      <c r="BW56" s="50">
        <f t="shared" si="12"/>
        <v>0</v>
      </c>
      <c r="BX56" s="50">
        <f t="shared" si="12"/>
        <v>0</v>
      </c>
      <c r="BY56" s="50">
        <f t="shared" si="12"/>
        <v>0</v>
      </c>
      <c r="BZ56" s="50">
        <f t="shared" si="12"/>
        <v>0</v>
      </c>
      <c r="CA56" s="50">
        <f t="shared" si="12"/>
        <v>0</v>
      </c>
      <c r="CB56" s="50">
        <f t="shared" si="12"/>
        <v>0</v>
      </c>
      <c r="CC56" s="50">
        <f t="shared" si="12"/>
        <v>0</v>
      </c>
      <c r="CD56" s="50">
        <f t="shared" si="12"/>
        <v>0</v>
      </c>
      <c r="CE56" s="50">
        <f t="shared" si="12"/>
        <v>0</v>
      </c>
      <c r="CF56" s="50">
        <f t="shared" si="12"/>
        <v>0</v>
      </c>
      <c r="CG56" s="50">
        <f t="shared" si="12"/>
        <v>0</v>
      </c>
      <c r="CH56" s="50">
        <f t="shared" si="12"/>
        <v>0</v>
      </c>
      <c r="CI56" s="50">
        <f t="shared" si="12"/>
        <v>0</v>
      </c>
      <c r="CJ56" s="50">
        <f t="shared" si="12"/>
        <v>0</v>
      </c>
      <c r="CK56" s="50">
        <f t="shared" si="12"/>
        <v>0</v>
      </c>
      <c r="CL56" s="50">
        <f t="shared" si="12"/>
        <v>0</v>
      </c>
      <c r="CM56" s="50">
        <f t="shared" si="12"/>
        <v>0</v>
      </c>
      <c r="CN56" s="50">
        <f t="shared" si="12"/>
        <v>0</v>
      </c>
      <c r="CO56" s="50">
        <f t="shared" si="12"/>
        <v>0</v>
      </c>
      <c r="CP56" s="50">
        <f t="shared" si="12"/>
        <v>0</v>
      </c>
      <c r="CQ56" s="50">
        <f t="shared" si="12"/>
        <v>0</v>
      </c>
      <c r="CR56" s="50">
        <f t="shared" si="12"/>
        <v>0</v>
      </c>
      <c r="CS56" s="50">
        <f t="shared" si="12"/>
        <v>0</v>
      </c>
      <c r="CT56" s="50">
        <f t="shared" si="12"/>
        <v>0</v>
      </c>
      <c r="CU56" s="50">
        <f t="shared" si="12"/>
        <v>0</v>
      </c>
      <c r="CV56" s="50">
        <f t="shared" si="12"/>
        <v>0</v>
      </c>
      <c r="CW56" s="50">
        <f t="shared" si="12"/>
        <v>0</v>
      </c>
      <c r="CX56" s="50">
        <f t="shared" si="12"/>
        <v>0</v>
      </c>
      <c r="CY56" s="50">
        <f t="shared" si="12"/>
        <v>0</v>
      </c>
      <c r="CZ56" s="50">
        <f t="shared" si="12"/>
        <v>0</v>
      </c>
      <c r="DA56" s="50">
        <f t="shared" si="12"/>
        <v>0</v>
      </c>
      <c r="DB56" s="50">
        <f t="shared" si="12"/>
        <v>0</v>
      </c>
      <c r="DC56" s="50">
        <f t="shared" si="12"/>
        <v>0</v>
      </c>
      <c r="DD56" s="50">
        <f t="shared" si="12"/>
        <v>0</v>
      </c>
      <c r="DE56" s="50">
        <f t="shared" si="12"/>
        <v>0</v>
      </c>
      <c r="DF56" s="50">
        <f t="shared" si="12"/>
        <v>0</v>
      </c>
      <c r="DG56" s="50">
        <f t="shared" si="12"/>
        <v>0</v>
      </c>
      <c r="DH56" s="50">
        <f t="shared" si="12"/>
        <v>0</v>
      </c>
      <c r="DI56" s="50">
        <f t="shared" si="12"/>
        <v>0</v>
      </c>
      <c r="DJ56" s="50">
        <f t="shared" si="12"/>
        <v>0</v>
      </c>
      <c r="DK56" s="50">
        <f t="shared" si="12"/>
        <v>0</v>
      </c>
      <c r="DL56" s="50">
        <f t="shared" si="12"/>
        <v>0</v>
      </c>
      <c r="DM56" s="50">
        <f t="shared" si="12"/>
        <v>0</v>
      </c>
      <c r="DN56" s="50">
        <f t="shared" si="12"/>
        <v>0</v>
      </c>
      <c r="DO56" s="50">
        <f t="shared" si="12"/>
        <v>0</v>
      </c>
      <c r="DP56" s="50">
        <f t="shared" si="12"/>
        <v>0</v>
      </c>
      <c r="DQ56" s="50">
        <f t="shared" si="12"/>
        <v>0</v>
      </c>
      <c r="DR56" s="50">
        <f t="shared" si="12"/>
        <v>0</v>
      </c>
      <c r="DS56" s="50">
        <f t="shared" si="12"/>
        <v>2160062.945</v>
      </c>
      <c r="DT56" s="50">
        <f t="shared" si="12"/>
        <v>0</v>
      </c>
      <c r="DU56" s="50">
        <f t="shared" si="12"/>
        <v>0</v>
      </c>
      <c r="DV56" s="50">
        <f t="shared" si="12"/>
        <v>0</v>
      </c>
      <c r="DW56" s="50">
        <f t="shared" si="12"/>
        <v>0</v>
      </c>
      <c r="DX56" s="50">
        <f t="shared" si="12"/>
        <v>0</v>
      </c>
      <c r="DY56" s="50">
        <f t="shared" si="12"/>
        <v>0</v>
      </c>
      <c r="DZ56" s="50">
        <f t="shared" si="12"/>
        <v>0</v>
      </c>
      <c r="EA56" s="50">
        <f t="shared" si="12"/>
        <v>0</v>
      </c>
      <c r="EB56" s="50">
        <f t="shared" si="12"/>
        <v>0</v>
      </c>
      <c r="EC56" s="50">
        <f t="shared" si="12"/>
        <v>0</v>
      </c>
      <c r="ED56" s="50">
        <f t="shared" si="12"/>
        <v>0</v>
      </c>
      <c r="EE56" s="50">
        <f t="shared" si="12"/>
        <v>0</v>
      </c>
    </row>
    <row r="57" ht="15.75" customHeight="1">
      <c r="A57" s="1"/>
      <c r="B57" s="82"/>
      <c r="C57" s="43" t="s">
        <v>161</v>
      </c>
      <c r="D57" s="196">
        <f t="shared" ref="D57:EE57" si="13">SUM(D55:D56)</f>
        <v>15087.43931</v>
      </c>
      <c r="E57" s="196">
        <f t="shared" si="13"/>
        <v>15087.43931</v>
      </c>
      <c r="F57" s="196">
        <f t="shared" si="13"/>
        <v>15087.43931</v>
      </c>
      <c r="G57" s="196">
        <f t="shared" si="13"/>
        <v>15087.43931</v>
      </c>
      <c r="H57" s="196">
        <f t="shared" si="13"/>
        <v>15087.43931</v>
      </c>
      <c r="I57" s="196">
        <f t="shared" si="13"/>
        <v>15087.43931</v>
      </c>
      <c r="J57" s="196">
        <f t="shared" si="13"/>
        <v>15087.43931</v>
      </c>
      <c r="K57" s="196">
        <f t="shared" si="13"/>
        <v>15087.43931</v>
      </c>
      <c r="L57" s="196">
        <f t="shared" si="13"/>
        <v>15087.43931</v>
      </c>
      <c r="M57" s="196">
        <f t="shared" si="13"/>
        <v>15087.43931</v>
      </c>
      <c r="N57" s="196">
        <f t="shared" si="13"/>
        <v>15087.43931</v>
      </c>
      <c r="O57" s="196">
        <f t="shared" si="13"/>
        <v>15087.43931</v>
      </c>
      <c r="P57" s="196">
        <f t="shared" si="13"/>
        <v>15983.05312</v>
      </c>
      <c r="Q57" s="196">
        <f t="shared" si="13"/>
        <v>15983.05312</v>
      </c>
      <c r="R57" s="196">
        <f t="shared" si="13"/>
        <v>15983.05312</v>
      </c>
      <c r="S57" s="196">
        <f t="shared" si="13"/>
        <v>15983.05312</v>
      </c>
      <c r="T57" s="196">
        <f t="shared" si="13"/>
        <v>15983.05312</v>
      </c>
      <c r="U57" s="196">
        <f t="shared" si="13"/>
        <v>15983.05312</v>
      </c>
      <c r="V57" s="196">
        <f t="shared" si="13"/>
        <v>15983.05312</v>
      </c>
      <c r="W57" s="196">
        <f t="shared" si="13"/>
        <v>15983.05312</v>
      </c>
      <c r="X57" s="196">
        <f t="shared" si="13"/>
        <v>15983.05312</v>
      </c>
      <c r="Y57" s="196">
        <f t="shared" si="13"/>
        <v>15983.05312</v>
      </c>
      <c r="Z57" s="196">
        <f t="shared" si="13"/>
        <v>15983.05312</v>
      </c>
      <c r="AA57" s="196">
        <f t="shared" si="13"/>
        <v>15983.05312</v>
      </c>
      <c r="AB57" s="196">
        <f t="shared" si="13"/>
        <v>16247.1915</v>
      </c>
      <c r="AC57" s="196">
        <f t="shared" si="13"/>
        <v>16247.1915</v>
      </c>
      <c r="AD57" s="196">
        <f t="shared" si="13"/>
        <v>16247.1915</v>
      </c>
      <c r="AE57" s="196">
        <f t="shared" si="13"/>
        <v>16247.1915</v>
      </c>
      <c r="AF57" s="196">
        <f t="shared" si="13"/>
        <v>16247.1915</v>
      </c>
      <c r="AG57" s="196">
        <f t="shared" si="13"/>
        <v>16247.1915</v>
      </c>
      <c r="AH57" s="196">
        <f t="shared" si="13"/>
        <v>16247.1915</v>
      </c>
      <c r="AI57" s="196">
        <f t="shared" si="13"/>
        <v>16247.1915</v>
      </c>
      <c r="AJ57" s="196">
        <f t="shared" si="13"/>
        <v>16247.1915</v>
      </c>
      <c r="AK57" s="196">
        <f t="shared" si="13"/>
        <v>16247.1915</v>
      </c>
      <c r="AL57" s="196">
        <f t="shared" si="13"/>
        <v>16247.1915</v>
      </c>
      <c r="AM57" s="196">
        <f t="shared" si="13"/>
        <v>16247.1915</v>
      </c>
      <c r="AN57" s="196">
        <f t="shared" si="13"/>
        <v>6383.782952</v>
      </c>
      <c r="AO57" s="196">
        <f t="shared" si="13"/>
        <v>6383.782952</v>
      </c>
      <c r="AP57" s="196">
        <f t="shared" si="13"/>
        <v>6383.782952</v>
      </c>
      <c r="AQ57" s="196">
        <f t="shared" si="13"/>
        <v>6383.782952</v>
      </c>
      <c r="AR57" s="196">
        <f t="shared" si="13"/>
        <v>6383.782952</v>
      </c>
      <c r="AS57" s="196">
        <f t="shared" si="13"/>
        <v>6383.782952</v>
      </c>
      <c r="AT57" s="196">
        <f t="shared" si="13"/>
        <v>6383.782952</v>
      </c>
      <c r="AU57" s="196">
        <f t="shared" si="13"/>
        <v>6383.782952</v>
      </c>
      <c r="AV57" s="196">
        <f t="shared" si="13"/>
        <v>6383.782952</v>
      </c>
      <c r="AW57" s="196">
        <f t="shared" si="13"/>
        <v>6383.782952</v>
      </c>
      <c r="AX57" s="196">
        <f t="shared" si="13"/>
        <v>6383.782952</v>
      </c>
      <c r="AY57" s="196">
        <f t="shared" si="13"/>
        <v>6383.782952</v>
      </c>
      <c r="AZ57" s="196">
        <f t="shared" si="13"/>
        <v>6879.231361</v>
      </c>
      <c r="BA57" s="196">
        <f t="shared" si="13"/>
        <v>6879.231361</v>
      </c>
      <c r="BB57" s="196">
        <f t="shared" si="13"/>
        <v>6879.231361</v>
      </c>
      <c r="BC57" s="196">
        <f t="shared" si="13"/>
        <v>6879.231361</v>
      </c>
      <c r="BD57" s="196">
        <f t="shared" si="13"/>
        <v>6879.231361</v>
      </c>
      <c r="BE57" s="196">
        <f t="shared" si="13"/>
        <v>6879.231361</v>
      </c>
      <c r="BF57" s="196">
        <f t="shared" si="13"/>
        <v>6879.231361</v>
      </c>
      <c r="BG57" s="196">
        <f t="shared" si="13"/>
        <v>6879.231361</v>
      </c>
      <c r="BH57" s="196">
        <f t="shared" si="13"/>
        <v>6879.231361</v>
      </c>
      <c r="BI57" s="196">
        <f t="shared" si="13"/>
        <v>6879.231361</v>
      </c>
      <c r="BJ57" s="196">
        <f t="shared" si="13"/>
        <v>6879.231361</v>
      </c>
      <c r="BK57" s="196">
        <f t="shared" si="13"/>
        <v>6879.231361</v>
      </c>
      <c r="BL57" s="196">
        <f t="shared" si="13"/>
        <v>7389.543223</v>
      </c>
      <c r="BM57" s="196">
        <f t="shared" si="13"/>
        <v>7389.543223</v>
      </c>
      <c r="BN57" s="196">
        <f t="shared" si="13"/>
        <v>7389.543223</v>
      </c>
      <c r="BO57" s="196">
        <f t="shared" si="13"/>
        <v>7389.543223</v>
      </c>
      <c r="BP57" s="196">
        <f t="shared" si="13"/>
        <v>7389.543223</v>
      </c>
      <c r="BQ57" s="196">
        <f t="shared" si="13"/>
        <v>7389.543223</v>
      </c>
      <c r="BR57" s="196">
        <f t="shared" si="13"/>
        <v>7389.543223</v>
      </c>
      <c r="BS57" s="196">
        <f t="shared" si="13"/>
        <v>7389.543223</v>
      </c>
      <c r="BT57" s="196">
        <f t="shared" si="13"/>
        <v>7389.543223</v>
      </c>
      <c r="BU57" s="196">
        <f t="shared" si="13"/>
        <v>7389.543223</v>
      </c>
      <c r="BV57" s="196">
        <f t="shared" si="13"/>
        <v>7389.543223</v>
      </c>
      <c r="BW57" s="196">
        <f t="shared" si="13"/>
        <v>7389.543223</v>
      </c>
      <c r="BX57" s="196">
        <f t="shared" si="13"/>
        <v>7915.16444</v>
      </c>
      <c r="BY57" s="196">
        <f t="shared" si="13"/>
        <v>7915.16444</v>
      </c>
      <c r="BZ57" s="196">
        <f t="shared" si="13"/>
        <v>7915.16444</v>
      </c>
      <c r="CA57" s="196">
        <f t="shared" si="13"/>
        <v>7915.16444</v>
      </c>
      <c r="CB57" s="196">
        <f t="shared" si="13"/>
        <v>7915.16444</v>
      </c>
      <c r="CC57" s="196">
        <f t="shared" si="13"/>
        <v>7915.16444</v>
      </c>
      <c r="CD57" s="196">
        <f t="shared" si="13"/>
        <v>7915.16444</v>
      </c>
      <c r="CE57" s="196">
        <f t="shared" si="13"/>
        <v>7915.16444</v>
      </c>
      <c r="CF57" s="196">
        <f t="shared" si="13"/>
        <v>7915.16444</v>
      </c>
      <c r="CG57" s="196">
        <f t="shared" si="13"/>
        <v>7915.16444</v>
      </c>
      <c r="CH57" s="196">
        <f t="shared" si="13"/>
        <v>7915.16444</v>
      </c>
      <c r="CI57" s="196">
        <f t="shared" si="13"/>
        <v>7915.16444</v>
      </c>
      <c r="CJ57" s="196">
        <f t="shared" si="13"/>
        <v>8456.554294</v>
      </c>
      <c r="CK57" s="196">
        <f t="shared" si="13"/>
        <v>8456.554294</v>
      </c>
      <c r="CL57" s="196">
        <f t="shared" si="13"/>
        <v>8456.554294</v>
      </c>
      <c r="CM57" s="196">
        <f t="shared" si="13"/>
        <v>8456.554294</v>
      </c>
      <c r="CN57" s="196">
        <f t="shared" si="13"/>
        <v>8456.554294</v>
      </c>
      <c r="CO57" s="196">
        <f t="shared" si="13"/>
        <v>8456.554294</v>
      </c>
      <c r="CP57" s="196">
        <f t="shared" si="13"/>
        <v>8456.554294</v>
      </c>
      <c r="CQ57" s="196">
        <f t="shared" si="13"/>
        <v>8456.554294</v>
      </c>
      <c r="CR57" s="196">
        <f t="shared" si="13"/>
        <v>8456.554294</v>
      </c>
      <c r="CS57" s="196">
        <f t="shared" si="13"/>
        <v>8456.554294</v>
      </c>
      <c r="CT57" s="196">
        <f t="shared" si="13"/>
        <v>8456.554294</v>
      </c>
      <c r="CU57" s="196">
        <f t="shared" si="13"/>
        <v>8456.554294</v>
      </c>
      <c r="CV57" s="196">
        <f t="shared" si="13"/>
        <v>9014.185843</v>
      </c>
      <c r="CW57" s="196">
        <f t="shared" si="13"/>
        <v>9014.185843</v>
      </c>
      <c r="CX57" s="196">
        <f t="shared" si="13"/>
        <v>9014.185843</v>
      </c>
      <c r="CY57" s="196">
        <f t="shared" si="13"/>
        <v>9014.185843</v>
      </c>
      <c r="CZ57" s="196">
        <f t="shared" si="13"/>
        <v>9014.185843</v>
      </c>
      <c r="DA57" s="196">
        <f t="shared" si="13"/>
        <v>9014.185843</v>
      </c>
      <c r="DB57" s="196">
        <f t="shared" si="13"/>
        <v>9014.185843</v>
      </c>
      <c r="DC57" s="196">
        <f t="shared" si="13"/>
        <v>9014.185843</v>
      </c>
      <c r="DD57" s="196">
        <f t="shared" si="13"/>
        <v>9014.185843</v>
      </c>
      <c r="DE57" s="196">
        <f t="shared" si="13"/>
        <v>9014.185843</v>
      </c>
      <c r="DF57" s="196">
        <f t="shared" si="13"/>
        <v>9014.185843</v>
      </c>
      <c r="DG57" s="196">
        <f t="shared" si="13"/>
        <v>9014.185843</v>
      </c>
      <c r="DH57" s="196">
        <f t="shared" si="13"/>
        <v>8783.826169</v>
      </c>
      <c r="DI57" s="196">
        <f t="shared" si="13"/>
        <v>8783.826169</v>
      </c>
      <c r="DJ57" s="196">
        <f t="shared" si="13"/>
        <v>8783.826169</v>
      </c>
      <c r="DK57" s="196">
        <f t="shared" si="13"/>
        <v>8783.826169</v>
      </c>
      <c r="DL57" s="196">
        <f t="shared" si="13"/>
        <v>8783.826169</v>
      </c>
      <c r="DM57" s="196">
        <f t="shared" si="13"/>
        <v>8783.826169</v>
      </c>
      <c r="DN57" s="196">
        <f t="shared" si="13"/>
        <v>8783.826169</v>
      </c>
      <c r="DO57" s="196">
        <f t="shared" si="13"/>
        <v>8783.826169</v>
      </c>
      <c r="DP57" s="196">
        <f t="shared" si="13"/>
        <v>8783.826169</v>
      </c>
      <c r="DQ57" s="196">
        <f t="shared" si="13"/>
        <v>8783.826169</v>
      </c>
      <c r="DR57" s="196">
        <f t="shared" si="13"/>
        <v>8783.826169</v>
      </c>
      <c r="DS57" s="196">
        <f t="shared" si="13"/>
        <v>2168846.771</v>
      </c>
      <c r="DT57" s="196">
        <f t="shared" si="13"/>
        <v>0</v>
      </c>
      <c r="DU57" s="196">
        <f t="shared" si="13"/>
        <v>0</v>
      </c>
      <c r="DV57" s="196">
        <f t="shared" si="13"/>
        <v>0</v>
      </c>
      <c r="DW57" s="196">
        <f t="shared" si="13"/>
        <v>0</v>
      </c>
      <c r="DX57" s="196">
        <f t="shared" si="13"/>
        <v>0</v>
      </c>
      <c r="DY57" s="196">
        <f t="shared" si="13"/>
        <v>0</v>
      </c>
      <c r="DZ57" s="196">
        <f t="shared" si="13"/>
        <v>0</v>
      </c>
      <c r="EA57" s="196">
        <f t="shared" si="13"/>
        <v>0</v>
      </c>
      <c r="EB57" s="196">
        <f t="shared" si="13"/>
        <v>0</v>
      </c>
      <c r="EC57" s="196">
        <f t="shared" si="13"/>
        <v>0</v>
      </c>
      <c r="ED57" s="196">
        <f t="shared" si="13"/>
        <v>0</v>
      </c>
      <c r="EE57" s="196">
        <f t="shared" si="13"/>
        <v>0</v>
      </c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</row>
  </sheetData>
  <printOptions/>
  <pageMargins bottom="0.75" footer="0.0" header="0.0" left="0.7" right="0.7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71616"/>
    <pageSetUpPr fitToPage="1"/>
  </sheetPr>
  <sheetViews>
    <sheetView showGridLines="0" workbookViewId="0">
      <pane xSplit="4.0" ySplit="2.0" topLeftCell="E3" activePane="bottomRight" state="frozen"/>
      <selection activeCell="E1" sqref="E1" pane="topRight"/>
      <selection activeCell="A3" sqref="A3" pane="bottomLeft"/>
      <selection activeCell="E3" sqref="E3" pane="bottomRight"/>
    </sheetView>
  </sheetViews>
  <sheetFormatPr customHeight="1" defaultColWidth="14.43" defaultRowHeight="15.0"/>
  <cols>
    <col customWidth="1" min="1" max="1" width="3.86"/>
    <col customWidth="1" min="2" max="2" width="3.14"/>
    <col customWidth="1" min="3" max="3" width="19.86"/>
    <col customWidth="1" min="4" max="4" width="22.14"/>
    <col customWidth="1" min="5" max="5" width="12.14"/>
    <col customWidth="1" min="6" max="6" width="23.43"/>
    <col customWidth="1" min="7" max="7" width="12.86"/>
    <col customWidth="1" min="8" max="8" width="12.71"/>
    <col customWidth="1" min="9" max="9" width="12.14"/>
    <col customWidth="1" min="10" max="10" width="19.43"/>
    <col customWidth="1" min="11" max="11" width="14.71"/>
    <col customWidth="1" min="12" max="18" width="12.14"/>
    <col customWidth="1" min="19" max="19" width="16.29"/>
    <col customWidth="1" min="20" max="22" width="12.14"/>
    <col customWidth="1" min="23" max="23" width="28.86"/>
    <col customWidth="1" min="24" max="26" width="12.14"/>
    <col customWidth="1" min="27" max="27" width="24.29"/>
    <col customWidth="1" min="28" max="123" width="12.14"/>
    <col customWidth="1" min="124" max="124" width="12.86"/>
    <col customWidth="1" min="125" max="136" width="12.14"/>
  </cols>
  <sheetData>
    <row r="1" ht="15.75" customHeight="1">
      <c r="A1" s="1"/>
      <c r="B1" s="241"/>
      <c r="C1" s="296" t="s">
        <v>199</v>
      </c>
      <c r="D1" s="241"/>
      <c r="E1" s="241">
        <v>1.0</v>
      </c>
      <c r="F1" s="241">
        <f t="shared" ref="F1:EF1" si="1">E1+1</f>
        <v>2</v>
      </c>
      <c r="G1" s="241">
        <f t="shared" si="1"/>
        <v>3</v>
      </c>
      <c r="H1" s="241">
        <f t="shared" si="1"/>
        <v>4</v>
      </c>
      <c r="I1" s="241">
        <f t="shared" si="1"/>
        <v>5</v>
      </c>
      <c r="J1" s="241">
        <f t="shared" si="1"/>
        <v>6</v>
      </c>
      <c r="K1" s="241">
        <f t="shared" si="1"/>
        <v>7</v>
      </c>
      <c r="L1" s="241">
        <f t="shared" si="1"/>
        <v>8</v>
      </c>
      <c r="M1" s="241">
        <f t="shared" si="1"/>
        <v>9</v>
      </c>
      <c r="N1" s="241">
        <f t="shared" si="1"/>
        <v>10</v>
      </c>
      <c r="O1" s="241">
        <f t="shared" si="1"/>
        <v>11</v>
      </c>
      <c r="P1" s="241">
        <f t="shared" si="1"/>
        <v>12</v>
      </c>
      <c r="Q1" s="241">
        <f t="shared" si="1"/>
        <v>13</v>
      </c>
      <c r="R1" s="241">
        <f t="shared" si="1"/>
        <v>14</v>
      </c>
      <c r="S1" s="241">
        <f t="shared" si="1"/>
        <v>15</v>
      </c>
      <c r="T1" s="241">
        <f t="shared" si="1"/>
        <v>16</v>
      </c>
      <c r="U1" s="241">
        <f t="shared" si="1"/>
        <v>17</v>
      </c>
      <c r="V1" s="241">
        <f t="shared" si="1"/>
        <v>18</v>
      </c>
      <c r="W1" s="241">
        <f t="shared" si="1"/>
        <v>19</v>
      </c>
      <c r="X1" s="241">
        <f t="shared" si="1"/>
        <v>20</v>
      </c>
      <c r="Y1" s="241">
        <f t="shared" si="1"/>
        <v>21</v>
      </c>
      <c r="Z1" s="241">
        <f t="shared" si="1"/>
        <v>22</v>
      </c>
      <c r="AA1" s="241">
        <f t="shared" si="1"/>
        <v>23</v>
      </c>
      <c r="AB1" s="241">
        <f t="shared" si="1"/>
        <v>24</v>
      </c>
      <c r="AC1" s="241">
        <f t="shared" si="1"/>
        <v>25</v>
      </c>
      <c r="AD1" s="241">
        <f t="shared" si="1"/>
        <v>26</v>
      </c>
      <c r="AE1" s="241">
        <f t="shared" si="1"/>
        <v>27</v>
      </c>
      <c r="AF1" s="241">
        <f t="shared" si="1"/>
        <v>28</v>
      </c>
      <c r="AG1" s="241">
        <f t="shared" si="1"/>
        <v>29</v>
      </c>
      <c r="AH1" s="241">
        <f t="shared" si="1"/>
        <v>30</v>
      </c>
      <c r="AI1" s="241">
        <f t="shared" si="1"/>
        <v>31</v>
      </c>
      <c r="AJ1" s="241">
        <f t="shared" si="1"/>
        <v>32</v>
      </c>
      <c r="AK1" s="241">
        <f t="shared" si="1"/>
        <v>33</v>
      </c>
      <c r="AL1" s="241">
        <f t="shared" si="1"/>
        <v>34</v>
      </c>
      <c r="AM1" s="241">
        <f t="shared" si="1"/>
        <v>35</v>
      </c>
      <c r="AN1" s="241">
        <f t="shared" si="1"/>
        <v>36</v>
      </c>
      <c r="AO1" s="241">
        <f t="shared" si="1"/>
        <v>37</v>
      </c>
      <c r="AP1" s="241">
        <f t="shared" si="1"/>
        <v>38</v>
      </c>
      <c r="AQ1" s="241">
        <f t="shared" si="1"/>
        <v>39</v>
      </c>
      <c r="AR1" s="241">
        <f t="shared" si="1"/>
        <v>40</v>
      </c>
      <c r="AS1" s="241">
        <f t="shared" si="1"/>
        <v>41</v>
      </c>
      <c r="AT1" s="241">
        <f t="shared" si="1"/>
        <v>42</v>
      </c>
      <c r="AU1" s="241">
        <f t="shared" si="1"/>
        <v>43</v>
      </c>
      <c r="AV1" s="241">
        <f t="shared" si="1"/>
        <v>44</v>
      </c>
      <c r="AW1" s="241">
        <f t="shared" si="1"/>
        <v>45</v>
      </c>
      <c r="AX1" s="241">
        <f t="shared" si="1"/>
        <v>46</v>
      </c>
      <c r="AY1" s="241">
        <f t="shared" si="1"/>
        <v>47</v>
      </c>
      <c r="AZ1" s="241">
        <f t="shared" si="1"/>
        <v>48</v>
      </c>
      <c r="BA1" s="241">
        <f t="shared" si="1"/>
        <v>49</v>
      </c>
      <c r="BB1" s="241">
        <f t="shared" si="1"/>
        <v>50</v>
      </c>
      <c r="BC1" s="241">
        <f t="shared" si="1"/>
        <v>51</v>
      </c>
      <c r="BD1" s="241">
        <f t="shared" si="1"/>
        <v>52</v>
      </c>
      <c r="BE1" s="241">
        <f t="shared" si="1"/>
        <v>53</v>
      </c>
      <c r="BF1" s="241">
        <f t="shared" si="1"/>
        <v>54</v>
      </c>
      <c r="BG1" s="241">
        <f t="shared" si="1"/>
        <v>55</v>
      </c>
      <c r="BH1" s="241">
        <f t="shared" si="1"/>
        <v>56</v>
      </c>
      <c r="BI1" s="241">
        <f t="shared" si="1"/>
        <v>57</v>
      </c>
      <c r="BJ1" s="241">
        <f t="shared" si="1"/>
        <v>58</v>
      </c>
      <c r="BK1" s="241">
        <f t="shared" si="1"/>
        <v>59</v>
      </c>
      <c r="BL1" s="241">
        <f t="shared" si="1"/>
        <v>60</v>
      </c>
      <c r="BM1" s="241">
        <f t="shared" si="1"/>
        <v>61</v>
      </c>
      <c r="BN1" s="241">
        <f t="shared" si="1"/>
        <v>62</v>
      </c>
      <c r="BO1" s="241">
        <f t="shared" si="1"/>
        <v>63</v>
      </c>
      <c r="BP1" s="241">
        <f t="shared" si="1"/>
        <v>64</v>
      </c>
      <c r="BQ1" s="241">
        <f t="shared" si="1"/>
        <v>65</v>
      </c>
      <c r="BR1" s="241">
        <f t="shared" si="1"/>
        <v>66</v>
      </c>
      <c r="BS1" s="241">
        <f t="shared" si="1"/>
        <v>67</v>
      </c>
      <c r="BT1" s="241">
        <f t="shared" si="1"/>
        <v>68</v>
      </c>
      <c r="BU1" s="241">
        <f t="shared" si="1"/>
        <v>69</v>
      </c>
      <c r="BV1" s="241">
        <f t="shared" si="1"/>
        <v>70</v>
      </c>
      <c r="BW1" s="241">
        <f t="shared" si="1"/>
        <v>71</v>
      </c>
      <c r="BX1" s="241">
        <f t="shared" si="1"/>
        <v>72</v>
      </c>
      <c r="BY1" s="241">
        <f t="shared" si="1"/>
        <v>73</v>
      </c>
      <c r="BZ1" s="241">
        <f t="shared" si="1"/>
        <v>74</v>
      </c>
      <c r="CA1" s="241">
        <f t="shared" si="1"/>
        <v>75</v>
      </c>
      <c r="CB1" s="241">
        <f t="shared" si="1"/>
        <v>76</v>
      </c>
      <c r="CC1" s="241">
        <f t="shared" si="1"/>
        <v>77</v>
      </c>
      <c r="CD1" s="241">
        <f t="shared" si="1"/>
        <v>78</v>
      </c>
      <c r="CE1" s="241">
        <f t="shared" si="1"/>
        <v>79</v>
      </c>
      <c r="CF1" s="241">
        <f t="shared" si="1"/>
        <v>80</v>
      </c>
      <c r="CG1" s="241">
        <f t="shared" si="1"/>
        <v>81</v>
      </c>
      <c r="CH1" s="241">
        <f t="shared" si="1"/>
        <v>82</v>
      </c>
      <c r="CI1" s="241">
        <f t="shared" si="1"/>
        <v>83</v>
      </c>
      <c r="CJ1" s="241">
        <f t="shared" si="1"/>
        <v>84</v>
      </c>
      <c r="CK1" s="241">
        <f t="shared" si="1"/>
        <v>85</v>
      </c>
      <c r="CL1" s="241">
        <f t="shared" si="1"/>
        <v>86</v>
      </c>
      <c r="CM1" s="241">
        <f t="shared" si="1"/>
        <v>87</v>
      </c>
      <c r="CN1" s="241">
        <f t="shared" si="1"/>
        <v>88</v>
      </c>
      <c r="CO1" s="241">
        <f t="shared" si="1"/>
        <v>89</v>
      </c>
      <c r="CP1" s="241">
        <f t="shared" si="1"/>
        <v>90</v>
      </c>
      <c r="CQ1" s="241">
        <f t="shared" si="1"/>
        <v>91</v>
      </c>
      <c r="CR1" s="241">
        <f t="shared" si="1"/>
        <v>92</v>
      </c>
      <c r="CS1" s="241">
        <f t="shared" si="1"/>
        <v>93</v>
      </c>
      <c r="CT1" s="241">
        <f t="shared" si="1"/>
        <v>94</v>
      </c>
      <c r="CU1" s="241">
        <f t="shared" si="1"/>
        <v>95</v>
      </c>
      <c r="CV1" s="241">
        <f t="shared" si="1"/>
        <v>96</v>
      </c>
      <c r="CW1" s="241">
        <f t="shared" si="1"/>
        <v>97</v>
      </c>
      <c r="CX1" s="241">
        <f t="shared" si="1"/>
        <v>98</v>
      </c>
      <c r="CY1" s="241">
        <f t="shared" si="1"/>
        <v>99</v>
      </c>
      <c r="CZ1" s="241">
        <f t="shared" si="1"/>
        <v>100</v>
      </c>
      <c r="DA1" s="241">
        <f t="shared" si="1"/>
        <v>101</v>
      </c>
      <c r="DB1" s="241">
        <f t="shared" si="1"/>
        <v>102</v>
      </c>
      <c r="DC1" s="241">
        <f t="shared" si="1"/>
        <v>103</v>
      </c>
      <c r="DD1" s="241">
        <f t="shared" si="1"/>
        <v>104</v>
      </c>
      <c r="DE1" s="241">
        <f t="shared" si="1"/>
        <v>105</v>
      </c>
      <c r="DF1" s="241">
        <f t="shared" si="1"/>
        <v>106</v>
      </c>
      <c r="DG1" s="241">
        <f t="shared" si="1"/>
        <v>107</v>
      </c>
      <c r="DH1" s="241">
        <f t="shared" si="1"/>
        <v>108</v>
      </c>
      <c r="DI1" s="241">
        <f t="shared" si="1"/>
        <v>109</v>
      </c>
      <c r="DJ1" s="241">
        <f t="shared" si="1"/>
        <v>110</v>
      </c>
      <c r="DK1" s="241">
        <f t="shared" si="1"/>
        <v>111</v>
      </c>
      <c r="DL1" s="241">
        <f t="shared" si="1"/>
        <v>112</v>
      </c>
      <c r="DM1" s="241">
        <f t="shared" si="1"/>
        <v>113</v>
      </c>
      <c r="DN1" s="241">
        <f t="shared" si="1"/>
        <v>114</v>
      </c>
      <c r="DO1" s="241">
        <f t="shared" si="1"/>
        <v>115</v>
      </c>
      <c r="DP1" s="241">
        <f t="shared" si="1"/>
        <v>116</v>
      </c>
      <c r="DQ1" s="241">
        <f t="shared" si="1"/>
        <v>117</v>
      </c>
      <c r="DR1" s="241">
        <f t="shared" si="1"/>
        <v>118</v>
      </c>
      <c r="DS1" s="241">
        <f t="shared" si="1"/>
        <v>119</v>
      </c>
      <c r="DT1" s="241">
        <f t="shared" si="1"/>
        <v>120</v>
      </c>
      <c r="DU1" s="241">
        <f t="shared" si="1"/>
        <v>121</v>
      </c>
      <c r="DV1" s="241">
        <f t="shared" si="1"/>
        <v>122</v>
      </c>
      <c r="DW1" s="241">
        <f t="shared" si="1"/>
        <v>123</v>
      </c>
      <c r="DX1" s="241">
        <f t="shared" si="1"/>
        <v>124</v>
      </c>
      <c r="DY1" s="241">
        <f t="shared" si="1"/>
        <v>125</v>
      </c>
      <c r="DZ1" s="241">
        <f t="shared" si="1"/>
        <v>126</v>
      </c>
      <c r="EA1" s="241">
        <f t="shared" si="1"/>
        <v>127</v>
      </c>
      <c r="EB1" s="241">
        <f t="shared" si="1"/>
        <v>128</v>
      </c>
      <c r="EC1" s="241">
        <f t="shared" si="1"/>
        <v>129</v>
      </c>
      <c r="ED1" s="241">
        <f t="shared" si="1"/>
        <v>130</v>
      </c>
      <c r="EE1" s="241">
        <f t="shared" si="1"/>
        <v>131</v>
      </c>
      <c r="EF1" s="241">
        <f t="shared" si="1"/>
        <v>132</v>
      </c>
    </row>
    <row r="2" ht="15.75" customHeight="1">
      <c r="A2" s="1"/>
      <c r="B2" s="241"/>
      <c r="C2" s="296" t="s">
        <v>144</v>
      </c>
      <c r="D2" s="241"/>
      <c r="E2" s="241">
        <f t="shared" ref="E2:EF2" si="2">ROUNDUP(E1/12,0)</f>
        <v>1</v>
      </c>
      <c r="F2" s="241">
        <f t="shared" si="2"/>
        <v>1</v>
      </c>
      <c r="G2" s="241">
        <f t="shared" si="2"/>
        <v>1</v>
      </c>
      <c r="H2" s="241">
        <f t="shared" si="2"/>
        <v>1</v>
      </c>
      <c r="I2" s="241">
        <f t="shared" si="2"/>
        <v>1</v>
      </c>
      <c r="J2" s="241">
        <f t="shared" si="2"/>
        <v>1</v>
      </c>
      <c r="K2" s="241">
        <f t="shared" si="2"/>
        <v>1</v>
      </c>
      <c r="L2" s="241">
        <f t="shared" si="2"/>
        <v>1</v>
      </c>
      <c r="M2" s="241">
        <f t="shared" si="2"/>
        <v>1</v>
      </c>
      <c r="N2" s="241">
        <f t="shared" si="2"/>
        <v>1</v>
      </c>
      <c r="O2" s="241">
        <f t="shared" si="2"/>
        <v>1</v>
      </c>
      <c r="P2" s="241">
        <f t="shared" si="2"/>
        <v>1</v>
      </c>
      <c r="Q2" s="241">
        <f t="shared" si="2"/>
        <v>2</v>
      </c>
      <c r="R2" s="241">
        <f t="shared" si="2"/>
        <v>2</v>
      </c>
      <c r="S2" s="241">
        <f t="shared" si="2"/>
        <v>2</v>
      </c>
      <c r="T2" s="241">
        <f t="shared" si="2"/>
        <v>2</v>
      </c>
      <c r="U2" s="241">
        <f t="shared" si="2"/>
        <v>2</v>
      </c>
      <c r="V2" s="241">
        <f t="shared" si="2"/>
        <v>2</v>
      </c>
      <c r="W2" s="241">
        <f t="shared" si="2"/>
        <v>2</v>
      </c>
      <c r="X2" s="241">
        <f t="shared" si="2"/>
        <v>2</v>
      </c>
      <c r="Y2" s="241">
        <f t="shared" si="2"/>
        <v>2</v>
      </c>
      <c r="Z2" s="241">
        <f t="shared" si="2"/>
        <v>2</v>
      </c>
      <c r="AA2" s="241">
        <f t="shared" si="2"/>
        <v>2</v>
      </c>
      <c r="AB2" s="241">
        <f t="shared" si="2"/>
        <v>2</v>
      </c>
      <c r="AC2" s="241">
        <f t="shared" si="2"/>
        <v>3</v>
      </c>
      <c r="AD2" s="241">
        <f t="shared" si="2"/>
        <v>3</v>
      </c>
      <c r="AE2" s="241">
        <f t="shared" si="2"/>
        <v>3</v>
      </c>
      <c r="AF2" s="241">
        <f t="shared" si="2"/>
        <v>3</v>
      </c>
      <c r="AG2" s="241">
        <f t="shared" si="2"/>
        <v>3</v>
      </c>
      <c r="AH2" s="241">
        <f t="shared" si="2"/>
        <v>3</v>
      </c>
      <c r="AI2" s="241">
        <f t="shared" si="2"/>
        <v>3</v>
      </c>
      <c r="AJ2" s="241">
        <f t="shared" si="2"/>
        <v>3</v>
      </c>
      <c r="AK2" s="241">
        <f t="shared" si="2"/>
        <v>3</v>
      </c>
      <c r="AL2" s="241">
        <f t="shared" si="2"/>
        <v>3</v>
      </c>
      <c r="AM2" s="241">
        <f t="shared" si="2"/>
        <v>3</v>
      </c>
      <c r="AN2" s="241">
        <f t="shared" si="2"/>
        <v>3</v>
      </c>
      <c r="AO2" s="241">
        <f t="shared" si="2"/>
        <v>4</v>
      </c>
      <c r="AP2" s="241">
        <f t="shared" si="2"/>
        <v>4</v>
      </c>
      <c r="AQ2" s="241">
        <f t="shared" si="2"/>
        <v>4</v>
      </c>
      <c r="AR2" s="241">
        <f t="shared" si="2"/>
        <v>4</v>
      </c>
      <c r="AS2" s="241">
        <f t="shared" si="2"/>
        <v>4</v>
      </c>
      <c r="AT2" s="241">
        <f t="shared" si="2"/>
        <v>4</v>
      </c>
      <c r="AU2" s="241">
        <f t="shared" si="2"/>
        <v>4</v>
      </c>
      <c r="AV2" s="241">
        <f t="shared" si="2"/>
        <v>4</v>
      </c>
      <c r="AW2" s="241">
        <f t="shared" si="2"/>
        <v>4</v>
      </c>
      <c r="AX2" s="241">
        <f t="shared" si="2"/>
        <v>4</v>
      </c>
      <c r="AY2" s="241">
        <f t="shared" si="2"/>
        <v>4</v>
      </c>
      <c r="AZ2" s="241">
        <f t="shared" si="2"/>
        <v>4</v>
      </c>
      <c r="BA2" s="241">
        <f t="shared" si="2"/>
        <v>5</v>
      </c>
      <c r="BB2" s="241">
        <f t="shared" si="2"/>
        <v>5</v>
      </c>
      <c r="BC2" s="241">
        <f t="shared" si="2"/>
        <v>5</v>
      </c>
      <c r="BD2" s="241">
        <f t="shared" si="2"/>
        <v>5</v>
      </c>
      <c r="BE2" s="241">
        <f t="shared" si="2"/>
        <v>5</v>
      </c>
      <c r="BF2" s="241">
        <f t="shared" si="2"/>
        <v>5</v>
      </c>
      <c r="BG2" s="241">
        <f t="shared" si="2"/>
        <v>5</v>
      </c>
      <c r="BH2" s="241">
        <f t="shared" si="2"/>
        <v>5</v>
      </c>
      <c r="BI2" s="241">
        <f t="shared" si="2"/>
        <v>5</v>
      </c>
      <c r="BJ2" s="241">
        <f t="shared" si="2"/>
        <v>5</v>
      </c>
      <c r="BK2" s="241">
        <f t="shared" si="2"/>
        <v>5</v>
      </c>
      <c r="BL2" s="241">
        <f t="shared" si="2"/>
        <v>5</v>
      </c>
      <c r="BM2" s="241">
        <f t="shared" si="2"/>
        <v>6</v>
      </c>
      <c r="BN2" s="241">
        <f t="shared" si="2"/>
        <v>6</v>
      </c>
      <c r="BO2" s="241">
        <f t="shared" si="2"/>
        <v>6</v>
      </c>
      <c r="BP2" s="241">
        <f t="shared" si="2"/>
        <v>6</v>
      </c>
      <c r="BQ2" s="241">
        <f t="shared" si="2"/>
        <v>6</v>
      </c>
      <c r="BR2" s="241">
        <f t="shared" si="2"/>
        <v>6</v>
      </c>
      <c r="BS2" s="241">
        <f t="shared" si="2"/>
        <v>6</v>
      </c>
      <c r="BT2" s="241">
        <f t="shared" si="2"/>
        <v>6</v>
      </c>
      <c r="BU2" s="241">
        <f t="shared" si="2"/>
        <v>6</v>
      </c>
      <c r="BV2" s="241">
        <f t="shared" si="2"/>
        <v>6</v>
      </c>
      <c r="BW2" s="241">
        <f t="shared" si="2"/>
        <v>6</v>
      </c>
      <c r="BX2" s="241">
        <f t="shared" si="2"/>
        <v>6</v>
      </c>
      <c r="BY2" s="241">
        <f t="shared" si="2"/>
        <v>7</v>
      </c>
      <c r="BZ2" s="241">
        <f t="shared" si="2"/>
        <v>7</v>
      </c>
      <c r="CA2" s="241">
        <f t="shared" si="2"/>
        <v>7</v>
      </c>
      <c r="CB2" s="241">
        <f t="shared" si="2"/>
        <v>7</v>
      </c>
      <c r="CC2" s="241">
        <f t="shared" si="2"/>
        <v>7</v>
      </c>
      <c r="CD2" s="241">
        <f t="shared" si="2"/>
        <v>7</v>
      </c>
      <c r="CE2" s="241">
        <f t="shared" si="2"/>
        <v>7</v>
      </c>
      <c r="CF2" s="241">
        <f t="shared" si="2"/>
        <v>7</v>
      </c>
      <c r="CG2" s="241">
        <f t="shared" si="2"/>
        <v>7</v>
      </c>
      <c r="CH2" s="241">
        <f t="shared" si="2"/>
        <v>7</v>
      </c>
      <c r="CI2" s="241">
        <f t="shared" si="2"/>
        <v>7</v>
      </c>
      <c r="CJ2" s="241">
        <f t="shared" si="2"/>
        <v>7</v>
      </c>
      <c r="CK2" s="241">
        <f t="shared" si="2"/>
        <v>8</v>
      </c>
      <c r="CL2" s="241">
        <f t="shared" si="2"/>
        <v>8</v>
      </c>
      <c r="CM2" s="241">
        <f t="shared" si="2"/>
        <v>8</v>
      </c>
      <c r="CN2" s="241">
        <f t="shared" si="2"/>
        <v>8</v>
      </c>
      <c r="CO2" s="241">
        <f t="shared" si="2"/>
        <v>8</v>
      </c>
      <c r="CP2" s="241">
        <f t="shared" si="2"/>
        <v>8</v>
      </c>
      <c r="CQ2" s="241">
        <f t="shared" si="2"/>
        <v>8</v>
      </c>
      <c r="CR2" s="241">
        <f t="shared" si="2"/>
        <v>8</v>
      </c>
      <c r="CS2" s="241">
        <f t="shared" si="2"/>
        <v>8</v>
      </c>
      <c r="CT2" s="241">
        <f t="shared" si="2"/>
        <v>8</v>
      </c>
      <c r="CU2" s="241">
        <f t="shared" si="2"/>
        <v>8</v>
      </c>
      <c r="CV2" s="241">
        <f t="shared" si="2"/>
        <v>8</v>
      </c>
      <c r="CW2" s="241">
        <f t="shared" si="2"/>
        <v>9</v>
      </c>
      <c r="CX2" s="241">
        <f t="shared" si="2"/>
        <v>9</v>
      </c>
      <c r="CY2" s="241">
        <f t="shared" si="2"/>
        <v>9</v>
      </c>
      <c r="CZ2" s="241">
        <f t="shared" si="2"/>
        <v>9</v>
      </c>
      <c r="DA2" s="241">
        <f t="shared" si="2"/>
        <v>9</v>
      </c>
      <c r="DB2" s="241">
        <f t="shared" si="2"/>
        <v>9</v>
      </c>
      <c r="DC2" s="241">
        <f t="shared" si="2"/>
        <v>9</v>
      </c>
      <c r="DD2" s="241">
        <f t="shared" si="2"/>
        <v>9</v>
      </c>
      <c r="DE2" s="241">
        <f t="shared" si="2"/>
        <v>9</v>
      </c>
      <c r="DF2" s="241">
        <f t="shared" si="2"/>
        <v>9</v>
      </c>
      <c r="DG2" s="241">
        <f t="shared" si="2"/>
        <v>9</v>
      </c>
      <c r="DH2" s="241">
        <f t="shared" si="2"/>
        <v>9</v>
      </c>
      <c r="DI2" s="241">
        <f t="shared" si="2"/>
        <v>10</v>
      </c>
      <c r="DJ2" s="241">
        <f t="shared" si="2"/>
        <v>10</v>
      </c>
      <c r="DK2" s="241">
        <f t="shared" si="2"/>
        <v>10</v>
      </c>
      <c r="DL2" s="241">
        <f t="shared" si="2"/>
        <v>10</v>
      </c>
      <c r="DM2" s="241">
        <f t="shared" si="2"/>
        <v>10</v>
      </c>
      <c r="DN2" s="241">
        <f t="shared" si="2"/>
        <v>10</v>
      </c>
      <c r="DO2" s="241">
        <f t="shared" si="2"/>
        <v>10</v>
      </c>
      <c r="DP2" s="241">
        <f t="shared" si="2"/>
        <v>10</v>
      </c>
      <c r="DQ2" s="241">
        <f t="shared" si="2"/>
        <v>10</v>
      </c>
      <c r="DR2" s="241">
        <f t="shared" si="2"/>
        <v>10</v>
      </c>
      <c r="DS2" s="241">
        <f t="shared" si="2"/>
        <v>10</v>
      </c>
      <c r="DT2" s="241">
        <f t="shared" si="2"/>
        <v>10</v>
      </c>
      <c r="DU2" s="241">
        <f t="shared" si="2"/>
        <v>11</v>
      </c>
      <c r="DV2" s="241">
        <f t="shared" si="2"/>
        <v>11</v>
      </c>
      <c r="DW2" s="241">
        <f t="shared" si="2"/>
        <v>11</v>
      </c>
      <c r="DX2" s="241">
        <f t="shared" si="2"/>
        <v>11</v>
      </c>
      <c r="DY2" s="241">
        <f t="shared" si="2"/>
        <v>11</v>
      </c>
      <c r="DZ2" s="241">
        <f t="shared" si="2"/>
        <v>11</v>
      </c>
      <c r="EA2" s="241">
        <f t="shared" si="2"/>
        <v>11</v>
      </c>
      <c r="EB2" s="294">
        <f t="shared" si="2"/>
        <v>11</v>
      </c>
      <c r="EC2" s="241">
        <f t="shared" si="2"/>
        <v>11</v>
      </c>
      <c r="ED2" s="241">
        <f t="shared" si="2"/>
        <v>11</v>
      </c>
      <c r="EE2" s="241">
        <f t="shared" si="2"/>
        <v>11</v>
      </c>
      <c r="EF2" s="295">
        <f t="shared" si="2"/>
        <v>11</v>
      </c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</row>
    <row r="4" ht="15.75" customHeight="1">
      <c r="A4" s="1"/>
      <c r="B4" s="1"/>
      <c r="C4" s="1"/>
      <c r="D4" s="1" t="s">
        <v>72</v>
      </c>
      <c r="E4" s="50">
        <f>'107 e. Chalmers'!D21+'306 e. Armory'!D21+'505 e. Clark'!D21+'602 e. Clark'!D21</f>
        <v>106902.7381</v>
      </c>
      <c r="F4" s="50">
        <f>'107 e. Chalmers'!E21+'306 e. Armory'!E21+'505 e. Clark'!E21+'602 e. Clark'!E21</f>
        <v>106902.7381</v>
      </c>
      <c r="G4" s="50">
        <f>'107 e. Chalmers'!F21+'306 e. Armory'!F21+'505 e. Clark'!F21+'602 e. Clark'!F21</f>
        <v>106902.7381</v>
      </c>
      <c r="H4" s="50">
        <f>'107 e. Chalmers'!G21+'306 e. Armory'!G21+'505 e. Clark'!G21+'602 e. Clark'!G21</f>
        <v>106902.7381</v>
      </c>
      <c r="I4" s="50">
        <f>'107 e. Chalmers'!H21+'306 e. Armory'!H21+'505 e. Clark'!H21+'602 e. Clark'!H21</f>
        <v>106902.7381</v>
      </c>
      <c r="J4" s="50">
        <f>'107 e. Chalmers'!I21+'306 e. Armory'!I21+'505 e. Clark'!I21+'602 e. Clark'!I21</f>
        <v>106902.7381</v>
      </c>
      <c r="K4" s="50">
        <f>'107 e. Chalmers'!J21+'306 e. Armory'!J21+'505 e. Clark'!J21+'602 e. Clark'!J21</f>
        <v>106902.7381</v>
      </c>
      <c r="L4" s="50">
        <f>'107 e. Chalmers'!K21+'306 e. Armory'!K21+'505 e. Clark'!K21+'602 e. Clark'!K21</f>
        <v>106902.7381</v>
      </c>
      <c r="M4" s="50">
        <f>'107 e. Chalmers'!L21+'306 e. Armory'!L21+'505 e. Clark'!L21+'602 e. Clark'!L21</f>
        <v>106902.7381</v>
      </c>
      <c r="N4" s="50">
        <f>'107 e. Chalmers'!M21+'306 e. Armory'!M21+'505 e. Clark'!M21+'602 e. Clark'!M21</f>
        <v>106902.7381</v>
      </c>
      <c r="O4" s="50">
        <f>'107 e. Chalmers'!N21+'306 e. Armory'!N21+'505 e. Clark'!N21+'602 e. Clark'!N21</f>
        <v>106902.7381</v>
      </c>
      <c r="P4" s="50">
        <f>'107 e. Chalmers'!O21+'306 e. Armory'!O21+'505 e. Clark'!O21+'602 e. Clark'!O21</f>
        <v>106902.7381</v>
      </c>
      <c r="Q4" s="50">
        <f>'107 e. Chalmers'!P21+'306 e. Armory'!P21+'505 e. Clark'!P21+'602 e. Clark'!P21</f>
        <v>112289.6545</v>
      </c>
      <c r="R4" s="50">
        <f>'107 e. Chalmers'!Q21+'306 e. Armory'!Q21+'505 e. Clark'!Q21+'602 e. Clark'!Q21</f>
        <v>112289.6545</v>
      </c>
      <c r="S4" s="50">
        <f>'107 e. Chalmers'!R21+'306 e. Armory'!R21+'505 e. Clark'!R21+'602 e. Clark'!R21</f>
        <v>112289.6545</v>
      </c>
      <c r="T4" s="50">
        <f>'107 e. Chalmers'!S21+'306 e. Armory'!S21+'505 e. Clark'!S21+'602 e. Clark'!S21</f>
        <v>112289.6545</v>
      </c>
      <c r="U4" s="50">
        <f>'107 e. Chalmers'!T21+'306 e. Armory'!T21+'505 e. Clark'!T21+'602 e. Clark'!T21</f>
        <v>112289.6545</v>
      </c>
      <c r="V4" s="50">
        <f>'107 e. Chalmers'!U21+'306 e. Armory'!U21+'505 e. Clark'!U21+'602 e. Clark'!U21</f>
        <v>112289.6545</v>
      </c>
      <c r="W4" s="50">
        <f>'107 e. Chalmers'!V21+'306 e. Armory'!V21+'505 e. Clark'!V21+'602 e. Clark'!V21</f>
        <v>112289.6545</v>
      </c>
      <c r="X4" s="50">
        <f>'107 e. Chalmers'!W21+'306 e. Armory'!W21+'505 e. Clark'!W21+'602 e. Clark'!W21</f>
        <v>112289.6545</v>
      </c>
      <c r="Y4" s="50">
        <f>'107 e. Chalmers'!X21+'306 e. Armory'!X21+'505 e. Clark'!X21+'602 e. Clark'!X21</f>
        <v>112289.6545</v>
      </c>
      <c r="Z4" s="50">
        <f>'107 e. Chalmers'!Y21+'306 e. Armory'!Y21+'505 e. Clark'!Y21+'602 e. Clark'!Y21</f>
        <v>112289.6545</v>
      </c>
      <c r="AA4" s="50">
        <f>'107 e. Chalmers'!Z21+'306 e. Armory'!Z21+'505 e. Clark'!Z21+'602 e. Clark'!Z21</f>
        <v>112289.6545</v>
      </c>
      <c r="AB4" s="50">
        <f>'107 e. Chalmers'!AA21+'306 e. Armory'!AA21+'505 e. Clark'!AA21+'602 e. Clark'!AA21</f>
        <v>112289.6545</v>
      </c>
      <c r="AC4" s="50">
        <f>'107 e. Chalmers'!AB21+'306 e. Armory'!AB21+'505 e. Clark'!AB21+'602 e. Clark'!AB21</f>
        <v>114643.3747</v>
      </c>
      <c r="AD4" s="50">
        <f>'107 e. Chalmers'!AC21+'306 e. Armory'!AC21+'505 e. Clark'!AC21+'602 e. Clark'!AC21</f>
        <v>114643.3747</v>
      </c>
      <c r="AE4" s="50">
        <f>'107 e. Chalmers'!AD21+'306 e. Armory'!AD21+'505 e. Clark'!AD21+'602 e. Clark'!AD21</f>
        <v>114643.3747</v>
      </c>
      <c r="AF4" s="50">
        <f>'107 e. Chalmers'!AE21+'306 e. Armory'!AE21+'505 e. Clark'!AE21+'602 e. Clark'!AE21</f>
        <v>114643.3747</v>
      </c>
      <c r="AG4" s="50">
        <f>'107 e. Chalmers'!AF21+'306 e. Armory'!AF21+'505 e. Clark'!AF21+'602 e. Clark'!AF21</f>
        <v>114643.3747</v>
      </c>
      <c r="AH4" s="50">
        <f>'107 e. Chalmers'!AG21+'306 e. Armory'!AG21+'505 e. Clark'!AG21+'602 e. Clark'!AG21</f>
        <v>114643.3747</v>
      </c>
      <c r="AI4" s="50">
        <f>'107 e. Chalmers'!AH21+'306 e. Armory'!AH21+'505 e. Clark'!AH21+'602 e. Clark'!AH21</f>
        <v>114643.3747</v>
      </c>
      <c r="AJ4" s="50">
        <f>'107 e. Chalmers'!AI21+'306 e. Armory'!AI21+'505 e. Clark'!AI21+'602 e. Clark'!AI21</f>
        <v>114643.3747</v>
      </c>
      <c r="AK4" s="50">
        <f>'107 e. Chalmers'!AJ21+'306 e. Armory'!AJ21+'505 e. Clark'!AJ21+'602 e. Clark'!AJ21</f>
        <v>114643.3747</v>
      </c>
      <c r="AL4" s="50">
        <f>'107 e. Chalmers'!AK21+'306 e. Armory'!AK21+'505 e. Clark'!AK21+'602 e. Clark'!AK21</f>
        <v>114643.3747</v>
      </c>
      <c r="AM4" s="50">
        <f>'107 e. Chalmers'!AL21+'306 e. Armory'!AL21+'505 e. Clark'!AL21+'602 e. Clark'!AL21</f>
        <v>114643.3747</v>
      </c>
      <c r="AN4" s="50">
        <f>'107 e. Chalmers'!AM21+'306 e. Armory'!AM21+'505 e. Clark'!AM21+'602 e. Clark'!AM21</f>
        <v>114643.3747</v>
      </c>
      <c r="AO4" s="50">
        <f>'107 e. Chalmers'!AN21+'306 e. Armory'!AN21+'505 e. Clark'!AN21+'602 e. Clark'!AN21</f>
        <v>117047.4072</v>
      </c>
      <c r="AP4" s="50">
        <f>'107 e. Chalmers'!AO21+'306 e. Armory'!AO21+'505 e. Clark'!AO21+'602 e. Clark'!AO21</f>
        <v>117047.4072</v>
      </c>
      <c r="AQ4" s="50">
        <f>'107 e. Chalmers'!AP21+'306 e. Armory'!AP21+'505 e. Clark'!AP21+'602 e. Clark'!AP21</f>
        <v>117047.4072</v>
      </c>
      <c r="AR4" s="50">
        <f>'107 e. Chalmers'!AQ21+'306 e. Armory'!AQ21+'505 e. Clark'!AQ21+'602 e. Clark'!AQ21</f>
        <v>117047.4072</v>
      </c>
      <c r="AS4" s="50">
        <f>'107 e. Chalmers'!AR21+'306 e. Armory'!AR21+'505 e. Clark'!AR21+'602 e. Clark'!AR21</f>
        <v>117047.4072</v>
      </c>
      <c r="AT4" s="50">
        <f>'107 e. Chalmers'!AS21+'306 e. Armory'!AS21+'505 e. Clark'!AS21+'602 e. Clark'!AS21</f>
        <v>117047.4072</v>
      </c>
      <c r="AU4" s="50">
        <f>'107 e. Chalmers'!AT21+'306 e. Armory'!AT21+'505 e. Clark'!AT21+'602 e. Clark'!AT21</f>
        <v>117047.4072</v>
      </c>
      <c r="AV4" s="50">
        <f>'107 e. Chalmers'!AU21+'306 e. Armory'!AU21+'505 e. Clark'!AU21+'602 e. Clark'!AU21</f>
        <v>117047.4072</v>
      </c>
      <c r="AW4" s="50">
        <f>'107 e. Chalmers'!AV21+'306 e. Armory'!AV21+'505 e. Clark'!AV21+'602 e. Clark'!AV21</f>
        <v>117047.4072</v>
      </c>
      <c r="AX4" s="50">
        <f>'107 e. Chalmers'!AW21+'306 e. Armory'!AW21+'505 e. Clark'!AW21+'602 e. Clark'!AW21</f>
        <v>117047.4072</v>
      </c>
      <c r="AY4" s="50">
        <f>'107 e. Chalmers'!AX21+'306 e. Armory'!AX21+'505 e. Clark'!AX21+'602 e. Clark'!AX21</f>
        <v>117047.4072</v>
      </c>
      <c r="AZ4" s="50">
        <f>'107 e. Chalmers'!AY21+'306 e. Armory'!AY21+'505 e. Clark'!AY21+'602 e. Clark'!AY21</f>
        <v>117047.4072</v>
      </c>
      <c r="BA4" s="50">
        <f>'107 e. Chalmers'!AZ21+'306 e. Armory'!AZ21+'505 e. Clark'!AZ21+'602 e. Clark'!AZ21</f>
        <v>120558.8294</v>
      </c>
      <c r="BB4" s="50">
        <f>'107 e. Chalmers'!BA21+'306 e. Armory'!BA21+'505 e. Clark'!BA21+'602 e. Clark'!BA21</f>
        <v>120558.8294</v>
      </c>
      <c r="BC4" s="50">
        <f>'107 e. Chalmers'!BB21+'306 e. Armory'!BB21+'505 e. Clark'!BB21+'602 e. Clark'!BB21</f>
        <v>120558.8294</v>
      </c>
      <c r="BD4" s="50">
        <f>'107 e. Chalmers'!BC21+'306 e. Armory'!BC21+'505 e. Clark'!BC21+'602 e. Clark'!BC21</f>
        <v>120558.8294</v>
      </c>
      <c r="BE4" s="50">
        <f>'107 e. Chalmers'!BD21+'306 e. Armory'!BD21+'505 e. Clark'!BD21+'602 e. Clark'!BD21</f>
        <v>120558.8294</v>
      </c>
      <c r="BF4" s="50">
        <f>'107 e. Chalmers'!BE21+'306 e. Armory'!BE21+'505 e. Clark'!BE21+'602 e. Clark'!BE21</f>
        <v>120558.8294</v>
      </c>
      <c r="BG4" s="50">
        <f>'107 e. Chalmers'!BF21+'306 e. Armory'!BF21+'505 e. Clark'!BF21+'602 e. Clark'!BF21</f>
        <v>120558.8294</v>
      </c>
      <c r="BH4" s="50">
        <f>'107 e. Chalmers'!BG21+'306 e. Armory'!BG21+'505 e. Clark'!BG21+'602 e. Clark'!BG21</f>
        <v>120558.8294</v>
      </c>
      <c r="BI4" s="50">
        <f>'107 e. Chalmers'!BH21+'306 e. Armory'!BH21+'505 e. Clark'!BH21+'602 e. Clark'!BH21</f>
        <v>120558.8294</v>
      </c>
      <c r="BJ4" s="50">
        <f>'107 e. Chalmers'!BI21+'306 e. Armory'!BI21+'505 e. Clark'!BI21+'602 e. Clark'!BI21</f>
        <v>120558.8294</v>
      </c>
      <c r="BK4" s="50">
        <f>'107 e. Chalmers'!BJ21+'306 e. Armory'!BJ21+'505 e. Clark'!BJ21+'602 e. Clark'!BJ21</f>
        <v>120558.8294</v>
      </c>
      <c r="BL4" s="50">
        <f>'107 e. Chalmers'!BK21+'306 e. Armory'!BK21+'505 e. Clark'!BK21+'602 e. Clark'!BK21</f>
        <v>120558.8294</v>
      </c>
      <c r="BM4" s="50">
        <f>'107 e. Chalmers'!BL21+'306 e. Armory'!BL21+'505 e. Clark'!BL21+'602 e. Clark'!BL21</f>
        <v>124175.5943</v>
      </c>
      <c r="BN4" s="50">
        <f>'107 e. Chalmers'!BM21+'306 e. Armory'!BM21+'505 e. Clark'!BM21+'602 e. Clark'!BM21</f>
        <v>124175.5943</v>
      </c>
      <c r="BO4" s="50">
        <f>'107 e. Chalmers'!BN21+'306 e. Armory'!BN21+'505 e. Clark'!BN21+'602 e. Clark'!BN21</f>
        <v>124175.5943</v>
      </c>
      <c r="BP4" s="50">
        <f>'107 e. Chalmers'!BO21+'306 e. Armory'!BO21+'505 e. Clark'!BO21+'602 e. Clark'!BO21</f>
        <v>124175.5943</v>
      </c>
      <c r="BQ4" s="50">
        <f>'107 e. Chalmers'!BP21+'306 e. Armory'!BP21+'505 e. Clark'!BP21+'602 e. Clark'!BP21</f>
        <v>124175.5943</v>
      </c>
      <c r="BR4" s="50">
        <f>'107 e. Chalmers'!BQ21+'306 e. Armory'!BQ21+'505 e. Clark'!BQ21+'602 e. Clark'!BQ21</f>
        <v>124175.5943</v>
      </c>
      <c r="BS4" s="50">
        <f>'107 e. Chalmers'!BR21+'306 e. Armory'!BR21+'505 e. Clark'!BR21+'602 e. Clark'!BR21</f>
        <v>124175.5943</v>
      </c>
      <c r="BT4" s="50">
        <f>'107 e. Chalmers'!BS21+'306 e. Armory'!BS21+'505 e. Clark'!BS21+'602 e. Clark'!BS21</f>
        <v>124175.5943</v>
      </c>
      <c r="BU4" s="50">
        <f>'107 e. Chalmers'!BT21+'306 e. Armory'!BT21+'505 e. Clark'!BT21+'602 e. Clark'!BT21</f>
        <v>124175.5943</v>
      </c>
      <c r="BV4" s="50">
        <f>'107 e. Chalmers'!BU21+'306 e. Armory'!BU21+'505 e. Clark'!BU21+'602 e. Clark'!BU21</f>
        <v>124175.5943</v>
      </c>
      <c r="BW4" s="50">
        <f>'107 e. Chalmers'!BV21+'306 e. Armory'!BV21+'505 e. Clark'!BV21+'602 e. Clark'!BV21</f>
        <v>124175.5943</v>
      </c>
      <c r="BX4" s="50">
        <f>'107 e. Chalmers'!BW21+'306 e. Armory'!BW21+'505 e. Clark'!BW21+'602 e. Clark'!BW21</f>
        <v>124175.5943</v>
      </c>
      <c r="BY4" s="50">
        <f>'107 e. Chalmers'!BX21+'306 e. Armory'!BX21+'505 e. Clark'!BX21+'602 e. Clark'!BX21</f>
        <v>127900.8621</v>
      </c>
      <c r="BZ4" s="50">
        <f>'107 e. Chalmers'!BY21+'306 e. Armory'!BY21+'505 e. Clark'!BY21+'602 e. Clark'!BY21</f>
        <v>127900.8621</v>
      </c>
      <c r="CA4" s="50">
        <f>'107 e. Chalmers'!BZ21+'306 e. Armory'!BZ21+'505 e. Clark'!BZ21+'602 e. Clark'!BZ21</f>
        <v>127900.8621</v>
      </c>
      <c r="CB4" s="50">
        <f>'107 e. Chalmers'!CA21+'306 e. Armory'!CA21+'505 e. Clark'!CA21+'602 e. Clark'!CA21</f>
        <v>127900.8621</v>
      </c>
      <c r="CC4" s="50">
        <f>'107 e. Chalmers'!CB21+'306 e. Armory'!CB21+'505 e. Clark'!CB21+'602 e. Clark'!CB21</f>
        <v>127900.8621</v>
      </c>
      <c r="CD4" s="50">
        <f>'107 e. Chalmers'!CC21+'306 e. Armory'!CC21+'505 e. Clark'!CC21+'602 e. Clark'!CC21</f>
        <v>127900.8621</v>
      </c>
      <c r="CE4" s="50">
        <f>'107 e. Chalmers'!CD21+'306 e. Armory'!CD21+'505 e. Clark'!CD21+'602 e. Clark'!CD21</f>
        <v>127900.8621</v>
      </c>
      <c r="CF4" s="50">
        <f>'107 e. Chalmers'!CE21+'306 e. Armory'!CE21+'505 e. Clark'!CE21+'602 e. Clark'!CE21</f>
        <v>127900.8621</v>
      </c>
      <c r="CG4" s="50">
        <f>'107 e. Chalmers'!CF21+'306 e. Armory'!CF21+'505 e. Clark'!CF21+'602 e. Clark'!CF21</f>
        <v>127900.8621</v>
      </c>
      <c r="CH4" s="50">
        <f>'107 e. Chalmers'!CG21+'306 e. Armory'!CG21+'505 e. Clark'!CG21+'602 e. Clark'!CG21</f>
        <v>127900.8621</v>
      </c>
      <c r="CI4" s="50">
        <f>'107 e. Chalmers'!CH21+'306 e. Armory'!CH21+'505 e. Clark'!CH21+'602 e. Clark'!CH21</f>
        <v>127900.8621</v>
      </c>
      <c r="CJ4" s="50">
        <f>'107 e. Chalmers'!CI21+'306 e. Armory'!CI21+'505 e. Clark'!CI21+'602 e. Clark'!CI21</f>
        <v>127900.8621</v>
      </c>
      <c r="CK4" s="50">
        <f>'107 e. Chalmers'!CJ21+'306 e. Armory'!CJ21+'505 e. Clark'!CJ21+'602 e. Clark'!CJ21</f>
        <v>131737.888</v>
      </c>
      <c r="CL4" s="50">
        <f>'107 e. Chalmers'!CK21+'306 e. Armory'!CK21+'505 e. Clark'!CK21+'602 e. Clark'!CK21</f>
        <v>131737.888</v>
      </c>
      <c r="CM4" s="50">
        <f>'107 e. Chalmers'!CL21+'306 e. Armory'!CL21+'505 e. Clark'!CL21+'602 e. Clark'!CL21</f>
        <v>131737.888</v>
      </c>
      <c r="CN4" s="50">
        <f>'107 e. Chalmers'!CM21+'306 e. Armory'!CM21+'505 e. Clark'!CM21+'602 e. Clark'!CM21</f>
        <v>131737.888</v>
      </c>
      <c r="CO4" s="50">
        <f>'107 e. Chalmers'!CN21+'306 e. Armory'!CN21+'505 e. Clark'!CN21+'602 e. Clark'!CN21</f>
        <v>131737.888</v>
      </c>
      <c r="CP4" s="50">
        <f>'107 e. Chalmers'!CO21+'306 e. Armory'!CO21+'505 e. Clark'!CO21+'602 e. Clark'!CO21</f>
        <v>131737.888</v>
      </c>
      <c r="CQ4" s="50">
        <f>'107 e. Chalmers'!CP21+'306 e. Armory'!CP21+'505 e. Clark'!CP21+'602 e. Clark'!CP21</f>
        <v>131737.888</v>
      </c>
      <c r="CR4" s="50">
        <f>'107 e. Chalmers'!CQ21+'306 e. Armory'!CQ21+'505 e. Clark'!CQ21+'602 e. Clark'!CQ21</f>
        <v>131737.888</v>
      </c>
      <c r="CS4" s="50">
        <f>'107 e. Chalmers'!CR21+'306 e. Armory'!CR21+'505 e. Clark'!CR21+'602 e. Clark'!CR21</f>
        <v>131737.888</v>
      </c>
      <c r="CT4" s="50">
        <f>'107 e. Chalmers'!CS21+'306 e. Armory'!CS21+'505 e. Clark'!CS21+'602 e. Clark'!CS21</f>
        <v>131737.888</v>
      </c>
      <c r="CU4" s="50">
        <f>'107 e. Chalmers'!CT21+'306 e. Armory'!CT21+'505 e. Clark'!CT21+'602 e. Clark'!CT21</f>
        <v>131737.888</v>
      </c>
      <c r="CV4" s="50">
        <f>'107 e. Chalmers'!CU21+'306 e. Armory'!CU21+'505 e. Clark'!CU21+'602 e. Clark'!CU21</f>
        <v>131737.888</v>
      </c>
      <c r="CW4" s="50">
        <f>'107 e. Chalmers'!CV21+'306 e. Armory'!CV21+'505 e. Clark'!CV21+'602 e. Clark'!CV21</f>
        <v>135690.0246</v>
      </c>
      <c r="CX4" s="50">
        <f>'107 e. Chalmers'!CW21+'306 e. Armory'!CW21+'505 e. Clark'!CW21+'602 e. Clark'!CW21</f>
        <v>135690.0246</v>
      </c>
      <c r="CY4" s="50">
        <f>'107 e. Chalmers'!CX21+'306 e. Armory'!CX21+'505 e. Clark'!CX21+'602 e. Clark'!CX21</f>
        <v>135690.0246</v>
      </c>
      <c r="CZ4" s="50">
        <f>'107 e. Chalmers'!CY21+'306 e. Armory'!CY21+'505 e. Clark'!CY21+'602 e. Clark'!CY21</f>
        <v>135690.0246</v>
      </c>
      <c r="DA4" s="50">
        <f>'107 e. Chalmers'!CZ21+'306 e. Armory'!CZ21+'505 e. Clark'!CZ21+'602 e. Clark'!CZ21</f>
        <v>135690.0246</v>
      </c>
      <c r="DB4" s="50">
        <f>'107 e. Chalmers'!DA21+'306 e. Armory'!DA21+'505 e. Clark'!DA21+'602 e. Clark'!DA21</f>
        <v>135690.0246</v>
      </c>
      <c r="DC4" s="50">
        <f>'107 e. Chalmers'!DB21+'306 e. Armory'!DB21+'505 e. Clark'!DB21+'602 e. Clark'!DB21</f>
        <v>135690.0246</v>
      </c>
      <c r="DD4" s="50">
        <f>'107 e. Chalmers'!DC21+'306 e. Armory'!DC21+'505 e. Clark'!DC21+'602 e. Clark'!DC21</f>
        <v>135690.0246</v>
      </c>
      <c r="DE4" s="50">
        <f>'107 e. Chalmers'!DD21+'306 e. Armory'!DD21+'505 e. Clark'!DD21+'602 e. Clark'!DD21</f>
        <v>135690.0246</v>
      </c>
      <c r="DF4" s="50">
        <f>'107 e. Chalmers'!DE21+'306 e. Armory'!DE21+'505 e. Clark'!DE21+'602 e. Clark'!DE21</f>
        <v>135690.0246</v>
      </c>
      <c r="DG4" s="50">
        <f>'107 e. Chalmers'!DF21+'306 e. Armory'!DF21+'505 e. Clark'!DF21+'602 e. Clark'!DF21</f>
        <v>135690.0246</v>
      </c>
      <c r="DH4" s="50">
        <f>'107 e. Chalmers'!DG21+'306 e. Armory'!DG21+'505 e. Clark'!DG21+'602 e. Clark'!DG21</f>
        <v>135690.0246</v>
      </c>
      <c r="DI4" s="50">
        <f>'107 e. Chalmers'!DH21+'306 e. Armory'!DH21+'505 e. Clark'!DH21+'602 e. Clark'!DH21</f>
        <v>138059.2639</v>
      </c>
      <c r="DJ4" s="50">
        <f>'107 e. Chalmers'!DI21+'306 e. Armory'!DI21+'505 e. Clark'!DI21+'602 e. Clark'!DI21</f>
        <v>138059.2639</v>
      </c>
      <c r="DK4" s="50">
        <f>'107 e. Chalmers'!DJ21+'306 e. Armory'!DJ21+'505 e. Clark'!DJ21+'602 e. Clark'!DJ21</f>
        <v>138059.2639</v>
      </c>
      <c r="DL4" s="50">
        <f>'107 e. Chalmers'!DK21+'306 e. Armory'!DK21+'505 e. Clark'!DK21+'602 e. Clark'!DK21</f>
        <v>138059.2639</v>
      </c>
      <c r="DM4" s="50">
        <f>'107 e. Chalmers'!DL21+'306 e. Armory'!DL21+'505 e. Clark'!DL21+'602 e. Clark'!DL21</f>
        <v>138059.2639</v>
      </c>
      <c r="DN4" s="50">
        <f>'107 e. Chalmers'!DM21+'306 e. Armory'!DM21+'505 e. Clark'!DM21+'602 e. Clark'!DM21</f>
        <v>138059.2639</v>
      </c>
      <c r="DO4" s="50">
        <f>'107 e. Chalmers'!DN21+'306 e. Armory'!DN21+'505 e. Clark'!DN21+'602 e. Clark'!DN21</f>
        <v>138059.2639</v>
      </c>
      <c r="DP4" s="50">
        <f>'107 e. Chalmers'!DO21+'306 e. Armory'!DO21+'505 e. Clark'!DO21+'602 e. Clark'!DO21</f>
        <v>138059.2639</v>
      </c>
      <c r="DQ4" s="50">
        <f>'107 e. Chalmers'!DP21+'306 e. Armory'!DP21+'505 e. Clark'!DP21+'602 e. Clark'!DP21</f>
        <v>138059.2639</v>
      </c>
      <c r="DR4" s="50">
        <f>'107 e. Chalmers'!DQ21+'306 e. Armory'!DQ21+'505 e. Clark'!DQ21+'602 e. Clark'!DQ21</f>
        <v>138059.2639</v>
      </c>
      <c r="DS4" s="50">
        <f>'107 e. Chalmers'!DR21+'306 e. Armory'!DR21+'505 e. Clark'!DR21+'602 e. Clark'!DR21</f>
        <v>138059.2639</v>
      </c>
      <c r="DT4" s="50">
        <f>'107 e. Chalmers'!DS21+'306 e. Armory'!DS21+'505 e. Clark'!DS21+'602 e. Clark'!DS21</f>
        <v>138059.2639</v>
      </c>
      <c r="DU4" s="50">
        <f>'107 e. Chalmers'!DT21+'306 e. Armory'!DT21+'505 e. Clark'!DT21+'602 e. Clark'!DT21</f>
        <v>141683.0133</v>
      </c>
      <c r="DV4" s="50">
        <f>'107 e. Chalmers'!DU21+'306 e. Armory'!DU21+'505 e. Clark'!DU21+'602 e. Clark'!DU21</f>
        <v>141683.0133</v>
      </c>
      <c r="DW4" s="50">
        <f>'107 e. Chalmers'!DV21+'306 e. Armory'!DV21+'505 e. Clark'!DV21+'602 e. Clark'!DV21</f>
        <v>141683.0133</v>
      </c>
      <c r="DX4" s="50">
        <f>'107 e. Chalmers'!DW21+'306 e. Armory'!DW21+'505 e. Clark'!DW21+'602 e. Clark'!DW21</f>
        <v>141683.0133</v>
      </c>
      <c r="DY4" s="50">
        <f>'107 e. Chalmers'!DX21+'306 e. Armory'!DX21+'505 e. Clark'!DX21+'602 e. Clark'!DX21</f>
        <v>141683.0133</v>
      </c>
      <c r="DZ4" s="50">
        <f>'107 e. Chalmers'!DY21+'306 e. Armory'!DY21+'505 e. Clark'!DY21+'602 e. Clark'!DY21</f>
        <v>141683.0133</v>
      </c>
      <c r="EA4" s="50">
        <f>'107 e. Chalmers'!DZ21+'306 e. Armory'!DZ21+'505 e. Clark'!DZ21+'602 e. Clark'!DZ21</f>
        <v>141683.0133</v>
      </c>
      <c r="EB4" s="50">
        <f>'107 e. Chalmers'!EA21+'306 e. Armory'!EA21+'505 e. Clark'!EA21+'602 e. Clark'!EA21</f>
        <v>141683.0133</v>
      </c>
      <c r="EC4" s="50">
        <f>'107 e. Chalmers'!EB21+'306 e. Armory'!EB21+'505 e. Clark'!EB21+'602 e. Clark'!EB21</f>
        <v>141683.0133</v>
      </c>
      <c r="ED4" s="50">
        <f>'107 e. Chalmers'!EC21+'306 e. Armory'!EC21+'505 e. Clark'!EC21+'602 e. Clark'!EC21</f>
        <v>141683.0133</v>
      </c>
      <c r="EE4" s="50">
        <f>'107 e. Chalmers'!ED21+'306 e. Armory'!ED21+'505 e. Clark'!ED21+'602 e. Clark'!ED21</f>
        <v>141683.0133</v>
      </c>
      <c r="EF4" s="50">
        <f>'107 e. Chalmers'!EE21+'306 e. Armory'!EE21+'505 e. Clark'!EE21+'602 e. Clark'!EE21</f>
        <v>141683.0133</v>
      </c>
    </row>
    <row r="5" ht="15.75" customHeight="1">
      <c r="A5" s="1"/>
      <c r="B5" s="1"/>
      <c r="C5" s="1"/>
      <c r="D5" s="1" t="s">
        <v>90</v>
      </c>
      <c r="E5" s="50">
        <f>'107 e. Chalmers'!D36+'306 e. Armory'!D36+'505 e. Clark'!D36+'602 e. Clark'!D36</f>
        <v>-39953.94811</v>
      </c>
      <c r="F5" s="50">
        <f>'107 e. Chalmers'!E36+'306 e. Armory'!E36+'505 e. Clark'!E36+'602 e. Clark'!E36</f>
        <v>-39953.94811</v>
      </c>
      <c r="G5" s="50">
        <f>'107 e. Chalmers'!F36+'306 e. Armory'!F36+'505 e. Clark'!F36+'602 e. Clark'!F36</f>
        <v>-39953.94811</v>
      </c>
      <c r="H5" s="50">
        <f>'107 e. Chalmers'!G36+'306 e. Armory'!G36+'505 e. Clark'!G36+'602 e. Clark'!G36</f>
        <v>-39953.94811</v>
      </c>
      <c r="I5" s="50">
        <f>'107 e. Chalmers'!H36+'306 e. Armory'!H36+'505 e. Clark'!H36+'602 e. Clark'!H36</f>
        <v>-39953.94811</v>
      </c>
      <c r="J5" s="50">
        <f>'107 e. Chalmers'!I36+'306 e. Armory'!I36+'505 e. Clark'!I36+'602 e. Clark'!I36</f>
        <v>-39953.94811</v>
      </c>
      <c r="K5" s="50">
        <f>'107 e. Chalmers'!J36+'306 e. Armory'!J36+'505 e. Clark'!J36+'602 e. Clark'!J36</f>
        <v>-39953.94811</v>
      </c>
      <c r="L5" s="50">
        <f>'107 e. Chalmers'!K36+'306 e. Armory'!K36+'505 e. Clark'!K36+'602 e. Clark'!K36</f>
        <v>-39953.94811</v>
      </c>
      <c r="M5" s="50">
        <f>'107 e. Chalmers'!L36+'306 e. Armory'!L36+'505 e. Clark'!L36+'602 e. Clark'!L36</f>
        <v>-39953.94811</v>
      </c>
      <c r="N5" s="50">
        <f>'107 e. Chalmers'!M36+'306 e. Armory'!M36+'505 e. Clark'!M36+'602 e. Clark'!M36</f>
        <v>-39953.94811</v>
      </c>
      <c r="O5" s="50">
        <f>'107 e. Chalmers'!N36+'306 e. Armory'!N36+'505 e. Clark'!N36+'602 e. Clark'!N36</f>
        <v>-39953.94811</v>
      </c>
      <c r="P5" s="50">
        <f>'107 e. Chalmers'!O36+'306 e. Armory'!O36+'505 e. Clark'!O36+'602 e. Clark'!O36</f>
        <v>-39953.94811</v>
      </c>
      <c r="Q5" s="50">
        <f>'107 e. Chalmers'!P36+'306 e. Armory'!P36+'505 e. Clark'!P36+'602 e. Clark'!P36</f>
        <v>-41411.00246</v>
      </c>
      <c r="R5" s="50">
        <f>'107 e. Chalmers'!Q36+'306 e. Armory'!Q36+'505 e. Clark'!Q36+'602 e. Clark'!Q36</f>
        <v>-41411.00246</v>
      </c>
      <c r="S5" s="50">
        <f>'107 e. Chalmers'!R36+'306 e. Armory'!R36+'505 e. Clark'!R36+'602 e. Clark'!R36</f>
        <v>-41411.00246</v>
      </c>
      <c r="T5" s="50">
        <f>'107 e. Chalmers'!S36+'306 e. Armory'!S36+'505 e. Clark'!S36+'602 e. Clark'!S36</f>
        <v>-41411.00246</v>
      </c>
      <c r="U5" s="50">
        <f>'107 e. Chalmers'!T36+'306 e. Armory'!T36+'505 e. Clark'!T36+'602 e. Clark'!T36</f>
        <v>-41411.00246</v>
      </c>
      <c r="V5" s="50">
        <f>'107 e. Chalmers'!U36+'306 e. Armory'!U36+'505 e. Clark'!U36+'602 e. Clark'!U36</f>
        <v>-41411.00246</v>
      </c>
      <c r="W5" s="50">
        <f>'107 e. Chalmers'!V36+'306 e. Armory'!V36+'505 e. Clark'!V36+'602 e. Clark'!V36</f>
        <v>-41411.00246</v>
      </c>
      <c r="X5" s="50">
        <f>'107 e. Chalmers'!W36+'306 e. Armory'!W36+'505 e. Clark'!W36+'602 e. Clark'!W36</f>
        <v>-41411.00246</v>
      </c>
      <c r="Y5" s="50">
        <f>'107 e. Chalmers'!X36+'306 e. Armory'!X36+'505 e. Clark'!X36+'602 e. Clark'!X36</f>
        <v>-41411.00246</v>
      </c>
      <c r="Z5" s="50">
        <f>'107 e. Chalmers'!Y36+'306 e. Armory'!Y36+'505 e. Clark'!Y36+'602 e. Clark'!Y36</f>
        <v>-41411.00246</v>
      </c>
      <c r="AA5" s="50">
        <f>'107 e. Chalmers'!Z36+'306 e. Armory'!Z36+'505 e. Clark'!Z36+'602 e. Clark'!Z36</f>
        <v>-41411.00246</v>
      </c>
      <c r="AB5" s="50">
        <f>'107 e. Chalmers'!AA36+'306 e. Armory'!AA36+'505 e. Clark'!AA36+'602 e. Clark'!AA36</f>
        <v>-41411.00246</v>
      </c>
      <c r="AC5" s="50">
        <f>'107 e. Chalmers'!AB36+'306 e. Armory'!AB36+'505 e. Clark'!AB36+'602 e. Clark'!AB36</f>
        <v>-42533.36745</v>
      </c>
      <c r="AD5" s="50">
        <f>'107 e. Chalmers'!AC36+'306 e. Armory'!AC36+'505 e. Clark'!AC36+'602 e. Clark'!AC36</f>
        <v>-42533.36745</v>
      </c>
      <c r="AE5" s="50">
        <f>'107 e. Chalmers'!AD36+'306 e. Armory'!AD36+'505 e. Clark'!AD36+'602 e. Clark'!AD36</f>
        <v>-42533.36745</v>
      </c>
      <c r="AF5" s="50">
        <f>'107 e. Chalmers'!AE36+'306 e. Armory'!AE36+'505 e. Clark'!AE36+'602 e. Clark'!AE36</f>
        <v>-42533.36745</v>
      </c>
      <c r="AG5" s="50">
        <f>'107 e. Chalmers'!AF36+'306 e. Armory'!AF36+'505 e. Clark'!AF36+'602 e. Clark'!AF36</f>
        <v>-42533.36745</v>
      </c>
      <c r="AH5" s="50">
        <f>'107 e. Chalmers'!AG36+'306 e. Armory'!AG36+'505 e. Clark'!AG36+'602 e. Clark'!AG36</f>
        <v>-42533.36745</v>
      </c>
      <c r="AI5" s="50">
        <f>'107 e. Chalmers'!AH36+'306 e. Armory'!AH36+'505 e. Clark'!AH36+'602 e. Clark'!AH36</f>
        <v>-42533.36745</v>
      </c>
      <c r="AJ5" s="50">
        <f>'107 e. Chalmers'!AI36+'306 e. Armory'!AI36+'505 e. Clark'!AI36+'602 e. Clark'!AI36</f>
        <v>-42533.36745</v>
      </c>
      <c r="AK5" s="50">
        <f>'107 e. Chalmers'!AJ36+'306 e. Armory'!AJ36+'505 e. Clark'!AJ36+'602 e. Clark'!AJ36</f>
        <v>-42533.36745</v>
      </c>
      <c r="AL5" s="50">
        <f>'107 e. Chalmers'!AK36+'306 e. Armory'!AK36+'505 e. Clark'!AK36+'602 e. Clark'!AK36</f>
        <v>-42533.36745</v>
      </c>
      <c r="AM5" s="50">
        <f>'107 e. Chalmers'!AL36+'306 e. Armory'!AL36+'505 e. Clark'!AL36+'602 e. Clark'!AL36</f>
        <v>-42533.36745</v>
      </c>
      <c r="AN5" s="50">
        <f>'107 e. Chalmers'!AM36+'306 e. Armory'!AM36+'505 e. Clark'!AM36+'602 e. Clark'!AM36</f>
        <v>-42533.36745</v>
      </c>
      <c r="AO5" s="50">
        <f>'107 e. Chalmers'!AN36+'306 e. Armory'!AN36+'505 e. Clark'!AN36+'602 e. Clark'!AN36</f>
        <v>-43687.00408</v>
      </c>
      <c r="AP5" s="50">
        <f>'107 e. Chalmers'!AO36+'306 e. Armory'!AO36+'505 e. Clark'!AO36+'602 e. Clark'!AO36</f>
        <v>-43687.00408</v>
      </c>
      <c r="AQ5" s="50">
        <f>'107 e. Chalmers'!AP36+'306 e. Armory'!AP36+'505 e. Clark'!AP36+'602 e. Clark'!AP36</f>
        <v>-43687.00408</v>
      </c>
      <c r="AR5" s="50">
        <f>'107 e. Chalmers'!AQ36+'306 e. Armory'!AQ36+'505 e. Clark'!AQ36+'602 e. Clark'!AQ36</f>
        <v>-43687.00408</v>
      </c>
      <c r="AS5" s="50">
        <f>'107 e. Chalmers'!AR36+'306 e. Armory'!AR36+'505 e. Clark'!AR36+'602 e. Clark'!AR36</f>
        <v>-43687.00408</v>
      </c>
      <c r="AT5" s="50">
        <f>'107 e. Chalmers'!AS36+'306 e. Armory'!AS36+'505 e. Clark'!AS36+'602 e. Clark'!AS36</f>
        <v>-43687.00408</v>
      </c>
      <c r="AU5" s="50">
        <f>'107 e. Chalmers'!AT36+'306 e. Armory'!AT36+'505 e. Clark'!AT36+'602 e. Clark'!AT36</f>
        <v>-43687.00408</v>
      </c>
      <c r="AV5" s="50">
        <f>'107 e. Chalmers'!AU36+'306 e. Armory'!AU36+'505 e. Clark'!AU36+'602 e. Clark'!AU36</f>
        <v>-43687.00408</v>
      </c>
      <c r="AW5" s="50">
        <f>'107 e. Chalmers'!AV36+'306 e. Armory'!AV36+'505 e. Clark'!AV36+'602 e. Clark'!AV36</f>
        <v>-43687.00408</v>
      </c>
      <c r="AX5" s="50">
        <f>'107 e. Chalmers'!AW36+'306 e. Armory'!AW36+'505 e. Clark'!AW36+'602 e. Clark'!AW36</f>
        <v>-43687.00408</v>
      </c>
      <c r="AY5" s="50">
        <f>'107 e. Chalmers'!AX36+'306 e. Armory'!AX36+'505 e. Clark'!AX36+'602 e. Clark'!AX36</f>
        <v>-43687.00408</v>
      </c>
      <c r="AZ5" s="50">
        <f>'107 e. Chalmers'!AY36+'306 e. Armory'!AY36+'505 e. Clark'!AY36+'602 e. Clark'!AY36</f>
        <v>-43687.00408</v>
      </c>
      <c r="BA5" s="50">
        <f>'107 e. Chalmers'!AZ36+'306 e. Armory'!AZ36+'505 e. Clark'!AZ36+'602 e. Clark'!AZ36</f>
        <v>-44997.6142</v>
      </c>
      <c r="BB5" s="50">
        <f>'107 e. Chalmers'!BA36+'306 e. Armory'!BA36+'505 e. Clark'!BA36+'602 e. Clark'!BA36</f>
        <v>-44997.6142</v>
      </c>
      <c r="BC5" s="50">
        <f>'107 e. Chalmers'!BB36+'306 e. Armory'!BB36+'505 e. Clark'!BB36+'602 e. Clark'!BB36</f>
        <v>-44997.6142</v>
      </c>
      <c r="BD5" s="50">
        <f>'107 e. Chalmers'!BC36+'306 e. Armory'!BC36+'505 e. Clark'!BC36+'602 e. Clark'!BC36</f>
        <v>-44997.6142</v>
      </c>
      <c r="BE5" s="50">
        <f>'107 e. Chalmers'!BD36+'306 e. Armory'!BD36+'505 e. Clark'!BD36+'602 e. Clark'!BD36</f>
        <v>-44997.6142</v>
      </c>
      <c r="BF5" s="50">
        <f>'107 e. Chalmers'!BE36+'306 e. Armory'!BE36+'505 e. Clark'!BE36+'602 e. Clark'!BE36</f>
        <v>-44997.6142</v>
      </c>
      <c r="BG5" s="50">
        <f>'107 e. Chalmers'!BF36+'306 e. Armory'!BF36+'505 e. Clark'!BF36+'602 e. Clark'!BF36</f>
        <v>-44997.6142</v>
      </c>
      <c r="BH5" s="50">
        <f>'107 e. Chalmers'!BG36+'306 e. Armory'!BG36+'505 e. Clark'!BG36+'602 e. Clark'!BG36</f>
        <v>-44997.6142</v>
      </c>
      <c r="BI5" s="50">
        <f>'107 e. Chalmers'!BH36+'306 e. Armory'!BH36+'505 e. Clark'!BH36+'602 e. Clark'!BH36</f>
        <v>-44997.6142</v>
      </c>
      <c r="BJ5" s="50">
        <f>'107 e. Chalmers'!BI36+'306 e. Armory'!BI36+'505 e. Clark'!BI36+'602 e. Clark'!BI36</f>
        <v>-44997.6142</v>
      </c>
      <c r="BK5" s="50">
        <f>'107 e. Chalmers'!BJ36+'306 e. Armory'!BJ36+'505 e. Clark'!BJ36+'602 e. Clark'!BJ36</f>
        <v>-44997.6142</v>
      </c>
      <c r="BL5" s="50">
        <f>'107 e. Chalmers'!BK36+'306 e. Armory'!BK36+'505 e. Clark'!BK36+'602 e. Clark'!BK36</f>
        <v>-44997.6142</v>
      </c>
      <c r="BM5" s="50">
        <f>'107 e. Chalmers'!BL36+'306 e. Armory'!BL36+'505 e. Clark'!BL36+'602 e. Clark'!BL36</f>
        <v>-46347.54263</v>
      </c>
      <c r="BN5" s="50">
        <f>'107 e. Chalmers'!BM36+'306 e. Armory'!BM36+'505 e. Clark'!BM36+'602 e. Clark'!BM36</f>
        <v>-46347.54263</v>
      </c>
      <c r="BO5" s="50">
        <f>'107 e. Chalmers'!BN36+'306 e. Armory'!BN36+'505 e. Clark'!BN36+'602 e. Clark'!BN36</f>
        <v>-46347.54263</v>
      </c>
      <c r="BP5" s="50">
        <f>'107 e. Chalmers'!BO36+'306 e. Armory'!BO36+'505 e. Clark'!BO36+'602 e. Clark'!BO36</f>
        <v>-46347.54263</v>
      </c>
      <c r="BQ5" s="50">
        <f>'107 e. Chalmers'!BP36+'306 e. Armory'!BP36+'505 e. Clark'!BP36+'602 e. Clark'!BP36</f>
        <v>-46347.54263</v>
      </c>
      <c r="BR5" s="50">
        <f>'107 e. Chalmers'!BQ36+'306 e. Armory'!BQ36+'505 e. Clark'!BQ36+'602 e. Clark'!BQ36</f>
        <v>-46347.54263</v>
      </c>
      <c r="BS5" s="50">
        <f>'107 e. Chalmers'!BR36+'306 e. Armory'!BR36+'505 e. Clark'!BR36+'602 e. Clark'!BR36</f>
        <v>-46347.54263</v>
      </c>
      <c r="BT5" s="50">
        <f>'107 e. Chalmers'!BS36+'306 e. Armory'!BS36+'505 e. Clark'!BS36+'602 e. Clark'!BS36</f>
        <v>-46347.54263</v>
      </c>
      <c r="BU5" s="50">
        <f>'107 e. Chalmers'!BT36+'306 e. Armory'!BT36+'505 e. Clark'!BT36+'602 e. Clark'!BT36</f>
        <v>-46347.54263</v>
      </c>
      <c r="BV5" s="50">
        <f>'107 e. Chalmers'!BU36+'306 e. Armory'!BU36+'505 e. Clark'!BU36+'602 e. Clark'!BU36</f>
        <v>-46347.54263</v>
      </c>
      <c r="BW5" s="50">
        <f>'107 e. Chalmers'!BV36+'306 e. Armory'!BV36+'505 e. Clark'!BV36+'602 e. Clark'!BV36</f>
        <v>-46347.54263</v>
      </c>
      <c r="BX5" s="50">
        <f>'107 e. Chalmers'!BW36+'306 e. Armory'!BW36+'505 e. Clark'!BW36+'602 e. Clark'!BW36</f>
        <v>-46347.54263</v>
      </c>
      <c r="BY5" s="50">
        <f>'107 e. Chalmers'!BX36+'306 e. Armory'!BX36+'505 e. Clark'!BX36+'602 e. Clark'!BX36</f>
        <v>-47737.96891</v>
      </c>
      <c r="BZ5" s="50">
        <f>'107 e. Chalmers'!BY36+'306 e. Armory'!BY36+'505 e. Clark'!BY36+'602 e. Clark'!BY36</f>
        <v>-47737.96891</v>
      </c>
      <c r="CA5" s="50">
        <f>'107 e. Chalmers'!BZ36+'306 e. Armory'!BZ36+'505 e. Clark'!BZ36+'602 e. Clark'!BZ36</f>
        <v>-47737.96891</v>
      </c>
      <c r="CB5" s="50">
        <f>'107 e. Chalmers'!CA36+'306 e. Armory'!CA36+'505 e. Clark'!CA36+'602 e. Clark'!CA36</f>
        <v>-47737.96891</v>
      </c>
      <c r="CC5" s="50">
        <f>'107 e. Chalmers'!CB36+'306 e. Armory'!CB36+'505 e. Clark'!CB36+'602 e. Clark'!CB36</f>
        <v>-47737.96891</v>
      </c>
      <c r="CD5" s="50">
        <f>'107 e. Chalmers'!CC36+'306 e. Armory'!CC36+'505 e. Clark'!CC36+'602 e. Clark'!CC36</f>
        <v>-47737.96891</v>
      </c>
      <c r="CE5" s="50">
        <f>'107 e. Chalmers'!CD36+'306 e. Armory'!CD36+'505 e. Clark'!CD36+'602 e. Clark'!CD36</f>
        <v>-47737.96891</v>
      </c>
      <c r="CF5" s="50">
        <f>'107 e. Chalmers'!CE36+'306 e. Armory'!CE36+'505 e. Clark'!CE36+'602 e. Clark'!CE36</f>
        <v>-47737.96891</v>
      </c>
      <c r="CG5" s="50">
        <f>'107 e. Chalmers'!CF36+'306 e. Armory'!CF36+'505 e. Clark'!CF36+'602 e. Clark'!CF36</f>
        <v>-47737.96891</v>
      </c>
      <c r="CH5" s="50">
        <f>'107 e. Chalmers'!CG36+'306 e. Armory'!CG36+'505 e. Clark'!CG36+'602 e. Clark'!CG36</f>
        <v>-47737.96891</v>
      </c>
      <c r="CI5" s="50">
        <f>'107 e. Chalmers'!CH36+'306 e. Armory'!CH36+'505 e. Clark'!CH36+'602 e. Clark'!CH36</f>
        <v>-47737.96891</v>
      </c>
      <c r="CJ5" s="50">
        <f>'107 e. Chalmers'!CI36+'306 e. Armory'!CI36+'505 e. Clark'!CI36+'602 e. Clark'!CI36</f>
        <v>-47737.96891</v>
      </c>
      <c r="CK5" s="50">
        <f>'107 e. Chalmers'!CJ36+'306 e. Armory'!CJ36+'505 e. Clark'!CJ36+'602 e. Clark'!CJ36</f>
        <v>-49170.10798</v>
      </c>
      <c r="CL5" s="50">
        <f>'107 e. Chalmers'!CK36+'306 e. Armory'!CK36+'505 e. Clark'!CK36+'602 e. Clark'!CK36</f>
        <v>-49170.10798</v>
      </c>
      <c r="CM5" s="50">
        <f>'107 e. Chalmers'!CL36+'306 e. Armory'!CL36+'505 e. Clark'!CL36+'602 e. Clark'!CL36</f>
        <v>-49170.10798</v>
      </c>
      <c r="CN5" s="50">
        <f>'107 e. Chalmers'!CM36+'306 e. Armory'!CM36+'505 e. Clark'!CM36+'602 e. Clark'!CM36</f>
        <v>-49170.10798</v>
      </c>
      <c r="CO5" s="50">
        <f>'107 e. Chalmers'!CN36+'306 e. Armory'!CN36+'505 e. Clark'!CN36+'602 e. Clark'!CN36</f>
        <v>-49170.10798</v>
      </c>
      <c r="CP5" s="50">
        <f>'107 e. Chalmers'!CO36+'306 e. Armory'!CO36+'505 e. Clark'!CO36+'602 e. Clark'!CO36</f>
        <v>-49170.10798</v>
      </c>
      <c r="CQ5" s="50">
        <f>'107 e. Chalmers'!CP36+'306 e. Armory'!CP36+'505 e. Clark'!CP36+'602 e. Clark'!CP36</f>
        <v>-49170.10798</v>
      </c>
      <c r="CR5" s="50">
        <f>'107 e. Chalmers'!CQ36+'306 e. Armory'!CQ36+'505 e. Clark'!CQ36+'602 e. Clark'!CQ36</f>
        <v>-49170.10798</v>
      </c>
      <c r="CS5" s="50">
        <f>'107 e. Chalmers'!CR36+'306 e. Armory'!CR36+'505 e. Clark'!CR36+'602 e. Clark'!CR36</f>
        <v>-49170.10798</v>
      </c>
      <c r="CT5" s="50">
        <f>'107 e. Chalmers'!CS36+'306 e. Armory'!CS36+'505 e. Clark'!CS36+'602 e. Clark'!CS36</f>
        <v>-49170.10798</v>
      </c>
      <c r="CU5" s="50">
        <f>'107 e. Chalmers'!CT36+'306 e. Armory'!CT36+'505 e. Clark'!CT36+'602 e. Clark'!CT36</f>
        <v>-49170.10798</v>
      </c>
      <c r="CV5" s="50">
        <f>'107 e. Chalmers'!CU36+'306 e. Armory'!CU36+'505 e. Clark'!CU36+'602 e. Clark'!CU36</f>
        <v>-49170.10798</v>
      </c>
      <c r="CW5" s="50">
        <f>'107 e. Chalmers'!CV36+'306 e. Armory'!CV36+'505 e. Clark'!CV36+'602 e. Clark'!CV36</f>
        <v>-50645.21122</v>
      </c>
      <c r="CX5" s="50">
        <f>'107 e. Chalmers'!CW36+'306 e. Armory'!CW36+'505 e. Clark'!CW36+'602 e. Clark'!CW36</f>
        <v>-50645.21122</v>
      </c>
      <c r="CY5" s="50">
        <f>'107 e. Chalmers'!CX36+'306 e. Armory'!CX36+'505 e. Clark'!CX36+'602 e. Clark'!CX36</f>
        <v>-50645.21122</v>
      </c>
      <c r="CZ5" s="50">
        <f>'107 e. Chalmers'!CY36+'306 e. Armory'!CY36+'505 e. Clark'!CY36+'602 e. Clark'!CY36</f>
        <v>-50645.21122</v>
      </c>
      <c r="DA5" s="50">
        <f>'107 e. Chalmers'!CZ36+'306 e. Armory'!CZ36+'505 e. Clark'!CZ36+'602 e. Clark'!CZ36</f>
        <v>-50645.21122</v>
      </c>
      <c r="DB5" s="50">
        <f>'107 e. Chalmers'!DA36+'306 e. Armory'!DA36+'505 e. Clark'!DA36+'602 e. Clark'!DA36</f>
        <v>-50645.21122</v>
      </c>
      <c r="DC5" s="50">
        <f>'107 e. Chalmers'!DB36+'306 e. Armory'!DB36+'505 e. Clark'!DB36+'602 e. Clark'!DB36</f>
        <v>-50645.21122</v>
      </c>
      <c r="DD5" s="50">
        <f>'107 e. Chalmers'!DC36+'306 e. Armory'!DC36+'505 e. Clark'!DC36+'602 e. Clark'!DC36</f>
        <v>-50645.21122</v>
      </c>
      <c r="DE5" s="50">
        <f>'107 e. Chalmers'!DD36+'306 e. Armory'!DD36+'505 e. Clark'!DD36+'602 e. Clark'!DD36</f>
        <v>-50645.21122</v>
      </c>
      <c r="DF5" s="50">
        <f>'107 e. Chalmers'!DE36+'306 e. Armory'!DE36+'505 e. Clark'!DE36+'602 e. Clark'!DE36</f>
        <v>-50645.21122</v>
      </c>
      <c r="DG5" s="50">
        <f>'107 e. Chalmers'!DF36+'306 e. Armory'!DF36+'505 e. Clark'!DF36+'602 e. Clark'!DF36</f>
        <v>-50645.21122</v>
      </c>
      <c r="DH5" s="50">
        <f>'107 e. Chalmers'!DG36+'306 e. Armory'!DG36+'505 e. Clark'!DG36+'602 e. Clark'!DG36</f>
        <v>-50645.21122</v>
      </c>
      <c r="DI5" s="50">
        <f>'107 e. Chalmers'!DH36+'306 e. Armory'!DH36+'505 e. Clark'!DH36+'602 e. Clark'!DH36</f>
        <v>-51952.52212</v>
      </c>
      <c r="DJ5" s="50">
        <f>'107 e. Chalmers'!DI36+'306 e. Armory'!DI36+'505 e. Clark'!DI36+'602 e. Clark'!DI36</f>
        <v>-51952.52212</v>
      </c>
      <c r="DK5" s="50">
        <f>'107 e. Chalmers'!DJ36+'306 e. Armory'!DJ36+'505 e. Clark'!DJ36+'602 e. Clark'!DJ36</f>
        <v>-51952.52212</v>
      </c>
      <c r="DL5" s="50">
        <f>'107 e. Chalmers'!DK36+'306 e. Armory'!DK36+'505 e. Clark'!DK36+'602 e. Clark'!DK36</f>
        <v>-51952.52212</v>
      </c>
      <c r="DM5" s="50">
        <f>'107 e. Chalmers'!DL36+'306 e. Armory'!DL36+'505 e. Clark'!DL36+'602 e. Clark'!DL36</f>
        <v>-51952.52212</v>
      </c>
      <c r="DN5" s="50">
        <f>'107 e. Chalmers'!DM36+'306 e. Armory'!DM36+'505 e. Clark'!DM36+'602 e. Clark'!DM36</f>
        <v>-51952.52212</v>
      </c>
      <c r="DO5" s="50">
        <f>'107 e. Chalmers'!DN36+'306 e. Armory'!DN36+'505 e. Clark'!DN36+'602 e. Clark'!DN36</f>
        <v>-51952.52212</v>
      </c>
      <c r="DP5" s="50">
        <f>'107 e. Chalmers'!DO36+'306 e. Armory'!DO36+'505 e. Clark'!DO36+'602 e. Clark'!DO36</f>
        <v>-51952.52212</v>
      </c>
      <c r="DQ5" s="50">
        <f>'107 e. Chalmers'!DP36+'306 e. Armory'!DP36+'505 e. Clark'!DP36+'602 e. Clark'!DP36</f>
        <v>-51952.52212</v>
      </c>
      <c r="DR5" s="50">
        <f>'107 e. Chalmers'!DQ36+'306 e. Armory'!DQ36+'505 e. Clark'!DQ36+'602 e. Clark'!DQ36</f>
        <v>-51952.52212</v>
      </c>
      <c r="DS5" s="50">
        <f>'107 e. Chalmers'!DR36+'306 e. Armory'!DR36+'505 e. Clark'!DR36+'602 e. Clark'!DR36</f>
        <v>-51952.52212</v>
      </c>
      <c r="DT5" s="50">
        <f>'107 e. Chalmers'!DS36+'306 e. Armory'!DS36+'505 e. Clark'!DS36+'602 e. Clark'!DS36</f>
        <v>-51952.52212</v>
      </c>
      <c r="DU5" s="50">
        <f>'107 e. Chalmers'!DT36+'306 e. Armory'!DT36+'505 e. Clark'!DT36+'602 e. Clark'!DT36</f>
        <v>-53471.40579</v>
      </c>
      <c r="DV5" s="50">
        <f>'107 e. Chalmers'!DU36+'306 e. Armory'!DU36+'505 e. Clark'!DU36+'602 e. Clark'!DU36</f>
        <v>-53471.40579</v>
      </c>
      <c r="DW5" s="50">
        <f>'107 e. Chalmers'!DV36+'306 e. Armory'!DV36+'505 e. Clark'!DV36+'602 e. Clark'!DV36</f>
        <v>-53471.40579</v>
      </c>
      <c r="DX5" s="50">
        <f>'107 e. Chalmers'!DW36+'306 e. Armory'!DW36+'505 e. Clark'!DW36+'602 e. Clark'!DW36</f>
        <v>-53471.40579</v>
      </c>
      <c r="DY5" s="50">
        <f>'107 e. Chalmers'!DX36+'306 e. Armory'!DX36+'505 e. Clark'!DX36+'602 e. Clark'!DX36</f>
        <v>-53471.40579</v>
      </c>
      <c r="DZ5" s="50">
        <f>'107 e. Chalmers'!DY36+'306 e. Armory'!DY36+'505 e. Clark'!DY36+'602 e. Clark'!DY36</f>
        <v>-53471.40579</v>
      </c>
      <c r="EA5" s="50">
        <f>'107 e. Chalmers'!DZ36+'306 e. Armory'!DZ36+'505 e. Clark'!DZ36+'602 e. Clark'!DZ36</f>
        <v>-53471.40579</v>
      </c>
      <c r="EB5" s="50">
        <f>'107 e. Chalmers'!EA36+'306 e. Armory'!EA36+'505 e. Clark'!EA36+'602 e. Clark'!EA36</f>
        <v>-53471.40579</v>
      </c>
      <c r="EC5" s="50">
        <f>'107 e. Chalmers'!EB36+'306 e. Armory'!EB36+'505 e. Clark'!EB36+'602 e. Clark'!EB36</f>
        <v>-53471.40579</v>
      </c>
      <c r="ED5" s="50">
        <f>'107 e. Chalmers'!EC36+'306 e. Armory'!EC36+'505 e. Clark'!EC36+'602 e. Clark'!EC36</f>
        <v>-53471.40579</v>
      </c>
      <c r="EE5" s="50">
        <f>'107 e. Chalmers'!ED36+'306 e. Armory'!ED36+'505 e. Clark'!ED36+'602 e. Clark'!ED36</f>
        <v>-53471.40579</v>
      </c>
      <c r="EF5" s="50">
        <f>'107 e. Chalmers'!EE36+'306 e. Armory'!EE36+'505 e. Clark'!EE36+'602 e. Clark'!EE36</f>
        <v>-53471.40579</v>
      </c>
    </row>
    <row r="6" ht="15.75" customHeight="1">
      <c r="A6" s="1"/>
      <c r="B6" s="1"/>
      <c r="C6" s="1"/>
      <c r="D6" s="43" t="s">
        <v>91</v>
      </c>
      <c r="E6" s="200">
        <f t="shared" ref="E6:EF6" si="3">SUM(E4:E5)</f>
        <v>66948.78995</v>
      </c>
      <c r="F6" s="200">
        <f t="shared" si="3"/>
        <v>66948.78995</v>
      </c>
      <c r="G6" s="200">
        <f t="shared" si="3"/>
        <v>66948.78995</v>
      </c>
      <c r="H6" s="200">
        <f t="shared" si="3"/>
        <v>66948.78995</v>
      </c>
      <c r="I6" s="200">
        <f t="shared" si="3"/>
        <v>66948.78995</v>
      </c>
      <c r="J6" s="200">
        <f t="shared" si="3"/>
        <v>66948.78995</v>
      </c>
      <c r="K6" s="200">
        <f t="shared" si="3"/>
        <v>66948.78995</v>
      </c>
      <c r="L6" s="200">
        <f t="shared" si="3"/>
        <v>66948.78995</v>
      </c>
      <c r="M6" s="200">
        <f t="shared" si="3"/>
        <v>66948.78995</v>
      </c>
      <c r="N6" s="200">
        <f t="shared" si="3"/>
        <v>66948.78995</v>
      </c>
      <c r="O6" s="200">
        <f t="shared" si="3"/>
        <v>66948.78995</v>
      </c>
      <c r="P6" s="200">
        <f t="shared" si="3"/>
        <v>66948.78995</v>
      </c>
      <c r="Q6" s="200">
        <f t="shared" si="3"/>
        <v>70878.65207</v>
      </c>
      <c r="R6" s="200">
        <f t="shared" si="3"/>
        <v>70878.65207</v>
      </c>
      <c r="S6" s="200">
        <f t="shared" si="3"/>
        <v>70878.65207</v>
      </c>
      <c r="T6" s="200">
        <f t="shared" si="3"/>
        <v>70878.65207</v>
      </c>
      <c r="U6" s="200">
        <f t="shared" si="3"/>
        <v>70878.65207</v>
      </c>
      <c r="V6" s="200">
        <f t="shared" si="3"/>
        <v>70878.65207</v>
      </c>
      <c r="W6" s="200">
        <f t="shared" si="3"/>
        <v>70878.65207</v>
      </c>
      <c r="X6" s="200">
        <f t="shared" si="3"/>
        <v>70878.65207</v>
      </c>
      <c r="Y6" s="200">
        <f t="shared" si="3"/>
        <v>70878.65207</v>
      </c>
      <c r="Z6" s="200">
        <f t="shared" si="3"/>
        <v>70878.65207</v>
      </c>
      <c r="AA6" s="200">
        <f t="shared" si="3"/>
        <v>70878.65207</v>
      </c>
      <c r="AB6" s="200">
        <f t="shared" si="3"/>
        <v>70878.65207</v>
      </c>
      <c r="AC6" s="200">
        <f t="shared" si="3"/>
        <v>72110.00729</v>
      </c>
      <c r="AD6" s="200">
        <f t="shared" si="3"/>
        <v>72110.00729</v>
      </c>
      <c r="AE6" s="200">
        <f t="shared" si="3"/>
        <v>72110.00729</v>
      </c>
      <c r="AF6" s="200">
        <f t="shared" si="3"/>
        <v>72110.00729</v>
      </c>
      <c r="AG6" s="200">
        <f t="shared" si="3"/>
        <v>72110.00729</v>
      </c>
      <c r="AH6" s="200">
        <f t="shared" si="3"/>
        <v>72110.00729</v>
      </c>
      <c r="AI6" s="200">
        <f t="shared" si="3"/>
        <v>72110.00729</v>
      </c>
      <c r="AJ6" s="200">
        <f t="shared" si="3"/>
        <v>72110.00729</v>
      </c>
      <c r="AK6" s="200">
        <f t="shared" si="3"/>
        <v>72110.00729</v>
      </c>
      <c r="AL6" s="200">
        <f t="shared" si="3"/>
        <v>72110.00729</v>
      </c>
      <c r="AM6" s="200">
        <f t="shared" si="3"/>
        <v>72110.00729</v>
      </c>
      <c r="AN6" s="200">
        <f t="shared" si="3"/>
        <v>72110.00729</v>
      </c>
      <c r="AO6" s="200">
        <f t="shared" si="3"/>
        <v>73360.40308</v>
      </c>
      <c r="AP6" s="200">
        <f t="shared" si="3"/>
        <v>73360.40308</v>
      </c>
      <c r="AQ6" s="200">
        <f t="shared" si="3"/>
        <v>73360.40308</v>
      </c>
      <c r="AR6" s="200">
        <f t="shared" si="3"/>
        <v>73360.40308</v>
      </c>
      <c r="AS6" s="200">
        <f t="shared" si="3"/>
        <v>73360.40308</v>
      </c>
      <c r="AT6" s="200">
        <f t="shared" si="3"/>
        <v>73360.40308</v>
      </c>
      <c r="AU6" s="200">
        <f t="shared" si="3"/>
        <v>73360.40308</v>
      </c>
      <c r="AV6" s="200">
        <f t="shared" si="3"/>
        <v>73360.40308</v>
      </c>
      <c r="AW6" s="200">
        <f t="shared" si="3"/>
        <v>73360.40308</v>
      </c>
      <c r="AX6" s="200">
        <f t="shared" si="3"/>
        <v>73360.40308</v>
      </c>
      <c r="AY6" s="200">
        <f t="shared" si="3"/>
        <v>73360.40308</v>
      </c>
      <c r="AZ6" s="200">
        <f t="shared" si="3"/>
        <v>73360.40308</v>
      </c>
      <c r="BA6" s="200">
        <f t="shared" si="3"/>
        <v>75561.21518</v>
      </c>
      <c r="BB6" s="200">
        <f t="shared" si="3"/>
        <v>75561.21518</v>
      </c>
      <c r="BC6" s="200">
        <f t="shared" si="3"/>
        <v>75561.21518</v>
      </c>
      <c r="BD6" s="200">
        <f t="shared" si="3"/>
        <v>75561.21518</v>
      </c>
      <c r="BE6" s="200">
        <f t="shared" si="3"/>
        <v>75561.21518</v>
      </c>
      <c r="BF6" s="200">
        <f t="shared" si="3"/>
        <v>75561.21518</v>
      </c>
      <c r="BG6" s="200">
        <f t="shared" si="3"/>
        <v>75561.21518</v>
      </c>
      <c r="BH6" s="200">
        <f t="shared" si="3"/>
        <v>75561.21518</v>
      </c>
      <c r="BI6" s="200">
        <f t="shared" si="3"/>
        <v>75561.21518</v>
      </c>
      <c r="BJ6" s="200">
        <f t="shared" si="3"/>
        <v>75561.21518</v>
      </c>
      <c r="BK6" s="200">
        <f t="shared" si="3"/>
        <v>75561.21518</v>
      </c>
      <c r="BL6" s="200">
        <f t="shared" si="3"/>
        <v>75561.21518</v>
      </c>
      <c r="BM6" s="200">
        <f t="shared" si="3"/>
        <v>77828.05163</v>
      </c>
      <c r="BN6" s="200">
        <f t="shared" si="3"/>
        <v>77828.05163</v>
      </c>
      <c r="BO6" s="200">
        <f t="shared" si="3"/>
        <v>77828.05163</v>
      </c>
      <c r="BP6" s="200">
        <f t="shared" si="3"/>
        <v>77828.05163</v>
      </c>
      <c r="BQ6" s="200">
        <f t="shared" si="3"/>
        <v>77828.05163</v>
      </c>
      <c r="BR6" s="200">
        <f t="shared" si="3"/>
        <v>77828.05163</v>
      </c>
      <c r="BS6" s="200">
        <f t="shared" si="3"/>
        <v>77828.05163</v>
      </c>
      <c r="BT6" s="200">
        <f t="shared" si="3"/>
        <v>77828.05163</v>
      </c>
      <c r="BU6" s="200">
        <f t="shared" si="3"/>
        <v>77828.05163</v>
      </c>
      <c r="BV6" s="200">
        <f t="shared" si="3"/>
        <v>77828.05163</v>
      </c>
      <c r="BW6" s="200">
        <f t="shared" si="3"/>
        <v>77828.05163</v>
      </c>
      <c r="BX6" s="200">
        <f t="shared" si="3"/>
        <v>77828.05163</v>
      </c>
      <c r="BY6" s="200">
        <f t="shared" si="3"/>
        <v>80162.89318</v>
      </c>
      <c r="BZ6" s="200">
        <f t="shared" si="3"/>
        <v>80162.89318</v>
      </c>
      <c r="CA6" s="200">
        <f t="shared" si="3"/>
        <v>80162.89318</v>
      </c>
      <c r="CB6" s="200">
        <f t="shared" si="3"/>
        <v>80162.89318</v>
      </c>
      <c r="CC6" s="200">
        <f t="shared" si="3"/>
        <v>80162.89318</v>
      </c>
      <c r="CD6" s="200">
        <f t="shared" si="3"/>
        <v>80162.89318</v>
      </c>
      <c r="CE6" s="200">
        <f t="shared" si="3"/>
        <v>80162.89318</v>
      </c>
      <c r="CF6" s="200">
        <f t="shared" si="3"/>
        <v>80162.89318</v>
      </c>
      <c r="CG6" s="200">
        <f t="shared" si="3"/>
        <v>80162.89318</v>
      </c>
      <c r="CH6" s="200">
        <f t="shared" si="3"/>
        <v>80162.89318</v>
      </c>
      <c r="CI6" s="200">
        <f t="shared" si="3"/>
        <v>80162.89318</v>
      </c>
      <c r="CJ6" s="200">
        <f t="shared" si="3"/>
        <v>80162.89318</v>
      </c>
      <c r="CK6" s="200">
        <f t="shared" si="3"/>
        <v>82567.77998</v>
      </c>
      <c r="CL6" s="200">
        <f t="shared" si="3"/>
        <v>82567.77998</v>
      </c>
      <c r="CM6" s="200">
        <f t="shared" si="3"/>
        <v>82567.77998</v>
      </c>
      <c r="CN6" s="200">
        <f t="shared" si="3"/>
        <v>82567.77998</v>
      </c>
      <c r="CO6" s="200">
        <f t="shared" si="3"/>
        <v>82567.77998</v>
      </c>
      <c r="CP6" s="200">
        <f t="shared" si="3"/>
        <v>82567.77998</v>
      </c>
      <c r="CQ6" s="200">
        <f t="shared" si="3"/>
        <v>82567.77998</v>
      </c>
      <c r="CR6" s="200">
        <f t="shared" si="3"/>
        <v>82567.77998</v>
      </c>
      <c r="CS6" s="200">
        <f t="shared" si="3"/>
        <v>82567.77998</v>
      </c>
      <c r="CT6" s="200">
        <f t="shared" si="3"/>
        <v>82567.77998</v>
      </c>
      <c r="CU6" s="200">
        <f t="shared" si="3"/>
        <v>82567.77998</v>
      </c>
      <c r="CV6" s="200">
        <f t="shared" si="3"/>
        <v>82567.77998</v>
      </c>
      <c r="CW6" s="200">
        <f t="shared" si="3"/>
        <v>85044.81337</v>
      </c>
      <c r="CX6" s="200">
        <f t="shared" si="3"/>
        <v>85044.81337</v>
      </c>
      <c r="CY6" s="200">
        <f t="shared" si="3"/>
        <v>85044.81337</v>
      </c>
      <c r="CZ6" s="200">
        <f t="shared" si="3"/>
        <v>85044.81337</v>
      </c>
      <c r="DA6" s="200">
        <f t="shared" si="3"/>
        <v>85044.81337</v>
      </c>
      <c r="DB6" s="200">
        <f t="shared" si="3"/>
        <v>85044.81337</v>
      </c>
      <c r="DC6" s="200">
        <f t="shared" si="3"/>
        <v>85044.81337</v>
      </c>
      <c r="DD6" s="200">
        <f t="shared" si="3"/>
        <v>85044.81337</v>
      </c>
      <c r="DE6" s="200">
        <f t="shared" si="3"/>
        <v>85044.81337</v>
      </c>
      <c r="DF6" s="200">
        <f t="shared" si="3"/>
        <v>85044.81337</v>
      </c>
      <c r="DG6" s="200">
        <f t="shared" si="3"/>
        <v>85044.81337</v>
      </c>
      <c r="DH6" s="200">
        <f t="shared" si="3"/>
        <v>85044.81337</v>
      </c>
      <c r="DI6" s="200">
        <f t="shared" si="3"/>
        <v>86106.74182</v>
      </c>
      <c r="DJ6" s="200">
        <f t="shared" si="3"/>
        <v>86106.74182</v>
      </c>
      <c r="DK6" s="200">
        <f t="shared" si="3"/>
        <v>86106.74182</v>
      </c>
      <c r="DL6" s="200">
        <f t="shared" si="3"/>
        <v>86106.74182</v>
      </c>
      <c r="DM6" s="200">
        <f t="shared" si="3"/>
        <v>86106.74182</v>
      </c>
      <c r="DN6" s="200">
        <f t="shared" si="3"/>
        <v>86106.74182</v>
      </c>
      <c r="DO6" s="200">
        <f t="shared" si="3"/>
        <v>86106.74182</v>
      </c>
      <c r="DP6" s="200">
        <f t="shared" si="3"/>
        <v>86106.74182</v>
      </c>
      <c r="DQ6" s="200">
        <f t="shared" si="3"/>
        <v>86106.74182</v>
      </c>
      <c r="DR6" s="200">
        <f t="shared" si="3"/>
        <v>86106.74182</v>
      </c>
      <c r="DS6" s="200">
        <f t="shared" si="3"/>
        <v>86106.74182</v>
      </c>
      <c r="DT6" s="200">
        <f t="shared" si="3"/>
        <v>86106.74182</v>
      </c>
      <c r="DU6" s="200">
        <f t="shared" si="3"/>
        <v>88211.60755</v>
      </c>
      <c r="DV6" s="200">
        <f t="shared" si="3"/>
        <v>88211.60755</v>
      </c>
      <c r="DW6" s="200">
        <f t="shared" si="3"/>
        <v>88211.60755</v>
      </c>
      <c r="DX6" s="200">
        <f t="shared" si="3"/>
        <v>88211.60755</v>
      </c>
      <c r="DY6" s="200">
        <f t="shared" si="3"/>
        <v>88211.60755</v>
      </c>
      <c r="DZ6" s="200">
        <f t="shared" si="3"/>
        <v>88211.60755</v>
      </c>
      <c r="EA6" s="200">
        <f t="shared" si="3"/>
        <v>88211.60755</v>
      </c>
      <c r="EB6" s="200">
        <f t="shared" si="3"/>
        <v>88211.60755</v>
      </c>
      <c r="EC6" s="200">
        <f t="shared" si="3"/>
        <v>88211.60755</v>
      </c>
      <c r="ED6" s="200">
        <f t="shared" si="3"/>
        <v>88211.60755</v>
      </c>
      <c r="EE6" s="200">
        <f t="shared" si="3"/>
        <v>88211.60755</v>
      </c>
      <c r="EF6" s="200">
        <f t="shared" si="3"/>
        <v>88211.60755</v>
      </c>
    </row>
    <row r="7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</row>
    <row r="8" ht="15.75" customHeight="1">
      <c r="A8" s="1"/>
      <c r="B8" s="1"/>
      <c r="C8" s="36" t="s">
        <v>93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</row>
    <row r="9" ht="15.75" customHeight="1">
      <c r="A9" s="1"/>
      <c r="B9" s="1"/>
      <c r="C9" s="1"/>
      <c r="D9" s="1" t="s">
        <v>178</v>
      </c>
      <c r="E9" s="50">
        <f>D38</f>
        <v>7498264.475</v>
      </c>
      <c r="F9" s="50">
        <f t="shared" ref="F9:EF9" si="4">E13</f>
        <v>7498264.475</v>
      </c>
      <c r="G9" s="50">
        <f t="shared" si="4"/>
        <v>7498264.475</v>
      </c>
      <c r="H9" s="50">
        <f t="shared" si="4"/>
        <v>7498264.475</v>
      </c>
      <c r="I9" s="50">
        <f t="shared" si="4"/>
        <v>7498264.475</v>
      </c>
      <c r="J9" s="50">
        <f t="shared" si="4"/>
        <v>7498264.475</v>
      </c>
      <c r="K9" s="50">
        <f t="shared" si="4"/>
        <v>7498264.475</v>
      </c>
      <c r="L9" s="50">
        <f t="shared" si="4"/>
        <v>7498264.475</v>
      </c>
      <c r="M9" s="50">
        <f t="shared" si="4"/>
        <v>7498264.475</v>
      </c>
      <c r="N9" s="50">
        <f t="shared" si="4"/>
        <v>7498264.475</v>
      </c>
      <c r="O9" s="50">
        <f t="shared" si="4"/>
        <v>7498264.475</v>
      </c>
      <c r="P9" s="50">
        <f t="shared" si="4"/>
        <v>7498264.475</v>
      </c>
      <c r="Q9" s="50">
        <f t="shared" si="4"/>
        <v>7498264.475</v>
      </c>
      <c r="R9" s="50">
        <f t="shared" si="4"/>
        <v>7498264.475</v>
      </c>
      <c r="S9" s="50">
        <f t="shared" si="4"/>
        <v>7498264.475</v>
      </c>
      <c r="T9" s="50">
        <f t="shared" si="4"/>
        <v>7498264.475</v>
      </c>
      <c r="U9" s="50">
        <f t="shared" si="4"/>
        <v>7498264.475</v>
      </c>
      <c r="V9" s="50">
        <f t="shared" si="4"/>
        <v>7498264.475</v>
      </c>
      <c r="W9" s="50">
        <f t="shared" si="4"/>
        <v>7498264.475</v>
      </c>
      <c r="X9" s="50">
        <f t="shared" si="4"/>
        <v>7498264.475</v>
      </c>
      <c r="Y9" s="50">
        <f t="shared" si="4"/>
        <v>7498264.475</v>
      </c>
      <c r="Z9" s="50">
        <f t="shared" si="4"/>
        <v>7498264.475</v>
      </c>
      <c r="AA9" s="50">
        <f t="shared" si="4"/>
        <v>7498264.475</v>
      </c>
      <c r="AB9" s="50">
        <f t="shared" si="4"/>
        <v>7498264.475</v>
      </c>
      <c r="AC9" s="50">
        <f t="shared" si="4"/>
        <v>7498264.475</v>
      </c>
      <c r="AD9" s="50">
        <f t="shared" si="4"/>
        <v>7498264.475</v>
      </c>
      <c r="AE9" s="50">
        <f t="shared" si="4"/>
        <v>7498264.475</v>
      </c>
      <c r="AF9" s="50">
        <f t="shared" si="4"/>
        <v>7498264.475</v>
      </c>
      <c r="AG9" s="50">
        <f t="shared" si="4"/>
        <v>7498264.475</v>
      </c>
      <c r="AH9" s="50">
        <f t="shared" si="4"/>
        <v>7498264.475</v>
      </c>
      <c r="AI9" s="50">
        <f t="shared" si="4"/>
        <v>7498264.475</v>
      </c>
      <c r="AJ9" s="50">
        <f t="shared" si="4"/>
        <v>7498264.475</v>
      </c>
      <c r="AK9" s="50">
        <f t="shared" si="4"/>
        <v>7498264.475</v>
      </c>
      <c r="AL9" s="50">
        <f t="shared" si="4"/>
        <v>7498264.475</v>
      </c>
      <c r="AM9" s="50">
        <f t="shared" si="4"/>
        <v>7498264.475</v>
      </c>
      <c r="AN9" s="50">
        <f t="shared" si="4"/>
        <v>7498264.475</v>
      </c>
      <c r="AO9" s="50">
        <f t="shared" si="4"/>
        <v>7498264.475</v>
      </c>
      <c r="AP9" s="50">
        <f t="shared" si="4"/>
        <v>7490799.913</v>
      </c>
      <c r="AQ9" s="50">
        <f t="shared" si="4"/>
        <v>7483298.028</v>
      </c>
      <c r="AR9" s="50">
        <f t="shared" si="4"/>
        <v>7475758.635</v>
      </c>
      <c r="AS9" s="50">
        <f t="shared" si="4"/>
        <v>7468181.544</v>
      </c>
      <c r="AT9" s="50">
        <f t="shared" si="4"/>
        <v>7460566.567</v>
      </c>
      <c r="AU9" s="50">
        <f t="shared" si="4"/>
        <v>7452913.516</v>
      </c>
      <c r="AV9" s="50">
        <f t="shared" si="4"/>
        <v>7445222.2</v>
      </c>
      <c r="AW9" s="50">
        <f t="shared" si="4"/>
        <v>7437492.427</v>
      </c>
      <c r="AX9" s="50">
        <f t="shared" si="4"/>
        <v>7429724.005</v>
      </c>
      <c r="AY9" s="50">
        <f t="shared" si="4"/>
        <v>7421916.741</v>
      </c>
      <c r="AZ9" s="50">
        <f t="shared" si="4"/>
        <v>7414070.44</v>
      </c>
      <c r="BA9" s="50">
        <f t="shared" si="4"/>
        <v>7406184.909</v>
      </c>
      <c r="BB9" s="50">
        <f t="shared" si="4"/>
        <v>7398259.949</v>
      </c>
      <c r="BC9" s="50">
        <f t="shared" si="4"/>
        <v>7390295.365</v>
      </c>
      <c r="BD9" s="50">
        <f t="shared" si="4"/>
        <v>7382290.958</v>
      </c>
      <c r="BE9" s="50">
        <f t="shared" si="4"/>
        <v>7374246.528</v>
      </c>
      <c r="BF9" s="50">
        <f t="shared" si="4"/>
        <v>7366161.877</v>
      </c>
      <c r="BG9" s="50">
        <f t="shared" si="4"/>
        <v>7358036.802</v>
      </c>
      <c r="BH9" s="50">
        <f t="shared" si="4"/>
        <v>7349871.102</v>
      </c>
      <c r="BI9" s="50">
        <f t="shared" si="4"/>
        <v>7341664.574</v>
      </c>
      <c r="BJ9" s="50">
        <f t="shared" si="4"/>
        <v>7333417.013</v>
      </c>
      <c r="BK9" s="50">
        <f t="shared" si="4"/>
        <v>7325128.214</v>
      </c>
      <c r="BL9" s="50">
        <f t="shared" si="4"/>
        <v>7316797.971</v>
      </c>
      <c r="BM9" s="50">
        <f t="shared" si="4"/>
        <v>7308426.077</v>
      </c>
      <c r="BN9" s="50">
        <f t="shared" si="4"/>
        <v>7300012.323</v>
      </c>
      <c r="BO9" s="50">
        <f t="shared" si="4"/>
        <v>7291556.5</v>
      </c>
      <c r="BP9" s="50">
        <f t="shared" si="4"/>
        <v>7283058.399</v>
      </c>
      <c r="BQ9" s="50">
        <f t="shared" si="4"/>
        <v>7274517.807</v>
      </c>
      <c r="BR9" s="50">
        <f t="shared" si="4"/>
        <v>7265934.512</v>
      </c>
      <c r="BS9" s="50">
        <f t="shared" si="4"/>
        <v>7257308.3</v>
      </c>
      <c r="BT9" s="50">
        <f t="shared" si="4"/>
        <v>7248638.958</v>
      </c>
      <c r="BU9" s="50">
        <f t="shared" si="4"/>
        <v>7239926.269</v>
      </c>
      <c r="BV9" s="50">
        <f t="shared" si="4"/>
        <v>7231170.016</v>
      </c>
      <c r="BW9" s="50">
        <f t="shared" si="4"/>
        <v>7222369.982</v>
      </c>
      <c r="BX9" s="50">
        <f t="shared" si="4"/>
        <v>7213525.948</v>
      </c>
      <c r="BY9" s="50">
        <f t="shared" si="4"/>
        <v>7204637.694</v>
      </c>
      <c r="BZ9" s="50">
        <f t="shared" si="4"/>
        <v>7195704.998</v>
      </c>
      <c r="CA9" s="50">
        <f t="shared" si="4"/>
        <v>7186727.639</v>
      </c>
      <c r="CB9" s="50">
        <f t="shared" si="4"/>
        <v>7177705.393</v>
      </c>
      <c r="CC9" s="50">
        <f t="shared" si="4"/>
        <v>7168638.036</v>
      </c>
      <c r="CD9" s="50">
        <f t="shared" si="4"/>
        <v>7159525.342</v>
      </c>
      <c r="CE9" s="50">
        <f t="shared" si="4"/>
        <v>7150367.085</v>
      </c>
      <c r="CF9" s="50">
        <f t="shared" si="4"/>
        <v>7141163.036</v>
      </c>
      <c r="CG9" s="50">
        <f t="shared" si="4"/>
        <v>7131912.967</v>
      </c>
      <c r="CH9" s="50">
        <f t="shared" si="4"/>
        <v>7122616.648</v>
      </c>
      <c r="CI9" s="50">
        <f t="shared" si="4"/>
        <v>7113273.847</v>
      </c>
      <c r="CJ9" s="50">
        <f t="shared" si="4"/>
        <v>7103884.333</v>
      </c>
      <c r="CK9" s="50">
        <f t="shared" si="4"/>
        <v>7094447.87</v>
      </c>
      <c r="CL9" s="50">
        <f t="shared" si="4"/>
        <v>7084964.226</v>
      </c>
      <c r="CM9" s="50">
        <f t="shared" si="4"/>
        <v>7075433.163</v>
      </c>
      <c r="CN9" s="50">
        <f t="shared" si="4"/>
        <v>7065854.444</v>
      </c>
      <c r="CO9" s="50">
        <f t="shared" si="4"/>
        <v>7056227.833</v>
      </c>
      <c r="CP9" s="50">
        <f t="shared" si="4"/>
        <v>7046553.088</v>
      </c>
      <c r="CQ9" s="50">
        <f t="shared" si="4"/>
        <v>7036829.969</v>
      </c>
      <c r="CR9" s="50">
        <f t="shared" si="4"/>
        <v>7027058.235</v>
      </c>
      <c r="CS9" s="50">
        <f t="shared" si="4"/>
        <v>7017237.642</v>
      </c>
      <c r="CT9" s="50">
        <f t="shared" si="4"/>
        <v>7007367.946</v>
      </c>
      <c r="CU9" s="50">
        <f t="shared" si="4"/>
        <v>6997448.902</v>
      </c>
      <c r="CV9" s="50">
        <f t="shared" si="4"/>
        <v>6987480.262</v>
      </c>
      <c r="CW9" s="50">
        <f t="shared" si="4"/>
        <v>6977461.78</v>
      </c>
      <c r="CX9" s="50">
        <f t="shared" si="4"/>
        <v>6967393.205</v>
      </c>
      <c r="CY9" s="50">
        <f t="shared" si="4"/>
        <v>6957274.287</v>
      </c>
      <c r="CZ9" s="50">
        <f t="shared" si="4"/>
        <v>6947104.774</v>
      </c>
      <c r="DA9" s="50">
        <f t="shared" si="4"/>
        <v>6936884.414</v>
      </c>
      <c r="DB9" s="50">
        <f t="shared" si="4"/>
        <v>6926612.952</v>
      </c>
      <c r="DC9" s="50">
        <f t="shared" si="4"/>
        <v>6916290.133</v>
      </c>
      <c r="DD9" s="50">
        <f t="shared" si="4"/>
        <v>6905915.699</v>
      </c>
      <c r="DE9" s="50">
        <f t="shared" si="4"/>
        <v>6895489.394</v>
      </c>
      <c r="DF9" s="50">
        <f t="shared" si="4"/>
        <v>6885010.957</v>
      </c>
      <c r="DG9" s="50">
        <f t="shared" si="4"/>
        <v>6874480.127</v>
      </c>
      <c r="DH9" s="50">
        <f t="shared" si="4"/>
        <v>6863896.644</v>
      </c>
      <c r="DI9" s="50">
        <f t="shared" si="4"/>
        <v>6853260.243</v>
      </c>
      <c r="DJ9" s="50">
        <f t="shared" si="4"/>
        <v>6842570.66</v>
      </c>
      <c r="DK9" s="50">
        <f t="shared" si="4"/>
        <v>6831827.63</v>
      </c>
      <c r="DL9" s="50">
        <f t="shared" si="4"/>
        <v>6821030.884</v>
      </c>
      <c r="DM9" s="50">
        <f t="shared" si="4"/>
        <v>6810180.154</v>
      </c>
      <c r="DN9" s="50">
        <f t="shared" si="4"/>
        <v>6799275.171</v>
      </c>
      <c r="DO9" s="50">
        <f t="shared" si="4"/>
        <v>6788315.663</v>
      </c>
      <c r="DP9" s="50">
        <f t="shared" si="4"/>
        <v>6777301.357</v>
      </c>
      <c r="DQ9" s="50">
        <f t="shared" si="4"/>
        <v>6766231.98</v>
      </c>
      <c r="DR9" s="50">
        <f t="shared" si="4"/>
        <v>6755107.256</v>
      </c>
      <c r="DS9" s="50">
        <f t="shared" si="4"/>
        <v>6743926.908</v>
      </c>
      <c r="DT9" s="50">
        <f t="shared" si="4"/>
        <v>6732690.658</v>
      </c>
      <c r="DU9" s="50">
        <f t="shared" si="4"/>
        <v>6721398.228</v>
      </c>
      <c r="DV9" s="50">
        <f t="shared" si="4"/>
        <v>6710049.335</v>
      </c>
      <c r="DW9" s="50">
        <f t="shared" si="4"/>
        <v>6698643.697</v>
      </c>
      <c r="DX9" s="50">
        <f t="shared" si="4"/>
        <v>6687181.032</v>
      </c>
      <c r="DY9" s="50">
        <f t="shared" si="4"/>
        <v>6675661.053</v>
      </c>
      <c r="DZ9" s="50">
        <f t="shared" si="4"/>
        <v>6664083.474</v>
      </c>
      <c r="EA9" s="50">
        <f t="shared" si="4"/>
        <v>6652448.007</v>
      </c>
      <c r="EB9" s="50">
        <f t="shared" si="4"/>
        <v>6640754.363</v>
      </c>
      <c r="EC9" s="50">
        <f t="shared" si="4"/>
        <v>6629002.251</v>
      </c>
      <c r="ED9" s="50">
        <f t="shared" si="4"/>
        <v>6617191.378</v>
      </c>
      <c r="EE9" s="50">
        <f t="shared" si="4"/>
        <v>6605321.451</v>
      </c>
      <c r="EF9" s="50">
        <f t="shared" si="4"/>
        <v>6593392.174</v>
      </c>
    </row>
    <row r="10" ht="15.75" customHeight="1">
      <c r="A10" s="1"/>
      <c r="B10" s="1"/>
      <c r="C10" s="1"/>
      <c r="D10" s="1" t="s">
        <v>179</v>
      </c>
      <c r="E10" s="127">
        <f t="shared" ref="E10:EF10" si="5">E9*($D$40/12)*IF(E1&gt;$D$43,1,0)</f>
        <v>0</v>
      </c>
      <c r="F10" s="127">
        <f t="shared" si="5"/>
        <v>0</v>
      </c>
      <c r="G10" s="127">
        <f t="shared" si="5"/>
        <v>0</v>
      </c>
      <c r="H10" s="127">
        <f t="shared" si="5"/>
        <v>0</v>
      </c>
      <c r="I10" s="127">
        <f t="shared" si="5"/>
        <v>0</v>
      </c>
      <c r="J10" s="127">
        <f t="shared" si="5"/>
        <v>0</v>
      </c>
      <c r="K10" s="127">
        <f t="shared" si="5"/>
        <v>0</v>
      </c>
      <c r="L10" s="127">
        <f t="shared" si="5"/>
        <v>0</v>
      </c>
      <c r="M10" s="127">
        <f t="shared" si="5"/>
        <v>0</v>
      </c>
      <c r="N10" s="127">
        <f t="shared" si="5"/>
        <v>0</v>
      </c>
      <c r="O10" s="127">
        <f t="shared" si="5"/>
        <v>0</v>
      </c>
      <c r="P10" s="127">
        <f t="shared" si="5"/>
        <v>0</v>
      </c>
      <c r="Q10" s="127">
        <f t="shared" si="5"/>
        <v>0</v>
      </c>
      <c r="R10" s="127">
        <f t="shared" si="5"/>
        <v>0</v>
      </c>
      <c r="S10" s="127">
        <f t="shared" si="5"/>
        <v>0</v>
      </c>
      <c r="T10" s="127">
        <f t="shared" si="5"/>
        <v>0</v>
      </c>
      <c r="U10" s="127">
        <f t="shared" si="5"/>
        <v>0</v>
      </c>
      <c r="V10" s="127">
        <f t="shared" si="5"/>
        <v>0</v>
      </c>
      <c r="W10" s="127">
        <f t="shared" si="5"/>
        <v>0</v>
      </c>
      <c r="X10" s="127">
        <f t="shared" si="5"/>
        <v>0</v>
      </c>
      <c r="Y10" s="127">
        <f t="shared" si="5"/>
        <v>0</v>
      </c>
      <c r="Z10" s="127">
        <f t="shared" si="5"/>
        <v>0</v>
      </c>
      <c r="AA10" s="127">
        <f t="shared" si="5"/>
        <v>0</v>
      </c>
      <c r="AB10" s="127">
        <f t="shared" si="5"/>
        <v>0</v>
      </c>
      <c r="AC10" s="127">
        <f t="shared" si="5"/>
        <v>0</v>
      </c>
      <c r="AD10" s="127">
        <f t="shared" si="5"/>
        <v>0</v>
      </c>
      <c r="AE10" s="127">
        <f t="shared" si="5"/>
        <v>0</v>
      </c>
      <c r="AF10" s="127">
        <f t="shared" si="5"/>
        <v>0</v>
      </c>
      <c r="AG10" s="127">
        <f t="shared" si="5"/>
        <v>0</v>
      </c>
      <c r="AH10" s="127">
        <f t="shared" si="5"/>
        <v>0</v>
      </c>
      <c r="AI10" s="127">
        <f t="shared" si="5"/>
        <v>0</v>
      </c>
      <c r="AJ10" s="127">
        <f t="shared" si="5"/>
        <v>0</v>
      </c>
      <c r="AK10" s="127">
        <f t="shared" si="5"/>
        <v>0</v>
      </c>
      <c r="AL10" s="127">
        <f t="shared" si="5"/>
        <v>0</v>
      </c>
      <c r="AM10" s="127">
        <f t="shared" si="5"/>
        <v>0</v>
      </c>
      <c r="AN10" s="127">
        <f t="shared" si="5"/>
        <v>0</v>
      </c>
      <c r="AO10" s="127">
        <f t="shared" si="5"/>
        <v>37491.32237</v>
      </c>
      <c r="AP10" s="127">
        <f t="shared" si="5"/>
        <v>37453.99956</v>
      </c>
      <c r="AQ10" s="127">
        <f t="shared" si="5"/>
        <v>37416.49014</v>
      </c>
      <c r="AR10" s="127">
        <f t="shared" si="5"/>
        <v>37378.79317</v>
      </c>
      <c r="AS10" s="127">
        <f t="shared" si="5"/>
        <v>37340.90772</v>
      </c>
      <c r="AT10" s="127">
        <f t="shared" si="5"/>
        <v>37302.83284</v>
      </c>
      <c r="AU10" s="127">
        <f t="shared" si="5"/>
        <v>37264.56758</v>
      </c>
      <c r="AV10" s="127">
        <f t="shared" si="5"/>
        <v>37226.111</v>
      </c>
      <c r="AW10" s="127">
        <f t="shared" si="5"/>
        <v>37187.46213</v>
      </c>
      <c r="AX10" s="127">
        <f t="shared" si="5"/>
        <v>37148.62002</v>
      </c>
      <c r="AY10" s="127">
        <f t="shared" si="5"/>
        <v>37109.5837</v>
      </c>
      <c r="AZ10" s="127">
        <f t="shared" si="5"/>
        <v>37070.3522</v>
      </c>
      <c r="BA10" s="127">
        <f t="shared" si="5"/>
        <v>37030.92454</v>
      </c>
      <c r="BB10" s="127">
        <f t="shared" si="5"/>
        <v>36991.29975</v>
      </c>
      <c r="BC10" s="127">
        <f t="shared" si="5"/>
        <v>36951.47682</v>
      </c>
      <c r="BD10" s="127">
        <f t="shared" si="5"/>
        <v>36911.45479</v>
      </c>
      <c r="BE10" s="127">
        <f t="shared" si="5"/>
        <v>36871.23264</v>
      </c>
      <c r="BF10" s="127">
        <f t="shared" si="5"/>
        <v>36830.80939</v>
      </c>
      <c r="BG10" s="127">
        <f t="shared" si="5"/>
        <v>36790.18401</v>
      </c>
      <c r="BH10" s="127">
        <f t="shared" si="5"/>
        <v>36749.35551</v>
      </c>
      <c r="BI10" s="127">
        <f t="shared" si="5"/>
        <v>36708.32287</v>
      </c>
      <c r="BJ10" s="127">
        <f t="shared" si="5"/>
        <v>36667.08506</v>
      </c>
      <c r="BK10" s="127">
        <f t="shared" si="5"/>
        <v>36625.64107</v>
      </c>
      <c r="BL10" s="127">
        <f t="shared" si="5"/>
        <v>36583.98985</v>
      </c>
      <c r="BM10" s="127">
        <f t="shared" si="5"/>
        <v>36542.13038</v>
      </c>
      <c r="BN10" s="127">
        <f t="shared" si="5"/>
        <v>36500.06161</v>
      </c>
      <c r="BO10" s="127">
        <f t="shared" si="5"/>
        <v>36457.7825</v>
      </c>
      <c r="BP10" s="127">
        <f t="shared" si="5"/>
        <v>36415.29199</v>
      </c>
      <c r="BQ10" s="127">
        <f t="shared" si="5"/>
        <v>36372.58903</v>
      </c>
      <c r="BR10" s="127">
        <f t="shared" si="5"/>
        <v>36329.67256</v>
      </c>
      <c r="BS10" s="127">
        <f t="shared" si="5"/>
        <v>36286.5415</v>
      </c>
      <c r="BT10" s="127">
        <f t="shared" si="5"/>
        <v>36243.19479</v>
      </c>
      <c r="BU10" s="127">
        <f t="shared" si="5"/>
        <v>36199.63134</v>
      </c>
      <c r="BV10" s="127">
        <f t="shared" si="5"/>
        <v>36155.85008</v>
      </c>
      <c r="BW10" s="127">
        <f t="shared" si="5"/>
        <v>36111.84991</v>
      </c>
      <c r="BX10" s="127">
        <f t="shared" si="5"/>
        <v>36067.62974</v>
      </c>
      <c r="BY10" s="127">
        <f t="shared" si="5"/>
        <v>36023.18847</v>
      </c>
      <c r="BZ10" s="127">
        <f t="shared" si="5"/>
        <v>35978.52499</v>
      </c>
      <c r="CA10" s="127">
        <f t="shared" si="5"/>
        <v>35933.63819</v>
      </c>
      <c r="CB10" s="127">
        <f t="shared" si="5"/>
        <v>35888.52697</v>
      </c>
      <c r="CC10" s="127">
        <f t="shared" si="5"/>
        <v>35843.19018</v>
      </c>
      <c r="CD10" s="127">
        <f t="shared" si="5"/>
        <v>35797.62671</v>
      </c>
      <c r="CE10" s="127">
        <f t="shared" si="5"/>
        <v>35751.83542</v>
      </c>
      <c r="CF10" s="127">
        <f t="shared" si="5"/>
        <v>35705.81518</v>
      </c>
      <c r="CG10" s="127">
        <f t="shared" si="5"/>
        <v>35659.56484</v>
      </c>
      <c r="CH10" s="127">
        <f t="shared" si="5"/>
        <v>35613.08324</v>
      </c>
      <c r="CI10" s="127">
        <f t="shared" si="5"/>
        <v>35566.36924</v>
      </c>
      <c r="CJ10" s="127">
        <f t="shared" si="5"/>
        <v>35519.42166</v>
      </c>
      <c r="CK10" s="127">
        <f t="shared" si="5"/>
        <v>35472.23935</v>
      </c>
      <c r="CL10" s="127">
        <f t="shared" si="5"/>
        <v>35424.82113</v>
      </c>
      <c r="CM10" s="127">
        <f t="shared" si="5"/>
        <v>35377.16581</v>
      </c>
      <c r="CN10" s="127">
        <f t="shared" si="5"/>
        <v>35329.27222</v>
      </c>
      <c r="CO10" s="127">
        <f t="shared" si="5"/>
        <v>35281.13916</v>
      </c>
      <c r="CP10" s="127">
        <f t="shared" si="5"/>
        <v>35232.76544</v>
      </c>
      <c r="CQ10" s="127">
        <f t="shared" si="5"/>
        <v>35184.14985</v>
      </c>
      <c r="CR10" s="127">
        <f t="shared" si="5"/>
        <v>35135.29117</v>
      </c>
      <c r="CS10" s="127">
        <f t="shared" si="5"/>
        <v>35086.18821</v>
      </c>
      <c r="CT10" s="127">
        <f t="shared" si="5"/>
        <v>35036.83973</v>
      </c>
      <c r="CU10" s="127">
        <f t="shared" si="5"/>
        <v>34987.24451</v>
      </c>
      <c r="CV10" s="127">
        <f t="shared" si="5"/>
        <v>34937.40131</v>
      </c>
      <c r="CW10" s="127">
        <f t="shared" si="5"/>
        <v>34887.3089</v>
      </c>
      <c r="CX10" s="127">
        <f t="shared" si="5"/>
        <v>34836.96602</v>
      </c>
      <c r="CY10" s="127">
        <f t="shared" si="5"/>
        <v>34786.37143</v>
      </c>
      <c r="CZ10" s="127">
        <f t="shared" si="5"/>
        <v>34735.52387</v>
      </c>
      <c r="DA10" s="127">
        <f t="shared" si="5"/>
        <v>34684.42207</v>
      </c>
      <c r="DB10" s="127">
        <f t="shared" si="5"/>
        <v>34633.06476</v>
      </c>
      <c r="DC10" s="127">
        <f t="shared" si="5"/>
        <v>34581.45066</v>
      </c>
      <c r="DD10" s="127">
        <f t="shared" si="5"/>
        <v>34529.5785</v>
      </c>
      <c r="DE10" s="127">
        <f t="shared" si="5"/>
        <v>34477.44697</v>
      </c>
      <c r="DF10" s="127">
        <f t="shared" si="5"/>
        <v>34425.05478</v>
      </c>
      <c r="DG10" s="127">
        <f t="shared" si="5"/>
        <v>34372.40064</v>
      </c>
      <c r="DH10" s="127">
        <f t="shared" si="5"/>
        <v>34319.48322</v>
      </c>
      <c r="DI10" s="127">
        <f t="shared" si="5"/>
        <v>34266.30122</v>
      </c>
      <c r="DJ10" s="127">
        <f t="shared" si="5"/>
        <v>34212.8533</v>
      </c>
      <c r="DK10" s="127">
        <f t="shared" si="5"/>
        <v>34159.13815</v>
      </c>
      <c r="DL10" s="127">
        <f t="shared" si="5"/>
        <v>34105.15442</v>
      </c>
      <c r="DM10" s="127">
        <f t="shared" si="5"/>
        <v>34050.90077</v>
      </c>
      <c r="DN10" s="127">
        <f t="shared" si="5"/>
        <v>33996.37585</v>
      </c>
      <c r="DO10" s="127">
        <f t="shared" si="5"/>
        <v>33941.57831</v>
      </c>
      <c r="DP10" s="127">
        <f t="shared" si="5"/>
        <v>33886.50678</v>
      </c>
      <c r="DQ10" s="127">
        <f t="shared" si="5"/>
        <v>33831.1599</v>
      </c>
      <c r="DR10" s="127">
        <f t="shared" si="5"/>
        <v>33775.53628</v>
      </c>
      <c r="DS10" s="127">
        <f t="shared" si="5"/>
        <v>33719.63454</v>
      </c>
      <c r="DT10" s="127">
        <f t="shared" si="5"/>
        <v>33663.45329</v>
      </c>
      <c r="DU10" s="127">
        <f t="shared" si="5"/>
        <v>33606.99114</v>
      </c>
      <c r="DV10" s="127">
        <f t="shared" si="5"/>
        <v>33550.24667</v>
      </c>
      <c r="DW10" s="127">
        <f t="shared" si="5"/>
        <v>33493.21849</v>
      </c>
      <c r="DX10" s="127">
        <f t="shared" si="5"/>
        <v>33435.90516</v>
      </c>
      <c r="DY10" s="127">
        <f t="shared" si="5"/>
        <v>33378.30526</v>
      </c>
      <c r="DZ10" s="127">
        <f t="shared" si="5"/>
        <v>33320.41737</v>
      </c>
      <c r="EA10" s="127">
        <f t="shared" si="5"/>
        <v>33262.24004</v>
      </c>
      <c r="EB10" s="127">
        <f t="shared" si="5"/>
        <v>33203.77182</v>
      </c>
      <c r="EC10" s="127">
        <f t="shared" si="5"/>
        <v>33145.01126</v>
      </c>
      <c r="ED10" s="127">
        <f t="shared" si="5"/>
        <v>33085.95689</v>
      </c>
      <c r="EE10" s="127">
        <f t="shared" si="5"/>
        <v>33026.60726</v>
      </c>
      <c r="EF10" s="127">
        <f t="shared" si="5"/>
        <v>32966.96087</v>
      </c>
    </row>
    <row r="11" ht="15.75" customHeight="1">
      <c r="A11" s="1"/>
      <c r="B11" s="1"/>
      <c r="C11" s="1"/>
      <c r="D11" s="1" t="s">
        <v>203</v>
      </c>
      <c r="E11" s="127">
        <f t="shared" ref="E11:EF11" si="6">E12-E10</f>
        <v>0</v>
      </c>
      <c r="F11" s="127">
        <f t="shared" si="6"/>
        <v>0</v>
      </c>
      <c r="G11" s="127">
        <f t="shared" si="6"/>
        <v>0</v>
      </c>
      <c r="H11" s="127">
        <f t="shared" si="6"/>
        <v>0</v>
      </c>
      <c r="I11" s="127">
        <f t="shared" si="6"/>
        <v>0</v>
      </c>
      <c r="J11" s="127">
        <f t="shared" si="6"/>
        <v>0</v>
      </c>
      <c r="K11" s="127">
        <f t="shared" si="6"/>
        <v>0</v>
      </c>
      <c r="L11" s="127">
        <f t="shared" si="6"/>
        <v>0</v>
      </c>
      <c r="M11" s="127">
        <f t="shared" si="6"/>
        <v>0</v>
      </c>
      <c r="N11" s="127">
        <f t="shared" si="6"/>
        <v>0</v>
      </c>
      <c r="O11" s="127">
        <f t="shared" si="6"/>
        <v>0</v>
      </c>
      <c r="P11" s="127">
        <f t="shared" si="6"/>
        <v>0</v>
      </c>
      <c r="Q11" s="127">
        <f t="shared" si="6"/>
        <v>0</v>
      </c>
      <c r="R11" s="127">
        <f t="shared" si="6"/>
        <v>0</v>
      </c>
      <c r="S11" s="127">
        <f t="shared" si="6"/>
        <v>0</v>
      </c>
      <c r="T11" s="127">
        <f t="shared" si="6"/>
        <v>0</v>
      </c>
      <c r="U11" s="127">
        <f t="shared" si="6"/>
        <v>0</v>
      </c>
      <c r="V11" s="127">
        <f t="shared" si="6"/>
        <v>0</v>
      </c>
      <c r="W11" s="127">
        <f t="shared" si="6"/>
        <v>0</v>
      </c>
      <c r="X11" s="127">
        <f t="shared" si="6"/>
        <v>0</v>
      </c>
      <c r="Y11" s="127">
        <f t="shared" si="6"/>
        <v>0</v>
      </c>
      <c r="Z11" s="127">
        <f t="shared" si="6"/>
        <v>0</v>
      </c>
      <c r="AA11" s="127">
        <f t="shared" si="6"/>
        <v>0</v>
      </c>
      <c r="AB11" s="127">
        <f t="shared" si="6"/>
        <v>0</v>
      </c>
      <c r="AC11" s="127">
        <f t="shared" si="6"/>
        <v>0</v>
      </c>
      <c r="AD11" s="127">
        <f t="shared" si="6"/>
        <v>0</v>
      </c>
      <c r="AE11" s="127">
        <f t="shared" si="6"/>
        <v>0</v>
      </c>
      <c r="AF11" s="127">
        <f t="shared" si="6"/>
        <v>0</v>
      </c>
      <c r="AG11" s="127">
        <f t="shared" si="6"/>
        <v>0</v>
      </c>
      <c r="AH11" s="127">
        <f t="shared" si="6"/>
        <v>0</v>
      </c>
      <c r="AI11" s="127">
        <f t="shared" si="6"/>
        <v>0</v>
      </c>
      <c r="AJ11" s="127">
        <f t="shared" si="6"/>
        <v>0</v>
      </c>
      <c r="AK11" s="127">
        <f t="shared" si="6"/>
        <v>0</v>
      </c>
      <c r="AL11" s="127">
        <f t="shared" si="6"/>
        <v>0</v>
      </c>
      <c r="AM11" s="127">
        <f t="shared" si="6"/>
        <v>0</v>
      </c>
      <c r="AN11" s="127">
        <f t="shared" si="6"/>
        <v>0</v>
      </c>
      <c r="AO11" s="127">
        <f t="shared" si="6"/>
        <v>7464.561662</v>
      </c>
      <c r="AP11" s="127">
        <f t="shared" si="6"/>
        <v>7501.88447</v>
      </c>
      <c r="AQ11" s="127">
        <f t="shared" si="6"/>
        <v>7539.393892</v>
      </c>
      <c r="AR11" s="127">
        <f t="shared" si="6"/>
        <v>7577.090862</v>
      </c>
      <c r="AS11" s="127">
        <f t="shared" si="6"/>
        <v>7614.976316</v>
      </c>
      <c r="AT11" s="127">
        <f t="shared" si="6"/>
        <v>7653.051198</v>
      </c>
      <c r="AU11" s="127">
        <f t="shared" si="6"/>
        <v>7691.316454</v>
      </c>
      <c r="AV11" s="127">
        <f t="shared" si="6"/>
        <v>7729.773036</v>
      </c>
      <c r="AW11" s="127">
        <f t="shared" si="6"/>
        <v>7768.421901</v>
      </c>
      <c r="AX11" s="127">
        <f t="shared" si="6"/>
        <v>7807.264011</v>
      </c>
      <c r="AY11" s="127">
        <f t="shared" si="6"/>
        <v>7846.300331</v>
      </c>
      <c r="AZ11" s="127">
        <f t="shared" si="6"/>
        <v>7885.531832</v>
      </c>
      <c r="BA11" s="127">
        <f t="shared" si="6"/>
        <v>7924.959492</v>
      </c>
      <c r="BB11" s="127">
        <f t="shared" si="6"/>
        <v>7964.584289</v>
      </c>
      <c r="BC11" s="127">
        <f t="shared" si="6"/>
        <v>8004.407211</v>
      </c>
      <c r="BD11" s="127">
        <f t="shared" si="6"/>
        <v>8044.429247</v>
      </c>
      <c r="BE11" s="127">
        <f t="shared" si="6"/>
        <v>8084.651393</v>
      </c>
      <c r="BF11" s="127">
        <f t="shared" si="6"/>
        <v>8125.07465</v>
      </c>
      <c r="BG11" s="127">
        <f t="shared" si="6"/>
        <v>8165.700023</v>
      </c>
      <c r="BH11" s="127">
        <f t="shared" si="6"/>
        <v>8206.528523</v>
      </c>
      <c r="BI11" s="127">
        <f t="shared" si="6"/>
        <v>8247.561166</v>
      </c>
      <c r="BJ11" s="127">
        <f t="shared" si="6"/>
        <v>8288.798972</v>
      </c>
      <c r="BK11" s="127">
        <f t="shared" si="6"/>
        <v>8330.242966</v>
      </c>
      <c r="BL11" s="127">
        <f t="shared" si="6"/>
        <v>8371.894181</v>
      </c>
      <c r="BM11" s="127">
        <f t="shared" si="6"/>
        <v>8413.753652</v>
      </c>
      <c r="BN11" s="127">
        <f t="shared" si="6"/>
        <v>8455.82242</v>
      </c>
      <c r="BO11" s="127">
        <f t="shared" si="6"/>
        <v>8498.101533</v>
      </c>
      <c r="BP11" s="127">
        <f t="shared" si="6"/>
        <v>8540.59204</v>
      </c>
      <c r="BQ11" s="127">
        <f t="shared" si="6"/>
        <v>8583.295</v>
      </c>
      <c r="BR11" s="127">
        <f t="shared" si="6"/>
        <v>8626.211475</v>
      </c>
      <c r="BS11" s="127">
        <f t="shared" si="6"/>
        <v>8669.342533</v>
      </c>
      <c r="BT11" s="127">
        <f t="shared" si="6"/>
        <v>8712.689245</v>
      </c>
      <c r="BU11" s="127">
        <f t="shared" si="6"/>
        <v>8756.252692</v>
      </c>
      <c r="BV11" s="127">
        <f t="shared" si="6"/>
        <v>8800.033955</v>
      </c>
      <c r="BW11" s="127">
        <f t="shared" si="6"/>
        <v>8844.034125</v>
      </c>
      <c r="BX11" s="127">
        <f t="shared" si="6"/>
        <v>8888.254296</v>
      </c>
      <c r="BY11" s="127">
        <f t="shared" si="6"/>
        <v>8932.695567</v>
      </c>
      <c r="BZ11" s="127">
        <f t="shared" si="6"/>
        <v>8977.359045</v>
      </c>
      <c r="CA11" s="127">
        <f t="shared" si="6"/>
        <v>9022.24584</v>
      </c>
      <c r="CB11" s="127">
        <f t="shared" si="6"/>
        <v>9067.357069</v>
      </c>
      <c r="CC11" s="127">
        <f t="shared" si="6"/>
        <v>9112.693855</v>
      </c>
      <c r="CD11" s="127">
        <f t="shared" si="6"/>
        <v>9158.257324</v>
      </c>
      <c r="CE11" s="127">
        <f t="shared" si="6"/>
        <v>9204.048611</v>
      </c>
      <c r="CF11" s="127">
        <f t="shared" si="6"/>
        <v>9250.068854</v>
      </c>
      <c r="CG11" s="127">
        <f t="shared" si="6"/>
        <v>9296.319198</v>
      </c>
      <c r="CH11" s="127">
        <f t="shared" si="6"/>
        <v>9342.800794</v>
      </c>
      <c r="CI11" s="127">
        <f t="shared" si="6"/>
        <v>9389.514798</v>
      </c>
      <c r="CJ11" s="127">
        <f t="shared" si="6"/>
        <v>9436.462372</v>
      </c>
      <c r="CK11" s="127">
        <f t="shared" si="6"/>
        <v>9483.644684</v>
      </c>
      <c r="CL11" s="127">
        <f t="shared" si="6"/>
        <v>9531.062907</v>
      </c>
      <c r="CM11" s="127">
        <f t="shared" si="6"/>
        <v>9578.718222</v>
      </c>
      <c r="CN11" s="127">
        <f t="shared" si="6"/>
        <v>9626.611813</v>
      </c>
      <c r="CO11" s="127">
        <f t="shared" si="6"/>
        <v>9674.744872</v>
      </c>
      <c r="CP11" s="127">
        <f t="shared" si="6"/>
        <v>9723.118596</v>
      </c>
      <c r="CQ11" s="127">
        <f t="shared" si="6"/>
        <v>9771.734189</v>
      </c>
      <c r="CR11" s="127">
        <f t="shared" si="6"/>
        <v>9820.59286</v>
      </c>
      <c r="CS11" s="127">
        <f t="shared" si="6"/>
        <v>9869.695824</v>
      </c>
      <c r="CT11" s="127">
        <f t="shared" si="6"/>
        <v>9919.044303</v>
      </c>
      <c r="CU11" s="127">
        <f t="shared" si="6"/>
        <v>9968.639525</v>
      </c>
      <c r="CV11" s="127">
        <f t="shared" si="6"/>
        <v>10018.48272</v>
      </c>
      <c r="CW11" s="127">
        <f t="shared" si="6"/>
        <v>10068.57514</v>
      </c>
      <c r="CX11" s="127">
        <f t="shared" si="6"/>
        <v>10118.91801</v>
      </c>
      <c r="CY11" s="127">
        <f t="shared" si="6"/>
        <v>10169.5126</v>
      </c>
      <c r="CZ11" s="127">
        <f t="shared" si="6"/>
        <v>10220.36017</v>
      </c>
      <c r="DA11" s="127">
        <f t="shared" si="6"/>
        <v>10271.46197</v>
      </c>
      <c r="DB11" s="127">
        <f t="shared" si="6"/>
        <v>10322.81928</v>
      </c>
      <c r="DC11" s="127">
        <f t="shared" si="6"/>
        <v>10374.43337</v>
      </c>
      <c r="DD11" s="127">
        <f t="shared" si="6"/>
        <v>10426.30554</v>
      </c>
      <c r="DE11" s="127">
        <f t="shared" si="6"/>
        <v>10478.43707</v>
      </c>
      <c r="DF11" s="127">
        <f t="shared" si="6"/>
        <v>10530.82925</v>
      </c>
      <c r="DG11" s="127">
        <f t="shared" si="6"/>
        <v>10583.4834</v>
      </c>
      <c r="DH11" s="127">
        <f t="shared" si="6"/>
        <v>10636.40082</v>
      </c>
      <c r="DI11" s="127">
        <f t="shared" si="6"/>
        <v>10689.58282</v>
      </c>
      <c r="DJ11" s="127">
        <f t="shared" si="6"/>
        <v>10743.03073</v>
      </c>
      <c r="DK11" s="127">
        <f t="shared" si="6"/>
        <v>10796.74589</v>
      </c>
      <c r="DL11" s="127">
        <f t="shared" si="6"/>
        <v>10850.72962</v>
      </c>
      <c r="DM11" s="127">
        <f t="shared" si="6"/>
        <v>10904.98326</v>
      </c>
      <c r="DN11" s="127">
        <f t="shared" si="6"/>
        <v>10959.50818</v>
      </c>
      <c r="DO11" s="127">
        <f t="shared" si="6"/>
        <v>11014.30572</v>
      </c>
      <c r="DP11" s="127">
        <f t="shared" si="6"/>
        <v>11069.37725</v>
      </c>
      <c r="DQ11" s="127">
        <f t="shared" si="6"/>
        <v>11124.72414</v>
      </c>
      <c r="DR11" s="127">
        <f t="shared" si="6"/>
        <v>11180.34776</v>
      </c>
      <c r="DS11" s="127">
        <f t="shared" si="6"/>
        <v>11236.2495</v>
      </c>
      <c r="DT11" s="127">
        <f t="shared" si="6"/>
        <v>11292.43074</v>
      </c>
      <c r="DU11" s="127">
        <f t="shared" si="6"/>
        <v>11348.8929</v>
      </c>
      <c r="DV11" s="127">
        <f t="shared" si="6"/>
        <v>11405.63736</v>
      </c>
      <c r="DW11" s="127">
        <f t="shared" si="6"/>
        <v>11462.66555</v>
      </c>
      <c r="DX11" s="127">
        <f t="shared" si="6"/>
        <v>11519.97888</v>
      </c>
      <c r="DY11" s="127">
        <f t="shared" si="6"/>
        <v>11577.57877</v>
      </c>
      <c r="DZ11" s="127">
        <f t="shared" si="6"/>
        <v>11635.46666</v>
      </c>
      <c r="EA11" s="127">
        <f t="shared" si="6"/>
        <v>11693.644</v>
      </c>
      <c r="EB11" s="127">
        <f t="shared" si="6"/>
        <v>11752.11222</v>
      </c>
      <c r="EC11" s="127">
        <f t="shared" si="6"/>
        <v>11810.87278</v>
      </c>
      <c r="ED11" s="127">
        <f t="shared" si="6"/>
        <v>11869.92714</v>
      </c>
      <c r="EE11" s="127">
        <f t="shared" si="6"/>
        <v>11929.27678</v>
      </c>
      <c r="EF11" s="127">
        <f t="shared" si="6"/>
        <v>11988.92316</v>
      </c>
    </row>
    <row r="12" ht="15.75" customHeight="1">
      <c r="A12" s="1"/>
      <c r="B12" s="1"/>
      <c r="C12" s="1"/>
      <c r="D12" s="1" t="s">
        <v>204</v>
      </c>
      <c r="E12" s="50">
        <f t="shared" ref="E12:EF12" si="7">-PMT($D$40/12,$D$41*12,$D$38)*IF(E1&gt;$D$43,1,0)</f>
        <v>0</v>
      </c>
      <c r="F12" s="50">
        <f t="shared" si="7"/>
        <v>0</v>
      </c>
      <c r="G12" s="50">
        <f t="shared" si="7"/>
        <v>0</v>
      </c>
      <c r="H12" s="50">
        <f t="shared" si="7"/>
        <v>0</v>
      </c>
      <c r="I12" s="50">
        <f t="shared" si="7"/>
        <v>0</v>
      </c>
      <c r="J12" s="50">
        <f t="shared" si="7"/>
        <v>0</v>
      </c>
      <c r="K12" s="50">
        <f t="shared" si="7"/>
        <v>0</v>
      </c>
      <c r="L12" s="50">
        <f t="shared" si="7"/>
        <v>0</v>
      </c>
      <c r="M12" s="50">
        <f t="shared" si="7"/>
        <v>0</v>
      </c>
      <c r="N12" s="50">
        <f t="shared" si="7"/>
        <v>0</v>
      </c>
      <c r="O12" s="50">
        <f t="shared" si="7"/>
        <v>0</v>
      </c>
      <c r="P12" s="50">
        <f t="shared" si="7"/>
        <v>0</v>
      </c>
      <c r="Q12" s="50">
        <f t="shared" si="7"/>
        <v>0</v>
      </c>
      <c r="R12" s="50">
        <f t="shared" si="7"/>
        <v>0</v>
      </c>
      <c r="S12" s="50">
        <f t="shared" si="7"/>
        <v>0</v>
      </c>
      <c r="T12" s="50">
        <f t="shared" si="7"/>
        <v>0</v>
      </c>
      <c r="U12" s="50">
        <f t="shared" si="7"/>
        <v>0</v>
      </c>
      <c r="V12" s="50">
        <f t="shared" si="7"/>
        <v>0</v>
      </c>
      <c r="W12" s="50">
        <f t="shared" si="7"/>
        <v>0</v>
      </c>
      <c r="X12" s="50">
        <f t="shared" si="7"/>
        <v>0</v>
      </c>
      <c r="Y12" s="50">
        <f t="shared" si="7"/>
        <v>0</v>
      </c>
      <c r="Z12" s="50">
        <f t="shared" si="7"/>
        <v>0</v>
      </c>
      <c r="AA12" s="50">
        <f t="shared" si="7"/>
        <v>0</v>
      </c>
      <c r="AB12" s="50">
        <f t="shared" si="7"/>
        <v>0</v>
      </c>
      <c r="AC12" s="50">
        <f t="shared" si="7"/>
        <v>0</v>
      </c>
      <c r="AD12" s="50">
        <f t="shared" si="7"/>
        <v>0</v>
      </c>
      <c r="AE12" s="50">
        <f t="shared" si="7"/>
        <v>0</v>
      </c>
      <c r="AF12" s="50">
        <f t="shared" si="7"/>
        <v>0</v>
      </c>
      <c r="AG12" s="50">
        <f t="shared" si="7"/>
        <v>0</v>
      </c>
      <c r="AH12" s="50">
        <f t="shared" si="7"/>
        <v>0</v>
      </c>
      <c r="AI12" s="50">
        <f t="shared" si="7"/>
        <v>0</v>
      </c>
      <c r="AJ12" s="50">
        <f t="shared" si="7"/>
        <v>0</v>
      </c>
      <c r="AK12" s="50">
        <f t="shared" si="7"/>
        <v>0</v>
      </c>
      <c r="AL12" s="50">
        <f t="shared" si="7"/>
        <v>0</v>
      </c>
      <c r="AM12" s="50">
        <f t="shared" si="7"/>
        <v>0</v>
      </c>
      <c r="AN12" s="50">
        <f t="shared" si="7"/>
        <v>0</v>
      </c>
      <c r="AO12" s="50">
        <f t="shared" si="7"/>
        <v>44955.88403</v>
      </c>
      <c r="AP12" s="50">
        <f t="shared" si="7"/>
        <v>44955.88403</v>
      </c>
      <c r="AQ12" s="50">
        <f t="shared" si="7"/>
        <v>44955.88403</v>
      </c>
      <c r="AR12" s="50">
        <f t="shared" si="7"/>
        <v>44955.88403</v>
      </c>
      <c r="AS12" s="50">
        <f t="shared" si="7"/>
        <v>44955.88403</v>
      </c>
      <c r="AT12" s="50">
        <f t="shared" si="7"/>
        <v>44955.88403</v>
      </c>
      <c r="AU12" s="50">
        <f t="shared" si="7"/>
        <v>44955.88403</v>
      </c>
      <c r="AV12" s="50">
        <f t="shared" si="7"/>
        <v>44955.88403</v>
      </c>
      <c r="AW12" s="50">
        <f t="shared" si="7"/>
        <v>44955.88403</v>
      </c>
      <c r="AX12" s="50">
        <f t="shared" si="7"/>
        <v>44955.88403</v>
      </c>
      <c r="AY12" s="50">
        <f t="shared" si="7"/>
        <v>44955.88403</v>
      </c>
      <c r="AZ12" s="50">
        <f t="shared" si="7"/>
        <v>44955.88403</v>
      </c>
      <c r="BA12" s="50">
        <f t="shared" si="7"/>
        <v>44955.88403</v>
      </c>
      <c r="BB12" s="50">
        <f t="shared" si="7"/>
        <v>44955.88403</v>
      </c>
      <c r="BC12" s="50">
        <f t="shared" si="7"/>
        <v>44955.88403</v>
      </c>
      <c r="BD12" s="50">
        <f t="shared" si="7"/>
        <v>44955.88403</v>
      </c>
      <c r="BE12" s="50">
        <f t="shared" si="7"/>
        <v>44955.88403</v>
      </c>
      <c r="BF12" s="50">
        <f t="shared" si="7"/>
        <v>44955.88403</v>
      </c>
      <c r="BG12" s="50">
        <f t="shared" si="7"/>
        <v>44955.88403</v>
      </c>
      <c r="BH12" s="50">
        <f t="shared" si="7"/>
        <v>44955.88403</v>
      </c>
      <c r="BI12" s="50">
        <f t="shared" si="7"/>
        <v>44955.88403</v>
      </c>
      <c r="BJ12" s="50">
        <f t="shared" si="7"/>
        <v>44955.88403</v>
      </c>
      <c r="BK12" s="50">
        <f t="shared" si="7"/>
        <v>44955.88403</v>
      </c>
      <c r="BL12" s="50">
        <f t="shared" si="7"/>
        <v>44955.88403</v>
      </c>
      <c r="BM12" s="50">
        <f t="shared" si="7"/>
        <v>44955.88403</v>
      </c>
      <c r="BN12" s="50">
        <f t="shared" si="7"/>
        <v>44955.88403</v>
      </c>
      <c r="BO12" s="50">
        <f t="shared" si="7"/>
        <v>44955.88403</v>
      </c>
      <c r="BP12" s="50">
        <f t="shared" si="7"/>
        <v>44955.88403</v>
      </c>
      <c r="BQ12" s="50">
        <f t="shared" si="7"/>
        <v>44955.88403</v>
      </c>
      <c r="BR12" s="50">
        <f t="shared" si="7"/>
        <v>44955.88403</v>
      </c>
      <c r="BS12" s="50">
        <f t="shared" si="7"/>
        <v>44955.88403</v>
      </c>
      <c r="BT12" s="50">
        <f t="shared" si="7"/>
        <v>44955.88403</v>
      </c>
      <c r="BU12" s="50">
        <f t="shared" si="7"/>
        <v>44955.88403</v>
      </c>
      <c r="BV12" s="50">
        <f t="shared" si="7"/>
        <v>44955.88403</v>
      </c>
      <c r="BW12" s="50">
        <f t="shared" si="7"/>
        <v>44955.88403</v>
      </c>
      <c r="BX12" s="50">
        <f t="shared" si="7"/>
        <v>44955.88403</v>
      </c>
      <c r="BY12" s="50">
        <f t="shared" si="7"/>
        <v>44955.88403</v>
      </c>
      <c r="BZ12" s="50">
        <f t="shared" si="7"/>
        <v>44955.88403</v>
      </c>
      <c r="CA12" s="50">
        <f t="shared" si="7"/>
        <v>44955.88403</v>
      </c>
      <c r="CB12" s="50">
        <f t="shared" si="7"/>
        <v>44955.88403</v>
      </c>
      <c r="CC12" s="50">
        <f t="shared" si="7"/>
        <v>44955.88403</v>
      </c>
      <c r="CD12" s="50">
        <f t="shared" si="7"/>
        <v>44955.88403</v>
      </c>
      <c r="CE12" s="50">
        <f t="shared" si="7"/>
        <v>44955.88403</v>
      </c>
      <c r="CF12" s="50">
        <f t="shared" si="7"/>
        <v>44955.88403</v>
      </c>
      <c r="CG12" s="50">
        <f t="shared" si="7"/>
        <v>44955.88403</v>
      </c>
      <c r="CH12" s="50">
        <f t="shared" si="7"/>
        <v>44955.88403</v>
      </c>
      <c r="CI12" s="50">
        <f t="shared" si="7"/>
        <v>44955.88403</v>
      </c>
      <c r="CJ12" s="50">
        <f t="shared" si="7"/>
        <v>44955.88403</v>
      </c>
      <c r="CK12" s="50">
        <f t="shared" si="7"/>
        <v>44955.88403</v>
      </c>
      <c r="CL12" s="50">
        <f t="shared" si="7"/>
        <v>44955.88403</v>
      </c>
      <c r="CM12" s="50">
        <f t="shared" si="7"/>
        <v>44955.88403</v>
      </c>
      <c r="CN12" s="50">
        <f t="shared" si="7"/>
        <v>44955.88403</v>
      </c>
      <c r="CO12" s="50">
        <f t="shared" si="7"/>
        <v>44955.88403</v>
      </c>
      <c r="CP12" s="50">
        <f t="shared" si="7"/>
        <v>44955.88403</v>
      </c>
      <c r="CQ12" s="50">
        <f t="shared" si="7"/>
        <v>44955.88403</v>
      </c>
      <c r="CR12" s="50">
        <f t="shared" si="7"/>
        <v>44955.88403</v>
      </c>
      <c r="CS12" s="50">
        <f t="shared" si="7"/>
        <v>44955.88403</v>
      </c>
      <c r="CT12" s="50">
        <f t="shared" si="7"/>
        <v>44955.88403</v>
      </c>
      <c r="CU12" s="50">
        <f t="shared" si="7"/>
        <v>44955.88403</v>
      </c>
      <c r="CV12" s="50">
        <f t="shared" si="7"/>
        <v>44955.88403</v>
      </c>
      <c r="CW12" s="50">
        <f t="shared" si="7"/>
        <v>44955.88403</v>
      </c>
      <c r="CX12" s="50">
        <f t="shared" si="7"/>
        <v>44955.88403</v>
      </c>
      <c r="CY12" s="50">
        <f t="shared" si="7"/>
        <v>44955.88403</v>
      </c>
      <c r="CZ12" s="50">
        <f t="shared" si="7"/>
        <v>44955.88403</v>
      </c>
      <c r="DA12" s="50">
        <f t="shared" si="7"/>
        <v>44955.88403</v>
      </c>
      <c r="DB12" s="50">
        <f t="shared" si="7"/>
        <v>44955.88403</v>
      </c>
      <c r="DC12" s="50">
        <f t="shared" si="7"/>
        <v>44955.88403</v>
      </c>
      <c r="DD12" s="50">
        <f t="shared" si="7"/>
        <v>44955.88403</v>
      </c>
      <c r="DE12" s="50">
        <f t="shared" si="7"/>
        <v>44955.88403</v>
      </c>
      <c r="DF12" s="50">
        <f t="shared" si="7"/>
        <v>44955.88403</v>
      </c>
      <c r="DG12" s="50">
        <f t="shared" si="7"/>
        <v>44955.88403</v>
      </c>
      <c r="DH12" s="50">
        <f t="shared" si="7"/>
        <v>44955.88403</v>
      </c>
      <c r="DI12" s="50">
        <f t="shared" si="7"/>
        <v>44955.88403</v>
      </c>
      <c r="DJ12" s="50">
        <f t="shared" si="7"/>
        <v>44955.88403</v>
      </c>
      <c r="DK12" s="50">
        <f t="shared" si="7"/>
        <v>44955.88403</v>
      </c>
      <c r="DL12" s="50">
        <f t="shared" si="7"/>
        <v>44955.88403</v>
      </c>
      <c r="DM12" s="50">
        <f t="shared" si="7"/>
        <v>44955.88403</v>
      </c>
      <c r="DN12" s="50">
        <f t="shared" si="7"/>
        <v>44955.88403</v>
      </c>
      <c r="DO12" s="50">
        <f t="shared" si="7"/>
        <v>44955.88403</v>
      </c>
      <c r="DP12" s="50">
        <f t="shared" si="7"/>
        <v>44955.88403</v>
      </c>
      <c r="DQ12" s="50">
        <f t="shared" si="7"/>
        <v>44955.88403</v>
      </c>
      <c r="DR12" s="50">
        <f t="shared" si="7"/>
        <v>44955.88403</v>
      </c>
      <c r="DS12" s="50">
        <f t="shared" si="7"/>
        <v>44955.88403</v>
      </c>
      <c r="DT12" s="50">
        <f t="shared" si="7"/>
        <v>44955.88403</v>
      </c>
      <c r="DU12" s="50">
        <f t="shared" si="7"/>
        <v>44955.88403</v>
      </c>
      <c r="DV12" s="50">
        <f t="shared" si="7"/>
        <v>44955.88403</v>
      </c>
      <c r="DW12" s="50">
        <f t="shared" si="7"/>
        <v>44955.88403</v>
      </c>
      <c r="DX12" s="50">
        <f t="shared" si="7"/>
        <v>44955.88403</v>
      </c>
      <c r="DY12" s="50">
        <f t="shared" si="7"/>
        <v>44955.88403</v>
      </c>
      <c r="DZ12" s="50">
        <f t="shared" si="7"/>
        <v>44955.88403</v>
      </c>
      <c r="EA12" s="50">
        <f t="shared" si="7"/>
        <v>44955.88403</v>
      </c>
      <c r="EB12" s="50">
        <f t="shared" si="7"/>
        <v>44955.88403</v>
      </c>
      <c r="EC12" s="50">
        <f t="shared" si="7"/>
        <v>44955.88403</v>
      </c>
      <c r="ED12" s="50">
        <f t="shared" si="7"/>
        <v>44955.88403</v>
      </c>
      <c r="EE12" s="50">
        <f t="shared" si="7"/>
        <v>44955.88403</v>
      </c>
      <c r="EF12" s="50">
        <f t="shared" si="7"/>
        <v>44955.88403</v>
      </c>
    </row>
    <row r="13" ht="15.75" customHeight="1">
      <c r="A13" s="1"/>
      <c r="B13" s="1"/>
      <c r="C13" s="1"/>
      <c r="D13" s="1" t="s">
        <v>181</v>
      </c>
      <c r="E13" s="50">
        <f t="shared" ref="E13:EF13" si="8">E9-E11</f>
        <v>7498264.475</v>
      </c>
      <c r="F13" s="50">
        <f t="shared" si="8"/>
        <v>7498264.475</v>
      </c>
      <c r="G13" s="50">
        <f t="shared" si="8"/>
        <v>7498264.475</v>
      </c>
      <c r="H13" s="50">
        <f t="shared" si="8"/>
        <v>7498264.475</v>
      </c>
      <c r="I13" s="50">
        <f t="shared" si="8"/>
        <v>7498264.475</v>
      </c>
      <c r="J13" s="50">
        <f t="shared" si="8"/>
        <v>7498264.475</v>
      </c>
      <c r="K13" s="50">
        <f t="shared" si="8"/>
        <v>7498264.475</v>
      </c>
      <c r="L13" s="50">
        <f t="shared" si="8"/>
        <v>7498264.475</v>
      </c>
      <c r="M13" s="50">
        <f t="shared" si="8"/>
        <v>7498264.475</v>
      </c>
      <c r="N13" s="50">
        <f t="shared" si="8"/>
        <v>7498264.475</v>
      </c>
      <c r="O13" s="50">
        <f t="shared" si="8"/>
        <v>7498264.475</v>
      </c>
      <c r="P13" s="50">
        <f t="shared" si="8"/>
        <v>7498264.475</v>
      </c>
      <c r="Q13" s="50">
        <f t="shared" si="8"/>
        <v>7498264.475</v>
      </c>
      <c r="R13" s="50">
        <f t="shared" si="8"/>
        <v>7498264.475</v>
      </c>
      <c r="S13" s="50">
        <f t="shared" si="8"/>
        <v>7498264.475</v>
      </c>
      <c r="T13" s="50">
        <f t="shared" si="8"/>
        <v>7498264.475</v>
      </c>
      <c r="U13" s="50">
        <f t="shared" si="8"/>
        <v>7498264.475</v>
      </c>
      <c r="V13" s="50">
        <f t="shared" si="8"/>
        <v>7498264.475</v>
      </c>
      <c r="W13" s="50">
        <f t="shared" si="8"/>
        <v>7498264.475</v>
      </c>
      <c r="X13" s="50">
        <f t="shared" si="8"/>
        <v>7498264.475</v>
      </c>
      <c r="Y13" s="50">
        <f t="shared" si="8"/>
        <v>7498264.475</v>
      </c>
      <c r="Z13" s="50">
        <f t="shared" si="8"/>
        <v>7498264.475</v>
      </c>
      <c r="AA13" s="50">
        <f t="shared" si="8"/>
        <v>7498264.475</v>
      </c>
      <c r="AB13" s="50">
        <f t="shared" si="8"/>
        <v>7498264.475</v>
      </c>
      <c r="AC13" s="50">
        <f t="shared" si="8"/>
        <v>7498264.475</v>
      </c>
      <c r="AD13" s="50">
        <f t="shared" si="8"/>
        <v>7498264.475</v>
      </c>
      <c r="AE13" s="50">
        <f t="shared" si="8"/>
        <v>7498264.475</v>
      </c>
      <c r="AF13" s="50">
        <f t="shared" si="8"/>
        <v>7498264.475</v>
      </c>
      <c r="AG13" s="50">
        <f t="shared" si="8"/>
        <v>7498264.475</v>
      </c>
      <c r="AH13" s="50">
        <f t="shared" si="8"/>
        <v>7498264.475</v>
      </c>
      <c r="AI13" s="50">
        <f t="shared" si="8"/>
        <v>7498264.475</v>
      </c>
      <c r="AJ13" s="50">
        <f t="shared" si="8"/>
        <v>7498264.475</v>
      </c>
      <c r="AK13" s="50">
        <f t="shared" si="8"/>
        <v>7498264.475</v>
      </c>
      <c r="AL13" s="50">
        <f t="shared" si="8"/>
        <v>7498264.475</v>
      </c>
      <c r="AM13" s="50">
        <f t="shared" si="8"/>
        <v>7498264.475</v>
      </c>
      <c r="AN13" s="50">
        <f t="shared" si="8"/>
        <v>7498264.475</v>
      </c>
      <c r="AO13" s="50">
        <f t="shared" si="8"/>
        <v>7490799.913</v>
      </c>
      <c r="AP13" s="50">
        <f t="shared" si="8"/>
        <v>7483298.028</v>
      </c>
      <c r="AQ13" s="50">
        <f t="shared" si="8"/>
        <v>7475758.635</v>
      </c>
      <c r="AR13" s="50">
        <f t="shared" si="8"/>
        <v>7468181.544</v>
      </c>
      <c r="AS13" s="50">
        <f t="shared" si="8"/>
        <v>7460566.567</v>
      </c>
      <c r="AT13" s="50">
        <f t="shared" si="8"/>
        <v>7452913.516</v>
      </c>
      <c r="AU13" s="50">
        <f t="shared" si="8"/>
        <v>7445222.2</v>
      </c>
      <c r="AV13" s="50">
        <f t="shared" si="8"/>
        <v>7437492.427</v>
      </c>
      <c r="AW13" s="50">
        <f t="shared" si="8"/>
        <v>7429724.005</v>
      </c>
      <c r="AX13" s="50">
        <f t="shared" si="8"/>
        <v>7421916.741</v>
      </c>
      <c r="AY13" s="50">
        <f t="shared" si="8"/>
        <v>7414070.44</v>
      </c>
      <c r="AZ13" s="50">
        <f t="shared" si="8"/>
        <v>7406184.909</v>
      </c>
      <c r="BA13" s="50">
        <f t="shared" si="8"/>
        <v>7398259.949</v>
      </c>
      <c r="BB13" s="50">
        <f t="shared" si="8"/>
        <v>7390295.365</v>
      </c>
      <c r="BC13" s="50">
        <f t="shared" si="8"/>
        <v>7382290.958</v>
      </c>
      <c r="BD13" s="50">
        <f t="shared" si="8"/>
        <v>7374246.528</v>
      </c>
      <c r="BE13" s="50">
        <f t="shared" si="8"/>
        <v>7366161.877</v>
      </c>
      <c r="BF13" s="50">
        <f t="shared" si="8"/>
        <v>7358036.802</v>
      </c>
      <c r="BG13" s="50">
        <f t="shared" si="8"/>
        <v>7349871.102</v>
      </c>
      <c r="BH13" s="50">
        <f t="shared" si="8"/>
        <v>7341664.574</v>
      </c>
      <c r="BI13" s="50">
        <f t="shared" si="8"/>
        <v>7333417.013</v>
      </c>
      <c r="BJ13" s="50">
        <f t="shared" si="8"/>
        <v>7325128.214</v>
      </c>
      <c r="BK13" s="50">
        <f t="shared" si="8"/>
        <v>7316797.971</v>
      </c>
      <c r="BL13" s="50">
        <f t="shared" si="8"/>
        <v>7308426.077</v>
      </c>
      <c r="BM13" s="50">
        <f t="shared" si="8"/>
        <v>7300012.323</v>
      </c>
      <c r="BN13" s="50">
        <f t="shared" si="8"/>
        <v>7291556.5</v>
      </c>
      <c r="BO13" s="50">
        <f t="shared" si="8"/>
        <v>7283058.399</v>
      </c>
      <c r="BP13" s="50">
        <f t="shared" si="8"/>
        <v>7274517.807</v>
      </c>
      <c r="BQ13" s="50">
        <f t="shared" si="8"/>
        <v>7265934.512</v>
      </c>
      <c r="BR13" s="50">
        <f t="shared" si="8"/>
        <v>7257308.3</v>
      </c>
      <c r="BS13" s="50">
        <f t="shared" si="8"/>
        <v>7248638.958</v>
      </c>
      <c r="BT13" s="50">
        <f t="shared" si="8"/>
        <v>7239926.269</v>
      </c>
      <c r="BU13" s="50">
        <f t="shared" si="8"/>
        <v>7231170.016</v>
      </c>
      <c r="BV13" s="50">
        <f t="shared" si="8"/>
        <v>7222369.982</v>
      </c>
      <c r="BW13" s="50">
        <f t="shared" si="8"/>
        <v>7213525.948</v>
      </c>
      <c r="BX13" s="50">
        <f t="shared" si="8"/>
        <v>7204637.694</v>
      </c>
      <c r="BY13" s="50">
        <f t="shared" si="8"/>
        <v>7195704.998</v>
      </c>
      <c r="BZ13" s="50">
        <f t="shared" si="8"/>
        <v>7186727.639</v>
      </c>
      <c r="CA13" s="50">
        <f t="shared" si="8"/>
        <v>7177705.393</v>
      </c>
      <c r="CB13" s="50">
        <f t="shared" si="8"/>
        <v>7168638.036</v>
      </c>
      <c r="CC13" s="50">
        <f t="shared" si="8"/>
        <v>7159525.342</v>
      </c>
      <c r="CD13" s="50">
        <f t="shared" si="8"/>
        <v>7150367.085</v>
      </c>
      <c r="CE13" s="50">
        <f t="shared" si="8"/>
        <v>7141163.036</v>
      </c>
      <c r="CF13" s="50">
        <f t="shared" si="8"/>
        <v>7131912.967</v>
      </c>
      <c r="CG13" s="50">
        <f t="shared" si="8"/>
        <v>7122616.648</v>
      </c>
      <c r="CH13" s="50">
        <f t="shared" si="8"/>
        <v>7113273.847</v>
      </c>
      <c r="CI13" s="50">
        <f t="shared" si="8"/>
        <v>7103884.333</v>
      </c>
      <c r="CJ13" s="50">
        <f t="shared" si="8"/>
        <v>7094447.87</v>
      </c>
      <c r="CK13" s="50">
        <f t="shared" si="8"/>
        <v>7084964.226</v>
      </c>
      <c r="CL13" s="50">
        <f t="shared" si="8"/>
        <v>7075433.163</v>
      </c>
      <c r="CM13" s="50">
        <f t="shared" si="8"/>
        <v>7065854.444</v>
      </c>
      <c r="CN13" s="50">
        <f t="shared" si="8"/>
        <v>7056227.833</v>
      </c>
      <c r="CO13" s="50">
        <f t="shared" si="8"/>
        <v>7046553.088</v>
      </c>
      <c r="CP13" s="50">
        <f t="shared" si="8"/>
        <v>7036829.969</v>
      </c>
      <c r="CQ13" s="50">
        <f t="shared" si="8"/>
        <v>7027058.235</v>
      </c>
      <c r="CR13" s="50">
        <f t="shared" si="8"/>
        <v>7017237.642</v>
      </c>
      <c r="CS13" s="50">
        <f t="shared" si="8"/>
        <v>7007367.946</v>
      </c>
      <c r="CT13" s="50">
        <f t="shared" si="8"/>
        <v>6997448.902</v>
      </c>
      <c r="CU13" s="50">
        <f t="shared" si="8"/>
        <v>6987480.262</v>
      </c>
      <c r="CV13" s="50">
        <f t="shared" si="8"/>
        <v>6977461.78</v>
      </c>
      <c r="CW13" s="50">
        <f t="shared" si="8"/>
        <v>6967393.205</v>
      </c>
      <c r="CX13" s="50">
        <f t="shared" si="8"/>
        <v>6957274.287</v>
      </c>
      <c r="CY13" s="50">
        <f t="shared" si="8"/>
        <v>6947104.774</v>
      </c>
      <c r="CZ13" s="50">
        <f t="shared" si="8"/>
        <v>6936884.414</v>
      </c>
      <c r="DA13" s="50">
        <f t="shared" si="8"/>
        <v>6926612.952</v>
      </c>
      <c r="DB13" s="50">
        <f t="shared" si="8"/>
        <v>6916290.133</v>
      </c>
      <c r="DC13" s="50">
        <f t="shared" si="8"/>
        <v>6905915.699</v>
      </c>
      <c r="DD13" s="50">
        <f t="shared" si="8"/>
        <v>6895489.394</v>
      </c>
      <c r="DE13" s="50">
        <f t="shared" si="8"/>
        <v>6885010.957</v>
      </c>
      <c r="DF13" s="50">
        <f t="shared" si="8"/>
        <v>6874480.127</v>
      </c>
      <c r="DG13" s="50">
        <f t="shared" si="8"/>
        <v>6863896.644</v>
      </c>
      <c r="DH13" s="50">
        <f t="shared" si="8"/>
        <v>6853260.243</v>
      </c>
      <c r="DI13" s="50">
        <f t="shared" si="8"/>
        <v>6842570.66</v>
      </c>
      <c r="DJ13" s="50">
        <f t="shared" si="8"/>
        <v>6831827.63</v>
      </c>
      <c r="DK13" s="50">
        <f t="shared" si="8"/>
        <v>6821030.884</v>
      </c>
      <c r="DL13" s="50">
        <f t="shared" si="8"/>
        <v>6810180.154</v>
      </c>
      <c r="DM13" s="50">
        <f t="shared" si="8"/>
        <v>6799275.171</v>
      </c>
      <c r="DN13" s="50">
        <f t="shared" si="8"/>
        <v>6788315.663</v>
      </c>
      <c r="DO13" s="50">
        <f t="shared" si="8"/>
        <v>6777301.357</v>
      </c>
      <c r="DP13" s="50">
        <f t="shared" si="8"/>
        <v>6766231.98</v>
      </c>
      <c r="DQ13" s="50">
        <f t="shared" si="8"/>
        <v>6755107.256</v>
      </c>
      <c r="DR13" s="50">
        <f t="shared" si="8"/>
        <v>6743926.908</v>
      </c>
      <c r="DS13" s="50">
        <f t="shared" si="8"/>
        <v>6732690.658</v>
      </c>
      <c r="DT13" s="50">
        <f t="shared" si="8"/>
        <v>6721398.228</v>
      </c>
      <c r="DU13" s="50">
        <f t="shared" si="8"/>
        <v>6710049.335</v>
      </c>
      <c r="DV13" s="50">
        <f t="shared" si="8"/>
        <v>6698643.697</v>
      </c>
      <c r="DW13" s="50">
        <f t="shared" si="8"/>
        <v>6687181.032</v>
      </c>
      <c r="DX13" s="50">
        <f t="shared" si="8"/>
        <v>6675661.053</v>
      </c>
      <c r="DY13" s="50">
        <f t="shared" si="8"/>
        <v>6664083.474</v>
      </c>
      <c r="DZ13" s="50">
        <f t="shared" si="8"/>
        <v>6652448.007</v>
      </c>
      <c r="EA13" s="50">
        <f t="shared" si="8"/>
        <v>6640754.363</v>
      </c>
      <c r="EB13" s="50">
        <f t="shared" si="8"/>
        <v>6629002.251</v>
      </c>
      <c r="EC13" s="50">
        <f t="shared" si="8"/>
        <v>6617191.378</v>
      </c>
      <c r="ED13" s="50">
        <f t="shared" si="8"/>
        <v>6605321.451</v>
      </c>
      <c r="EE13" s="50">
        <f t="shared" si="8"/>
        <v>6593392.174</v>
      </c>
      <c r="EF13" s="50">
        <f t="shared" si="8"/>
        <v>6581403.251</v>
      </c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</row>
    <row r="15" ht="15.75" customHeight="1">
      <c r="A15" s="1"/>
      <c r="B15" s="1"/>
      <c r="C15" s="36" t="s">
        <v>205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</row>
    <row r="16" ht="15.75" customHeight="1">
      <c r="A16" s="1"/>
      <c r="B16" s="1"/>
      <c r="C16" s="1"/>
      <c r="D16" s="1" t="s">
        <v>206</v>
      </c>
      <c r="E16" s="50">
        <f>SUM(F6:Q6)/$D$30*IF(E1=Assumptions!$D$68*12,1,0)</f>
        <v>0</v>
      </c>
      <c r="F16" s="50">
        <f>SUM(G6:R6)/$D$30*IF(F1=Assumptions!$D$68*12,1,0)</f>
        <v>0</v>
      </c>
      <c r="G16" s="50">
        <f>SUM(H6:S6)/$D$30*IF(G1=Assumptions!$D$68*12,1,0)</f>
        <v>0</v>
      </c>
      <c r="H16" s="50">
        <f>SUM(I6:T6)/$D$30*IF(H1=Assumptions!$D$68*12,1,0)</f>
        <v>0</v>
      </c>
      <c r="I16" s="50">
        <f>SUM(J6:U6)/$D$30*IF(I1=Assumptions!$D$68*12,1,0)</f>
        <v>0</v>
      </c>
      <c r="J16" s="50">
        <f>SUM(K6:V6)/$D$30*IF(J1=Assumptions!$D$68*12,1,0)</f>
        <v>0</v>
      </c>
      <c r="K16" s="50">
        <f>SUM(L6:W6)/$D$30*IF(K1=Assumptions!$D$68*12,1,0)</f>
        <v>0</v>
      </c>
      <c r="L16" s="50">
        <f>SUM(M6:X6)/$D$30*IF(L1=Assumptions!$D$68*12,1,0)</f>
        <v>0</v>
      </c>
      <c r="M16" s="50">
        <f>SUM(N6:Y6)/$D$30*IF(M1=Assumptions!$D$68*12,1,0)</f>
        <v>0</v>
      </c>
      <c r="N16" s="50">
        <f>SUM(O6:Z6)/$D$30*IF(N1=Assumptions!$D$68*12,1,0)</f>
        <v>0</v>
      </c>
      <c r="O16" s="50">
        <f>SUM(P6:AA6)/$D$30*IF(O1=Assumptions!$D$68*12,1,0)</f>
        <v>0</v>
      </c>
      <c r="P16" s="50">
        <f>SUM(Q6:AB6)/$D$30*IF(P1=Assumptions!$D$68*12,1,0)</f>
        <v>0</v>
      </c>
      <c r="Q16" s="50">
        <f>SUM(R6:AC6)/$D$30*IF(Q1=Assumptions!$D$68*12,1,0)</f>
        <v>0</v>
      </c>
      <c r="R16" s="50">
        <f>SUM(S6:AD6)/$D$30*IF(R1=Assumptions!$D$68*12,1,0)</f>
        <v>0</v>
      </c>
      <c r="S16" s="50">
        <f>SUM(T6:AE6)/$D$30*IF(S1=Assumptions!$D$68*12,1,0)</f>
        <v>0</v>
      </c>
      <c r="T16" s="50">
        <f>SUM(U6:AF6)/$D$30*IF(T1=Assumptions!$D$68*12,1,0)</f>
        <v>0</v>
      </c>
      <c r="U16" s="50">
        <f>SUM(V6:AG6)/$D$30*IF(U1=Assumptions!$D$68*12,1,0)</f>
        <v>0</v>
      </c>
      <c r="V16" s="50">
        <f>SUM(W6:AH6)/$D$30*IF(V1=Assumptions!$D$68*12,1,0)</f>
        <v>0</v>
      </c>
      <c r="W16" s="50">
        <f>SUM(X6:AI6)/$D$30*IF(W1=Assumptions!$D$68*12,1,0)</f>
        <v>0</v>
      </c>
      <c r="X16" s="50">
        <f>SUM(Y6:AJ6)/$D$30*IF(X1=Assumptions!$D$68*12,1,0)</f>
        <v>0</v>
      </c>
      <c r="Y16" s="50">
        <f>SUM(Z6:AK6)/$D$30*IF(Y1=Assumptions!$D$68*12,1,0)</f>
        <v>0</v>
      </c>
      <c r="Z16" s="50">
        <f>SUM(AA6:AL6)/$D$30*IF(Z1=Assumptions!$D$68*12,1,0)</f>
        <v>0</v>
      </c>
      <c r="AA16" s="50">
        <f>SUM(AB6:AM6)/$D$30*IF(AA1=Assumptions!$D$68*12,1,0)</f>
        <v>0</v>
      </c>
      <c r="AB16" s="50">
        <f>SUM(AC6:AN6)/$D$30*IF(AB1=Assumptions!$D$68*12,1,0)</f>
        <v>0</v>
      </c>
      <c r="AC16" s="50">
        <f>SUM(AD6:AO6)/$D$30*IF(AC1=Assumptions!$D$68*12,1,0)</f>
        <v>0</v>
      </c>
      <c r="AD16" s="50">
        <f>SUM(AE6:AP6)/$D$30*IF(AD1=Assumptions!$D$68*12,1,0)</f>
        <v>0</v>
      </c>
      <c r="AE16" s="50">
        <f>SUM(AF6:AQ6)/$D$30*IF(AE1=Assumptions!$D$68*12,1,0)</f>
        <v>0</v>
      </c>
      <c r="AF16" s="50">
        <f>SUM(AG6:AR6)/$D$30*IF(AF1=Assumptions!$D$68*12,1,0)</f>
        <v>0</v>
      </c>
      <c r="AG16" s="50">
        <f>SUM(AH6:AS6)/$D$30*IF(AG1=Assumptions!$D$68*12,1,0)</f>
        <v>0</v>
      </c>
      <c r="AH16" s="50">
        <f>SUM(AI6:AT6)/$D$30*IF(AH1=Assumptions!$D$68*12,1,0)</f>
        <v>0</v>
      </c>
      <c r="AI16" s="50">
        <f>SUM(AJ6:AU6)/$D$30*IF(AI1=Assumptions!$D$68*12,1,0)</f>
        <v>0</v>
      </c>
      <c r="AJ16" s="50">
        <f>SUM(AK6:AV6)/$D$30*IF(AJ1=Assumptions!$D$68*12,1,0)</f>
        <v>0</v>
      </c>
      <c r="AK16" s="50">
        <f>SUM(AL6:AW6)/$D$30*IF(AK1=Assumptions!$D$68*12,1,0)</f>
        <v>0</v>
      </c>
      <c r="AL16" s="50">
        <f>SUM(AM6:AX6)/$D$30*IF(AL1=Assumptions!$D$68*12,1,0)</f>
        <v>0</v>
      </c>
      <c r="AM16" s="50">
        <f>SUM(AN6:AY6)/$D$30*IF(AM1=Assumptions!$D$68*12,1,0)</f>
        <v>0</v>
      </c>
      <c r="AN16" s="50">
        <f>SUM(AO6:AZ6)/$D$30*IF(AN1=Assumptions!$D$68*12,1,0)</f>
        <v>0</v>
      </c>
      <c r="AO16" s="50">
        <f>SUM(AP6:BA6)/$D$30*IF(AO1=Assumptions!$D$68*12,1,0)</f>
        <v>0</v>
      </c>
      <c r="AP16" s="50">
        <f>SUM(AQ6:BB6)/$D$30*IF(AP1=Assumptions!$D$68*12,1,0)</f>
        <v>0</v>
      </c>
      <c r="AQ16" s="50">
        <f>SUM(AR6:BC6)/$D$30*IF(AQ1=Assumptions!$D$68*12,1,0)</f>
        <v>0</v>
      </c>
      <c r="AR16" s="50">
        <f>SUM(AS6:BD6)/$D$30*IF(AR1=Assumptions!$D$68*12,1,0)</f>
        <v>0</v>
      </c>
      <c r="AS16" s="50">
        <f>SUM(AT6:BE6)/$D$30*IF(AS1=Assumptions!$D$68*12,1,0)</f>
        <v>0</v>
      </c>
      <c r="AT16" s="50">
        <f>SUM(AU6:BF6)/$D$30*IF(AT1=Assumptions!$D$68*12,1,0)</f>
        <v>0</v>
      </c>
      <c r="AU16" s="50">
        <f>SUM(AV6:BG6)/$D$30*IF(AU1=Assumptions!$D$68*12,1,0)</f>
        <v>0</v>
      </c>
      <c r="AV16" s="50">
        <f>SUM(AW6:BH6)/$D$30*IF(AV1=Assumptions!$D$68*12,1,0)</f>
        <v>0</v>
      </c>
      <c r="AW16" s="50">
        <f>SUM(AX6:BI6)/$D$30*IF(AW1=Assumptions!$D$68*12,1,0)</f>
        <v>0</v>
      </c>
      <c r="AX16" s="50">
        <f>SUM(AY6:BJ6)/$D$30*IF(AX1=Assumptions!$D$68*12,1,0)</f>
        <v>0</v>
      </c>
      <c r="AY16" s="50">
        <f>SUM(AZ6:BK6)/$D$30*IF(AY1=Assumptions!$D$68*12,1,0)</f>
        <v>0</v>
      </c>
      <c r="AZ16" s="50">
        <f>SUM(BA6:BL6)/$D$30*IF(AZ1=Assumptions!$D$68*12,1,0)</f>
        <v>0</v>
      </c>
      <c r="BA16" s="50">
        <f>SUM(BB6:BM6)/$D$30*IF(BA1=Assumptions!$D$68*12,1,0)</f>
        <v>0</v>
      </c>
      <c r="BB16" s="50">
        <f>SUM(BC6:BN6)/$D$30*IF(BB1=Assumptions!$D$68*12,1,0)</f>
        <v>0</v>
      </c>
      <c r="BC16" s="50">
        <f>SUM(BD6:BO6)/$D$30*IF(BC1=Assumptions!$D$68*12,1,0)</f>
        <v>0</v>
      </c>
      <c r="BD16" s="50">
        <f>SUM(BE6:BP6)/$D$30*IF(BD1=Assumptions!$D$68*12,1,0)</f>
        <v>0</v>
      </c>
      <c r="BE16" s="50">
        <f>SUM(BF6:BQ6)/$D$30*IF(BE1=Assumptions!$D$68*12,1,0)</f>
        <v>0</v>
      </c>
      <c r="BF16" s="50">
        <f>SUM(BG6:BR6)/$D$30*IF(BF1=Assumptions!$D$68*12,1,0)</f>
        <v>0</v>
      </c>
      <c r="BG16" s="50">
        <f>SUM(BH6:BS6)/$D$30*IF(BG1=Assumptions!$D$68*12,1,0)</f>
        <v>0</v>
      </c>
      <c r="BH16" s="50">
        <f>SUM(BI6:BT6)/$D$30*IF(BH1=Assumptions!$D$68*12,1,0)</f>
        <v>0</v>
      </c>
      <c r="BI16" s="50">
        <f>SUM(BJ6:BU6)/$D$30*IF(BI1=Assumptions!$D$68*12,1,0)</f>
        <v>0</v>
      </c>
      <c r="BJ16" s="50">
        <f>SUM(BK6:BV6)/$D$30*IF(BJ1=Assumptions!$D$68*12,1,0)</f>
        <v>0</v>
      </c>
      <c r="BK16" s="50">
        <f>SUM(BL6:BW6)/$D$30*IF(BK1=Assumptions!$D$68*12,1,0)</f>
        <v>0</v>
      </c>
      <c r="BL16" s="50">
        <f>SUM(BM6:BX6)/$D$30*IF(BL1=Assumptions!$D$68*12,1,0)</f>
        <v>0</v>
      </c>
      <c r="BM16" s="50">
        <f>SUM(BN6:BY6)/$D$30*IF(BM1=Assumptions!$D$68*12,1,0)</f>
        <v>0</v>
      </c>
      <c r="BN16" s="50">
        <f>SUM(BO6:BZ6)/$D$30*IF(BN1=Assumptions!$D$68*12,1,0)</f>
        <v>0</v>
      </c>
      <c r="BO16" s="50">
        <f>SUM(BP6:CA6)/$D$30*IF(BO1=Assumptions!$D$68*12,1,0)</f>
        <v>0</v>
      </c>
      <c r="BP16" s="50">
        <f>SUM(BQ6:CB6)/$D$30*IF(BP1=Assumptions!$D$68*12,1,0)</f>
        <v>0</v>
      </c>
      <c r="BQ16" s="50">
        <f>SUM(BR6:CC6)/$D$30*IF(BQ1=Assumptions!$D$68*12,1,0)</f>
        <v>0</v>
      </c>
      <c r="BR16" s="50">
        <f>SUM(BS6:CD6)/$D$30*IF(BR1=Assumptions!$D$68*12,1,0)</f>
        <v>0</v>
      </c>
      <c r="BS16" s="50">
        <f>SUM(BT6:CE6)/$D$30*IF(BS1=Assumptions!$D$68*12,1,0)</f>
        <v>0</v>
      </c>
      <c r="BT16" s="50">
        <f>SUM(BU6:CF6)/$D$30*IF(BT1=Assumptions!$D$68*12,1,0)</f>
        <v>0</v>
      </c>
      <c r="BU16" s="50">
        <f>SUM(BV6:CG6)/$D$30*IF(BU1=Assumptions!$D$68*12,1,0)</f>
        <v>0</v>
      </c>
      <c r="BV16" s="50">
        <f>SUM(BW6:CH6)/$D$30*IF(BV1=Assumptions!$D$68*12,1,0)</f>
        <v>0</v>
      </c>
      <c r="BW16" s="50">
        <f>SUM(BX6:CI6)/$D$30*IF(BW1=Assumptions!$D$68*12,1,0)</f>
        <v>0</v>
      </c>
      <c r="BX16" s="50">
        <f>SUM(BY6:CJ6)/$D$30*IF(BX1=Assumptions!$D$68*12,1,0)</f>
        <v>0</v>
      </c>
      <c r="BY16" s="50">
        <f>SUM(BZ6:CK6)/$D$30*IF(BY1=Assumptions!$D$68*12,1,0)</f>
        <v>0</v>
      </c>
      <c r="BZ16" s="50">
        <f>SUM(CA6:CL6)/$D$30*IF(BZ1=Assumptions!$D$68*12,1,0)</f>
        <v>0</v>
      </c>
      <c r="CA16" s="50">
        <f>SUM(CB6:CM6)/$D$30*IF(CA1=Assumptions!$D$68*12,1,0)</f>
        <v>0</v>
      </c>
      <c r="CB16" s="50">
        <f>SUM(CC6:CN6)/$D$30*IF(CB1=Assumptions!$D$68*12,1,0)</f>
        <v>0</v>
      </c>
      <c r="CC16" s="50">
        <f>SUM(CD6:CO6)/$D$30*IF(CC1=Assumptions!$D$68*12,1,0)</f>
        <v>0</v>
      </c>
      <c r="CD16" s="50">
        <f>SUM(CE6:CP6)/$D$30*IF(CD1=Assumptions!$D$68*12,1,0)</f>
        <v>0</v>
      </c>
      <c r="CE16" s="50">
        <f>SUM(CF6:CQ6)/$D$30*IF(CE1=Assumptions!$D$68*12,1,0)</f>
        <v>0</v>
      </c>
      <c r="CF16" s="50">
        <f>SUM(CG6:CR6)/$D$30*IF(CF1=Assumptions!$D$68*12,1,0)</f>
        <v>0</v>
      </c>
      <c r="CG16" s="50">
        <f>SUM(CH6:CS6)/$D$30*IF(CG1=Assumptions!$D$68*12,1,0)</f>
        <v>0</v>
      </c>
      <c r="CH16" s="50">
        <f>SUM(CI6:CT6)/$D$30*IF(CH1=Assumptions!$D$68*12,1,0)</f>
        <v>0</v>
      </c>
      <c r="CI16" s="50">
        <f>SUM(CJ6:CU6)/$D$30*IF(CI1=Assumptions!$D$68*12,1,0)</f>
        <v>0</v>
      </c>
      <c r="CJ16" s="50">
        <f>SUM(CK6:CV6)/$D$30*IF(CJ1=Assumptions!$D$68*12,1,0)</f>
        <v>0</v>
      </c>
      <c r="CK16" s="50">
        <f>SUM(CL6:CW6)/$D$30*IF(CK1=Assumptions!$D$68*12,1,0)</f>
        <v>0</v>
      </c>
      <c r="CL16" s="50">
        <f>SUM(CM6:CX6)/$D$30*IF(CL1=Assumptions!$D$68*12,1,0)</f>
        <v>0</v>
      </c>
      <c r="CM16" s="50">
        <f>SUM(CN6:CY6)/$D$30*IF(CM1=Assumptions!$D$68*12,1,0)</f>
        <v>0</v>
      </c>
      <c r="CN16" s="50">
        <f>SUM(CO6:CZ6)/$D$30*IF(CN1=Assumptions!$D$68*12,1,0)</f>
        <v>0</v>
      </c>
      <c r="CO16" s="50">
        <f>SUM(CP6:DA6)/$D$30*IF(CO1=Assumptions!$D$68*12,1,0)</f>
        <v>0</v>
      </c>
      <c r="CP16" s="50">
        <f>SUM(CQ6:DB6)/$D$30*IF(CP1=Assumptions!$D$68*12,1,0)</f>
        <v>0</v>
      </c>
      <c r="CQ16" s="50">
        <f>SUM(CR6:DC6)/$D$30*IF(CQ1=Assumptions!$D$68*12,1,0)</f>
        <v>0</v>
      </c>
      <c r="CR16" s="50">
        <f>SUM(CS6:DD6)/$D$30*IF(CR1=Assumptions!$D$68*12,1,0)</f>
        <v>0</v>
      </c>
      <c r="CS16" s="50">
        <f>SUM(CT6:DE6)/$D$30*IF(CS1=Assumptions!$D$68*12,1,0)</f>
        <v>0</v>
      </c>
      <c r="CT16" s="50">
        <f>SUM(CU6:DF6)/$D$30*IF(CT1=Assumptions!$D$68*12,1,0)</f>
        <v>0</v>
      </c>
      <c r="CU16" s="50">
        <f>SUM(CV6:DG6)/$D$30*IF(CU1=Assumptions!$D$68*12,1,0)</f>
        <v>0</v>
      </c>
      <c r="CV16" s="50">
        <f>SUM(CW6:DH6)/$D$30*IF(CV1=Assumptions!$D$68*12,1,0)</f>
        <v>0</v>
      </c>
      <c r="CW16" s="50">
        <f>SUM(CX6:DI6)/$D$30*IF(CW1=Assumptions!$D$68*12,1,0)</f>
        <v>0</v>
      </c>
      <c r="CX16" s="50">
        <f>SUM(CY6:DJ6)/$D$30*IF(CX1=Assumptions!$D$68*12,1,0)</f>
        <v>0</v>
      </c>
      <c r="CY16" s="50">
        <f>SUM(CZ6:DK6)/$D$30*IF(CY1=Assumptions!$D$68*12,1,0)</f>
        <v>0</v>
      </c>
      <c r="CZ16" s="50">
        <f>SUM(DA6:DL6)/$D$30*IF(CZ1=Assumptions!$D$68*12,1,0)</f>
        <v>0</v>
      </c>
      <c r="DA16" s="50">
        <f>SUM(DB6:DM6)/$D$30*IF(DA1=Assumptions!$D$68*12,1,0)</f>
        <v>0</v>
      </c>
      <c r="DB16" s="50">
        <f>SUM(DC6:DN6)/$D$30*IF(DB1=Assumptions!$D$68*12,1,0)</f>
        <v>0</v>
      </c>
      <c r="DC16" s="50">
        <f>SUM(DD6:DO6)/$D$30*IF(DC1=Assumptions!$D$68*12,1,0)</f>
        <v>0</v>
      </c>
      <c r="DD16" s="50">
        <f>SUM(DE6:DP6)/$D$30*IF(DD1=Assumptions!$D$68*12,1,0)</f>
        <v>0</v>
      </c>
      <c r="DE16" s="50">
        <f>SUM(DF6:DQ6)/$D$30*IF(DE1=Assumptions!$D$68*12,1,0)</f>
        <v>0</v>
      </c>
      <c r="DF16" s="50">
        <f>SUM(DG6:DR6)/$D$30*IF(DF1=Assumptions!$D$68*12,1,0)</f>
        <v>0</v>
      </c>
      <c r="DG16" s="50">
        <f>SUM(DH6:DS6)/$D$30*IF(DG1=Assumptions!$D$68*12,1,0)</f>
        <v>0</v>
      </c>
      <c r="DH16" s="50">
        <f>SUM(DI6:DT6)/$D$30*IF(DH1=Assumptions!$D$68*12,1,0)</f>
        <v>0</v>
      </c>
      <c r="DI16" s="50">
        <f>SUM(DJ6:DU6)/$D$30*IF(DI1=Assumptions!$D$68*12,1,0)</f>
        <v>0</v>
      </c>
      <c r="DJ16" s="50">
        <f>SUM(DK6:DV6)/$D$30*IF(DJ1=Assumptions!$D$68*12,1,0)</f>
        <v>0</v>
      </c>
      <c r="DK16" s="50">
        <f>SUM(DL6:DW6)/$D$30*IF(DK1=Assumptions!$D$68*12,1,0)</f>
        <v>0</v>
      </c>
      <c r="DL16" s="50">
        <f>SUM(DM6:DX6)/$D$30*IF(DL1=Assumptions!$D$68*12,1,0)</f>
        <v>0</v>
      </c>
      <c r="DM16" s="50">
        <f>SUM(DN6:DY6)/$D$30*IF(DM1=Assumptions!$D$68*12,1,0)</f>
        <v>0</v>
      </c>
      <c r="DN16" s="50">
        <f>SUM(DO6:DZ6)/$D$30*IF(DN1=Assumptions!$D$68*12,1,0)</f>
        <v>0</v>
      </c>
      <c r="DO16" s="50">
        <f>SUM(DP6:EA6)/$D$30*IF(DO1=Assumptions!$D$68*12,1,0)</f>
        <v>0</v>
      </c>
      <c r="DP16" s="50">
        <f>SUM(DQ6:EB6)/$D$30*IF(DP1=Assumptions!$D$68*12,1,0)</f>
        <v>0</v>
      </c>
      <c r="DQ16" s="50">
        <f>SUM(DR6:EC6)/$D$30*IF(DQ1=Assumptions!$D$68*12,1,0)</f>
        <v>0</v>
      </c>
      <c r="DR16" s="50">
        <f>SUM(DS6:ED6)/$D$30*IF(DR1=Assumptions!$D$68*12,1,0)</f>
        <v>0</v>
      </c>
      <c r="DS16" s="50">
        <f>SUM(DT6:EE6)/$D$30*IF(DS1=Assumptions!$D$68*12,1,0)</f>
        <v>0</v>
      </c>
      <c r="DT16" s="50">
        <f>SUM(DU6:EF6)/$D$30*IF(DT1=Assumptions!$D$68*12,1,0)</f>
        <v>16285219.85</v>
      </c>
      <c r="DU16" s="50">
        <f>SUM(DV6:EG6)/$D$30*IF(DU1=Assumptions!$D$68*12,1,0)</f>
        <v>0</v>
      </c>
      <c r="DV16" s="50">
        <f>SUM(DW6:EH6)/$D$30*IF(DV1=Assumptions!$D$68*12,1,0)</f>
        <v>0</v>
      </c>
      <c r="DW16" s="50">
        <f>SUM(DX6:EI6)/$D$30*IF(DW1=Assumptions!$D$68*12,1,0)</f>
        <v>0</v>
      </c>
      <c r="DX16" s="50">
        <f>SUM(DY6:EJ6)/$D$30*IF(DX1=Assumptions!$D$68*12,1,0)</f>
        <v>0</v>
      </c>
      <c r="DY16" s="50">
        <f>SUM(DZ6:EK6)/$D$30*IF(DY1=Assumptions!$D$68*12,1,0)</f>
        <v>0</v>
      </c>
      <c r="DZ16" s="50">
        <f>SUM(EA6:EL6)/$D$30*IF(DZ1=Assumptions!$D$68*12,1,0)</f>
        <v>0</v>
      </c>
      <c r="EA16" s="50">
        <f>SUM(EB6:EM6)/$D$30*IF(EA1=Assumptions!$D$68*12,1,0)</f>
        <v>0</v>
      </c>
      <c r="EB16" s="50">
        <f>SUM(EC6:EN6)/$D$30*IF(EB1=Assumptions!$D$68*12,1,0)</f>
        <v>0</v>
      </c>
      <c r="EC16" s="50">
        <f>SUM(ED6:EO6)/$D$30*IF(EC1=Assumptions!$D$68*12,1,0)</f>
        <v>0</v>
      </c>
      <c r="ED16" s="50">
        <f>SUM(EE6:EP6)/$D$30*IF(ED1=Assumptions!$D$68*12,1,0)</f>
        <v>0</v>
      </c>
      <c r="EE16" s="50">
        <f>SUM(EF6:EQ6)/$D$30*IF(EE1=Assumptions!$D$68*12,1,0)</f>
        <v>0</v>
      </c>
      <c r="EF16" s="50">
        <f>SUM(EG6:ER6)/$D$30*IF(EF1=Assumptions!$D$68*12,1,0)</f>
        <v>0</v>
      </c>
    </row>
    <row r="17" ht="15.75" customHeight="1">
      <c r="A17" s="1"/>
      <c r="B17" s="1"/>
      <c r="C17" s="1"/>
      <c r="D17" s="1" t="s">
        <v>128</v>
      </c>
      <c r="E17" s="50">
        <f t="shared" ref="E17:EF17" si="9">-E16*$D$31</f>
        <v>0</v>
      </c>
      <c r="F17" s="50">
        <f t="shared" si="9"/>
        <v>0</v>
      </c>
      <c r="G17" s="50">
        <f t="shared" si="9"/>
        <v>0</v>
      </c>
      <c r="H17" s="50">
        <f t="shared" si="9"/>
        <v>0</v>
      </c>
      <c r="I17" s="50">
        <f t="shared" si="9"/>
        <v>0</v>
      </c>
      <c r="J17" s="50">
        <f t="shared" si="9"/>
        <v>0</v>
      </c>
      <c r="K17" s="50">
        <f t="shared" si="9"/>
        <v>0</v>
      </c>
      <c r="L17" s="50">
        <f t="shared" si="9"/>
        <v>0</v>
      </c>
      <c r="M17" s="50">
        <f t="shared" si="9"/>
        <v>0</v>
      </c>
      <c r="N17" s="50">
        <f t="shared" si="9"/>
        <v>0</v>
      </c>
      <c r="O17" s="50">
        <f t="shared" si="9"/>
        <v>0</v>
      </c>
      <c r="P17" s="50">
        <f t="shared" si="9"/>
        <v>0</v>
      </c>
      <c r="Q17" s="50">
        <f t="shared" si="9"/>
        <v>0</v>
      </c>
      <c r="R17" s="50">
        <f t="shared" si="9"/>
        <v>0</v>
      </c>
      <c r="S17" s="50">
        <f t="shared" si="9"/>
        <v>0</v>
      </c>
      <c r="T17" s="50">
        <f t="shared" si="9"/>
        <v>0</v>
      </c>
      <c r="U17" s="50">
        <f t="shared" si="9"/>
        <v>0</v>
      </c>
      <c r="V17" s="50">
        <f t="shared" si="9"/>
        <v>0</v>
      </c>
      <c r="W17" s="50">
        <f t="shared" si="9"/>
        <v>0</v>
      </c>
      <c r="X17" s="50">
        <f t="shared" si="9"/>
        <v>0</v>
      </c>
      <c r="Y17" s="50">
        <f t="shared" si="9"/>
        <v>0</v>
      </c>
      <c r="Z17" s="50">
        <f t="shared" si="9"/>
        <v>0</v>
      </c>
      <c r="AA17" s="50">
        <f t="shared" si="9"/>
        <v>0</v>
      </c>
      <c r="AB17" s="50">
        <f t="shared" si="9"/>
        <v>0</v>
      </c>
      <c r="AC17" s="50">
        <f t="shared" si="9"/>
        <v>0</v>
      </c>
      <c r="AD17" s="50">
        <f t="shared" si="9"/>
        <v>0</v>
      </c>
      <c r="AE17" s="50">
        <f t="shared" si="9"/>
        <v>0</v>
      </c>
      <c r="AF17" s="50">
        <f t="shared" si="9"/>
        <v>0</v>
      </c>
      <c r="AG17" s="50">
        <f t="shared" si="9"/>
        <v>0</v>
      </c>
      <c r="AH17" s="50">
        <f t="shared" si="9"/>
        <v>0</v>
      </c>
      <c r="AI17" s="50">
        <f t="shared" si="9"/>
        <v>0</v>
      </c>
      <c r="AJ17" s="50">
        <f t="shared" si="9"/>
        <v>0</v>
      </c>
      <c r="AK17" s="50">
        <f t="shared" si="9"/>
        <v>0</v>
      </c>
      <c r="AL17" s="50">
        <f t="shared" si="9"/>
        <v>0</v>
      </c>
      <c r="AM17" s="50">
        <f t="shared" si="9"/>
        <v>0</v>
      </c>
      <c r="AN17" s="50">
        <f t="shared" si="9"/>
        <v>0</v>
      </c>
      <c r="AO17" s="50">
        <f t="shared" si="9"/>
        <v>0</v>
      </c>
      <c r="AP17" s="50">
        <f t="shared" si="9"/>
        <v>0</v>
      </c>
      <c r="AQ17" s="50">
        <f t="shared" si="9"/>
        <v>0</v>
      </c>
      <c r="AR17" s="50">
        <f t="shared" si="9"/>
        <v>0</v>
      </c>
      <c r="AS17" s="50">
        <f t="shared" si="9"/>
        <v>0</v>
      </c>
      <c r="AT17" s="50">
        <f t="shared" si="9"/>
        <v>0</v>
      </c>
      <c r="AU17" s="50">
        <f t="shared" si="9"/>
        <v>0</v>
      </c>
      <c r="AV17" s="50">
        <f t="shared" si="9"/>
        <v>0</v>
      </c>
      <c r="AW17" s="50">
        <f t="shared" si="9"/>
        <v>0</v>
      </c>
      <c r="AX17" s="50">
        <f t="shared" si="9"/>
        <v>0</v>
      </c>
      <c r="AY17" s="50">
        <f t="shared" si="9"/>
        <v>0</v>
      </c>
      <c r="AZ17" s="50">
        <f t="shared" si="9"/>
        <v>0</v>
      </c>
      <c r="BA17" s="50">
        <f t="shared" si="9"/>
        <v>0</v>
      </c>
      <c r="BB17" s="50">
        <f t="shared" si="9"/>
        <v>0</v>
      </c>
      <c r="BC17" s="50">
        <f t="shared" si="9"/>
        <v>0</v>
      </c>
      <c r="BD17" s="50">
        <f t="shared" si="9"/>
        <v>0</v>
      </c>
      <c r="BE17" s="50">
        <f t="shared" si="9"/>
        <v>0</v>
      </c>
      <c r="BF17" s="50">
        <f t="shared" si="9"/>
        <v>0</v>
      </c>
      <c r="BG17" s="50">
        <f t="shared" si="9"/>
        <v>0</v>
      </c>
      <c r="BH17" s="50">
        <f t="shared" si="9"/>
        <v>0</v>
      </c>
      <c r="BI17" s="50">
        <f t="shared" si="9"/>
        <v>0</v>
      </c>
      <c r="BJ17" s="50">
        <f t="shared" si="9"/>
        <v>0</v>
      </c>
      <c r="BK17" s="50">
        <f t="shared" si="9"/>
        <v>0</v>
      </c>
      <c r="BL17" s="50">
        <f t="shared" si="9"/>
        <v>0</v>
      </c>
      <c r="BM17" s="50">
        <f t="shared" si="9"/>
        <v>0</v>
      </c>
      <c r="BN17" s="50">
        <f t="shared" si="9"/>
        <v>0</v>
      </c>
      <c r="BO17" s="50">
        <f t="shared" si="9"/>
        <v>0</v>
      </c>
      <c r="BP17" s="50">
        <f t="shared" si="9"/>
        <v>0</v>
      </c>
      <c r="BQ17" s="50">
        <f t="shared" si="9"/>
        <v>0</v>
      </c>
      <c r="BR17" s="50">
        <f t="shared" si="9"/>
        <v>0</v>
      </c>
      <c r="BS17" s="50">
        <f t="shared" si="9"/>
        <v>0</v>
      </c>
      <c r="BT17" s="50">
        <f t="shared" si="9"/>
        <v>0</v>
      </c>
      <c r="BU17" s="50">
        <f t="shared" si="9"/>
        <v>0</v>
      </c>
      <c r="BV17" s="50">
        <f t="shared" si="9"/>
        <v>0</v>
      </c>
      <c r="BW17" s="50">
        <f t="shared" si="9"/>
        <v>0</v>
      </c>
      <c r="BX17" s="50">
        <f t="shared" si="9"/>
        <v>0</v>
      </c>
      <c r="BY17" s="50">
        <f t="shared" si="9"/>
        <v>0</v>
      </c>
      <c r="BZ17" s="50">
        <f t="shared" si="9"/>
        <v>0</v>
      </c>
      <c r="CA17" s="50">
        <f t="shared" si="9"/>
        <v>0</v>
      </c>
      <c r="CB17" s="50">
        <f t="shared" si="9"/>
        <v>0</v>
      </c>
      <c r="CC17" s="50">
        <f t="shared" si="9"/>
        <v>0</v>
      </c>
      <c r="CD17" s="50">
        <f t="shared" si="9"/>
        <v>0</v>
      </c>
      <c r="CE17" s="50">
        <f t="shared" si="9"/>
        <v>0</v>
      </c>
      <c r="CF17" s="50">
        <f t="shared" si="9"/>
        <v>0</v>
      </c>
      <c r="CG17" s="50">
        <f t="shared" si="9"/>
        <v>0</v>
      </c>
      <c r="CH17" s="50">
        <f t="shared" si="9"/>
        <v>0</v>
      </c>
      <c r="CI17" s="50">
        <f t="shared" si="9"/>
        <v>0</v>
      </c>
      <c r="CJ17" s="50">
        <f t="shared" si="9"/>
        <v>0</v>
      </c>
      <c r="CK17" s="50">
        <f t="shared" si="9"/>
        <v>0</v>
      </c>
      <c r="CL17" s="50">
        <f t="shared" si="9"/>
        <v>0</v>
      </c>
      <c r="CM17" s="50">
        <f t="shared" si="9"/>
        <v>0</v>
      </c>
      <c r="CN17" s="50">
        <f t="shared" si="9"/>
        <v>0</v>
      </c>
      <c r="CO17" s="50">
        <f t="shared" si="9"/>
        <v>0</v>
      </c>
      <c r="CP17" s="50">
        <f t="shared" si="9"/>
        <v>0</v>
      </c>
      <c r="CQ17" s="50">
        <f t="shared" si="9"/>
        <v>0</v>
      </c>
      <c r="CR17" s="50">
        <f t="shared" si="9"/>
        <v>0</v>
      </c>
      <c r="CS17" s="50">
        <f t="shared" si="9"/>
        <v>0</v>
      </c>
      <c r="CT17" s="50">
        <f t="shared" si="9"/>
        <v>0</v>
      </c>
      <c r="CU17" s="50">
        <f t="shared" si="9"/>
        <v>0</v>
      </c>
      <c r="CV17" s="50">
        <f t="shared" si="9"/>
        <v>0</v>
      </c>
      <c r="CW17" s="50">
        <f t="shared" si="9"/>
        <v>0</v>
      </c>
      <c r="CX17" s="50">
        <f t="shared" si="9"/>
        <v>0</v>
      </c>
      <c r="CY17" s="50">
        <f t="shared" si="9"/>
        <v>0</v>
      </c>
      <c r="CZ17" s="50">
        <f t="shared" si="9"/>
        <v>0</v>
      </c>
      <c r="DA17" s="50">
        <f t="shared" si="9"/>
        <v>0</v>
      </c>
      <c r="DB17" s="50">
        <f t="shared" si="9"/>
        <v>0</v>
      </c>
      <c r="DC17" s="50">
        <f t="shared" si="9"/>
        <v>0</v>
      </c>
      <c r="DD17" s="50">
        <f t="shared" si="9"/>
        <v>0</v>
      </c>
      <c r="DE17" s="50">
        <f t="shared" si="9"/>
        <v>0</v>
      </c>
      <c r="DF17" s="50">
        <f t="shared" si="9"/>
        <v>0</v>
      </c>
      <c r="DG17" s="50">
        <f t="shared" si="9"/>
        <v>0</v>
      </c>
      <c r="DH17" s="50">
        <f t="shared" si="9"/>
        <v>0</v>
      </c>
      <c r="DI17" s="50">
        <f t="shared" si="9"/>
        <v>0</v>
      </c>
      <c r="DJ17" s="50">
        <f t="shared" si="9"/>
        <v>0</v>
      </c>
      <c r="DK17" s="50">
        <f t="shared" si="9"/>
        <v>0</v>
      </c>
      <c r="DL17" s="50">
        <f t="shared" si="9"/>
        <v>0</v>
      </c>
      <c r="DM17" s="50">
        <f t="shared" si="9"/>
        <v>0</v>
      </c>
      <c r="DN17" s="50">
        <f t="shared" si="9"/>
        <v>0</v>
      </c>
      <c r="DO17" s="50">
        <f t="shared" si="9"/>
        <v>0</v>
      </c>
      <c r="DP17" s="50">
        <f t="shared" si="9"/>
        <v>0</v>
      </c>
      <c r="DQ17" s="50">
        <f t="shared" si="9"/>
        <v>0</v>
      </c>
      <c r="DR17" s="50">
        <f t="shared" si="9"/>
        <v>0</v>
      </c>
      <c r="DS17" s="50">
        <f t="shared" si="9"/>
        <v>0</v>
      </c>
      <c r="DT17" s="50">
        <f t="shared" si="9"/>
        <v>-325704.3971</v>
      </c>
      <c r="DU17" s="50">
        <f t="shared" si="9"/>
        <v>0</v>
      </c>
      <c r="DV17" s="50">
        <f t="shared" si="9"/>
        <v>0</v>
      </c>
      <c r="DW17" s="50">
        <f t="shared" si="9"/>
        <v>0</v>
      </c>
      <c r="DX17" s="50">
        <f t="shared" si="9"/>
        <v>0</v>
      </c>
      <c r="DY17" s="50">
        <f t="shared" si="9"/>
        <v>0</v>
      </c>
      <c r="DZ17" s="50">
        <f t="shared" si="9"/>
        <v>0</v>
      </c>
      <c r="EA17" s="50">
        <f t="shared" si="9"/>
        <v>0</v>
      </c>
      <c r="EB17" s="50">
        <f t="shared" si="9"/>
        <v>0</v>
      </c>
      <c r="EC17" s="50">
        <f t="shared" si="9"/>
        <v>0</v>
      </c>
      <c r="ED17" s="50">
        <f t="shared" si="9"/>
        <v>0</v>
      </c>
      <c r="EE17" s="50">
        <f t="shared" si="9"/>
        <v>0</v>
      </c>
      <c r="EF17" s="50">
        <f t="shared" si="9"/>
        <v>0</v>
      </c>
    </row>
    <row r="18" ht="15.75" customHeight="1">
      <c r="A18" s="1"/>
      <c r="B18" s="1"/>
      <c r="C18" s="1"/>
      <c r="D18" s="1" t="s">
        <v>207</v>
      </c>
      <c r="E18" s="198">
        <f t="shared" ref="E18:EF18" si="10">-E13*IF(E16=0,0,1)</f>
        <v>0</v>
      </c>
      <c r="F18" s="198">
        <f t="shared" si="10"/>
        <v>0</v>
      </c>
      <c r="G18" s="198">
        <f t="shared" si="10"/>
        <v>0</v>
      </c>
      <c r="H18" s="198">
        <f t="shared" si="10"/>
        <v>0</v>
      </c>
      <c r="I18" s="198">
        <f t="shared" si="10"/>
        <v>0</v>
      </c>
      <c r="J18" s="198">
        <f t="shared" si="10"/>
        <v>0</v>
      </c>
      <c r="K18" s="198">
        <f t="shared" si="10"/>
        <v>0</v>
      </c>
      <c r="L18" s="198">
        <f t="shared" si="10"/>
        <v>0</v>
      </c>
      <c r="M18" s="198">
        <f t="shared" si="10"/>
        <v>0</v>
      </c>
      <c r="N18" s="198">
        <f t="shared" si="10"/>
        <v>0</v>
      </c>
      <c r="O18" s="198">
        <f t="shared" si="10"/>
        <v>0</v>
      </c>
      <c r="P18" s="198">
        <f t="shared" si="10"/>
        <v>0</v>
      </c>
      <c r="Q18" s="198">
        <f t="shared" si="10"/>
        <v>0</v>
      </c>
      <c r="R18" s="198">
        <f t="shared" si="10"/>
        <v>0</v>
      </c>
      <c r="S18" s="198">
        <f t="shared" si="10"/>
        <v>0</v>
      </c>
      <c r="T18" s="198">
        <f t="shared" si="10"/>
        <v>0</v>
      </c>
      <c r="U18" s="198">
        <f t="shared" si="10"/>
        <v>0</v>
      </c>
      <c r="V18" s="198">
        <f t="shared" si="10"/>
        <v>0</v>
      </c>
      <c r="W18" s="198">
        <f t="shared" si="10"/>
        <v>0</v>
      </c>
      <c r="X18" s="198">
        <f t="shared" si="10"/>
        <v>0</v>
      </c>
      <c r="Y18" s="198">
        <f t="shared" si="10"/>
        <v>0</v>
      </c>
      <c r="Z18" s="198">
        <f t="shared" si="10"/>
        <v>0</v>
      </c>
      <c r="AA18" s="198">
        <f t="shared" si="10"/>
        <v>0</v>
      </c>
      <c r="AB18" s="198">
        <f t="shared" si="10"/>
        <v>0</v>
      </c>
      <c r="AC18" s="198">
        <f t="shared" si="10"/>
        <v>0</v>
      </c>
      <c r="AD18" s="198">
        <f t="shared" si="10"/>
        <v>0</v>
      </c>
      <c r="AE18" s="198">
        <f t="shared" si="10"/>
        <v>0</v>
      </c>
      <c r="AF18" s="198">
        <f t="shared" si="10"/>
        <v>0</v>
      </c>
      <c r="AG18" s="198">
        <f t="shared" si="10"/>
        <v>0</v>
      </c>
      <c r="AH18" s="198">
        <f t="shared" si="10"/>
        <v>0</v>
      </c>
      <c r="AI18" s="198">
        <f t="shared" si="10"/>
        <v>0</v>
      </c>
      <c r="AJ18" s="198">
        <f t="shared" si="10"/>
        <v>0</v>
      </c>
      <c r="AK18" s="198">
        <f t="shared" si="10"/>
        <v>0</v>
      </c>
      <c r="AL18" s="198">
        <f t="shared" si="10"/>
        <v>0</v>
      </c>
      <c r="AM18" s="198">
        <f t="shared" si="10"/>
        <v>0</v>
      </c>
      <c r="AN18" s="198">
        <f t="shared" si="10"/>
        <v>0</v>
      </c>
      <c r="AO18" s="198">
        <f t="shared" si="10"/>
        <v>0</v>
      </c>
      <c r="AP18" s="198">
        <f t="shared" si="10"/>
        <v>0</v>
      </c>
      <c r="AQ18" s="198">
        <f t="shared" si="10"/>
        <v>0</v>
      </c>
      <c r="AR18" s="198">
        <f t="shared" si="10"/>
        <v>0</v>
      </c>
      <c r="AS18" s="198">
        <f t="shared" si="10"/>
        <v>0</v>
      </c>
      <c r="AT18" s="198">
        <f t="shared" si="10"/>
        <v>0</v>
      </c>
      <c r="AU18" s="198">
        <f t="shared" si="10"/>
        <v>0</v>
      </c>
      <c r="AV18" s="198">
        <f t="shared" si="10"/>
        <v>0</v>
      </c>
      <c r="AW18" s="198">
        <f t="shared" si="10"/>
        <v>0</v>
      </c>
      <c r="AX18" s="198">
        <f t="shared" si="10"/>
        <v>0</v>
      </c>
      <c r="AY18" s="198">
        <f t="shared" si="10"/>
        <v>0</v>
      </c>
      <c r="AZ18" s="198">
        <f t="shared" si="10"/>
        <v>0</v>
      </c>
      <c r="BA18" s="198">
        <f t="shared" si="10"/>
        <v>0</v>
      </c>
      <c r="BB18" s="198">
        <f t="shared" si="10"/>
        <v>0</v>
      </c>
      <c r="BC18" s="198">
        <f t="shared" si="10"/>
        <v>0</v>
      </c>
      <c r="BD18" s="198">
        <f t="shared" si="10"/>
        <v>0</v>
      </c>
      <c r="BE18" s="198">
        <f t="shared" si="10"/>
        <v>0</v>
      </c>
      <c r="BF18" s="198">
        <f t="shared" si="10"/>
        <v>0</v>
      </c>
      <c r="BG18" s="198">
        <f t="shared" si="10"/>
        <v>0</v>
      </c>
      <c r="BH18" s="198">
        <f t="shared" si="10"/>
        <v>0</v>
      </c>
      <c r="BI18" s="198">
        <f t="shared" si="10"/>
        <v>0</v>
      </c>
      <c r="BJ18" s="198">
        <f t="shared" si="10"/>
        <v>0</v>
      </c>
      <c r="BK18" s="198">
        <f t="shared" si="10"/>
        <v>0</v>
      </c>
      <c r="BL18" s="198">
        <f t="shared" si="10"/>
        <v>0</v>
      </c>
      <c r="BM18" s="198">
        <f t="shared" si="10"/>
        <v>0</v>
      </c>
      <c r="BN18" s="198">
        <f t="shared" si="10"/>
        <v>0</v>
      </c>
      <c r="BO18" s="198">
        <f t="shared" si="10"/>
        <v>0</v>
      </c>
      <c r="BP18" s="198">
        <f t="shared" si="10"/>
        <v>0</v>
      </c>
      <c r="BQ18" s="198">
        <f t="shared" si="10"/>
        <v>0</v>
      </c>
      <c r="BR18" s="198">
        <f t="shared" si="10"/>
        <v>0</v>
      </c>
      <c r="BS18" s="198">
        <f t="shared" si="10"/>
        <v>0</v>
      </c>
      <c r="BT18" s="198">
        <f t="shared" si="10"/>
        <v>0</v>
      </c>
      <c r="BU18" s="198">
        <f t="shared" si="10"/>
        <v>0</v>
      </c>
      <c r="BV18" s="198">
        <f t="shared" si="10"/>
        <v>0</v>
      </c>
      <c r="BW18" s="198">
        <f t="shared" si="10"/>
        <v>0</v>
      </c>
      <c r="BX18" s="198">
        <f t="shared" si="10"/>
        <v>0</v>
      </c>
      <c r="BY18" s="198">
        <f t="shared" si="10"/>
        <v>0</v>
      </c>
      <c r="BZ18" s="198">
        <f t="shared" si="10"/>
        <v>0</v>
      </c>
      <c r="CA18" s="198">
        <f t="shared" si="10"/>
        <v>0</v>
      </c>
      <c r="CB18" s="198">
        <f t="shared" si="10"/>
        <v>0</v>
      </c>
      <c r="CC18" s="198">
        <f t="shared" si="10"/>
        <v>0</v>
      </c>
      <c r="CD18" s="198">
        <f t="shared" si="10"/>
        <v>0</v>
      </c>
      <c r="CE18" s="198">
        <f t="shared" si="10"/>
        <v>0</v>
      </c>
      <c r="CF18" s="198">
        <f t="shared" si="10"/>
        <v>0</v>
      </c>
      <c r="CG18" s="198">
        <f t="shared" si="10"/>
        <v>0</v>
      </c>
      <c r="CH18" s="198">
        <f t="shared" si="10"/>
        <v>0</v>
      </c>
      <c r="CI18" s="198">
        <f t="shared" si="10"/>
        <v>0</v>
      </c>
      <c r="CJ18" s="198">
        <f t="shared" si="10"/>
        <v>0</v>
      </c>
      <c r="CK18" s="198">
        <f t="shared" si="10"/>
        <v>0</v>
      </c>
      <c r="CL18" s="198">
        <f t="shared" si="10"/>
        <v>0</v>
      </c>
      <c r="CM18" s="198">
        <f t="shared" si="10"/>
        <v>0</v>
      </c>
      <c r="CN18" s="198">
        <f t="shared" si="10"/>
        <v>0</v>
      </c>
      <c r="CO18" s="198">
        <f t="shared" si="10"/>
        <v>0</v>
      </c>
      <c r="CP18" s="198">
        <f t="shared" si="10"/>
        <v>0</v>
      </c>
      <c r="CQ18" s="198">
        <f t="shared" si="10"/>
        <v>0</v>
      </c>
      <c r="CR18" s="198">
        <f t="shared" si="10"/>
        <v>0</v>
      </c>
      <c r="CS18" s="198">
        <f t="shared" si="10"/>
        <v>0</v>
      </c>
      <c r="CT18" s="198">
        <f t="shared" si="10"/>
        <v>0</v>
      </c>
      <c r="CU18" s="198">
        <f t="shared" si="10"/>
        <v>0</v>
      </c>
      <c r="CV18" s="198">
        <f t="shared" si="10"/>
        <v>0</v>
      </c>
      <c r="CW18" s="198">
        <f t="shared" si="10"/>
        <v>0</v>
      </c>
      <c r="CX18" s="198">
        <f t="shared" si="10"/>
        <v>0</v>
      </c>
      <c r="CY18" s="198">
        <f t="shared" si="10"/>
        <v>0</v>
      </c>
      <c r="CZ18" s="198">
        <f t="shared" si="10"/>
        <v>0</v>
      </c>
      <c r="DA18" s="198">
        <f t="shared" si="10"/>
        <v>0</v>
      </c>
      <c r="DB18" s="198">
        <f t="shared" si="10"/>
        <v>0</v>
      </c>
      <c r="DC18" s="198">
        <f t="shared" si="10"/>
        <v>0</v>
      </c>
      <c r="DD18" s="198">
        <f t="shared" si="10"/>
        <v>0</v>
      </c>
      <c r="DE18" s="198">
        <f t="shared" si="10"/>
        <v>0</v>
      </c>
      <c r="DF18" s="198">
        <f t="shared" si="10"/>
        <v>0</v>
      </c>
      <c r="DG18" s="198">
        <f t="shared" si="10"/>
        <v>0</v>
      </c>
      <c r="DH18" s="198">
        <f t="shared" si="10"/>
        <v>0</v>
      </c>
      <c r="DI18" s="198">
        <f t="shared" si="10"/>
        <v>0</v>
      </c>
      <c r="DJ18" s="198">
        <f t="shared" si="10"/>
        <v>0</v>
      </c>
      <c r="DK18" s="198">
        <f t="shared" si="10"/>
        <v>0</v>
      </c>
      <c r="DL18" s="198">
        <f t="shared" si="10"/>
        <v>0</v>
      </c>
      <c r="DM18" s="198">
        <f t="shared" si="10"/>
        <v>0</v>
      </c>
      <c r="DN18" s="198">
        <f t="shared" si="10"/>
        <v>0</v>
      </c>
      <c r="DO18" s="198">
        <f t="shared" si="10"/>
        <v>0</v>
      </c>
      <c r="DP18" s="198">
        <f t="shared" si="10"/>
        <v>0</v>
      </c>
      <c r="DQ18" s="198">
        <f t="shared" si="10"/>
        <v>0</v>
      </c>
      <c r="DR18" s="198">
        <f t="shared" si="10"/>
        <v>0</v>
      </c>
      <c r="DS18" s="198">
        <f t="shared" si="10"/>
        <v>0</v>
      </c>
      <c r="DT18" s="198">
        <f t="shared" si="10"/>
        <v>-6721398.228</v>
      </c>
      <c r="DU18" s="198">
        <f t="shared" si="10"/>
        <v>0</v>
      </c>
      <c r="DV18" s="198">
        <f t="shared" si="10"/>
        <v>0</v>
      </c>
      <c r="DW18" s="198">
        <f t="shared" si="10"/>
        <v>0</v>
      </c>
      <c r="DX18" s="198">
        <f t="shared" si="10"/>
        <v>0</v>
      </c>
      <c r="DY18" s="198">
        <f t="shared" si="10"/>
        <v>0</v>
      </c>
      <c r="DZ18" s="198">
        <f t="shared" si="10"/>
        <v>0</v>
      </c>
      <c r="EA18" s="198">
        <f t="shared" si="10"/>
        <v>0</v>
      </c>
      <c r="EB18" s="198">
        <f t="shared" si="10"/>
        <v>0</v>
      </c>
      <c r="EC18" s="198">
        <f t="shared" si="10"/>
        <v>0</v>
      </c>
      <c r="ED18" s="198">
        <f t="shared" si="10"/>
        <v>0</v>
      </c>
      <c r="EE18" s="198">
        <f t="shared" si="10"/>
        <v>0</v>
      </c>
      <c r="EF18" s="198">
        <f t="shared" si="10"/>
        <v>0</v>
      </c>
    </row>
    <row r="19" ht="15.75" customHeight="1">
      <c r="A19" s="1"/>
      <c r="B19" s="1"/>
      <c r="C19" s="1"/>
      <c r="D19" s="82" t="s">
        <v>158</v>
      </c>
      <c r="E19" s="200">
        <f t="shared" ref="E19:EF19" si="11">SUM(E16:E18)</f>
        <v>0</v>
      </c>
      <c r="F19" s="200">
        <f t="shared" si="11"/>
        <v>0</v>
      </c>
      <c r="G19" s="200">
        <f t="shared" si="11"/>
        <v>0</v>
      </c>
      <c r="H19" s="200">
        <f t="shared" si="11"/>
        <v>0</v>
      </c>
      <c r="I19" s="200">
        <f t="shared" si="11"/>
        <v>0</v>
      </c>
      <c r="J19" s="200">
        <f t="shared" si="11"/>
        <v>0</v>
      </c>
      <c r="K19" s="200">
        <f t="shared" si="11"/>
        <v>0</v>
      </c>
      <c r="L19" s="200">
        <f t="shared" si="11"/>
        <v>0</v>
      </c>
      <c r="M19" s="200">
        <f t="shared" si="11"/>
        <v>0</v>
      </c>
      <c r="N19" s="200">
        <f t="shared" si="11"/>
        <v>0</v>
      </c>
      <c r="O19" s="200">
        <f t="shared" si="11"/>
        <v>0</v>
      </c>
      <c r="P19" s="200">
        <f t="shared" si="11"/>
        <v>0</v>
      </c>
      <c r="Q19" s="200">
        <f t="shared" si="11"/>
        <v>0</v>
      </c>
      <c r="R19" s="200">
        <f t="shared" si="11"/>
        <v>0</v>
      </c>
      <c r="S19" s="200">
        <f t="shared" si="11"/>
        <v>0</v>
      </c>
      <c r="T19" s="200">
        <f t="shared" si="11"/>
        <v>0</v>
      </c>
      <c r="U19" s="200">
        <f t="shared" si="11"/>
        <v>0</v>
      </c>
      <c r="V19" s="200">
        <f t="shared" si="11"/>
        <v>0</v>
      </c>
      <c r="W19" s="200">
        <f t="shared" si="11"/>
        <v>0</v>
      </c>
      <c r="X19" s="200">
        <f t="shared" si="11"/>
        <v>0</v>
      </c>
      <c r="Y19" s="200">
        <f t="shared" si="11"/>
        <v>0</v>
      </c>
      <c r="Z19" s="200">
        <f t="shared" si="11"/>
        <v>0</v>
      </c>
      <c r="AA19" s="200">
        <f t="shared" si="11"/>
        <v>0</v>
      </c>
      <c r="AB19" s="200">
        <f t="shared" si="11"/>
        <v>0</v>
      </c>
      <c r="AC19" s="200">
        <f t="shared" si="11"/>
        <v>0</v>
      </c>
      <c r="AD19" s="200">
        <f t="shared" si="11"/>
        <v>0</v>
      </c>
      <c r="AE19" s="200">
        <f t="shared" si="11"/>
        <v>0</v>
      </c>
      <c r="AF19" s="200">
        <f t="shared" si="11"/>
        <v>0</v>
      </c>
      <c r="AG19" s="200">
        <f t="shared" si="11"/>
        <v>0</v>
      </c>
      <c r="AH19" s="200">
        <f t="shared" si="11"/>
        <v>0</v>
      </c>
      <c r="AI19" s="200">
        <f t="shared" si="11"/>
        <v>0</v>
      </c>
      <c r="AJ19" s="200">
        <f t="shared" si="11"/>
        <v>0</v>
      </c>
      <c r="AK19" s="200">
        <f t="shared" si="11"/>
        <v>0</v>
      </c>
      <c r="AL19" s="200">
        <f t="shared" si="11"/>
        <v>0</v>
      </c>
      <c r="AM19" s="200">
        <f t="shared" si="11"/>
        <v>0</v>
      </c>
      <c r="AN19" s="200">
        <f t="shared" si="11"/>
        <v>0</v>
      </c>
      <c r="AO19" s="200">
        <f t="shared" si="11"/>
        <v>0</v>
      </c>
      <c r="AP19" s="200">
        <f t="shared" si="11"/>
        <v>0</v>
      </c>
      <c r="AQ19" s="200">
        <f t="shared" si="11"/>
        <v>0</v>
      </c>
      <c r="AR19" s="200">
        <f t="shared" si="11"/>
        <v>0</v>
      </c>
      <c r="AS19" s="200">
        <f t="shared" si="11"/>
        <v>0</v>
      </c>
      <c r="AT19" s="200">
        <f t="shared" si="11"/>
        <v>0</v>
      </c>
      <c r="AU19" s="200">
        <f t="shared" si="11"/>
        <v>0</v>
      </c>
      <c r="AV19" s="200">
        <f t="shared" si="11"/>
        <v>0</v>
      </c>
      <c r="AW19" s="200">
        <f t="shared" si="11"/>
        <v>0</v>
      </c>
      <c r="AX19" s="200">
        <f t="shared" si="11"/>
        <v>0</v>
      </c>
      <c r="AY19" s="200">
        <f t="shared" si="11"/>
        <v>0</v>
      </c>
      <c r="AZ19" s="200">
        <f t="shared" si="11"/>
        <v>0</v>
      </c>
      <c r="BA19" s="200">
        <f t="shared" si="11"/>
        <v>0</v>
      </c>
      <c r="BB19" s="200">
        <f t="shared" si="11"/>
        <v>0</v>
      </c>
      <c r="BC19" s="200">
        <f t="shared" si="11"/>
        <v>0</v>
      </c>
      <c r="BD19" s="200">
        <f t="shared" si="11"/>
        <v>0</v>
      </c>
      <c r="BE19" s="200">
        <f t="shared" si="11"/>
        <v>0</v>
      </c>
      <c r="BF19" s="200">
        <f t="shared" si="11"/>
        <v>0</v>
      </c>
      <c r="BG19" s="200">
        <f t="shared" si="11"/>
        <v>0</v>
      </c>
      <c r="BH19" s="200">
        <f t="shared" si="11"/>
        <v>0</v>
      </c>
      <c r="BI19" s="200">
        <f t="shared" si="11"/>
        <v>0</v>
      </c>
      <c r="BJ19" s="200">
        <f t="shared" si="11"/>
        <v>0</v>
      </c>
      <c r="BK19" s="200">
        <f t="shared" si="11"/>
        <v>0</v>
      </c>
      <c r="BL19" s="200">
        <f t="shared" si="11"/>
        <v>0</v>
      </c>
      <c r="BM19" s="200">
        <f t="shared" si="11"/>
        <v>0</v>
      </c>
      <c r="BN19" s="200">
        <f t="shared" si="11"/>
        <v>0</v>
      </c>
      <c r="BO19" s="200">
        <f t="shared" si="11"/>
        <v>0</v>
      </c>
      <c r="BP19" s="200">
        <f t="shared" si="11"/>
        <v>0</v>
      </c>
      <c r="BQ19" s="200">
        <f t="shared" si="11"/>
        <v>0</v>
      </c>
      <c r="BR19" s="200">
        <f t="shared" si="11"/>
        <v>0</v>
      </c>
      <c r="BS19" s="200">
        <f t="shared" si="11"/>
        <v>0</v>
      </c>
      <c r="BT19" s="200">
        <f t="shared" si="11"/>
        <v>0</v>
      </c>
      <c r="BU19" s="200">
        <f t="shared" si="11"/>
        <v>0</v>
      </c>
      <c r="BV19" s="200">
        <f t="shared" si="11"/>
        <v>0</v>
      </c>
      <c r="BW19" s="200">
        <f t="shared" si="11"/>
        <v>0</v>
      </c>
      <c r="BX19" s="200">
        <f t="shared" si="11"/>
        <v>0</v>
      </c>
      <c r="BY19" s="200">
        <f t="shared" si="11"/>
        <v>0</v>
      </c>
      <c r="BZ19" s="200">
        <f t="shared" si="11"/>
        <v>0</v>
      </c>
      <c r="CA19" s="200">
        <f t="shared" si="11"/>
        <v>0</v>
      </c>
      <c r="CB19" s="200">
        <f t="shared" si="11"/>
        <v>0</v>
      </c>
      <c r="CC19" s="200">
        <f t="shared" si="11"/>
        <v>0</v>
      </c>
      <c r="CD19" s="200">
        <f t="shared" si="11"/>
        <v>0</v>
      </c>
      <c r="CE19" s="200">
        <f t="shared" si="11"/>
        <v>0</v>
      </c>
      <c r="CF19" s="200">
        <f t="shared" si="11"/>
        <v>0</v>
      </c>
      <c r="CG19" s="200">
        <f t="shared" si="11"/>
        <v>0</v>
      </c>
      <c r="CH19" s="200">
        <f t="shared" si="11"/>
        <v>0</v>
      </c>
      <c r="CI19" s="200">
        <f t="shared" si="11"/>
        <v>0</v>
      </c>
      <c r="CJ19" s="200">
        <f t="shared" si="11"/>
        <v>0</v>
      </c>
      <c r="CK19" s="200">
        <f t="shared" si="11"/>
        <v>0</v>
      </c>
      <c r="CL19" s="200">
        <f t="shared" si="11"/>
        <v>0</v>
      </c>
      <c r="CM19" s="200">
        <f t="shared" si="11"/>
        <v>0</v>
      </c>
      <c r="CN19" s="200">
        <f t="shared" si="11"/>
        <v>0</v>
      </c>
      <c r="CO19" s="200">
        <f t="shared" si="11"/>
        <v>0</v>
      </c>
      <c r="CP19" s="200">
        <f t="shared" si="11"/>
        <v>0</v>
      </c>
      <c r="CQ19" s="200">
        <f t="shared" si="11"/>
        <v>0</v>
      </c>
      <c r="CR19" s="200">
        <f t="shared" si="11"/>
        <v>0</v>
      </c>
      <c r="CS19" s="200">
        <f t="shared" si="11"/>
        <v>0</v>
      </c>
      <c r="CT19" s="200">
        <f t="shared" si="11"/>
        <v>0</v>
      </c>
      <c r="CU19" s="200">
        <f t="shared" si="11"/>
        <v>0</v>
      </c>
      <c r="CV19" s="200">
        <f t="shared" si="11"/>
        <v>0</v>
      </c>
      <c r="CW19" s="200">
        <f t="shared" si="11"/>
        <v>0</v>
      </c>
      <c r="CX19" s="200">
        <f t="shared" si="11"/>
        <v>0</v>
      </c>
      <c r="CY19" s="200">
        <f t="shared" si="11"/>
        <v>0</v>
      </c>
      <c r="CZ19" s="200">
        <f t="shared" si="11"/>
        <v>0</v>
      </c>
      <c r="DA19" s="200">
        <f t="shared" si="11"/>
        <v>0</v>
      </c>
      <c r="DB19" s="200">
        <f t="shared" si="11"/>
        <v>0</v>
      </c>
      <c r="DC19" s="200">
        <f t="shared" si="11"/>
        <v>0</v>
      </c>
      <c r="DD19" s="200">
        <f t="shared" si="11"/>
        <v>0</v>
      </c>
      <c r="DE19" s="200">
        <f t="shared" si="11"/>
        <v>0</v>
      </c>
      <c r="DF19" s="200">
        <f t="shared" si="11"/>
        <v>0</v>
      </c>
      <c r="DG19" s="200">
        <f t="shared" si="11"/>
        <v>0</v>
      </c>
      <c r="DH19" s="200">
        <f t="shared" si="11"/>
        <v>0</v>
      </c>
      <c r="DI19" s="200">
        <f t="shared" si="11"/>
        <v>0</v>
      </c>
      <c r="DJ19" s="200">
        <f t="shared" si="11"/>
        <v>0</v>
      </c>
      <c r="DK19" s="200">
        <f t="shared" si="11"/>
        <v>0</v>
      </c>
      <c r="DL19" s="200">
        <f t="shared" si="11"/>
        <v>0</v>
      </c>
      <c r="DM19" s="200">
        <f t="shared" si="11"/>
        <v>0</v>
      </c>
      <c r="DN19" s="200">
        <f t="shared" si="11"/>
        <v>0</v>
      </c>
      <c r="DO19" s="200">
        <f t="shared" si="11"/>
        <v>0</v>
      </c>
      <c r="DP19" s="200">
        <f t="shared" si="11"/>
        <v>0</v>
      </c>
      <c r="DQ19" s="200">
        <f t="shared" si="11"/>
        <v>0</v>
      </c>
      <c r="DR19" s="200">
        <f t="shared" si="11"/>
        <v>0</v>
      </c>
      <c r="DS19" s="200">
        <f t="shared" si="11"/>
        <v>0</v>
      </c>
      <c r="DT19" s="200">
        <f t="shared" si="11"/>
        <v>9238117.23</v>
      </c>
      <c r="DU19" s="200">
        <f t="shared" si="11"/>
        <v>0</v>
      </c>
      <c r="DV19" s="200">
        <f t="shared" si="11"/>
        <v>0</v>
      </c>
      <c r="DW19" s="200">
        <f t="shared" si="11"/>
        <v>0</v>
      </c>
      <c r="DX19" s="200">
        <f t="shared" si="11"/>
        <v>0</v>
      </c>
      <c r="DY19" s="200">
        <f t="shared" si="11"/>
        <v>0</v>
      </c>
      <c r="DZ19" s="200">
        <f t="shared" si="11"/>
        <v>0</v>
      </c>
      <c r="EA19" s="200">
        <f t="shared" si="11"/>
        <v>0</v>
      </c>
      <c r="EB19" s="200">
        <f t="shared" si="11"/>
        <v>0</v>
      </c>
      <c r="EC19" s="200">
        <f t="shared" si="11"/>
        <v>0</v>
      </c>
      <c r="ED19" s="200">
        <f t="shared" si="11"/>
        <v>0</v>
      </c>
      <c r="EE19" s="200">
        <f t="shared" si="11"/>
        <v>0</v>
      </c>
      <c r="EF19" s="200">
        <f t="shared" si="11"/>
        <v>0</v>
      </c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</row>
    <row r="21" ht="15.75" customHeight="1">
      <c r="A21" s="1"/>
      <c r="B21" s="1"/>
      <c r="C21" s="1"/>
      <c r="D21" s="1" t="s">
        <v>159</v>
      </c>
      <c r="E21" s="50">
        <f t="shared" ref="E21:EF21" si="12">(E6-E12)*IF(E1&gt;$D$34*12,0,1)</f>
        <v>66948.78995</v>
      </c>
      <c r="F21" s="50">
        <f t="shared" si="12"/>
        <v>66948.78995</v>
      </c>
      <c r="G21" s="50">
        <f t="shared" si="12"/>
        <v>66948.78995</v>
      </c>
      <c r="H21" s="50">
        <f t="shared" si="12"/>
        <v>66948.78995</v>
      </c>
      <c r="I21" s="50">
        <f t="shared" si="12"/>
        <v>66948.78995</v>
      </c>
      <c r="J21" s="50">
        <f t="shared" si="12"/>
        <v>66948.78995</v>
      </c>
      <c r="K21" s="50">
        <f t="shared" si="12"/>
        <v>66948.78995</v>
      </c>
      <c r="L21" s="50">
        <f t="shared" si="12"/>
        <v>66948.78995</v>
      </c>
      <c r="M21" s="50">
        <f t="shared" si="12"/>
        <v>66948.78995</v>
      </c>
      <c r="N21" s="50">
        <f t="shared" si="12"/>
        <v>66948.78995</v>
      </c>
      <c r="O21" s="50">
        <f t="shared" si="12"/>
        <v>66948.78995</v>
      </c>
      <c r="P21" s="50">
        <f t="shared" si="12"/>
        <v>66948.78995</v>
      </c>
      <c r="Q21" s="50">
        <f t="shared" si="12"/>
        <v>70878.65207</v>
      </c>
      <c r="R21" s="50">
        <f t="shared" si="12"/>
        <v>70878.65207</v>
      </c>
      <c r="S21" s="50">
        <f t="shared" si="12"/>
        <v>70878.65207</v>
      </c>
      <c r="T21" s="50">
        <f t="shared" si="12"/>
        <v>70878.65207</v>
      </c>
      <c r="U21" s="50">
        <f t="shared" si="12"/>
        <v>70878.65207</v>
      </c>
      <c r="V21" s="50">
        <f t="shared" si="12"/>
        <v>70878.65207</v>
      </c>
      <c r="W21" s="50">
        <f t="shared" si="12"/>
        <v>70878.65207</v>
      </c>
      <c r="X21" s="50">
        <f t="shared" si="12"/>
        <v>70878.65207</v>
      </c>
      <c r="Y21" s="50">
        <f t="shared" si="12"/>
        <v>70878.65207</v>
      </c>
      <c r="Z21" s="50">
        <f t="shared" si="12"/>
        <v>70878.65207</v>
      </c>
      <c r="AA21" s="50">
        <f t="shared" si="12"/>
        <v>70878.65207</v>
      </c>
      <c r="AB21" s="50">
        <f t="shared" si="12"/>
        <v>70878.65207</v>
      </c>
      <c r="AC21" s="50">
        <f t="shared" si="12"/>
        <v>72110.00729</v>
      </c>
      <c r="AD21" s="50">
        <f t="shared" si="12"/>
        <v>72110.00729</v>
      </c>
      <c r="AE21" s="50">
        <f t="shared" si="12"/>
        <v>72110.00729</v>
      </c>
      <c r="AF21" s="50">
        <f t="shared" si="12"/>
        <v>72110.00729</v>
      </c>
      <c r="AG21" s="50">
        <f t="shared" si="12"/>
        <v>72110.00729</v>
      </c>
      <c r="AH21" s="50">
        <f t="shared" si="12"/>
        <v>72110.00729</v>
      </c>
      <c r="AI21" s="50">
        <f t="shared" si="12"/>
        <v>72110.00729</v>
      </c>
      <c r="AJ21" s="50">
        <f t="shared" si="12"/>
        <v>72110.00729</v>
      </c>
      <c r="AK21" s="50">
        <f t="shared" si="12"/>
        <v>72110.00729</v>
      </c>
      <c r="AL21" s="50">
        <f t="shared" si="12"/>
        <v>72110.00729</v>
      </c>
      <c r="AM21" s="50">
        <f t="shared" si="12"/>
        <v>72110.00729</v>
      </c>
      <c r="AN21" s="50">
        <f t="shared" si="12"/>
        <v>72110.00729</v>
      </c>
      <c r="AO21" s="50">
        <f t="shared" si="12"/>
        <v>28404.51905</v>
      </c>
      <c r="AP21" s="50">
        <f t="shared" si="12"/>
        <v>28404.51905</v>
      </c>
      <c r="AQ21" s="50">
        <f t="shared" si="12"/>
        <v>28404.51905</v>
      </c>
      <c r="AR21" s="50">
        <f t="shared" si="12"/>
        <v>28404.51905</v>
      </c>
      <c r="AS21" s="50">
        <f t="shared" si="12"/>
        <v>28404.51905</v>
      </c>
      <c r="AT21" s="50">
        <f t="shared" si="12"/>
        <v>28404.51905</v>
      </c>
      <c r="AU21" s="50">
        <f t="shared" si="12"/>
        <v>28404.51905</v>
      </c>
      <c r="AV21" s="50">
        <f t="shared" si="12"/>
        <v>28404.51905</v>
      </c>
      <c r="AW21" s="50">
        <f t="shared" si="12"/>
        <v>28404.51905</v>
      </c>
      <c r="AX21" s="50">
        <f t="shared" si="12"/>
        <v>28404.51905</v>
      </c>
      <c r="AY21" s="50">
        <f t="shared" si="12"/>
        <v>28404.51905</v>
      </c>
      <c r="AZ21" s="50">
        <f t="shared" si="12"/>
        <v>28404.51905</v>
      </c>
      <c r="BA21" s="50">
        <f t="shared" si="12"/>
        <v>30605.33114</v>
      </c>
      <c r="BB21" s="50">
        <f t="shared" si="12"/>
        <v>30605.33114</v>
      </c>
      <c r="BC21" s="50">
        <f t="shared" si="12"/>
        <v>30605.33114</v>
      </c>
      <c r="BD21" s="50">
        <f t="shared" si="12"/>
        <v>30605.33114</v>
      </c>
      <c r="BE21" s="50">
        <f t="shared" si="12"/>
        <v>30605.33114</v>
      </c>
      <c r="BF21" s="50">
        <f t="shared" si="12"/>
        <v>30605.33114</v>
      </c>
      <c r="BG21" s="50">
        <f t="shared" si="12"/>
        <v>30605.33114</v>
      </c>
      <c r="BH21" s="50">
        <f t="shared" si="12"/>
        <v>30605.33114</v>
      </c>
      <c r="BI21" s="50">
        <f t="shared" si="12"/>
        <v>30605.33114</v>
      </c>
      <c r="BJ21" s="50">
        <f t="shared" si="12"/>
        <v>30605.33114</v>
      </c>
      <c r="BK21" s="50">
        <f t="shared" si="12"/>
        <v>30605.33114</v>
      </c>
      <c r="BL21" s="50">
        <f t="shared" si="12"/>
        <v>30605.33114</v>
      </c>
      <c r="BM21" s="50">
        <f t="shared" si="12"/>
        <v>32872.1676</v>
      </c>
      <c r="BN21" s="50">
        <f t="shared" si="12"/>
        <v>32872.1676</v>
      </c>
      <c r="BO21" s="50">
        <f t="shared" si="12"/>
        <v>32872.1676</v>
      </c>
      <c r="BP21" s="50">
        <f t="shared" si="12"/>
        <v>32872.1676</v>
      </c>
      <c r="BQ21" s="50">
        <f t="shared" si="12"/>
        <v>32872.1676</v>
      </c>
      <c r="BR21" s="50">
        <f t="shared" si="12"/>
        <v>32872.1676</v>
      </c>
      <c r="BS21" s="50">
        <f t="shared" si="12"/>
        <v>32872.1676</v>
      </c>
      <c r="BT21" s="50">
        <f t="shared" si="12"/>
        <v>32872.1676</v>
      </c>
      <c r="BU21" s="50">
        <f t="shared" si="12"/>
        <v>32872.1676</v>
      </c>
      <c r="BV21" s="50">
        <f t="shared" si="12"/>
        <v>32872.1676</v>
      </c>
      <c r="BW21" s="50">
        <f t="shared" si="12"/>
        <v>32872.1676</v>
      </c>
      <c r="BX21" s="50">
        <f t="shared" si="12"/>
        <v>32872.1676</v>
      </c>
      <c r="BY21" s="50">
        <f t="shared" si="12"/>
        <v>35207.00915</v>
      </c>
      <c r="BZ21" s="50">
        <f t="shared" si="12"/>
        <v>35207.00915</v>
      </c>
      <c r="CA21" s="50">
        <f t="shared" si="12"/>
        <v>35207.00915</v>
      </c>
      <c r="CB21" s="50">
        <f t="shared" si="12"/>
        <v>35207.00915</v>
      </c>
      <c r="CC21" s="50">
        <f t="shared" si="12"/>
        <v>35207.00915</v>
      </c>
      <c r="CD21" s="50">
        <f t="shared" si="12"/>
        <v>35207.00915</v>
      </c>
      <c r="CE21" s="50">
        <f t="shared" si="12"/>
        <v>35207.00915</v>
      </c>
      <c r="CF21" s="50">
        <f t="shared" si="12"/>
        <v>35207.00915</v>
      </c>
      <c r="CG21" s="50">
        <f t="shared" si="12"/>
        <v>35207.00915</v>
      </c>
      <c r="CH21" s="50">
        <f t="shared" si="12"/>
        <v>35207.00915</v>
      </c>
      <c r="CI21" s="50">
        <f t="shared" si="12"/>
        <v>35207.00915</v>
      </c>
      <c r="CJ21" s="50">
        <f t="shared" si="12"/>
        <v>35207.00915</v>
      </c>
      <c r="CK21" s="50">
        <f t="shared" si="12"/>
        <v>37611.89594</v>
      </c>
      <c r="CL21" s="50">
        <f t="shared" si="12"/>
        <v>37611.89594</v>
      </c>
      <c r="CM21" s="50">
        <f t="shared" si="12"/>
        <v>37611.89594</v>
      </c>
      <c r="CN21" s="50">
        <f t="shared" si="12"/>
        <v>37611.89594</v>
      </c>
      <c r="CO21" s="50">
        <f t="shared" si="12"/>
        <v>37611.89594</v>
      </c>
      <c r="CP21" s="50">
        <f t="shared" si="12"/>
        <v>37611.89594</v>
      </c>
      <c r="CQ21" s="50">
        <f t="shared" si="12"/>
        <v>37611.89594</v>
      </c>
      <c r="CR21" s="50">
        <f t="shared" si="12"/>
        <v>37611.89594</v>
      </c>
      <c r="CS21" s="50">
        <f t="shared" si="12"/>
        <v>37611.89594</v>
      </c>
      <c r="CT21" s="50">
        <f t="shared" si="12"/>
        <v>37611.89594</v>
      </c>
      <c r="CU21" s="50">
        <f t="shared" si="12"/>
        <v>37611.89594</v>
      </c>
      <c r="CV21" s="50">
        <f t="shared" si="12"/>
        <v>37611.89594</v>
      </c>
      <c r="CW21" s="50">
        <f t="shared" si="12"/>
        <v>40088.92934</v>
      </c>
      <c r="CX21" s="50">
        <f t="shared" si="12"/>
        <v>40088.92934</v>
      </c>
      <c r="CY21" s="50">
        <f t="shared" si="12"/>
        <v>40088.92934</v>
      </c>
      <c r="CZ21" s="50">
        <f t="shared" si="12"/>
        <v>40088.92934</v>
      </c>
      <c r="DA21" s="50">
        <f t="shared" si="12"/>
        <v>40088.92934</v>
      </c>
      <c r="DB21" s="50">
        <f t="shared" si="12"/>
        <v>40088.92934</v>
      </c>
      <c r="DC21" s="50">
        <f t="shared" si="12"/>
        <v>40088.92934</v>
      </c>
      <c r="DD21" s="50">
        <f t="shared" si="12"/>
        <v>40088.92934</v>
      </c>
      <c r="DE21" s="50">
        <f t="shared" si="12"/>
        <v>40088.92934</v>
      </c>
      <c r="DF21" s="50">
        <f t="shared" si="12"/>
        <v>40088.92934</v>
      </c>
      <c r="DG21" s="50">
        <f t="shared" si="12"/>
        <v>40088.92934</v>
      </c>
      <c r="DH21" s="50">
        <f t="shared" si="12"/>
        <v>40088.92934</v>
      </c>
      <c r="DI21" s="50">
        <f t="shared" si="12"/>
        <v>41150.85779</v>
      </c>
      <c r="DJ21" s="50">
        <f t="shared" si="12"/>
        <v>41150.85779</v>
      </c>
      <c r="DK21" s="50">
        <f t="shared" si="12"/>
        <v>41150.85779</v>
      </c>
      <c r="DL21" s="50">
        <f t="shared" si="12"/>
        <v>41150.85779</v>
      </c>
      <c r="DM21" s="50">
        <f t="shared" si="12"/>
        <v>41150.85779</v>
      </c>
      <c r="DN21" s="50">
        <f t="shared" si="12"/>
        <v>41150.85779</v>
      </c>
      <c r="DO21" s="50">
        <f t="shared" si="12"/>
        <v>41150.85779</v>
      </c>
      <c r="DP21" s="50">
        <f t="shared" si="12"/>
        <v>41150.85779</v>
      </c>
      <c r="DQ21" s="50">
        <f t="shared" si="12"/>
        <v>41150.85779</v>
      </c>
      <c r="DR21" s="50">
        <f t="shared" si="12"/>
        <v>41150.85779</v>
      </c>
      <c r="DS21" s="50">
        <f t="shared" si="12"/>
        <v>41150.85779</v>
      </c>
      <c r="DT21" s="50">
        <f t="shared" si="12"/>
        <v>41150.85779</v>
      </c>
      <c r="DU21" s="50">
        <f t="shared" si="12"/>
        <v>0</v>
      </c>
      <c r="DV21" s="50">
        <f t="shared" si="12"/>
        <v>0</v>
      </c>
      <c r="DW21" s="50">
        <f t="shared" si="12"/>
        <v>0</v>
      </c>
      <c r="DX21" s="50">
        <f t="shared" si="12"/>
        <v>0</v>
      </c>
      <c r="DY21" s="50">
        <f t="shared" si="12"/>
        <v>0</v>
      </c>
      <c r="DZ21" s="50">
        <f t="shared" si="12"/>
        <v>0</v>
      </c>
      <c r="EA21" s="50">
        <f t="shared" si="12"/>
        <v>0</v>
      </c>
      <c r="EB21" s="50">
        <f t="shared" si="12"/>
        <v>0</v>
      </c>
      <c r="EC21" s="50">
        <f t="shared" si="12"/>
        <v>0</v>
      </c>
      <c r="ED21" s="50">
        <f t="shared" si="12"/>
        <v>0</v>
      </c>
      <c r="EE21" s="50">
        <f t="shared" si="12"/>
        <v>0</v>
      </c>
      <c r="EF21" s="50">
        <f t="shared" si="12"/>
        <v>0</v>
      </c>
    </row>
    <row r="22" ht="15.75" customHeight="1">
      <c r="A22" s="1"/>
      <c r="B22" s="1"/>
      <c r="C22" s="1"/>
      <c r="D22" s="1" t="s">
        <v>160</v>
      </c>
      <c r="E22" s="50">
        <f t="shared" ref="E22:EF22" si="13">E19</f>
        <v>0</v>
      </c>
      <c r="F22" s="50">
        <f t="shared" si="13"/>
        <v>0</v>
      </c>
      <c r="G22" s="50">
        <f t="shared" si="13"/>
        <v>0</v>
      </c>
      <c r="H22" s="50">
        <f t="shared" si="13"/>
        <v>0</v>
      </c>
      <c r="I22" s="50">
        <f t="shared" si="13"/>
        <v>0</v>
      </c>
      <c r="J22" s="50">
        <f t="shared" si="13"/>
        <v>0</v>
      </c>
      <c r="K22" s="50">
        <f t="shared" si="13"/>
        <v>0</v>
      </c>
      <c r="L22" s="50">
        <f t="shared" si="13"/>
        <v>0</v>
      </c>
      <c r="M22" s="50">
        <f t="shared" si="13"/>
        <v>0</v>
      </c>
      <c r="N22" s="50">
        <f t="shared" si="13"/>
        <v>0</v>
      </c>
      <c r="O22" s="50">
        <f t="shared" si="13"/>
        <v>0</v>
      </c>
      <c r="P22" s="50">
        <f t="shared" si="13"/>
        <v>0</v>
      </c>
      <c r="Q22" s="50">
        <f t="shared" si="13"/>
        <v>0</v>
      </c>
      <c r="R22" s="50">
        <f t="shared" si="13"/>
        <v>0</v>
      </c>
      <c r="S22" s="50">
        <f t="shared" si="13"/>
        <v>0</v>
      </c>
      <c r="T22" s="50">
        <f t="shared" si="13"/>
        <v>0</v>
      </c>
      <c r="U22" s="50">
        <f t="shared" si="13"/>
        <v>0</v>
      </c>
      <c r="V22" s="50">
        <f t="shared" si="13"/>
        <v>0</v>
      </c>
      <c r="W22" s="50">
        <f t="shared" si="13"/>
        <v>0</v>
      </c>
      <c r="X22" s="50">
        <f t="shared" si="13"/>
        <v>0</v>
      </c>
      <c r="Y22" s="50">
        <f t="shared" si="13"/>
        <v>0</v>
      </c>
      <c r="Z22" s="50">
        <f t="shared" si="13"/>
        <v>0</v>
      </c>
      <c r="AA22" s="50">
        <f t="shared" si="13"/>
        <v>0</v>
      </c>
      <c r="AB22" s="50">
        <f t="shared" si="13"/>
        <v>0</v>
      </c>
      <c r="AC22" s="50">
        <f t="shared" si="13"/>
        <v>0</v>
      </c>
      <c r="AD22" s="50">
        <f t="shared" si="13"/>
        <v>0</v>
      </c>
      <c r="AE22" s="50">
        <f t="shared" si="13"/>
        <v>0</v>
      </c>
      <c r="AF22" s="50">
        <f t="shared" si="13"/>
        <v>0</v>
      </c>
      <c r="AG22" s="50">
        <f t="shared" si="13"/>
        <v>0</v>
      </c>
      <c r="AH22" s="50">
        <f t="shared" si="13"/>
        <v>0</v>
      </c>
      <c r="AI22" s="50">
        <f t="shared" si="13"/>
        <v>0</v>
      </c>
      <c r="AJ22" s="50">
        <f t="shared" si="13"/>
        <v>0</v>
      </c>
      <c r="AK22" s="50">
        <f t="shared" si="13"/>
        <v>0</v>
      </c>
      <c r="AL22" s="50">
        <f t="shared" si="13"/>
        <v>0</v>
      </c>
      <c r="AM22" s="50">
        <f t="shared" si="13"/>
        <v>0</v>
      </c>
      <c r="AN22" s="50">
        <f t="shared" si="13"/>
        <v>0</v>
      </c>
      <c r="AO22" s="50">
        <f t="shared" si="13"/>
        <v>0</v>
      </c>
      <c r="AP22" s="50">
        <f t="shared" si="13"/>
        <v>0</v>
      </c>
      <c r="AQ22" s="50">
        <f t="shared" si="13"/>
        <v>0</v>
      </c>
      <c r="AR22" s="50">
        <f t="shared" si="13"/>
        <v>0</v>
      </c>
      <c r="AS22" s="50">
        <f t="shared" si="13"/>
        <v>0</v>
      </c>
      <c r="AT22" s="50">
        <f t="shared" si="13"/>
        <v>0</v>
      </c>
      <c r="AU22" s="50">
        <f t="shared" si="13"/>
        <v>0</v>
      </c>
      <c r="AV22" s="50">
        <f t="shared" si="13"/>
        <v>0</v>
      </c>
      <c r="AW22" s="50">
        <f t="shared" si="13"/>
        <v>0</v>
      </c>
      <c r="AX22" s="50">
        <f t="shared" si="13"/>
        <v>0</v>
      </c>
      <c r="AY22" s="50">
        <f t="shared" si="13"/>
        <v>0</v>
      </c>
      <c r="AZ22" s="50">
        <f t="shared" si="13"/>
        <v>0</v>
      </c>
      <c r="BA22" s="50">
        <f t="shared" si="13"/>
        <v>0</v>
      </c>
      <c r="BB22" s="50">
        <f t="shared" si="13"/>
        <v>0</v>
      </c>
      <c r="BC22" s="50">
        <f t="shared" si="13"/>
        <v>0</v>
      </c>
      <c r="BD22" s="50">
        <f t="shared" si="13"/>
        <v>0</v>
      </c>
      <c r="BE22" s="50">
        <f t="shared" si="13"/>
        <v>0</v>
      </c>
      <c r="BF22" s="50">
        <f t="shared" si="13"/>
        <v>0</v>
      </c>
      <c r="BG22" s="50">
        <f t="shared" si="13"/>
        <v>0</v>
      </c>
      <c r="BH22" s="50">
        <f t="shared" si="13"/>
        <v>0</v>
      </c>
      <c r="BI22" s="50">
        <f t="shared" si="13"/>
        <v>0</v>
      </c>
      <c r="BJ22" s="50">
        <f t="shared" si="13"/>
        <v>0</v>
      </c>
      <c r="BK22" s="50">
        <f t="shared" si="13"/>
        <v>0</v>
      </c>
      <c r="BL22" s="50">
        <f t="shared" si="13"/>
        <v>0</v>
      </c>
      <c r="BM22" s="50">
        <f t="shared" si="13"/>
        <v>0</v>
      </c>
      <c r="BN22" s="50">
        <f t="shared" si="13"/>
        <v>0</v>
      </c>
      <c r="BO22" s="50">
        <f t="shared" si="13"/>
        <v>0</v>
      </c>
      <c r="BP22" s="50">
        <f t="shared" si="13"/>
        <v>0</v>
      </c>
      <c r="BQ22" s="50">
        <f t="shared" si="13"/>
        <v>0</v>
      </c>
      <c r="BR22" s="50">
        <f t="shared" si="13"/>
        <v>0</v>
      </c>
      <c r="BS22" s="50">
        <f t="shared" si="13"/>
        <v>0</v>
      </c>
      <c r="BT22" s="50">
        <f t="shared" si="13"/>
        <v>0</v>
      </c>
      <c r="BU22" s="50">
        <f t="shared" si="13"/>
        <v>0</v>
      </c>
      <c r="BV22" s="50">
        <f t="shared" si="13"/>
        <v>0</v>
      </c>
      <c r="BW22" s="50">
        <f t="shared" si="13"/>
        <v>0</v>
      </c>
      <c r="BX22" s="50">
        <f t="shared" si="13"/>
        <v>0</v>
      </c>
      <c r="BY22" s="50">
        <f t="shared" si="13"/>
        <v>0</v>
      </c>
      <c r="BZ22" s="50">
        <f t="shared" si="13"/>
        <v>0</v>
      </c>
      <c r="CA22" s="50">
        <f t="shared" si="13"/>
        <v>0</v>
      </c>
      <c r="CB22" s="50">
        <f t="shared" si="13"/>
        <v>0</v>
      </c>
      <c r="CC22" s="50">
        <f t="shared" si="13"/>
        <v>0</v>
      </c>
      <c r="CD22" s="50">
        <f t="shared" si="13"/>
        <v>0</v>
      </c>
      <c r="CE22" s="50">
        <f t="shared" si="13"/>
        <v>0</v>
      </c>
      <c r="CF22" s="50">
        <f t="shared" si="13"/>
        <v>0</v>
      </c>
      <c r="CG22" s="50">
        <f t="shared" si="13"/>
        <v>0</v>
      </c>
      <c r="CH22" s="50">
        <f t="shared" si="13"/>
        <v>0</v>
      </c>
      <c r="CI22" s="50">
        <f t="shared" si="13"/>
        <v>0</v>
      </c>
      <c r="CJ22" s="50">
        <f t="shared" si="13"/>
        <v>0</v>
      </c>
      <c r="CK22" s="50">
        <f t="shared" si="13"/>
        <v>0</v>
      </c>
      <c r="CL22" s="50">
        <f t="shared" si="13"/>
        <v>0</v>
      </c>
      <c r="CM22" s="50">
        <f t="shared" si="13"/>
        <v>0</v>
      </c>
      <c r="CN22" s="50">
        <f t="shared" si="13"/>
        <v>0</v>
      </c>
      <c r="CO22" s="50">
        <f t="shared" si="13"/>
        <v>0</v>
      </c>
      <c r="CP22" s="50">
        <f t="shared" si="13"/>
        <v>0</v>
      </c>
      <c r="CQ22" s="50">
        <f t="shared" si="13"/>
        <v>0</v>
      </c>
      <c r="CR22" s="50">
        <f t="shared" si="13"/>
        <v>0</v>
      </c>
      <c r="CS22" s="50">
        <f t="shared" si="13"/>
        <v>0</v>
      </c>
      <c r="CT22" s="50">
        <f t="shared" si="13"/>
        <v>0</v>
      </c>
      <c r="CU22" s="50">
        <f t="shared" si="13"/>
        <v>0</v>
      </c>
      <c r="CV22" s="50">
        <f t="shared" si="13"/>
        <v>0</v>
      </c>
      <c r="CW22" s="50">
        <f t="shared" si="13"/>
        <v>0</v>
      </c>
      <c r="CX22" s="50">
        <f t="shared" si="13"/>
        <v>0</v>
      </c>
      <c r="CY22" s="50">
        <f t="shared" si="13"/>
        <v>0</v>
      </c>
      <c r="CZ22" s="50">
        <f t="shared" si="13"/>
        <v>0</v>
      </c>
      <c r="DA22" s="50">
        <f t="shared" si="13"/>
        <v>0</v>
      </c>
      <c r="DB22" s="50">
        <f t="shared" si="13"/>
        <v>0</v>
      </c>
      <c r="DC22" s="50">
        <f t="shared" si="13"/>
        <v>0</v>
      </c>
      <c r="DD22" s="50">
        <f t="shared" si="13"/>
        <v>0</v>
      </c>
      <c r="DE22" s="50">
        <f t="shared" si="13"/>
        <v>0</v>
      </c>
      <c r="DF22" s="50">
        <f t="shared" si="13"/>
        <v>0</v>
      </c>
      <c r="DG22" s="50">
        <f t="shared" si="13"/>
        <v>0</v>
      </c>
      <c r="DH22" s="50">
        <f t="shared" si="13"/>
        <v>0</v>
      </c>
      <c r="DI22" s="50">
        <f t="shared" si="13"/>
        <v>0</v>
      </c>
      <c r="DJ22" s="50">
        <f t="shared" si="13"/>
        <v>0</v>
      </c>
      <c r="DK22" s="50">
        <f t="shared" si="13"/>
        <v>0</v>
      </c>
      <c r="DL22" s="50">
        <f t="shared" si="13"/>
        <v>0</v>
      </c>
      <c r="DM22" s="50">
        <f t="shared" si="13"/>
        <v>0</v>
      </c>
      <c r="DN22" s="50">
        <f t="shared" si="13"/>
        <v>0</v>
      </c>
      <c r="DO22" s="50">
        <f t="shared" si="13"/>
        <v>0</v>
      </c>
      <c r="DP22" s="50">
        <f t="shared" si="13"/>
        <v>0</v>
      </c>
      <c r="DQ22" s="50">
        <f t="shared" si="13"/>
        <v>0</v>
      </c>
      <c r="DR22" s="50">
        <f t="shared" si="13"/>
        <v>0</v>
      </c>
      <c r="DS22" s="50">
        <f t="shared" si="13"/>
        <v>0</v>
      </c>
      <c r="DT22" s="50">
        <f t="shared" si="13"/>
        <v>9238117.23</v>
      </c>
      <c r="DU22" s="50">
        <f t="shared" si="13"/>
        <v>0</v>
      </c>
      <c r="DV22" s="50">
        <f t="shared" si="13"/>
        <v>0</v>
      </c>
      <c r="DW22" s="50">
        <f t="shared" si="13"/>
        <v>0</v>
      </c>
      <c r="DX22" s="50">
        <f t="shared" si="13"/>
        <v>0</v>
      </c>
      <c r="DY22" s="50">
        <f t="shared" si="13"/>
        <v>0</v>
      </c>
      <c r="DZ22" s="50">
        <f t="shared" si="13"/>
        <v>0</v>
      </c>
      <c r="EA22" s="50">
        <f t="shared" si="13"/>
        <v>0</v>
      </c>
      <c r="EB22" s="50">
        <f t="shared" si="13"/>
        <v>0</v>
      </c>
      <c r="EC22" s="50">
        <f t="shared" si="13"/>
        <v>0</v>
      </c>
      <c r="ED22" s="50">
        <f t="shared" si="13"/>
        <v>0</v>
      </c>
      <c r="EE22" s="50">
        <f t="shared" si="13"/>
        <v>0</v>
      </c>
      <c r="EF22" s="50">
        <f t="shared" si="13"/>
        <v>0</v>
      </c>
    </row>
    <row r="23" ht="15.75" customHeight="1">
      <c r="A23" s="1"/>
      <c r="B23" s="1"/>
      <c r="C23" s="1"/>
      <c r="D23" s="82" t="s">
        <v>161</v>
      </c>
      <c r="E23" s="196">
        <f t="shared" ref="E23:EF23" si="14">SUM(E21:E22)</f>
        <v>66948.78995</v>
      </c>
      <c r="F23" s="196">
        <f t="shared" si="14"/>
        <v>66948.78995</v>
      </c>
      <c r="G23" s="196">
        <f t="shared" si="14"/>
        <v>66948.78995</v>
      </c>
      <c r="H23" s="196">
        <f t="shared" si="14"/>
        <v>66948.78995</v>
      </c>
      <c r="I23" s="196">
        <f t="shared" si="14"/>
        <v>66948.78995</v>
      </c>
      <c r="J23" s="196">
        <f t="shared" si="14"/>
        <v>66948.78995</v>
      </c>
      <c r="K23" s="196">
        <f t="shared" si="14"/>
        <v>66948.78995</v>
      </c>
      <c r="L23" s="196">
        <f t="shared" si="14"/>
        <v>66948.78995</v>
      </c>
      <c r="M23" s="196">
        <f t="shared" si="14"/>
        <v>66948.78995</v>
      </c>
      <c r="N23" s="196">
        <f t="shared" si="14"/>
        <v>66948.78995</v>
      </c>
      <c r="O23" s="196">
        <f t="shared" si="14"/>
        <v>66948.78995</v>
      </c>
      <c r="P23" s="196">
        <f t="shared" si="14"/>
        <v>66948.78995</v>
      </c>
      <c r="Q23" s="196">
        <f t="shared" si="14"/>
        <v>70878.65207</v>
      </c>
      <c r="R23" s="196">
        <f t="shared" si="14"/>
        <v>70878.65207</v>
      </c>
      <c r="S23" s="196">
        <f t="shared" si="14"/>
        <v>70878.65207</v>
      </c>
      <c r="T23" s="196">
        <f t="shared" si="14"/>
        <v>70878.65207</v>
      </c>
      <c r="U23" s="196">
        <f t="shared" si="14"/>
        <v>70878.65207</v>
      </c>
      <c r="V23" s="196">
        <f t="shared" si="14"/>
        <v>70878.65207</v>
      </c>
      <c r="W23" s="196">
        <f t="shared" si="14"/>
        <v>70878.65207</v>
      </c>
      <c r="X23" s="196">
        <f t="shared" si="14"/>
        <v>70878.65207</v>
      </c>
      <c r="Y23" s="196">
        <f t="shared" si="14"/>
        <v>70878.65207</v>
      </c>
      <c r="Z23" s="196">
        <f t="shared" si="14"/>
        <v>70878.65207</v>
      </c>
      <c r="AA23" s="196">
        <f t="shared" si="14"/>
        <v>70878.65207</v>
      </c>
      <c r="AB23" s="196">
        <f t="shared" si="14"/>
        <v>70878.65207</v>
      </c>
      <c r="AC23" s="196">
        <f t="shared" si="14"/>
        <v>72110.00729</v>
      </c>
      <c r="AD23" s="196">
        <f t="shared" si="14"/>
        <v>72110.00729</v>
      </c>
      <c r="AE23" s="196">
        <f t="shared" si="14"/>
        <v>72110.00729</v>
      </c>
      <c r="AF23" s="196">
        <f t="shared" si="14"/>
        <v>72110.00729</v>
      </c>
      <c r="AG23" s="196">
        <f t="shared" si="14"/>
        <v>72110.00729</v>
      </c>
      <c r="AH23" s="196">
        <f t="shared" si="14"/>
        <v>72110.00729</v>
      </c>
      <c r="AI23" s="196">
        <f t="shared" si="14"/>
        <v>72110.00729</v>
      </c>
      <c r="AJ23" s="196">
        <f t="shared" si="14"/>
        <v>72110.00729</v>
      </c>
      <c r="AK23" s="196">
        <f t="shared" si="14"/>
        <v>72110.00729</v>
      </c>
      <c r="AL23" s="196">
        <f t="shared" si="14"/>
        <v>72110.00729</v>
      </c>
      <c r="AM23" s="196">
        <f t="shared" si="14"/>
        <v>72110.00729</v>
      </c>
      <c r="AN23" s="196">
        <f t="shared" si="14"/>
        <v>72110.00729</v>
      </c>
      <c r="AO23" s="196">
        <f t="shared" si="14"/>
        <v>28404.51905</v>
      </c>
      <c r="AP23" s="196">
        <f t="shared" si="14"/>
        <v>28404.51905</v>
      </c>
      <c r="AQ23" s="196">
        <f t="shared" si="14"/>
        <v>28404.51905</v>
      </c>
      <c r="AR23" s="196">
        <f t="shared" si="14"/>
        <v>28404.51905</v>
      </c>
      <c r="AS23" s="196">
        <f t="shared" si="14"/>
        <v>28404.51905</v>
      </c>
      <c r="AT23" s="196">
        <f t="shared" si="14"/>
        <v>28404.51905</v>
      </c>
      <c r="AU23" s="196">
        <f t="shared" si="14"/>
        <v>28404.51905</v>
      </c>
      <c r="AV23" s="196">
        <f t="shared" si="14"/>
        <v>28404.51905</v>
      </c>
      <c r="AW23" s="196">
        <f t="shared" si="14"/>
        <v>28404.51905</v>
      </c>
      <c r="AX23" s="196">
        <f t="shared" si="14"/>
        <v>28404.51905</v>
      </c>
      <c r="AY23" s="196">
        <f t="shared" si="14"/>
        <v>28404.51905</v>
      </c>
      <c r="AZ23" s="196">
        <f t="shared" si="14"/>
        <v>28404.51905</v>
      </c>
      <c r="BA23" s="196">
        <f t="shared" si="14"/>
        <v>30605.33114</v>
      </c>
      <c r="BB23" s="196">
        <f t="shared" si="14"/>
        <v>30605.33114</v>
      </c>
      <c r="BC23" s="196">
        <f t="shared" si="14"/>
        <v>30605.33114</v>
      </c>
      <c r="BD23" s="196">
        <f t="shared" si="14"/>
        <v>30605.33114</v>
      </c>
      <c r="BE23" s="196">
        <f t="shared" si="14"/>
        <v>30605.33114</v>
      </c>
      <c r="BF23" s="196">
        <f t="shared" si="14"/>
        <v>30605.33114</v>
      </c>
      <c r="BG23" s="196">
        <f t="shared" si="14"/>
        <v>30605.33114</v>
      </c>
      <c r="BH23" s="196">
        <f t="shared" si="14"/>
        <v>30605.33114</v>
      </c>
      <c r="BI23" s="196">
        <f t="shared" si="14"/>
        <v>30605.33114</v>
      </c>
      <c r="BJ23" s="196">
        <f t="shared" si="14"/>
        <v>30605.33114</v>
      </c>
      <c r="BK23" s="196">
        <f t="shared" si="14"/>
        <v>30605.33114</v>
      </c>
      <c r="BL23" s="196">
        <f t="shared" si="14"/>
        <v>30605.33114</v>
      </c>
      <c r="BM23" s="196">
        <f t="shared" si="14"/>
        <v>32872.1676</v>
      </c>
      <c r="BN23" s="196">
        <f t="shared" si="14"/>
        <v>32872.1676</v>
      </c>
      <c r="BO23" s="196">
        <f t="shared" si="14"/>
        <v>32872.1676</v>
      </c>
      <c r="BP23" s="196">
        <f t="shared" si="14"/>
        <v>32872.1676</v>
      </c>
      <c r="BQ23" s="196">
        <f t="shared" si="14"/>
        <v>32872.1676</v>
      </c>
      <c r="BR23" s="196">
        <f t="shared" si="14"/>
        <v>32872.1676</v>
      </c>
      <c r="BS23" s="196">
        <f t="shared" si="14"/>
        <v>32872.1676</v>
      </c>
      <c r="BT23" s="196">
        <f t="shared" si="14"/>
        <v>32872.1676</v>
      </c>
      <c r="BU23" s="196">
        <f t="shared" si="14"/>
        <v>32872.1676</v>
      </c>
      <c r="BV23" s="196">
        <f t="shared" si="14"/>
        <v>32872.1676</v>
      </c>
      <c r="BW23" s="196">
        <f t="shared" si="14"/>
        <v>32872.1676</v>
      </c>
      <c r="BX23" s="196">
        <f t="shared" si="14"/>
        <v>32872.1676</v>
      </c>
      <c r="BY23" s="196">
        <f t="shared" si="14"/>
        <v>35207.00915</v>
      </c>
      <c r="BZ23" s="196">
        <f t="shared" si="14"/>
        <v>35207.00915</v>
      </c>
      <c r="CA23" s="196">
        <f t="shared" si="14"/>
        <v>35207.00915</v>
      </c>
      <c r="CB23" s="196">
        <f t="shared" si="14"/>
        <v>35207.00915</v>
      </c>
      <c r="CC23" s="196">
        <f t="shared" si="14"/>
        <v>35207.00915</v>
      </c>
      <c r="CD23" s="196">
        <f t="shared" si="14"/>
        <v>35207.00915</v>
      </c>
      <c r="CE23" s="196">
        <f t="shared" si="14"/>
        <v>35207.00915</v>
      </c>
      <c r="CF23" s="196">
        <f t="shared" si="14"/>
        <v>35207.00915</v>
      </c>
      <c r="CG23" s="196">
        <f t="shared" si="14"/>
        <v>35207.00915</v>
      </c>
      <c r="CH23" s="196">
        <f t="shared" si="14"/>
        <v>35207.00915</v>
      </c>
      <c r="CI23" s="196">
        <f t="shared" si="14"/>
        <v>35207.00915</v>
      </c>
      <c r="CJ23" s="196">
        <f t="shared" si="14"/>
        <v>35207.00915</v>
      </c>
      <c r="CK23" s="196">
        <f t="shared" si="14"/>
        <v>37611.89594</v>
      </c>
      <c r="CL23" s="196">
        <f t="shared" si="14"/>
        <v>37611.89594</v>
      </c>
      <c r="CM23" s="196">
        <f t="shared" si="14"/>
        <v>37611.89594</v>
      </c>
      <c r="CN23" s="196">
        <f t="shared" si="14"/>
        <v>37611.89594</v>
      </c>
      <c r="CO23" s="196">
        <f t="shared" si="14"/>
        <v>37611.89594</v>
      </c>
      <c r="CP23" s="196">
        <f t="shared" si="14"/>
        <v>37611.89594</v>
      </c>
      <c r="CQ23" s="196">
        <f t="shared" si="14"/>
        <v>37611.89594</v>
      </c>
      <c r="CR23" s="196">
        <f t="shared" si="14"/>
        <v>37611.89594</v>
      </c>
      <c r="CS23" s="196">
        <f t="shared" si="14"/>
        <v>37611.89594</v>
      </c>
      <c r="CT23" s="196">
        <f t="shared" si="14"/>
        <v>37611.89594</v>
      </c>
      <c r="CU23" s="196">
        <f t="shared" si="14"/>
        <v>37611.89594</v>
      </c>
      <c r="CV23" s="196">
        <f t="shared" si="14"/>
        <v>37611.89594</v>
      </c>
      <c r="CW23" s="196">
        <f t="shared" si="14"/>
        <v>40088.92934</v>
      </c>
      <c r="CX23" s="196">
        <f t="shared" si="14"/>
        <v>40088.92934</v>
      </c>
      <c r="CY23" s="196">
        <f t="shared" si="14"/>
        <v>40088.92934</v>
      </c>
      <c r="CZ23" s="196">
        <f t="shared" si="14"/>
        <v>40088.92934</v>
      </c>
      <c r="DA23" s="196">
        <f t="shared" si="14"/>
        <v>40088.92934</v>
      </c>
      <c r="DB23" s="196">
        <f t="shared" si="14"/>
        <v>40088.92934</v>
      </c>
      <c r="DC23" s="196">
        <f t="shared" si="14"/>
        <v>40088.92934</v>
      </c>
      <c r="DD23" s="196">
        <f t="shared" si="14"/>
        <v>40088.92934</v>
      </c>
      <c r="DE23" s="196">
        <f t="shared" si="14"/>
        <v>40088.92934</v>
      </c>
      <c r="DF23" s="196">
        <f t="shared" si="14"/>
        <v>40088.92934</v>
      </c>
      <c r="DG23" s="196">
        <f t="shared" si="14"/>
        <v>40088.92934</v>
      </c>
      <c r="DH23" s="196">
        <f t="shared" si="14"/>
        <v>40088.92934</v>
      </c>
      <c r="DI23" s="196">
        <f t="shared" si="14"/>
        <v>41150.85779</v>
      </c>
      <c r="DJ23" s="196">
        <f t="shared" si="14"/>
        <v>41150.85779</v>
      </c>
      <c r="DK23" s="196">
        <f t="shared" si="14"/>
        <v>41150.85779</v>
      </c>
      <c r="DL23" s="196">
        <f t="shared" si="14"/>
        <v>41150.85779</v>
      </c>
      <c r="DM23" s="196">
        <f t="shared" si="14"/>
        <v>41150.85779</v>
      </c>
      <c r="DN23" s="196">
        <f t="shared" si="14"/>
        <v>41150.85779</v>
      </c>
      <c r="DO23" s="196">
        <f t="shared" si="14"/>
        <v>41150.85779</v>
      </c>
      <c r="DP23" s="196">
        <f t="shared" si="14"/>
        <v>41150.85779</v>
      </c>
      <c r="DQ23" s="196">
        <f t="shared" si="14"/>
        <v>41150.85779</v>
      </c>
      <c r="DR23" s="196">
        <f t="shared" si="14"/>
        <v>41150.85779</v>
      </c>
      <c r="DS23" s="196">
        <f t="shared" si="14"/>
        <v>41150.85779</v>
      </c>
      <c r="DT23" s="196">
        <f t="shared" si="14"/>
        <v>9279268.088</v>
      </c>
      <c r="DU23" s="196">
        <f t="shared" si="14"/>
        <v>0</v>
      </c>
      <c r="DV23" s="196">
        <f t="shared" si="14"/>
        <v>0</v>
      </c>
      <c r="DW23" s="196">
        <f t="shared" si="14"/>
        <v>0</v>
      </c>
      <c r="DX23" s="196">
        <f t="shared" si="14"/>
        <v>0</v>
      </c>
      <c r="DY23" s="196">
        <f t="shared" si="14"/>
        <v>0</v>
      </c>
      <c r="DZ23" s="196">
        <f t="shared" si="14"/>
        <v>0</v>
      </c>
      <c r="EA23" s="196">
        <f t="shared" si="14"/>
        <v>0</v>
      </c>
      <c r="EB23" s="196">
        <f t="shared" si="14"/>
        <v>0</v>
      </c>
      <c r="EC23" s="196">
        <f t="shared" si="14"/>
        <v>0</v>
      </c>
      <c r="ED23" s="196">
        <f t="shared" si="14"/>
        <v>0</v>
      </c>
      <c r="EE23" s="196">
        <f t="shared" si="14"/>
        <v>0</v>
      </c>
      <c r="EF23" s="196">
        <f t="shared" si="14"/>
        <v>0</v>
      </c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</row>
    <row r="26" ht="15.75" customHeight="1">
      <c r="A26" s="1"/>
      <c r="B26" s="38" t="s">
        <v>121</v>
      </c>
      <c r="C26" s="220"/>
      <c r="D26" s="297"/>
      <c r="E26" s="1"/>
      <c r="F26" s="38" t="s">
        <v>92</v>
      </c>
      <c r="G26" s="220"/>
      <c r="H26" s="297"/>
      <c r="I26" s="1"/>
      <c r="J26" s="38" t="s">
        <v>208</v>
      </c>
      <c r="K26" s="220"/>
      <c r="L26" s="220"/>
      <c r="M26" s="220"/>
      <c r="N26" s="220"/>
      <c r="O26" s="220"/>
      <c r="P26" s="220"/>
      <c r="Q26" s="223"/>
      <c r="R26" s="220"/>
      <c r="S26" s="220"/>
      <c r="T26" s="220"/>
      <c r="U26" s="297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</row>
    <row r="27" ht="15.75" customHeight="1">
      <c r="A27" s="1"/>
      <c r="B27" s="46" t="s">
        <v>123</v>
      </c>
      <c r="C27" s="1"/>
      <c r="D27" s="88">
        <f>Assumptions!D61</f>
        <v>0.075</v>
      </c>
      <c r="E27" s="1"/>
      <c r="F27" s="42" t="s">
        <v>94</v>
      </c>
      <c r="G27" s="82"/>
      <c r="H27" s="230">
        <f>H28+H35</f>
        <v>11429497.42</v>
      </c>
      <c r="I27" s="1"/>
      <c r="J27" s="46"/>
      <c r="K27" s="1"/>
      <c r="L27" s="1"/>
      <c r="M27" s="1"/>
      <c r="N27" s="1"/>
      <c r="O27" s="1"/>
      <c r="P27" s="1"/>
      <c r="Q27" s="1"/>
      <c r="R27" s="1"/>
      <c r="S27" s="1"/>
      <c r="T27" s="1"/>
      <c r="U27" s="76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</row>
    <row r="28" ht="15.75" customHeight="1">
      <c r="A28" s="1"/>
      <c r="B28" s="46" t="s">
        <v>124</v>
      </c>
      <c r="C28" s="1"/>
      <c r="D28" s="84">
        <f>(Assumptions!D62+Assumptions!L62+Assumptions!T62+Assumptions!AB62)</f>
        <v>10711806.39</v>
      </c>
      <c r="E28" s="1"/>
      <c r="F28" s="85" t="s">
        <v>96</v>
      </c>
      <c r="G28" s="86"/>
      <c r="H28" s="298">
        <f>H38-H35</f>
        <v>3931232.946</v>
      </c>
      <c r="I28" s="1"/>
      <c r="J28" s="42" t="s">
        <v>144</v>
      </c>
      <c r="K28" s="43">
        <v>0.0</v>
      </c>
      <c r="L28" s="56">
        <v>1.0</v>
      </c>
      <c r="M28" s="56">
        <v>2.0</v>
      </c>
      <c r="N28" s="56">
        <v>3.0</v>
      </c>
      <c r="O28" s="56">
        <v>4.0</v>
      </c>
      <c r="P28" s="56">
        <v>5.0</v>
      </c>
      <c r="Q28" s="56">
        <v>6.0</v>
      </c>
      <c r="R28" s="56">
        <v>7.0</v>
      </c>
      <c r="S28" s="56">
        <v>8.0</v>
      </c>
      <c r="T28" s="56">
        <v>9.0</v>
      </c>
      <c r="U28" s="299">
        <v>10.0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</row>
    <row r="29" ht="15.75" customHeight="1">
      <c r="A29" s="1"/>
      <c r="B29" s="46" t="s">
        <v>126</v>
      </c>
      <c r="C29" s="1"/>
      <c r="D29" s="88">
        <f>D30-D27</f>
        <v>-0.01</v>
      </c>
      <c r="E29" s="1"/>
      <c r="F29" s="46" t="s">
        <v>98</v>
      </c>
      <c r="G29" s="54">
        <f>Assumptions!C44</f>
        <v>0.2</v>
      </c>
      <c r="H29" s="96">
        <f t="shared" ref="H29:H30" si="16">G29*H28</f>
        <v>786246.5892</v>
      </c>
      <c r="I29" s="1"/>
      <c r="J29" s="46" t="s">
        <v>72</v>
      </c>
      <c r="K29" s="1"/>
      <c r="L29" s="196">
        <f t="shared" ref="L29:U29" si="15">SUMIF($E$2:$EF$2,L$28,$E4:$EF4)</f>
        <v>1282832.857</v>
      </c>
      <c r="M29" s="196">
        <f t="shared" si="15"/>
        <v>1347475.854</v>
      </c>
      <c r="N29" s="196">
        <f t="shared" si="15"/>
        <v>1375720.497</v>
      </c>
      <c r="O29" s="196">
        <f t="shared" si="15"/>
        <v>1404568.886</v>
      </c>
      <c r="P29" s="196">
        <f t="shared" si="15"/>
        <v>1446705.953</v>
      </c>
      <c r="Q29" s="196">
        <f t="shared" si="15"/>
        <v>1490107.131</v>
      </c>
      <c r="R29" s="196">
        <f t="shared" si="15"/>
        <v>1534810.345</v>
      </c>
      <c r="S29" s="196">
        <f t="shared" si="15"/>
        <v>1580854.655</v>
      </c>
      <c r="T29" s="196">
        <f t="shared" si="15"/>
        <v>1628280.295</v>
      </c>
      <c r="U29" s="300">
        <f t="shared" si="15"/>
        <v>1656711.167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</row>
    <row r="30" ht="15.75" customHeight="1">
      <c r="A30" s="1"/>
      <c r="B30" s="46" t="s">
        <v>127</v>
      </c>
      <c r="C30" s="1"/>
      <c r="D30" s="88">
        <f>Assumptions!D64</f>
        <v>0.065</v>
      </c>
      <c r="E30" s="1"/>
      <c r="F30" s="90" t="s">
        <v>100</v>
      </c>
      <c r="G30" s="54">
        <f>Assumptions!C45</f>
        <v>0.2</v>
      </c>
      <c r="H30" s="96">
        <f t="shared" si="16"/>
        <v>157249.3178</v>
      </c>
      <c r="I30" s="1"/>
      <c r="J30" s="244" t="s">
        <v>90</v>
      </c>
      <c r="K30" s="6"/>
      <c r="L30" s="50">
        <f t="shared" ref="L30:U30" si="17">SUMIF($E$2:$EF$2,L$28,$E5:$EF5)</f>
        <v>-479447.3774</v>
      </c>
      <c r="M30" s="50">
        <f t="shared" si="17"/>
        <v>-496932.0295</v>
      </c>
      <c r="N30" s="50">
        <f t="shared" si="17"/>
        <v>-510400.4094</v>
      </c>
      <c r="O30" s="50">
        <f t="shared" si="17"/>
        <v>-524244.049</v>
      </c>
      <c r="P30" s="50">
        <f t="shared" si="17"/>
        <v>-539971.3704</v>
      </c>
      <c r="Q30" s="50">
        <f t="shared" si="17"/>
        <v>-556170.5116</v>
      </c>
      <c r="R30" s="50">
        <f t="shared" si="17"/>
        <v>-572855.6269</v>
      </c>
      <c r="S30" s="50">
        <f t="shared" si="17"/>
        <v>-590041.2957</v>
      </c>
      <c r="T30" s="50">
        <f t="shared" si="17"/>
        <v>-607742.5346</v>
      </c>
      <c r="U30" s="96">
        <f t="shared" si="17"/>
        <v>-623430.2654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</row>
    <row r="31" ht="15.75" customHeight="1">
      <c r="A31" s="1"/>
      <c r="B31" s="46" t="s">
        <v>128</v>
      </c>
      <c r="C31" s="1"/>
      <c r="D31" s="88">
        <f>Assumptions!D65</f>
        <v>0.02</v>
      </c>
      <c r="E31" s="1"/>
      <c r="F31" s="90" t="s">
        <v>102</v>
      </c>
      <c r="G31" s="54">
        <v>0.8</v>
      </c>
      <c r="H31" s="96">
        <f>G31*H29</f>
        <v>628997.2714</v>
      </c>
      <c r="I31" s="1"/>
      <c r="J31" s="46"/>
      <c r="K31" s="63"/>
      <c r="L31" s="1"/>
      <c r="M31" s="1"/>
      <c r="N31" s="1"/>
      <c r="O31" s="1"/>
      <c r="P31" s="1"/>
      <c r="Q31" s="1"/>
      <c r="R31" s="1"/>
      <c r="S31" s="1"/>
      <c r="T31" s="1"/>
      <c r="U31" s="76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</row>
    <row r="32" ht="15.75" customHeight="1">
      <c r="A32" s="1"/>
      <c r="B32" s="93" t="s">
        <v>130</v>
      </c>
      <c r="C32" s="1"/>
      <c r="D32" s="88">
        <f>Assumptions!D66</f>
        <v>0.1</v>
      </c>
      <c r="E32" s="1"/>
      <c r="F32" s="46"/>
      <c r="G32" s="1"/>
      <c r="H32" s="76"/>
      <c r="I32" s="1"/>
      <c r="J32" s="42" t="s">
        <v>91</v>
      </c>
      <c r="K32" s="43"/>
      <c r="L32" s="196">
        <f t="shared" ref="L32:U32" si="18">L29+L30</f>
        <v>803385.4794</v>
      </c>
      <c r="M32" s="196">
        <f t="shared" si="18"/>
        <v>850543.8248</v>
      </c>
      <c r="N32" s="196">
        <f t="shared" si="18"/>
        <v>865320.0875</v>
      </c>
      <c r="O32" s="196">
        <f t="shared" si="18"/>
        <v>880324.837</v>
      </c>
      <c r="P32" s="196">
        <f t="shared" si="18"/>
        <v>906734.5821</v>
      </c>
      <c r="Q32" s="196">
        <f t="shared" si="18"/>
        <v>933936.6196</v>
      </c>
      <c r="R32" s="196">
        <f t="shared" si="18"/>
        <v>961954.7182</v>
      </c>
      <c r="S32" s="196">
        <f t="shared" si="18"/>
        <v>990813.3597</v>
      </c>
      <c r="T32" s="196">
        <f t="shared" si="18"/>
        <v>1020537.76</v>
      </c>
      <c r="U32" s="300">
        <f t="shared" si="18"/>
        <v>1033280.902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</row>
    <row r="33" ht="15.75" customHeight="1">
      <c r="A33" s="1"/>
      <c r="B33" s="46" t="str">
        <f>Assumptions!B67</f>
        <v>Exit Vacancy</v>
      </c>
      <c r="C33" s="82"/>
      <c r="D33" s="301">
        <f>Assumptions!D67</f>
        <v>0.05</v>
      </c>
      <c r="E33" s="1"/>
      <c r="F33" s="93" t="s">
        <v>105</v>
      </c>
      <c r="G33" s="94">
        <v>0.8</v>
      </c>
      <c r="H33" s="225">
        <f>H28*G33</f>
        <v>3144986.357</v>
      </c>
      <c r="I33" s="1"/>
      <c r="J33" s="46"/>
      <c r="K33" s="1"/>
      <c r="L33" s="50"/>
      <c r="M33" s="50"/>
      <c r="N33" s="50"/>
      <c r="O33" s="50"/>
      <c r="P33" s="50"/>
      <c r="Q33" s="50"/>
      <c r="R33" s="50"/>
      <c r="S33" s="50"/>
      <c r="T33" s="50"/>
      <c r="U33" s="96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</row>
    <row r="34" ht="15.75" customHeight="1">
      <c r="A34" s="1"/>
      <c r="B34" s="231" t="s">
        <v>133</v>
      </c>
      <c r="C34" s="302"/>
      <c r="D34" s="303">
        <f>Assumptions!D68</f>
        <v>10</v>
      </c>
      <c r="E34" s="1"/>
      <c r="F34" s="46"/>
      <c r="G34" s="1"/>
      <c r="H34" s="76"/>
      <c r="I34" s="1"/>
      <c r="J34" s="46" t="s">
        <v>156</v>
      </c>
      <c r="K34" s="63"/>
      <c r="L34" s="204">
        <f t="shared" ref="L34:U34" si="19">-L30/L29</f>
        <v>0.3737411112</v>
      </c>
      <c r="M34" s="204">
        <f t="shared" si="19"/>
        <v>0.3687873352</v>
      </c>
      <c r="N34" s="204">
        <f t="shared" si="19"/>
        <v>0.3710058915</v>
      </c>
      <c r="O34" s="204">
        <f t="shared" si="19"/>
        <v>0.3732419636</v>
      </c>
      <c r="P34" s="204">
        <f t="shared" si="19"/>
        <v>0.3732419636</v>
      </c>
      <c r="Q34" s="204">
        <f t="shared" si="19"/>
        <v>0.3732419636</v>
      </c>
      <c r="R34" s="204">
        <f t="shared" si="19"/>
        <v>0.3732419636</v>
      </c>
      <c r="S34" s="204">
        <f t="shared" si="19"/>
        <v>0.3732419636</v>
      </c>
      <c r="T34" s="204">
        <f t="shared" si="19"/>
        <v>0.3732419636</v>
      </c>
      <c r="U34" s="304">
        <f t="shared" si="19"/>
        <v>0.3763059474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</row>
    <row r="35" ht="15.75" customHeight="1">
      <c r="A35" s="1"/>
      <c r="B35" s="1"/>
      <c r="C35" s="1"/>
      <c r="D35" s="1"/>
      <c r="E35" s="1"/>
      <c r="F35" s="97" t="s">
        <v>107</v>
      </c>
      <c r="G35" s="36"/>
      <c r="H35" s="305">
        <f>H36</f>
        <v>7498264.475</v>
      </c>
      <c r="I35" s="1"/>
      <c r="J35" s="46" t="s">
        <v>157</v>
      </c>
      <c r="K35" s="1"/>
      <c r="L35" s="50">
        <f t="shared" ref="L35:U35" si="20">SUMIF($E$2:$EF$2,L$28,$E12:$EF12)</f>
        <v>0</v>
      </c>
      <c r="M35" s="50">
        <f t="shared" si="20"/>
        <v>0</v>
      </c>
      <c r="N35" s="50">
        <f t="shared" si="20"/>
        <v>0</v>
      </c>
      <c r="O35" s="50">
        <f t="shared" si="20"/>
        <v>539470.6084</v>
      </c>
      <c r="P35" s="50">
        <f t="shared" si="20"/>
        <v>539470.6084</v>
      </c>
      <c r="Q35" s="50">
        <f t="shared" si="20"/>
        <v>539470.6084</v>
      </c>
      <c r="R35" s="50">
        <f t="shared" si="20"/>
        <v>539470.6084</v>
      </c>
      <c r="S35" s="50">
        <f t="shared" si="20"/>
        <v>539470.6084</v>
      </c>
      <c r="T35" s="50">
        <f t="shared" si="20"/>
        <v>539470.6084</v>
      </c>
      <c r="U35" s="96">
        <f t="shared" si="20"/>
        <v>539470.6084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</row>
    <row r="36" ht="15.75" customHeight="1">
      <c r="A36" s="1"/>
      <c r="B36" s="1"/>
      <c r="C36" s="1"/>
      <c r="D36" s="1"/>
      <c r="E36" s="1"/>
      <c r="F36" s="46" t="s">
        <v>109</v>
      </c>
      <c r="G36" s="1"/>
      <c r="H36" s="96">
        <f>D38</f>
        <v>7498264.475</v>
      </c>
      <c r="I36" s="1"/>
      <c r="J36" s="46"/>
      <c r="K36" s="1"/>
      <c r="L36" s="50"/>
      <c r="M36" s="50"/>
      <c r="N36" s="50"/>
      <c r="O36" s="50"/>
      <c r="P36" s="50"/>
      <c r="Q36" s="50"/>
      <c r="R36" s="50"/>
      <c r="S36" s="50"/>
      <c r="T36" s="50"/>
      <c r="U36" s="96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</row>
    <row r="37" ht="15.75" customHeight="1">
      <c r="A37" s="1"/>
      <c r="B37" s="306" t="s">
        <v>93</v>
      </c>
      <c r="C37" s="307"/>
      <c r="D37" s="308"/>
      <c r="E37" s="1"/>
      <c r="F37" s="93"/>
      <c r="G37" s="1"/>
      <c r="H37" s="76"/>
      <c r="I37" s="1"/>
      <c r="J37" s="46" t="s">
        <v>158</v>
      </c>
      <c r="K37" s="1"/>
      <c r="L37" s="50">
        <f t="shared" ref="L37:U37" si="21">SUMIF($E$2:$EF$2,L$28,$E19:$EF19)</f>
        <v>0</v>
      </c>
      <c r="M37" s="50">
        <f t="shared" si="21"/>
        <v>0</v>
      </c>
      <c r="N37" s="50">
        <f t="shared" si="21"/>
        <v>0</v>
      </c>
      <c r="O37" s="50">
        <f t="shared" si="21"/>
        <v>0</v>
      </c>
      <c r="P37" s="50">
        <f t="shared" si="21"/>
        <v>0</v>
      </c>
      <c r="Q37" s="50">
        <f t="shared" si="21"/>
        <v>0</v>
      </c>
      <c r="R37" s="50">
        <f t="shared" si="21"/>
        <v>0</v>
      </c>
      <c r="S37" s="50">
        <f t="shared" si="21"/>
        <v>0</v>
      </c>
      <c r="T37" s="50">
        <f t="shared" si="21"/>
        <v>0</v>
      </c>
      <c r="U37" s="96">
        <f t="shared" si="21"/>
        <v>9238117.23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</row>
    <row r="38" ht="15.75" customHeight="1">
      <c r="A38" s="1"/>
      <c r="B38" s="46" t="s">
        <v>95</v>
      </c>
      <c r="C38" s="1"/>
      <c r="D38" s="84">
        <f>D51</f>
        <v>7498264.475</v>
      </c>
      <c r="E38" s="1"/>
      <c r="F38" s="42" t="s">
        <v>111</v>
      </c>
      <c r="G38" s="82"/>
      <c r="H38" s="230">
        <f>SUM(H39:H42)</f>
        <v>11429497.42</v>
      </c>
      <c r="I38" s="1"/>
      <c r="J38" s="46"/>
      <c r="K38" s="1"/>
      <c r="L38" s="50"/>
      <c r="M38" s="50"/>
      <c r="N38" s="50"/>
      <c r="O38" s="50"/>
      <c r="P38" s="50"/>
      <c r="Q38" s="50"/>
      <c r="R38" s="50"/>
      <c r="S38" s="50"/>
      <c r="T38" s="50"/>
      <c r="U38" s="96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</row>
    <row r="39" ht="15.75" customHeight="1">
      <c r="A39" s="1"/>
      <c r="B39" s="46" t="s">
        <v>97</v>
      </c>
      <c r="C39" s="1"/>
      <c r="D39" s="88">
        <f>Assumptions!H43</f>
        <v>0.7</v>
      </c>
      <c r="E39" s="1"/>
      <c r="F39" s="46" t="s">
        <v>113</v>
      </c>
      <c r="G39" s="1"/>
      <c r="H39" s="96">
        <f>(Assumptions!D62+Assumptions!L62+Assumptions!T62+Assumptions!AB62)</f>
        <v>10711806.39</v>
      </c>
      <c r="I39" s="1"/>
      <c r="J39" s="46" t="s">
        <v>159</v>
      </c>
      <c r="K39" s="1"/>
      <c r="L39" s="50">
        <f t="shared" ref="L39:U39" si="22">SUMIF($E$2:$EF$2,L$28,$E21:$EF21)</f>
        <v>803385.4794</v>
      </c>
      <c r="M39" s="50">
        <f t="shared" si="22"/>
        <v>850543.8248</v>
      </c>
      <c r="N39" s="50">
        <f t="shared" si="22"/>
        <v>865320.0875</v>
      </c>
      <c r="O39" s="50">
        <f t="shared" si="22"/>
        <v>340854.2286</v>
      </c>
      <c r="P39" s="50">
        <f t="shared" si="22"/>
        <v>367263.9737</v>
      </c>
      <c r="Q39" s="50">
        <f t="shared" si="22"/>
        <v>394466.0112</v>
      </c>
      <c r="R39" s="50">
        <f t="shared" si="22"/>
        <v>422484.1097</v>
      </c>
      <c r="S39" s="50">
        <f t="shared" si="22"/>
        <v>451342.7513</v>
      </c>
      <c r="T39" s="50">
        <f t="shared" si="22"/>
        <v>481067.1521</v>
      </c>
      <c r="U39" s="96">
        <f t="shared" si="22"/>
        <v>493810.2935</v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</row>
    <row r="40" ht="15.75" customHeight="1">
      <c r="A40" s="1"/>
      <c r="B40" s="46" t="s">
        <v>99</v>
      </c>
      <c r="C40" s="1"/>
      <c r="D40" s="88">
        <f>Assumptions!H44</f>
        <v>0.06</v>
      </c>
      <c r="E40" s="1"/>
      <c r="F40" s="46" t="s">
        <v>115</v>
      </c>
      <c r="G40" s="27">
        <f>Assumptions!C55</f>
        <v>0.01</v>
      </c>
      <c r="H40" s="96">
        <f>G40*H39</f>
        <v>107118.0639</v>
      </c>
      <c r="I40" s="1"/>
      <c r="J40" s="46" t="s">
        <v>160</v>
      </c>
      <c r="K40" s="1"/>
      <c r="L40" s="50">
        <f t="shared" ref="L40:U40" si="23">L37</f>
        <v>0</v>
      </c>
      <c r="M40" s="50">
        <f t="shared" si="23"/>
        <v>0</v>
      </c>
      <c r="N40" s="50">
        <f t="shared" si="23"/>
        <v>0</v>
      </c>
      <c r="O40" s="50">
        <f t="shared" si="23"/>
        <v>0</v>
      </c>
      <c r="P40" s="50">
        <f t="shared" si="23"/>
        <v>0</v>
      </c>
      <c r="Q40" s="50">
        <f t="shared" si="23"/>
        <v>0</v>
      </c>
      <c r="R40" s="50">
        <f t="shared" si="23"/>
        <v>0</v>
      </c>
      <c r="S40" s="50">
        <f t="shared" si="23"/>
        <v>0</v>
      </c>
      <c r="T40" s="50">
        <f t="shared" si="23"/>
        <v>0</v>
      </c>
      <c r="U40" s="96">
        <f t="shared" si="23"/>
        <v>9238117.23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</row>
    <row r="41" ht="15.75" customHeight="1">
      <c r="A41" s="1"/>
      <c r="B41" s="46" t="s">
        <v>101</v>
      </c>
      <c r="C41" s="1"/>
      <c r="D41" s="76">
        <f>Assumptions!H45</f>
        <v>30</v>
      </c>
      <c r="E41" s="1"/>
      <c r="F41" s="46" t="s">
        <v>106</v>
      </c>
      <c r="G41" s="1"/>
      <c r="H41" s="96">
        <f>D44</f>
        <v>74982.64475</v>
      </c>
      <c r="I41" s="1"/>
      <c r="J41" s="42" t="s">
        <v>161</v>
      </c>
      <c r="K41" s="196">
        <f>-H28</f>
        <v>-3931232.946</v>
      </c>
      <c r="L41" s="196">
        <f t="shared" ref="L41:U41" si="24">SUM(L39:L40)</f>
        <v>803385.4794</v>
      </c>
      <c r="M41" s="196">
        <f t="shared" si="24"/>
        <v>850543.8248</v>
      </c>
      <c r="N41" s="196">
        <f t="shared" si="24"/>
        <v>865320.0875</v>
      </c>
      <c r="O41" s="196">
        <f t="shared" si="24"/>
        <v>340854.2286</v>
      </c>
      <c r="P41" s="196">
        <f t="shared" si="24"/>
        <v>367263.9737</v>
      </c>
      <c r="Q41" s="196">
        <f t="shared" si="24"/>
        <v>394466.0112</v>
      </c>
      <c r="R41" s="196">
        <f t="shared" si="24"/>
        <v>422484.1097</v>
      </c>
      <c r="S41" s="196">
        <f t="shared" si="24"/>
        <v>451342.7513</v>
      </c>
      <c r="T41" s="196">
        <f t="shared" si="24"/>
        <v>481067.1521</v>
      </c>
      <c r="U41" s="300">
        <f t="shared" si="24"/>
        <v>9731927.524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</row>
    <row r="42" ht="15.75" customHeight="1">
      <c r="A42" s="1"/>
      <c r="B42" s="46" t="s">
        <v>103</v>
      </c>
      <c r="C42" s="1"/>
      <c r="D42" s="76">
        <f>Assumptions!H46</f>
        <v>10</v>
      </c>
      <c r="E42" s="1"/>
      <c r="F42" s="46" t="s">
        <v>118</v>
      </c>
      <c r="G42" s="27">
        <f>Assumptions!C57</f>
        <v>0.05</v>
      </c>
      <c r="H42" s="96">
        <f>H39*G42</f>
        <v>535590.3196</v>
      </c>
      <c r="I42" s="1"/>
      <c r="J42" s="46"/>
      <c r="K42" s="1"/>
      <c r="L42" s="50"/>
      <c r="M42" s="50"/>
      <c r="N42" s="50"/>
      <c r="O42" s="50"/>
      <c r="P42" s="50"/>
      <c r="Q42" s="50"/>
      <c r="R42" s="50"/>
      <c r="S42" s="50"/>
      <c r="T42" s="50"/>
      <c r="U42" s="96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</row>
    <row r="43" ht="15.75" customHeight="1">
      <c r="A43" s="1"/>
      <c r="B43" s="46" t="s">
        <v>104</v>
      </c>
      <c r="C43" s="1"/>
      <c r="D43" s="91">
        <f>Assumptions!H47</f>
        <v>36</v>
      </c>
      <c r="E43" s="1"/>
      <c r="F43" s="231" t="s">
        <v>119</v>
      </c>
      <c r="G43" s="309"/>
      <c r="H43" s="310">
        <f>H27-H38</f>
        <v>0</v>
      </c>
      <c r="I43" s="1"/>
      <c r="J43" s="46" t="s">
        <v>162</v>
      </c>
      <c r="K43" s="1"/>
      <c r="L43" s="311">
        <f t="shared" ref="L43:U43" si="25">L41/$H$28</f>
        <v>0.204359673</v>
      </c>
      <c r="M43" s="311">
        <f t="shared" si="25"/>
        <v>0.2163554886</v>
      </c>
      <c r="N43" s="311">
        <f t="shared" si="25"/>
        <v>0.2201141727</v>
      </c>
      <c r="O43" s="311">
        <f t="shared" si="25"/>
        <v>0.08670415446</v>
      </c>
      <c r="P43" s="311">
        <f t="shared" si="25"/>
        <v>0.09342208379</v>
      </c>
      <c r="Q43" s="311">
        <f t="shared" si="25"/>
        <v>0.100341551</v>
      </c>
      <c r="R43" s="311">
        <f t="shared" si="25"/>
        <v>0.1074686022</v>
      </c>
      <c r="S43" s="311">
        <f t="shared" si="25"/>
        <v>0.114809465</v>
      </c>
      <c r="T43" s="311">
        <f t="shared" si="25"/>
        <v>0.1223705536</v>
      </c>
      <c r="U43" s="312">
        <f t="shared" si="25"/>
        <v>2.475540793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</row>
    <row r="44" ht="15.75" customHeight="1">
      <c r="A44" s="1"/>
      <c r="B44" s="93" t="s">
        <v>106</v>
      </c>
      <c r="C44" s="94">
        <f>Assumptions!G48</f>
        <v>0.01</v>
      </c>
      <c r="D44" s="225">
        <f>D38*C44</f>
        <v>74982.64475</v>
      </c>
      <c r="E44" s="1"/>
      <c r="F44" s="1"/>
      <c r="G44" s="1"/>
      <c r="H44" s="1"/>
      <c r="I44" s="1"/>
      <c r="J44" s="244" t="s">
        <v>163</v>
      </c>
      <c r="K44" s="6"/>
      <c r="L44" s="207">
        <f>MIN(L43:U43)</f>
        <v>0.08670415446</v>
      </c>
      <c r="M44" s="50"/>
      <c r="N44" s="50"/>
      <c r="O44" s="50"/>
      <c r="P44" s="50"/>
      <c r="Q44" s="50"/>
      <c r="R44" s="50"/>
      <c r="S44" s="50"/>
      <c r="T44" s="50"/>
      <c r="U44" s="96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</row>
    <row r="45" ht="15.75" customHeight="1">
      <c r="A45" s="1"/>
      <c r="B45" s="46"/>
      <c r="C45" s="1"/>
      <c r="D45" s="76"/>
      <c r="E45" s="1"/>
      <c r="F45" s="1"/>
      <c r="G45" s="1"/>
      <c r="H45" s="1"/>
      <c r="I45" s="1"/>
      <c r="J45" s="46"/>
      <c r="K45" s="1"/>
      <c r="L45" s="50"/>
      <c r="M45" s="50"/>
      <c r="N45" s="50"/>
      <c r="O45" s="50"/>
      <c r="P45" s="50"/>
      <c r="Q45" s="50"/>
      <c r="R45" s="50"/>
      <c r="S45" s="50"/>
      <c r="T45" s="50"/>
      <c r="U45" s="96"/>
      <c r="V45" s="1"/>
      <c r="W45" s="1"/>
      <c r="X45" s="1"/>
      <c r="Y45" s="1"/>
      <c r="Z45" s="1"/>
      <c r="AA45" s="1"/>
      <c r="AB45" s="1" t="s">
        <v>209</v>
      </c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</row>
    <row r="46" ht="15.75" customHeight="1">
      <c r="A46" s="1"/>
      <c r="B46" s="224" t="s">
        <v>108</v>
      </c>
      <c r="C46" s="100"/>
      <c r="D46" s="101"/>
      <c r="E46" s="1"/>
      <c r="F46" s="1"/>
      <c r="G46" s="1"/>
      <c r="H46" s="1"/>
      <c r="I46" s="1"/>
      <c r="J46" s="46" t="s">
        <v>122</v>
      </c>
      <c r="K46" s="1"/>
      <c r="L46" s="212">
        <f t="shared" ref="L46:U46" si="26">IFERROR(L32/L35,0)</f>
        <v>0</v>
      </c>
      <c r="M46" s="212">
        <f t="shared" si="26"/>
        <v>0</v>
      </c>
      <c r="N46" s="212">
        <f t="shared" si="26"/>
        <v>0</v>
      </c>
      <c r="O46" s="212">
        <f t="shared" si="26"/>
        <v>1.631830953</v>
      </c>
      <c r="P46" s="212">
        <f t="shared" si="26"/>
        <v>1.680785881</v>
      </c>
      <c r="Q46" s="212">
        <f t="shared" si="26"/>
        <v>1.731209458</v>
      </c>
      <c r="R46" s="212">
        <f t="shared" si="26"/>
        <v>1.783145742</v>
      </c>
      <c r="S46" s="212">
        <f t="shared" si="26"/>
        <v>1.836640114</v>
      </c>
      <c r="T46" s="212">
        <f t="shared" si="26"/>
        <v>1.891739317</v>
      </c>
      <c r="U46" s="313">
        <f t="shared" si="26"/>
        <v>1.915360885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</row>
    <row r="47" ht="15.75" customHeight="1">
      <c r="A47" s="1"/>
      <c r="B47" s="46" t="s">
        <v>112</v>
      </c>
      <c r="C47" s="1"/>
      <c r="D47" s="103">
        <f>Assumptions!H43</f>
        <v>0.7</v>
      </c>
      <c r="E47" s="1"/>
      <c r="F47" s="1"/>
      <c r="G47" s="1"/>
      <c r="H47" s="1"/>
      <c r="I47" s="1"/>
      <c r="J47" s="314" t="s">
        <v>163</v>
      </c>
      <c r="K47" s="309"/>
      <c r="L47" s="315">
        <f>MINIFS(L46:U46,L46:U46, "&gt;0")</f>
        <v>1.631830953</v>
      </c>
      <c r="M47" s="316"/>
      <c r="N47" s="316"/>
      <c r="O47" s="316"/>
      <c r="P47" s="316"/>
      <c r="Q47" s="316"/>
      <c r="R47" s="316"/>
      <c r="S47" s="316"/>
      <c r="T47" s="316"/>
      <c r="U47" s="310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</row>
    <row r="48" ht="15.75" customHeight="1">
      <c r="A48" s="1"/>
      <c r="B48" s="46" t="s">
        <v>114</v>
      </c>
      <c r="C48" s="1"/>
      <c r="D48" s="84">
        <v>389099.9046218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</row>
    <row r="49" ht="15.75" customHeight="1">
      <c r="A49" s="1"/>
      <c r="B49" s="46" t="s">
        <v>116</v>
      </c>
      <c r="C49" s="1"/>
      <c r="D49" s="103">
        <f>D27</f>
        <v>0.075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</row>
    <row r="50" ht="15.75" customHeight="1">
      <c r="A50" s="1"/>
      <c r="B50" s="46" t="s">
        <v>117</v>
      </c>
      <c r="C50" s="1"/>
      <c r="D50" s="84">
        <f>H39</f>
        <v>10711806.39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</row>
    <row r="51" ht="15.75" customHeight="1">
      <c r="A51" s="1"/>
      <c r="B51" s="130" t="s">
        <v>95</v>
      </c>
      <c r="C51" s="131"/>
      <c r="D51" s="317">
        <f>D47*D50</f>
        <v>7498264.475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50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318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318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63"/>
      <c r="K67" s="63"/>
      <c r="L67" s="265"/>
      <c r="M67" s="1"/>
      <c r="N67" s="1"/>
      <c r="O67" s="318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2024-01-25T22:21:33Z</dcterms:created>
  <dc:creator>kavin sakthi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0x0101005849FBAF63DCEA4199EE89E84E02D05D</vt:lpwstr>
  </property>
</Properties>
</file>