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Assumptions" sheetId="2" r:id="rId5"/>
    <sheet state="visible" name="Proforma Summary" sheetId="3" r:id="rId6"/>
    <sheet state="visible" name="Waterfall" sheetId="4" r:id="rId7"/>
    <sheet state="visible" name="Returns" sheetId="5" r:id="rId8"/>
    <sheet state="visible" name="201 s. Wright" sheetId="6" r:id="rId9"/>
    <sheet state="visible" name="408 e. Stoughton" sheetId="7" r:id="rId10"/>
    <sheet state="visible" name="902 s. Lincoln" sheetId="8" r:id="rId11"/>
    <sheet state="visible" name="105 e. Green" sheetId="9" r:id="rId12"/>
    <sheet state="visible" name="Tranche B" sheetId="10" r:id="rId13"/>
  </sheets>
  <definedNames>
    <definedName localSheetId="1" name="solver_cvg">0.0001</definedName>
    <definedName localSheetId="1" name="solver_drv">1</definedName>
    <definedName localSheetId="1" name="solver_eng">1</definedName>
    <definedName localSheetId="1" name="solver_est">1</definedName>
    <definedName localSheetId="1" name="solver_itr">2147483647</definedName>
    <definedName localSheetId="1" name="solver_mip">2147483647</definedName>
    <definedName localSheetId="1" name="solver_mni">30</definedName>
    <definedName localSheetId="1" name="solver_mrt">0.075</definedName>
    <definedName localSheetId="1" name="solver_msl">2</definedName>
    <definedName localSheetId="1" name="solver_neg">1</definedName>
    <definedName localSheetId="1" name="solver_nod">2147483647</definedName>
    <definedName localSheetId="1" name="solver_num">0</definedName>
    <definedName localSheetId="1" name="solver_nwt">1</definedName>
    <definedName localSheetId="1" name="solver_pre">0.000001</definedName>
    <definedName localSheetId="1" name="solver_rbv">1</definedName>
    <definedName localSheetId="1" name="solver_rlx">2</definedName>
    <definedName localSheetId="1" name="solver_rsd">0</definedName>
    <definedName localSheetId="1" name="solver_scl">1</definedName>
    <definedName localSheetId="1" name="solver_sho">2</definedName>
    <definedName localSheetId="1" name="solver_ssz">100</definedName>
    <definedName localSheetId="1" name="solver_tim">2147483647</definedName>
    <definedName localSheetId="1" name="solver_tol">0.01</definedName>
    <definedName localSheetId="1" name="solver_typ">3</definedName>
    <definedName localSheetId="1" name="solver_val">0.15</definedName>
    <definedName localSheetId="1" name="solver_ver">3</definedName>
    <definedName localSheetId="1" name="solver_opt">Assumptions!$E$142</definedName>
    <definedName localSheetId="1" name="solver_adj">Assumptions!$D$54</definedName>
  </definedNames>
  <calcPr/>
  <extLst>
    <ext uri="GoogleSheetsCustomDataVersion2">
      <go:sheetsCustomData xmlns:go="http://customooxmlschemas.google.com/" r:id="rId14" roundtripDataChecksum="XjyGl7x8qn69gp5CAUigxpARQ/btJ4ku5oZomvqloWo="/>
    </ext>
  </extLst>
</workbook>
</file>

<file path=xl/sharedStrings.xml><?xml version="1.0" encoding="utf-8"?>
<sst xmlns="http://schemas.openxmlformats.org/spreadsheetml/2006/main" count="841" uniqueCount="218">
  <si>
    <t>Project Information</t>
  </si>
  <si>
    <t>Version Control</t>
  </si>
  <si>
    <t>Project Name:</t>
  </si>
  <si>
    <t>UofI Student Tranche B</t>
  </si>
  <si>
    <t>Model Version:</t>
  </si>
  <si>
    <t>Property Address:</t>
  </si>
  <si>
    <t>201 s. Wright St, Champaign, IL</t>
  </si>
  <si>
    <t>Notes:</t>
  </si>
  <si>
    <t>408 e. Stoughton St, Champaign, IL</t>
  </si>
  <si>
    <t xml:space="preserve">1) Year 1 NOI reflects the utility buyback program with a 10% premium, which is 5-7% below the premium received in 2024/2025.
</t>
  </si>
  <si>
    <t>902 s. Lincoln Ave, Urbana, IL</t>
  </si>
  <si>
    <t>2) The going-in cap rate is calculated based on the proposed purchase price.</t>
  </si>
  <si>
    <t>105 e. Green St, Urbana, IL</t>
  </si>
  <si>
    <t>3) Underwritten at a 3% vacancy rate, compared to the consistent 100% occupancy.</t>
  </si>
  <si>
    <t>Property Type:</t>
  </si>
  <si>
    <t>Student Housing</t>
  </si>
  <si>
    <t>4) The exit cap assumption reflects a conservative approach, given current market rates are around 5.5% by major brokers</t>
  </si>
  <si>
    <t>Market/Submarket:</t>
  </si>
  <si>
    <t>Urbana Champaign</t>
  </si>
  <si>
    <t>5) In Place Mangement fee is 8-9%; Year 1 Proforma Management Fee UW at 3%</t>
  </si>
  <si>
    <t>Model As Of Date:</t>
  </si>
  <si>
    <t>Underwriting Summary / Key Metrics Snapshot</t>
  </si>
  <si>
    <t>Acquisition Price / Total Project Cost:</t>
  </si>
  <si>
    <t>Equity Requirement:</t>
  </si>
  <si>
    <t>Underwritten Entry Cap Rate:</t>
  </si>
  <si>
    <t>Underwritten Exit Entry Cap Rate:</t>
  </si>
  <si>
    <t>Stabilized NOI:</t>
  </si>
  <si>
    <t>Target IRR:</t>
  </si>
  <si>
    <t>Target Equity Multiple:</t>
  </si>
  <si>
    <t>Hold Period Assumption:</t>
  </si>
  <si>
    <t>Disclaimer / Confidentiality Notice</t>
  </si>
  <si>
    <t>[Confidential - For Internal Use Only. This model is intended solely for investment analysis purposes and should not be distributed externally without permission.]</t>
  </si>
  <si>
    <t>Garden-Style Apartments</t>
  </si>
  <si>
    <t>Mid-Rise Apartments</t>
  </si>
  <si>
    <t>High-Rise Apartments</t>
  </si>
  <si>
    <t>Walk-Up Apartments</t>
  </si>
  <si>
    <t>Senior Housing</t>
  </si>
  <si>
    <t>Affordable/Subsidized Housing</t>
  </si>
  <si>
    <t>Mixed-Use Multifamily</t>
  </si>
  <si>
    <t>201 s. Wright</t>
  </si>
  <si>
    <t>408 e. Stoughton</t>
  </si>
  <si>
    <t>902 s. Lincoln</t>
  </si>
  <si>
    <t>105 e. Green</t>
  </si>
  <si>
    <t>Operation</t>
  </si>
  <si>
    <t>AY 24-25</t>
  </si>
  <si>
    <t>AY 25-26</t>
  </si>
  <si>
    <t>Unit Type (Bed/Bath)</t>
  </si>
  <si>
    <t>Unit Count</t>
  </si>
  <si>
    <t>Bed Count</t>
  </si>
  <si>
    <t>$ / Bed</t>
  </si>
  <si>
    <t>Annual Rev.</t>
  </si>
  <si>
    <t>Floor 1</t>
  </si>
  <si>
    <t>Studio A (103&amp;105)</t>
  </si>
  <si>
    <t>EFF</t>
  </si>
  <si>
    <t>1 Bed</t>
  </si>
  <si>
    <t>Floor 2 Layout F</t>
  </si>
  <si>
    <t>Studio B&amp;C</t>
  </si>
  <si>
    <t>1BR A (103, 203, 303)</t>
  </si>
  <si>
    <t>2 Bed</t>
  </si>
  <si>
    <t>Floor 2-3</t>
  </si>
  <si>
    <t>1 Bedroom A&amp;B</t>
  </si>
  <si>
    <t>1BR B (305)</t>
  </si>
  <si>
    <t>3 Bed</t>
  </si>
  <si>
    <t>1 Bedroom C</t>
  </si>
  <si>
    <t>1BR C (LL)</t>
  </si>
  <si>
    <t>1 Bedroom D&amp;E L1 &amp; L2</t>
  </si>
  <si>
    <t>2BR A (1bath)</t>
  </si>
  <si>
    <t>2 Bedroom L3</t>
  </si>
  <si>
    <t>2BR B (2bath)</t>
  </si>
  <si>
    <t>3BR (2bath)</t>
  </si>
  <si>
    <t>Total / Avg.</t>
  </si>
  <si>
    <t>Vacancy</t>
  </si>
  <si>
    <t xml:space="preserve">Bad Debt </t>
  </si>
  <si>
    <t>Concession</t>
  </si>
  <si>
    <t>Effective Gross Income</t>
  </si>
  <si>
    <t>Other Income (Parking)</t>
  </si>
  <si>
    <t>Other Income</t>
  </si>
  <si>
    <t>Utility Reimburshment (Electricity, Water, Gas, Cable &amp; Internet)</t>
  </si>
  <si>
    <t>Utility Buyback Premium</t>
  </si>
  <si>
    <t>Total Operating Income</t>
  </si>
  <si>
    <t>Operating Expenses</t>
  </si>
  <si>
    <t>Maintenance - Non Recurring</t>
  </si>
  <si>
    <t>Maintenance - Recurring</t>
  </si>
  <si>
    <t>Study &amp; Fitness Center Expense</t>
  </si>
  <si>
    <t>Utilities (Electricity, Water, Gas, Cable &amp; Internet)</t>
  </si>
  <si>
    <t>Utilities (Electricity, Gas, Cable &amp; Internet)</t>
  </si>
  <si>
    <t>Other Utilities</t>
  </si>
  <si>
    <t>Management Fee</t>
  </si>
  <si>
    <t>Hauling</t>
  </si>
  <si>
    <t>Pest Control</t>
  </si>
  <si>
    <t>Alarm Services</t>
  </si>
  <si>
    <t>Elevator</t>
  </si>
  <si>
    <t>Tax</t>
  </si>
  <si>
    <t>Insurance</t>
  </si>
  <si>
    <t>Other Expenses (Show fee, Technology fee, Permits, General Liability)</t>
  </si>
  <si>
    <t>Other Expenses (Elevator, Technology fee, Professional fee)</t>
  </si>
  <si>
    <t>Other Expenses (Technology fee, Professional, City Fee)</t>
  </si>
  <si>
    <t>Other Expenses (Technology fee, Professional)</t>
  </si>
  <si>
    <t>Total Operating Expenses</t>
  </si>
  <si>
    <t>Net Operating Income</t>
  </si>
  <si>
    <t>Sources &amp; Uses</t>
  </si>
  <si>
    <t>Financing</t>
  </si>
  <si>
    <t>Sources</t>
  </si>
  <si>
    <t>Loan Amount</t>
  </si>
  <si>
    <t>Equity</t>
  </si>
  <si>
    <t>LTV</t>
  </si>
  <si>
    <t>GP</t>
  </si>
  <si>
    <t>Interest Rate</t>
  </si>
  <si>
    <t>GP-1</t>
  </si>
  <si>
    <t>Amortization</t>
  </si>
  <si>
    <t>GP-2</t>
  </si>
  <si>
    <t>Term</t>
  </si>
  <si>
    <t>IO Period</t>
  </si>
  <si>
    <t>LP</t>
  </si>
  <si>
    <t>Financing Costs</t>
  </si>
  <si>
    <t>Debt</t>
  </si>
  <si>
    <t>Loan Sizing</t>
  </si>
  <si>
    <t>Permanent Loan</t>
  </si>
  <si>
    <t>LTV Test</t>
  </si>
  <si>
    <t>Uses</t>
  </si>
  <si>
    <t>LTV - For Loan Sizing</t>
  </si>
  <si>
    <t>Purchase Price</t>
  </si>
  <si>
    <t>Forward 12-month NOI</t>
  </si>
  <si>
    <t>Legal</t>
  </si>
  <si>
    <t>Cap Rate</t>
  </si>
  <si>
    <t xml:space="preserve">Asset Value for Debt Financing </t>
  </si>
  <si>
    <t>Acquisition Fee</t>
  </si>
  <si>
    <t>Surplus / (Deficit)</t>
  </si>
  <si>
    <t>DSCR Test</t>
  </si>
  <si>
    <t>Valuation</t>
  </si>
  <si>
    <t>DSCR</t>
  </si>
  <si>
    <t>Implied Going-in Cap Rate</t>
  </si>
  <si>
    <t>Acquisition Cost</t>
  </si>
  <si>
    <t>Max Debt Service</t>
  </si>
  <si>
    <t>Spread</t>
  </si>
  <si>
    <t>Exit Cap Rate</t>
  </si>
  <si>
    <t>Sales Expenses</t>
  </si>
  <si>
    <t>Debt Yield Test</t>
  </si>
  <si>
    <t>Discount Rate</t>
  </si>
  <si>
    <t>Exit Vacancy</t>
  </si>
  <si>
    <t>Debt Yield</t>
  </si>
  <si>
    <t>Investment Horizon</t>
  </si>
  <si>
    <t>JV Structure</t>
  </si>
  <si>
    <t>IRR</t>
  </si>
  <si>
    <t>GP - 1</t>
  </si>
  <si>
    <t>GP - 2</t>
  </si>
  <si>
    <t>Pre-hurdle</t>
  </si>
  <si>
    <t>1st hurdle</t>
  </si>
  <si>
    <t>2nd hurdle</t>
  </si>
  <si>
    <t>Thereafter</t>
  </si>
  <si>
    <t>Capital Stack</t>
  </si>
  <si>
    <t>Vacany &amp; Escalation Assumptions</t>
  </si>
  <si>
    <t>Year</t>
  </si>
  <si>
    <t>Other Income escalation</t>
  </si>
  <si>
    <t>Rent Escalation</t>
  </si>
  <si>
    <t>Expense Escalation</t>
  </si>
  <si>
    <t>Capital Improvements</t>
  </si>
  <si>
    <t>Capex per Bed</t>
  </si>
  <si>
    <t>Rehab Starts in</t>
  </si>
  <si>
    <t>Number of months down</t>
  </si>
  <si>
    <t>Occuany during Rehab</t>
  </si>
  <si>
    <t>Total Capex</t>
  </si>
  <si>
    <t xml:space="preserve">Source </t>
  </si>
  <si>
    <t>GP-2 Reserves</t>
  </si>
  <si>
    <t>Operating Expenses %</t>
  </si>
  <si>
    <t>Debt Service</t>
  </si>
  <si>
    <t>Net Sales Proceeds</t>
  </si>
  <si>
    <t>Operating Cash Flows</t>
  </si>
  <si>
    <t>Reversion Cash Flows</t>
  </si>
  <si>
    <t>Total Cash Flows</t>
  </si>
  <si>
    <t>Cash-on-Cash</t>
  </si>
  <si>
    <t>Minimum</t>
  </si>
  <si>
    <t>Contribution</t>
  </si>
  <si>
    <t>Investor</t>
  </si>
  <si>
    <t>Distribution</t>
  </si>
  <si>
    <t>Operating Cash Flows Available for Distribution</t>
  </si>
  <si>
    <t>Capital Event Cash Flows Available for Distribution</t>
  </si>
  <si>
    <t>Total Distribution</t>
  </si>
  <si>
    <t>GP - 1 Cashflow</t>
  </si>
  <si>
    <t>Split %</t>
  </si>
  <si>
    <t>Total Cash Flows to GP - 1</t>
  </si>
  <si>
    <t>GP - 2 Cashflow</t>
  </si>
  <si>
    <t>Total Cash Flows to GP - 2</t>
  </si>
  <si>
    <t>Investor Cash Flows</t>
  </si>
  <si>
    <t>Total Cash Flows to LP</t>
  </si>
  <si>
    <t>Funding</t>
  </si>
  <si>
    <t>Beginning Balance</t>
  </si>
  <si>
    <t>Interest</t>
  </si>
  <si>
    <t>Repayment</t>
  </si>
  <si>
    <t>Ending Balance</t>
  </si>
  <si>
    <t>Cash Flows</t>
  </si>
  <si>
    <t>Equity Multiple</t>
  </si>
  <si>
    <t>GP -1</t>
  </si>
  <si>
    <t>GP -2</t>
  </si>
  <si>
    <t>Project</t>
  </si>
  <si>
    <t>Return Summary</t>
  </si>
  <si>
    <t>PV of Operating Cash flows</t>
  </si>
  <si>
    <t>PV of Reversion Cash flows</t>
  </si>
  <si>
    <t>Total</t>
  </si>
  <si>
    <t>CF 0</t>
  </si>
  <si>
    <t>NPV</t>
  </si>
  <si>
    <t>Capital Stack Summary</t>
  </si>
  <si>
    <t>SENSITIVITY ANALYSIS</t>
  </si>
  <si>
    <t>Building</t>
  </si>
  <si>
    <t>TOTAL</t>
  </si>
  <si>
    <t>CAP/TERM</t>
  </si>
  <si>
    <t>Portfolio Level Waterfall</t>
  </si>
  <si>
    <t>Period</t>
  </si>
  <si>
    <t>Revenue</t>
  </si>
  <si>
    <t>Total Revenue</t>
  </si>
  <si>
    <t>Capital Expenditure</t>
  </si>
  <si>
    <t>Principal</t>
  </si>
  <si>
    <t>Payment</t>
  </si>
  <si>
    <t>Sales Proceeds</t>
  </si>
  <si>
    <t>Sales Price</t>
  </si>
  <si>
    <t>Loan Repayment</t>
  </si>
  <si>
    <t>Yearly Cash Flow</t>
  </si>
  <si>
    <t>`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</si>
</sst>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3">
    <numFmt numFmtId="164" formatCode="&quot;$&quot;#,##0_);[Red]\(&quot;$&quot;#,##0\)"/>
    <numFmt numFmtId="165" formatCode="#,##0.00&quot;x&quot;"/>
    <numFmt numFmtId="166" formatCode="_(* #,##0_);_(* \(#,##0\);_(* &quot;-&quot;??_);_(@_)"/>
    <numFmt numFmtId="167" formatCode="_(* #,##0.00_);_(* \(#,##0.00\);_(* &quot;-&quot;??_);_(@_)"/>
    <numFmt numFmtId="168" formatCode="_([$$-409]* #,##0_);_([$$-409]* \(#,##0\);_([$$-409]* &quot;-&quot;??_);_(@_)"/>
    <numFmt numFmtId="169" formatCode="_([$$-409]* #,##0.00_);_([$$-409]* \(#,##0.00\);_([$$-409]* &quot;-&quot;??_);_(@_)"/>
    <numFmt numFmtId="170" formatCode="_(&quot;$&quot;* #,##0.00_);_(&quot;$&quot;* \(#,##0.00\);_(&quot;$&quot;* &quot;-&quot;??_);_(@_)"/>
    <numFmt numFmtId="171" formatCode="&quot;Starts Year&quot;\ 0#"/>
    <numFmt numFmtId="172" formatCode="0#\ &quot;Months&quot;"/>
    <numFmt numFmtId="173" formatCode="#\ &quot;Months&quot;"/>
    <numFmt numFmtId="174" formatCode="0.0%"/>
    <numFmt numFmtId="175" formatCode="&quot;$&quot;#,##0"/>
    <numFmt numFmtId="176" formatCode="_(&quot;$&quot;* #,##0_);_(&quot;$&quot;* \(#,##0\);_(&quot;$&quot;* &quot;-&quot;??_);_(@_)"/>
  </numFmts>
  <fonts count="30">
    <font>
      <sz val="11.0"/>
      <color theme="1"/>
      <name val="Calibri"/>
      <scheme val="minor"/>
    </font>
    <font>
      <sz val="11.0"/>
      <color theme="1"/>
      <name val="Avenir"/>
    </font>
    <font>
      <sz val="14.0"/>
      <color theme="0"/>
      <name val="Avenir"/>
    </font>
    <font>
      <sz val="11.0"/>
      <color theme="0"/>
      <name val="Avenir"/>
    </font>
    <font>
      <sz val="14.0"/>
      <color theme="1"/>
      <name val="Avenir"/>
    </font>
    <font>
      <sz val="9.0"/>
      <color theme="1"/>
      <name val="Avenir"/>
    </font>
    <font/>
    <font>
      <b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b/>
      <sz val="11.0"/>
      <color theme="0"/>
      <name val="Avenir"/>
    </font>
    <font>
      <b/>
      <sz val="14.0"/>
      <color theme="0"/>
      <name val="Avenir"/>
    </font>
    <font>
      <sz val="11.0"/>
      <color theme="8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sz val="12.0"/>
      <color theme="0"/>
      <name val="Avenir"/>
    </font>
    <font>
      <u/>
      <sz val="11.0"/>
      <color theme="1"/>
      <name val="Avenir"/>
    </font>
    <font>
      <u/>
      <sz val="11.0"/>
      <color theme="1"/>
      <name val="Aveni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</fills>
  <borders count="100">
    <border/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right style="medium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medium">
        <color theme="1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 style="medium">
        <color theme="1"/>
      </left>
      <right/>
      <top/>
      <bottom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</border>
    <border>
      <left/>
      <right style="medium">
        <color theme="1"/>
      </right>
      <top/>
      <bottom/>
    </border>
    <border>
      <left style="medium">
        <color theme="1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top style="thin">
        <color rgb="FF000000"/>
      </top>
      <bottom style="thin">
        <color rgb="FF000000"/>
      </bottom>
    </border>
    <border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theme="1"/>
      </left>
      <top style="thin">
        <color rgb="FF000000"/>
      </top>
    </border>
    <border>
      <right style="medium">
        <color theme="1"/>
      </right>
      <top style="thin">
        <color rgb="FF000000"/>
      </top>
    </border>
    <border>
      <right style="medium">
        <color theme="1"/>
      </right>
      <bottom style="thin">
        <color rgb="FF000000"/>
      </bottom>
    </border>
    <border>
      <left style="medium">
        <color theme="1"/>
      </left>
      <top style="thin">
        <color rgb="FF000000"/>
      </top>
      <bottom style="medium">
        <color theme="1"/>
      </bottom>
    </border>
    <border>
      <top style="thin">
        <color rgb="FF000000"/>
      </top>
      <bottom style="medium">
        <color theme="1"/>
      </bottom>
    </border>
    <border>
      <right style="medium">
        <color theme="1"/>
      </right>
      <top style="thin">
        <color rgb="FF000000"/>
      </top>
      <bottom style="medium">
        <color theme="1"/>
      </bottom>
    </border>
    <border>
      <bottom style="medium">
        <color theme="1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3" numFmtId="0" xfId="0" applyBorder="1" applyFont="1"/>
    <xf borderId="3" fillId="2" fontId="3" numFmtId="0" xfId="0" applyBorder="1" applyFont="1"/>
    <xf borderId="4" fillId="0" fontId="1" numFmtId="0" xfId="0" applyBorder="1" applyFont="1"/>
    <xf borderId="5" fillId="0" fontId="1" numFmtId="0" xfId="0" applyBorder="1" applyFont="1"/>
    <xf borderId="6" fillId="3" fontId="1" numFmtId="0" xfId="0" applyBorder="1" applyFill="1" applyFont="1"/>
    <xf borderId="7" fillId="4" fontId="1" numFmtId="0" xfId="0" applyBorder="1" applyFill="1" applyFont="1"/>
    <xf borderId="8" fillId="0" fontId="1" numFmtId="0" xfId="0" applyBorder="1" applyFont="1"/>
    <xf borderId="9" fillId="0" fontId="1" numFmtId="0" xfId="0" applyBorder="1" applyFont="1"/>
    <xf borderId="0" fillId="0" fontId="4" numFmtId="0" xfId="0" applyFont="1"/>
    <xf borderId="8" fillId="0" fontId="1" numFmtId="0" xfId="0" applyAlignment="1" applyBorder="1" applyFont="1">
      <alignment horizontal="left" vertical="top"/>
    </xf>
    <xf borderId="0" fillId="0" fontId="1" numFmtId="0" xfId="0" applyAlignment="1" applyFont="1">
      <alignment shrinkToFit="0" vertical="center" wrapText="1"/>
    </xf>
    <xf borderId="0" fillId="0" fontId="5" numFmtId="0" xfId="0" applyAlignment="1" applyFont="1">
      <alignment shrinkToFit="0" vertical="top" wrapText="1"/>
    </xf>
    <xf borderId="8" fillId="0" fontId="6" numFmtId="0" xfId="0" applyBorder="1" applyFont="1"/>
    <xf borderId="8" fillId="0" fontId="1" numFmtId="0" xfId="0" applyAlignment="1" applyBorder="1" applyFont="1">
      <alignment horizontal="left" shrinkToFit="0" vertical="top" wrapText="1"/>
    </xf>
    <xf borderId="9" fillId="0" fontId="6" numFmtId="0" xfId="0" applyBorder="1" applyFont="1"/>
    <xf borderId="8" fillId="0" fontId="1" numFmtId="0" xfId="0" applyAlignment="1" applyBorder="1" applyFont="1">
      <alignment horizontal="left" vertical="center"/>
    </xf>
    <xf borderId="6" fillId="4" fontId="1" numFmtId="0" xfId="0" applyBorder="1" applyFont="1"/>
    <xf borderId="10" fillId="0" fontId="1" numFmtId="0" xfId="0" applyBorder="1" applyFont="1"/>
    <xf borderId="11" fillId="0" fontId="1" numFmtId="0" xfId="0" applyBorder="1" applyFont="1"/>
    <xf borderId="6" fillId="3" fontId="1" numFmtId="14" xfId="0" applyBorder="1" applyFont="1" applyNumberFormat="1"/>
    <xf borderId="7" fillId="4" fontId="1" numFmtId="14" xfId="0" applyBorder="1" applyFont="1" applyNumberFormat="1"/>
    <xf borderId="8" fillId="0" fontId="1" numFmtId="0" xfId="0" applyAlignment="1" applyBorder="1" applyFont="1">
      <alignment horizontal="left"/>
    </xf>
    <xf borderId="6" fillId="5" fontId="7" numFmtId="164" xfId="0" applyAlignment="1" applyBorder="1" applyFill="1" applyFont="1" applyNumberFormat="1">
      <alignment horizontal="left"/>
    </xf>
    <xf borderId="6" fillId="5" fontId="7" numFmtId="10" xfId="0" applyAlignment="1" applyBorder="1" applyFont="1" applyNumberFormat="1">
      <alignment horizontal="left"/>
    </xf>
    <xf borderId="0" fillId="0" fontId="1" numFmtId="10" xfId="0" applyFont="1" applyNumberFormat="1"/>
    <xf borderId="6" fillId="5" fontId="7" numFmtId="165" xfId="0" applyAlignment="1" applyBorder="1" applyFont="1" applyNumberFormat="1">
      <alignment horizontal="left"/>
    </xf>
    <xf borderId="12" fillId="0" fontId="1" numFmtId="0" xfId="0" applyBorder="1" applyFont="1"/>
    <xf borderId="10" fillId="0" fontId="1" numFmtId="0" xfId="0" applyAlignment="1" applyBorder="1" applyFont="1">
      <alignment horizontal="left"/>
    </xf>
    <xf borderId="11" fillId="0" fontId="6" numFmtId="0" xfId="0" applyBorder="1" applyFont="1"/>
    <xf borderId="6" fillId="5" fontId="7" numFmtId="166" xfId="0" applyAlignment="1" applyBorder="1" applyFont="1" applyNumberFormat="1">
      <alignment horizontal="left"/>
    </xf>
    <xf borderId="0" fillId="0" fontId="4" numFmtId="0" xfId="0" applyAlignment="1" applyFont="1">
      <alignment horizontal="left" shrinkToFit="0" vertical="center" wrapText="1"/>
    </xf>
    <xf borderId="0" fillId="0" fontId="8" numFmtId="0" xfId="0" applyFont="1"/>
    <xf borderId="0" fillId="0" fontId="9" numFmtId="0" xfId="0" applyFont="1"/>
    <xf borderId="7" fillId="3" fontId="1" numFmtId="0" xfId="0" applyBorder="1" applyFont="1"/>
    <xf borderId="13" fillId="2" fontId="2" numFmtId="0" xfId="0" applyBorder="1" applyFont="1"/>
    <xf borderId="14" fillId="2" fontId="10" numFmtId="0" xfId="0" applyBorder="1" applyFont="1"/>
    <xf borderId="15" fillId="2" fontId="10" numFmtId="0" xfId="0" applyBorder="1" applyFont="1"/>
    <xf borderId="14" fillId="2" fontId="11" numFmtId="0" xfId="0" applyBorder="1" applyFont="1"/>
    <xf borderId="16" fillId="0" fontId="7" numFmtId="0" xfId="0" applyBorder="1" applyFont="1"/>
    <xf borderId="17" fillId="0" fontId="7" numFmtId="0" xfId="0" applyBorder="1" applyFont="1"/>
    <xf borderId="18" fillId="0" fontId="7" numFmtId="0" xfId="0" applyAlignment="1" applyBorder="1" applyFont="1">
      <alignment horizontal="center"/>
    </xf>
    <xf borderId="19" fillId="0" fontId="7" numFmtId="0" xfId="0" applyAlignment="1" applyBorder="1" applyFont="1">
      <alignment horizontal="center"/>
    </xf>
    <xf borderId="20" fillId="0" fontId="1" numFmtId="0" xfId="0" applyBorder="1" applyFont="1"/>
    <xf borderId="0" fillId="0" fontId="1" numFmtId="167" xfId="0" applyAlignment="1" applyFont="1" applyNumberFormat="1">
      <alignment horizontal="right"/>
    </xf>
    <xf borderId="9" fillId="0" fontId="1" numFmtId="167" xfId="0" applyAlignment="1" applyBorder="1" applyFont="1" applyNumberFormat="1">
      <alignment horizontal="right"/>
    </xf>
    <xf borderId="21" fillId="0" fontId="1" numFmtId="167" xfId="0" applyAlignment="1" applyBorder="1" applyFont="1" applyNumberFormat="1">
      <alignment horizontal="right"/>
    </xf>
    <xf borderId="0" fillId="0" fontId="1" numFmtId="166" xfId="0" applyFont="1" applyNumberFormat="1"/>
    <xf borderId="9" fillId="0" fontId="1" numFmtId="168" xfId="0" applyBorder="1" applyFont="1" applyNumberFormat="1"/>
    <xf borderId="21" fillId="0" fontId="1" numFmtId="168" xfId="0" applyBorder="1" applyFont="1" applyNumberFormat="1"/>
    <xf borderId="7" fillId="3" fontId="1" numFmtId="169" xfId="0" applyBorder="1" applyFont="1" applyNumberFormat="1"/>
    <xf borderId="0" fillId="0" fontId="1" numFmtId="9" xfId="0" applyFont="1" applyNumberFormat="1"/>
    <xf borderId="0" fillId="0" fontId="12" numFmtId="166" xfId="0" applyFont="1" applyNumberFormat="1"/>
    <xf borderId="22" fillId="0" fontId="7" numFmtId="0" xfId="0" applyBorder="1" applyFont="1"/>
    <xf borderId="5" fillId="0" fontId="7" numFmtId="0" xfId="0" applyBorder="1" applyFont="1"/>
    <xf borderId="5" fillId="0" fontId="7" numFmtId="166" xfId="0" applyBorder="1" applyFont="1" applyNumberFormat="1"/>
    <xf borderId="5" fillId="0" fontId="7" numFmtId="170" xfId="0" applyBorder="1" applyFont="1" applyNumberFormat="1"/>
    <xf borderId="23" fillId="0" fontId="7" numFmtId="168" xfId="0" applyBorder="1" applyFont="1" applyNumberFormat="1"/>
    <xf borderId="24" fillId="0" fontId="7" numFmtId="168" xfId="0" applyBorder="1" applyFont="1" applyNumberFormat="1"/>
    <xf borderId="0" fillId="0" fontId="1" numFmtId="0" xfId="0" applyAlignment="1" applyFont="1">
      <alignment horizontal="right"/>
    </xf>
    <xf borderId="20" fillId="0" fontId="7" numFmtId="0" xfId="0" applyBorder="1" applyFont="1"/>
    <xf borderId="0" fillId="0" fontId="7" numFmtId="0" xfId="0" applyFont="1"/>
    <xf borderId="9" fillId="0" fontId="7" numFmtId="168" xfId="0" applyBorder="1" applyFont="1" applyNumberFormat="1"/>
    <xf borderId="21" fillId="0" fontId="7" numFmtId="168" xfId="0" applyBorder="1" applyFont="1" applyNumberFormat="1"/>
    <xf borderId="0" fillId="0" fontId="1" numFmtId="171" xfId="0" applyFont="1" applyNumberFormat="1"/>
    <xf borderId="18" fillId="0" fontId="7" numFmtId="168" xfId="0" applyBorder="1" applyFont="1" applyNumberFormat="1"/>
    <xf borderId="19" fillId="0" fontId="7" numFmtId="168" xfId="0" applyBorder="1" applyFont="1" applyNumberFormat="1"/>
    <xf borderId="20" fillId="0" fontId="13" numFmtId="0" xfId="0" applyBorder="1" applyFont="1"/>
    <xf borderId="9" fillId="0" fontId="1" numFmtId="9" xfId="0" applyBorder="1" applyFont="1" applyNumberFormat="1"/>
    <xf borderId="25" fillId="0" fontId="7" numFmtId="0" xfId="0" applyBorder="1" applyFont="1"/>
    <xf borderId="26" fillId="0" fontId="7" numFmtId="0" xfId="0" applyBorder="1" applyFont="1"/>
    <xf borderId="27" fillId="0" fontId="7" numFmtId="168" xfId="0" applyBorder="1" applyFont="1" applyNumberFormat="1"/>
    <xf borderId="28" fillId="0" fontId="7" numFmtId="168" xfId="0" applyBorder="1" applyFont="1" applyNumberFormat="1"/>
    <xf borderId="21" fillId="0" fontId="1" numFmtId="0" xfId="0" applyBorder="1" applyFont="1"/>
    <xf borderId="29" fillId="2" fontId="2" numFmtId="0" xfId="0" applyBorder="1" applyFont="1"/>
    <xf borderId="7" fillId="2" fontId="10" numFmtId="0" xfId="0" applyBorder="1" applyFont="1"/>
    <xf borderId="30" fillId="2" fontId="2" numFmtId="0" xfId="0" applyBorder="1" applyFont="1"/>
    <xf borderId="31" fillId="2" fontId="10" numFmtId="0" xfId="0" applyBorder="1" applyFont="1"/>
    <xf borderId="32" fillId="2" fontId="10" numFmtId="0" xfId="0" applyBorder="1" applyFont="1"/>
    <xf borderId="7" fillId="2" fontId="7" numFmtId="0" xfId="0" applyBorder="1" applyFont="1"/>
    <xf borderId="30" fillId="2" fontId="4" numFmtId="0" xfId="0" applyBorder="1" applyFont="1"/>
    <xf borderId="31" fillId="2" fontId="7" numFmtId="0" xfId="0" applyBorder="1" applyFont="1"/>
    <xf borderId="32" fillId="2" fontId="7" numFmtId="0" xfId="0" applyBorder="1" applyFont="1"/>
    <xf borderId="17" fillId="0" fontId="1" numFmtId="0" xfId="0" applyBorder="1" applyFont="1"/>
    <xf borderId="18" fillId="0" fontId="7" numFmtId="166" xfId="0" applyBorder="1" applyFont="1" applyNumberFormat="1"/>
    <xf borderId="21" fillId="0" fontId="1" numFmtId="166" xfId="0" applyAlignment="1" applyBorder="1" applyFont="1" applyNumberFormat="1">
      <alignment horizontal="right"/>
    </xf>
    <xf borderId="22" fillId="0" fontId="14" numFmtId="0" xfId="0" applyBorder="1" applyFont="1"/>
    <xf borderId="5" fillId="0" fontId="15" numFmtId="0" xfId="0" applyBorder="1" applyFont="1"/>
    <xf borderId="23" fillId="0" fontId="16" numFmtId="166" xfId="0" applyBorder="1" applyFont="1" applyNumberFormat="1"/>
    <xf borderId="21" fillId="0" fontId="1" numFmtId="10" xfId="0" applyBorder="1" applyFont="1" applyNumberFormat="1"/>
    <xf borderId="9" fillId="0" fontId="1" numFmtId="166" xfId="0" applyBorder="1" applyFont="1" applyNumberFormat="1"/>
    <xf borderId="20" fillId="0" fontId="1" numFmtId="0" xfId="0" applyAlignment="1" applyBorder="1" applyFont="1">
      <alignment horizontal="right"/>
    </xf>
    <xf borderId="21" fillId="0" fontId="1" numFmtId="172" xfId="0" applyBorder="1" applyFont="1" applyNumberFormat="1"/>
    <xf borderId="21" fillId="0" fontId="1" numFmtId="173" xfId="0" applyBorder="1" applyFont="1" applyNumberFormat="1"/>
    <xf borderId="33" fillId="0" fontId="1" numFmtId="0" xfId="0" applyBorder="1" applyFont="1"/>
    <xf borderId="11" fillId="0" fontId="1" numFmtId="9" xfId="0" applyBorder="1" applyFont="1" applyNumberFormat="1"/>
    <xf borderId="12" fillId="0" fontId="1" numFmtId="166" xfId="0" applyBorder="1" applyFont="1" applyNumberFormat="1"/>
    <xf borderId="21" fillId="0" fontId="1" numFmtId="166" xfId="0" applyBorder="1" applyFont="1" applyNumberFormat="1"/>
    <xf borderId="20" fillId="0" fontId="17" numFmtId="0" xfId="0" applyBorder="1" applyFont="1"/>
    <xf borderId="9" fillId="0" fontId="18" numFmtId="166" xfId="0" applyBorder="1" applyFont="1" applyNumberFormat="1"/>
    <xf borderId="10" fillId="0" fontId="7" numFmtId="0" xfId="0" applyBorder="1" applyFont="1"/>
    <xf borderId="11" fillId="0" fontId="7" numFmtId="0" xfId="0" applyBorder="1" applyFont="1"/>
    <xf borderId="34" fillId="0" fontId="7" numFmtId="0" xfId="0" applyBorder="1" applyFont="1"/>
    <xf borderId="8" fillId="0" fontId="19" numFmtId="0" xfId="0" applyBorder="1" applyFont="1"/>
    <xf borderId="21" fillId="0" fontId="1" numFmtId="10" xfId="0" applyAlignment="1" applyBorder="1" applyFont="1" applyNumberFormat="1">
      <alignment horizontal="right"/>
    </xf>
    <xf borderId="7" fillId="3" fontId="1" numFmtId="166" xfId="0" applyBorder="1" applyFont="1" applyNumberFormat="1"/>
    <xf borderId="9" fillId="0" fontId="1" numFmtId="167" xfId="0" applyBorder="1" applyFont="1" applyNumberFormat="1"/>
    <xf borderId="18" fillId="0" fontId="1" numFmtId="166" xfId="0" applyBorder="1" applyFont="1" applyNumberFormat="1"/>
    <xf borderId="21" fillId="0" fontId="1" numFmtId="0" xfId="0" applyAlignment="1" applyBorder="1" applyFont="1">
      <alignment horizontal="right"/>
    </xf>
    <xf borderId="9" fillId="0" fontId="1" numFmtId="174" xfId="0" applyBorder="1" applyFont="1" applyNumberFormat="1"/>
    <xf borderId="9" fillId="0" fontId="1" numFmtId="10" xfId="0" applyBorder="1" applyFont="1" applyNumberFormat="1"/>
    <xf borderId="9" fillId="0" fontId="7" numFmtId="175" xfId="0" applyBorder="1" applyFont="1" applyNumberFormat="1"/>
    <xf borderId="7" fillId="3" fontId="1" numFmtId="175" xfId="0" applyBorder="1" applyFont="1" applyNumberFormat="1"/>
    <xf borderId="12" fillId="0" fontId="1" numFmtId="10" xfId="0" applyBorder="1" applyFont="1" applyNumberFormat="1"/>
    <xf borderId="18" fillId="0" fontId="1" numFmtId="9" xfId="0" applyBorder="1" applyFont="1" applyNumberFormat="1"/>
    <xf borderId="21" fillId="0" fontId="1" numFmtId="9" xfId="0" applyAlignment="1" applyBorder="1" applyFont="1" applyNumberFormat="1">
      <alignment horizontal="right"/>
    </xf>
    <xf borderId="34" fillId="0" fontId="1" numFmtId="166" xfId="0" applyAlignment="1" applyBorder="1" applyFont="1" applyNumberFormat="1">
      <alignment horizontal="right"/>
    </xf>
    <xf borderId="35" fillId="2" fontId="7" numFmtId="0" xfId="0" applyBorder="1" applyFont="1"/>
    <xf borderId="35" fillId="2" fontId="10" numFmtId="0" xfId="0" applyBorder="1" applyFont="1"/>
    <xf borderId="0" fillId="0" fontId="20" numFmtId="0" xfId="0" applyAlignment="1" applyFont="1">
      <alignment horizontal="right"/>
    </xf>
    <xf borderId="21" fillId="0" fontId="21" numFmtId="0" xfId="0" applyAlignment="1" applyBorder="1" applyFont="1">
      <alignment horizontal="right"/>
    </xf>
    <xf borderId="21" fillId="0" fontId="1" numFmtId="9" xfId="0" applyBorder="1" applyFont="1" applyNumberFormat="1"/>
    <xf borderId="34" fillId="0" fontId="1" numFmtId="9" xfId="0" applyBorder="1" applyFont="1" applyNumberFormat="1"/>
    <xf borderId="7" fillId="3" fontId="7" numFmtId="166" xfId="0" applyBorder="1" applyFont="1" applyNumberFormat="1"/>
    <xf borderId="0" fillId="0" fontId="7" numFmtId="166" xfId="0" applyFont="1" applyNumberFormat="1"/>
    <xf borderId="21" fillId="0" fontId="7" numFmtId="166" xfId="0" applyBorder="1" applyFont="1" applyNumberFormat="1"/>
    <xf borderId="7" fillId="3" fontId="1" numFmtId="10" xfId="0" applyBorder="1" applyFont="1" applyNumberFormat="1"/>
    <xf borderId="9" fillId="0" fontId="1" numFmtId="176" xfId="0" applyBorder="1" applyFont="1" applyNumberFormat="1"/>
    <xf borderId="12" fillId="0" fontId="1" numFmtId="176" xfId="0" applyBorder="1" applyFont="1" applyNumberFormat="1"/>
    <xf borderId="0" fillId="0" fontId="1" numFmtId="167" xfId="0" applyFont="1" applyNumberFormat="1"/>
    <xf borderId="21" fillId="0" fontId="1" numFmtId="167" xfId="0" applyBorder="1" applyFont="1" applyNumberFormat="1"/>
    <xf borderId="7" fillId="3" fontId="1" numFmtId="167" xfId="0" applyBorder="1" applyFont="1" applyNumberFormat="1"/>
    <xf borderId="36" fillId="0" fontId="1" numFmtId="0" xfId="0" applyBorder="1" applyFont="1"/>
    <xf borderId="37" fillId="0" fontId="1" numFmtId="0" xfId="0" applyBorder="1" applyFont="1"/>
    <xf borderId="38" fillId="0" fontId="1" numFmtId="0" xfId="0" applyBorder="1" applyFont="1"/>
    <xf borderId="37" fillId="0" fontId="1" numFmtId="167" xfId="0" applyBorder="1" applyFont="1" applyNumberFormat="1"/>
    <xf borderId="39" fillId="0" fontId="1" numFmtId="0" xfId="0" applyBorder="1" applyFont="1"/>
    <xf borderId="40" fillId="0" fontId="1" numFmtId="0" xfId="0" applyBorder="1" applyFont="1"/>
    <xf borderId="41" fillId="0" fontId="1" numFmtId="0" xfId="0" applyBorder="1" applyFont="1"/>
    <xf borderId="42" fillId="0" fontId="7" numFmtId="0" xfId="0" applyBorder="1" applyFont="1"/>
    <xf borderId="43" fillId="0" fontId="7" numFmtId="0" xfId="0" applyAlignment="1" applyBorder="1" applyFont="1">
      <alignment horizontal="center"/>
    </xf>
    <xf borderId="44" fillId="0" fontId="7" numFmtId="0" xfId="0" applyAlignment="1" applyBorder="1" applyFont="1">
      <alignment horizontal="center"/>
    </xf>
    <xf borderId="45" fillId="0" fontId="1" numFmtId="0" xfId="0" applyBorder="1" applyFont="1"/>
    <xf borderId="6" fillId="0" fontId="1" numFmtId="9" xfId="0" applyAlignment="1" applyBorder="1" applyFont="1" applyNumberFormat="1">
      <alignment horizontal="center" vertical="center"/>
    </xf>
    <xf borderId="46" fillId="0" fontId="1" numFmtId="9" xfId="0" applyAlignment="1" applyBorder="1" applyFont="1" applyNumberFormat="1">
      <alignment horizontal="center" vertical="center"/>
    </xf>
    <xf borderId="6" fillId="0" fontId="1" numFmtId="174" xfId="0" applyAlignment="1" applyBorder="1" applyFont="1" applyNumberFormat="1">
      <alignment horizontal="center" vertical="center"/>
    </xf>
    <xf borderId="46" fillId="0" fontId="1" numFmtId="174" xfId="0" applyAlignment="1" applyBorder="1" applyFont="1" applyNumberFormat="1">
      <alignment horizontal="center" vertical="center"/>
    </xf>
    <xf borderId="47" fillId="0" fontId="1" numFmtId="0" xfId="0" applyBorder="1" applyFont="1"/>
    <xf borderId="48" fillId="0" fontId="1" numFmtId="174" xfId="0" applyAlignment="1" applyBorder="1" applyFont="1" applyNumberFormat="1">
      <alignment horizontal="center" vertical="center"/>
    </xf>
    <xf borderId="49" fillId="0" fontId="1" numFmtId="174" xfId="0" applyAlignment="1" applyBorder="1" applyFont="1" applyNumberFormat="1">
      <alignment horizontal="center" vertical="center"/>
    </xf>
    <xf borderId="29" fillId="4" fontId="1" numFmtId="0" xfId="0" applyBorder="1" applyFont="1"/>
    <xf borderId="50" fillId="4" fontId="7" numFmtId="0" xfId="0" applyAlignment="1" applyBorder="1" applyFont="1">
      <alignment horizontal="center" vertical="center"/>
    </xf>
    <xf borderId="51" fillId="0" fontId="6" numFmtId="0" xfId="0" applyBorder="1" applyFont="1"/>
    <xf borderId="52" fillId="0" fontId="6" numFmtId="0" xfId="0" applyBorder="1" applyFont="1"/>
    <xf borderId="35" fillId="4" fontId="1" numFmtId="0" xfId="0" applyBorder="1" applyFont="1"/>
    <xf borderId="29" fillId="4" fontId="7" numFmtId="0" xfId="0" applyBorder="1" applyFont="1"/>
    <xf borderId="53" fillId="0" fontId="6" numFmtId="0" xfId="0" applyBorder="1" applyFont="1"/>
    <xf borderId="54" fillId="0" fontId="6" numFmtId="0" xfId="0" applyBorder="1" applyFont="1"/>
    <xf borderId="55" fillId="0" fontId="6" numFmtId="0" xfId="0" applyBorder="1" applyFont="1"/>
    <xf borderId="56" fillId="4" fontId="22" numFmtId="0" xfId="0" applyBorder="1" applyFont="1"/>
    <xf borderId="57" fillId="4" fontId="1" numFmtId="0" xfId="0" applyBorder="1" applyFont="1"/>
    <xf borderId="58" fillId="4" fontId="1" numFmtId="0" xfId="0" applyBorder="1" applyFont="1"/>
    <xf borderId="59" fillId="4" fontId="1" numFmtId="176" xfId="0" applyAlignment="1" applyBorder="1" applyFont="1" applyNumberFormat="1">
      <alignment horizontal="right"/>
    </xf>
    <xf borderId="60" fillId="4" fontId="1" numFmtId="173" xfId="0" applyAlignment="1" applyBorder="1" applyFont="1" applyNumberFormat="1">
      <alignment horizontal="right"/>
    </xf>
    <xf borderId="60" fillId="4" fontId="1" numFmtId="0" xfId="0" applyAlignment="1" applyBorder="1" applyFont="1">
      <alignment horizontal="right"/>
    </xf>
    <xf borderId="60" fillId="4" fontId="1" numFmtId="9" xfId="0" applyAlignment="1" applyBorder="1" applyFont="1" applyNumberFormat="1">
      <alignment horizontal="right"/>
    </xf>
    <xf borderId="60" fillId="4" fontId="1" numFmtId="176" xfId="0" applyAlignment="1" applyBorder="1" applyFont="1" applyNumberFormat="1">
      <alignment horizontal="center"/>
    </xf>
    <xf borderId="61" fillId="4" fontId="1" numFmtId="0" xfId="0" applyBorder="1" applyFont="1"/>
    <xf borderId="62" fillId="4" fontId="1" numFmtId="0" xfId="0" applyAlignment="1" applyBorder="1" applyFont="1">
      <alignment horizontal="right"/>
    </xf>
    <xf borderId="63" fillId="4" fontId="1" numFmtId="0" xfId="0" applyBorder="1" applyFont="1"/>
    <xf borderId="64" fillId="4" fontId="1" numFmtId="0" xfId="0" applyBorder="1" applyFont="1"/>
    <xf borderId="65" fillId="4" fontId="1" numFmtId="0" xfId="0" applyBorder="1" applyFont="1"/>
    <xf borderId="7" fillId="3" fontId="1" numFmtId="173" xfId="0" applyBorder="1" applyFont="1" applyNumberFormat="1"/>
    <xf borderId="7" fillId="3" fontId="7" numFmtId="0" xfId="0" applyBorder="1" applyFont="1"/>
    <xf borderId="7" fillId="3" fontId="1" numFmtId="174" xfId="0" applyBorder="1" applyFont="1" applyNumberFormat="1"/>
    <xf borderId="7" fillId="3" fontId="7" numFmtId="0" xfId="0" applyAlignment="1" applyBorder="1" applyFont="1">
      <alignment horizontal="center" textRotation="90" vertical="center"/>
    </xf>
    <xf borderId="7" fillId="3" fontId="10" numFmtId="10" xfId="0" applyBorder="1" applyFont="1" applyNumberFormat="1"/>
    <xf borderId="7" fillId="3" fontId="3" numFmtId="174" xfId="0" applyBorder="1" applyFont="1" applyNumberFormat="1"/>
    <xf borderId="7" fillId="2" fontId="3" numFmtId="10" xfId="0" applyBorder="1" applyFont="1" applyNumberFormat="1"/>
    <xf borderId="7" fillId="2" fontId="3" numFmtId="2" xfId="0" applyAlignment="1" applyBorder="1" applyFont="1" applyNumberFormat="1">
      <alignment horizontal="center"/>
    </xf>
    <xf borderId="7" fillId="3" fontId="10" numFmtId="2" xfId="0" applyAlignment="1" applyBorder="1" applyFont="1" applyNumberFormat="1">
      <alignment horizontal="center"/>
    </xf>
    <xf borderId="7" fillId="3" fontId="1" numFmtId="10" xfId="0" applyAlignment="1" applyBorder="1" applyFont="1" applyNumberFormat="1">
      <alignment horizontal="center"/>
    </xf>
    <xf borderId="7" fillId="3" fontId="10" numFmtId="0" xfId="0" applyBorder="1" applyFont="1"/>
    <xf borderId="7" fillId="3" fontId="3" numFmtId="168" xfId="0" applyBorder="1" applyFont="1" applyNumberFormat="1"/>
    <xf borderId="7" fillId="3" fontId="1" numFmtId="164" xfId="0" applyBorder="1" applyFont="1" applyNumberFormat="1"/>
    <xf borderId="7" fillId="3" fontId="1" numFmtId="9" xfId="0" applyBorder="1" applyFont="1" applyNumberFormat="1"/>
    <xf borderId="7" fillId="3" fontId="7" numFmtId="164" xfId="0" applyBorder="1" applyFont="1" applyNumberFormat="1"/>
    <xf borderId="7" fillId="3" fontId="7" numFmtId="10" xfId="0" applyBorder="1" applyFont="1" applyNumberFormat="1"/>
    <xf borderId="56" fillId="2" fontId="2" numFmtId="0" xfId="0" applyBorder="1" applyFont="1"/>
    <xf borderId="66" fillId="2" fontId="10" numFmtId="0" xfId="0" applyBorder="1" applyFont="1"/>
    <xf borderId="66" fillId="2" fontId="11" numFmtId="0" xfId="0" applyBorder="1" applyFont="1"/>
    <xf borderId="57" fillId="2" fontId="10" numFmtId="0" xfId="0" applyBorder="1" applyFont="1"/>
    <xf borderId="67" fillId="0" fontId="1" numFmtId="0" xfId="0" applyBorder="1" applyFont="1"/>
    <xf borderId="68" fillId="0" fontId="1" numFmtId="0" xfId="0" applyBorder="1" applyFont="1"/>
    <xf borderId="69" fillId="0" fontId="7" numFmtId="0" xfId="0" applyBorder="1" applyFont="1"/>
    <xf borderId="70" fillId="0" fontId="7" numFmtId="0" xfId="0" applyBorder="1" applyFont="1"/>
    <xf borderId="67" fillId="0" fontId="23" numFmtId="0" xfId="0" applyBorder="1" applyFont="1"/>
    <xf borderId="68" fillId="0" fontId="1" numFmtId="166" xfId="0" applyBorder="1" applyFont="1" applyNumberFormat="1"/>
    <xf borderId="71" fillId="0" fontId="1" numFmtId="0" xfId="0" applyBorder="1" applyFont="1"/>
    <xf borderId="5" fillId="0" fontId="1" numFmtId="166" xfId="0" applyBorder="1" applyFont="1" applyNumberFormat="1"/>
    <xf borderId="72" fillId="0" fontId="1" numFmtId="166" xfId="0" applyBorder="1" applyFont="1" applyNumberFormat="1"/>
    <xf borderId="17" fillId="0" fontId="1" numFmtId="166" xfId="0" applyBorder="1" applyFont="1" applyNumberFormat="1"/>
    <xf borderId="70" fillId="0" fontId="1" numFmtId="166" xfId="0" applyBorder="1" applyFont="1" applyNumberFormat="1"/>
    <xf borderId="11" fillId="0" fontId="1" numFmtId="166" xfId="0" applyBorder="1" applyFont="1" applyNumberFormat="1"/>
    <xf borderId="73" fillId="0" fontId="1" numFmtId="166" xfId="0" applyBorder="1" applyFont="1" applyNumberFormat="1"/>
    <xf borderId="17" fillId="0" fontId="7" numFmtId="166" xfId="0" applyBorder="1" applyFont="1" applyNumberFormat="1"/>
    <xf borderId="70" fillId="0" fontId="7" numFmtId="166" xfId="0" applyBorder="1" applyFont="1" applyNumberFormat="1"/>
    <xf borderId="68" fillId="0" fontId="7" numFmtId="166" xfId="0" applyBorder="1" applyFont="1" applyNumberFormat="1"/>
    <xf borderId="69" fillId="0" fontId="1" numFmtId="0" xfId="0" applyBorder="1" applyFont="1"/>
    <xf borderId="0" fillId="0" fontId="1" numFmtId="174" xfId="0" applyFont="1" applyNumberFormat="1"/>
    <xf borderId="68" fillId="0" fontId="1" numFmtId="174" xfId="0" applyBorder="1" applyFont="1" applyNumberFormat="1"/>
    <xf borderId="68" fillId="0" fontId="1" numFmtId="10" xfId="0" applyBorder="1" applyFont="1" applyNumberFormat="1"/>
    <xf borderId="5" fillId="0" fontId="1" numFmtId="174" xfId="0" applyBorder="1" applyFont="1" applyNumberFormat="1"/>
    <xf borderId="5" fillId="0" fontId="1" numFmtId="164" xfId="0" applyBorder="1" applyFont="1" applyNumberFormat="1"/>
    <xf borderId="5" fillId="0" fontId="1" numFmtId="10" xfId="0" applyBorder="1" applyFont="1" applyNumberFormat="1"/>
    <xf borderId="72" fillId="0" fontId="1" numFmtId="0" xfId="0" applyBorder="1" applyFont="1"/>
    <xf borderId="0" fillId="0" fontId="1" numFmtId="164" xfId="0" applyFont="1" applyNumberFormat="1"/>
    <xf borderId="0" fillId="0" fontId="1" numFmtId="2" xfId="0" applyFont="1" applyNumberFormat="1"/>
    <xf borderId="68" fillId="0" fontId="1" numFmtId="2" xfId="0" applyBorder="1" applyFont="1" applyNumberFormat="1"/>
    <xf borderId="74" fillId="0" fontId="1" numFmtId="0" xfId="0" applyBorder="1" applyFont="1"/>
    <xf borderId="75" fillId="0" fontId="1" numFmtId="0" xfId="0" applyBorder="1" applyFont="1"/>
    <xf borderId="75" fillId="0" fontId="1" numFmtId="2" xfId="0" applyBorder="1" applyFont="1" applyNumberFormat="1"/>
    <xf borderId="75" fillId="0" fontId="1" numFmtId="166" xfId="0" applyBorder="1" applyFont="1" applyNumberFormat="1"/>
    <xf borderId="76" fillId="0" fontId="1" numFmtId="0" xfId="0" applyBorder="1" applyFont="1"/>
    <xf borderId="77" fillId="0" fontId="1" numFmtId="0" xfId="0" applyBorder="1" applyFont="1"/>
    <xf borderId="14" fillId="2" fontId="1" numFmtId="0" xfId="0" applyBorder="1" applyFont="1"/>
    <xf borderId="15" fillId="2" fontId="1" numFmtId="0" xfId="0" applyBorder="1" applyFont="1"/>
    <xf borderId="33" fillId="0" fontId="7" numFmtId="0" xfId="0" applyBorder="1" applyFont="1"/>
    <xf borderId="34" fillId="0" fontId="1" numFmtId="166" xfId="0" applyBorder="1" applyFont="1" applyNumberFormat="1"/>
    <xf borderId="0" fillId="0" fontId="1" numFmtId="9" xfId="0" applyAlignment="1" applyFont="1" applyNumberFormat="1">
      <alignment horizontal="right"/>
    </xf>
    <xf borderId="24" fillId="0" fontId="1" numFmtId="166" xfId="0" applyBorder="1" applyFont="1" applyNumberFormat="1"/>
    <xf borderId="11" fillId="0" fontId="1" numFmtId="9" xfId="0" applyAlignment="1" applyBorder="1" applyFont="1" applyNumberFormat="1">
      <alignment horizontal="right"/>
    </xf>
    <xf borderId="11" fillId="0" fontId="1" numFmtId="0" xfId="0" applyAlignment="1" applyBorder="1" applyFont="1">
      <alignment horizontal="right"/>
    </xf>
    <xf borderId="19" fillId="0" fontId="7" numFmtId="166" xfId="0" applyBorder="1" applyFont="1" applyNumberFormat="1"/>
    <xf borderId="78" fillId="0" fontId="7" numFmtId="0" xfId="0" applyBorder="1" applyFont="1"/>
    <xf borderId="79" fillId="0" fontId="7" numFmtId="167" xfId="0" applyBorder="1" applyFont="1" applyNumberFormat="1"/>
    <xf borderId="79" fillId="0" fontId="7" numFmtId="10" xfId="0" applyBorder="1" applyFont="1" applyNumberFormat="1"/>
    <xf borderId="79" fillId="0" fontId="7" numFmtId="166" xfId="0" applyBorder="1" applyFont="1" applyNumberFormat="1"/>
    <xf borderId="80" fillId="0" fontId="7" numFmtId="166" xfId="0" applyBorder="1" applyFont="1" applyNumberFormat="1"/>
    <xf borderId="29" fillId="3" fontId="11" numFmtId="0" xfId="0" applyBorder="1" applyFont="1"/>
    <xf borderId="15" fillId="2" fontId="11" numFmtId="0" xfId="0" applyBorder="1" applyFont="1"/>
    <xf borderId="7" fillId="3" fontId="11" numFmtId="0" xfId="0" applyBorder="1" applyFont="1"/>
    <xf borderId="29" fillId="3" fontId="1" numFmtId="0" xfId="0" applyBorder="1" applyFont="1"/>
    <xf borderId="29" fillId="2" fontId="3" numFmtId="0" xfId="0" applyBorder="1" applyFont="1"/>
    <xf borderId="7" fillId="2" fontId="3" numFmtId="0" xfId="0" applyBorder="1" applyFont="1"/>
    <xf borderId="22" fillId="0" fontId="1" numFmtId="0" xfId="0" applyBorder="1" applyFont="1"/>
    <xf borderId="81" fillId="0" fontId="1" numFmtId="164" xfId="0" applyBorder="1" applyFont="1" applyNumberFormat="1"/>
    <xf borderId="82" fillId="0" fontId="1" numFmtId="164" xfId="0" applyBorder="1" applyFont="1" applyNumberFormat="1"/>
    <xf borderId="83" fillId="0" fontId="1" numFmtId="164" xfId="0" applyBorder="1" applyFont="1" applyNumberFormat="1"/>
    <xf borderId="84" fillId="0" fontId="1" numFmtId="164" xfId="0" applyBorder="1" applyFont="1" applyNumberFormat="1"/>
    <xf borderId="85" fillId="0" fontId="7" numFmtId="10" xfId="0" applyBorder="1" applyFont="1" applyNumberFormat="1"/>
    <xf borderId="86" fillId="0" fontId="7" numFmtId="10" xfId="0" applyBorder="1" applyFont="1" applyNumberFormat="1"/>
    <xf borderId="7" fillId="2" fontId="11" numFmtId="0" xfId="0" applyBorder="1" applyFont="1"/>
    <xf borderId="35" fillId="2" fontId="11" numFmtId="0" xfId="0" applyBorder="1" applyFont="1"/>
    <xf borderId="7" fillId="4" fontId="24" numFmtId="0" xfId="0" applyBorder="1" applyFont="1"/>
    <xf borderId="13" fillId="2" fontId="3" numFmtId="0" xfId="0" applyAlignment="1" applyBorder="1" applyFont="1">
      <alignment horizontal="center"/>
    </xf>
    <xf borderId="14" fillId="2" fontId="3" numFmtId="0" xfId="0" applyAlignment="1" applyBorder="1" applyFont="1">
      <alignment horizontal="center"/>
    </xf>
    <xf borderId="15" fillId="2" fontId="3" numFmtId="0" xfId="0" applyAlignment="1" applyBorder="1" applyFont="1">
      <alignment horizontal="center"/>
    </xf>
    <xf borderId="8" fillId="0" fontId="25" numFmtId="176" xfId="0" applyBorder="1" applyFont="1" applyNumberFormat="1"/>
    <xf borderId="84" fillId="0" fontId="26" numFmtId="176" xfId="0" applyBorder="1" applyFont="1" applyNumberFormat="1"/>
    <xf borderId="7" fillId="2" fontId="3" numFmtId="1" xfId="0" applyBorder="1" applyFont="1" applyNumberFormat="1"/>
    <xf borderId="8" fillId="0" fontId="1" numFmtId="176" xfId="0" applyBorder="1" applyFont="1" applyNumberFormat="1"/>
    <xf borderId="84" fillId="0" fontId="1" numFmtId="176" xfId="0" applyBorder="1" applyFont="1" applyNumberFormat="1"/>
    <xf borderId="1" fillId="2" fontId="3" numFmtId="10" xfId="0" applyBorder="1" applyFont="1" applyNumberFormat="1"/>
    <xf borderId="23" fillId="0" fontId="1" numFmtId="10" xfId="0" applyBorder="1" applyFont="1" applyNumberFormat="1"/>
    <xf borderId="0" fillId="0" fontId="7" numFmtId="0" xfId="0" applyAlignment="1" applyFont="1">
      <alignment horizontal="right"/>
    </xf>
    <xf borderId="87" fillId="2" fontId="3" numFmtId="10" xfId="0" applyBorder="1" applyFont="1" applyNumberFormat="1"/>
    <xf borderId="88" fillId="2" fontId="3" numFmtId="10" xfId="0" applyBorder="1" applyFont="1" applyNumberFormat="1"/>
    <xf borderId="11" fillId="0" fontId="1" numFmtId="10" xfId="0" applyBorder="1" applyFont="1" applyNumberFormat="1"/>
    <xf borderId="2" fillId="2" fontId="3" numFmtId="1" xfId="0" applyBorder="1" applyFont="1" applyNumberFormat="1"/>
    <xf borderId="3" fillId="2" fontId="3" numFmtId="1" xfId="0" applyBorder="1" applyFont="1" applyNumberFormat="1"/>
    <xf borderId="84" fillId="0" fontId="1" numFmtId="0" xfId="0" applyBorder="1" applyFont="1"/>
    <xf borderId="7" fillId="4" fontId="1" numFmtId="10" xfId="0" applyBorder="1" applyFont="1" applyNumberFormat="1"/>
    <xf borderId="89" fillId="4" fontId="1" numFmtId="10" xfId="0" applyBorder="1" applyFont="1" applyNumberFormat="1"/>
    <xf borderId="39" fillId="0" fontId="7" numFmtId="0" xfId="0" applyBorder="1" applyFont="1"/>
    <xf borderId="90" fillId="0" fontId="7" numFmtId="176" xfId="0" applyBorder="1" applyFont="1" applyNumberFormat="1"/>
    <xf borderId="91" fillId="0" fontId="7" numFmtId="176" xfId="0" applyBorder="1" applyFont="1" applyNumberFormat="1"/>
    <xf borderId="92" fillId="4" fontId="1" numFmtId="10" xfId="0" applyBorder="1" applyFont="1" applyNumberFormat="1"/>
    <xf borderId="93" fillId="4" fontId="1" numFmtId="10" xfId="0" applyBorder="1" applyFont="1" applyNumberFormat="1"/>
    <xf borderId="29" fillId="3" fontId="3" numFmtId="0" xfId="0" applyBorder="1" applyFont="1"/>
    <xf borderId="35" fillId="2" fontId="3" numFmtId="0" xfId="0" applyBorder="1" applyFont="1"/>
    <xf borderId="94" fillId="0" fontId="7" numFmtId="0" xfId="0" applyBorder="1" applyFont="1"/>
    <xf borderId="95" fillId="0" fontId="1" numFmtId="0" xfId="0" applyAlignment="1" applyBorder="1" applyFont="1">
      <alignment horizontal="right"/>
    </xf>
    <xf borderId="95" fillId="0" fontId="7" numFmtId="0" xfId="0" applyBorder="1" applyFont="1"/>
    <xf borderId="96" fillId="0" fontId="7" numFmtId="0" xfId="0" applyBorder="1" applyFont="1"/>
    <xf borderId="0" fillId="0" fontId="1" numFmtId="176" xfId="0" applyFont="1" applyNumberFormat="1"/>
    <xf borderId="21" fillId="0" fontId="1" numFmtId="176" xfId="0" applyBorder="1" applyFont="1" applyNumberFormat="1"/>
    <xf borderId="79" fillId="0" fontId="1" numFmtId="176" xfId="0" applyBorder="1" applyFont="1" applyNumberFormat="1"/>
    <xf borderId="80" fillId="0" fontId="1" numFmtId="176" xfId="0" applyBorder="1" applyFont="1" applyNumberFormat="1"/>
    <xf borderId="7" fillId="2" fontId="27" numFmtId="0" xfId="0" applyBorder="1" applyFont="1"/>
    <xf borderId="7" fillId="2" fontId="27" numFmtId="0" xfId="0" applyAlignment="1" applyBorder="1" applyFont="1">
      <alignment horizontal="right"/>
    </xf>
    <xf borderId="7" fillId="2" fontId="27" numFmtId="166" xfId="0" applyBorder="1" applyFont="1" applyNumberFormat="1"/>
    <xf borderId="7" fillId="2" fontId="27" numFmtId="1" xfId="0" applyBorder="1" applyFont="1" applyNumberFormat="1"/>
    <xf borderId="7" fillId="2" fontId="10" numFmtId="0" xfId="0" applyAlignment="1" applyBorder="1" applyFont="1">
      <alignment horizontal="right"/>
    </xf>
    <xf borderId="7" fillId="2" fontId="10" numFmtId="166" xfId="0" applyBorder="1" applyFont="1" applyNumberFormat="1"/>
    <xf borderId="7" fillId="2" fontId="10" numFmtId="1" xfId="0" applyBorder="1" applyFont="1" applyNumberFormat="1"/>
    <xf borderId="7" fillId="2" fontId="3" numFmtId="0" xfId="0" applyAlignment="1" applyBorder="1" applyFont="1">
      <alignment horizontal="right"/>
    </xf>
    <xf borderId="24" fillId="0" fontId="28" numFmtId="166" xfId="0" applyBorder="1" applyFont="1" applyNumberFormat="1"/>
    <xf borderId="24" fillId="0" fontId="7" numFmtId="0" xfId="0" applyBorder="1" applyFont="1"/>
    <xf borderId="19" fillId="0" fontId="1" numFmtId="166" xfId="0" applyBorder="1" applyFont="1" applyNumberFormat="1"/>
    <xf borderId="19" fillId="0" fontId="1" numFmtId="10" xfId="0" applyBorder="1" applyFont="1" applyNumberFormat="1"/>
    <xf borderId="37" fillId="0" fontId="7" numFmtId="0" xfId="0" applyBorder="1" applyFont="1"/>
    <xf borderId="38" fillId="0" fontId="1" numFmtId="1" xfId="0" applyBorder="1" applyFont="1" applyNumberFormat="1"/>
    <xf borderId="21" fillId="0" fontId="1" numFmtId="174" xfId="0" applyBorder="1" applyFont="1" applyNumberFormat="1"/>
    <xf borderId="21" fillId="0" fontId="29" numFmtId="166" xfId="0" applyBorder="1" applyFont="1" applyNumberFormat="1"/>
    <xf borderId="97" fillId="2" fontId="2" numFmtId="0" xfId="0" applyBorder="1" applyFont="1"/>
    <xf borderId="98" fillId="2" fontId="10" numFmtId="0" xfId="0" applyBorder="1" applyFont="1"/>
    <xf borderId="99" fillId="2" fontId="10" numFmtId="0" xfId="0" applyBorder="1" applyFont="1"/>
    <xf borderId="79" fillId="0" fontId="1" numFmtId="0" xfId="0" applyBorder="1" applyFont="1"/>
    <xf borderId="80" fillId="0" fontId="1" numFmtId="166" xfId="0" applyBorder="1" applyFont="1" applyNumberFormat="1"/>
    <xf borderId="11" fillId="0" fontId="1" numFmtId="174" xfId="0" applyBorder="1" applyFont="1" applyNumberFormat="1"/>
    <xf borderId="34" fillId="0" fontId="1" numFmtId="174" xfId="0" applyBorder="1" applyFont="1" applyNumberFormat="1"/>
    <xf borderId="21" fillId="0" fontId="1" numFmtId="2" xfId="0" applyBorder="1" applyFont="1" applyNumberFormat="1"/>
    <xf borderId="78" fillId="0" fontId="1" numFmtId="0" xfId="0" applyBorder="1" applyFont="1"/>
    <xf borderId="79" fillId="0" fontId="1" numFmtId="2" xfId="0" applyBorder="1" applyFont="1" applyNumberFormat="1"/>
    <xf borderId="79" fillId="0" fontId="1" numFmtId="166" xfId="0" applyBorder="1" applyFont="1" applyNumberFormat="1"/>
    <xf borderId="38" fillId="0" fontId="1" numFmtId="166" xfId="0" applyAlignment="1" applyBorder="1" applyFont="1" applyNumberFormat="1">
      <alignment horizontal="right"/>
    </xf>
    <xf borderId="0" fillId="0" fontId="1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Assumptions!$B$79:$B$82</c:f>
            </c:strRef>
          </c:cat>
          <c:val>
            <c:numRef>
              <c:f>Assumptions!$E$79:$E$82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Assumptions!$J$79:$J$82</c:f>
            </c:strRef>
          </c:cat>
          <c:val>
            <c:numRef>
              <c:f>Assumptions!$M$79:$M$82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Assumptions!$R$79:$R$82</c:f>
            </c:strRef>
          </c:cat>
          <c:val>
            <c:numRef>
              <c:f>Assumptions!$U$79:$U$82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Assumptions!$Z$79:$Z$82</c:f>
            </c:strRef>
          </c:cat>
          <c:val>
            <c:numRef>
              <c:f>Assumptions!$AC$79:$AC$82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75</xdr:row>
      <xdr:rowOff>66675</xdr:rowOff>
    </xdr:from>
    <xdr:ext cx="3314700" cy="2952750"/>
    <xdr:graphicFrame>
      <xdr:nvGraphicFramePr>
        <xdr:cNvPr id="122508573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95250</xdr:colOff>
      <xdr:row>76</xdr:row>
      <xdr:rowOff>19050</xdr:rowOff>
    </xdr:from>
    <xdr:ext cx="3257550" cy="2876550"/>
    <xdr:graphicFrame>
      <xdr:nvGraphicFramePr>
        <xdr:cNvPr id="904283534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21</xdr:col>
      <xdr:colOff>38100</xdr:colOff>
      <xdr:row>75</xdr:row>
      <xdr:rowOff>142875</xdr:rowOff>
    </xdr:from>
    <xdr:ext cx="3267075" cy="2990850"/>
    <xdr:graphicFrame>
      <xdr:nvGraphicFramePr>
        <xdr:cNvPr id="13698998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29</xdr:col>
      <xdr:colOff>209550</xdr:colOff>
      <xdr:row>75</xdr:row>
      <xdr:rowOff>57150</xdr:rowOff>
    </xdr:from>
    <xdr:ext cx="3124200" cy="2905125"/>
    <xdr:graphicFrame>
      <xdr:nvGraphicFramePr>
        <xdr:cNvPr id="80870264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7E6E6"/>
    <pageSetUpPr/>
  </sheetPr>
  <sheetViews>
    <sheetView showGridLines="0" workbookViewId="0"/>
  </sheetViews>
  <sheetFormatPr customHeight="1" defaultColWidth="14.43" defaultRowHeight="15.0"/>
  <cols>
    <col customWidth="1" min="1" max="1" width="3.71"/>
    <col customWidth="1" min="2" max="4" width="8.86"/>
    <col customWidth="1" min="5" max="5" width="19.29"/>
    <col customWidth="1" min="6" max="6" width="33.71"/>
    <col customWidth="1" min="7" max="7" width="12.86"/>
    <col customWidth="1" min="8" max="8" width="33.71"/>
    <col customWidth="1" min="9" max="9" width="1.14"/>
    <col customWidth="1" min="10" max="10" width="3.71"/>
    <col customWidth="1" hidden="1" min="11" max="11" width="8.86"/>
    <col customWidth="1" min="12" max="12" width="32.86"/>
    <col customWidth="1" min="13" max="13" width="8.86"/>
    <col customWidth="1" min="14" max="14" width="28.43"/>
    <col customWidth="1" min="15" max="16" width="8.86"/>
    <col customWidth="1" min="17" max="17" width="2.43"/>
    <col customWidth="1" min="18" max="18" width="59.43"/>
    <col customWidth="1" min="19" max="19" width="17.29"/>
    <col customWidth="1" min="20" max="20" width="81.86"/>
    <col customWidth="1" min="21" max="21" width="8.86"/>
    <col customWidth="1" min="22" max="23" width="4.43"/>
    <col customWidth="1" min="24" max="27" width="8.86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15.75" customHeight="1">
      <c r="A2" s="1"/>
      <c r="B2" s="1"/>
      <c r="C2" s="1"/>
      <c r="D2" s="1"/>
      <c r="E2" s="1"/>
      <c r="F2" s="1"/>
      <c r="G2" s="1"/>
      <c r="H2" s="2" t="s">
        <v>0</v>
      </c>
      <c r="I2" s="3"/>
      <c r="J2" s="3"/>
      <c r="K2" s="3"/>
      <c r="L2" s="3"/>
      <c r="M2" s="1"/>
      <c r="N2" s="2" t="s">
        <v>1</v>
      </c>
      <c r="O2" s="3"/>
      <c r="P2" s="3"/>
      <c r="Q2" s="3"/>
      <c r="R2" s="4"/>
      <c r="S2" s="1"/>
      <c r="T2" s="1"/>
      <c r="U2" s="1"/>
      <c r="V2" s="1"/>
      <c r="W2" s="1"/>
      <c r="X2" s="1"/>
      <c r="Y2" s="1"/>
      <c r="Z2" s="1"/>
      <c r="AA2" s="1"/>
    </row>
    <row r="3" ht="15.75" customHeight="1">
      <c r="A3" s="1"/>
      <c r="B3" s="1"/>
      <c r="C3" s="1"/>
      <c r="D3" s="1"/>
      <c r="E3" s="1"/>
      <c r="F3" s="1"/>
      <c r="G3" s="1"/>
      <c r="H3" s="5" t="s">
        <v>2</v>
      </c>
      <c r="I3" s="6"/>
      <c r="J3" s="1"/>
      <c r="K3" s="1"/>
      <c r="L3" s="7" t="s">
        <v>3</v>
      </c>
      <c r="M3" s="8"/>
      <c r="N3" s="9" t="s">
        <v>4</v>
      </c>
      <c r="O3" s="1"/>
      <c r="P3" s="1"/>
      <c r="Q3" s="1"/>
      <c r="R3" s="10" t="str">
        <f>"Model as of " &amp; TEXT(TODAY(),"mmmm d, yyyy")</f>
        <v>Model as of August 7, 2025</v>
      </c>
      <c r="S3" s="1"/>
      <c r="T3" s="1"/>
      <c r="U3" s="1"/>
      <c r="V3" s="1"/>
      <c r="W3" s="1"/>
      <c r="X3" s="1"/>
      <c r="Y3" s="1"/>
      <c r="Z3" s="1"/>
      <c r="AA3" s="11"/>
    </row>
    <row r="4" ht="18.0" customHeight="1">
      <c r="A4" s="1"/>
      <c r="B4" s="1"/>
      <c r="C4" s="1"/>
      <c r="D4" s="1"/>
      <c r="E4" s="1"/>
      <c r="F4" s="1"/>
      <c r="G4" s="1"/>
      <c r="H4" s="12" t="s">
        <v>5</v>
      </c>
      <c r="J4" s="1"/>
      <c r="K4" s="1"/>
      <c r="L4" s="7" t="s">
        <v>6</v>
      </c>
      <c r="M4" s="8"/>
      <c r="N4" s="9" t="s">
        <v>7</v>
      </c>
      <c r="O4" s="1"/>
      <c r="P4" s="1"/>
      <c r="Q4" s="1"/>
      <c r="R4" s="10"/>
      <c r="S4" s="13"/>
      <c r="T4" s="13"/>
      <c r="U4" s="1"/>
      <c r="V4" s="1"/>
      <c r="W4" s="1"/>
      <c r="X4" s="1"/>
      <c r="Y4" s="1"/>
      <c r="Z4" s="1"/>
      <c r="AA4" s="11"/>
    </row>
    <row r="5" ht="15.75" customHeight="1">
      <c r="A5" s="1"/>
      <c r="B5" s="1"/>
      <c r="C5" s="1"/>
      <c r="D5" s="1"/>
      <c r="E5" s="1"/>
      <c r="F5" s="1"/>
      <c r="G5" s="14"/>
      <c r="H5" s="15"/>
      <c r="J5" s="1"/>
      <c r="K5" s="1"/>
      <c r="L5" s="7" t="s">
        <v>8</v>
      </c>
      <c r="M5" s="8"/>
      <c r="N5" s="16" t="s">
        <v>9</v>
      </c>
      <c r="R5" s="17"/>
      <c r="S5" s="13"/>
      <c r="T5" s="13"/>
      <c r="U5" s="1"/>
      <c r="V5" s="1"/>
      <c r="W5" s="1"/>
      <c r="X5" s="1"/>
      <c r="Y5" s="1"/>
      <c r="Z5" s="1"/>
      <c r="AA5" s="11"/>
    </row>
    <row r="6" ht="15.75" customHeight="1">
      <c r="A6" s="1"/>
      <c r="B6" s="1"/>
      <c r="C6" s="1"/>
      <c r="D6" s="1"/>
      <c r="E6" s="1"/>
      <c r="F6" s="1"/>
      <c r="G6" s="14"/>
      <c r="H6" s="15"/>
      <c r="J6" s="1"/>
      <c r="K6" s="1"/>
      <c r="L6" s="7" t="s">
        <v>10</v>
      </c>
      <c r="M6" s="8"/>
      <c r="N6" s="12" t="s">
        <v>11</v>
      </c>
      <c r="R6" s="17"/>
      <c r="S6" s="13"/>
      <c r="T6" s="13"/>
      <c r="U6" s="1"/>
      <c r="V6" s="1"/>
      <c r="W6" s="1"/>
      <c r="X6" s="1"/>
      <c r="Y6" s="1"/>
      <c r="Z6" s="1"/>
      <c r="AA6" s="11"/>
    </row>
    <row r="7" ht="15.75" customHeight="1">
      <c r="A7" s="1"/>
      <c r="B7" s="1"/>
      <c r="C7" s="1"/>
      <c r="D7" s="1"/>
      <c r="E7" s="1"/>
      <c r="F7" s="1"/>
      <c r="G7" s="14"/>
      <c r="H7" s="15"/>
      <c r="J7" s="1"/>
      <c r="K7" s="1"/>
      <c r="L7" s="7" t="s">
        <v>12</v>
      </c>
      <c r="M7" s="8"/>
      <c r="N7" s="18" t="s">
        <v>13</v>
      </c>
      <c r="R7" s="17"/>
      <c r="S7" s="13"/>
      <c r="T7" s="13"/>
      <c r="U7" s="1"/>
      <c r="V7" s="1"/>
      <c r="W7" s="1"/>
      <c r="X7" s="1"/>
      <c r="Y7" s="1"/>
      <c r="Z7" s="1"/>
      <c r="AA7" s="11"/>
    </row>
    <row r="8" ht="15.75" customHeight="1">
      <c r="A8" s="1"/>
      <c r="B8" s="1"/>
      <c r="C8" s="1"/>
      <c r="D8" s="1"/>
      <c r="E8" s="1"/>
      <c r="F8" s="1"/>
      <c r="G8" s="14"/>
      <c r="H8" s="9" t="s">
        <v>14</v>
      </c>
      <c r="I8" s="1"/>
      <c r="J8" s="1"/>
      <c r="K8" s="1"/>
      <c r="L8" s="19" t="s">
        <v>15</v>
      </c>
      <c r="M8" s="8"/>
      <c r="N8" s="12" t="s">
        <v>16</v>
      </c>
      <c r="R8" s="17"/>
      <c r="S8" s="13"/>
      <c r="T8" s="13"/>
      <c r="U8" s="1"/>
      <c r="V8" s="1"/>
      <c r="W8" s="1"/>
      <c r="X8" s="1"/>
      <c r="Y8" s="1"/>
      <c r="Z8" s="1"/>
      <c r="AA8" s="11"/>
    </row>
    <row r="9" ht="15.75" customHeight="1">
      <c r="A9" s="1"/>
      <c r="B9" s="1"/>
      <c r="C9" s="1"/>
      <c r="D9" s="1"/>
      <c r="E9" s="1"/>
      <c r="F9" s="1"/>
      <c r="G9" s="14"/>
      <c r="H9" s="9" t="s">
        <v>17</v>
      </c>
      <c r="I9" s="1"/>
      <c r="J9" s="1"/>
      <c r="K9" s="1"/>
      <c r="L9" s="7" t="s">
        <v>18</v>
      </c>
      <c r="M9" s="8"/>
      <c r="N9" s="9" t="s">
        <v>19</v>
      </c>
      <c r="O9" s="1"/>
      <c r="P9" s="1"/>
      <c r="Q9" s="1"/>
      <c r="R9" s="10"/>
      <c r="S9" s="13"/>
      <c r="T9" s="13"/>
      <c r="U9" s="1"/>
      <c r="V9" s="1"/>
      <c r="W9" s="1"/>
      <c r="X9" s="1"/>
      <c r="Y9" s="1"/>
      <c r="Z9" s="1"/>
      <c r="AA9" s="11"/>
    </row>
    <row r="10" ht="15.75" customHeight="1">
      <c r="A10" s="1"/>
      <c r="B10" s="1"/>
      <c r="C10" s="1"/>
      <c r="D10" s="1"/>
      <c r="E10" s="1"/>
      <c r="F10" s="1"/>
      <c r="G10" s="14"/>
      <c r="H10" s="20" t="s">
        <v>20</v>
      </c>
      <c r="I10" s="21"/>
      <c r="J10" s="21"/>
      <c r="K10" s="21"/>
      <c r="L10" s="22">
        <v>45828.0</v>
      </c>
      <c r="M10" s="23"/>
      <c r="N10" s="12"/>
      <c r="R10" s="17"/>
      <c r="S10" s="13"/>
      <c r="T10" s="13"/>
      <c r="U10" s="1"/>
      <c r="V10" s="1"/>
      <c r="W10" s="1"/>
      <c r="X10" s="1"/>
      <c r="Y10" s="1"/>
      <c r="Z10" s="1"/>
      <c r="AA10" s="11"/>
    </row>
    <row r="11" ht="15.75" customHeight="1">
      <c r="A11" s="1"/>
      <c r="B11" s="1"/>
      <c r="C11" s="1"/>
      <c r="D11" s="1"/>
      <c r="E11" s="1"/>
      <c r="F11" s="1"/>
      <c r="G11" s="14"/>
      <c r="H11" s="1"/>
      <c r="I11" s="1"/>
      <c r="J11" s="1"/>
      <c r="K11" s="1"/>
      <c r="L11" s="1"/>
      <c r="M11" s="1"/>
      <c r="N11" s="12"/>
      <c r="R11" s="17"/>
      <c r="S11" s="13"/>
      <c r="T11" s="13"/>
      <c r="U11" s="1"/>
      <c r="V11" s="1"/>
      <c r="W11" s="1"/>
      <c r="X11" s="1"/>
      <c r="Y11" s="1"/>
      <c r="Z11" s="1"/>
      <c r="AA11" s="11"/>
    </row>
    <row r="12" ht="15.75" customHeight="1">
      <c r="A12" s="1"/>
      <c r="B12" s="1"/>
      <c r="C12" s="1"/>
      <c r="D12" s="1"/>
      <c r="E12" s="1"/>
      <c r="F12" s="1"/>
      <c r="G12" s="14"/>
      <c r="H12" s="2" t="s">
        <v>21</v>
      </c>
      <c r="I12" s="3"/>
      <c r="J12" s="3"/>
      <c r="K12" s="3"/>
      <c r="L12" s="4"/>
      <c r="M12" s="1"/>
      <c r="N12" s="9"/>
      <c r="O12" s="1"/>
      <c r="P12" s="1"/>
      <c r="Q12" s="1"/>
      <c r="R12" s="10"/>
      <c r="S12" s="13"/>
      <c r="T12" s="13"/>
      <c r="U12" s="1"/>
      <c r="V12" s="1"/>
      <c r="W12" s="1"/>
      <c r="X12" s="1"/>
      <c r="Y12" s="1"/>
      <c r="Z12" s="1"/>
      <c r="AA12" s="11"/>
    </row>
    <row r="13" ht="15.75" customHeight="1">
      <c r="A13" s="1"/>
      <c r="B13" s="1"/>
      <c r="C13" s="1"/>
      <c r="D13" s="1"/>
      <c r="E13" s="1"/>
      <c r="F13" s="1"/>
      <c r="G13" s="14"/>
      <c r="H13" s="24" t="s">
        <v>22</v>
      </c>
      <c r="L13" s="25">
        <f>'Tranche B'!H39</f>
        <v>14014253.13</v>
      </c>
      <c r="M13" s="1"/>
      <c r="N13" s="9"/>
      <c r="O13" s="1"/>
      <c r="P13" s="1"/>
      <c r="Q13" s="1"/>
      <c r="R13" s="10"/>
      <c r="S13" s="13"/>
      <c r="T13" s="13"/>
      <c r="U13" s="1"/>
      <c r="V13" s="1"/>
      <c r="W13" s="1"/>
      <c r="X13" s="1"/>
      <c r="Y13" s="1"/>
      <c r="Z13" s="1"/>
      <c r="AA13" s="1"/>
    </row>
    <row r="14" ht="15.75" customHeight="1">
      <c r="A14" s="1"/>
      <c r="B14" s="1"/>
      <c r="C14" s="1"/>
      <c r="D14" s="1"/>
      <c r="E14" s="1"/>
      <c r="F14" s="1"/>
      <c r="G14" s="14"/>
      <c r="H14" s="24" t="s">
        <v>23</v>
      </c>
      <c r="L14" s="25">
        <f>Returns!G19</f>
        <v>4114584.719</v>
      </c>
      <c r="M14" s="1"/>
      <c r="N14" s="9"/>
      <c r="O14" s="1"/>
      <c r="P14" s="1"/>
      <c r="Q14" s="1"/>
      <c r="R14" s="10"/>
      <c r="S14" s="13"/>
      <c r="T14" s="13"/>
      <c r="U14" s="1"/>
      <c r="V14" s="1"/>
      <c r="W14" s="1"/>
      <c r="X14" s="1"/>
      <c r="Y14" s="1"/>
      <c r="Z14" s="1"/>
      <c r="AA14" s="1"/>
    </row>
    <row r="15" ht="15.75" customHeight="1">
      <c r="A15" s="1"/>
      <c r="B15" s="1"/>
      <c r="C15" s="1"/>
      <c r="D15" s="1"/>
      <c r="E15" s="1"/>
      <c r="F15" s="1"/>
      <c r="G15" s="14"/>
      <c r="H15" s="24" t="s">
        <v>24</v>
      </c>
      <c r="L15" s="26">
        <f>Assumptions!D61</f>
        <v>0.075</v>
      </c>
      <c r="M15" s="1"/>
      <c r="N15" s="9"/>
      <c r="O15" s="1"/>
      <c r="P15" s="1"/>
      <c r="Q15" s="1"/>
      <c r="R15" s="10"/>
      <c r="S15" s="13"/>
      <c r="T15" s="13"/>
      <c r="U15" s="1"/>
      <c r="V15" s="1"/>
      <c r="W15" s="1"/>
      <c r="X15" s="1"/>
      <c r="Y15" s="1"/>
      <c r="Z15" s="1"/>
      <c r="AA15" s="1"/>
    </row>
    <row r="16" ht="15.75" customHeight="1">
      <c r="A16" s="1"/>
      <c r="B16" s="1"/>
      <c r="C16" s="1"/>
      <c r="D16" s="1"/>
      <c r="E16" s="1"/>
      <c r="F16" s="1"/>
      <c r="G16" s="14"/>
      <c r="H16" s="24" t="s">
        <v>25</v>
      </c>
      <c r="L16" s="26">
        <f>Assumptions!D64</f>
        <v>0.065</v>
      </c>
      <c r="M16" s="27"/>
      <c r="N16" s="9"/>
      <c r="O16" s="1"/>
      <c r="P16" s="1"/>
      <c r="Q16" s="1"/>
      <c r="R16" s="10"/>
      <c r="S16" s="13"/>
      <c r="T16" s="13"/>
      <c r="U16" s="1"/>
      <c r="V16" s="1"/>
      <c r="W16" s="1"/>
      <c r="X16" s="1"/>
      <c r="Y16" s="1"/>
      <c r="Z16" s="1"/>
      <c r="AA16" s="1"/>
    </row>
    <row r="17" ht="15.75" customHeight="1">
      <c r="A17" s="1"/>
      <c r="B17" s="1"/>
      <c r="C17" s="1"/>
      <c r="D17" s="1"/>
      <c r="E17" s="1"/>
      <c r="F17" s="1"/>
      <c r="G17" s="14"/>
      <c r="H17" s="24" t="s">
        <v>26</v>
      </c>
      <c r="L17" s="25">
        <f>'Tranche B'!L32</f>
        <v>1051068.985</v>
      </c>
      <c r="M17" s="1"/>
      <c r="N17" s="9"/>
      <c r="O17" s="1"/>
      <c r="P17" s="1"/>
      <c r="Q17" s="1"/>
      <c r="R17" s="10"/>
      <c r="S17" s="13"/>
      <c r="T17" s="13"/>
      <c r="U17" s="1"/>
      <c r="V17" s="1"/>
      <c r="W17" s="1"/>
      <c r="X17" s="1"/>
      <c r="Y17" s="1"/>
      <c r="Z17" s="1"/>
      <c r="AA17" s="1"/>
    </row>
    <row r="18" ht="15.75" customHeight="1">
      <c r="A18" s="1"/>
      <c r="B18" s="1"/>
      <c r="C18" s="1"/>
      <c r="D18" s="1"/>
      <c r="E18" s="1"/>
      <c r="F18" s="1"/>
      <c r="G18" s="1"/>
      <c r="H18" s="24" t="s">
        <v>27</v>
      </c>
      <c r="L18" s="26">
        <f>Returns!D33</f>
        <v>0.2089336967</v>
      </c>
      <c r="M18" s="1"/>
      <c r="N18" s="9"/>
      <c r="O18" s="1"/>
      <c r="P18" s="1"/>
      <c r="Q18" s="1"/>
      <c r="R18" s="10"/>
      <c r="S18" s="1"/>
      <c r="T18" s="13"/>
      <c r="U18" s="1"/>
      <c r="V18" s="1"/>
      <c r="W18" s="1"/>
      <c r="X18" s="1"/>
      <c r="Y18" s="1"/>
      <c r="Z18" s="1"/>
      <c r="AA18" s="1"/>
    </row>
    <row r="19" ht="15.75" customHeight="1">
      <c r="A19" s="1"/>
      <c r="B19" s="1"/>
      <c r="C19" s="1"/>
      <c r="D19" s="1"/>
      <c r="E19" s="1"/>
      <c r="F19" s="1"/>
      <c r="G19" s="1"/>
      <c r="H19" s="24" t="s">
        <v>28</v>
      </c>
      <c r="L19" s="28">
        <f>Returns!C33</f>
        <v>3.758006677</v>
      </c>
      <c r="M19" s="1"/>
      <c r="N19" s="20"/>
      <c r="O19" s="21"/>
      <c r="P19" s="21"/>
      <c r="Q19" s="21"/>
      <c r="R19" s="29"/>
      <c r="S19" s="1"/>
      <c r="T19" s="13"/>
      <c r="U19" s="1"/>
      <c r="V19" s="1"/>
      <c r="W19" s="1"/>
      <c r="X19" s="1"/>
      <c r="Y19" s="1"/>
      <c r="Z19" s="1"/>
      <c r="AA19" s="1"/>
    </row>
    <row r="20" ht="15.75" customHeight="1">
      <c r="A20" s="1"/>
      <c r="B20" s="1"/>
      <c r="C20" s="1"/>
      <c r="D20" s="1"/>
      <c r="E20" s="1"/>
      <c r="F20" s="1"/>
      <c r="G20" s="1"/>
      <c r="H20" s="30" t="s">
        <v>29</v>
      </c>
      <c r="I20" s="31"/>
      <c r="J20" s="31"/>
      <c r="K20" s="31"/>
      <c r="L20" s="32">
        <f>Assumptions!D68</f>
        <v>10</v>
      </c>
      <c r="M20" s="1"/>
      <c r="N20" s="1"/>
      <c r="O20" s="1"/>
      <c r="P20" s="1"/>
      <c r="Q20" s="1"/>
      <c r="R20" s="1"/>
      <c r="S20" s="1"/>
      <c r="T20" s="13"/>
      <c r="U20" s="1"/>
      <c r="V20" s="1"/>
      <c r="W20" s="1"/>
      <c r="X20" s="1"/>
      <c r="Y20" s="1"/>
      <c r="Z20" s="1"/>
      <c r="AA20" s="1"/>
    </row>
    <row r="21" ht="15.75" customHeight="1">
      <c r="A21" s="1"/>
      <c r="B21" s="1"/>
      <c r="C21" s="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3"/>
      <c r="W21" s="1"/>
      <c r="X21" s="1"/>
      <c r="Y21" s="1"/>
      <c r="Z21" s="1"/>
      <c r="AA21" s="1"/>
    </row>
    <row r="22" ht="15.75" customHeight="1">
      <c r="A22" s="1"/>
      <c r="B22" s="1"/>
      <c r="C22" s="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"/>
      <c r="X22" s="1"/>
      <c r="Y22" s="1"/>
      <c r="Z22" s="1"/>
      <c r="AA22" s="1"/>
    </row>
    <row r="23" ht="15.75" customHeight="1">
      <c r="A23" s="1"/>
      <c r="B23" s="1"/>
      <c r="C23" s="1"/>
      <c r="D23" s="1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18.0" customHeight="1">
      <c r="A24" s="1"/>
      <c r="B24" s="3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18.0" customHeight="1">
      <c r="A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18.0" customHeight="1">
      <c r="A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15.75" customHeight="1">
      <c r="A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15.75" customHeight="1">
      <c r="A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15.75" customHeight="1">
      <c r="A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15.75" customHeight="1">
      <c r="A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15.75" customHeight="1">
      <c r="A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15.75" customHeight="1">
      <c r="A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15.75" customHeight="1">
      <c r="A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15.75" customHeight="1">
      <c r="A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15.75" customHeight="1">
      <c r="A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15.75" customHeight="1">
      <c r="A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15.75" customHeight="1">
      <c r="A39" s="1"/>
      <c r="B39" s="34" t="s">
        <v>30</v>
      </c>
      <c r="C39" s="35"/>
      <c r="D39" s="3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15.75" customHeight="1">
      <c r="A40" s="1"/>
      <c r="B40" s="1" t="s">
        <v>31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5.75" hidden="1" customHeight="1">
      <c r="A69" s="1"/>
      <c r="B69" s="1" t="s">
        <v>32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5.75" hidden="1" customHeight="1">
      <c r="A70" s="1"/>
      <c r="B70" s="1" t="s">
        <v>33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5.75" hidden="1" customHeight="1">
      <c r="A71" s="1"/>
      <c r="B71" s="1" t="s">
        <v>34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5.75" hidden="1" customHeight="1">
      <c r="A72" s="1"/>
      <c r="B72" s="1" t="s">
        <v>35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5.75" hidden="1" customHeight="1">
      <c r="A73" s="1"/>
      <c r="B73" s="1" t="s">
        <v>15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5.75" hidden="1" customHeight="1">
      <c r="A74" s="1"/>
      <c r="B74" s="1" t="s">
        <v>36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5.75" hidden="1" customHeight="1">
      <c r="A75" s="1"/>
      <c r="B75" s="1" t="s">
        <v>37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5.75" hidden="1" customHeight="1">
      <c r="A76" s="1"/>
      <c r="B76" s="1" t="s">
        <v>38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</sheetData>
  <mergeCells count="16">
    <mergeCell ref="H4:I7"/>
    <mergeCell ref="N5:R5"/>
    <mergeCell ref="N6:R6"/>
    <mergeCell ref="N7:R7"/>
    <mergeCell ref="N8:R8"/>
    <mergeCell ref="N10:R10"/>
    <mergeCell ref="N11:R11"/>
    <mergeCell ref="H20:K20"/>
    <mergeCell ref="B24:N36"/>
    <mergeCell ref="H13:K13"/>
    <mergeCell ref="H14:K14"/>
    <mergeCell ref="H15:K15"/>
    <mergeCell ref="H16:K16"/>
    <mergeCell ref="H17:K17"/>
    <mergeCell ref="H18:K18"/>
    <mergeCell ref="H19:K19"/>
  </mergeCells>
  <dataValidations>
    <dataValidation type="list" allowBlank="1" showErrorMessage="1" sqref="L8">
      <formula1>$B$69:$B$76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 fitToPage="1"/>
  </sheetPr>
  <sheetViews>
    <sheetView showGridLines="0"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1" width="3.86"/>
    <col customWidth="1" min="2" max="2" width="3.14"/>
    <col customWidth="1" min="3" max="3" width="19.86"/>
    <col customWidth="1" min="4" max="4" width="22.14"/>
    <col customWidth="1" min="5" max="5" width="12.14"/>
    <col customWidth="1" min="6" max="6" width="23.43"/>
    <col customWidth="1" min="7" max="7" width="12.86"/>
    <col customWidth="1" min="8" max="8" width="12.71"/>
    <col customWidth="1" min="9" max="9" width="12.14"/>
    <col customWidth="1" min="10" max="10" width="19.43"/>
    <col customWidth="1" min="11" max="11" width="14.71"/>
    <col customWidth="1" min="12" max="18" width="12.14"/>
    <col customWidth="1" min="19" max="19" width="16.29"/>
    <col customWidth="1" min="20" max="20" width="12.14"/>
    <col customWidth="1" min="21" max="21" width="17.14"/>
    <col customWidth="1" min="22" max="22" width="12.14"/>
    <col customWidth="1" min="23" max="23" width="28.86"/>
    <col customWidth="1" min="24" max="26" width="12.14"/>
    <col customWidth="1" min="27" max="27" width="24.29"/>
    <col customWidth="1" min="28" max="123" width="12.14"/>
    <col customWidth="1" min="124" max="124" width="12.86"/>
    <col customWidth="1" min="125" max="136" width="12.14"/>
  </cols>
  <sheetData>
    <row r="1" ht="15.75" customHeight="1">
      <c r="A1" s="1"/>
      <c r="B1" s="77"/>
      <c r="C1" s="298" t="s">
        <v>207</v>
      </c>
      <c r="D1" s="77"/>
      <c r="E1" s="77">
        <v>1.0</v>
      </c>
      <c r="F1" s="77">
        <f t="shared" ref="F1:EF1" si="1">E1+1</f>
        <v>2</v>
      </c>
      <c r="G1" s="77">
        <f t="shared" si="1"/>
        <v>3</v>
      </c>
      <c r="H1" s="77">
        <f t="shared" si="1"/>
        <v>4</v>
      </c>
      <c r="I1" s="77">
        <f t="shared" si="1"/>
        <v>5</v>
      </c>
      <c r="J1" s="77">
        <f t="shared" si="1"/>
        <v>6</v>
      </c>
      <c r="K1" s="77">
        <f t="shared" si="1"/>
        <v>7</v>
      </c>
      <c r="L1" s="77">
        <f t="shared" si="1"/>
        <v>8</v>
      </c>
      <c r="M1" s="77">
        <f t="shared" si="1"/>
        <v>9</v>
      </c>
      <c r="N1" s="77">
        <f t="shared" si="1"/>
        <v>10</v>
      </c>
      <c r="O1" s="77">
        <f t="shared" si="1"/>
        <v>11</v>
      </c>
      <c r="P1" s="77">
        <f t="shared" si="1"/>
        <v>12</v>
      </c>
      <c r="Q1" s="77">
        <f t="shared" si="1"/>
        <v>13</v>
      </c>
      <c r="R1" s="77">
        <f t="shared" si="1"/>
        <v>14</v>
      </c>
      <c r="S1" s="77">
        <f t="shared" si="1"/>
        <v>15</v>
      </c>
      <c r="T1" s="77">
        <f t="shared" si="1"/>
        <v>16</v>
      </c>
      <c r="U1" s="77">
        <f t="shared" si="1"/>
        <v>17</v>
      </c>
      <c r="V1" s="77">
        <f t="shared" si="1"/>
        <v>18</v>
      </c>
      <c r="W1" s="77">
        <f t="shared" si="1"/>
        <v>19</v>
      </c>
      <c r="X1" s="77">
        <f t="shared" si="1"/>
        <v>20</v>
      </c>
      <c r="Y1" s="77">
        <f t="shared" si="1"/>
        <v>21</v>
      </c>
      <c r="Z1" s="77">
        <f t="shared" si="1"/>
        <v>22</v>
      </c>
      <c r="AA1" s="77">
        <f t="shared" si="1"/>
        <v>23</v>
      </c>
      <c r="AB1" s="77">
        <f t="shared" si="1"/>
        <v>24</v>
      </c>
      <c r="AC1" s="77">
        <f t="shared" si="1"/>
        <v>25</v>
      </c>
      <c r="AD1" s="77">
        <f t="shared" si="1"/>
        <v>26</v>
      </c>
      <c r="AE1" s="77">
        <f t="shared" si="1"/>
        <v>27</v>
      </c>
      <c r="AF1" s="77">
        <f t="shared" si="1"/>
        <v>28</v>
      </c>
      <c r="AG1" s="77">
        <f t="shared" si="1"/>
        <v>29</v>
      </c>
      <c r="AH1" s="77">
        <f t="shared" si="1"/>
        <v>30</v>
      </c>
      <c r="AI1" s="77">
        <f t="shared" si="1"/>
        <v>31</v>
      </c>
      <c r="AJ1" s="77">
        <f t="shared" si="1"/>
        <v>32</v>
      </c>
      <c r="AK1" s="77">
        <f t="shared" si="1"/>
        <v>33</v>
      </c>
      <c r="AL1" s="77">
        <f t="shared" si="1"/>
        <v>34</v>
      </c>
      <c r="AM1" s="77">
        <f t="shared" si="1"/>
        <v>35</v>
      </c>
      <c r="AN1" s="77">
        <f t="shared" si="1"/>
        <v>36</v>
      </c>
      <c r="AO1" s="77">
        <f t="shared" si="1"/>
        <v>37</v>
      </c>
      <c r="AP1" s="77">
        <f t="shared" si="1"/>
        <v>38</v>
      </c>
      <c r="AQ1" s="77">
        <f t="shared" si="1"/>
        <v>39</v>
      </c>
      <c r="AR1" s="77">
        <f t="shared" si="1"/>
        <v>40</v>
      </c>
      <c r="AS1" s="77">
        <f t="shared" si="1"/>
        <v>41</v>
      </c>
      <c r="AT1" s="77">
        <f t="shared" si="1"/>
        <v>42</v>
      </c>
      <c r="AU1" s="77">
        <f t="shared" si="1"/>
        <v>43</v>
      </c>
      <c r="AV1" s="77">
        <f t="shared" si="1"/>
        <v>44</v>
      </c>
      <c r="AW1" s="77">
        <f t="shared" si="1"/>
        <v>45</v>
      </c>
      <c r="AX1" s="77">
        <f t="shared" si="1"/>
        <v>46</v>
      </c>
      <c r="AY1" s="77">
        <f t="shared" si="1"/>
        <v>47</v>
      </c>
      <c r="AZ1" s="77">
        <f t="shared" si="1"/>
        <v>48</v>
      </c>
      <c r="BA1" s="77">
        <f t="shared" si="1"/>
        <v>49</v>
      </c>
      <c r="BB1" s="77">
        <f t="shared" si="1"/>
        <v>50</v>
      </c>
      <c r="BC1" s="77">
        <f t="shared" si="1"/>
        <v>51</v>
      </c>
      <c r="BD1" s="77">
        <f t="shared" si="1"/>
        <v>52</v>
      </c>
      <c r="BE1" s="77">
        <f t="shared" si="1"/>
        <v>53</v>
      </c>
      <c r="BF1" s="77">
        <f t="shared" si="1"/>
        <v>54</v>
      </c>
      <c r="BG1" s="77">
        <f t="shared" si="1"/>
        <v>55</v>
      </c>
      <c r="BH1" s="77">
        <f t="shared" si="1"/>
        <v>56</v>
      </c>
      <c r="BI1" s="77">
        <f t="shared" si="1"/>
        <v>57</v>
      </c>
      <c r="BJ1" s="77">
        <f t="shared" si="1"/>
        <v>58</v>
      </c>
      <c r="BK1" s="77">
        <f t="shared" si="1"/>
        <v>59</v>
      </c>
      <c r="BL1" s="77">
        <f t="shared" si="1"/>
        <v>60</v>
      </c>
      <c r="BM1" s="77">
        <f t="shared" si="1"/>
        <v>61</v>
      </c>
      <c r="BN1" s="77">
        <f t="shared" si="1"/>
        <v>62</v>
      </c>
      <c r="BO1" s="77">
        <f t="shared" si="1"/>
        <v>63</v>
      </c>
      <c r="BP1" s="77">
        <f t="shared" si="1"/>
        <v>64</v>
      </c>
      <c r="BQ1" s="77">
        <f t="shared" si="1"/>
        <v>65</v>
      </c>
      <c r="BR1" s="77">
        <f t="shared" si="1"/>
        <v>66</v>
      </c>
      <c r="BS1" s="77">
        <f t="shared" si="1"/>
        <v>67</v>
      </c>
      <c r="BT1" s="77">
        <f t="shared" si="1"/>
        <v>68</v>
      </c>
      <c r="BU1" s="77">
        <f t="shared" si="1"/>
        <v>69</v>
      </c>
      <c r="BV1" s="77">
        <f t="shared" si="1"/>
        <v>70</v>
      </c>
      <c r="BW1" s="77">
        <f t="shared" si="1"/>
        <v>71</v>
      </c>
      <c r="BX1" s="77">
        <f t="shared" si="1"/>
        <v>72</v>
      </c>
      <c r="BY1" s="77">
        <f t="shared" si="1"/>
        <v>73</v>
      </c>
      <c r="BZ1" s="77">
        <f t="shared" si="1"/>
        <v>74</v>
      </c>
      <c r="CA1" s="77">
        <f t="shared" si="1"/>
        <v>75</v>
      </c>
      <c r="CB1" s="77">
        <f t="shared" si="1"/>
        <v>76</v>
      </c>
      <c r="CC1" s="77">
        <f t="shared" si="1"/>
        <v>77</v>
      </c>
      <c r="CD1" s="77">
        <f t="shared" si="1"/>
        <v>78</v>
      </c>
      <c r="CE1" s="77">
        <f t="shared" si="1"/>
        <v>79</v>
      </c>
      <c r="CF1" s="77">
        <f t="shared" si="1"/>
        <v>80</v>
      </c>
      <c r="CG1" s="77">
        <f t="shared" si="1"/>
        <v>81</v>
      </c>
      <c r="CH1" s="77">
        <f t="shared" si="1"/>
        <v>82</v>
      </c>
      <c r="CI1" s="77">
        <f t="shared" si="1"/>
        <v>83</v>
      </c>
      <c r="CJ1" s="77">
        <f t="shared" si="1"/>
        <v>84</v>
      </c>
      <c r="CK1" s="77">
        <f t="shared" si="1"/>
        <v>85</v>
      </c>
      <c r="CL1" s="77">
        <f t="shared" si="1"/>
        <v>86</v>
      </c>
      <c r="CM1" s="77">
        <f t="shared" si="1"/>
        <v>87</v>
      </c>
      <c r="CN1" s="77">
        <f t="shared" si="1"/>
        <v>88</v>
      </c>
      <c r="CO1" s="77">
        <f t="shared" si="1"/>
        <v>89</v>
      </c>
      <c r="CP1" s="77">
        <f t="shared" si="1"/>
        <v>90</v>
      </c>
      <c r="CQ1" s="77">
        <f t="shared" si="1"/>
        <v>91</v>
      </c>
      <c r="CR1" s="77">
        <f t="shared" si="1"/>
        <v>92</v>
      </c>
      <c r="CS1" s="77">
        <f t="shared" si="1"/>
        <v>93</v>
      </c>
      <c r="CT1" s="77">
        <f t="shared" si="1"/>
        <v>94</v>
      </c>
      <c r="CU1" s="77">
        <f t="shared" si="1"/>
        <v>95</v>
      </c>
      <c r="CV1" s="77">
        <f t="shared" si="1"/>
        <v>96</v>
      </c>
      <c r="CW1" s="77">
        <f t="shared" si="1"/>
        <v>97</v>
      </c>
      <c r="CX1" s="77">
        <f t="shared" si="1"/>
        <v>98</v>
      </c>
      <c r="CY1" s="77">
        <f t="shared" si="1"/>
        <v>99</v>
      </c>
      <c r="CZ1" s="77">
        <f t="shared" si="1"/>
        <v>100</v>
      </c>
      <c r="DA1" s="77">
        <f t="shared" si="1"/>
        <v>101</v>
      </c>
      <c r="DB1" s="77">
        <f t="shared" si="1"/>
        <v>102</v>
      </c>
      <c r="DC1" s="77">
        <f t="shared" si="1"/>
        <v>103</v>
      </c>
      <c r="DD1" s="77">
        <f t="shared" si="1"/>
        <v>104</v>
      </c>
      <c r="DE1" s="77">
        <f t="shared" si="1"/>
        <v>105</v>
      </c>
      <c r="DF1" s="77">
        <f t="shared" si="1"/>
        <v>106</v>
      </c>
      <c r="DG1" s="77">
        <f t="shared" si="1"/>
        <v>107</v>
      </c>
      <c r="DH1" s="77">
        <f t="shared" si="1"/>
        <v>108</v>
      </c>
      <c r="DI1" s="77">
        <f t="shared" si="1"/>
        <v>109</v>
      </c>
      <c r="DJ1" s="77">
        <f t="shared" si="1"/>
        <v>110</v>
      </c>
      <c r="DK1" s="77">
        <f t="shared" si="1"/>
        <v>111</v>
      </c>
      <c r="DL1" s="77">
        <f t="shared" si="1"/>
        <v>112</v>
      </c>
      <c r="DM1" s="77">
        <f t="shared" si="1"/>
        <v>113</v>
      </c>
      <c r="DN1" s="77">
        <f t="shared" si="1"/>
        <v>114</v>
      </c>
      <c r="DO1" s="77">
        <f t="shared" si="1"/>
        <v>115</v>
      </c>
      <c r="DP1" s="77">
        <f t="shared" si="1"/>
        <v>116</v>
      </c>
      <c r="DQ1" s="77">
        <f t="shared" si="1"/>
        <v>117</v>
      </c>
      <c r="DR1" s="77">
        <f t="shared" si="1"/>
        <v>118</v>
      </c>
      <c r="DS1" s="77">
        <f t="shared" si="1"/>
        <v>119</v>
      </c>
      <c r="DT1" s="77">
        <f t="shared" si="1"/>
        <v>120</v>
      </c>
      <c r="DU1" s="77">
        <f t="shared" si="1"/>
        <v>121</v>
      </c>
      <c r="DV1" s="77">
        <f t="shared" si="1"/>
        <v>122</v>
      </c>
      <c r="DW1" s="77">
        <f t="shared" si="1"/>
        <v>123</v>
      </c>
      <c r="DX1" s="77">
        <f t="shared" si="1"/>
        <v>124</v>
      </c>
      <c r="DY1" s="77">
        <f t="shared" si="1"/>
        <v>125</v>
      </c>
      <c r="DZ1" s="77">
        <f t="shared" si="1"/>
        <v>126</v>
      </c>
      <c r="EA1" s="77">
        <f t="shared" si="1"/>
        <v>127</v>
      </c>
      <c r="EB1" s="77">
        <f t="shared" si="1"/>
        <v>128</v>
      </c>
      <c r="EC1" s="77">
        <f t="shared" si="1"/>
        <v>129</v>
      </c>
      <c r="ED1" s="77">
        <f t="shared" si="1"/>
        <v>130</v>
      </c>
      <c r="EE1" s="77">
        <f t="shared" si="1"/>
        <v>131</v>
      </c>
      <c r="EF1" s="77">
        <f t="shared" si="1"/>
        <v>132</v>
      </c>
    </row>
    <row r="2" ht="15.75" customHeight="1">
      <c r="A2" s="1"/>
      <c r="B2" s="77"/>
      <c r="C2" s="298" t="s">
        <v>152</v>
      </c>
      <c r="D2" s="77"/>
      <c r="E2" s="77">
        <f t="shared" ref="E2:EF2" si="2">ROUNDUP(E1/12,0)</f>
        <v>1</v>
      </c>
      <c r="F2" s="77">
        <f t="shared" si="2"/>
        <v>1</v>
      </c>
      <c r="G2" s="77">
        <f t="shared" si="2"/>
        <v>1</v>
      </c>
      <c r="H2" s="77">
        <f t="shared" si="2"/>
        <v>1</v>
      </c>
      <c r="I2" s="77">
        <f t="shared" si="2"/>
        <v>1</v>
      </c>
      <c r="J2" s="77">
        <f t="shared" si="2"/>
        <v>1</v>
      </c>
      <c r="K2" s="77">
        <f t="shared" si="2"/>
        <v>1</v>
      </c>
      <c r="L2" s="77">
        <f t="shared" si="2"/>
        <v>1</v>
      </c>
      <c r="M2" s="77">
        <f t="shared" si="2"/>
        <v>1</v>
      </c>
      <c r="N2" s="77">
        <f t="shared" si="2"/>
        <v>1</v>
      </c>
      <c r="O2" s="77">
        <f t="shared" si="2"/>
        <v>1</v>
      </c>
      <c r="P2" s="77">
        <f t="shared" si="2"/>
        <v>1</v>
      </c>
      <c r="Q2" s="77">
        <f t="shared" si="2"/>
        <v>2</v>
      </c>
      <c r="R2" s="77">
        <f t="shared" si="2"/>
        <v>2</v>
      </c>
      <c r="S2" s="77">
        <f t="shared" si="2"/>
        <v>2</v>
      </c>
      <c r="T2" s="77">
        <f t="shared" si="2"/>
        <v>2</v>
      </c>
      <c r="U2" s="77">
        <f t="shared" si="2"/>
        <v>2</v>
      </c>
      <c r="V2" s="77">
        <f t="shared" si="2"/>
        <v>2</v>
      </c>
      <c r="W2" s="77">
        <f t="shared" si="2"/>
        <v>2</v>
      </c>
      <c r="X2" s="77">
        <f t="shared" si="2"/>
        <v>2</v>
      </c>
      <c r="Y2" s="77">
        <f t="shared" si="2"/>
        <v>2</v>
      </c>
      <c r="Z2" s="77">
        <f t="shared" si="2"/>
        <v>2</v>
      </c>
      <c r="AA2" s="77">
        <f t="shared" si="2"/>
        <v>2</v>
      </c>
      <c r="AB2" s="77">
        <f t="shared" si="2"/>
        <v>2</v>
      </c>
      <c r="AC2" s="77">
        <f t="shared" si="2"/>
        <v>3</v>
      </c>
      <c r="AD2" s="77">
        <f t="shared" si="2"/>
        <v>3</v>
      </c>
      <c r="AE2" s="77">
        <f t="shared" si="2"/>
        <v>3</v>
      </c>
      <c r="AF2" s="77">
        <f t="shared" si="2"/>
        <v>3</v>
      </c>
      <c r="AG2" s="77">
        <f t="shared" si="2"/>
        <v>3</v>
      </c>
      <c r="AH2" s="77">
        <f t="shared" si="2"/>
        <v>3</v>
      </c>
      <c r="AI2" s="77">
        <f t="shared" si="2"/>
        <v>3</v>
      </c>
      <c r="AJ2" s="77">
        <f t="shared" si="2"/>
        <v>3</v>
      </c>
      <c r="AK2" s="77">
        <f t="shared" si="2"/>
        <v>3</v>
      </c>
      <c r="AL2" s="77">
        <f t="shared" si="2"/>
        <v>3</v>
      </c>
      <c r="AM2" s="77">
        <f t="shared" si="2"/>
        <v>3</v>
      </c>
      <c r="AN2" s="77">
        <f t="shared" si="2"/>
        <v>3</v>
      </c>
      <c r="AO2" s="77">
        <f t="shared" si="2"/>
        <v>4</v>
      </c>
      <c r="AP2" s="77">
        <f t="shared" si="2"/>
        <v>4</v>
      </c>
      <c r="AQ2" s="77">
        <f t="shared" si="2"/>
        <v>4</v>
      </c>
      <c r="AR2" s="77">
        <f t="shared" si="2"/>
        <v>4</v>
      </c>
      <c r="AS2" s="77">
        <f t="shared" si="2"/>
        <v>4</v>
      </c>
      <c r="AT2" s="77">
        <f t="shared" si="2"/>
        <v>4</v>
      </c>
      <c r="AU2" s="77">
        <f t="shared" si="2"/>
        <v>4</v>
      </c>
      <c r="AV2" s="77">
        <f t="shared" si="2"/>
        <v>4</v>
      </c>
      <c r="AW2" s="77">
        <f t="shared" si="2"/>
        <v>4</v>
      </c>
      <c r="AX2" s="77">
        <f t="shared" si="2"/>
        <v>4</v>
      </c>
      <c r="AY2" s="77">
        <f t="shared" si="2"/>
        <v>4</v>
      </c>
      <c r="AZ2" s="77">
        <f t="shared" si="2"/>
        <v>4</v>
      </c>
      <c r="BA2" s="77">
        <f t="shared" si="2"/>
        <v>5</v>
      </c>
      <c r="BB2" s="77">
        <f t="shared" si="2"/>
        <v>5</v>
      </c>
      <c r="BC2" s="77">
        <f t="shared" si="2"/>
        <v>5</v>
      </c>
      <c r="BD2" s="77">
        <f t="shared" si="2"/>
        <v>5</v>
      </c>
      <c r="BE2" s="77">
        <f t="shared" si="2"/>
        <v>5</v>
      </c>
      <c r="BF2" s="77">
        <f t="shared" si="2"/>
        <v>5</v>
      </c>
      <c r="BG2" s="77">
        <f t="shared" si="2"/>
        <v>5</v>
      </c>
      <c r="BH2" s="77">
        <f t="shared" si="2"/>
        <v>5</v>
      </c>
      <c r="BI2" s="77">
        <f t="shared" si="2"/>
        <v>5</v>
      </c>
      <c r="BJ2" s="77">
        <f t="shared" si="2"/>
        <v>5</v>
      </c>
      <c r="BK2" s="77">
        <f t="shared" si="2"/>
        <v>5</v>
      </c>
      <c r="BL2" s="77">
        <f t="shared" si="2"/>
        <v>5</v>
      </c>
      <c r="BM2" s="77">
        <f t="shared" si="2"/>
        <v>6</v>
      </c>
      <c r="BN2" s="77">
        <f t="shared" si="2"/>
        <v>6</v>
      </c>
      <c r="BO2" s="77">
        <f t="shared" si="2"/>
        <v>6</v>
      </c>
      <c r="BP2" s="77">
        <f t="shared" si="2"/>
        <v>6</v>
      </c>
      <c r="BQ2" s="77">
        <f t="shared" si="2"/>
        <v>6</v>
      </c>
      <c r="BR2" s="77">
        <f t="shared" si="2"/>
        <v>6</v>
      </c>
      <c r="BS2" s="77">
        <f t="shared" si="2"/>
        <v>6</v>
      </c>
      <c r="BT2" s="77">
        <f t="shared" si="2"/>
        <v>6</v>
      </c>
      <c r="BU2" s="77">
        <f t="shared" si="2"/>
        <v>6</v>
      </c>
      <c r="BV2" s="77">
        <f t="shared" si="2"/>
        <v>6</v>
      </c>
      <c r="BW2" s="77">
        <f t="shared" si="2"/>
        <v>6</v>
      </c>
      <c r="BX2" s="77">
        <f t="shared" si="2"/>
        <v>6</v>
      </c>
      <c r="BY2" s="77">
        <f t="shared" si="2"/>
        <v>7</v>
      </c>
      <c r="BZ2" s="77">
        <f t="shared" si="2"/>
        <v>7</v>
      </c>
      <c r="CA2" s="77">
        <f t="shared" si="2"/>
        <v>7</v>
      </c>
      <c r="CB2" s="77">
        <f t="shared" si="2"/>
        <v>7</v>
      </c>
      <c r="CC2" s="77">
        <f t="shared" si="2"/>
        <v>7</v>
      </c>
      <c r="CD2" s="77">
        <f t="shared" si="2"/>
        <v>7</v>
      </c>
      <c r="CE2" s="77">
        <f t="shared" si="2"/>
        <v>7</v>
      </c>
      <c r="CF2" s="77">
        <f t="shared" si="2"/>
        <v>7</v>
      </c>
      <c r="CG2" s="77">
        <f t="shared" si="2"/>
        <v>7</v>
      </c>
      <c r="CH2" s="77">
        <f t="shared" si="2"/>
        <v>7</v>
      </c>
      <c r="CI2" s="77">
        <f t="shared" si="2"/>
        <v>7</v>
      </c>
      <c r="CJ2" s="77">
        <f t="shared" si="2"/>
        <v>7</v>
      </c>
      <c r="CK2" s="77">
        <f t="shared" si="2"/>
        <v>8</v>
      </c>
      <c r="CL2" s="77">
        <f t="shared" si="2"/>
        <v>8</v>
      </c>
      <c r="CM2" s="77">
        <f t="shared" si="2"/>
        <v>8</v>
      </c>
      <c r="CN2" s="77">
        <f t="shared" si="2"/>
        <v>8</v>
      </c>
      <c r="CO2" s="77">
        <f t="shared" si="2"/>
        <v>8</v>
      </c>
      <c r="CP2" s="77">
        <f t="shared" si="2"/>
        <v>8</v>
      </c>
      <c r="CQ2" s="77">
        <f t="shared" si="2"/>
        <v>8</v>
      </c>
      <c r="CR2" s="77">
        <f t="shared" si="2"/>
        <v>8</v>
      </c>
      <c r="CS2" s="77">
        <f t="shared" si="2"/>
        <v>8</v>
      </c>
      <c r="CT2" s="77">
        <f t="shared" si="2"/>
        <v>8</v>
      </c>
      <c r="CU2" s="77">
        <f t="shared" si="2"/>
        <v>8</v>
      </c>
      <c r="CV2" s="77">
        <f t="shared" si="2"/>
        <v>8</v>
      </c>
      <c r="CW2" s="77">
        <f t="shared" si="2"/>
        <v>9</v>
      </c>
      <c r="CX2" s="77">
        <f t="shared" si="2"/>
        <v>9</v>
      </c>
      <c r="CY2" s="77">
        <f t="shared" si="2"/>
        <v>9</v>
      </c>
      <c r="CZ2" s="77">
        <f t="shared" si="2"/>
        <v>9</v>
      </c>
      <c r="DA2" s="77">
        <f t="shared" si="2"/>
        <v>9</v>
      </c>
      <c r="DB2" s="77">
        <f t="shared" si="2"/>
        <v>9</v>
      </c>
      <c r="DC2" s="77">
        <f t="shared" si="2"/>
        <v>9</v>
      </c>
      <c r="DD2" s="77">
        <f t="shared" si="2"/>
        <v>9</v>
      </c>
      <c r="DE2" s="77">
        <f t="shared" si="2"/>
        <v>9</v>
      </c>
      <c r="DF2" s="77">
        <f t="shared" si="2"/>
        <v>9</v>
      </c>
      <c r="DG2" s="77">
        <f t="shared" si="2"/>
        <v>9</v>
      </c>
      <c r="DH2" s="77">
        <f t="shared" si="2"/>
        <v>9</v>
      </c>
      <c r="DI2" s="77">
        <f t="shared" si="2"/>
        <v>10</v>
      </c>
      <c r="DJ2" s="77">
        <f t="shared" si="2"/>
        <v>10</v>
      </c>
      <c r="DK2" s="77">
        <f t="shared" si="2"/>
        <v>10</v>
      </c>
      <c r="DL2" s="77">
        <f t="shared" si="2"/>
        <v>10</v>
      </c>
      <c r="DM2" s="77">
        <f t="shared" si="2"/>
        <v>10</v>
      </c>
      <c r="DN2" s="77">
        <f t="shared" si="2"/>
        <v>10</v>
      </c>
      <c r="DO2" s="77">
        <f t="shared" si="2"/>
        <v>10</v>
      </c>
      <c r="DP2" s="77">
        <f t="shared" si="2"/>
        <v>10</v>
      </c>
      <c r="DQ2" s="77">
        <f t="shared" si="2"/>
        <v>10</v>
      </c>
      <c r="DR2" s="77">
        <f t="shared" si="2"/>
        <v>10</v>
      </c>
      <c r="DS2" s="77">
        <f t="shared" si="2"/>
        <v>10</v>
      </c>
      <c r="DT2" s="77">
        <f t="shared" si="2"/>
        <v>10</v>
      </c>
      <c r="DU2" s="77">
        <f t="shared" si="2"/>
        <v>11</v>
      </c>
      <c r="DV2" s="77">
        <f t="shared" si="2"/>
        <v>11</v>
      </c>
      <c r="DW2" s="77">
        <f t="shared" si="2"/>
        <v>11</v>
      </c>
      <c r="DX2" s="77">
        <f t="shared" si="2"/>
        <v>11</v>
      </c>
      <c r="DY2" s="77">
        <f t="shared" si="2"/>
        <v>11</v>
      </c>
      <c r="DZ2" s="77">
        <f t="shared" si="2"/>
        <v>11</v>
      </c>
      <c r="EA2" s="77">
        <f t="shared" si="2"/>
        <v>11</v>
      </c>
      <c r="EB2" s="296">
        <f t="shared" si="2"/>
        <v>11</v>
      </c>
      <c r="EC2" s="77">
        <f t="shared" si="2"/>
        <v>11</v>
      </c>
      <c r="ED2" s="77">
        <f t="shared" si="2"/>
        <v>11</v>
      </c>
      <c r="EE2" s="77">
        <f t="shared" si="2"/>
        <v>11</v>
      </c>
      <c r="EF2" s="297">
        <f t="shared" si="2"/>
        <v>11</v>
      </c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</row>
    <row r="4" ht="15.75" customHeight="1">
      <c r="A4" s="1"/>
      <c r="B4" s="1"/>
      <c r="C4" s="1"/>
      <c r="D4" s="1" t="s">
        <v>79</v>
      </c>
      <c r="E4" s="49">
        <f>'201 s. Wright'!D21+'408 e. Stoughton'!D21+'902 s. Lincoln'!D21+'105 e. Green'!D21</f>
        <v>135676.8014</v>
      </c>
      <c r="F4" s="49">
        <f>'201 s. Wright'!E21+'408 e. Stoughton'!E21+'902 s. Lincoln'!E21+'105 e. Green'!E21</f>
        <v>135676.8014</v>
      </c>
      <c r="G4" s="49">
        <f>'201 s. Wright'!F21+'408 e. Stoughton'!F21+'902 s. Lincoln'!F21+'105 e. Green'!F21</f>
        <v>135676.8014</v>
      </c>
      <c r="H4" s="49">
        <f>'201 s. Wright'!G21+'408 e. Stoughton'!G21+'902 s. Lincoln'!G21+'105 e. Green'!G21</f>
        <v>135676.8014</v>
      </c>
      <c r="I4" s="49">
        <f>'201 s. Wright'!H21+'408 e. Stoughton'!H21+'902 s. Lincoln'!H21+'105 e. Green'!H21</f>
        <v>135676.8014</v>
      </c>
      <c r="J4" s="49">
        <f>'201 s. Wright'!I21+'408 e. Stoughton'!I21+'902 s. Lincoln'!I21+'105 e. Green'!I21</f>
        <v>135676.8014</v>
      </c>
      <c r="K4" s="49">
        <f>'201 s. Wright'!J21+'408 e. Stoughton'!J21+'902 s. Lincoln'!J21+'105 e. Green'!J21</f>
        <v>135676.8014</v>
      </c>
      <c r="L4" s="49">
        <f>'201 s. Wright'!K21+'408 e. Stoughton'!K21+'902 s. Lincoln'!K21+'105 e. Green'!K21</f>
        <v>135676.8014</v>
      </c>
      <c r="M4" s="49">
        <f>'201 s. Wright'!L21+'408 e. Stoughton'!L21+'902 s. Lincoln'!L21+'105 e. Green'!L21</f>
        <v>135676.8014</v>
      </c>
      <c r="N4" s="49">
        <f>'201 s. Wright'!M21+'408 e. Stoughton'!M21+'902 s. Lincoln'!M21+'105 e. Green'!M21</f>
        <v>135676.8014</v>
      </c>
      <c r="O4" s="49">
        <f>'201 s. Wright'!N21+'408 e. Stoughton'!N21+'902 s. Lincoln'!N21+'105 e. Green'!N21</f>
        <v>135676.8014</v>
      </c>
      <c r="P4" s="49">
        <f>'201 s. Wright'!O21+'408 e. Stoughton'!O21+'902 s. Lincoln'!O21+'105 e. Green'!O21</f>
        <v>135676.8014</v>
      </c>
      <c r="Q4" s="49">
        <f>'201 s. Wright'!P21+'408 e. Stoughton'!P21+'902 s. Lincoln'!P21+'105 e. Green'!P21</f>
        <v>142584.2974</v>
      </c>
      <c r="R4" s="49">
        <f>'201 s. Wright'!Q21+'408 e. Stoughton'!Q21+'902 s. Lincoln'!Q21+'105 e. Green'!Q21</f>
        <v>142584.2974</v>
      </c>
      <c r="S4" s="49">
        <f>'201 s. Wright'!R21+'408 e. Stoughton'!R21+'902 s. Lincoln'!R21+'105 e. Green'!R21</f>
        <v>142584.2974</v>
      </c>
      <c r="T4" s="49">
        <f>'201 s. Wright'!S21+'408 e. Stoughton'!S21+'902 s. Lincoln'!S21+'105 e. Green'!S21</f>
        <v>142584.2974</v>
      </c>
      <c r="U4" s="49">
        <f>'201 s. Wright'!T21+'408 e. Stoughton'!T21+'902 s. Lincoln'!T21+'105 e. Green'!T21</f>
        <v>142584.2974</v>
      </c>
      <c r="V4" s="49">
        <f>'201 s. Wright'!U21+'408 e. Stoughton'!U21+'902 s. Lincoln'!U21+'105 e. Green'!U21</f>
        <v>142584.2974</v>
      </c>
      <c r="W4" s="49">
        <f>'201 s. Wright'!V21+'408 e. Stoughton'!V21+'902 s. Lincoln'!V21+'105 e. Green'!V21</f>
        <v>142584.2974</v>
      </c>
      <c r="X4" s="49">
        <f>'201 s. Wright'!W21+'408 e. Stoughton'!W21+'902 s. Lincoln'!W21+'105 e. Green'!W21</f>
        <v>142584.2974</v>
      </c>
      <c r="Y4" s="49">
        <f>'201 s. Wright'!X21+'408 e. Stoughton'!X21+'902 s. Lincoln'!X21+'105 e. Green'!X21</f>
        <v>142584.2974</v>
      </c>
      <c r="Z4" s="49">
        <f>'201 s. Wright'!Y21+'408 e. Stoughton'!Y21+'902 s. Lincoln'!Y21+'105 e. Green'!Y21</f>
        <v>142584.2974</v>
      </c>
      <c r="AA4" s="49">
        <f>'201 s. Wright'!Z21+'408 e. Stoughton'!Z21+'902 s. Lincoln'!Z21+'105 e. Green'!Z21</f>
        <v>142584.2974</v>
      </c>
      <c r="AB4" s="49">
        <f>'201 s. Wright'!AA21+'408 e. Stoughton'!AA21+'902 s. Lincoln'!AA21+'105 e. Green'!AA21</f>
        <v>142584.2974</v>
      </c>
      <c r="AC4" s="49">
        <f>'201 s. Wright'!AB21+'408 e. Stoughton'!AB21+'902 s. Lincoln'!AB21+'105 e. Green'!AB21</f>
        <v>145537.4498</v>
      </c>
      <c r="AD4" s="49">
        <f>'201 s. Wright'!AC21+'408 e. Stoughton'!AC21+'902 s. Lincoln'!AC21+'105 e. Green'!AC21</f>
        <v>145537.4498</v>
      </c>
      <c r="AE4" s="49">
        <f>'201 s. Wright'!AD21+'408 e. Stoughton'!AD21+'902 s. Lincoln'!AD21+'105 e. Green'!AD21</f>
        <v>145537.4498</v>
      </c>
      <c r="AF4" s="49">
        <f>'201 s. Wright'!AE21+'408 e. Stoughton'!AE21+'902 s. Lincoln'!AE21+'105 e. Green'!AE21</f>
        <v>145537.4498</v>
      </c>
      <c r="AG4" s="49">
        <f>'201 s. Wright'!AF21+'408 e. Stoughton'!AF21+'902 s. Lincoln'!AF21+'105 e. Green'!AF21</f>
        <v>145537.4498</v>
      </c>
      <c r="AH4" s="49">
        <f>'201 s. Wright'!AG21+'408 e. Stoughton'!AG21+'902 s. Lincoln'!AG21+'105 e. Green'!AG21</f>
        <v>145537.4498</v>
      </c>
      <c r="AI4" s="49">
        <f>'201 s. Wright'!AH21+'408 e. Stoughton'!AH21+'902 s. Lincoln'!AH21+'105 e. Green'!AH21</f>
        <v>145537.4498</v>
      </c>
      <c r="AJ4" s="49">
        <f>'201 s. Wright'!AI21+'408 e. Stoughton'!AI21+'902 s. Lincoln'!AI21+'105 e. Green'!AI21</f>
        <v>145537.4498</v>
      </c>
      <c r="AK4" s="49">
        <f>'201 s. Wright'!AJ21+'408 e. Stoughton'!AJ21+'902 s. Lincoln'!AJ21+'105 e. Green'!AJ21</f>
        <v>145537.4498</v>
      </c>
      <c r="AL4" s="49">
        <f>'201 s. Wright'!AK21+'408 e. Stoughton'!AK21+'902 s. Lincoln'!AK21+'105 e. Green'!AK21</f>
        <v>145537.4498</v>
      </c>
      <c r="AM4" s="49">
        <f>'201 s. Wright'!AL21+'408 e. Stoughton'!AL21+'902 s. Lincoln'!AL21+'105 e. Green'!AL21</f>
        <v>145537.4498</v>
      </c>
      <c r="AN4" s="49">
        <f>'201 s. Wright'!AM21+'408 e. Stoughton'!AM21+'902 s. Lincoln'!AM21+'105 e. Green'!AM21</f>
        <v>145537.4498</v>
      </c>
      <c r="AO4" s="49">
        <f>'201 s. Wright'!AN21+'408 e. Stoughton'!AN21+'902 s. Lincoln'!AN21+'105 e. Green'!AN21</f>
        <v>148552.7092</v>
      </c>
      <c r="AP4" s="49">
        <f>'201 s. Wright'!AO21+'408 e. Stoughton'!AO21+'902 s. Lincoln'!AO21+'105 e. Green'!AO21</f>
        <v>148552.7092</v>
      </c>
      <c r="AQ4" s="49">
        <f>'201 s. Wright'!AP21+'408 e. Stoughton'!AP21+'902 s. Lincoln'!AP21+'105 e. Green'!AP21</f>
        <v>148552.7092</v>
      </c>
      <c r="AR4" s="49">
        <f>'201 s. Wright'!AQ21+'408 e. Stoughton'!AQ21+'902 s. Lincoln'!AQ21+'105 e. Green'!AQ21</f>
        <v>148552.7092</v>
      </c>
      <c r="AS4" s="49">
        <f>'201 s. Wright'!AR21+'408 e. Stoughton'!AR21+'902 s. Lincoln'!AR21+'105 e. Green'!AR21</f>
        <v>148552.7092</v>
      </c>
      <c r="AT4" s="49">
        <f>'201 s. Wright'!AS21+'408 e. Stoughton'!AS21+'902 s. Lincoln'!AS21+'105 e. Green'!AS21</f>
        <v>148552.7092</v>
      </c>
      <c r="AU4" s="49">
        <f>'201 s. Wright'!AT21+'408 e. Stoughton'!AT21+'902 s. Lincoln'!AT21+'105 e. Green'!AT21</f>
        <v>148552.7092</v>
      </c>
      <c r="AV4" s="49">
        <f>'201 s. Wright'!AU21+'408 e. Stoughton'!AU21+'902 s. Lincoln'!AU21+'105 e. Green'!AU21</f>
        <v>148552.7092</v>
      </c>
      <c r="AW4" s="49">
        <f>'201 s. Wright'!AV21+'408 e. Stoughton'!AV21+'902 s. Lincoln'!AV21+'105 e. Green'!AV21</f>
        <v>148552.7092</v>
      </c>
      <c r="AX4" s="49">
        <f>'201 s. Wright'!AW21+'408 e. Stoughton'!AW21+'902 s. Lincoln'!AW21+'105 e. Green'!AW21</f>
        <v>148552.7092</v>
      </c>
      <c r="AY4" s="49">
        <f>'201 s. Wright'!AX21+'408 e. Stoughton'!AX21+'902 s. Lincoln'!AX21+'105 e. Green'!AX21</f>
        <v>148552.7092</v>
      </c>
      <c r="AZ4" s="49">
        <f>'201 s. Wright'!AY21+'408 e. Stoughton'!AY21+'902 s. Lincoln'!AY21+'105 e. Green'!AY21</f>
        <v>148552.7092</v>
      </c>
      <c r="BA4" s="49">
        <f>'201 s. Wright'!AZ21+'408 e. Stoughton'!AZ21+'902 s. Lincoln'!AZ21+'105 e. Green'!AZ21</f>
        <v>153009.2905</v>
      </c>
      <c r="BB4" s="49">
        <f>'201 s. Wright'!BA21+'408 e. Stoughton'!BA21+'902 s. Lincoln'!BA21+'105 e. Green'!BA21</f>
        <v>153009.2905</v>
      </c>
      <c r="BC4" s="49">
        <f>'201 s. Wright'!BB21+'408 e. Stoughton'!BB21+'902 s. Lincoln'!BB21+'105 e. Green'!BB21</f>
        <v>153009.2905</v>
      </c>
      <c r="BD4" s="49">
        <f>'201 s. Wright'!BC21+'408 e. Stoughton'!BC21+'902 s. Lincoln'!BC21+'105 e. Green'!BC21</f>
        <v>153009.2905</v>
      </c>
      <c r="BE4" s="49">
        <f>'201 s. Wright'!BD21+'408 e. Stoughton'!BD21+'902 s. Lincoln'!BD21+'105 e. Green'!BD21</f>
        <v>153009.2905</v>
      </c>
      <c r="BF4" s="49">
        <f>'201 s. Wright'!BE21+'408 e. Stoughton'!BE21+'902 s. Lincoln'!BE21+'105 e. Green'!BE21</f>
        <v>153009.2905</v>
      </c>
      <c r="BG4" s="49">
        <f>'201 s. Wright'!BF21+'408 e. Stoughton'!BF21+'902 s. Lincoln'!BF21+'105 e. Green'!BF21</f>
        <v>153009.2905</v>
      </c>
      <c r="BH4" s="49">
        <f>'201 s. Wright'!BG21+'408 e. Stoughton'!BG21+'902 s. Lincoln'!BG21+'105 e. Green'!BG21</f>
        <v>153009.2905</v>
      </c>
      <c r="BI4" s="49">
        <f>'201 s. Wright'!BH21+'408 e. Stoughton'!BH21+'902 s. Lincoln'!BH21+'105 e. Green'!BH21</f>
        <v>153009.2905</v>
      </c>
      <c r="BJ4" s="49">
        <f>'201 s. Wright'!BI21+'408 e. Stoughton'!BI21+'902 s. Lincoln'!BI21+'105 e. Green'!BI21</f>
        <v>153009.2905</v>
      </c>
      <c r="BK4" s="49">
        <f>'201 s. Wright'!BJ21+'408 e. Stoughton'!BJ21+'902 s. Lincoln'!BJ21+'105 e. Green'!BJ21</f>
        <v>153009.2905</v>
      </c>
      <c r="BL4" s="49">
        <f>'201 s. Wright'!BK21+'408 e. Stoughton'!BK21+'902 s. Lincoln'!BK21+'105 e. Green'!BK21</f>
        <v>153009.2905</v>
      </c>
      <c r="BM4" s="49">
        <f>'201 s. Wright'!BL21+'408 e. Stoughton'!BL21+'902 s. Lincoln'!BL21+'105 e. Green'!BL21</f>
        <v>157599.5692</v>
      </c>
      <c r="BN4" s="49">
        <f>'201 s. Wright'!BM21+'408 e. Stoughton'!BM21+'902 s. Lincoln'!BM21+'105 e. Green'!BM21</f>
        <v>157599.5692</v>
      </c>
      <c r="BO4" s="49">
        <f>'201 s. Wright'!BN21+'408 e. Stoughton'!BN21+'902 s. Lincoln'!BN21+'105 e. Green'!BN21</f>
        <v>157599.5692</v>
      </c>
      <c r="BP4" s="49">
        <f>'201 s. Wright'!BO21+'408 e. Stoughton'!BO21+'902 s. Lincoln'!BO21+'105 e. Green'!BO21</f>
        <v>157599.5692</v>
      </c>
      <c r="BQ4" s="49">
        <f>'201 s. Wright'!BP21+'408 e. Stoughton'!BP21+'902 s. Lincoln'!BP21+'105 e. Green'!BP21</f>
        <v>157599.5692</v>
      </c>
      <c r="BR4" s="49">
        <f>'201 s. Wright'!BQ21+'408 e. Stoughton'!BQ21+'902 s. Lincoln'!BQ21+'105 e. Green'!BQ21</f>
        <v>157599.5692</v>
      </c>
      <c r="BS4" s="49">
        <f>'201 s. Wright'!BR21+'408 e. Stoughton'!BR21+'902 s. Lincoln'!BR21+'105 e. Green'!BR21</f>
        <v>157599.5692</v>
      </c>
      <c r="BT4" s="49">
        <f>'201 s. Wright'!BS21+'408 e. Stoughton'!BS21+'902 s. Lincoln'!BS21+'105 e. Green'!BS21</f>
        <v>157599.5692</v>
      </c>
      <c r="BU4" s="49">
        <f>'201 s. Wright'!BT21+'408 e. Stoughton'!BT21+'902 s. Lincoln'!BT21+'105 e. Green'!BT21</f>
        <v>157599.5692</v>
      </c>
      <c r="BV4" s="49">
        <f>'201 s. Wright'!BU21+'408 e. Stoughton'!BU21+'902 s. Lincoln'!BU21+'105 e. Green'!BU21</f>
        <v>157599.5692</v>
      </c>
      <c r="BW4" s="49">
        <f>'201 s. Wright'!BV21+'408 e. Stoughton'!BV21+'902 s. Lincoln'!BV21+'105 e. Green'!BV21</f>
        <v>157599.5692</v>
      </c>
      <c r="BX4" s="49">
        <f>'201 s. Wright'!BW21+'408 e. Stoughton'!BW21+'902 s. Lincoln'!BW21+'105 e. Green'!BW21</f>
        <v>157599.5692</v>
      </c>
      <c r="BY4" s="49">
        <f>'201 s. Wright'!BX21+'408 e. Stoughton'!BX21+'902 s. Lincoln'!BX21+'105 e. Green'!BX21</f>
        <v>162327.5563</v>
      </c>
      <c r="BZ4" s="49">
        <f>'201 s. Wright'!BY21+'408 e. Stoughton'!BY21+'902 s. Lincoln'!BY21+'105 e. Green'!BY21</f>
        <v>162327.5563</v>
      </c>
      <c r="CA4" s="49">
        <f>'201 s. Wright'!BZ21+'408 e. Stoughton'!BZ21+'902 s. Lincoln'!BZ21+'105 e. Green'!BZ21</f>
        <v>162327.5563</v>
      </c>
      <c r="CB4" s="49">
        <f>'201 s. Wright'!CA21+'408 e. Stoughton'!CA21+'902 s. Lincoln'!CA21+'105 e. Green'!CA21</f>
        <v>162327.5563</v>
      </c>
      <c r="CC4" s="49">
        <f>'201 s. Wright'!CB21+'408 e. Stoughton'!CB21+'902 s. Lincoln'!CB21+'105 e. Green'!CB21</f>
        <v>162327.5563</v>
      </c>
      <c r="CD4" s="49">
        <f>'201 s. Wright'!CC21+'408 e. Stoughton'!CC21+'902 s. Lincoln'!CC21+'105 e. Green'!CC21</f>
        <v>162327.5563</v>
      </c>
      <c r="CE4" s="49">
        <f>'201 s. Wright'!CD21+'408 e. Stoughton'!CD21+'902 s. Lincoln'!CD21+'105 e. Green'!CD21</f>
        <v>162327.5563</v>
      </c>
      <c r="CF4" s="49">
        <f>'201 s. Wright'!CE21+'408 e. Stoughton'!CE21+'902 s. Lincoln'!CE21+'105 e. Green'!CE21</f>
        <v>162327.5563</v>
      </c>
      <c r="CG4" s="49">
        <f>'201 s. Wright'!CF21+'408 e. Stoughton'!CF21+'902 s. Lincoln'!CF21+'105 e. Green'!CF21</f>
        <v>162327.5563</v>
      </c>
      <c r="CH4" s="49">
        <f>'201 s. Wright'!CG21+'408 e. Stoughton'!CG21+'902 s. Lincoln'!CG21+'105 e. Green'!CG21</f>
        <v>162327.5563</v>
      </c>
      <c r="CI4" s="49">
        <f>'201 s. Wright'!CH21+'408 e. Stoughton'!CH21+'902 s. Lincoln'!CH21+'105 e. Green'!CH21</f>
        <v>162327.5563</v>
      </c>
      <c r="CJ4" s="49">
        <f>'201 s. Wright'!CI21+'408 e. Stoughton'!CI21+'902 s. Lincoln'!CI21+'105 e. Green'!CI21</f>
        <v>162327.5563</v>
      </c>
      <c r="CK4" s="49">
        <f>'201 s. Wright'!CJ21+'408 e. Stoughton'!CJ21+'902 s. Lincoln'!CJ21+'105 e. Green'!CJ21</f>
        <v>167197.383</v>
      </c>
      <c r="CL4" s="49">
        <f>'201 s. Wright'!CK21+'408 e. Stoughton'!CK21+'902 s. Lincoln'!CK21+'105 e. Green'!CK21</f>
        <v>167197.383</v>
      </c>
      <c r="CM4" s="49">
        <f>'201 s. Wright'!CL21+'408 e. Stoughton'!CL21+'902 s. Lincoln'!CL21+'105 e. Green'!CL21</f>
        <v>167197.383</v>
      </c>
      <c r="CN4" s="49">
        <f>'201 s. Wright'!CM21+'408 e. Stoughton'!CM21+'902 s. Lincoln'!CM21+'105 e. Green'!CM21</f>
        <v>167197.383</v>
      </c>
      <c r="CO4" s="49">
        <f>'201 s. Wright'!CN21+'408 e. Stoughton'!CN21+'902 s. Lincoln'!CN21+'105 e. Green'!CN21</f>
        <v>167197.383</v>
      </c>
      <c r="CP4" s="49">
        <f>'201 s. Wright'!CO21+'408 e. Stoughton'!CO21+'902 s. Lincoln'!CO21+'105 e. Green'!CO21</f>
        <v>167197.383</v>
      </c>
      <c r="CQ4" s="49">
        <f>'201 s. Wright'!CP21+'408 e. Stoughton'!CP21+'902 s. Lincoln'!CP21+'105 e. Green'!CP21</f>
        <v>167197.383</v>
      </c>
      <c r="CR4" s="49">
        <f>'201 s. Wright'!CQ21+'408 e. Stoughton'!CQ21+'902 s. Lincoln'!CQ21+'105 e. Green'!CQ21</f>
        <v>167197.383</v>
      </c>
      <c r="CS4" s="49">
        <f>'201 s. Wright'!CR21+'408 e. Stoughton'!CR21+'902 s. Lincoln'!CR21+'105 e. Green'!CR21</f>
        <v>167197.383</v>
      </c>
      <c r="CT4" s="49">
        <f>'201 s. Wright'!CS21+'408 e. Stoughton'!CS21+'902 s. Lincoln'!CS21+'105 e. Green'!CS21</f>
        <v>167197.383</v>
      </c>
      <c r="CU4" s="49">
        <f>'201 s. Wright'!CT21+'408 e. Stoughton'!CT21+'902 s. Lincoln'!CT21+'105 e. Green'!CT21</f>
        <v>167197.383</v>
      </c>
      <c r="CV4" s="49">
        <f>'201 s. Wright'!CU21+'408 e. Stoughton'!CU21+'902 s. Lincoln'!CU21+'105 e. Green'!CU21</f>
        <v>167197.383</v>
      </c>
      <c r="CW4" s="49">
        <f>'201 s. Wright'!CV21+'408 e. Stoughton'!CV21+'902 s. Lincoln'!CV21+'105 e. Green'!CV21</f>
        <v>172213.3045</v>
      </c>
      <c r="CX4" s="49">
        <f>'201 s. Wright'!CW21+'408 e. Stoughton'!CW21+'902 s. Lincoln'!CW21+'105 e. Green'!CW21</f>
        <v>172213.3045</v>
      </c>
      <c r="CY4" s="49">
        <f>'201 s. Wright'!CX21+'408 e. Stoughton'!CX21+'902 s. Lincoln'!CX21+'105 e. Green'!CX21</f>
        <v>172213.3045</v>
      </c>
      <c r="CZ4" s="49">
        <f>'201 s. Wright'!CY21+'408 e. Stoughton'!CY21+'902 s. Lincoln'!CY21+'105 e. Green'!CY21</f>
        <v>172213.3045</v>
      </c>
      <c r="DA4" s="49">
        <f>'201 s. Wright'!CZ21+'408 e. Stoughton'!CZ21+'902 s. Lincoln'!CZ21+'105 e. Green'!CZ21</f>
        <v>172213.3045</v>
      </c>
      <c r="DB4" s="49">
        <f>'201 s. Wright'!DA21+'408 e. Stoughton'!DA21+'902 s. Lincoln'!DA21+'105 e. Green'!DA21</f>
        <v>172213.3045</v>
      </c>
      <c r="DC4" s="49">
        <f>'201 s. Wright'!DB21+'408 e. Stoughton'!DB21+'902 s. Lincoln'!DB21+'105 e. Green'!DB21</f>
        <v>172213.3045</v>
      </c>
      <c r="DD4" s="49">
        <f>'201 s. Wright'!DC21+'408 e. Stoughton'!DC21+'902 s. Lincoln'!DC21+'105 e. Green'!DC21</f>
        <v>172213.3045</v>
      </c>
      <c r="DE4" s="49">
        <f>'201 s. Wright'!DD21+'408 e. Stoughton'!DD21+'902 s. Lincoln'!DD21+'105 e. Green'!DD21</f>
        <v>172213.3045</v>
      </c>
      <c r="DF4" s="49">
        <f>'201 s. Wright'!DE21+'408 e. Stoughton'!DE21+'902 s. Lincoln'!DE21+'105 e. Green'!DE21</f>
        <v>172213.3045</v>
      </c>
      <c r="DG4" s="49">
        <f>'201 s. Wright'!DF21+'408 e. Stoughton'!DF21+'902 s. Lincoln'!DF21+'105 e. Green'!DF21</f>
        <v>172213.3045</v>
      </c>
      <c r="DH4" s="49">
        <f>'201 s. Wright'!DG21+'408 e. Stoughton'!DG21+'902 s. Lincoln'!DG21+'105 e. Green'!DG21</f>
        <v>172213.3045</v>
      </c>
      <c r="DI4" s="49">
        <f>'201 s. Wright'!DH21+'408 e. Stoughton'!DH21+'902 s. Lincoln'!DH21+'105 e. Green'!DH21</f>
        <v>174633.7943</v>
      </c>
      <c r="DJ4" s="49">
        <f>'201 s. Wright'!DI21+'408 e. Stoughton'!DI21+'902 s. Lincoln'!DI21+'105 e. Green'!DI21</f>
        <v>174633.7943</v>
      </c>
      <c r="DK4" s="49">
        <f>'201 s. Wright'!DJ21+'408 e. Stoughton'!DJ21+'902 s. Lincoln'!DJ21+'105 e. Green'!DJ21</f>
        <v>174633.7943</v>
      </c>
      <c r="DL4" s="49">
        <f>'201 s. Wright'!DK21+'408 e. Stoughton'!DK21+'902 s. Lincoln'!DK21+'105 e. Green'!DK21</f>
        <v>174633.7943</v>
      </c>
      <c r="DM4" s="49">
        <f>'201 s. Wright'!DL21+'408 e. Stoughton'!DL21+'902 s. Lincoln'!DL21+'105 e. Green'!DL21</f>
        <v>174633.7943</v>
      </c>
      <c r="DN4" s="49">
        <f>'201 s. Wright'!DM21+'408 e. Stoughton'!DM21+'902 s. Lincoln'!DM21+'105 e. Green'!DM21</f>
        <v>174633.7943</v>
      </c>
      <c r="DO4" s="49">
        <f>'201 s. Wright'!DN21+'408 e. Stoughton'!DN21+'902 s. Lincoln'!DN21+'105 e. Green'!DN21</f>
        <v>174633.7943</v>
      </c>
      <c r="DP4" s="49">
        <f>'201 s. Wright'!DO21+'408 e. Stoughton'!DO21+'902 s. Lincoln'!DO21+'105 e. Green'!DO21</f>
        <v>174633.7943</v>
      </c>
      <c r="DQ4" s="49">
        <f>'201 s. Wright'!DP21+'408 e. Stoughton'!DP21+'902 s. Lincoln'!DP21+'105 e. Green'!DP21</f>
        <v>174633.7943</v>
      </c>
      <c r="DR4" s="49">
        <f>'201 s. Wright'!DQ21+'408 e. Stoughton'!DQ21+'902 s. Lincoln'!DQ21+'105 e. Green'!DQ21</f>
        <v>174633.7943</v>
      </c>
      <c r="DS4" s="49">
        <f>'201 s. Wright'!DR21+'408 e. Stoughton'!DR21+'902 s. Lincoln'!DR21+'105 e. Green'!DR21</f>
        <v>174633.7943</v>
      </c>
      <c r="DT4" s="49">
        <f>'201 s. Wright'!DS21+'408 e. Stoughton'!DS21+'902 s. Lincoln'!DS21+'105 e. Green'!DS21</f>
        <v>174633.7943</v>
      </c>
      <c r="DU4" s="49">
        <f>'201 s. Wright'!DT21+'408 e. Stoughton'!DT21+'902 s. Lincoln'!DT21+'105 e. Green'!DT21</f>
        <v>180289.0055</v>
      </c>
      <c r="DV4" s="49">
        <f>'201 s. Wright'!DU21+'408 e. Stoughton'!DU21+'902 s. Lincoln'!DU21+'105 e. Green'!DU21</f>
        <v>180289.0055</v>
      </c>
      <c r="DW4" s="49">
        <f>'201 s. Wright'!DV21+'408 e. Stoughton'!DV21+'902 s. Lincoln'!DV21+'105 e. Green'!DV21</f>
        <v>180289.0055</v>
      </c>
      <c r="DX4" s="49">
        <f>'201 s. Wright'!DW21+'408 e. Stoughton'!DW21+'902 s. Lincoln'!DW21+'105 e. Green'!DW21</f>
        <v>180289.0055</v>
      </c>
      <c r="DY4" s="49">
        <f>'201 s. Wright'!DX21+'408 e. Stoughton'!DX21+'902 s. Lincoln'!DX21+'105 e. Green'!DX21</f>
        <v>180289.0055</v>
      </c>
      <c r="DZ4" s="49">
        <f>'201 s. Wright'!DY21+'408 e. Stoughton'!DY21+'902 s. Lincoln'!DY21+'105 e. Green'!DY21</f>
        <v>180289.0055</v>
      </c>
      <c r="EA4" s="49">
        <f>'201 s. Wright'!DZ21+'408 e. Stoughton'!DZ21+'902 s. Lincoln'!DZ21+'105 e. Green'!DZ21</f>
        <v>180289.0055</v>
      </c>
      <c r="EB4" s="49">
        <f>'201 s. Wright'!EA21+'408 e. Stoughton'!EA21+'902 s. Lincoln'!EA21+'105 e. Green'!EA21</f>
        <v>180289.0055</v>
      </c>
      <c r="EC4" s="49">
        <f>'201 s. Wright'!EB21+'408 e. Stoughton'!EB21+'902 s. Lincoln'!EB21+'105 e. Green'!EB21</f>
        <v>180289.0055</v>
      </c>
      <c r="ED4" s="49">
        <f>'201 s. Wright'!EC21+'408 e. Stoughton'!EC21+'902 s. Lincoln'!EC21+'105 e. Green'!EC21</f>
        <v>180289.0055</v>
      </c>
      <c r="EE4" s="49">
        <f>'201 s. Wright'!ED21+'408 e. Stoughton'!ED21+'902 s. Lincoln'!ED21+'105 e. Green'!ED21</f>
        <v>180289.0055</v>
      </c>
      <c r="EF4" s="49">
        <f>'201 s. Wright'!EE21+'408 e. Stoughton'!EE21+'902 s. Lincoln'!EE21+'105 e. Green'!EE21</f>
        <v>180289.0055</v>
      </c>
    </row>
    <row r="5" ht="15.75" customHeight="1">
      <c r="A5" s="1"/>
      <c r="B5" s="1"/>
      <c r="C5" s="1"/>
      <c r="D5" s="1" t="s">
        <v>98</v>
      </c>
      <c r="E5" s="49">
        <f>'201 s. Wright'!D36+'408 e. Stoughton'!D36+'902 s. Lincoln'!D36+'105 e. Green'!D36</f>
        <v>-48087.71934</v>
      </c>
      <c r="F5" s="49">
        <f>'201 s. Wright'!E36+'408 e. Stoughton'!E36+'902 s. Lincoln'!E36+'105 e. Green'!E36</f>
        <v>-48087.71934</v>
      </c>
      <c r="G5" s="49">
        <f>'201 s. Wright'!F36+'408 e. Stoughton'!F36+'902 s. Lincoln'!F36+'105 e. Green'!F36</f>
        <v>-48087.71934</v>
      </c>
      <c r="H5" s="49">
        <f>'201 s. Wright'!G36+'408 e. Stoughton'!G36+'902 s. Lincoln'!G36+'105 e. Green'!G36</f>
        <v>-48087.71934</v>
      </c>
      <c r="I5" s="49">
        <f>'201 s. Wright'!H36+'408 e. Stoughton'!H36+'902 s. Lincoln'!H36+'105 e. Green'!H36</f>
        <v>-48087.71934</v>
      </c>
      <c r="J5" s="49">
        <f>'201 s. Wright'!I36+'408 e. Stoughton'!I36+'902 s. Lincoln'!I36+'105 e. Green'!I36</f>
        <v>-48087.71934</v>
      </c>
      <c r="K5" s="49">
        <f>'201 s. Wright'!J36+'408 e. Stoughton'!J36+'902 s. Lincoln'!J36+'105 e. Green'!J36</f>
        <v>-48087.71934</v>
      </c>
      <c r="L5" s="49">
        <f>'201 s. Wright'!K36+'408 e. Stoughton'!K36+'902 s. Lincoln'!K36+'105 e. Green'!K36</f>
        <v>-48087.71934</v>
      </c>
      <c r="M5" s="49">
        <f>'201 s. Wright'!L36+'408 e. Stoughton'!L36+'902 s. Lincoln'!L36+'105 e. Green'!L36</f>
        <v>-48087.71934</v>
      </c>
      <c r="N5" s="49">
        <f>'201 s. Wright'!M36+'408 e. Stoughton'!M36+'902 s. Lincoln'!M36+'105 e. Green'!M36</f>
        <v>-48087.71934</v>
      </c>
      <c r="O5" s="49">
        <f>'201 s. Wright'!N36+'408 e. Stoughton'!N36+'902 s. Lincoln'!N36+'105 e. Green'!N36</f>
        <v>-48087.71934</v>
      </c>
      <c r="P5" s="49">
        <f>'201 s. Wright'!O36+'408 e. Stoughton'!O36+'902 s. Lincoln'!O36+'105 e. Green'!O36</f>
        <v>-48087.71934</v>
      </c>
      <c r="Q5" s="49">
        <f>'201 s. Wright'!P36+'408 e. Stoughton'!P36+'902 s. Lincoln'!P36+'105 e. Green'!P36</f>
        <v>-49892.18174</v>
      </c>
      <c r="R5" s="49">
        <f>'201 s. Wright'!Q36+'408 e. Stoughton'!Q36+'902 s. Lincoln'!Q36+'105 e. Green'!Q36</f>
        <v>-49892.18174</v>
      </c>
      <c r="S5" s="49">
        <f>'201 s. Wright'!R36+'408 e. Stoughton'!R36+'902 s. Lincoln'!R36+'105 e. Green'!R36</f>
        <v>-49892.18174</v>
      </c>
      <c r="T5" s="49">
        <f>'201 s. Wright'!S36+'408 e. Stoughton'!S36+'902 s. Lincoln'!S36+'105 e. Green'!S36</f>
        <v>-49892.18174</v>
      </c>
      <c r="U5" s="49">
        <f>'201 s. Wright'!T36+'408 e. Stoughton'!T36+'902 s. Lincoln'!T36+'105 e. Green'!T36</f>
        <v>-49892.18174</v>
      </c>
      <c r="V5" s="49">
        <f>'201 s. Wright'!U36+'408 e. Stoughton'!U36+'902 s. Lincoln'!U36+'105 e. Green'!U36</f>
        <v>-49892.18174</v>
      </c>
      <c r="W5" s="49">
        <f>'201 s. Wright'!V36+'408 e. Stoughton'!V36+'902 s. Lincoln'!V36+'105 e. Green'!V36</f>
        <v>-49892.18174</v>
      </c>
      <c r="X5" s="49">
        <f>'201 s. Wright'!W36+'408 e. Stoughton'!W36+'902 s. Lincoln'!W36+'105 e. Green'!W36</f>
        <v>-49892.18174</v>
      </c>
      <c r="Y5" s="49">
        <f>'201 s. Wright'!X36+'408 e. Stoughton'!X36+'902 s. Lincoln'!X36+'105 e. Green'!X36</f>
        <v>-49892.18174</v>
      </c>
      <c r="Z5" s="49">
        <f>'201 s. Wright'!Y36+'408 e. Stoughton'!Y36+'902 s. Lincoln'!Y36+'105 e. Green'!Y36</f>
        <v>-49892.18174</v>
      </c>
      <c r="AA5" s="49">
        <f>'201 s. Wright'!Z36+'408 e. Stoughton'!Z36+'902 s. Lincoln'!Z36+'105 e. Green'!Z36</f>
        <v>-49892.18174</v>
      </c>
      <c r="AB5" s="49">
        <f>'201 s. Wright'!AA36+'408 e. Stoughton'!AA36+'902 s. Lincoln'!AA36+'105 e. Green'!AA36</f>
        <v>-49892.18174</v>
      </c>
      <c r="AC5" s="49">
        <f>'201 s. Wright'!AB36+'408 e. Stoughton'!AB36+'902 s. Lincoln'!AB36+'105 e. Green'!AB36</f>
        <v>-51220.6002</v>
      </c>
      <c r="AD5" s="49">
        <f>'201 s. Wright'!AC36+'408 e. Stoughton'!AC36+'902 s. Lincoln'!AC36+'105 e. Green'!AC36</f>
        <v>-51220.6002</v>
      </c>
      <c r="AE5" s="49">
        <f>'201 s. Wright'!AD36+'408 e. Stoughton'!AD36+'902 s. Lincoln'!AD36+'105 e. Green'!AD36</f>
        <v>-51220.6002</v>
      </c>
      <c r="AF5" s="49">
        <f>'201 s. Wright'!AE36+'408 e. Stoughton'!AE36+'902 s. Lincoln'!AE36+'105 e. Green'!AE36</f>
        <v>-51220.6002</v>
      </c>
      <c r="AG5" s="49">
        <f>'201 s. Wright'!AF36+'408 e. Stoughton'!AF36+'902 s. Lincoln'!AF36+'105 e. Green'!AF36</f>
        <v>-51220.6002</v>
      </c>
      <c r="AH5" s="49">
        <f>'201 s. Wright'!AG36+'408 e. Stoughton'!AG36+'902 s. Lincoln'!AG36+'105 e. Green'!AG36</f>
        <v>-51220.6002</v>
      </c>
      <c r="AI5" s="49">
        <f>'201 s. Wright'!AH36+'408 e. Stoughton'!AH36+'902 s. Lincoln'!AH36+'105 e. Green'!AH36</f>
        <v>-51220.6002</v>
      </c>
      <c r="AJ5" s="49">
        <f>'201 s. Wright'!AI36+'408 e. Stoughton'!AI36+'902 s. Lincoln'!AI36+'105 e. Green'!AI36</f>
        <v>-51220.6002</v>
      </c>
      <c r="AK5" s="49">
        <f>'201 s. Wright'!AJ36+'408 e. Stoughton'!AJ36+'902 s. Lincoln'!AJ36+'105 e. Green'!AJ36</f>
        <v>-51220.6002</v>
      </c>
      <c r="AL5" s="49">
        <f>'201 s. Wright'!AK36+'408 e. Stoughton'!AK36+'902 s. Lincoln'!AK36+'105 e. Green'!AK36</f>
        <v>-51220.6002</v>
      </c>
      <c r="AM5" s="49">
        <f>'201 s. Wright'!AL36+'408 e. Stoughton'!AL36+'902 s. Lincoln'!AL36+'105 e. Green'!AL36</f>
        <v>-51220.6002</v>
      </c>
      <c r="AN5" s="49">
        <f>'201 s. Wright'!AM36+'408 e. Stoughton'!AM36+'902 s. Lincoln'!AM36+'105 e. Green'!AM36</f>
        <v>-51220.6002</v>
      </c>
      <c r="AO5" s="49">
        <f>'201 s. Wright'!AN36+'408 e. Stoughton'!AN36+'902 s. Lincoln'!AN36+'105 e. Green'!AN36</f>
        <v>-52585.50427</v>
      </c>
      <c r="AP5" s="49">
        <f>'201 s. Wright'!AO36+'408 e. Stoughton'!AO36+'902 s. Lincoln'!AO36+'105 e. Green'!AO36</f>
        <v>-52585.50427</v>
      </c>
      <c r="AQ5" s="49">
        <f>'201 s. Wright'!AP36+'408 e. Stoughton'!AP36+'902 s. Lincoln'!AP36+'105 e. Green'!AP36</f>
        <v>-52585.50427</v>
      </c>
      <c r="AR5" s="49">
        <f>'201 s. Wright'!AQ36+'408 e. Stoughton'!AQ36+'902 s. Lincoln'!AQ36+'105 e. Green'!AQ36</f>
        <v>-52585.50427</v>
      </c>
      <c r="AS5" s="49">
        <f>'201 s. Wright'!AR36+'408 e. Stoughton'!AR36+'902 s. Lincoln'!AR36+'105 e. Green'!AR36</f>
        <v>-52585.50427</v>
      </c>
      <c r="AT5" s="49">
        <f>'201 s. Wright'!AS36+'408 e. Stoughton'!AS36+'902 s. Lincoln'!AS36+'105 e. Green'!AS36</f>
        <v>-52585.50427</v>
      </c>
      <c r="AU5" s="49">
        <f>'201 s. Wright'!AT36+'408 e. Stoughton'!AT36+'902 s. Lincoln'!AT36+'105 e. Green'!AT36</f>
        <v>-52585.50427</v>
      </c>
      <c r="AV5" s="49">
        <f>'201 s. Wright'!AU36+'408 e. Stoughton'!AU36+'902 s. Lincoln'!AU36+'105 e. Green'!AU36</f>
        <v>-52585.50427</v>
      </c>
      <c r="AW5" s="49">
        <f>'201 s. Wright'!AV36+'408 e. Stoughton'!AV36+'902 s. Lincoln'!AV36+'105 e. Green'!AV36</f>
        <v>-52585.50427</v>
      </c>
      <c r="AX5" s="49">
        <f>'201 s. Wright'!AW36+'408 e. Stoughton'!AW36+'902 s. Lincoln'!AW36+'105 e. Green'!AW36</f>
        <v>-52585.50427</v>
      </c>
      <c r="AY5" s="49">
        <f>'201 s. Wright'!AX36+'408 e. Stoughton'!AX36+'902 s. Lincoln'!AX36+'105 e. Green'!AX36</f>
        <v>-52585.50427</v>
      </c>
      <c r="AZ5" s="49">
        <f>'201 s. Wright'!AY36+'408 e. Stoughton'!AY36+'902 s. Lincoln'!AY36+'105 e. Green'!AY36</f>
        <v>-52585.50427</v>
      </c>
      <c r="BA5" s="49">
        <f>'201 s. Wright'!AZ36+'408 e. Stoughton'!AZ36+'902 s. Lincoln'!AZ36+'105 e. Green'!AZ36</f>
        <v>-54163.06939</v>
      </c>
      <c r="BB5" s="49">
        <f>'201 s. Wright'!BA36+'408 e. Stoughton'!BA36+'902 s. Lincoln'!BA36+'105 e. Green'!BA36</f>
        <v>-54163.06939</v>
      </c>
      <c r="BC5" s="49">
        <f>'201 s. Wright'!BB36+'408 e. Stoughton'!BB36+'902 s. Lincoln'!BB36+'105 e. Green'!BB36</f>
        <v>-54163.06939</v>
      </c>
      <c r="BD5" s="49">
        <f>'201 s. Wright'!BC36+'408 e. Stoughton'!BC36+'902 s. Lincoln'!BC36+'105 e. Green'!BC36</f>
        <v>-54163.06939</v>
      </c>
      <c r="BE5" s="49">
        <f>'201 s. Wright'!BD36+'408 e. Stoughton'!BD36+'902 s. Lincoln'!BD36+'105 e. Green'!BD36</f>
        <v>-54163.06939</v>
      </c>
      <c r="BF5" s="49">
        <f>'201 s. Wright'!BE36+'408 e. Stoughton'!BE36+'902 s. Lincoln'!BE36+'105 e. Green'!BE36</f>
        <v>-54163.06939</v>
      </c>
      <c r="BG5" s="49">
        <f>'201 s. Wright'!BF36+'408 e. Stoughton'!BF36+'902 s. Lincoln'!BF36+'105 e. Green'!BF36</f>
        <v>-54163.06939</v>
      </c>
      <c r="BH5" s="49">
        <f>'201 s. Wright'!BG36+'408 e. Stoughton'!BG36+'902 s. Lincoln'!BG36+'105 e. Green'!BG36</f>
        <v>-54163.06939</v>
      </c>
      <c r="BI5" s="49">
        <f>'201 s. Wright'!BH36+'408 e. Stoughton'!BH36+'902 s. Lincoln'!BH36+'105 e. Green'!BH36</f>
        <v>-54163.06939</v>
      </c>
      <c r="BJ5" s="49">
        <f>'201 s. Wright'!BI36+'408 e. Stoughton'!BI36+'902 s. Lincoln'!BI36+'105 e. Green'!BI36</f>
        <v>-54163.06939</v>
      </c>
      <c r="BK5" s="49">
        <f>'201 s. Wright'!BJ36+'408 e. Stoughton'!BJ36+'902 s. Lincoln'!BJ36+'105 e. Green'!BJ36</f>
        <v>-54163.06939</v>
      </c>
      <c r="BL5" s="49">
        <f>'201 s. Wright'!BK36+'408 e. Stoughton'!BK36+'902 s. Lincoln'!BK36+'105 e. Green'!BK36</f>
        <v>-54163.06939</v>
      </c>
      <c r="BM5" s="49">
        <f>'201 s. Wright'!BL36+'408 e. Stoughton'!BL36+'902 s. Lincoln'!BL36+'105 e. Green'!BL36</f>
        <v>-55787.96148</v>
      </c>
      <c r="BN5" s="49">
        <f>'201 s. Wright'!BM36+'408 e. Stoughton'!BM36+'902 s. Lincoln'!BM36+'105 e. Green'!BM36</f>
        <v>-55787.96148</v>
      </c>
      <c r="BO5" s="49">
        <f>'201 s. Wright'!BN36+'408 e. Stoughton'!BN36+'902 s. Lincoln'!BN36+'105 e. Green'!BN36</f>
        <v>-55787.96148</v>
      </c>
      <c r="BP5" s="49">
        <f>'201 s. Wright'!BO36+'408 e. Stoughton'!BO36+'902 s. Lincoln'!BO36+'105 e. Green'!BO36</f>
        <v>-55787.96148</v>
      </c>
      <c r="BQ5" s="49">
        <f>'201 s. Wright'!BP36+'408 e. Stoughton'!BP36+'902 s. Lincoln'!BP36+'105 e. Green'!BP36</f>
        <v>-55787.96148</v>
      </c>
      <c r="BR5" s="49">
        <f>'201 s. Wright'!BQ36+'408 e. Stoughton'!BQ36+'902 s. Lincoln'!BQ36+'105 e. Green'!BQ36</f>
        <v>-55787.96148</v>
      </c>
      <c r="BS5" s="49">
        <f>'201 s. Wright'!BR36+'408 e. Stoughton'!BR36+'902 s. Lincoln'!BR36+'105 e. Green'!BR36</f>
        <v>-55787.96148</v>
      </c>
      <c r="BT5" s="49">
        <f>'201 s. Wright'!BS36+'408 e. Stoughton'!BS36+'902 s. Lincoln'!BS36+'105 e. Green'!BS36</f>
        <v>-55787.96148</v>
      </c>
      <c r="BU5" s="49">
        <f>'201 s. Wright'!BT36+'408 e. Stoughton'!BT36+'902 s. Lincoln'!BT36+'105 e. Green'!BT36</f>
        <v>-55787.96148</v>
      </c>
      <c r="BV5" s="49">
        <f>'201 s. Wright'!BU36+'408 e. Stoughton'!BU36+'902 s. Lincoln'!BU36+'105 e. Green'!BU36</f>
        <v>-55787.96148</v>
      </c>
      <c r="BW5" s="49">
        <f>'201 s. Wright'!BV36+'408 e. Stoughton'!BV36+'902 s. Lincoln'!BV36+'105 e. Green'!BV36</f>
        <v>-55787.96148</v>
      </c>
      <c r="BX5" s="49">
        <f>'201 s. Wright'!BW36+'408 e. Stoughton'!BW36+'902 s. Lincoln'!BW36+'105 e. Green'!BW36</f>
        <v>-55787.96148</v>
      </c>
      <c r="BY5" s="49">
        <f>'201 s. Wright'!BX36+'408 e. Stoughton'!BX36+'902 s. Lincoln'!BX36+'105 e. Green'!BX36</f>
        <v>-57461.60032</v>
      </c>
      <c r="BZ5" s="49">
        <f>'201 s. Wright'!BY36+'408 e. Stoughton'!BY36+'902 s. Lincoln'!BY36+'105 e. Green'!BY36</f>
        <v>-57461.60032</v>
      </c>
      <c r="CA5" s="49">
        <f>'201 s. Wright'!BZ36+'408 e. Stoughton'!BZ36+'902 s. Lincoln'!BZ36+'105 e. Green'!BZ36</f>
        <v>-57461.60032</v>
      </c>
      <c r="CB5" s="49">
        <f>'201 s. Wright'!CA36+'408 e. Stoughton'!CA36+'902 s. Lincoln'!CA36+'105 e. Green'!CA36</f>
        <v>-57461.60032</v>
      </c>
      <c r="CC5" s="49">
        <f>'201 s. Wright'!CB36+'408 e. Stoughton'!CB36+'902 s. Lincoln'!CB36+'105 e. Green'!CB36</f>
        <v>-57461.60032</v>
      </c>
      <c r="CD5" s="49">
        <f>'201 s. Wright'!CC36+'408 e. Stoughton'!CC36+'902 s. Lincoln'!CC36+'105 e. Green'!CC36</f>
        <v>-57461.60032</v>
      </c>
      <c r="CE5" s="49">
        <f>'201 s. Wright'!CD36+'408 e. Stoughton'!CD36+'902 s. Lincoln'!CD36+'105 e. Green'!CD36</f>
        <v>-57461.60032</v>
      </c>
      <c r="CF5" s="49">
        <f>'201 s. Wright'!CE36+'408 e. Stoughton'!CE36+'902 s. Lincoln'!CE36+'105 e. Green'!CE36</f>
        <v>-57461.60032</v>
      </c>
      <c r="CG5" s="49">
        <f>'201 s. Wright'!CF36+'408 e. Stoughton'!CF36+'902 s. Lincoln'!CF36+'105 e. Green'!CF36</f>
        <v>-57461.60032</v>
      </c>
      <c r="CH5" s="49">
        <f>'201 s. Wright'!CG36+'408 e. Stoughton'!CG36+'902 s. Lincoln'!CG36+'105 e. Green'!CG36</f>
        <v>-57461.60032</v>
      </c>
      <c r="CI5" s="49">
        <f>'201 s. Wright'!CH36+'408 e. Stoughton'!CH36+'902 s. Lincoln'!CH36+'105 e. Green'!CH36</f>
        <v>-57461.60032</v>
      </c>
      <c r="CJ5" s="49">
        <f>'201 s. Wright'!CI36+'408 e. Stoughton'!CI36+'902 s. Lincoln'!CI36+'105 e. Green'!CI36</f>
        <v>-57461.60032</v>
      </c>
      <c r="CK5" s="49">
        <f>'201 s. Wright'!CJ36+'408 e. Stoughton'!CJ36+'902 s. Lincoln'!CJ36+'105 e. Green'!CJ36</f>
        <v>-59185.44833</v>
      </c>
      <c r="CL5" s="49">
        <f>'201 s. Wright'!CK36+'408 e. Stoughton'!CK36+'902 s. Lincoln'!CK36+'105 e. Green'!CK36</f>
        <v>-59185.44833</v>
      </c>
      <c r="CM5" s="49">
        <f>'201 s. Wright'!CL36+'408 e. Stoughton'!CL36+'902 s. Lincoln'!CL36+'105 e. Green'!CL36</f>
        <v>-59185.44833</v>
      </c>
      <c r="CN5" s="49">
        <f>'201 s. Wright'!CM36+'408 e. Stoughton'!CM36+'902 s. Lincoln'!CM36+'105 e. Green'!CM36</f>
        <v>-59185.44833</v>
      </c>
      <c r="CO5" s="49">
        <f>'201 s. Wright'!CN36+'408 e. Stoughton'!CN36+'902 s. Lincoln'!CN36+'105 e. Green'!CN36</f>
        <v>-59185.44833</v>
      </c>
      <c r="CP5" s="49">
        <f>'201 s. Wright'!CO36+'408 e. Stoughton'!CO36+'902 s. Lincoln'!CO36+'105 e. Green'!CO36</f>
        <v>-59185.44833</v>
      </c>
      <c r="CQ5" s="49">
        <f>'201 s. Wright'!CP36+'408 e. Stoughton'!CP36+'902 s. Lincoln'!CP36+'105 e. Green'!CP36</f>
        <v>-59185.44833</v>
      </c>
      <c r="CR5" s="49">
        <f>'201 s. Wright'!CQ36+'408 e. Stoughton'!CQ36+'902 s. Lincoln'!CQ36+'105 e. Green'!CQ36</f>
        <v>-59185.44833</v>
      </c>
      <c r="CS5" s="49">
        <f>'201 s. Wright'!CR36+'408 e. Stoughton'!CR36+'902 s. Lincoln'!CR36+'105 e. Green'!CR36</f>
        <v>-59185.44833</v>
      </c>
      <c r="CT5" s="49">
        <f>'201 s. Wright'!CS36+'408 e. Stoughton'!CS36+'902 s. Lincoln'!CS36+'105 e. Green'!CS36</f>
        <v>-59185.44833</v>
      </c>
      <c r="CU5" s="49">
        <f>'201 s. Wright'!CT36+'408 e. Stoughton'!CT36+'902 s. Lincoln'!CT36+'105 e. Green'!CT36</f>
        <v>-59185.44833</v>
      </c>
      <c r="CV5" s="49">
        <f>'201 s. Wright'!CU36+'408 e. Stoughton'!CU36+'902 s. Lincoln'!CU36+'105 e. Green'!CU36</f>
        <v>-59185.44833</v>
      </c>
      <c r="CW5" s="49">
        <f>'201 s. Wright'!CV36+'408 e. Stoughton'!CV36+'902 s. Lincoln'!CV36+'105 e. Green'!CV36</f>
        <v>-60961.01178</v>
      </c>
      <c r="CX5" s="49">
        <f>'201 s. Wright'!CW36+'408 e. Stoughton'!CW36+'902 s. Lincoln'!CW36+'105 e. Green'!CW36</f>
        <v>-60961.01178</v>
      </c>
      <c r="CY5" s="49">
        <f>'201 s. Wright'!CX36+'408 e. Stoughton'!CX36+'902 s. Lincoln'!CX36+'105 e. Green'!CX36</f>
        <v>-60961.01178</v>
      </c>
      <c r="CZ5" s="49">
        <f>'201 s. Wright'!CY36+'408 e. Stoughton'!CY36+'902 s. Lincoln'!CY36+'105 e. Green'!CY36</f>
        <v>-60961.01178</v>
      </c>
      <c r="DA5" s="49">
        <f>'201 s. Wright'!CZ36+'408 e. Stoughton'!CZ36+'902 s. Lincoln'!CZ36+'105 e. Green'!CZ36</f>
        <v>-60961.01178</v>
      </c>
      <c r="DB5" s="49">
        <f>'201 s. Wright'!DA36+'408 e. Stoughton'!DA36+'902 s. Lincoln'!DA36+'105 e. Green'!DA36</f>
        <v>-60961.01178</v>
      </c>
      <c r="DC5" s="49">
        <f>'201 s. Wright'!DB36+'408 e. Stoughton'!DB36+'902 s. Lincoln'!DB36+'105 e. Green'!DB36</f>
        <v>-60961.01178</v>
      </c>
      <c r="DD5" s="49">
        <f>'201 s. Wright'!DC36+'408 e. Stoughton'!DC36+'902 s. Lincoln'!DC36+'105 e. Green'!DC36</f>
        <v>-60961.01178</v>
      </c>
      <c r="DE5" s="49">
        <f>'201 s. Wright'!DD36+'408 e. Stoughton'!DD36+'902 s. Lincoln'!DD36+'105 e. Green'!DD36</f>
        <v>-60961.01178</v>
      </c>
      <c r="DF5" s="49">
        <f>'201 s. Wright'!DE36+'408 e. Stoughton'!DE36+'902 s. Lincoln'!DE36+'105 e. Green'!DE36</f>
        <v>-60961.01178</v>
      </c>
      <c r="DG5" s="49">
        <f>'201 s. Wright'!DF36+'408 e. Stoughton'!DF36+'902 s. Lincoln'!DF36+'105 e. Green'!DF36</f>
        <v>-60961.01178</v>
      </c>
      <c r="DH5" s="49">
        <f>'201 s. Wright'!DG36+'408 e. Stoughton'!DG36+'902 s. Lincoln'!DG36+'105 e. Green'!DG36</f>
        <v>-60961.01178</v>
      </c>
      <c r="DI5" s="49">
        <f>'201 s. Wright'!DH36+'408 e. Stoughton'!DH36+'902 s. Lincoln'!DH36+'105 e. Green'!DH36</f>
        <v>-62432.87393</v>
      </c>
      <c r="DJ5" s="49">
        <f>'201 s. Wright'!DI36+'408 e. Stoughton'!DI36+'902 s. Lincoln'!DI36+'105 e. Green'!DI36</f>
        <v>-62432.87393</v>
      </c>
      <c r="DK5" s="49">
        <f>'201 s. Wright'!DJ36+'408 e. Stoughton'!DJ36+'902 s. Lincoln'!DJ36+'105 e. Green'!DJ36</f>
        <v>-62432.87393</v>
      </c>
      <c r="DL5" s="49">
        <f>'201 s. Wright'!DK36+'408 e. Stoughton'!DK36+'902 s. Lincoln'!DK36+'105 e. Green'!DK36</f>
        <v>-62432.87393</v>
      </c>
      <c r="DM5" s="49">
        <f>'201 s. Wright'!DL36+'408 e. Stoughton'!DL36+'902 s. Lincoln'!DL36+'105 e. Green'!DL36</f>
        <v>-62432.87393</v>
      </c>
      <c r="DN5" s="49">
        <f>'201 s. Wright'!DM36+'408 e. Stoughton'!DM36+'902 s. Lincoln'!DM36+'105 e. Green'!DM36</f>
        <v>-62432.87393</v>
      </c>
      <c r="DO5" s="49">
        <f>'201 s. Wright'!DN36+'408 e. Stoughton'!DN36+'902 s. Lincoln'!DN36+'105 e. Green'!DN36</f>
        <v>-62432.87393</v>
      </c>
      <c r="DP5" s="49">
        <f>'201 s. Wright'!DO36+'408 e. Stoughton'!DO36+'902 s. Lincoln'!DO36+'105 e. Green'!DO36</f>
        <v>-62432.87393</v>
      </c>
      <c r="DQ5" s="49">
        <f>'201 s. Wright'!DP36+'408 e. Stoughton'!DP36+'902 s. Lincoln'!DP36+'105 e. Green'!DP36</f>
        <v>-62432.87393</v>
      </c>
      <c r="DR5" s="49">
        <f>'201 s. Wright'!DQ36+'408 e. Stoughton'!DQ36+'902 s. Lincoln'!DQ36+'105 e. Green'!DQ36</f>
        <v>-62432.87393</v>
      </c>
      <c r="DS5" s="49">
        <f>'201 s. Wright'!DR36+'408 e. Stoughton'!DR36+'902 s. Lincoln'!DR36+'105 e. Green'!DR36</f>
        <v>-62432.87393</v>
      </c>
      <c r="DT5" s="49">
        <f>'201 s. Wright'!DS36+'408 e. Stoughton'!DS36+'902 s. Lincoln'!DS36+'105 e. Green'!DS36</f>
        <v>-62432.87393</v>
      </c>
      <c r="DU5" s="49">
        <f>'201 s. Wright'!DT36+'408 e. Stoughton'!DT36+'902 s. Lincoln'!DT36+'105 e. Green'!DT36</f>
        <v>-64373.589</v>
      </c>
      <c r="DV5" s="49">
        <f>'201 s. Wright'!DU36+'408 e. Stoughton'!DU36+'902 s. Lincoln'!DU36+'105 e. Green'!DU36</f>
        <v>-64373.589</v>
      </c>
      <c r="DW5" s="49">
        <f>'201 s. Wright'!DV36+'408 e. Stoughton'!DV36+'902 s. Lincoln'!DV36+'105 e. Green'!DV36</f>
        <v>-64373.589</v>
      </c>
      <c r="DX5" s="49">
        <f>'201 s. Wright'!DW36+'408 e. Stoughton'!DW36+'902 s. Lincoln'!DW36+'105 e. Green'!DW36</f>
        <v>-64373.589</v>
      </c>
      <c r="DY5" s="49">
        <f>'201 s. Wright'!DX36+'408 e. Stoughton'!DX36+'902 s. Lincoln'!DX36+'105 e. Green'!DX36</f>
        <v>-64373.589</v>
      </c>
      <c r="DZ5" s="49">
        <f>'201 s. Wright'!DY36+'408 e. Stoughton'!DY36+'902 s. Lincoln'!DY36+'105 e. Green'!DY36</f>
        <v>-64373.589</v>
      </c>
      <c r="EA5" s="49">
        <f>'201 s. Wright'!DZ36+'408 e. Stoughton'!DZ36+'902 s. Lincoln'!DZ36+'105 e. Green'!DZ36</f>
        <v>-64373.589</v>
      </c>
      <c r="EB5" s="49">
        <f>'201 s. Wright'!EA36+'408 e. Stoughton'!EA36+'902 s. Lincoln'!EA36+'105 e. Green'!EA36</f>
        <v>-64373.589</v>
      </c>
      <c r="EC5" s="49">
        <f>'201 s. Wright'!EB36+'408 e. Stoughton'!EB36+'902 s. Lincoln'!EB36+'105 e. Green'!EB36</f>
        <v>-64373.589</v>
      </c>
      <c r="ED5" s="49">
        <f>'201 s. Wright'!EC36+'408 e. Stoughton'!EC36+'902 s. Lincoln'!EC36+'105 e. Green'!EC36</f>
        <v>-64373.589</v>
      </c>
      <c r="EE5" s="49">
        <f>'201 s. Wright'!ED36+'408 e. Stoughton'!ED36+'902 s. Lincoln'!ED36+'105 e. Green'!ED36</f>
        <v>-64373.589</v>
      </c>
      <c r="EF5" s="49">
        <f>'201 s. Wright'!EE36+'408 e. Stoughton'!EE36+'902 s. Lincoln'!EE36+'105 e. Green'!EE36</f>
        <v>-64373.589</v>
      </c>
    </row>
    <row r="6" ht="15.75" customHeight="1">
      <c r="A6" s="1"/>
      <c r="B6" s="1"/>
      <c r="C6" s="1"/>
      <c r="D6" s="42" t="s">
        <v>99</v>
      </c>
      <c r="E6" s="207">
        <f t="shared" ref="E6:EF6" si="3">SUM(E4:E5)</f>
        <v>87589.08207</v>
      </c>
      <c r="F6" s="207">
        <f t="shared" si="3"/>
        <v>87589.08207</v>
      </c>
      <c r="G6" s="207">
        <f t="shared" si="3"/>
        <v>87589.08207</v>
      </c>
      <c r="H6" s="207">
        <f t="shared" si="3"/>
        <v>87589.08207</v>
      </c>
      <c r="I6" s="207">
        <f t="shared" si="3"/>
        <v>87589.08207</v>
      </c>
      <c r="J6" s="207">
        <f t="shared" si="3"/>
        <v>87589.08207</v>
      </c>
      <c r="K6" s="207">
        <f t="shared" si="3"/>
        <v>87589.08207</v>
      </c>
      <c r="L6" s="207">
        <f t="shared" si="3"/>
        <v>87589.08207</v>
      </c>
      <c r="M6" s="207">
        <f t="shared" si="3"/>
        <v>87589.08207</v>
      </c>
      <c r="N6" s="207">
        <f t="shared" si="3"/>
        <v>87589.08207</v>
      </c>
      <c r="O6" s="207">
        <f t="shared" si="3"/>
        <v>87589.08207</v>
      </c>
      <c r="P6" s="207">
        <f t="shared" si="3"/>
        <v>87589.08207</v>
      </c>
      <c r="Q6" s="207">
        <f t="shared" si="3"/>
        <v>92692.11571</v>
      </c>
      <c r="R6" s="207">
        <f t="shared" si="3"/>
        <v>92692.11571</v>
      </c>
      <c r="S6" s="207">
        <f t="shared" si="3"/>
        <v>92692.11571</v>
      </c>
      <c r="T6" s="207">
        <f t="shared" si="3"/>
        <v>92692.11571</v>
      </c>
      <c r="U6" s="207">
        <f t="shared" si="3"/>
        <v>92692.11571</v>
      </c>
      <c r="V6" s="207">
        <f t="shared" si="3"/>
        <v>92692.11571</v>
      </c>
      <c r="W6" s="207">
        <f t="shared" si="3"/>
        <v>92692.11571</v>
      </c>
      <c r="X6" s="207">
        <f t="shared" si="3"/>
        <v>92692.11571</v>
      </c>
      <c r="Y6" s="207">
        <f t="shared" si="3"/>
        <v>92692.11571</v>
      </c>
      <c r="Z6" s="207">
        <f t="shared" si="3"/>
        <v>92692.11571</v>
      </c>
      <c r="AA6" s="207">
        <f t="shared" si="3"/>
        <v>92692.11571</v>
      </c>
      <c r="AB6" s="207">
        <f t="shared" si="3"/>
        <v>92692.11571</v>
      </c>
      <c r="AC6" s="207">
        <f t="shared" si="3"/>
        <v>94316.84962</v>
      </c>
      <c r="AD6" s="207">
        <f t="shared" si="3"/>
        <v>94316.84962</v>
      </c>
      <c r="AE6" s="207">
        <f t="shared" si="3"/>
        <v>94316.84962</v>
      </c>
      <c r="AF6" s="207">
        <f t="shared" si="3"/>
        <v>94316.84962</v>
      </c>
      <c r="AG6" s="207">
        <f t="shared" si="3"/>
        <v>94316.84962</v>
      </c>
      <c r="AH6" s="207">
        <f t="shared" si="3"/>
        <v>94316.84962</v>
      </c>
      <c r="AI6" s="207">
        <f t="shared" si="3"/>
        <v>94316.84962</v>
      </c>
      <c r="AJ6" s="207">
        <f t="shared" si="3"/>
        <v>94316.84962</v>
      </c>
      <c r="AK6" s="207">
        <f t="shared" si="3"/>
        <v>94316.84962</v>
      </c>
      <c r="AL6" s="207">
        <f t="shared" si="3"/>
        <v>94316.84962</v>
      </c>
      <c r="AM6" s="207">
        <f t="shared" si="3"/>
        <v>94316.84962</v>
      </c>
      <c r="AN6" s="207">
        <f t="shared" si="3"/>
        <v>94316.84962</v>
      </c>
      <c r="AO6" s="207">
        <f t="shared" si="3"/>
        <v>95967.20496</v>
      </c>
      <c r="AP6" s="207">
        <f t="shared" si="3"/>
        <v>95967.20496</v>
      </c>
      <c r="AQ6" s="207">
        <f t="shared" si="3"/>
        <v>95967.20496</v>
      </c>
      <c r="AR6" s="207">
        <f t="shared" si="3"/>
        <v>95967.20496</v>
      </c>
      <c r="AS6" s="207">
        <f t="shared" si="3"/>
        <v>95967.20496</v>
      </c>
      <c r="AT6" s="207">
        <f t="shared" si="3"/>
        <v>95967.20496</v>
      </c>
      <c r="AU6" s="207">
        <f t="shared" si="3"/>
        <v>95967.20496</v>
      </c>
      <c r="AV6" s="207">
        <f t="shared" si="3"/>
        <v>95967.20496</v>
      </c>
      <c r="AW6" s="207">
        <f t="shared" si="3"/>
        <v>95967.20496</v>
      </c>
      <c r="AX6" s="207">
        <f t="shared" si="3"/>
        <v>95967.20496</v>
      </c>
      <c r="AY6" s="207">
        <f t="shared" si="3"/>
        <v>95967.20496</v>
      </c>
      <c r="AZ6" s="207">
        <f t="shared" si="3"/>
        <v>95967.20496</v>
      </c>
      <c r="BA6" s="207">
        <f t="shared" si="3"/>
        <v>98846.22111</v>
      </c>
      <c r="BB6" s="207">
        <f t="shared" si="3"/>
        <v>98846.22111</v>
      </c>
      <c r="BC6" s="207">
        <f t="shared" si="3"/>
        <v>98846.22111</v>
      </c>
      <c r="BD6" s="207">
        <f t="shared" si="3"/>
        <v>98846.22111</v>
      </c>
      <c r="BE6" s="207">
        <f t="shared" si="3"/>
        <v>98846.22111</v>
      </c>
      <c r="BF6" s="207">
        <f t="shared" si="3"/>
        <v>98846.22111</v>
      </c>
      <c r="BG6" s="207">
        <f t="shared" si="3"/>
        <v>98846.22111</v>
      </c>
      <c r="BH6" s="207">
        <f t="shared" si="3"/>
        <v>98846.22111</v>
      </c>
      <c r="BI6" s="207">
        <f t="shared" si="3"/>
        <v>98846.22111</v>
      </c>
      <c r="BJ6" s="207">
        <f t="shared" si="3"/>
        <v>98846.22111</v>
      </c>
      <c r="BK6" s="207">
        <f t="shared" si="3"/>
        <v>98846.22111</v>
      </c>
      <c r="BL6" s="207">
        <f t="shared" si="3"/>
        <v>98846.22111</v>
      </c>
      <c r="BM6" s="207">
        <f t="shared" si="3"/>
        <v>101811.6077</v>
      </c>
      <c r="BN6" s="207">
        <f t="shared" si="3"/>
        <v>101811.6077</v>
      </c>
      <c r="BO6" s="207">
        <f t="shared" si="3"/>
        <v>101811.6077</v>
      </c>
      <c r="BP6" s="207">
        <f t="shared" si="3"/>
        <v>101811.6077</v>
      </c>
      <c r="BQ6" s="207">
        <f t="shared" si="3"/>
        <v>101811.6077</v>
      </c>
      <c r="BR6" s="207">
        <f t="shared" si="3"/>
        <v>101811.6077</v>
      </c>
      <c r="BS6" s="207">
        <f t="shared" si="3"/>
        <v>101811.6077</v>
      </c>
      <c r="BT6" s="207">
        <f t="shared" si="3"/>
        <v>101811.6077</v>
      </c>
      <c r="BU6" s="207">
        <f t="shared" si="3"/>
        <v>101811.6077</v>
      </c>
      <c r="BV6" s="207">
        <f t="shared" si="3"/>
        <v>101811.6077</v>
      </c>
      <c r="BW6" s="207">
        <f t="shared" si="3"/>
        <v>101811.6077</v>
      </c>
      <c r="BX6" s="207">
        <f t="shared" si="3"/>
        <v>101811.6077</v>
      </c>
      <c r="BY6" s="207">
        <f t="shared" si="3"/>
        <v>104865.956</v>
      </c>
      <c r="BZ6" s="207">
        <f t="shared" si="3"/>
        <v>104865.956</v>
      </c>
      <c r="CA6" s="207">
        <f t="shared" si="3"/>
        <v>104865.956</v>
      </c>
      <c r="CB6" s="207">
        <f t="shared" si="3"/>
        <v>104865.956</v>
      </c>
      <c r="CC6" s="207">
        <f t="shared" si="3"/>
        <v>104865.956</v>
      </c>
      <c r="CD6" s="207">
        <f t="shared" si="3"/>
        <v>104865.956</v>
      </c>
      <c r="CE6" s="207">
        <f t="shared" si="3"/>
        <v>104865.956</v>
      </c>
      <c r="CF6" s="207">
        <f t="shared" si="3"/>
        <v>104865.956</v>
      </c>
      <c r="CG6" s="207">
        <f t="shared" si="3"/>
        <v>104865.956</v>
      </c>
      <c r="CH6" s="207">
        <f t="shared" si="3"/>
        <v>104865.956</v>
      </c>
      <c r="CI6" s="207">
        <f t="shared" si="3"/>
        <v>104865.956</v>
      </c>
      <c r="CJ6" s="207">
        <f t="shared" si="3"/>
        <v>104865.956</v>
      </c>
      <c r="CK6" s="207">
        <f t="shared" si="3"/>
        <v>108011.9347</v>
      </c>
      <c r="CL6" s="207">
        <f t="shared" si="3"/>
        <v>108011.9347</v>
      </c>
      <c r="CM6" s="207">
        <f t="shared" si="3"/>
        <v>108011.9347</v>
      </c>
      <c r="CN6" s="207">
        <f t="shared" si="3"/>
        <v>108011.9347</v>
      </c>
      <c r="CO6" s="207">
        <f t="shared" si="3"/>
        <v>108011.9347</v>
      </c>
      <c r="CP6" s="207">
        <f t="shared" si="3"/>
        <v>108011.9347</v>
      </c>
      <c r="CQ6" s="207">
        <f t="shared" si="3"/>
        <v>108011.9347</v>
      </c>
      <c r="CR6" s="207">
        <f t="shared" si="3"/>
        <v>108011.9347</v>
      </c>
      <c r="CS6" s="207">
        <f t="shared" si="3"/>
        <v>108011.9347</v>
      </c>
      <c r="CT6" s="207">
        <f t="shared" si="3"/>
        <v>108011.9347</v>
      </c>
      <c r="CU6" s="207">
        <f t="shared" si="3"/>
        <v>108011.9347</v>
      </c>
      <c r="CV6" s="207">
        <f t="shared" si="3"/>
        <v>108011.9347</v>
      </c>
      <c r="CW6" s="207">
        <f t="shared" si="3"/>
        <v>111252.2927</v>
      </c>
      <c r="CX6" s="207">
        <f t="shared" si="3"/>
        <v>111252.2927</v>
      </c>
      <c r="CY6" s="207">
        <f t="shared" si="3"/>
        <v>111252.2927</v>
      </c>
      <c r="CZ6" s="207">
        <f t="shared" si="3"/>
        <v>111252.2927</v>
      </c>
      <c r="DA6" s="207">
        <f t="shared" si="3"/>
        <v>111252.2927</v>
      </c>
      <c r="DB6" s="207">
        <f t="shared" si="3"/>
        <v>111252.2927</v>
      </c>
      <c r="DC6" s="207">
        <f t="shared" si="3"/>
        <v>111252.2927</v>
      </c>
      <c r="DD6" s="207">
        <f t="shared" si="3"/>
        <v>111252.2927</v>
      </c>
      <c r="DE6" s="207">
        <f t="shared" si="3"/>
        <v>111252.2927</v>
      </c>
      <c r="DF6" s="207">
        <f t="shared" si="3"/>
        <v>111252.2927</v>
      </c>
      <c r="DG6" s="207">
        <f t="shared" si="3"/>
        <v>111252.2927</v>
      </c>
      <c r="DH6" s="207">
        <f t="shared" si="3"/>
        <v>111252.2927</v>
      </c>
      <c r="DI6" s="207">
        <f t="shared" si="3"/>
        <v>112200.9204</v>
      </c>
      <c r="DJ6" s="207">
        <f t="shared" si="3"/>
        <v>112200.9204</v>
      </c>
      <c r="DK6" s="207">
        <f t="shared" si="3"/>
        <v>112200.9204</v>
      </c>
      <c r="DL6" s="207">
        <f t="shared" si="3"/>
        <v>112200.9204</v>
      </c>
      <c r="DM6" s="207">
        <f t="shared" si="3"/>
        <v>112200.9204</v>
      </c>
      <c r="DN6" s="207">
        <f t="shared" si="3"/>
        <v>112200.9204</v>
      </c>
      <c r="DO6" s="207">
        <f t="shared" si="3"/>
        <v>112200.9204</v>
      </c>
      <c r="DP6" s="207">
        <f t="shared" si="3"/>
        <v>112200.9204</v>
      </c>
      <c r="DQ6" s="207">
        <f t="shared" si="3"/>
        <v>112200.9204</v>
      </c>
      <c r="DR6" s="207">
        <f t="shared" si="3"/>
        <v>112200.9204</v>
      </c>
      <c r="DS6" s="207">
        <f t="shared" si="3"/>
        <v>112200.9204</v>
      </c>
      <c r="DT6" s="207">
        <f t="shared" si="3"/>
        <v>112200.9204</v>
      </c>
      <c r="DU6" s="207">
        <f t="shared" si="3"/>
        <v>115915.4165</v>
      </c>
      <c r="DV6" s="207">
        <f t="shared" si="3"/>
        <v>115915.4165</v>
      </c>
      <c r="DW6" s="207">
        <f t="shared" si="3"/>
        <v>115915.4165</v>
      </c>
      <c r="DX6" s="207">
        <f t="shared" si="3"/>
        <v>115915.4165</v>
      </c>
      <c r="DY6" s="207">
        <f t="shared" si="3"/>
        <v>115915.4165</v>
      </c>
      <c r="DZ6" s="207">
        <f t="shared" si="3"/>
        <v>115915.4165</v>
      </c>
      <c r="EA6" s="207">
        <f t="shared" si="3"/>
        <v>115915.4165</v>
      </c>
      <c r="EB6" s="207">
        <f t="shared" si="3"/>
        <v>115915.4165</v>
      </c>
      <c r="EC6" s="207">
        <f t="shared" si="3"/>
        <v>115915.4165</v>
      </c>
      <c r="ED6" s="207">
        <f t="shared" si="3"/>
        <v>115915.4165</v>
      </c>
      <c r="EE6" s="207">
        <f t="shared" si="3"/>
        <v>115915.4165</v>
      </c>
      <c r="EF6" s="207">
        <f t="shared" si="3"/>
        <v>115915.4165</v>
      </c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</row>
    <row r="8" ht="15.75" customHeight="1">
      <c r="A8" s="1"/>
      <c r="B8" s="1"/>
      <c r="C8" s="35" t="s">
        <v>101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</row>
    <row r="9" ht="15.75" customHeight="1">
      <c r="A9" s="1"/>
      <c r="B9" s="1"/>
      <c r="C9" s="1"/>
      <c r="D9" s="1" t="s">
        <v>186</v>
      </c>
      <c r="E9" s="49">
        <f>D38</f>
        <v>9809977.192</v>
      </c>
      <c r="F9" s="49">
        <f t="shared" ref="F9:EF9" si="4">E13</f>
        <v>9809977.192</v>
      </c>
      <c r="G9" s="49">
        <f t="shared" si="4"/>
        <v>9809977.192</v>
      </c>
      <c r="H9" s="49">
        <f t="shared" si="4"/>
        <v>9809977.192</v>
      </c>
      <c r="I9" s="49">
        <f t="shared" si="4"/>
        <v>9809977.192</v>
      </c>
      <c r="J9" s="49">
        <f t="shared" si="4"/>
        <v>9809977.192</v>
      </c>
      <c r="K9" s="49">
        <f t="shared" si="4"/>
        <v>9809977.192</v>
      </c>
      <c r="L9" s="49">
        <f t="shared" si="4"/>
        <v>9809977.192</v>
      </c>
      <c r="M9" s="49">
        <f t="shared" si="4"/>
        <v>9809977.192</v>
      </c>
      <c r="N9" s="49">
        <f t="shared" si="4"/>
        <v>9809977.192</v>
      </c>
      <c r="O9" s="49">
        <f t="shared" si="4"/>
        <v>9809977.192</v>
      </c>
      <c r="P9" s="49">
        <f t="shared" si="4"/>
        <v>9809977.192</v>
      </c>
      <c r="Q9" s="49">
        <f t="shared" si="4"/>
        <v>9809977.192</v>
      </c>
      <c r="R9" s="49">
        <f t="shared" si="4"/>
        <v>9809977.192</v>
      </c>
      <c r="S9" s="49">
        <f t="shared" si="4"/>
        <v>9809977.192</v>
      </c>
      <c r="T9" s="49">
        <f t="shared" si="4"/>
        <v>9809977.192</v>
      </c>
      <c r="U9" s="49">
        <f t="shared" si="4"/>
        <v>9809977.192</v>
      </c>
      <c r="V9" s="49">
        <f t="shared" si="4"/>
        <v>9809977.192</v>
      </c>
      <c r="W9" s="49">
        <f t="shared" si="4"/>
        <v>9809977.192</v>
      </c>
      <c r="X9" s="49">
        <f t="shared" si="4"/>
        <v>9809977.192</v>
      </c>
      <c r="Y9" s="49">
        <f t="shared" si="4"/>
        <v>9809977.192</v>
      </c>
      <c r="Z9" s="49">
        <f t="shared" si="4"/>
        <v>9809977.192</v>
      </c>
      <c r="AA9" s="49">
        <f t="shared" si="4"/>
        <v>9809977.192</v>
      </c>
      <c r="AB9" s="49">
        <f t="shared" si="4"/>
        <v>9809977.192</v>
      </c>
      <c r="AC9" s="49">
        <f t="shared" si="4"/>
        <v>9809977.192</v>
      </c>
      <c r="AD9" s="49">
        <f t="shared" si="4"/>
        <v>9809977.192</v>
      </c>
      <c r="AE9" s="49">
        <f t="shared" si="4"/>
        <v>9809977.192</v>
      </c>
      <c r="AF9" s="49">
        <f t="shared" si="4"/>
        <v>9809977.192</v>
      </c>
      <c r="AG9" s="49">
        <f t="shared" si="4"/>
        <v>9809977.192</v>
      </c>
      <c r="AH9" s="49">
        <f t="shared" si="4"/>
        <v>9809977.192</v>
      </c>
      <c r="AI9" s="49">
        <f t="shared" si="4"/>
        <v>9809977.192</v>
      </c>
      <c r="AJ9" s="49">
        <f t="shared" si="4"/>
        <v>9809977.192</v>
      </c>
      <c r="AK9" s="49">
        <f t="shared" si="4"/>
        <v>9809977.192</v>
      </c>
      <c r="AL9" s="49">
        <f t="shared" si="4"/>
        <v>9809977.192</v>
      </c>
      <c r="AM9" s="49">
        <f t="shared" si="4"/>
        <v>9809977.192</v>
      </c>
      <c r="AN9" s="49">
        <f t="shared" si="4"/>
        <v>9809977.192</v>
      </c>
      <c r="AO9" s="49">
        <f t="shared" si="4"/>
        <v>9809977.192</v>
      </c>
      <c r="AP9" s="49">
        <f t="shared" si="4"/>
        <v>9800211.308</v>
      </c>
      <c r="AQ9" s="49">
        <f t="shared" si="4"/>
        <v>9790396.595</v>
      </c>
      <c r="AR9" s="49">
        <f t="shared" si="4"/>
        <v>9780532.808</v>
      </c>
      <c r="AS9" s="49">
        <f t="shared" si="4"/>
        <v>9770619.702</v>
      </c>
      <c r="AT9" s="49">
        <f t="shared" si="4"/>
        <v>9760657.031</v>
      </c>
      <c r="AU9" s="49">
        <f t="shared" si="4"/>
        <v>9750644.546</v>
      </c>
      <c r="AV9" s="49">
        <f t="shared" si="4"/>
        <v>9740581.999</v>
      </c>
      <c r="AW9" s="49">
        <f t="shared" si="4"/>
        <v>9730469.14</v>
      </c>
      <c r="AX9" s="49">
        <f t="shared" si="4"/>
        <v>9720305.716</v>
      </c>
      <c r="AY9" s="49">
        <f t="shared" si="4"/>
        <v>9710091.474</v>
      </c>
      <c r="AZ9" s="49">
        <f t="shared" si="4"/>
        <v>9699826.162</v>
      </c>
      <c r="BA9" s="49">
        <f t="shared" si="4"/>
        <v>9689509.523</v>
      </c>
      <c r="BB9" s="49">
        <f t="shared" si="4"/>
        <v>9679141.301</v>
      </c>
      <c r="BC9" s="49">
        <f t="shared" si="4"/>
        <v>9668721.238</v>
      </c>
      <c r="BD9" s="49">
        <f t="shared" si="4"/>
        <v>9658249.074</v>
      </c>
      <c r="BE9" s="49">
        <f t="shared" si="4"/>
        <v>9647724.55</v>
      </c>
      <c r="BF9" s="49">
        <f t="shared" si="4"/>
        <v>9637147.403</v>
      </c>
      <c r="BG9" s="49">
        <f t="shared" si="4"/>
        <v>9626517.37</v>
      </c>
      <c r="BH9" s="49">
        <f t="shared" si="4"/>
        <v>9615834.187</v>
      </c>
      <c r="BI9" s="49">
        <f t="shared" si="4"/>
        <v>9605097.588</v>
      </c>
      <c r="BJ9" s="49">
        <f t="shared" si="4"/>
        <v>9594307.306</v>
      </c>
      <c r="BK9" s="49">
        <f t="shared" si="4"/>
        <v>9583463.073</v>
      </c>
      <c r="BL9" s="49">
        <f t="shared" si="4"/>
        <v>9572564.619</v>
      </c>
      <c r="BM9" s="49">
        <f t="shared" si="4"/>
        <v>9561611.672</v>
      </c>
      <c r="BN9" s="49">
        <f t="shared" si="4"/>
        <v>9550603.961</v>
      </c>
      <c r="BO9" s="49">
        <f t="shared" si="4"/>
        <v>9539541.211</v>
      </c>
      <c r="BP9" s="49">
        <f t="shared" si="4"/>
        <v>9528423.147</v>
      </c>
      <c r="BQ9" s="49">
        <f t="shared" si="4"/>
        <v>9517249.493</v>
      </c>
      <c r="BR9" s="49">
        <f t="shared" si="4"/>
        <v>9506019.97</v>
      </c>
      <c r="BS9" s="49">
        <f t="shared" si="4"/>
        <v>9494734.301</v>
      </c>
      <c r="BT9" s="49">
        <f t="shared" si="4"/>
        <v>9483392.202</v>
      </c>
      <c r="BU9" s="49">
        <f t="shared" si="4"/>
        <v>9471993.394</v>
      </c>
      <c r="BV9" s="49">
        <f t="shared" si="4"/>
        <v>9460537.591</v>
      </c>
      <c r="BW9" s="49">
        <f t="shared" si="4"/>
        <v>9449024.509</v>
      </c>
      <c r="BX9" s="49">
        <f t="shared" si="4"/>
        <v>9437453.862</v>
      </c>
      <c r="BY9" s="49">
        <f t="shared" si="4"/>
        <v>9425825.361</v>
      </c>
      <c r="BZ9" s="49">
        <f t="shared" si="4"/>
        <v>9414138.718</v>
      </c>
      <c r="CA9" s="49">
        <f t="shared" si="4"/>
        <v>9402393.642</v>
      </c>
      <c r="CB9" s="49">
        <f t="shared" si="4"/>
        <v>9390589.841</v>
      </c>
      <c r="CC9" s="49">
        <f t="shared" si="4"/>
        <v>9378727.02</v>
      </c>
      <c r="CD9" s="49">
        <f t="shared" si="4"/>
        <v>9366804.885</v>
      </c>
      <c r="CE9" s="49">
        <f t="shared" si="4"/>
        <v>9354823.14</v>
      </c>
      <c r="CF9" s="49">
        <f t="shared" si="4"/>
        <v>9342781.486</v>
      </c>
      <c r="CG9" s="49">
        <f t="shared" si="4"/>
        <v>9330679.624</v>
      </c>
      <c r="CH9" s="49">
        <f t="shared" si="4"/>
        <v>9318517.252</v>
      </c>
      <c r="CI9" s="49">
        <f t="shared" si="4"/>
        <v>9306294.068</v>
      </c>
      <c r="CJ9" s="49">
        <f t="shared" si="4"/>
        <v>9294009.769</v>
      </c>
      <c r="CK9" s="49">
        <f t="shared" si="4"/>
        <v>9281664.048</v>
      </c>
      <c r="CL9" s="49">
        <f t="shared" si="4"/>
        <v>9269256.598</v>
      </c>
      <c r="CM9" s="49">
        <f t="shared" si="4"/>
        <v>9256787.112</v>
      </c>
      <c r="CN9" s="49">
        <f t="shared" si="4"/>
        <v>9244255.277</v>
      </c>
      <c r="CO9" s="49">
        <f t="shared" si="4"/>
        <v>9231660.784</v>
      </c>
      <c r="CP9" s="49">
        <f t="shared" si="4"/>
        <v>9219003.318</v>
      </c>
      <c r="CQ9" s="49">
        <f t="shared" si="4"/>
        <v>9206282.565</v>
      </c>
      <c r="CR9" s="49">
        <f t="shared" si="4"/>
        <v>9193498.208</v>
      </c>
      <c r="CS9" s="49">
        <f t="shared" si="4"/>
        <v>9180649.929</v>
      </c>
      <c r="CT9" s="49">
        <f t="shared" si="4"/>
        <v>9167737.409</v>
      </c>
      <c r="CU9" s="49">
        <f t="shared" si="4"/>
        <v>9154760.327</v>
      </c>
      <c r="CV9" s="49">
        <f t="shared" si="4"/>
        <v>9141718.358</v>
      </c>
      <c r="CW9" s="49">
        <f t="shared" si="4"/>
        <v>9128611.18</v>
      </c>
      <c r="CX9" s="49">
        <f t="shared" si="4"/>
        <v>9115438.467</v>
      </c>
      <c r="CY9" s="49">
        <f t="shared" si="4"/>
        <v>9102199.889</v>
      </c>
      <c r="CZ9" s="49">
        <f t="shared" si="4"/>
        <v>9088895.119</v>
      </c>
      <c r="DA9" s="49">
        <f t="shared" si="4"/>
        <v>9075523.825</v>
      </c>
      <c r="DB9" s="49">
        <f t="shared" si="4"/>
        <v>9062085.674</v>
      </c>
      <c r="DC9" s="49">
        <f t="shared" si="4"/>
        <v>9048580.333</v>
      </c>
      <c r="DD9" s="49">
        <f t="shared" si="4"/>
        <v>9035007.464</v>
      </c>
      <c r="DE9" s="49">
        <f t="shared" si="4"/>
        <v>9021366.732</v>
      </c>
      <c r="DF9" s="49">
        <f t="shared" si="4"/>
        <v>9007657.796</v>
      </c>
      <c r="DG9" s="49">
        <f t="shared" si="4"/>
        <v>8993880.315</v>
      </c>
      <c r="DH9" s="49">
        <f t="shared" si="4"/>
        <v>8980033.947</v>
      </c>
      <c r="DI9" s="49">
        <f t="shared" si="4"/>
        <v>8966118.347</v>
      </c>
      <c r="DJ9" s="49">
        <f t="shared" si="4"/>
        <v>8952133.169</v>
      </c>
      <c r="DK9" s="49">
        <f t="shared" si="4"/>
        <v>8938078.065</v>
      </c>
      <c r="DL9" s="49">
        <f t="shared" si="4"/>
        <v>8923952.685</v>
      </c>
      <c r="DM9" s="49">
        <f t="shared" si="4"/>
        <v>8909756.679</v>
      </c>
      <c r="DN9" s="49">
        <f t="shared" si="4"/>
        <v>8895489.693</v>
      </c>
      <c r="DO9" s="49">
        <f t="shared" si="4"/>
        <v>8881151.371</v>
      </c>
      <c r="DP9" s="49">
        <f t="shared" si="4"/>
        <v>8866741.359</v>
      </c>
      <c r="DQ9" s="49">
        <f t="shared" si="4"/>
        <v>8852259.296</v>
      </c>
      <c r="DR9" s="49">
        <f t="shared" si="4"/>
        <v>8837704.822</v>
      </c>
      <c r="DS9" s="49">
        <f t="shared" si="4"/>
        <v>8823077.577</v>
      </c>
      <c r="DT9" s="49">
        <f t="shared" si="4"/>
        <v>8808377.195</v>
      </c>
      <c r="DU9" s="49">
        <f t="shared" si="4"/>
        <v>8793603.311</v>
      </c>
      <c r="DV9" s="49">
        <f t="shared" si="4"/>
        <v>8778755.558</v>
      </c>
      <c r="DW9" s="49">
        <f t="shared" si="4"/>
        <v>8763833.566</v>
      </c>
      <c r="DX9" s="49">
        <f t="shared" si="4"/>
        <v>8748836.964</v>
      </c>
      <c r="DY9" s="49">
        <f t="shared" si="4"/>
        <v>8733765.379</v>
      </c>
      <c r="DZ9" s="49">
        <f t="shared" si="4"/>
        <v>8718618.436</v>
      </c>
      <c r="EA9" s="49">
        <f t="shared" si="4"/>
        <v>8703395.758</v>
      </c>
      <c r="EB9" s="49">
        <f t="shared" si="4"/>
        <v>8688096.967</v>
      </c>
      <c r="EC9" s="49">
        <f t="shared" si="4"/>
        <v>8672721.682</v>
      </c>
      <c r="ED9" s="49">
        <f t="shared" si="4"/>
        <v>8657269.521</v>
      </c>
      <c r="EE9" s="49">
        <f t="shared" si="4"/>
        <v>8641740.099</v>
      </c>
      <c r="EF9" s="49">
        <f t="shared" si="4"/>
        <v>8626133.03</v>
      </c>
    </row>
    <row r="10" ht="15.75" customHeight="1">
      <c r="A10" s="1"/>
      <c r="B10" s="1"/>
      <c r="C10" s="1"/>
      <c r="D10" s="1" t="s">
        <v>187</v>
      </c>
      <c r="E10" s="131">
        <f t="shared" ref="E10:EF10" si="5">E9*($D$40/12)*IF(E1&gt;$D$43,1,0)</f>
        <v>0</v>
      </c>
      <c r="F10" s="131">
        <f t="shared" si="5"/>
        <v>0</v>
      </c>
      <c r="G10" s="131">
        <f t="shared" si="5"/>
        <v>0</v>
      </c>
      <c r="H10" s="131">
        <f t="shared" si="5"/>
        <v>0</v>
      </c>
      <c r="I10" s="131">
        <f t="shared" si="5"/>
        <v>0</v>
      </c>
      <c r="J10" s="131">
        <f t="shared" si="5"/>
        <v>0</v>
      </c>
      <c r="K10" s="131">
        <f t="shared" si="5"/>
        <v>0</v>
      </c>
      <c r="L10" s="131">
        <f t="shared" si="5"/>
        <v>0</v>
      </c>
      <c r="M10" s="131">
        <f t="shared" si="5"/>
        <v>0</v>
      </c>
      <c r="N10" s="131">
        <f t="shared" si="5"/>
        <v>0</v>
      </c>
      <c r="O10" s="131">
        <f t="shared" si="5"/>
        <v>0</v>
      </c>
      <c r="P10" s="131">
        <f t="shared" si="5"/>
        <v>0</v>
      </c>
      <c r="Q10" s="131">
        <f t="shared" si="5"/>
        <v>0</v>
      </c>
      <c r="R10" s="131">
        <f t="shared" si="5"/>
        <v>0</v>
      </c>
      <c r="S10" s="131">
        <f t="shared" si="5"/>
        <v>0</v>
      </c>
      <c r="T10" s="131">
        <f t="shared" si="5"/>
        <v>0</v>
      </c>
      <c r="U10" s="131">
        <f t="shared" si="5"/>
        <v>0</v>
      </c>
      <c r="V10" s="131">
        <f t="shared" si="5"/>
        <v>0</v>
      </c>
      <c r="W10" s="131">
        <f t="shared" si="5"/>
        <v>0</v>
      </c>
      <c r="X10" s="131">
        <f t="shared" si="5"/>
        <v>0</v>
      </c>
      <c r="Y10" s="131">
        <f t="shared" si="5"/>
        <v>0</v>
      </c>
      <c r="Z10" s="131">
        <f t="shared" si="5"/>
        <v>0</v>
      </c>
      <c r="AA10" s="131">
        <f t="shared" si="5"/>
        <v>0</v>
      </c>
      <c r="AB10" s="131">
        <f t="shared" si="5"/>
        <v>0</v>
      </c>
      <c r="AC10" s="131">
        <f t="shared" si="5"/>
        <v>0</v>
      </c>
      <c r="AD10" s="131">
        <f t="shared" si="5"/>
        <v>0</v>
      </c>
      <c r="AE10" s="131">
        <f t="shared" si="5"/>
        <v>0</v>
      </c>
      <c r="AF10" s="131">
        <f t="shared" si="5"/>
        <v>0</v>
      </c>
      <c r="AG10" s="131">
        <f t="shared" si="5"/>
        <v>0</v>
      </c>
      <c r="AH10" s="131">
        <f t="shared" si="5"/>
        <v>0</v>
      </c>
      <c r="AI10" s="131">
        <f t="shared" si="5"/>
        <v>0</v>
      </c>
      <c r="AJ10" s="131">
        <f t="shared" si="5"/>
        <v>0</v>
      </c>
      <c r="AK10" s="131">
        <f t="shared" si="5"/>
        <v>0</v>
      </c>
      <c r="AL10" s="131">
        <f t="shared" si="5"/>
        <v>0</v>
      </c>
      <c r="AM10" s="131">
        <f t="shared" si="5"/>
        <v>0</v>
      </c>
      <c r="AN10" s="131">
        <f t="shared" si="5"/>
        <v>0</v>
      </c>
      <c r="AO10" s="131">
        <f t="shared" si="5"/>
        <v>49049.88596</v>
      </c>
      <c r="AP10" s="131">
        <f t="shared" si="5"/>
        <v>49001.05654</v>
      </c>
      <c r="AQ10" s="131">
        <f t="shared" si="5"/>
        <v>48951.98297</v>
      </c>
      <c r="AR10" s="131">
        <f t="shared" si="5"/>
        <v>48902.66404</v>
      </c>
      <c r="AS10" s="131">
        <f t="shared" si="5"/>
        <v>48853.09851</v>
      </c>
      <c r="AT10" s="131">
        <f t="shared" si="5"/>
        <v>48803.28516</v>
      </c>
      <c r="AU10" s="131">
        <f t="shared" si="5"/>
        <v>48753.22273</v>
      </c>
      <c r="AV10" s="131">
        <f t="shared" si="5"/>
        <v>48702.91</v>
      </c>
      <c r="AW10" s="131">
        <f t="shared" si="5"/>
        <v>48652.3457</v>
      </c>
      <c r="AX10" s="131">
        <f t="shared" si="5"/>
        <v>48601.52858</v>
      </c>
      <c r="AY10" s="131">
        <f t="shared" si="5"/>
        <v>48550.45737</v>
      </c>
      <c r="AZ10" s="131">
        <f t="shared" si="5"/>
        <v>48499.13081</v>
      </c>
      <c r="BA10" s="131">
        <f t="shared" si="5"/>
        <v>48447.54762</v>
      </c>
      <c r="BB10" s="131">
        <f t="shared" si="5"/>
        <v>48395.7065</v>
      </c>
      <c r="BC10" s="131">
        <f t="shared" si="5"/>
        <v>48343.60619</v>
      </c>
      <c r="BD10" s="131">
        <f t="shared" si="5"/>
        <v>48291.24537</v>
      </c>
      <c r="BE10" s="131">
        <f t="shared" si="5"/>
        <v>48238.62275</v>
      </c>
      <c r="BF10" s="131">
        <f t="shared" si="5"/>
        <v>48185.73701</v>
      </c>
      <c r="BG10" s="131">
        <f t="shared" si="5"/>
        <v>48132.58685</v>
      </c>
      <c r="BH10" s="131">
        <f t="shared" si="5"/>
        <v>48079.17093</v>
      </c>
      <c r="BI10" s="131">
        <f t="shared" si="5"/>
        <v>48025.48794</v>
      </c>
      <c r="BJ10" s="131">
        <f t="shared" si="5"/>
        <v>47971.53653</v>
      </c>
      <c r="BK10" s="131">
        <f t="shared" si="5"/>
        <v>47917.31537</v>
      </c>
      <c r="BL10" s="131">
        <f t="shared" si="5"/>
        <v>47862.82309</v>
      </c>
      <c r="BM10" s="131">
        <f t="shared" si="5"/>
        <v>47808.05836</v>
      </c>
      <c r="BN10" s="131">
        <f t="shared" si="5"/>
        <v>47753.0198</v>
      </c>
      <c r="BO10" s="131">
        <f t="shared" si="5"/>
        <v>47697.70605</v>
      </c>
      <c r="BP10" s="131">
        <f t="shared" si="5"/>
        <v>47642.11573</v>
      </c>
      <c r="BQ10" s="131">
        <f t="shared" si="5"/>
        <v>47586.24746</v>
      </c>
      <c r="BR10" s="131">
        <f t="shared" si="5"/>
        <v>47530.09985</v>
      </c>
      <c r="BS10" s="131">
        <f t="shared" si="5"/>
        <v>47473.6715</v>
      </c>
      <c r="BT10" s="131">
        <f t="shared" si="5"/>
        <v>47416.96101</v>
      </c>
      <c r="BU10" s="131">
        <f t="shared" si="5"/>
        <v>47359.96697</v>
      </c>
      <c r="BV10" s="131">
        <f t="shared" si="5"/>
        <v>47302.68795</v>
      </c>
      <c r="BW10" s="131">
        <f t="shared" si="5"/>
        <v>47245.12254</v>
      </c>
      <c r="BX10" s="131">
        <f t="shared" si="5"/>
        <v>47187.26931</v>
      </c>
      <c r="BY10" s="131">
        <f t="shared" si="5"/>
        <v>47129.12681</v>
      </c>
      <c r="BZ10" s="131">
        <f t="shared" si="5"/>
        <v>47070.69359</v>
      </c>
      <c r="CA10" s="131">
        <f t="shared" si="5"/>
        <v>47011.96821</v>
      </c>
      <c r="CB10" s="131">
        <f t="shared" si="5"/>
        <v>46952.9492</v>
      </c>
      <c r="CC10" s="131">
        <f t="shared" si="5"/>
        <v>46893.6351</v>
      </c>
      <c r="CD10" s="131">
        <f t="shared" si="5"/>
        <v>46834.02443</v>
      </c>
      <c r="CE10" s="131">
        <f t="shared" si="5"/>
        <v>46774.1157</v>
      </c>
      <c r="CF10" s="131">
        <f t="shared" si="5"/>
        <v>46713.90743</v>
      </c>
      <c r="CG10" s="131">
        <f t="shared" si="5"/>
        <v>46653.39812</v>
      </c>
      <c r="CH10" s="131">
        <f t="shared" si="5"/>
        <v>46592.58626</v>
      </c>
      <c r="CI10" s="131">
        <f t="shared" si="5"/>
        <v>46531.47034</v>
      </c>
      <c r="CJ10" s="131">
        <f t="shared" si="5"/>
        <v>46470.04884</v>
      </c>
      <c r="CK10" s="131">
        <f t="shared" si="5"/>
        <v>46408.32024</v>
      </c>
      <c r="CL10" s="131">
        <f t="shared" si="5"/>
        <v>46346.28299</v>
      </c>
      <c r="CM10" s="131">
        <f t="shared" si="5"/>
        <v>46283.93556</v>
      </c>
      <c r="CN10" s="131">
        <f t="shared" si="5"/>
        <v>46221.27639</v>
      </c>
      <c r="CO10" s="131">
        <f t="shared" si="5"/>
        <v>46158.30392</v>
      </c>
      <c r="CP10" s="131">
        <f t="shared" si="5"/>
        <v>46095.01659</v>
      </c>
      <c r="CQ10" s="131">
        <f t="shared" si="5"/>
        <v>46031.41283</v>
      </c>
      <c r="CR10" s="131">
        <f t="shared" si="5"/>
        <v>45967.49104</v>
      </c>
      <c r="CS10" s="131">
        <f t="shared" si="5"/>
        <v>45903.24965</v>
      </c>
      <c r="CT10" s="131">
        <f t="shared" si="5"/>
        <v>45838.68705</v>
      </c>
      <c r="CU10" s="131">
        <f t="shared" si="5"/>
        <v>45773.80163</v>
      </c>
      <c r="CV10" s="131">
        <f t="shared" si="5"/>
        <v>45708.59179</v>
      </c>
      <c r="CW10" s="131">
        <f t="shared" si="5"/>
        <v>45643.0559</v>
      </c>
      <c r="CX10" s="131">
        <f t="shared" si="5"/>
        <v>45577.19233</v>
      </c>
      <c r="CY10" s="131">
        <f t="shared" si="5"/>
        <v>45510.99945</v>
      </c>
      <c r="CZ10" s="131">
        <f t="shared" si="5"/>
        <v>45444.47559</v>
      </c>
      <c r="DA10" s="131">
        <f t="shared" si="5"/>
        <v>45377.61912</v>
      </c>
      <c r="DB10" s="131">
        <f t="shared" si="5"/>
        <v>45310.42837</v>
      </c>
      <c r="DC10" s="131">
        <f t="shared" si="5"/>
        <v>45242.90166</v>
      </c>
      <c r="DD10" s="131">
        <f t="shared" si="5"/>
        <v>45175.03732</v>
      </c>
      <c r="DE10" s="131">
        <f t="shared" si="5"/>
        <v>45106.83366</v>
      </c>
      <c r="DF10" s="131">
        <f t="shared" si="5"/>
        <v>45038.28898</v>
      </c>
      <c r="DG10" s="131">
        <f t="shared" si="5"/>
        <v>44969.40158</v>
      </c>
      <c r="DH10" s="131">
        <f t="shared" si="5"/>
        <v>44900.16973</v>
      </c>
      <c r="DI10" s="131">
        <f t="shared" si="5"/>
        <v>44830.59173</v>
      </c>
      <c r="DJ10" s="131">
        <f t="shared" si="5"/>
        <v>44760.66584</v>
      </c>
      <c r="DK10" s="131">
        <f t="shared" si="5"/>
        <v>44690.39032</v>
      </c>
      <c r="DL10" s="131">
        <f t="shared" si="5"/>
        <v>44619.76343</v>
      </c>
      <c r="DM10" s="131">
        <f t="shared" si="5"/>
        <v>44548.7834</v>
      </c>
      <c r="DN10" s="131">
        <f t="shared" si="5"/>
        <v>44477.44846</v>
      </c>
      <c r="DO10" s="131">
        <f t="shared" si="5"/>
        <v>44405.75686</v>
      </c>
      <c r="DP10" s="131">
        <f t="shared" si="5"/>
        <v>44333.70679</v>
      </c>
      <c r="DQ10" s="131">
        <f t="shared" si="5"/>
        <v>44261.29648</v>
      </c>
      <c r="DR10" s="131">
        <f t="shared" si="5"/>
        <v>44188.52411</v>
      </c>
      <c r="DS10" s="131">
        <f t="shared" si="5"/>
        <v>44115.38788</v>
      </c>
      <c r="DT10" s="131">
        <f t="shared" si="5"/>
        <v>44041.88597</v>
      </c>
      <c r="DU10" s="131">
        <f t="shared" si="5"/>
        <v>43968.01655</v>
      </c>
      <c r="DV10" s="131">
        <f t="shared" si="5"/>
        <v>43893.77779</v>
      </c>
      <c r="DW10" s="131">
        <f t="shared" si="5"/>
        <v>43819.16783</v>
      </c>
      <c r="DX10" s="131">
        <f t="shared" si="5"/>
        <v>43744.18482</v>
      </c>
      <c r="DY10" s="131">
        <f t="shared" si="5"/>
        <v>43668.82689</v>
      </c>
      <c r="DZ10" s="131">
        <f t="shared" si="5"/>
        <v>43593.09218</v>
      </c>
      <c r="EA10" s="131">
        <f t="shared" si="5"/>
        <v>43516.97879</v>
      </c>
      <c r="EB10" s="131">
        <f t="shared" si="5"/>
        <v>43440.48484</v>
      </c>
      <c r="EC10" s="131">
        <f t="shared" si="5"/>
        <v>43363.60841</v>
      </c>
      <c r="ED10" s="131">
        <f t="shared" si="5"/>
        <v>43286.34761</v>
      </c>
      <c r="EE10" s="131">
        <f t="shared" si="5"/>
        <v>43208.70049</v>
      </c>
      <c r="EF10" s="131">
        <f t="shared" si="5"/>
        <v>43130.66515</v>
      </c>
    </row>
    <row r="11" ht="15.75" customHeight="1">
      <c r="A11" s="1"/>
      <c r="B11" s="1"/>
      <c r="C11" s="1"/>
      <c r="D11" s="1" t="s">
        <v>211</v>
      </c>
      <c r="E11" s="131">
        <f t="shared" ref="E11:EF11" si="6">E12-E10</f>
        <v>0</v>
      </c>
      <c r="F11" s="131">
        <f t="shared" si="6"/>
        <v>0</v>
      </c>
      <c r="G11" s="131">
        <f t="shared" si="6"/>
        <v>0</v>
      </c>
      <c r="H11" s="131">
        <f t="shared" si="6"/>
        <v>0</v>
      </c>
      <c r="I11" s="131">
        <f t="shared" si="6"/>
        <v>0</v>
      </c>
      <c r="J11" s="131">
        <f t="shared" si="6"/>
        <v>0</v>
      </c>
      <c r="K11" s="131">
        <f t="shared" si="6"/>
        <v>0</v>
      </c>
      <c r="L11" s="131">
        <f t="shared" si="6"/>
        <v>0</v>
      </c>
      <c r="M11" s="131">
        <f t="shared" si="6"/>
        <v>0</v>
      </c>
      <c r="N11" s="131">
        <f t="shared" si="6"/>
        <v>0</v>
      </c>
      <c r="O11" s="131">
        <f t="shared" si="6"/>
        <v>0</v>
      </c>
      <c r="P11" s="131">
        <f t="shared" si="6"/>
        <v>0</v>
      </c>
      <c r="Q11" s="131">
        <f t="shared" si="6"/>
        <v>0</v>
      </c>
      <c r="R11" s="131">
        <f t="shared" si="6"/>
        <v>0</v>
      </c>
      <c r="S11" s="131">
        <f t="shared" si="6"/>
        <v>0</v>
      </c>
      <c r="T11" s="131">
        <f t="shared" si="6"/>
        <v>0</v>
      </c>
      <c r="U11" s="131">
        <f t="shared" si="6"/>
        <v>0</v>
      </c>
      <c r="V11" s="131">
        <f t="shared" si="6"/>
        <v>0</v>
      </c>
      <c r="W11" s="131">
        <f t="shared" si="6"/>
        <v>0</v>
      </c>
      <c r="X11" s="131">
        <f t="shared" si="6"/>
        <v>0</v>
      </c>
      <c r="Y11" s="131">
        <f t="shared" si="6"/>
        <v>0</v>
      </c>
      <c r="Z11" s="131">
        <f t="shared" si="6"/>
        <v>0</v>
      </c>
      <c r="AA11" s="131">
        <f t="shared" si="6"/>
        <v>0</v>
      </c>
      <c r="AB11" s="131">
        <f t="shared" si="6"/>
        <v>0</v>
      </c>
      <c r="AC11" s="131">
        <f t="shared" si="6"/>
        <v>0</v>
      </c>
      <c r="AD11" s="131">
        <f t="shared" si="6"/>
        <v>0</v>
      </c>
      <c r="AE11" s="131">
        <f t="shared" si="6"/>
        <v>0</v>
      </c>
      <c r="AF11" s="131">
        <f t="shared" si="6"/>
        <v>0</v>
      </c>
      <c r="AG11" s="131">
        <f t="shared" si="6"/>
        <v>0</v>
      </c>
      <c r="AH11" s="131">
        <f t="shared" si="6"/>
        <v>0</v>
      </c>
      <c r="AI11" s="131">
        <f t="shared" si="6"/>
        <v>0</v>
      </c>
      <c r="AJ11" s="131">
        <f t="shared" si="6"/>
        <v>0</v>
      </c>
      <c r="AK11" s="131">
        <f t="shared" si="6"/>
        <v>0</v>
      </c>
      <c r="AL11" s="131">
        <f t="shared" si="6"/>
        <v>0</v>
      </c>
      <c r="AM11" s="131">
        <f t="shared" si="6"/>
        <v>0</v>
      </c>
      <c r="AN11" s="131">
        <f t="shared" si="6"/>
        <v>0</v>
      </c>
      <c r="AO11" s="131">
        <f t="shared" si="6"/>
        <v>9765.883812</v>
      </c>
      <c r="AP11" s="131">
        <f t="shared" si="6"/>
        <v>9814.713231</v>
      </c>
      <c r="AQ11" s="131">
        <f t="shared" si="6"/>
        <v>9863.786797</v>
      </c>
      <c r="AR11" s="131">
        <f t="shared" si="6"/>
        <v>9913.105731</v>
      </c>
      <c r="AS11" s="131">
        <f t="shared" si="6"/>
        <v>9962.67126</v>
      </c>
      <c r="AT11" s="131">
        <f t="shared" si="6"/>
        <v>10012.48462</v>
      </c>
      <c r="AU11" s="131">
        <f t="shared" si="6"/>
        <v>10062.54704</v>
      </c>
      <c r="AV11" s="131">
        <f t="shared" si="6"/>
        <v>10112.85977</v>
      </c>
      <c r="AW11" s="131">
        <f t="shared" si="6"/>
        <v>10163.42407</v>
      </c>
      <c r="AX11" s="131">
        <f t="shared" si="6"/>
        <v>10214.24119</v>
      </c>
      <c r="AY11" s="131">
        <f t="shared" si="6"/>
        <v>10265.3124</v>
      </c>
      <c r="AZ11" s="131">
        <f t="shared" si="6"/>
        <v>10316.63896</v>
      </c>
      <c r="BA11" s="131">
        <f t="shared" si="6"/>
        <v>10368.22216</v>
      </c>
      <c r="BB11" s="131">
        <f t="shared" si="6"/>
        <v>10420.06327</v>
      </c>
      <c r="BC11" s="131">
        <f t="shared" si="6"/>
        <v>10472.16358</v>
      </c>
      <c r="BD11" s="131">
        <f t="shared" si="6"/>
        <v>10524.5244</v>
      </c>
      <c r="BE11" s="131">
        <f t="shared" si="6"/>
        <v>10577.14702</v>
      </c>
      <c r="BF11" s="131">
        <f t="shared" si="6"/>
        <v>10630.03276</v>
      </c>
      <c r="BG11" s="131">
        <f t="shared" si="6"/>
        <v>10683.18292</v>
      </c>
      <c r="BH11" s="131">
        <f t="shared" si="6"/>
        <v>10736.59884</v>
      </c>
      <c r="BI11" s="131">
        <f t="shared" si="6"/>
        <v>10790.28183</v>
      </c>
      <c r="BJ11" s="131">
        <f t="shared" si="6"/>
        <v>10844.23324</v>
      </c>
      <c r="BK11" s="131">
        <f t="shared" si="6"/>
        <v>10898.45441</v>
      </c>
      <c r="BL11" s="131">
        <f t="shared" si="6"/>
        <v>10952.94668</v>
      </c>
      <c r="BM11" s="131">
        <f t="shared" si="6"/>
        <v>11007.71141</v>
      </c>
      <c r="BN11" s="131">
        <f t="shared" si="6"/>
        <v>11062.74997</v>
      </c>
      <c r="BO11" s="131">
        <f t="shared" si="6"/>
        <v>11118.06372</v>
      </c>
      <c r="BP11" s="131">
        <f t="shared" si="6"/>
        <v>11173.65404</v>
      </c>
      <c r="BQ11" s="131">
        <f t="shared" si="6"/>
        <v>11229.52231</v>
      </c>
      <c r="BR11" s="131">
        <f t="shared" si="6"/>
        <v>11285.66992</v>
      </c>
      <c r="BS11" s="131">
        <f t="shared" si="6"/>
        <v>11342.09827</v>
      </c>
      <c r="BT11" s="131">
        <f t="shared" si="6"/>
        <v>11398.80876</v>
      </c>
      <c r="BU11" s="131">
        <f t="shared" si="6"/>
        <v>11455.8028</v>
      </c>
      <c r="BV11" s="131">
        <f t="shared" si="6"/>
        <v>11513.08182</v>
      </c>
      <c r="BW11" s="131">
        <f t="shared" si="6"/>
        <v>11570.64723</v>
      </c>
      <c r="BX11" s="131">
        <f t="shared" si="6"/>
        <v>11628.50046</v>
      </c>
      <c r="BY11" s="131">
        <f t="shared" si="6"/>
        <v>11686.64297</v>
      </c>
      <c r="BZ11" s="131">
        <f t="shared" si="6"/>
        <v>11745.07618</v>
      </c>
      <c r="CA11" s="131">
        <f t="shared" si="6"/>
        <v>11803.80156</v>
      </c>
      <c r="CB11" s="131">
        <f t="shared" si="6"/>
        <v>11862.82057</v>
      </c>
      <c r="CC11" s="131">
        <f t="shared" si="6"/>
        <v>11922.13467</v>
      </c>
      <c r="CD11" s="131">
        <f t="shared" si="6"/>
        <v>11981.74535</v>
      </c>
      <c r="CE11" s="131">
        <f t="shared" si="6"/>
        <v>12041.65407</v>
      </c>
      <c r="CF11" s="131">
        <f t="shared" si="6"/>
        <v>12101.86234</v>
      </c>
      <c r="CG11" s="131">
        <f t="shared" si="6"/>
        <v>12162.37165</v>
      </c>
      <c r="CH11" s="131">
        <f t="shared" si="6"/>
        <v>12223.18351</v>
      </c>
      <c r="CI11" s="131">
        <f t="shared" si="6"/>
        <v>12284.29943</v>
      </c>
      <c r="CJ11" s="131">
        <f t="shared" si="6"/>
        <v>12345.72093</v>
      </c>
      <c r="CK11" s="131">
        <f t="shared" si="6"/>
        <v>12407.44953</v>
      </c>
      <c r="CL11" s="131">
        <f t="shared" si="6"/>
        <v>12469.48678</v>
      </c>
      <c r="CM11" s="131">
        <f t="shared" si="6"/>
        <v>12531.83421</v>
      </c>
      <c r="CN11" s="131">
        <f t="shared" si="6"/>
        <v>12594.49338</v>
      </c>
      <c r="CO11" s="131">
        <f t="shared" si="6"/>
        <v>12657.46585</v>
      </c>
      <c r="CP11" s="131">
        <f t="shared" si="6"/>
        <v>12720.75318</v>
      </c>
      <c r="CQ11" s="131">
        <f t="shared" si="6"/>
        <v>12784.35695</v>
      </c>
      <c r="CR11" s="131">
        <f t="shared" si="6"/>
        <v>12848.27873</v>
      </c>
      <c r="CS11" s="131">
        <f t="shared" si="6"/>
        <v>12912.52012</v>
      </c>
      <c r="CT11" s="131">
        <f t="shared" si="6"/>
        <v>12977.08273</v>
      </c>
      <c r="CU11" s="131">
        <f t="shared" si="6"/>
        <v>13041.96814</v>
      </c>
      <c r="CV11" s="131">
        <f t="shared" si="6"/>
        <v>13107.17798</v>
      </c>
      <c r="CW11" s="131">
        <f t="shared" si="6"/>
        <v>13172.71387</v>
      </c>
      <c r="CX11" s="131">
        <f t="shared" si="6"/>
        <v>13238.57744</v>
      </c>
      <c r="CY11" s="131">
        <f t="shared" si="6"/>
        <v>13304.77033</v>
      </c>
      <c r="CZ11" s="131">
        <f t="shared" si="6"/>
        <v>13371.29418</v>
      </c>
      <c r="DA11" s="131">
        <f t="shared" si="6"/>
        <v>13438.15065</v>
      </c>
      <c r="DB11" s="131">
        <f t="shared" si="6"/>
        <v>13505.3414</v>
      </c>
      <c r="DC11" s="131">
        <f t="shared" si="6"/>
        <v>13572.86811</v>
      </c>
      <c r="DD11" s="131">
        <f t="shared" si="6"/>
        <v>13640.73245</v>
      </c>
      <c r="DE11" s="131">
        <f t="shared" si="6"/>
        <v>13708.93611</v>
      </c>
      <c r="DF11" s="131">
        <f t="shared" si="6"/>
        <v>13777.48079</v>
      </c>
      <c r="DG11" s="131">
        <f t="shared" si="6"/>
        <v>13846.3682</v>
      </c>
      <c r="DH11" s="131">
        <f t="shared" si="6"/>
        <v>13915.60004</v>
      </c>
      <c r="DI11" s="131">
        <f t="shared" si="6"/>
        <v>13985.17804</v>
      </c>
      <c r="DJ11" s="131">
        <f t="shared" si="6"/>
        <v>14055.10393</v>
      </c>
      <c r="DK11" s="131">
        <f t="shared" si="6"/>
        <v>14125.37945</v>
      </c>
      <c r="DL11" s="131">
        <f t="shared" si="6"/>
        <v>14196.00634</v>
      </c>
      <c r="DM11" s="131">
        <f t="shared" si="6"/>
        <v>14266.98638</v>
      </c>
      <c r="DN11" s="131">
        <f t="shared" si="6"/>
        <v>14338.32131</v>
      </c>
      <c r="DO11" s="131">
        <f t="shared" si="6"/>
        <v>14410.01291</v>
      </c>
      <c r="DP11" s="131">
        <f t="shared" si="6"/>
        <v>14482.06298</v>
      </c>
      <c r="DQ11" s="131">
        <f t="shared" si="6"/>
        <v>14554.47329</v>
      </c>
      <c r="DR11" s="131">
        <f t="shared" si="6"/>
        <v>14627.24566</v>
      </c>
      <c r="DS11" s="131">
        <f t="shared" si="6"/>
        <v>14700.38189</v>
      </c>
      <c r="DT11" s="131">
        <f t="shared" si="6"/>
        <v>14773.8838</v>
      </c>
      <c r="DU11" s="131">
        <f t="shared" si="6"/>
        <v>14847.75322</v>
      </c>
      <c r="DV11" s="131">
        <f t="shared" si="6"/>
        <v>14921.99198</v>
      </c>
      <c r="DW11" s="131">
        <f t="shared" si="6"/>
        <v>14996.60194</v>
      </c>
      <c r="DX11" s="131">
        <f t="shared" si="6"/>
        <v>15071.58495</v>
      </c>
      <c r="DY11" s="131">
        <f t="shared" si="6"/>
        <v>15146.94288</v>
      </c>
      <c r="DZ11" s="131">
        <f t="shared" si="6"/>
        <v>15222.67759</v>
      </c>
      <c r="EA11" s="131">
        <f t="shared" si="6"/>
        <v>15298.79098</v>
      </c>
      <c r="EB11" s="131">
        <f t="shared" si="6"/>
        <v>15375.28493</v>
      </c>
      <c r="EC11" s="131">
        <f t="shared" si="6"/>
        <v>15452.16136</v>
      </c>
      <c r="ED11" s="131">
        <f t="shared" si="6"/>
        <v>15529.42217</v>
      </c>
      <c r="EE11" s="131">
        <f t="shared" si="6"/>
        <v>15607.06928</v>
      </c>
      <c r="EF11" s="131">
        <f t="shared" si="6"/>
        <v>15685.10462</v>
      </c>
    </row>
    <row r="12" ht="15.75" customHeight="1">
      <c r="A12" s="1"/>
      <c r="B12" s="1"/>
      <c r="C12" s="1"/>
      <c r="D12" s="1" t="s">
        <v>212</v>
      </c>
      <c r="E12" s="49">
        <f t="shared" ref="E12:EF12" si="7">-PMT($D$40/12,$D$41*12,$D$38)*IF(E1&gt;$D$43,1,0)</f>
        <v>0</v>
      </c>
      <c r="F12" s="49">
        <f t="shared" si="7"/>
        <v>0</v>
      </c>
      <c r="G12" s="49">
        <f t="shared" si="7"/>
        <v>0</v>
      </c>
      <c r="H12" s="49">
        <f t="shared" si="7"/>
        <v>0</v>
      </c>
      <c r="I12" s="49">
        <f t="shared" si="7"/>
        <v>0</v>
      </c>
      <c r="J12" s="49">
        <f t="shared" si="7"/>
        <v>0</v>
      </c>
      <c r="K12" s="49">
        <f t="shared" si="7"/>
        <v>0</v>
      </c>
      <c r="L12" s="49">
        <f t="shared" si="7"/>
        <v>0</v>
      </c>
      <c r="M12" s="49">
        <f t="shared" si="7"/>
        <v>0</v>
      </c>
      <c r="N12" s="49">
        <f t="shared" si="7"/>
        <v>0</v>
      </c>
      <c r="O12" s="49">
        <f t="shared" si="7"/>
        <v>0</v>
      </c>
      <c r="P12" s="49">
        <f t="shared" si="7"/>
        <v>0</v>
      </c>
      <c r="Q12" s="49">
        <f t="shared" si="7"/>
        <v>0</v>
      </c>
      <c r="R12" s="49">
        <f t="shared" si="7"/>
        <v>0</v>
      </c>
      <c r="S12" s="49">
        <f t="shared" si="7"/>
        <v>0</v>
      </c>
      <c r="T12" s="49">
        <f t="shared" si="7"/>
        <v>0</v>
      </c>
      <c r="U12" s="49">
        <f t="shared" si="7"/>
        <v>0</v>
      </c>
      <c r="V12" s="49">
        <f t="shared" si="7"/>
        <v>0</v>
      </c>
      <c r="W12" s="49">
        <f t="shared" si="7"/>
        <v>0</v>
      </c>
      <c r="X12" s="49">
        <f t="shared" si="7"/>
        <v>0</v>
      </c>
      <c r="Y12" s="49">
        <f t="shared" si="7"/>
        <v>0</v>
      </c>
      <c r="Z12" s="49">
        <f t="shared" si="7"/>
        <v>0</v>
      </c>
      <c r="AA12" s="49">
        <f t="shared" si="7"/>
        <v>0</v>
      </c>
      <c r="AB12" s="49">
        <f t="shared" si="7"/>
        <v>0</v>
      </c>
      <c r="AC12" s="49">
        <f t="shared" si="7"/>
        <v>0</v>
      </c>
      <c r="AD12" s="49">
        <f t="shared" si="7"/>
        <v>0</v>
      </c>
      <c r="AE12" s="49">
        <f t="shared" si="7"/>
        <v>0</v>
      </c>
      <c r="AF12" s="49">
        <f t="shared" si="7"/>
        <v>0</v>
      </c>
      <c r="AG12" s="49">
        <f t="shared" si="7"/>
        <v>0</v>
      </c>
      <c r="AH12" s="49">
        <f t="shared" si="7"/>
        <v>0</v>
      </c>
      <c r="AI12" s="49">
        <f t="shared" si="7"/>
        <v>0</v>
      </c>
      <c r="AJ12" s="49">
        <f t="shared" si="7"/>
        <v>0</v>
      </c>
      <c r="AK12" s="49">
        <f t="shared" si="7"/>
        <v>0</v>
      </c>
      <c r="AL12" s="49">
        <f t="shared" si="7"/>
        <v>0</v>
      </c>
      <c r="AM12" s="49">
        <f t="shared" si="7"/>
        <v>0</v>
      </c>
      <c r="AN12" s="49">
        <f t="shared" si="7"/>
        <v>0</v>
      </c>
      <c r="AO12" s="49">
        <f t="shared" si="7"/>
        <v>58815.76977</v>
      </c>
      <c r="AP12" s="49">
        <f t="shared" si="7"/>
        <v>58815.76977</v>
      </c>
      <c r="AQ12" s="49">
        <f t="shared" si="7"/>
        <v>58815.76977</v>
      </c>
      <c r="AR12" s="49">
        <f t="shared" si="7"/>
        <v>58815.76977</v>
      </c>
      <c r="AS12" s="49">
        <f t="shared" si="7"/>
        <v>58815.76977</v>
      </c>
      <c r="AT12" s="49">
        <f t="shared" si="7"/>
        <v>58815.76977</v>
      </c>
      <c r="AU12" s="49">
        <f t="shared" si="7"/>
        <v>58815.76977</v>
      </c>
      <c r="AV12" s="49">
        <f t="shared" si="7"/>
        <v>58815.76977</v>
      </c>
      <c r="AW12" s="49">
        <f t="shared" si="7"/>
        <v>58815.76977</v>
      </c>
      <c r="AX12" s="49">
        <f t="shared" si="7"/>
        <v>58815.76977</v>
      </c>
      <c r="AY12" s="49">
        <f t="shared" si="7"/>
        <v>58815.76977</v>
      </c>
      <c r="AZ12" s="49">
        <f t="shared" si="7"/>
        <v>58815.76977</v>
      </c>
      <c r="BA12" s="49">
        <f t="shared" si="7"/>
        <v>58815.76977</v>
      </c>
      <c r="BB12" s="49">
        <f t="shared" si="7"/>
        <v>58815.76977</v>
      </c>
      <c r="BC12" s="49">
        <f t="shared" si="7"/>
        <v>58815.76977</v>
      </c>
      <c r="BD12" s="49">
        <f t="shared" si="7"/>
        <v>58815.76977</v>
      </c>
      <c r="BE12" s="49">
        <f t="shared" si="7"/>
        <v>58815.76977</v>
      </c>
      <c r="BF12" s="49">
        <f t="shared" si="7"/>
        <v>58815.76977</v>
      </c>
      <c r="BG12" s="49">
        <f t="shared" si="7"/>
        <v>58815.76977</v>
      </c>
      <c r="BH12" s="49">
        <f t="shared" si="7"/>
        <v>58815.76977</v>
      </c>
      <c r="BI12" s="49">
        <f t="shared" si="7"/>
        <v>58815.76977</v>
      </c>
      <c r="BJ12" s="49">
        <f t="shared" si="7"/>
        <v>58815.76977</v>
      </c>
      <c r="BK12" s="49">
        <f t="shared" si="7"/>
        <v>58815.76977</v>
      </c>
      <c r="BL12" s="49">
        <f t="shared" si="7"/>
        <v>58815.76977</v>
      </c>
      <c r="BM12" s="49">
        <f t="shared" si="7"/>
        <v>58815.76977</v>
      </c>
      <c r="BN12" s="49">
        <f t="shared" si="7"/>
        <v>58815.76977</v>
      </c>
      <c r="BO12" s="49">
        <f t="shared" si="7"/>
        <v>58815.76977</v>
      </c>
      <c r="BP12" s="49">
        <f t="shared" si="7"/>
        <v>58815.76977</v>
      </c>
      <c r="BQ12" s="49">
        <f t="shared" si="7"/>
        <v>58815.76977</v>
      </c>
      <c r="BR12" s="49">
        <f t="shared" si="7"/>
        <v>58815.76977</v>
      </c>
      <c r="BS12" s="49">
        <f t="shared" si="7"/>
        <v>58815.76977</v>
      </c>
      <c r="BT12" s="49">
        <f t="shared" si="7"/>
        <v>58815.76977</v>
      </c>
      <c r="BU12" s="49">
        <f t="shared" si="7"/>
        <v>58815.76977</v>
      </c>
      <c r="BV12" s="49">
        <f t="shared" si="7"/>
        <v>58815.76977</v>
      </c>
      <c r="BW12" s="49">
        <f t="shared" si="7"/>
        <v>58815.76977</v>
      </c>
      <c r="BX12" s="49">
        <f t="shared" si="7"/>
        <v>58815.76977</v>
      </c>
      <c r="BY12" s="49">
        <f t="shared" si="7"/>
        <v>58815.76977</v>
      </c>
      <c r="BZ12" s="49">
        <f t="shared" si="7"/>
        <v>58815.76977</v>
      </c>
      <c r="CA12" s="49">
        <f t="shared" si="7"/>
        <v>58815.76977</v>
      </c>
      <c r="CB12" s="49">
        <f t="shared" si="7"/>
        <v>58815.76977</v>
      </c>
      <c r="CC12" s="49">
        <f t="shared" si="7"/>
        <v>58815.76977</v>
      </c>
      <c r="CD12" s="49">
        <f t="shared" si="7"/>
        <v>58815.76977</v>
      </c>
      <c r="CE12" s="49">
        <f t="shared" si="7"/>
        <v>58815.76977</v>
      </c>
      <c r="CF12" s="49">
        <f t="shared" si="7"/>
        <v>58815.76977</v>
      </c>
      <c r="CG12" s="49">
        <f t="shared" si="7"/>
        <v>58815.76977</v>
      </c>
      <c r="CH12" s="49">
        <f t="shared" si="7"/>
        <v>58815.76977</v>
      </c>
      <c r="CI12" s="49">
        <f t="shared" si="7"/>
        <v>58815.76977</v>
      </c>
      <c r="CJ12" s="49">
        <f t="shared" si="7"/>
        <v>58815.76977</v>
      </c>
      <c r="CK12" s="49">
        <f t="shared" si="7"/>
        <v>58815.76977</v>
      </c>
      <c r="CL12" s="49">
        <f t="shared" si="7"/>
        <v>58815.76977</v>
      </c>
      <c r="CM12" s="49">
        <f t="shared" si="7"/>
        <v>58815.76977</v>
      </c>
      <c r="CN12" s="49">
        <f t="shared" si="7"/>
        <v>58815.76977</v>
      </c>
      <c r="CO12" s="49">
        <f t="shared" si="7"/>
        <v>58815.76977</v>
      </c>
      <c r="CP12" s="49">
        <f t="shared" si="7"/>
        <v>58815.76977</v>
      </c>
      <c r="CQ12" s="49">
        <f t="shared" si="7"/>
        <v>58815.76977</v>
      </c>
      <c r="CR12" s="49">
        <f t="shared" si="7"/>
        <v>58815.76977</v>
      </c>
      <c r="CS12" s="49">
        <f t="shared" si="7"/>
        <v>58815.76977</v>
      </c>
      <c r="CT12" s="49">
        <f t="shared" si="7"/>
        <v>58815.76977</v>
      </c>
      <c r="CU12" s="49">
        <f t="shared" si="7"/>
        <v>58815.76977</v>
      </c>
      <c r="CV12" s="49">
        <f t="shared" si="7"/>
        <v>58815.76977</v>
      </c>
      <c r="CW12" s="49">
        <f t="shared" si="7"/>
        <v>58815.76977</v>
      </c>
      <c r="CX12" s="49">
        <f t="shared" si="7"/>
        <v>58815.76977</v>
      </c>
      <c r="CY12" s="49">
        <f t="shared" si="7"/>
        <v>58815.76977</v>
      </c>
      <c r="CZ12" s="49">
        <f t="shared" si="7"/>
        <v>58815.76977</v>
      </c>
      <c r="DA12" s="49">
        <f t="shared" si="7"/>
        <v>58815.76977</v>
      </c>
      <c r="DB12" s="49">
        <f t="shared" si="7"/>
        <v>58815.76977</v>
      </c>
      <c r="DC12" s="49">
        <f t="shared" si="7"/>
        <v>58815.76977</v>
      </c>
      <c r="DD12" s="49">
        <f t="shared" si="7"/>
        <v>58815.76977</v>
      </c>
      <c r="DE12" s="49">
        <f t="shared" si="7"/>
        <v>58815.76977</v>
      </c>
      <c r="DF12" s="49">
        <f t="shared" si="7"/>
        <v>58815.76977</v>
      </c>
      <c r="DG12" s="49">
        <f t="shared" si="7"/>
        <v>58815.76977</v>
      </c>
      <c r="DH12" s="49">
        <f t="shared" si="7"/>
        <v>58815.76977</v>
      </c>
      <c r="DI12" s="49">
        <f t="shared" si="7"/>
        <v>58815.76977</v>
      </c>
      <c r="DJ12" s="49">
        <f t="shared" si="7"/>
        <v>58815.76977</v>
      </c>
      <c r="DK12" s="49">
        <f t="shared" si="7"/>
        <v>58815.76977</v>
      </c>
      <c r="DL12" s="49">
        <f t="shared" si="7"/>
        <v>58815.76977</v>
      </c>
      <c r="DM12" s="49">
        <f t="shared" si="7"/>
        <v>58815.76977</v>
      </c>
      <c r="DN12" s="49">
        <f t="shared" si="7"/>
        <v>58815.76977</v>
      </c>
      <c r="DO12" s="49">
        <f t="shared" si="7"/>
        <v>58815.76977</v>
      </c>
      <c r="DP12" s="49">
        <f t="shared" si="7"/>
        <v>58815.76977</v>
      </c>
      <c r="DQ12" s="49">
        <f t="shared" si="7"/>
        <v>58815.76977</v>
      </c>
      <c r="DR12" s="49">
        <f t="shared" si="7"/>
        <v>58815.76977</v>
      </c>
      <c r="DS12" s="49">
        <f t="shared" si="7"/>
        <v>58815.76977</v>
      </c>
      <c r="DT12" s="49">
        <f t="shared" si="7"/>
        <v>58815.76977</v>
      </c>
      <c r="DU12" s="49">
        <f t="shared" si="7"/>
        <v>58815.76977</v>
      </c>
      <c r="DV12" s="49">
        <f t="shared" si="7"/>
        <v>58815.76977</v>
      </c>
      <c r="DW12" s="49">
        <f t="shared" si="7"/>
        <v>58815.76977</v>
      </c>
      <c r="DX12" s="49">
        <f t="shared" si="7"/>
        <v>58815.76977</v>
      </c>
      <c r="DY12" s="49">
        <f t="shared" si="7"/>
        <v>58815.76977</v>
      </c>
      <c r="DZ12" s="49">
        <f t="shared" si="7"/>
        <v>58815.76977</v>
      </c>
      <c r="EA12" s="49">
        <f t="shared" si="7"/>
        <v>58815.76977</v>
      </c>
      <c r="EB12" s="49">
        <f t="shared" si="7"/>
        <v>58815.76977</v>
      </c>
      <c r="EC12" s="49">
        <f t="shared" si="7"/>
        <v>58815.76977</v>
      </c>
      <c r="ED12" s="49">
        <f t="shared" si="7"/>
        <v>58815.76977</v>
      </c>
      <c r="EE12" s="49">
        <f t="shared" si="7"/>
        <v>58815.76977</v>
      </c>
      <c r="EF12" s="49">
        <f t="shared" si="7"/>
        <v>58815.76977</v>
      </c>
    </row>
    <row r="13" ht="15.75" customHeight="1">
      <c r="A13" s="1"/>
      <c r="B13" s="1"/>
      <c r="C13" s="1"/>
      <c r="D13" s="1" t="s">
        <v>189</v>
      </c>
      <c r="E13" s="49">
        <f t="shared" ref="E13:EF13" si="8">E9-E11</f>
        <v>9809977.192</v>
      </c>
      <c r="F13" s="49">
        <f t="shared" si="8"/>
        <v>9809977.192</v>
      </c>
      <c r="G13" s="49">
        <f t="shared" si="8"/>
        <v>9809977.192</v>
      </c>
      <c r="H13" s="49">
        <f t="shared" si="8"/>
        <v>9809977.192</v>
      </c>
      <c r="I13" s="49">
        <f t="shared" si="8"/>
        <v>9809977.192</v>
      </c>
      <c r="J13" s="49">
        <f t="shared" si="8"/>
        <v>9809977.192</v>
      </c>
      <c r="K13" s="49">
        <f t="shared" si="8"/>
        <v>9809977.192</v>
      </c>
      <c r="L13" s="49">
        <f t="shared" si="8"/>
        <v>9809977.192</v>
      </c>
      <c r="M13" s="49">
        <f t="shared" si="8"/>
        <v>9809977.192</v>
      </c>
      <c r="N13" s="49">
        <f t="shared" si="8"/>
        <v>9809977.192</v>
      </c>
      <c r="O13" s="49">
        <f t="shared" si="8"/>
        <v>9809977.192</v>
      </c>
      <c r="P13" s="49">
        <f t="shared" si="8"/>
        <v>9809977.192</v>
      </c>
      <c r="Q13" s="49">
        <f t="shared" si="8"/>
        <v>9809977.192</v>
      </c>
      <c r="R13" s="49">
        <f t="shared" si="8"/>
        <v>9809977.192</v>
      </c>
      <c r="S13" s="49">
        <f t="shared" si="8"/>
        <v>9809977.192</v>
      </c>
      <c r="T13" s="49">
        <f t="shared" si="8"/>
        <v>9809977.192</v>
      </c>
      <c r="U13" s="49">
        <f t="shared" si="8"/>
        <v>9809977.192</v>
      </c>
      <c r="V13" s="49">
        <f t="shared" si="8"/>
        <v>9809977.192</v>
      </c>
      <c r="W13" s="49">
        <f t="shared" si="8"/>
        <v>9809977.192</v>
      </c>
      <c r="X13" s="49">
        <f t="shared" si="8"/>
        <v>9809977.192</v>
      </c>
      <c r="Y13" s="49">
        <f t="shared" si="8"/>
        <v>9809977.192</v>
      </c>
      <c r="Z13" s="49">
        <f t="shared" si="8"/>
        <v>9809977.192</v>
      </c>
      <c r="AA13" s="49">
        <f t="shared" si="8"/>
        <v>9809977.192</v>
      </c>
      <c r="AB13" s="49">
        <f t="shared" si="8"/>
        <v>9809977.192</v>
      </c>
      <c r="AC13" s="49">
        <f t="shared" si="8"/>
        <v>9809977.192</v>
      </c>
      <c r="AD13" s="49">
        <f t="shared" si="8"/>
        <v>9809977.192</v>
      </c>
      <c r="AE13" s="49">
        <f t="shared" si="8"/>
        <v>9809977.192</v>
      </c>
      <c r="AF13" s="49">
        <f t="shared" si="8"/>
        <v>9809977.192</v>
      </c>
      <c r="AG13" s="49">
        <f t="shared" si="8"/>
        <v>9809977.192</v>
      </c>
      <c r="AH13" s="49">
        <f t="shared" si="8"/>
        <v>9809977.192</v>
      </c>
      <c r="AI13" s="49">
        <f t="shared" si="8"/>
        <v>9809977.192</v>
      </c>
      <c r="AJ13" s="49">
        <f t="shared" si="8"/>
        <v>9809977.192</v>
      </c>
      <c r="AK13" s="49">
        <f t="shared" si="8"/>
        <v>9809977.192</v>
      </c>
      <c r="AL13" s="49">
        <f t="shared" si="8"/>
        <v>9809977.192</v>
      </c>
      <c r="AM13" s="49">
        <f t="shared" si="8"/>
        <v>9809977.192</v>
      </c>
      <c r="AN13" s="49">
        <f t="shared" si="8"/>
        <v>9809977.192</v>
      </c>
      <c r="AO13" s="49">
        <f t="shared" si="8"/>
        <v>9800211.308</v>
      </c>
      <c r="AP13" s="49">
        <f t="shared" si="8"/>
        <v>9790396.595</v>
      </c>
      <c r="AQ13" s="49">
        <f t="shared" si="8"/>
        <v>9780532.808</v>
      </c>
      <c r="AR13" s="49">
        <f t="shared" si="8"/>
        <v>9770619.702</v>
      </c>
      <c r="AS13" s="49">
        <f t="shared" si="8"/>
        <v>9760657.031</v>
      </c>
      <c r="AT13" s="49">
        <f t="shared" si="8"/>
        <v>9750644.546</v>
      </c>
      <c r="AU13" s="49">
        <f t="shared" si="8"/>
        <v>9740581.999</v>
      </c>
      <c r="AV13" s="49">
        <f t="shared" si="8"/>
        <v>9730469.14</v>
      </c>
      <c r="AW13" s="49">
        <f t="shared" si="8"/>
        <v>9720305.716</v>
      </c>
      <c r="AX13" s="49">
        <f t="shared" si="8"/>
        <v>9710091.474</v>
      </c>
      <c r="AY13" s="49">
        <f t="shared" si="8"/>
        <v>9699826.162</v>
      </c>
      <c r="AZ13" s="49">
        <f t="shared" si="8"/>
        <v>9689509.523</v>
      </c>
      <c r="BA13" s="49">
        <f t="shared" si="8"/>
        <v>9679141.301</v>
      </c>
      <c r="BB13" s="49">
        <f t="shared" si="8"/>
        <v>9668721.238</v>
      </c>
      <c r="BC13" s="49">
        <f t="shared" si="8"/>
        <v>9658249.074</v>
      </c>
      <c r="BD13" s="49">
        <f t="shared" si="8"/>
        <v>9647724.55</v>
      </c>
      <c r="BE13" s="49">
        <f t="shared" si="8"/>
        <v>9637147.403</v>
      </c>
      <c r="BF13" s="49">
        <f t="shared" si="8"/>
        <v>9626517.37</v>
      </c>
      <c r="BG13" s="49">
        <f t="shared" si="8"/>
        <v>9615834.187</v>
      </c>
      <c r="BH13" s="49">
        <f t="shared" si="8"/>
        <v>9605097.588</v>
      </c>
      <c r="BI13" s="49">
        <f t="shared" si="8"/>
        <v>9594307.306</v>
      </c>
      <c r="BJ13" s="49">
        <f t="shared" si="8"/>
        <v>9583463.073</v>
      </c>
      <c r="BK13" s="49">
        <f t="shared" si="8"/>
        <v>9572564.619</v>
      </c>
      <c r="BL13" s="49">
        <f t="shared" si="8"/>
        <v>9561611.672</v>
      </c>
      <c r="BM13" s="49">
        <f t="shared" si="8"/>
        <v>9550603.961</v>
      </c>
      <c r="BN13" s="49">
        <f t="shared" si="8"/>
        <v>9539541.211</v>
      </c>
      <c r="BO13" s="49">
        <f t="shared" si="8"/>
        <v>9528423.147</v>
      </c>
      <c r="BP13" s="49">
        <f t="shared" si="8"/>
        <v>9517249.493</v>
      </c>
      <c r="BQ13" s="49">
        <f t="shared" si="8"/>
        <v>9506019.97</v>
      </c>
      <c r="BR13" s="49">
        <f t="shared" si="8"/>
        <v>9494734.301</v>
      </c>
      <c r="BS13" s="49">
        <f t="shared" si="8"/>
        <v>9483392.202</v>
      </c>
      <c r="BT13" s="49">
        <f t="shared" si="8"/>
        <v>9471993.394</v>
      </c>
      <c r="BU13" s="49">
        <f t="shared" si="8"/>
        <v>9460537.591</v>
      </c>
      <c r="BV13" s="49">
        <f t="shared" si="8"/>
        <v>9449024.509</v>
      </c>
      <c r="BW13" s="49">
        <f t="shared" si="8"/>
        <v>9437453.862</v>
      </c>
      <c r="BX13" s="49">
        <f t="shared" si="8"/>
        <v>9425825.361</v>
      </c>
      <c r="BY13" s="49">
        <f t="shared" si="8"/>
        <v>9414138.718</v>
      </c>
      <c r="BZ13" s="49">
        <f t="shared" si="8"/>
        <v>9402393.642</v>
      </c>
      <c r="CA13" s="49">
        <f t="shared" si="8"/>
        <v>9390589.841</v>
      </c>
      <c r="CB13" s="49">
        <f t="shared" si="8"/>
        <v>9378727.02</v>
      </c>
      <c r="CC13" s="49">
        <f t="shared" si="8"/>
        <v>9366804.885</v>
      </c>
      <c r="CD13" s="49">
        <f t="shared" si="8"/>
        <v>9354823.14</v>
      </c>
      <c r="CE13" s="49">
        <f t="shared" si="8"/>
        <v>9342781.486</v>
      </c>
      <c r="CF13" s="49">
        <f t="shared" si="8"/>
        <v>9330679.624</v>
      </c>
      <c r="CG13" s="49">
        <f t="shared" si="8"/>
        <v>9318517.252</v>
      </c>
      <c r="CH13" s="49">
        <f t="shared" si="8"/>
        <v>9306294.068</v>
      </c>
      <c r="CI13" s="49">
        <f t="shared" si="8"/>
        <v>9294009.769</v>
      </c>
      <c r="CJ13" s="49">
        <f t="shared" si="8"/>
        <v>9281664.048</v>
      </c>
      <c r="CK13" s="49">
        <f t="shared" si="8"/>
        <v>9269256.598</v>
      </c>
      <c r="CL13" s="49">
        <f t="shared" si="8"/>
        <v>9256787.112</v>
      </c>
      <c r="CM13" s="49">
        <f t="shared" si="8"/>
        <v>9244255.277</v>
      </c>
      <c r="CN13" s="49">
        <f t="shared" si="8"/>
        <v>9231660.784</v>
      </c>
      <c r="CO13" s="49">
        <f t="shared" si="8"/>
        <v>9219003.318</v>
      </c>
      <c r="CP13" s="49">
        <f t="shared" si="8"/>
        <v>9206282.565</v>
      </c>
      <c r="CQ13" s="49">
        <f t="shared" si="8"/>
        <v>9193498.208</v>
      </c>
      <c r="CR13" s="49">
        <f t="shared" si="8"/>
        <v>9180649.929</v>
      </c>
      <c r="CS13" s="49">
        <f t="shared" si="8"/>
        <v>9167737.409</v>
      </c>
      <c r="CT13" s="49">
        <f t="shared" si="8"/>
        <v>9154760.327</v>
      </c>
      <c r="CU13" s="49">
        <f t="shared" si="8"/>
        <v>9141718.358</v>
      </c>
      <c r="CV13" s="49">
        <f t="shared" si="8"/>
        <v>9128611.18</v>
      </c>
      <c r="CW13" s="49">
        <f t="shared" si="8"/>
        <v>9115438.467</v>
      </c>
      <c r="CX13" s="49">
        <f t="shared" si="8"/>
        <v>9102199.889</v>
      </c>
      <c r="CY13" s="49">
        <f t="shared" si="8"/>
        <v>9088895.119</v>
      </c>
      <c r="CZ13" s="49">
        <f t="shared" si="8"/>
        <v>9075523.825</v>
      </c>
      <c r="DA13" s="49">
        <f t="shared" si="8"/>
        <v>9062085.674</v>
      </c>
      <c r="DB13" s="49">
        <f t="shared" si="8"/>
        <v>9048580.333</v>
      </c>
      <c r="DC13" s="49">
        <f t="shared" si="8"/>
        <v>9035007.464</v>
      </c>
      <c r="DD13" s="49">
        <f t="shared" si="8"/>
        <v>9021366.732</v>
      </c>
      <c r="DE13" s="49">
        <f t="shared" si="8"/>
        <v>9007657.796</v>
      </c>
      <c r="DF13" s="49">
        <f t="shared" si="8"/>
        <v>8993880.315</v>
      </c>
      <c r="DG13" s="49">
        <f t="shared" si="8"/>
        <v>8980033.947</v>
      </c>
      <c r="DH13" s="49">
        <f t="shared" si="8"/>
        <v>8966118.347</v>
      </c>
      <c r="DI13" s="49">
        <f t="shared" si="8"/>
        <v>8952133.169</v>
      </c>
      <c r="DJ13" s="49">
        <f t="shared" si="8"/>
        <v>8938078.065</v>
      </c>
      <c r="DK13" s="49">
        <f t="shared" si="8"/>
        <v>8923952.685</v>
      </c>
      <c r="DL13" s="49">
        <f t="shared" si="8"/>
        <v>8909756.679</v>
      </c>
      <c r="DM13" s="49">
        <f t="shared" si="8"/>
        <v>8895489.693</v>
      </c>
      <c r="DN13" s="49">
        <f t="shared" si="8"/>
        <v>8881151.371</v>
      </c>
      <c r="DO13" s="49">
        <f t="shared" si="8"/>
        <v>8866741.359</v>
      </c>
      <c r="DP13" s="49">
        <f t="shared" si="8"/>
        <v>8852259.296</v>
      </c>
      <c r="DQ13" s="49">
        <f t="shared" si="8"/>
        <v>8837704.822</v>
      </c>
      <c r="DR13" s="49">
        <f t="shared" si="8"/>
        <v>8823077.577</v>
      </c>
      <c r="DS13" s="49">
        <f t="shared" si="8"/>
        <v>8808377.195</v>
      </c>
      <c r="DT13" s="49">
        <f t="shared" si="8"/>
        <v>8793603.311</v>
      </c>
      <c r="DU13" s="49">
        <f t="shared" si="8"/>
        <v>8778755.558</v>
      </c>
      <c r="DV13" s="49">
        <f t="shared" si="8"/>
        <v>8763833.566</v>
      </c>
      <c r="DW13" s="49">
        <f t="shared" si="8"/>
        <v>8748836.964</v>
      </c>
      <c r="DX13" s="49">
        <f t="shared" si="8"/>
        <v>8733765.379</v>
      </c>
      <c r="DY13" s="49">
        <f t="shared" si="8"/>
        <v>8718618.436</v>
      </c>
      <c r="DZ13" s="49">
        <f t="shared" si="8"/>
        <v>8703395.758</v>
      </c>
      <c r="EA13" s="49">
        <f t="shared" si="8"/>
        <v>8688096.967</v>
      </c>
      <c r="EB13" s="49">
        <f t="shared" si="8"/>
        <v>8672721.682</v>
      </c>
      <c r="EC13" s="49">
        <f t="shared" si="8"/>
        <v>8657269.521</v>
      </c>
      <c r="ED13" s="49">
        <f t="shared" si="8"/>
        <v>8641740.099</v>
      </c>
      <c r="EE13" s="49">
        <f t="shared" si="8"/>
        <v>8626133.03</v>
      </c>
      <c r="EF13" s="49">
        <f t="shared" si="8"/>
        <v>8610447.925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</row>
    <row r="15" ht="15.75" customHeight="1">
      <c r="A15" s="1"/>
      <c r="B15" s="1"/>
      <c r="C15" s="35" t="s">
        <v>213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</row>
    <row r="16" ht="15.75" customHeight="1">
      <c r="A16" s="1"/>
      <c r="B16" s="1"/>
      <c r="C16" s="1"/>
      <c r="D16" s="1" t="s">
        <v>214</v>
      </c>
      <c r="E16" s="49">
        <f>SUM(F6:Q6)/$D$30*IF(E1=Assumptions!$D$68*12,1,0)</f>
        <v>0</v>
      </c>
      <c r="F16" s="49">
        <f>SUM(G6:R6)/$D$30*IF(F1=Assumptions!$D$68*12,1,0)</f>
        <v>0</v>
      </c>
      <c r="G16" s="49">
        <f>SUM(H6:S6)/$D$30*IF(G1=Assumptions!$D$68*12,1,0)</f>
        <v>0</v>
      </c>
      <c r="H16" s="49">
        <f>SUM(I6:T6)/$D$30*IF(H1=Assumptions!$D$68*12,1,0)</f>
        <v>0</v>
      </c>
      <c r="I16" s="49">
        <f>SUM(J6:U6)/$D$30*IF(I1=Assumptions!$D$68*12,1,0)</f>
        <v>0</v>
      </c>
      <c r="J16" s="49">
        <f>SUM(K6:V6)/$D$30*IF(J1=Assumptions!$D$68*12,1,0)</f>
        <v>0</v>
      </c>
      <c r="K16" s="49">
        <f>SUM(L6:W6)/$D$30*IF(K1=Assumptions!$D$68*12,1,0)</f>
        <v>0</v>
      </c>
      <c r="L16" s="49">
        <f>SUM(M6:X6)/$D$30*IF(L1=Assumptions!$D$68*12,1,0)</f>
        <v>0</v>
      </c>
      <c r="M16" s="49">
        <f>SUM(N6:Y6)/$D$30*IF(M1=Assumptions!$D$68*12,1,0)</f>
        <v>0</v>
      </c>
      <c r="N16" s="49">
        <f>SUM(O6:Z6)/$D$30*IF(N1=Assumptions!$D$68*12,1,0)</f>
        <v>0</v>
      </c>
      <c r="O16" s="49">
        <f>SUM(P6:AA6)/$D$30*IF(O1=Assumptions!$D$68*12,1,0)</f>
        <v>0</v>
      </c>
      <c r="P16" s="49">
        <f>SUM(Q6:AB6)/$D$30*IF(P1=Assumptions!$D$68*12,1,0)</f>
        <v>0</v>
      </c>
      <c r="Q16" s="49">
        <f>SUM(R6:AC6)/$D$30*IF(Q1=Assumptions!$D$68*12,1,0)</f>
        <v>0</v>
      </c>
      <c r="R16" s="49">
        <f>SUM(S6:AD6)/$D$30*IF(R1=Assumptions!$D$68*12,1,0)</f>
        <v>0</v>
      </c>
      <c r="S16" s="49">
        <f>SUM(T6:AE6)/$D$30*IF(S1=Assumptions!$D$68*12,1,0)</f>
        <v>0</v>
      </c>
      <c r="T16" s="49">
        <f>SUM(U6:AF6)/$D$30*IF(T1=Assumptions!$D$68*12,1,0)</f>
        <v>0</v>
      </c>
      <c r="U16" s="49">
        <f>SUM(V6:AG6)/$D$30*IF(U1=Assumptions!$D$68*12,1,0)</f>
        <v>0</v>
      </c>
      <c r="V16" s="49">
        <f>SUM(W6:AH6)/$D$30*IF(V1=Assumptions!$D$68*12,1,0)</f>
        <v>0</v>
      </c>
      <c r="W16" s="49">
        <f>SUM(X6:AI6)/$D$30*IF(W1=Assumptions!$D$68*12,1,0)</f>
        <v>0</v>
      </c>
      <c r="X16" s="49">
        <f>SUM(Y6:AJ6)/$D$30*IF(X1=Assumptions!$D$68*12,1,0)</f>
        <v>0</v>
      </c>
      <c r="Y16" s="49">
        <f>SUM(Z6:AK6)/$D$30*IF(Y1=Assumptions!$D$68*12,1,0)</f>
        <v>0</v>
      </c>
      <c r="Z16" s="49">
        <f>SUM(AA6:AL6)/$D$30*IF(Z1=Assumptions!$D$68*12,1,0)</f>
        <v>0</v>
      </c>
      <c r="AA16" s="49">
        <f>SUM(AB6:AM6)/$D$30*IF(AA1=Assumptions!$D$68*12,1,0)</f>
        <v>0</v>
      </c>
      <c r="AB16" s="49">
        <f>SUM(AC6:AN6)/$D$30*IF(AB1=Assumptions!$D$68*12,1,0)</f>
        <v>0</v>
      </c>
      <c r="AC16" s="49">
        <f>SUM(AD6:AO6)/$D$30*IF(AC1=Assumptions!$D$68*12,1,0)</f>
        <v>0</v>
      </c>
      <c r="AD16" s="49">
        <f>SUM(AE6:AP6)/$D$30*IF(AD1=Assumptions!$D$68*12,1,0)</f>
        <v>0</v>
      </c>
      <c r="AE16" s="49">
        <f>SUM(AF6:AQ6)/$D$30*IF(AE1=Assumptions!$D$68*12,1,0)</f>
        <v>0</v>
      </c>
      <c r="AF16" s="49">
        <f>SUM(AG6:AR6)/$D$30*IF(AF1=Assumptions!$D$68*12,1,0)</f>
        <v>0</v>
      </c>
      <c r="AG16" s="49">
        <f>SUM(AH6:AS6)/$D$30*IF(AG1=Assumptions!$D$68*12,1,0)</f>
        <v>0</v>
      </c>
      <c r="AH16" s="49">
        <f>SUM(AI6:AT6)/$D$30*IF(AH1=Assumptions!$D$68*12,1,0)</f>
        <v>0</v>
      </c>
      <c r="AI16" s="49">
        <f>SUM(AJ6:AU6)/$D$30*IF(AI1=Assumptions!$D$68*12,1,0)</f>
        <v>0</v>
      </c>
      <c r="AJ16" s="49">
        <f>SUM(AK6:AV6)/$D$30*IF(AJ1=Assumptions!$D$68*12,1,0)</f>
        <v>0</v>
      </c>
      <c r="AK16" s="49">
        <f>SUM(AL6:AW6)/$D$30*IF(AK1=Assumptions!$D$68*12,1,0)</f>
        <v>0</v>
      </c>
      <c r="AL16" s="49">
        <f>SUM(AM6:AX6)/$D$30*IF(AL1=Assumptions!$D$68*12,1,0)</f>
        <v>0</v>
      </c>
      <c r="AM16" s="49">
        <f>SUM(AN6:AY6)/$D$30*IF(AM1=Assumptions!$D$68*12,1,0)</f>
        <v>0</v>
      </c>
      <c r="AN16" s="49">
        <f>SUM(AO6:AZ6)/$D$30*IF(AN1=Assumptions!$D$68*12,1,0)</f>
        <v>0</v>
      </c>
      <c r="AO16" s="49">
        <f>SUM(AP6:BA6)/$D$30*IF(AO1=Assumptions!$D$68*12,1,0)</f>
        <v>0</v>
      </c>
      <c r="AP16" s="49">
        <f>SUM(AQ6:BB6)/$D$30*IF(AP1=Assumptions!$D$68*12,1,0)</f>
        <v>0</v>
      </c>
      <c r="AQ16" s="49">
        <f>SUM(AR6:BC6)/$D$30*IF(AQ1=Assumptions!$D$68*12,1,0)</f>
        <v>0</v>
      </c>
      <c r="AR16" s="49">
        <f>SUM(AS6:BD6)/$D$30*IF(AR1=Assumptions!$D$68*12,1,0)</f>
        <v>0</v>
      </c>
      <c r="AS16" s="49">
        <f>SUM(AT6:BE6)/$D$30*IF(AS1=Assumptions!$D$68*12,1,0)</f>
        <v>0</v>
      </c>
      <c r="AT16" s="49">
        <f>SUM(AU6:BF6)/$D$30*IF(AT1=Assumptions!$D$68*12,1,0)</f>
        <v>0</v>
      </c>
      <c r="AU16" s="49">
        <f>SUM(AV6:BG6)/$D$30*IF(AU1=Assumptions!$D$68*12,1,0)</f>
        <v>0</v>
      </c>
      <c r="AV16" s="49">
        <f>SUM(AW6:BH6)/$D$30*IF(AV1=Assumptions!$D$68*12,1,0)</f>
        <v>0</v>
      </c>
      <c r="AW16" s="49">
        <f>SUM(AX6:BI6)/$D$30*IF(AW1=Assumptions!$D$68*12,1,0)</f>
        <v>0</v>
      </c>
      <c r="AX16" s="49">
        <f>SUM(AY6:BJ6)/$D$30*IF(AX1=Assumptions!$D$68*12,1,0)</f>
        <v>0</v>
      </c>
      <c r="AY16" s="49">
        <f>SUM(AZ6:BK6)/$D$30*IF(AY1=Assumptions!$D$68*12,1,0)</f>
        <v>0</v>
      </c>
      <c r="AZ16" s="49">
        <f>SUM(BA6:BL6)/$D$30*IF(AZ1=Assumptions!$D$68*12,1,0)</f>
        <v>0</v>
      </c>
      <c r="BA16" s="49">
        <f>SUM(BB6:BM6)/$D$30*IF(BA1=Assumptions!$D$68*12,1,0)</f>
        <v>0</v>
      </c>
      <c r="BB16" s="49">
        <f>SUM(BC6:BN6)/$D$30*IF(BB1=Assumptions!$D$68*12,1,0)</f>
        <v>0</v>
      </c>
      <c r="BC16" s="49">
        <f>SUM(BD6:BO6)/$D$30*IF(BC1=Assumptions!$D$68*12,1,0)</f>
        <v>0</v>
      </c>
      <c r="BD16" s="49">
        <f>SUM(BE6:BP6)/$D$30*IF(BD1=Assumptions!$D$68*12,1,0)</f>
        <v>0</v>
      </c>
      <c r="BE16" s="49">
        <f>SUM(BF6:BQ6)/$D$30*IF(BE1=Assumptions!$D$68*12,1,0)</f>
        <v>0</v>
      </c>
      <c r="BF16" s="49">
        <f>SUM(BG6:BR6)/$D$30*IF(BF1=Assumptions!$D$68*12,1,0)</f>
        <v>0</v>
      </c>
      <c r="BG16" s="49">
        <f>SUM(BH6:BS6)/$D$30*IF(BG1=Assumptions!$D$68*12,1,0)</f>
        <v>0</v>
      </c>
      <c r="BH16" s="49">
        <f>SUM(BI6:BT6)/$D$30*IF(BH1=Assumptions!$D$68*12,1,0)</f>
        <v>0</v>
      </c>
      <c r="BI16" s="49">
        <f>SUM(BJ6:BU6)/$D$30*IF(BI1=Assumptions!$D$68*12,1,0)</f>
        <v>0</v>
      </c>
      <c r="BJ16" s="49">
        <f>SUM(BK6:BV6)/$D$30*IF(BJ1=Assumptions!$D$68*12,1,0)</f>
        <v>0</v>
      </c>
      <c r="BK16" s="49">
        <f>SUM(BL6:BW6)/$D$30*IF(BK1=Assumptions!$D$68*12,1,0)</f>
        <v>0</v>
      </c>
      <c r="BL16" s="49">
        <f>SUM(BM6:BX6)/$D$30*IF(BL1=Assumptions!$D$68*12,1,0)</f>
        <v>0</v>
      </c>
      <c r="BM16" s="49">
        <f>SUM(BN6:BY6)/$D$30*IF(BM1=Assumptions!$D$68*12,1,0)</f>
        <v>0</v>
      </c>
      <c r="BN16" s="49">
        <f>SUM(BO6:BZ6)/$D$30*IF(BN1=Assumptions!$D$68*12,1,0)</f>
        <v>0</v>
      </c>
      <c r="BO16" s="49">
        <f>SUM(BP6:CA6)/$D$30*IF(BO1=Assumptions!$D$68*12,1,0)</f>
        <v>0</v>
      </c>
      <c r="BP16" s="49">
        <f>SUM(BQ6:CB6)/$D$30*IF(BP1=Assumptions!$D$68*12,1,0)</f>
        <v>0</v>
      </c>
      <c r="BQ16" s="49">
        <f>SUM(BR6:CC6)/$D$30*IF(BQ1=Assumptions!$D$68*12,1,0)</f>
        <v>0</v>
      </c>
      <c r="BR16" s="49">
        <f>SUM(BS6:CD6)/$D$30*IF(BR1=Assumptions!$D$68*12,1,0)</f>
        <v>0</v>
      </c>
      <c r="BS16" s="49">
        <f>SUM(BT6:CE6)/$D$30*IF(BS1=Assumptions!$D$68*12,1,0)</f>
        <v>0</v>
      </c>
      <c r="BT16" s="49">
        <f>SUM(BU6:CF6)/$D$30*IF(BT1=Assumptions!$D$68*12,1,0)</f>
        <v>0</v>
      </c>
      <c r="BU16" s="49">
        <f>SUM(BV6:CG6)/$D$30*IF(BU1=Assumptions!$D$68*12,1,0)</f>
        <v>0</v>
      </c>
      <c r="BV16" s="49">
        <f>SUM(BW6:CH6)/$D$30*IF(BV1=Assumptions!$D$68*12,1,0)</f>
        <v>0</v>
      </c>
      <c r="BW16" s="49">
        <f>SUM(BX6:CI6)/$D$30*IF(BW1=Assumptions!$D$68*12,1,0)</f>
        <v>0</v>
      </c>
      <c r="BX16" s="49">
        <f>SUM(BY6:CJ6)/$D$30*IF(BX1=Assumptions!$D$68*12,1,0)</f>
        <v>0</v>
      </c>
      <c r="BY16" s="49">
        <f>SUM(BZ6:CK6)/$D$30*IF(BY1=Assumptions!$D$68*12,1,0)</f>
        <v>0</v>
      </c>
      <c r="BZ16" s="49">
        <f>SUM(CA6:CL6)/$D$30*IF(BZ1=Assumptions!$D$68*12,1,0)</f>
        <v>0</v>
      </c>
      <c r="CA16" s="49">
        <f>SUM(CB6:CM6)/$D$30*IF(CA1=Assumptions!$D$68*12,1,0)</f>
        <v>0</v>
      </c>
      <c r="CB16" s="49">
        <f>SUM(CC6:CN6)/$D$30*IF(CB1=Assumptions!$D$68*12,1,0)</f>
        <v>0</v>
      </c>
      <c r="CC16" s="49">
        <f>SUM(CD6:CO6)/$D$30*IF(CC1=Assumptions!$D$68*12,1,0)</f>
        <v>0</v>
      </c>
      <c r="CD16" s="49">
        <f>SUM(CE6:CP6)/$D$30*IF(CD1=Assumptions!$D$68*12,1,0)</f>
        <v>0</v>
      </c>
      <c r="CE16" s="49">
        <f>SUM(CF6:CQ6)/$D$30*IF(CE1=Assumptions!$D$68*12,1,0)</f>
        <v>0</v>
      </c>
      <c r="CF16" s="49">
        <f>SUM(CG6:CR6)/$D$30*IF(CF1=Assumptions!$D$68*12,1,0)</f>
        <v>0</v>
      </c>
      <c r="CG16" s="49">
        <f>SUM(CH6:CS6)/$D$30*IF(CG1=Assumptions!$D$68*12,1,0)</f>
        <v>0</v>
      </c>
      <c r="CH16" s="49">
        <f>SUM(CI6:CT6)/$D$30*IF(CH1=Assumptions!$D$68*12,1,0)</f>
        <v>0</v>
      </c>
      <c r="CI16" s="49">
        <f>SUM(CJ6:CU6)/$D$30*IF(CI1=Assumptions!$D$68*12,1,0)</f>
        <v>0</v>
      </c>
      <c r="CJ16" s="49">
        <f>SUM(CK6:CV6)/$D$30*IF(CJ1=Assumptions!$D$68*12,1,0)</f>
        <v>0</v>
      </c>
      <c r="CK16" s="49">
        <f>SUM(CL6:CW6)/$D$30*IF(CK1=Assumptions!$D$68*12,1,0)</f>
        <v>0</v>
      </c>
      <c r="CL16" s="49">
        <f>SUM(CM6:CX6)/$D$30*IF(CL1=Assumptions!$D$68*12,1,0)</f>
        <v>0</v>
      </c>
      <c r="CM16" s="49">
        <f>SUM(CN6:CY6)/$D$30*IF(CM1=Assumptions!$D$68*12,1,0)</f>
        <v>0</v>
      </c>
      <c r="CN16" s="49">
        <f>SUM(CO6:CZ6)/$D$30*IF(CN1=Assumptions!$D$68*12,1,0)</f>
        <v>0</v>
      </c>
      <c r="CO16" s="49">
        <f>SUM(CP6:DA6)/$D$30*IF(CO1=Assumptions!$D$68*12,1,0)</f>
        <v>0</v>
      </c>
      <c r="CP16" s="49">
        <f>SUM(CQ6:DB6)/$D$30*IF(CP1=Assumptions!$D$68*12,1,0)</f>
        <v>0</v>
      </c>
      <c r="CQ16" s="49">
        <f>SUM(CR6:DC6)/$D$30*IF(CQ1=Assumptions!$D$68*12,1,0)</f>
        <v>0</v>
      </c>
      <c r="CR16" s="49">
        <f>SUM(CS6:DD6)/$D$30*IF(CR1=Assumptions!$D$68*12,1,0)</f>
        <v>0</v>
      </c>
      <c r="CS16" s="49">
        <f>SUM(CT6:DE6)/$D$30*IF(CS1=Assumptions!$D$68*12,1,0)</f>
        <v>0</v>
      </c>
      <c r="CT16" s="49">
        <f>SUM(CU6:DF6)/$D$30*IF(CT1=Assumptions!$D$68*12,1,0)</f>
        <v>0</v>
      </c>
      <c r="CU16" s="49">
        <f>SUM(CV6:DG6)/$D$30*IF(CU1=Assumptions!$D$68*12,1,0)</f>
        <v>0</v>
      </c>
      <c r="CV16" s="49">
        <f>SUM(CW6:DH6)/$D$30*IF(CV1=Assumptions!$D$68*12,1,0)</f>
        <v>0</v>
      </c>
      <c r="CW16" s="49">
        <f>SUM(CX6:DI6)/$D$30*IF(CW1=Assumptions!$D$68*12,1,0)</f>
        <v>0</v>
      </c>
      <c r="CX16" s="49">
        <f>SUM(CY6:DJ6)/$D$30*IF(CX1=Assumptions!$D$68*12,1,0)</f>
        <v>0</v>
      </c>
      <c r="CY16" s="49">
        <f>SUM(CZ6:DK6)/$D$30*IF(CY1=Assumptions!$D$68*12,1,0)</f>
        <v>0</v>
      </c>
      <c r="CZ16" s="49">
        <f>SUM(DA6:DL6)/$D$30*IF(CZ1=Assumptions!$D$68*12,1,0)</f>
        <v>0</v>
      </c>
      <c r="DA16" s="49">
        <f>SUM(DB6:DM6)/$D$30*IF(DA1=Assumptions!$D$68*12,1,0)</f>
        <v>0</v>
      </c>
      <c r="DB16" s="49">
        <f>SUM(DC6:DN6)/$D$30*IF(DB1=Assumptions!$D$68*12,1,0)</f>
        <v>0</v>
      </c>
      <c r="DC16" s="49">
        <f>SUM(DD6:DO6)/$D$30*IF(DC1=Assumptions!$D$68*12,1,0)</f>
        <v>0</v>
      </c>
      <c r="DD16" s="49">
        <f>SUM(DE6:DP6)/$D$30*IF(DD1=Assumptions!$D$68*12,1,0)</f>
        <v>0</v>
      </c>
      <c r="DE16" s="49">
        <f>SUM(DF6:DQ6)/$D$30*IF(DE1=Assumptions!$D$68*12,1,0)</f>
        <v>0</v>
      </c>
      <c r="DF16" s="49">
        <f>SUM(DG6:DR6)/$D$30*IF(DF1=Assumptions!$D$68*12,1,0)</f>
        <v>0</v>
      </c>
      <c r="DG16" s="49">
        <f>SUM(DH6:DS6)/$D$30*IF(DG1=Assumptions!$D$68*12,1,0)</f>
        <v>0</v>
      </c>
      <c r="DH16" s="49">
        <f>SUM(DI6:DT6)/$D$30*IF(DH1=Assumptions!$D$68*12,1,0)</f>
        <v>0</v>
      </c>
      <c r="DI16" s="49">
        <f>SUM(DJ6:DU6)/$D$30*IF(DI1=Assumptions!$D$68*12,1,0)</f>
        <v>0</v>
      </c>
      <c r="DJ16" s="49">
        <f>SUM(DK6:DV6)/$D$30*IF(DJ1=Assumptions!$D$68*12,1,0)</f>
        <v>0</v>
      </c>
      <c r="DK16" s="49">
        <f>SUM(DL6:DW6)/$D$30*IF(DK1=Assumptions!$D$68*12,1,0)</f>
        <v>0</v>
      </c>
      <c r="DL16" s="49">
        <f>SUM(DM6:DX6)/$D$30*IF(DL1=Assumptions!$D$68*12,1,0)</f>
        <v>0</v>
      </c>
      <c r="DM16" s="49">
        <f>SUM(DN6:DY6)/$D$30*IF(DM1=Assumptions!$D$68*12,1,0)</f>
        <v>0</v>
      </c>
      <c r="DN16" s="49">
        <f>SUM(DO6:DZ6)/$D$30*IF(DN1=Assumptions!$D$68*12,1,0)</f>
        <v>0</v>
      </c>
      <c r="DO16" s="49">
        <f>SUM(DP6:EA6)/$D$30*IF(DO1=Assumptions!$D$68*12,1,0)</f>
        <v>0</v>
      </c>
      <c r="DP16" s="49">
        <f>SUM(DQ6:EB6)/$D$30*IF(DP1=Assumptions!$D$68*12,1,0)</f>
        <v>0</v>
      </c>
      <c r="DQ16" s="49">
        <f>SUM(DR6:EC6)/$D$30*IF(DQ1=Assumptions!$D$68*12,1,0)</f>
        <v>0</v>
      </c>
      <c r="DR16" s="49">
        <f>SUM(DS6:ED6)/$D$30*IF(DR1=Assumptions!$D$68*12,1,0)</f>
        <v>0</v>
      </c>
      <c r="DS16" s="49">
        <f>SUM(DT6:EE6)/$D$30*IF(DS1=Assumptions!$D$68*12,1,0)</f>
        <v>0</v>
      </c>
      <c r="DT16" s="49">
        <f>SUM(DU6:EF6)/$D$30*IF(DT1=Assumptions!$D$68*12,1,0)</f>
        <v>21399769.2</v>
      </c>
      <c r="DU16" s="49">
        <f>SUM(DV6:EG6)/$D$30*IF(DU1=Assumptions!$D$68*12,1,0)</f>
        <v>0</v>
      </c>
      <c r="DV16" s="49">
        <f>SUM(DW6:EH6)/$D$30*IF(DV1=Assumptions!$D$68*12,1,0)</f>
        <v>0</v>
      </c>
      <c r="DW16" s="49">
        <f>SUM(DX6:EI6)/$D$30*IF(DW1=Assumptions!$D$68*12,1,0)</f>
        <v>0</v>
      </c>
      <c r="DX16" s="49">
        <f>SUM(DY6:EJ6)/$D$30*IF(DX1=Assumptions!$D$68*12,1,0)</f>
        <v>0</v>
      </c>
      <c r="DY16" s="49">
        <f>SUM(DZ6:EK6)/$D$30*IF(DY1=Assumptions!$D$68*12,1,0)</f>
        <v>0</v>
      </c>
      <c r="DZ16" s="49">
        <f>SUM(EA6:EL6)/$D$30*IF(DZ1=Assumptions!$D$68*12,1,0)</f>
        <v>0</v>
      </c>
      <c r="EA16" s="49">
        <f>SUM(EB6:EM6)/$D$30*IF(EA1=Assumptions!$D$68*12,1,0)</f>
        <v>0</v>
      </c>
      <c r="EB16" s="49">
        <f>SUM(EC6:EN6)/$D$30*IF(EB1=Assumptions!$D$68*12,1,0)</f>
        <v>0</v>
      </c>
      <c r="EC16" s="49">
        <f>SUM(ED6:EO6)/$D$30*IF(EC1=Assumptions!$D$68*12,1,0)</f>
        <v>0</v>
      </c>
      <c r="ED16" s="49">
        <f>SUM(EE6:EP6)/$D$30*IF(ED1=Assumptions!$D$68*12,1,0)</f>
        <v>0</v>
      </c>
      <c r="EE16" s="49">
        <f>SUM(EF6:EQ6)/$D$30*IF(EE1=Assumptions!$D$68*12,1,0)</f>
        <v>0</v>
      </c>
      <c r="EF16" s="49">
        <f>SUM(EG6:ER6)/$D$30*IF(EF1=Assumptions!$D$68*12,1,0)</f>
        <v>0</v>
      </c>
    </row>
    <row r="17" ht="15.75" customHeight="1">
      <c r="A17" s="1"/>
      <c r="B17" s="1"/>
      <c r="C17" s="1"/>
      <c r="D17" s="1" t="s">
        <v>136</v>
      </c>
      <c r="E17" s="49">
        <f t="shared" ref="E17:EF17" si="9">-E16*$D$31</f>
        <v>0</v>
      </c>
      <c r="F17" s="49">
        <f t="shared" si="9"/>
        <v>0</v>
      </c>
      <c r="G17" s="49">
        <f t="shared" si="9"/>
        <v>0</v>
      </c>
      <c r="H17" s="49">
        <f t="shared" si="9"/>
        <v>0</v>
      </c>
      <c r="I17" s="49">
        <f t="shared" si="9"/>
        <v>0</v>
      </c>
      <c r="J17" s="49">
        <f t="shared" si="9"/>
        <v>0</v>
      </c>
      <c r="K17" s="49">
        <f t="shared" si="9"/>
        <v>0</v>
      </c>
      <c r="L17" s="49">
        <f t="shared" si="9"/>
        <v>0</v>
      </c>
      <c r="M17" s="49">
        <f t="shared" si="9"/>
        <v>0</v>
      </c>
      <c r="N17" s="49">
        <f t="shared" si="9"/>
        <v>0</v>
      </c>
      <c r="O17" s="49">
        <f t="shared" si="9"/>
        <v>0</v>
      </c>
      <c r="P17" s="49">
        <f t="shared" si="9"/>
        <v>0</v>
      </c>
      <c r="Q17" s="49">
        <f t="shared" si="9"/>
        <v>0</v>
      </c>
      <c r="R17" s="49">
        <f t="shared" si="9"/>
        <v>0</v>
      </c>
      <c r="S17" s="49">
        <f t="shared" si="9"/>
        <v>0</v>
      </c>
      <c r="T17" s="49">
        <f t="shared" si="9"/>
        <v>0</v>
      </c>
      <c r="U17" s="49">
        <f t="shared" si="9"/>
        <v>0</v>
      </c>
      <c r="V17" s="49">
        <f t="shared" si="9"/>
        <v>0</v>
      </c>
      <c r="W17" s="49">
        <f t="shared" si="9"/>
        <v>0</v>
      </c>
      <c r="X17" s="49">
        <f t="shared" si="9"/>
        <v>0</v>
      </c>
      <c r="Y17" s="49">
        <f t="shared" si="9"/>
        <v>0</v>
      </c>
      <c r="Z17" s="49">
        <f t="shared" si="9"/>
        <v>0</v>
      </c>
      <c r="AA17" s="49">
        <f t="shared" si="9"/>
        <v>0</v>
      </c>
      <c r="AB17" s="49">
        <f t="shared" si="9"/>
        <v>0</v>
      </c>
      <c r="AC17" s="49">
        <f t="shared" si="9"/>
        <v>0</v>
      </c>
      <c r="AD17" s="49">
        <f t="shared" si="9"/>
        <v>0</v>
      </c>
      <c r="AE17" s="49">
        <f t="shared" si="9"/>
        <v>0</v>
      </c>
      <c r="AF17" s="49">
        <f t="shared" si="9"/>
        <v>0</v>
      </c>
      <c r="AG17" s="49">
        <f t="shared" si="9"/>
        <v>0</v>
      </c>
      <c r="AH17" s="49">
        <f t="shared" si="9"/>
        <v>0</v>
      </c>
      <c r="AI17" s="49">
        <f t="shared" si="9"/>
        <v>0</v>
      </c>
      <c r="AJ17" s="49">
        <f t="shared" si="9"/>
        <v>0</v>
      </c>
      <c r="AK17" s="49">
        <f t="shared" si="9"/>
        <v>0</v>
      </c>
      <c r="AL17" s="49">
        <f t="shared" si="9"/>
        <v>0</v>
      </c>
      <c r="AM17" s="49">
        <f t="shared" si="9"/>
        <v>0</v>
      </c>
      <c r="AN17" s="49">
        <f t="shared" si="9"/>
        <v>0</v>
      </c>
      <c r="AO17" s="49">
        <f t="shared" si="9"/>
        <v>0</v>
      </c>
      <c r="AP17" s="49">
        <f t="shared" si="9"/>
        <v>0</v>
      </c>
      <c r="AQ17" s="49">
        <f t="shared" si="9"/>
        <v>0</v>
      </c>
      <c r="AR17" s="49">
        <f t="shared" si="9"/>
        <v>0</v>
      </c>
      <c r="AS17" s="49">
        <f t="shared" si="9"/>
        <v>0</v>
      </c>
      <c r="AT17" s="49">
        <f t="shared" si="9"/>
        <v>0</v>
      </c>
      <c r="AU17" s="49">
        <f t="shared" si="9"/>
        <v>0</v>
      </c>
      <c r="AV17" s="49">
        <f t="shared" si="9"/>
        <v>0</v>
      </c>
      <c r="AW17" s="49">
        <f t="shared" si="9"/>
        <v>0</v>
      </c>
      <c r="AX17" s="49">
        <f t="shared" si="9"/>
        <v>0</v>
      </c>
      <c r="AY17" s="49">
        <f t="shared" si="9"/>
        <v>0</v>
      </c>
      <c r="AZ17" s="49">
        <f t="shared" si="9"/>
        <v>0</v>
      </c>
      <c r="BA17" s="49">
        <f t="shared" si="9"/>
        <v>0</v>
      </c>
      <c r="BB17" s="49">
        <f t="shared" si="9"/>
        <v>0</v>
      </c>
      <c r="BC17" s="49">
        <f t="shared" si="9"/>
        <v>0</v>
      </c>
      <c r="BD17" s="49">
        <f t="shared" si="9"/>
        <v>0</v>
      </c>
      <c r="BE17" s="49">
        <f t="shared" si="9"/>
        <v>0</v>
      </c>
      <c r="BF17" s="49">
        <f t="shared" si="9"/>
        <v>0</v>
      </c>
      <c r="BG17" s="49">
        <f t="shared" si="9"/>
        <v>0</v>
      </c>
      <c r="BH17" s="49">
        <f t="shared" si="9"/>
        <v>0</v>
      </c>
      <c r="BI17" s="49">
        <f t="shared" si="9"/>
        <v>0</v>
      </c>
      <c r="BJ17" s="49">
        <f t="shared" si="9"/>
        <v>0</v>
      </c>
      <c r="BK17" s="49">
        <f t="shared" si="9"/>
        <v>0</v>
      </c>
      <c r="BL17" s="49">
        <f t="shared" si="9"/>
        <v>0</v>
      </c>
      <c r="BM17" s="49">
        <f t="shared" si="9"/>
        <v>0</v>
      </c>
      <c r="BN17" s="49">
        <f t="shared" si="9"/>
        <v>0</v>
      </c>
      <c r="BO17" s="49">
        <f t="shared" si="9"/>
        <v>0</v>
      </c>
      <c r="BP17" s="49">
        <f t="shared" si="9"/>
        <v>0</v>
      </c>
      <c r="BQ17" s="49">
        <f t="shared" si="9"/>
        <v>0</v>
      </c>
      <c r="BR17" s="49">
        <f t="shared" si="9"/>
        <v>0</v>
      </c>
      <c r="BS17" s="49">
        <f t="shared" si="9"/>
        <v>0</v>
      </c>
      <c r="BT17" s="49">
        <f t="shared" si="9"/>
        <v>0</v>
      </c>
      <c r="BU17" s="49">
        <f t="shared" si="9"/>
        <v>0</v>
      </c>
      <c r="BV17" s="49">
        <f t="shared" si="9"/>
        <v>0</v>
      </c>
      <c r="BW17" s="49">
        <f t="shared" si="9"/>
        <v>0</v>
      </c>
      <c r="BX17" s="49">
        <f t="shared" si="9"/>
        <v>0</v>
      </c>
      <c r="BY17" s="49">
        <f t="shared" si="9"/>
        <v>0</v>
      </c>
      <c r="BZ17" s="49">
        <f t="shared" si="9"/>
        <v>0</v>
      </c>
      <c r="CA17" s="49">
        <f t="shared" si="9"/>
        <v>0</v>
      </c>
      <c r="CB17" s="49">
        <f t="shared" si="9"/>
        <v>0</v>
      </c>
      <c r="CC17" s="49">
        <f t="shared" si="9"/>
        <v>0</v>
      </c>
      <c r="CD17" s="49">
        <f t="shared" si="9"/>
        <v>0</v>
      </c>
      <c r="CE17" s="49">
        <f t="shared" si="9"/>
        <v>0</v>
      </c>
      <c r="CF17" s="49">
        <f t="shared" si="9"/>
        <v>0</v>
      </c>
      <c r="CG17" s="49">
        <f t="shared" si="9"/>
        <v>0</v>
      </c>
      <c r="CH17" s="49">
        <f t="shared" si="9"/>
        <v>0</v>
      </c>
      <c r="CI17" s="49">
        <f t="shared" si="9"/>
        <v>0</v>
      </c>
      <c r="CJ17" s="49">
        <f t="shared" si="9"/>
        <v>0</v>
      </c>
      <c r="CK17" s="49">
        <f t="shared" si="9"/>
        <v>0</v>
      </c>
      <c r="CL17" s="49">
        <f t="shared" si="9"/>
        <v>0</v>
      </c>
      <c r="CM17" s="49">
        <f t="shared" si="9"/>
        <v>0</v>
      </c>
      <c r="CN17" s="49">
        <f t="shared" si="9"/>
        <v>0</v>
      </c>
      <c r="CO17" s="49">
        <f t="shared" si="9"/>
        <v>0</v>
      </c>
      <c r="CP17" s="49">
        <f t="shared" si="9"/>
        <v>0</v>
      </c>
      <c r="CQ17" s="49">
        <f t="shared" si="9"/>
        <v>0</v>
      </c>
      <c r="CR17" s="49">
        <f t="shared" si="9"/>
        <v>0</v>
      </c>
      <c r="CS17" s="49">
        <f t="shared" si="9"/>
        <v>0</v>
      </c>
      <c r="CT17" s="49">
        <f t="shared" si="9"/>
        <v>0</v>
      </c>
      <c r="CU17" s="49">
        <f t="shared" si="9"/>
        <v>0</v>
      </c>
      <c r="CV17" s="49">
        <f t="shared" si="9"/>
        <v>0</v>
      </c>
      <c r="CW17" s="49">
        <f t="shared" si="9"/>
        <v>0</v>
      </c>
      <c r="CX17" s="49">
        <f t="shared" si="9"/>
        <v>0</v>
      </c>
      <c r="CY17" s="49">
        <f t="shared" si="9"/>
        <v>0</v>
      </c>
      <c r="CZ17" s="49">
        <f t="shared" si="9"/>
        <v>0</v>
      </c>
      <c r="DA17" s="49">
        <f t="shared" si="9"/>
        <v>0</v>
      </c>
      <c r="DB17" s="49">
        <f t="shared" si="9"/>
        <v>0</v>
      </c>
      <c r="DC17" s="49">
        <f t="shared" si="9"/>
        <v>0</v>
      </c>
      <c r="DD17" s="49">
        <f t="shared" si="9"/>
        <v>0</v>
      </c>
      <c r="DE17" s="49">
        <f t="shared" si="9"/>
        <v>0</v>
      </c>
      <c r="DF17" s="49">
        <f t="shared" si="9"/>
        <v>0</v>
      </c>
      <c r="DG17" s="49">
        <f t="shared" si="9"/>
        <v>0</v>
      </c>
      <c r="DH17" s="49">
        <f t="shared" si="9"/>
        <v>0</v>
      </c>
      <c r="DI17" s="49">
        <f t="shared" si="9"/>
        <v>0</v>
      </c>
      <c r="DJ17" s="49">
        <f t="shared" si="9"/>
        <v>0</v>
      </c>
      <c r="DK17" s="49">
        <f t="shared" si="9"/>
        <v>0</v>
      </c>
      <c r="DL17" s="49">
        <f t="shared" si="9"/>
        <v>0</v>
      </c>
      <c r="DM17" s="49">
        <f t="shared" si="9"/>
        <v>0</v>
      </c>
      <c r="DN17" s="49">
        <f t="shared" si="9"/>
        <v>0</v>
      </c>
      <c r="DO17" s="49">
        <f t="shared" si="9"/>
        <v>0</v>
      </c>
      <c r="DP17" s="49">
        <f t="shared" si="9"/>
        <v>0</v>
      </c>
      <c r="DQ17" s="49">
        <f t="shared" si="9"/>
        <v>0</v>
      </c>
      <c r="DR17" s="49">
        <f t="shared" si="9"/>
        <v>0</v>
      </c>
      <c r="DS17" s="49">
        <f t="shared" si="9"/>
        <v>0</v>
      </c>
      <c r="DT17" s="49">
        <f t="shared" si="9"/>
        <v>-427995.3839</v>
      </c>
      <c r="DU17" s="49">
        <f t="shared" si="9"/>
        <v>0</v>
      </c>
      <c r="DV17" s="49">
        <f t="shared" si="9"/>
        <v>0</v>
      </c>
      <c r="DW17" s="49">
        <f t="shared" si="9"/>
        <v>0</v>
      </c>
      <c r="DX17" s="49">
        <f t="shared" si="9"/>
        <v>0</v>
      </c>
      <c r="DY17" s="49">
        <f t="shared" si="9"/>
        <v>0</v>
      </c>
      <c r="DZ17" s="49">
        <f t="shared" si="9"/>
        <v>0</v>
      </c>
      <c r="EA17" s="49">
        <f t="shared" si="9"/>
        <v>0</v>
      </c>
      <c r="EB17" s="49">
        <f t="shared" si="9"/>
        <v>0</v>
      </c>
      <c r="EC17" s="49">
        <f t="shared" si="9"/>
        <v>0</v>
      </c>
      <c r="ED17" s="49">
        <f t="shared" si="9"/>
        <v>0</v>
      </c>
      <c r="EE17" s="49">
        <f t="shared" si="9"/>
        <v>0</v>
      </c>
      <c r="EF17" s="49">
        <f t="shared" si="9"/>
        <v>0</v>
      </c>
    </row>
    <row r="18" ht="15.75" customHeight="1">
      <c r="A18" s="1"/>
      <c r="B18" s="1"/>
      <c r="C18" s="1"/>
      <c r="D18" s="1" t="s">
        <v>215</v>
      </c>
      <c r="E18" s="205">
        <f t="shared" ref="E18:EF18" si="10">-E13*IF(E16=0,0,1)</f>
        <v>0</v>
      </c>
      <c r="F18" s="205">
        <f t="shared" si="10"/>
        <v>0</v>
      </c>
      <c r="G18" s="205">
        <f t="shared" si="10"/>
        <v>0</v>
      </c>
      <c r="H18" s="205">
        <f t="shared" si="10"/>
        <v>0</v>
      </c>
      <c r="I18" s="205">
        <f t="shared" si="10"/>
        <v>0</v>
      </c>
      <c r="J18" s="205">
        <f t="shared" si="10"/>
        <v>0</v>
      </c>
      <c r="K18" s="205">
        <f t="shared" si="10"/>
        <v>0</v>
      </c>
      <c r="L18" s="205">
        <f t="shared" si="10"/>
        <v>0</v>
      </c>
      <c r="M18" s="205">
        <f t="shared" si="10"/>
        <v>0</v>
      </c>
      <c r="N18" s="205">
        <f t="shared" si="10"/>
        <v>0</v>
      </c>
      <c r="O18" s="205">
        <f t="shared" si="10"/>
        <v>0</v>
      </c>
      <c r="P18" s="205">
        <f t="shared" si="10"/>
        <v>0</v>
      </c>
      <c r="Q18" s="205">
        <f t="shared" si="10"/>
        <v>0</v>
      </c>
      <c r="R18" s="205">
        <f t="shared" si="10"/>
        <v>0</v>
      </c>
      <c r="S18" s="205">
        <f t="shared" si="10"/>
        <v>0</v>
      </c>
      <c r="T18" s="205">
        <f t="shared" si="10"/>
        <v>0</v>
      </c>
      <c r="U18" s="205">
        <f t="shared" si="10"/>
        <v>0</v>
      </c>
      <c r="V18" s="205">
        <f t="shared" si="10"/>
        <v>0</v>
      </c>
      <c r="W18" s="205">
        <f t="shared" si="10"/>
        <v>0</v>
      </c>
      <c r="X18" s="205">
        <f t="shared" si="10"/>
        <v>0</v>
      </c>
      <c r="Y18" s="205">
        <f t="shared" si="10"/>
        <v>0</v>
      </c>
      <c r="Z18" s="205">
        <f t="shared" si="10"/>
        <v>0</v>
      </c>
      <c r="AA18" s="205">
        <f t="shared" si="10"/>
        <v>0</v>
      </c>
      <c r="AB18" s="205">
        <f t="shared" si="10"/>
        <v>0</v>
      </c>
      <c r="AC18" s="205">
        <f t="shared" si="10"/>
        <v>0</v>
      </c>
      <c r="AD18" s="205">
        <f t="shared" si="10"/>
        <v>0</v>
      </c>
      <c r="AE18" s="205">
        <f t="shared" si="10"/>
        <v>0</v>
      </c>
      <c r="AF18" s="205">
        <f t="shared" si="10"/>
        <v>0</v>
      </c>
      <c r="AG18" s="205">
        <f t="shared" si="10"/>
        <v>0</v>
      </c>
      <c r="AH18" s="205">
        <f t="shared" si="10"/>
        <v>0</v>
      </c>
      <c r="AI18" s="205">
        <f t="shared" si="10"/>
        <v>0</v>
      </c>
      <c r="AJ18" s="205">
        <f t="shared" si="10"/>
        <v>0</v>
      </c>
      <c r="AK18" s="205">
        <f t="shared" si="10"/>
        <v>0</v>
      </c>
      <c r="AL18" s="205">
        <f t="shared" si="10"/>
        <v>0</v>
      </c>
      <c r="AM18" s="205">
        <f t="shared" si="10"/>
        <v>0</v>
      </c>
      <c r="AN18" s="205">
        <f t="shared" si="10"/>
        <v>0</v>
      </c>
      <c r="AO18" s="205">
        <f t="shared" si="10"/>
        <v>0</v>
      </c>
      <c r="AP18" s="205">
        <f t="shared" si="10"/>
        <v>0</v>
      </c>
      <c r="AQ18" s="205">
        <f t="shared" si="10"/>
        <v>0</v>
      </c>
      <c r="AR18" s="205">
        <f t="shared" si="10"/>
        <v>0</v>
      </c>
      <c r="AS18" s="205">
        <f t="shared" si="10"/>
        <v>0</v>
      </c>
      <c r="AT18" s="205">
        <f t="shared" si="10"/>
        <v>0</v>
      </c>
      <c r="AU18" s="205">
        <f t="shared" si="10"/>
        <v>0</v>
      </c>
      <c r="AV18" s="205">
        <f t="shared" si="10"/>
        <v>0</v>
      </c>
      <c r="AW18" s="205">
        <f t="shared" si="10"/>
        <v>0</v>
      </c>
      <c r="AX18" s="205">
        <f t="shared" si="10"/>
        <v>0</v>
      </c>
      <c r="AY18" s="205">
        <f t="shared" si="10"/>
        <v>0</v>
      </c>
      <c r="AZ18" s="205">
        <f t="shared" si="10"/>
        <v>0</v>
      </c>
      <c r="BA18" s="205">
        <f t="shared" si="10"/>
        <v>0</v>
      </c>
      <c r="BB18" s="205">
        <f t="shared" si="10"/>
        <v>0</v>
      </c>
      <c r="BC18" s="205">
        <f t="shared" si="10"/>
        <v>0</v>
      </c>
      <c r="BD18" s="205">
        <f t="shared" si="10"/>
        <v>0</v>
      </c>
      <c r="BE18" s="205">
        <f t="shared" si="10"/>
        <v>0</v>
      </c>
      <c r="BF18" s="205">
        <f t="shared" si="10"/>
        <v>0</v>
      </c>
      <c r="BG18" s="205">
        <f t="shared" si="10"/>
        <v>0</v>
      </c>
      <c r="BH18" s="205">
        <f t="shared" si="10"/>
        <v>0</v>
      </c>
      <c r="BI18" s="205">
        <f t="shared" si="10"/>
        <v>0</v>
      </c>
      <c r="BJ18" s="205">
        <f t="shared" si="10"/>
        <v>0</v>
      </c>
      <c r="BK18" s="205">
        <f t="shared" si="10"/>
        <v>0</v>
      </c>
      <c r="BL18" s="205">
        <f t="shared" si="10"/>
        <v>0</v>
      </c>
      <c r="BM18" s="205">
        <f t="shared" si="10"/>
        <v>0</v>
      </c>
      <c r="BN18" s="205">
        <f t="shared" si="10"/>
        <v>0</v>
      </c>
      <c r="BO18" s="205">
        <f t="shared" si="10"/>
        <v>0</v>
      </c>
      <c r="BP18" s="205">
        <f t="shared" si="10"/>
        <v>0</v>
      </c>
      <c r="BQ18" s="205">
        <f t="shared" si="10"/>
        <v>0</v>
      </c>
      <c r="BR18" s="205">
        <f t="shared" si="10"/>
        <v>0</v>
      </c>
      <c r="BS18" s="205">
        <f t="shared" si="10"/>
        <v>0</v>
      </c>
      <c r="BT18" s="205">
        <f t="shared" si="10"/>
        <v>0</v>
      </c>
      <c r="BU18" s="205">
        <f t="shared" si="10"/>
        <v>0</v>
      </c>
      <c r="BV18" s="205">
        <f t="shared" si="10"/>
        <v>0</v>
      </c>
      <c r="BW18" s="205">
        <f t="shared" si="10"/>
        <v>0</v>
      </c>
      <c r="BX18" s="205">
        <f t="shared" si="10"/>
        <v>0</v>
      </c>
      <c r="BY18" s="205">
        <f t="shared" si="10"/>
        <v>0</v>
      </c>
      <c r="BZ18" s="205">
        <f t="shared" si="10"/>
        <v>0</v>
      </c>
      <c r="CA18" s="205">
        <f t="shared" si="10"/>
        <v>0</v>
      </c>
      <c r="CB18" s="205">
        <f t="shared" si="10"/>
        <v>0</v>
      </c>
      <c r="CC18" s="205">
        <f t="shared" si="10"/>
        <v>0</v>
      </c>
      <c r="CD18" s="205">
        <f t="shared" si="10"/>
        <v>0</v>
      </c>
      <c r="CE18" s="205">
        <f t="shared" si="10"/>
        <v>0</v>
      </c>
      <c r="CF18" s="205">
        <f t="shared" si="10"/>
        <v>0</v>
      </c>
      <c r="CG18" s="205">
        <f t="shared" si="10"/>
        <v>0</v>
      </c>
      <c r="CH18" s="205">
        <f t="shared" si="10"/>
        <v>0</v>
      </c>
      <c r="CI18" s="205">
        <f t="shared" si="10"/>
        <v>0</v>
      </c>
      <c r="CJ18" s="205">
        <f t="shared" si="10"/>
        <v>0</v>
      </c>
      <c r="CK18" s="205">
        <f t="shared" si="10"/>
        <v>0</v>
      </c>
      <c r="CL18" s="205">
        <f t="shared" si="10"/>
        <v>0</v>
      </c>
      <c r="CM18" s="205">
        <f t="shared" si="10"/>
        <v>0</v>
      </c>
      <c r="CN18" s="205">
        <f t="shared" si="10"/>
        <v>0</v>
      </c>
      <c r="CO18" s="205">
        <f t="shared" si="10"/>
        <v>0</v>
      </c>
      <c r="CP18" s="205">
        <f t="shared" si="10"/>
        <v>0</v>
      </c>
      <c r="CQ18" s="205">
        <f t="shared" si="10"/>
        <v>0</v>
      </c>
      <c r="CR18" s="205">
        <f t="shared" si="10"/>
        <v>0</v>
      </c>
      <c r="CS18" s="205">
        <f t="shared" si="10"/>
        <v>0</v>
      </c>
      <c r="CT18" s="205">
        <f t="shared" si="10"/>
        <v>0</v>
      </c>
      <c r="CU18" s="205">
        <f t="shared" si="10"/>
        <v>0</v>
      </c>
      <c r="CV18" s="205">
        <f t="shared" si="10"/>
        <v>0</v>
      </c>
      <c r="CW18" s="205">
        <f t="shared" si="10"/>
        <v>0</v>
      </c>
      <c r="CX18" s="205">
        <f t="shared" si="10"/>
        <v>0</v>
      </c>
      <c r="CY18" s="205">
        <f t="shared" si="10"/>
        <v>0</v>
      </c>
      <c r="CZ18" s="205">
        <f t="shared" si="10"/>
        <v>0</v>
      </c>
      <c r="DA18" s="205">
        <f t="shared" si="10"/>
        <v>0</v>
      </c>
      <c r="DB18" s="205">
        <f t="shared" si="10"/>
        <v>0</v>
      </c>
      <c r="DC18" s="205">
        <f t="shared" si="10"/>
        <v>0</v>
      </c>
      <c r="DD18" s="205">
        <f t="shared" si="10"/>
        <v>0</v>
      </c>
      <c r="DE18" s="205">
        <f t="shared" si="10"/>
        <v>0</v>
      </c>
      <c r="DF18" s="205">
        <f t="shared" si="10"/>
        <v>0</v>
      </c>
      <c r="DG18" s="205">
        <f t="shared" si="10"/>
        <v>0</v>
      </c>
      <c r="DH18" s="205">
        <f t="shared" si="10"/>
        <v>0</v>
      </c>
      <c r="DI18" s="205">
        <f t="shared" si="10"/>
        <v>0</v>
      </c>
      <c r="DJ18" s="205">
        <f t="shared" si="10"/>
        <v>0</v>
      </c>
      <c r="DK18" s="205">
        <f t="shared" si="10"/>
        <v>0</v>
      </c>
      <c r="DL18" s="205">
        <f t="shared" si="10"/>
        <v>0</v>
      </c>
      <c r="DM18" s="205">
        <f t="shared" si="10"/>
        <v>0</v>
      </c>
      <c r="DN18" s="205">
        <f t="shared" si="10"/>
        <v>0</v>
      </c>
      <c r="DO18" s="205">
        <f t="shared" si="10"/>
        <v>0</v>
      </c>
      <c r="DP18" s="205">
        <f t="shared" si="10"/>
        <v>0</v>
      </c>
      <c r="DQ18" s="205">
        <f t="shared" si="10"/>
        <v>0</v>
      </c>
      <c r="DR18" s="205">
        <f t="shared" si="10"/>
        <v>0</v>
      </c>
      <c r="DS18" s="205">
        <f t="shared" si="10"/>
        <v>0</v>
      </c>
      <c r="DT18" s="205">
        <f t="shared" si="10"/>
        <v>-8793603.311</v>
      </c>
      <c r="DU18" s="205">
        <f t="shared" si="10"/>
        <v>0</v>
      </c>
      <c r="DV18" s="205">
        <f t="shared" si="10"/>
        <v>0</v>
      </c>
      <c r="DW18" s="205">
        <f t="shared" si="10"/>
        <v>0</v>
      </c>
      <c r="DX18" s="205">
        <f t="shared" si="10"/>
        <v>0</v>
      </c>
      <c r="DY18" s="205">
        <f t="shared" si="10"/>
        <v>0</v>
      </c>
      <c r="DZ18" s="205">
        <f t="shared" si="10"/>
        <v>0</v>
      </c>
      <c r="EA18" s="205">
        <f t="shared" si="10"/>
        <v>0</v>
      </c>
      <c r="EB18" s="205">
        <f t="shared" si="10"/>
        <v>0</v>
      </c>
      <c r="EC18" s="205">
        <f t="shared" si="10"/>
        <v>0</v>
      </c>
      <c r="ED18" s="205">
        <f t="shared" si="10"/>
        <v>0</v>
      </c>
      <c r="EE18" s="205">
        <f t="shared" si="10"/>
        <v>0</v>
      </c>
      <c r="EF18" s="205">
        <f t="shared" si="10"/>
        <v>0</v>
      </c>
    </row>
    <row r="19" ht="15.75" customHeight="1">
      <c r="A19" s="1"/>
      <c r="B19" s="1"/>
      <c r="C19" s="1"/>
      <c r="D19" s="85" t="s">
        <v>166</v>
      </c>
      <c r="E19" s="207">
        <f t="shared" ref="E19:EF19" si="11">SUM(E16:E18)</f>
        <v>0</v>
      </c>
      <c r="F19" s="207">
        <f t="shared" si="11"/>
        <v>0</v>
      </c>
      <c r="G19" s="207">
        <f t="shared" si="11"/>
        <v>0</v>
      </c>
      <c r="H19" s="207">
        <f t="shared" si="11"/>
        <v>0</v>
      </c>
      <c r="I19" s="207">
        <f t="shared" si="11"/>
        <v>0</v>
      </c>
      <c r="J19" s="207">
        <f t="shared" si="11"/>
        <v>0</v>
      </c>
      <c r="K19" s="207">
        <f t="shared" si="11"/>
        <v>0</v>
      </c>
      <c r="L19" s="207">
        <f t="shared" si="11"/>
        <v>0</v>
      </c>
      <c r="M19" s="207">
        <f t="shared" si="11"/>
        <v>0</v>
      </c>
      <c r="N19" s="207">
        <f t="shared" si="11"/>
        <v>0</v>
      </c>
      <c r="O19" s="207">
        <f t="shared" si="11"/>
        <v>0</v>
      </c>
      <c r="P19" s="207">
        <f t="shared" si="11"/>
        <v>0</v>
      </c>
      <c r="Q19" s="207">
        <f t="shared" si="11"/>
        <v>0</v>
      </c>
      <c r="R19" s="207">
        <f t="shared" si="11"/>
        <v>0</v>
      </c>
      <c r="S19" s="207">
        <f t="shared" si="11"/>
        <v>0</v>
      </c>
      <c r="T19" s="207">
        <f t="shared" si="11"/>
        <v>0</v>
      </c>
      <c r="U19" s="207">
        <f t="shared" si="11"/>
        <v>0</v>
      </c>
      <c r="V19" s="207">
        <f t="shared" si="11"/>
        <v>0</v>
      </c>
      <c r="W19" s="207">
        <f t="shared" si="11"/>
        <v>0</v>
      </c>
      <c r="X19" s="207">
        <f t="shared" si="11"/>
        <v>0</v>
      </c>
      <c r="Y19" s="207">
        <f t="shared" si="11"/>
        <v>0</v>
      </c>
      <c r="Z19" s="207">
        <f t="shared" si="11"/>
        <v>0</v>
      </c>
      <c r="AA19" s="207">
        <f t="shared" si="11"/>
        <v>0</v>
      </c>
      <c r="AB19" s="207">
        <f t="shared" si="11"/>
        <v>0</v>
      </c>
      <c r="AC19" s="207">
        <f t="shared" si="11"/>
        <v>0</v>
      </c>
      <c r="AD19" s="207">
        <f t="shared" si="11"/>
        <v>0</v>
      </c>
      <c r="AE19" s="207">
        <f t="shared" si="11"/>
        <v>0</v>
      </c>
      <c r="AF19" s="207">
        <f t="shared" si="11"/>
        <v>0</v>
      </c>
      <c r="AG19" s="207">
        <f t="shared" si="11"/>
        <v>0</v>
      </c>
      <c r="AH19" s="207">
        <f t="shared" si="11"/>
        <v>0</v>
      </c>
      <c r="AI19" s="207">
        <f t="shared" si="11"/>
        <v>0</v>
      </c>
      <c r="AJ19" s="207">
        <f t="shared" si="11"/>
        <v>0</v>
      </c>
      <c r="AK19" s="207">
        <f t="shared" si="11"/>
        <v>0</v>
      </c>
      <c r="AL19" s="207">
        <f t="shared" si="11"/>
        <v>0</v>
      </c>
      <c r="AM19" s="207">
        <f t="shared" si="11"/>
        <v>0</v>
      </c>
      <c r="AN19" s="207">
        <f t="shared" si="11"/>
        <v>0</v>
      </c>
      <c r="AO19" s="207">
        <f t="shared" si="11"/>
        <v>0</v>
      </c>
      <c r="AP19" s="207">
        <f t="shared" si="11"/>
        <v>0</v>
      </c>
      <c r="AQ19" s="207">
        <f t="shared" si="11"/>
        <v>0</v>
      </c>
      <c r="AR19" s="207">
        <f t="shared" si="11"/>
        <v>0</v>
      </c>
      <c r="AS19" s="207">
        <f t="shared" si="11"/>
        <v>0</v>
      </c>
      <c r="AT19" s="207">
        <f t="shared" si="11"/>
        <v>0</v>
      </c>
      <c r="AU19" s="207">
        <f t="shared" si="11"/>
        <v>0</v>
      </c>
      <c r="AV19" s="207">
        <f t="shared" si="11"/>
        <v>0</v>
      </c>
      <c r="AW19" s="207">
        <f t="shared" si="11"/>
        <v>0</v>
      </c>
      <c r="AX19" s="207">
        <f t="shared" si="11"/>
        <v>0</v>
      </c>
      <c r="AY19" s="207">
        <f t="shared" si="11"/>
        <v>0</v>
      </c>
      <c r="AZ19" s="207">
        <f t="shared" si="11"/>
        <v>0</v>
      </c>
      <c r="BA19" s="207">
        <f t="shared" si="11"/>
        <v>0</v>
      </c>
      <c r="BB19" s="207">
        <f t="shared" si="11"/>
        <v>0</v>
      </c>
      <c r="BC19" s="207">
        <f t="shared" si="11"/>
        <v>0</v>
      </c>
      <c r="BD19" s="207">
        <f t="shared" si="11"/>
        <v>0</v>
      </c>
      <c r="BE19" s="207">
        <f t="shared" si="11"/>
        <v>0</v>
      </c>
      <c r="BF19" s="207">
        <f t="shared" si="11"/>
        <v>0</v>
      </c>
      <c r="BG19" s="207">
        <f t="shared" si="11"/>
        <v>0</v>
      </c>
      <c r="BH19" s="207">
        <f t="shared" si="11"/>
        <v>0</v>
      </c>
      <c r="BI19" s="207">
        <f t="shared" si="11"/>
        <v>0</v>
      </c>
      <c r="BJ19" s="207">
        <f t="shared" si="11"/>
        <v>0</v>
      </c>
      <c r="BK19" s="207">
        <f t="shared" si="11"/>
        <v>0</v>
      </c>
      <c r="BL19" s="207">
        <f t="shared" si="11"/>
        <v>0</v>
      </c>
      <c r="BM19" s="207">
        <f t="shared" si="11"/>
        <v>0</v>
      </c>
      <c r="BN19" s="207">
        <f t="shared" si="11"/>
        <v>0</v>
      </c>
      <c r="BO19" s="207">
        <f t="shared" si="11"/>
        <v>0</v>
      </c>
      <c r="BP19" s="207">
        <f t="shared" si="11"/>
        <v>0</v>
      </c>
      <c r="BQ19" s="207">
        <f t="shared" si="11"/>
        <v>0</v>
      </c>
      <c r="BR19" s="207">
        <f t="shared" si="11"/>
        <v>0</v>
      </c>
      <c r="BS19" s="207">
        <f t="shared" si="11"/>
        <v>0</v>
      </c>
      <c r="BT19" s="207">
        <f t="shared" si="11"/>
        <v>0</v>
      </c>
      <c r="BU19" s="207">
        <f t="shared" si="11"/>
        <v>0</v>
      </c>
      <c r="BV19" s="207">
        <f t="shared" si="11"/>
        <v>0</v>
      </c>
      <c r="BW19" s="207">
        <f t="shared" si="11"/>
        <v>0</v>
      </c>
      <c r="BX19" s="207">
        <f t="shared" si="11"/>
        <v>0</v>
      </c>
      <c r="BY19" s="207">
        <f t="shared" si="11"/>
        <v>0</v>
      </c>
      <c r="BZ19" s="207">
        <f t="shared" si="11"/>
        <v>0</v>
      </c>
      <c r="CA19" s="207">
        <f t="shared" si="11"/>
        <v>0</v>
      </c>
      <c r="CB19" s="207">
        <f t="shared" si="11"/>
        <v>0</v>
      </c>
      <c r="CC19" s="207">
        <f t="shared" si="11"/>
        <v>0</v>
      </c>
      <c r="CD19" s="207">
        <f t="shared" si="11"/>
        <v>0</v>
      </c>
      <c r="CE19" s="207">
        <f t="shared" si="11"/>
        <v>0</v>
      </c>
      <c r="CF19" s="207">
        <f t="shared" si="11"/>
        <v>0</v>
      </c>
      <c r="CG19" s="207">
        <f t="shared" si="11"/>
        <v>0</v>
      </c>
      <c r="CH19" s="207">
        <f t="shared" si="11"/>
        <v>0</v>
      </c>
      <c r="CI19" s="207">
        <f t="shared" si="11"/>
        <v>0</v>
      </c>
      <c r="CJ19" s="207">
        <f t="shared" si="11"/>
        <v>0</v>
      </c>
      <c r="CK19" s="207">
        <f t="shared" si="11"/>
        <v>0</v>
      </c>
      <c r="CL19" s="207">
        <f t="shared" si="11"/>
        <v>0</v>
      </c>
      <c r="CM19" s="207">
        <f t="shared" si="11"/>
        <v>0</v>
      </c>
      <c r="CN19" s="207">
        <f t="shared" si="11"/>
        <v>0</v>
      </c>
      <c r="CO19" s="207">
        <f t="shared" si="11"/>
        <v>0</v>
      </c>
      <c r="CP19" s="207">
        <f t="shared" si="11"/>
        <v>0</v>
      </c>
      <c r="CQ19" s="207">
        <f t="shared" si="11"/>
        <v>0</v>
      </c>
      <c r="CR19" s="207">
        <f t="shared" si="11"/>
        <v>0</v>
      </c>
      <c r="CS19" s="207">
        <f t="shared" si="11"/>
        <v>0</v>
      </c>
      <c r="CT19" s="207">
        <f t="shared" si="11"/>
        <v>0</v>
      </c>
      <c r="CU19" s="207">
        <f t="shared" si="11"/>
        <v>0</v>
      </c>
      <c r="CV19" s="207">
        <f t="shared" si="11"/>
        <v>0</v>
      </c>
      <c r="CW19" s="207">
        <f t="shared" si="11"/>
        <v>0</v>
      </c>
      <c r="CX19" s="207">
        <f t="shared" si="11"/>
        <v>0</v>
      </c>
      <c r="CY19" s="207">
        <f t="shared" si="11"/>
        <v>0</v>
      </c>
      <c r="CZ19" s="207">
        <f t="shared" si="11"/>
        <v>0</v>
      </c>
      <c r="DA19" s="207">
        <f t="shared" si="11"/>
        <v>0</v>
      </c>
      <c r="DB19" s="207">
        <f t="shared" si="11"/>
        <v>0</v>
      </c>
      <c r="DC19" s="207">
        <f t="shared" si="11"/>
        <v>0</v>
      </c>
      <c r="DD19" s="207">
        <f t="shared" si="11"/>
        <v>0</v>
      </c>
      <c r="DE19" s="207">
        <f t="shared" si="11"/>
        <v>0</v>
      </c>
      <c r="DF19" s="207">
        <f t="shared" si="11"/>
        <v>0</v>
      </c>
      <c r="DG19" s="207">
        <f t="shared" si="11"/>
        <v>0</v>
      </c>
      <c r="DH19" s="207">
        <f t="shared" si="11"/>
        <v>0</v>
      </c>
      <c r="DI19" s="207">
        <f t="shared" si="11"/>
        <v>0</v>
      </c>
      <c r="DJ19" s="207">
        <f t="shared" si="11"/>
        <v>0</v>
      </c>
      <c r="DK19" s="207">
        <f t="shared" si="11"/>
        <v>0</v>
      </c>
      <c r="DL19" s="207">
        <f t="shared" si="11"/>
        <v>0</v>
      </c>
      <c r="DM19" s="207">
        <f t="shared" si="11"/>
        <v>0</v>
      </c>
      <c r="DN19" s="207">
        <f t="shared" si="11"/>
        <v>0</v>
      </c>
      <c r="DO19" s="207">
        <f t="shared" si="11"/>
        <v>0</v>
      </c>
      <c r="DP19" s="207">
        <f t="shared" si="11"/>
        <v>0</v>
      </c>
      <c r="DQ19" s="207">
        <f t="shared" si="11"/>
        <v>0</v>
      </c>
      <c r="DR19" s="207">
        <f t="shared" si="11"/>
        <v>0</v>
      </c>
      <c r="DS19" s="207">
        <f t="shared" si="11"/>
        <v>0</v>
      </c>
      <c r="DT19" s="207">
        <f t="shared" si="11"/>
        <v>12178170.5</v>
      </c>
      <c r="DU19" s="207">
        <f t="shared" si="11"/>
        <v>0</v>
      </c>
      <c r="DV19" s="207">
        <f t="shared" si="11"/>
        <v>0</v>
      </c>
      <c r="DW19" s="207">
        <f t="shared" si="11"/>
        <v>0</v>
      </c>
      <c r="DX19" s="207">
        <f t="shared" si="11"/>
        <v>0</v>
      </c>
      <c r="DY19" s="207">
        <f t="shared" si="11"/>
        <v>0</v>
      </c>
      <c r="DZ19" s="207">
        <f t="shared" si="11"/>
        <v>0</v>
      </c>
      <c r="EA19" s="207">
        <f t="shared" si="11"/>
        <v>0</v>
      </c>
      <c r="EB19" s="207">
        <f t="shared" si="11"/>
        <v>0</v>
      </c>
      <c r="EC19" s="207">
        <f t="shared" si="11"/>
        <v>0</v>
      </c>
      <c r="ED19" s="207">
        <f t="shared" si="11"/>
        <v>0</v>
      </c>
      <c r="EE19" s="207">
        <f t="shared" si="11"/>
        <v>0</v>
      </c>
      <c r="EF19" s="207">
        <f t="shared" si="11"/>
        <v>0</v>
      </c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</row>
    <row r="21" ht="15.75" customHeight="1">
      <c r="A21" s="1"/>
      <c r="B21" s="1"/>
      <c r="C21" s="1"/>
      <c r="D21" s="1" t="s">
        <v>167</v>
      </c>
      <c r="E21" s="49">
        <f t="shared" ref="E21:EF21" si="12">(E6-E12)*IF(E1&gt;$D$34*12,0,1)</f>
        <v>87589.08207</v>
      </c>
      <c r="F21" s="49">
        <f t="shared" si="12"/>
        <v>87589.08207</v>
      </c>
      <c r="G21" s="49">
        <f t="shared" si="12"/>
        <v>87589.08207</v>
      </c>
      <c r="H21" s="49">
        <f t="shared" si="12"/>
        <v>87589.08207</v>
      </c>
      <c r="I21" s="49">
        <f t="shared" si="12"/>
        <v>87589.08207</v>
      </c>
      <c r="J21" s="49">
        <f t="shared" si="12"/>
        <v>87589.08207</v>
      </c>
      <c r="K21" s="49">
        <f t="shared" si="12"/>
        <v>87589.08207</v>
      </c>
      <c r="L21" s="49">
        <f t="shared" si="12"/>
        <v>87589.08207</v>
      </c>
      <c r="M21" s="49">
        <f t="shared" si="12"/>
        <v>87589.08207</v>
      </c>
      <c r="N21" s="49">
        <f t="shared" si="12"/>
        <v>87589.08207</v>
      </c>
      <c r="O21" s="49">
        <f t="shared" si="12"/>
        <v>87589.08207</v>
      </c>
      <c r="P21" s="49">
        <f t="shared" si="12"/>
        <v>87589.08207</v>
      </c>
      <c r="Q21" s="49">
        <f t="shared" si="12"/>
        <v>92692.11571</v>
      </c>
      <c r="R21" s="49">
        <f t="shared" si="12"/>
        <v>92692.11571</v>
      </c>
      <c r="S21" s="49">
        <f t="shared" si="12"/>
        <v>92692.11571</v>
      </c>
      <c r="T21" s="49">
        <f t="shared" si="12"/>
        <v>92692.11571</v>
      </c>
      <c r="U21" s="49">
        <f t="shared" si="12"/>
        <v>92692.11571</v>
      </c>
      <c r="V21" s="49">
        <f t="shared" si="12"/>
        <v>92692.11571</v>
      </c>
      <c r="W21" s="49">
        <f t="shared" si="12"/>
        <v>92692.11571</v>
      </c>
      <c r="X21" s="49">
        <f t="shared" si="12"/>
        <v>92692.11571</v>
      </c>
      <c r="Y21" s="49">
        <f t="shared" si="12"/>
        <v>92692.11571</v>
      </c>
      <c r="Z21" s="49">
        <f t="shared" si="12"/>
        <v>92692.11571</v>
      </c>
      <c r="AA21" s="49">
        <f t="shared" si="12"/>
        <v>92692.11571</v>
      </c>
      <c r="AB21" s="49">
        <f t="shared" si="12"/>
        <v>92692.11571</v>
      </c>
      <c r="AC21" s="49">
        <f t="shared" si="12"/>
        <v>94316.84962</v>
      </c>
      <c r="AD21" s="49">
        <f t="shared" si="12"/>
        <v>94316.84962</v>
      </c>
      <c r="AE21" s="49">
        <f t="shared" si="12"/>
        <v>94316.84962</v>
      </c>
      <c r="AF21" s="49">
        <f t="shared" si="12"/>
        <v>94316.84962</v>
      </c>
      <c r="AG21" s="49">
        <f t="shared" si="12"/>
        <v>94316.84962</v>
      </c>
      <c r="AH21" s="49">
        <f t="shared" si="12"/>
        <v>94316.84962</v>
      </c>
      <c r="AI21" s="49">
        <f t="shared" si="12"/>
        <v>94316.84962</v>
      </c>
      <c r="AJ21" s="49">
        <f t="shared" si="12"/>
        <v>94316.84962</v>
      </c>
      <c r="AK21" s="49">
        <f t="shared" si="12"/>
        <v>94316.84962</v>
      </c>
      <c r="AL21" s="49">
        <f t="shared" si="12"/>
        <v>94316.84962</v>
      </c>
      <c r="AM21" s="49">
        <f t="shared" si="12"/>
        <v>94316.84962</v>
      </c>
      <c r="AN21" s="49">
        <f t="shared" si="12"/>
        <v>94316.84962</v>
      </c>
      <c r="AO21" s="49">
        <f t="shared" si="12"/>
        <v>37151.43519</v>
      </c>
      <c r="AP21" s="49">
        <f t="shared" si="12"/>
        <v>37151.43519</v>
      </c>
      <c r="AQ21" s="49">
        <f t="shared" si="12"/>
        <v>37151.43519</v>
      </c>
      <c r="AR21" s="49">
        <f t="shared" si="12"/>
        <v>37151.43519</v>
      </c>
      <c r="AS21" s="49">
        <f t="shared" si="12"/>
        <v>37151.43519</v>
      </c>
      <c r="AT21" s="49">
        <f t="shared" si="12"/>
        <v>37151.43519</v>
      </c>
      <c r="AU21" s="49">
        <f t="shared" si="12"/>
        <v>37151.43519</v>
      </c>
      <c r="AV21" s="49">
        <f t="shared" si="12"/>
        <v>37151.43519</v>
      </c>
      <c r="AW21" s="49">
        <f t="shared" si="12"/>
        <v>37151.43519</v>
      </c>
      <c r="AX21" s="49">
        <f t="shared" si="12"/>
        <v>37151.43519</v>
      </c>
      <c r="AY21" s="49">
        <f t="shared" si="12"/>
        <v>37151.43519</v>
      </c>
      <c r="AZ21" s="49">
        <f t="shared" si="12"/>
        <v>37151.43519</v>
      </c>
      <c r="BA21" s="49">
        <f t="shared" si="12"/>
        <v>40030.45134</v>
      </c>
      <c r="BB21" s="49">
        <f t="shared" si="12"/>
        <v>40030.45134</v>
      </c>
      <c r="BC21" s="49">
        <f t="shared" si="12"/>
        <v>40030.45134</v>
      </c>
      <c r="BD21" s="49">
        <f t="shared" si="12"/>
        <v>40030.45134</v>
      </c>
      <c r="BE21" s="49">
        <f t="shared" si="12"/>
        <v>40030.45134</v>
      </c>
      <c r="BF21" s="49">
        <f t="shared" si="12"/>
        <v>40030.45134</v>
      </c>
      <c r="BG21" s="49">
        <f t="shared" si="12"/>
        <v>40030.45134</v>
      </c>
      <c r="BH21" s="49">
        <f t="shared" si="12"/>
        <v>40030.45134</v>
      </c>
      <c r="BI21" s="49">
        <f t="shared" si="12"/>
        <v>40030.45134</v>
      </c>
      <c r="BJ21" s="49">
        <f t="shared" si="12"/>
        <v>40030.45134</v>
      </c>
      <c r="BK21" s="49">
        <f t="shared" si="12"/>
        <v>40030.45134</v>
      </c>
      <c r="BL21" s="49">
        <f t="shared" si="12"/>
        <v>40030.45134</v>
      </c>
      <c r="BM21" s="49">
        <f t="shared" si="12"/>
        <v>42995.83797</v>
      </c>
      <c r="BN21" s="49">
        <f t="shared" si="12"/>
        <v>42995.83797</v>
      </c>
      <c r="BO21" s="49">
        <f t="shared" si="12"/>
        <v>42995.83797</v>
      </c>
      <c r="BP21" s="49">
        <f t="shared" si="12"/>
        <v>42995.83797</v>
      </c>
      <c r="BQ21" s="49">
        <f t="shared" si="12"/>
        <v>42995.83797</v>
      </c>
      <c r="BR21" s="49">
        <f t="shared" si="12"/>
        <v>42995.83797</v>
      </c>
      <c r="BS21" s="49">
        <f t="shared" si="12"/>
        <v>42995.83797</v>
      </c>
      <c r="BT21" s="49">
        <f t="shared" si="12"/>
        <v>42995.83797</v>
      </c>
      <c r="BU21" s="49">
        <f t="shared" si="12"/>
        <v>42995.83797</v>
      </c>
      <c r="BV21" s="49">
        <f t="shared" si="12"/>
        <v>42995.83797</v>
      </c>
      <c r="BW21" s="49">
        <f t="shared" si="12"/>
        <v>42995.83797</v>
      </c>
      <c r="BX21" s="49">
        <f t="shared" si="12"/>
        <v>42995.83797</v>
      </c>
      <c r="BY21" s="49">
        <f t="shared" si="12"/>
        <v>46050.18621</v>
      </c>
      <c r="BZ21" s="49">
        <f t="shared" si="12"/>
        <v>46050.18621</v>
      </c>
      <c r="CA21" s="49">
        <f t="shared" si="12"/>
        <v>46050.18621</v>
      </c>
      <c r="CB21" s="49">
        <f t="shared" si="12"/>
        <v>46050.18621</v>
      </c>
      <c r="CC21" s="49">
        <f t="shared" si="12"/>
        <v>46050.18621</v>
      </c>
      <c r="CD21" s="49">
        <f t="shared" si="12"/>
        <v>46050.18621</v>
      </c>
      <c r="CE21" s="49">
        <f t="shared" si="12"/>
        <v>46050.18621</v>
      </c>
      <c r="CF21" s="49">
        <f t="shared" si="12"/>
        <v>46050.18621</v>
      </c>
      <c r="CG21" s="49">
        <f t="shared" si="12"/>
        <v>46050.18621</v>
      </c>
      <c r="CH21" s="49">
        <f t="shared" si="12"/>
        <v>46050.18621</v>
      </c>
      <c r="CI21" s="49">
        <f t="shared" si="12"/>
        <v>46050.18621</v>
      </c>
      <c r="CJ21" s="49">
        <f t="shared" si="12"/>
        <v>46050.18621</v>
      </c>
      <c r="CK21" s="49">
        <f t="shared" si="12"/>
        <v>49196.16488</v>
      </c>
      <c r="CL21" s="49">
        <f t="shared" si="12"/>
        <v>49196.16488</v>
      </c>
      <c r="CM21" s="49">
        <f t="shared" si="12"/>
        <v>49196.16488</v>
      </c>
      <c r="CN21" s="49">
        <f t="shared" si="12"/>
        <v>49196.16488</v>
      </c>
      <c r="CO21" s="49">
        <f t="shared" si="12"/>
        <v>49196.16488</v>
      </c>
      <c r="CP21" s="49">
        <f t="shared" si="12"/>
        <v>49196.16488</v>
      </c>
      <c r="CQ21" s="49">
        <f t="shared" si="12"/>
        <v>49196.16488</v>
      </c>
      <c r="CR21" s="49">
        <f t="shared" si="12"/>
        <v>49196.16488</v>
      </c>
      <c r="CS21" s="49">
        <f t="shared" si="12"/>
        <v>49196.16488</v>
      </c>
      <c r="CT21" s="49">
        <f t="shared" si="12"/>
        <v>49196.16488</v>
      </c>
      <c r="CU21" s="49">
        <f t="shared" si="12"/>
        <v>49196.16488</v>
      </c>
      <c r="CV21" s="49">
        <f t="shared" si="12"/>
        <v>49196.16488</v>
      </c>
      <c r="CW21" s="49">
        <f t="shared" si="12"/>
        <v>52436.52292</v>
      </c>
      <c r="CX21" s="49">
        <f t="shared" si="12"/>
        <v>52436.52292</v>
      </c>
      <c r="CY21" s="49">
        <f t="shared" si="12"/>
        <v>52436.52292</v>
      </c>
      <c r="CZ21" s="49">
        <f t="shared" si="12"/>
        <v>52436.52292</v>
      </c>
      <c r="DA21" s="49">
        <f t="shared" si="12"/>
        <v>52436.52292</v>
      </c>
      <c r="DB21" s="49">
        <f t="shared" si="12"/>
        <v>52436.52292</v>
      </c>
      <c r="DC21" s="49">
        <f t="shared" si="12"/>
        <v>52436.52292</v>
      </c>
      <c r="DD21" s="49">
        <f t="shared" si="12"/>
        <v>52436.52292</v>
      </c>
      <c r="DE21" s="49">
        <f t="shared" si="12"/>
        <v>52436.52292</v>
      </c>
      <c r="DF21" s="49">
        <f t="shared" si="12"/>
        <v>52436.52292</v>
      </c>
      <c r="DG21" s="49">
        <f t="shared" si="12"/>
        <v>52436.52292</v>
      </c>
      <c r="DH21" s="49">
        <f t="shared" si="12"/>
        <v>52436.52292</v>
      </c>
      <c r="DI21" s="49">
        <f t="shared" si="12"/>
        <v>53385.15065</v>
      </c>
      <c r="DJ21" s="49">
        <f t="shared" si="12"/>
        <v>53385.15065</v>
      </c>
      <c r="DK21" s="49">
        <f t="shared" si="12"/>
        <v>53385.15065</v>
      </c>
      <c r="DL21" s="49">
        <f t="shared" si="12"/>
        <v>53385.15065</v>
      </c>
      <c r="DM21" s="49">
        <f t="shared" si="12"/>
        <v>53385.15065</v>
      </c>
      <c r="DN21" s="49">
        <f t="shared" si="12"/>
        <v>53385.15065</v>
      </c>
      <c r="DO21" s="49">
        <f t="shared" si="12"/>
        <v>53385.15065</v>
      </c>
      <c r="DP21" s="49">
        <f t="shared" si="12"/>
        <v>53385.15065</v>
      </c>
      <c r="DQ21" s="49">
        <f t="shared" si="12"/>
        <v>53385.15065</v>
      </c>
      <c r="DR21" s="49">
        <f t="shared" si="12"/>
        <v>53385.15065</v>
      </c>
      <c r="DS21" s="49">
        <f t="shared" si="12"/>
        <v>53385.15065</v>
      </c>
      <c r="DT21" s="49">
        <f t="shared" si="12"/>
        <v>53385.15065</v>
      </c>
      <c r="DU21" s="49">
        <f t="shared" si="12"/>
        <v>0</v>
      </c>
      <c r="DV21" s="49">
        <f t="shared" si="12"/>
        <v>0</v>
      </c>
      <c r="DW21" s="49">
        <f t="shared" si="12"/>
        <v>0</v>
      </c>
      <c r="DX21" s="49">
        <f t="shared" si="12"/>
        <v>0</v>
      </c>
      <c r="DY21" s="49">
        <f t="shared" si="12"/>
        <v>0</v>
      </c>
      <c r="DZ21" s="49">
        <f t="shared" si="12"/>
        <v>0</v>
      </c>
      <c r="EA21" s="49">
        <f t="shared" si="12"/>
        <v>0</v>
      </c>
      <c r="EB21" s="49">
        <f t="shared" si="12"/>
        <v>0</v>
      </c>
      <c r="EC21" s="49">
        <f t="shared" si="12"/>
        <v>0</v>
      </c>
      <c r="ED21" s="49">
        <f t="shared" si="12"/>
        <v>0</v>
      </c>
      <c r="EE21" s="49">
        <f t="shared" si="12"/>
        <v>0</v>
      </c>
      <c r="EF21" s="49">
        <f t="shared" si="12"/>
        <v>0</v>
      </c>
    </row>
    <row r="22" ht="15.75" customHeight="1">
      <c r="A22" s="1"/>
      <c r="B22" s="1"/>
      <c r="C22" s="1"/>
      <c r="D22" s="1" t="s">
        <v>168</v>
      </c>
      <c r="E22" s="49">
        <f t="shared" ref="E22:EF22" si="13">E19</f>
        <v>0</v>
      </c>
      <c r="F22" s="49">
        <f t="shared" si="13"/>
        <v>0</v>
      </c>
      <c r="G22" s="49">
        <f t="shared" si="13"/>
        <v>0</v>
      </c>
      <c r="H22" s="49">
        <f t="shared" si="13"/>
        <v>0</v>
      </c>
      <c r="I22" s="49">
        <f t="shared" si="13"/>
        <v>0</v>
      </c>
      <c r="J22" s="49">
        <f t="shared" si="13"/>
        <v>0</v>
      </c>
      <c r="K22" s="49">
        <f t="shared" si="13"/>
        <v>0</v>
      </c>
      <c r="L22" s="49">
        <f t="shared" si="13"/>
        <v>0</v>
      </c>
      <c r="M22" s="49">
        <f t="shared" si="13"/>
        <v>0</v>
      </c>
      <c r="N22" s="49">
        <f t="shared" si="13"/>
        <v>0</v>
      </c>
      <c r="O22" s="49">
        <f t="shared" si="13"/>
        <v>0</v>
      </c>
      <c r="P22" s="49">
        <f t="shared" si="13"/>
        <v>0</v>
      </c>
      <c r="Q22" s="49">
        <f t="shared" si="13"/>
        <v>0</v>
      </c>
      <c r="R22" s="49">
        <f t="shared" si="13"/>
        <v>0</v>
      </c>
      <c r="S22" s="49">
        <f t="shared" si="13"/>
        <v>0</v>
      </c>
      <c r="T22" s="49">
        <f t="shared" si="13"/>
        <v>0</v>
      </c>
      <c r="U22" s="49">
        <f t="shared" si="13"/>
        <v>0</v>
      </c>
      <c r="V22" s="49">
        <f t="shared" si="13"/>
        <v>0</v>
      </c>
      <c r="W22" s="49">
        <f t="shared" si="13"/>
        <v>0</v>
      </c>
      <c r="X22" s="49">
        <f t="shared" si="13"/>
        <v>0</v>
      </c>
      <c r="Y22" s="49">
        <f t="shared" si="13"/>
        <v>0</v>
      </c>
      <c r="Z22" s="49">
        <f t="shared" si="13"/>
        <v>0</v>
      </c>
      <c r="AA22" s="49">
        <f t="shared" si="13"/>
        <v>0</v>
      </c>
      <c r="AB22" s="49">
        <f t="shared" si="13"/>
        <v>0</v>
      </c>
      <c r="AC22" s="49">
        <f t="shared" si="13"/>
        <v>0</v>
      </c>
      <c r="AD22" s="49">
        <f t="shared" si="13"/>
        <v>0</v>
      </c>
      <c r="AE22" s="49">
        <f t="shared" si="13"/>
        <v>0</v>
      </c>
      <c r="AF22" s="49">
        <f t="shared" si="13"/>
        <v>0</v>
      </c>
      <c r="AG22" s="49">
        <f t="shared" si="13"/>
        <v>0</v>
      </c>
      <c r="AH22" s="49">
        <f t="shared" si="13"/>
        <v>0</v>
      </c>
      <c r="AI22" s="49">
        <f t="shared" si="13"/>
        <v>0</v>
      </c>
      <c r="AJ22" s="49">
        <f t="shared" si="13"/>
        <v>0</v>
      </c>
      <c r="AK22" s="49">
        <f t="shared" si="13"/>
        <v>0</v>
      </c>
      <c r="AL22" s="49">
        <f t="shared" si="13"/>
        <v>0</v>
      </c>
      <c r="AM22" s="49">
        <f t="shared" si="13"/>
        <v>0</v>
      </c>
      <c r="AN22" s="49">
        <f t="shared" si="13"/>
        <v>0</v>
      </c>
      <c r="AO22" s="49">
        <f t="shared" si="13"/>
        <v>0</v>
      </c>
      <c r="AP22" s="49">
        <f t="shared" si="13"/>
        <v>0</v>
      </c>
      <c r="AQ22" s="49">
        <f t="shared" si="13"/>
        <v>0</v>
      </c>
      <c r="AR22" s="49">
        <f t="shared" si="13"/>
        <v>0</v>
      </c>
      <c r="AS22" s="49">
        <f t="shared" si="13"/>
        <v>0</v>
      </c>
      <c r="AT22" s="49">
        <f t="shared" si="13"/>
        <v>0</v>
      </c>
      <c r="AU22" s="49">
        <f t="shared" si="13"/>
        <v>0</v>
      </c>
      <c r="AV22" s="49">
        <f t="shared" si="13"/>
        <v>0</v>
      </c>
      <c r="AW22" s="49">
        <f t="shared" si="13"/>
        <v>0</v>
      </c>
      <c r="AX22" s="49">
        <f t="shared" si="13"/>
        <v>0</v>
      </c>
      <c r="AY22" s="49">
        <f t="shared" si="13"/>
        <v>0</v>
      </c>
      <c r="AZ22" s="49">
        <f t="shared" si="13"/>
        <v>0</v>
      </c>
      <c r="BA22" s="49">
        <f t="shared" si="13"/>
        <v>0</v>
      </c>
      <c r="BB22" s="49">
        <f t="shared" si="13"/>
        <v>0</v>
      </c>
      <c r="BC22" s="49">
        <f t="shared" si="13"/>
        <v>0</v>
      </c>
      <c r="BD22" s="49">
        <f t="shared" si="13"/>
        <v>0</v>
      </c>
      <c r="BE22" s="49">
        <f t="shared" si="13"/>
        <v>0</v>
      </c>
      <c r="BF22" s="49">
        <f t="shared" si="13"/>
        <v>0</v>
      </c>
      <c r="BG22" s="49">
        <f t="shared" si="13"/>
        <v>0</v>
      </c>
      <c r="BH22" s="49">
        <f t="shared" si="13"/>
        <v>0</v>
      </c>
      <c r="BI22" s="49">
        <f t="shared" si="13"/>
        <v>0</v>
      </c>
      <c r="BJ22" s="49">
        <f t="shared" si="13"/>
        <v>0</v>
      </c>
      <c r="BK22" s="49">
        <f t="shared" si="13"/>
        <v>0</v>
      </c>
      <c r="BL22" s="49">
        <f t="shared" si="13"/>
        <v>0</v>
      </c>
      <c r="BM22" s="49">
        <f t="shared" si="13"/>
        <v>0</v>
      </c>
      <c r="BN22" s="49">
        <f t="shared" si="13"/>
        <v>0</v>
      </c>
      <c r="BO22" s="49">
        <f t="shared" si="13"/>
        <v>0</v>
      </c>
      <c r="BP22" s="49">
        <f t="shared" si="13"/>
        <v>0</v>
      </c>
      <c r="BQ22" s="49">
        <f t="shared" si="13"/>
        <v>0</v>
      </c>
      <c r="BR22" s="49">
        <f t="shared" si="13"/>
        <v>0</v>
      </c>
      <c r="BS22" s="49">
        <f t="shared" si="13"/>
        <v>0</v>
      </c>
      <c r="BT22" s="49">
        <f t="shared" si="13"/>
        <v>0</v>
      </c>
      <c r="BU22" s="49">
        <f t="shared" si="13"/>
        <v>0</v>
      </c>
      <c r="BV22" s="49">
        <f t="shared" si="13"/>
        <v>0</v>
      </c>
      <c r="BW22" s="49">
        <f t="shared" si="13"/>
        <v>0</v>
      </c>
      <c r="BX22" s="49">
        <f t="shared" si="13"/>
        <v>0</v>
      </c>
      <c r="BY22" s="49">
        <f t="shared" si="13"/>
        <v>0</v>
      </c>
      <c r="BZ22" s="49">
        <f t="shared" si="13"/>
        <v>0</v>
      </c>
      <c r="CA22" s="49">
        <f t="shared" si="13"/>
        <v>0</v>
      </c>
      <c r="CB22" s="49">
        <f t="shared" si="13"/>
        <v>0</v>
      </c>
      <c r="CC22" s="49">
        <f t="shared" si="13"/>
        <v>0</v>
      </c>
      <c r="CD22" s="49">
        <f t="shared" si="13"/>
        <v>0</v>
      </c>
      <c r="CE22" s="49">
        <f t="shared" si="13"/>
        <v>0</v>
      </c>
      <c r="CF22" s="49">
        <f t="shared" si="13"/>
        <v>0</v>
      </c>
      <c r="CG22" s="49">
        <f t="shared" si="13"/>
        <v>0</v>
      </c>
      <c r="CH22" s="49">
        <f t="shared" si="13"/>
        <v>0</v>
      </c>
      <c r="CI22" s="49">
        <f t="shared" si="13"/>
        <v>0</v>
      </c>
      <c r="CJ22" s="49">
        <f t="shared" si="13"/>
        <v>0</v>
      </c>
      <c r="CK22" s="49">
        <f t="shared" si="13"/>
        <v>0</v>
      </c>
      <c r="CL22" s="49">
        <f t="shared" si="13"/>
        <v>0</v>
      </c>
      <c r="CM22" s="49">
        <f t="shared" si="13"/>
        <v>0</v>
      </c>
      <c r="CN22" s="49">
        <f t="shared" si="13"/>
        <v>0</v>
      </c>
      <c r="CO22" s="49">
        <f t="shared" si="13"/>
        <v>0</v>
      </c>
      <c r="CP22" s="49">
        <f t="shared" si="13"/>
        <v>0</v>
      </c>
      <c r="CQ22" s="49">
        <f t="shared" si="13"/>
        <v>0</v>
      </c>
      <c r="CR22" s="49">
        <f t="shared" si="13"/>
        <v>0</v>
      </c>
      <c r="CS22" s="49">
        <f t="shared" si="13"/>
        <v>0</v>
      </c>
      <c r="CT22" s="49">
        <f t="shared" si="13"/>
        <v>0</v>
      </c>
      <c r="CU22" s="49">
        <f t="shared" si="13"/>
        <v>0</v>
      </c>
      <c r="CV22" s="49">
        <f t="shared" si="13"/>
        <v>0</v>
      </c>
      <c r="CW22" s="49">
        <f t="shared" si="13"/>
        <v>0</v>
      </c>
      <c r="CX22" s="49">
        <f t="shared" si="13"/>
        <v>0</v>
      </c>
      <c r="CY22" s="49">
        <f t="shared" si="13"/>
        <v>0</v>
      </c>
      <c r="CZ22" s="49">
        <f t="shared" si="13"/>
        <v>0</v>
      </c>
      <c r="DA22" s="49">
        <f t="shared" si="13"/>
        <v>0</v>
      </c>
      <c r="DB22" s="49">
        <f t="shared" si="13"/>
        <v>0</v>
      </c>
      <c r="DC22" s="49">
        <f t="shared" si="13"/>
        <v>0</v>
      </c>
      <c r="DD22" s="49">
        <f t="shared" si="13"/>
        <v>0</v>
      </c>
      <c r="DE22" s="49">
        <f t="shared" si="13"/>
        <v>0</v>
      </c>
      <c r="DF22" s="49">
        <f t="shared" si="13"/>
        <v>0</v>
      </c>
      <c r="DG22" s="49">
        <f t="shared" si="13"/>
        <v>0</v>
      </c>
      <c r="DH22" s="49">
        <f t="shared" si="13"/>
        <v>0</v>
      </c>
      <c r="DI22" s="49">
        <f t="shared" si="13"/>
        <v>0</v>
      </c>
      <c r="DJ22" s="49">
        <f t="shared" si="13"/>
        <v>0</v>
      </c>
      <c r="DK22" s="49">
        <f t="shared" si="13"/>
        <v>0</v>
      </c>
      <c r="DL22" s="49">
        <f t="shared" si="13"/>
        <v>0</v>
      </c>
      <c r="DM22" s="49">
        <f t="shared" si="13"/>
        <v>0</v>
      </c>
      <c r="DN22" s="49">
        <f t="shared" si="13"/>
        <v>0</v>
      </c>
      <c r="DO22" s="49">
        <f t="shared" si="13"/>
        <v>0</v>
      </c>
      <c r="DP22" s="49">
        <f t="shared" si="13"/>
        <v>0</v>
      </c>
      <c r="DQ22" s="49">
        <f t="shared" si="13"/>
        <v>0</v>
      </c>
      <c r="DR22" s="49">
        <f t="shared" si="13"/>
        <v>0</v>
      </c>
      <c r="DS22" s="49">
        <f t="shared" si="13"/>
        <v>0</v>
      </c>
      <c r="DT22" s="49">
        <f t="shared" si="13"/>
        <v>12178170.5</v>
      </c>
      <c r="DU22" s="49">
        <f t="shared" si="13"/>
        <v>0</v>
      </c>
      <c r="DV22" s="49">
        <f t="shared" si="13"/>
        <v>0</v>
      </c>
      <c r="DW22" s="49">
        <f t="shared" si="13"/>
        <v>0</v>
      </c>
      <c r="DX22" s="49">
        <f t="shared" si="13"/>
        <v>0</v>
      </c>
      <c r="DY22" s="49">
        <f t="shared" si="13"/>
        <v>0</v>
      </c>
      <c r="DZ22" s="49">
        <f t="shared" si="13"/>
        <v>0</v>
      </c>
      <c r="EA22" s="49">
        <f t="shared" si="13"/>
        <v>0</v>
      </c>
      <c r="EB22" s="49">
        <f t="shared" si="13"/>
        <v>0</v>
      </c>
      <c r="EC22" s="49">
        <f t="shared" si="13"/>
        <v>0</v>
      </c>
      <c r="ED22" s="49">
        <f t="shared" si="13"/>
        <v>0</v>
      </c>
      <c r="EE22" s="49">
        <f t="shared" si="13"/>
        <v>0</v>
      </c>
      <c r="EF22" s="49">
        <f t="shared" si="13"/>
        <v>0</v>
      </c>
    </row>
    <row r="23" ht="15.75" customHeight="1">
      <c r="A23" s="1"/>
      <c r="B23" s="1"/>
      <c r="C23" s="1"/>
      <c r="D23" s="85" t="s">
        <v>169</v>
      </c>
      <c r="E23" s="203">
        <f t="shared" ref="E23:EF23" si="14">SUM(E21:E22)</f>
        <v>87589.08207</v>
      </c>
      <c r="F23" s="203">
        <f t="shared" si="14"/>
        <v>87589.08207</v>
      </c>
      <c r="G23" s="203">
        <f t="shared" si="14"/>
        <v>87589.08207</v>
      </c>
      <c r="H23" s="203">
        <f t="shared" si="14"/>
        <v>87589.08207</v>
      </c>
      <c r="I23" s="203">
        <f t="shared" si="14"/>
        <v>87589.08207</v>
      </c>
      <c r="J23" s="203">
        <f t="shared" si="14"/>
        <v>87589.08207</v>
      </c>
      <c r="K23" s="203">
        <f t="shared" si="14"/>
        <v>87589.08207</v>
      </c>
      <c r="L23" s="203">
        <f t="shared" si="14"/>
        <v>87589.08207</v>
      </c>
      <c r="M23" s="203">
        <f t="shared" si="14"/>
        <v>87589.08207</v>
      </c>
      <c r="N23" s="203">
        <f t="shared" si="14"/>
        <v>87589.08207</v>
      </c>
      <c r="O23" s="203">
        <f t="shared" si="14"/>
        <v>87589.08207</v>
      </c>
      <c r="P23" s="203">
        <f t="shared" si="14"/>
        <v>87589.08207</v>
      </c>
      <c r="Q23" s="203">
        <f t="shared" si="14"/>
        <v>92692.11571</v>
      </c>
      <c r="R23" s="203">
        <f t="shared" si="14"/>
        <v>92692.11571</v>
      </c>
      <c r="S23" s="203">
        <f t="shared" si="14"/>
        <v>92692.11571</v>
      </c>
      <c r="T23" s="203">
        <f t="shared" si="14"/>
        <v>92692.11571</v>
      </c>
      <c r="U23" s="203">
        <f t="shared" si="14"/>
        <v>92692.11571</v>
      </c>
      <c r="V23" s="203">
        <f t="shared" si="14"/>
        <v>92692.11571</v>
      </c>
      <c r="W23" s="203">
        <f t="shared" si="14"/>
        <v>92692.11571</v>
      </c>
      <c r="X23" s="203">
        <f t="shared" si="14"/>
        <v>92692.11571</v>
      </c>
      <c r="Y23" s="203">
        <f t="shared" si="14"/>
        <v>92692.11571</v>
      </c>
      <c r="Z23" s="203">
        <f t="shared" si="14"/>
        <v>92692.11571</v>
      </c>
      <c r="AA23" s="203">
        <f t="shared" si="14"/>
        <v>92692.11571</v>
      </c>
      <c r="AB23" s="203">
        <f t="shared" si="14"/>
        <v>92692.11571</v>
      </c>
      <c r="AC23" s="203">
        <f t="shared" si="14"/>
        <v>94316.84962</v>
      </c>
      <c r="AD23" s="203">
        <f t="shared" si="14"/>
        <v>94316.84962</v>
      </c>
      <c r="AE23" s="203">
        <f t="shared" si="14"/>
        <v>94316.84962</v>
      </c>
      <c r="AF23" s="203">
        <f t="shared" si="14"/>
        <v>94316.84962</v>
      </c>
      <c r="AG23" s="203">
        <f t="shared" si="14"/>
        <v>94316.84962</v>
      </c>
      <c r="AH23" s="203">
        <f t="shared" si="14"/>
        <v>94316.84962</v>
      </c>
      <c r="AI23" s="203">
        <f t="shared" si="14"/>
        <v>94316.84962</v>
      </c>
      <c r="AJ23" s="203">
        <f t="shared" si="14"/>
        <v>94316.84962</v>
      </c>
      <c r="AK23" s="203">
        <f t="shared" si="14"/>
        <v>94316.84962</v>
      </c>
      <c r="AL23" s="203">
        <f t="shared" si="14"/>
        <v>94316.84962</v>
      </c>
      <c r="AM23" s="203">
        <f t="shared" si="14"/>
        <v>94316.84962</v>
      </c>
      <c r="AN23" s="203">
        <f t="shared" si="14"/>
        <v>94316.84962</v>
      </c>
      <c r="AO23" s="203">
        <f t="shared" si="14"/>
        <v>37151.43519</v>
      </c>
      <c r="AP23" s="203">
        <f t="shared" si="14"/>
        <v>37151.43519</v>
      </c>
      <c r="AQ23" s="203">
        <f t="shared" si="14"/>
        <v>37151.43519</v>
      </c>
      <c r="AR23" s="203">
        <f t="shared" si="14"/>
        <v>37151.43519</v>
      </c>
      <c r="AS23" s="203">
        <f t="shared" si="14"/>
        <v>37151.43519</v>
      </c>
      <c r="AT23" s="203">
        <f t="shared" si="14"/>
        <v>37151.43519</v>
      </c>
      <c r="AU23" s="203">
        <f t="shared" si="14"/>
        <v>37151.43519</v>
      </c>
      <c r="AV23" s="203">
        <f t="shared" si="14"/>
        <v>37151.43519</v>
      </c>
      <c r="AW23" s="203">
        <f t="shared" si="14"/>
        <v>37151.43519</v>
      </c>
      <c r="AX23" s="203">
        <f t="shared" si="14"/>
        <v>37151.43519</v>
      </c>
      <c r="AY23" s="203">
        <f t="shared" si="14"/>
        <v>37151.43519</v>
      </c>
      <c r="AZ23" s="203">
        <f t="shared" si="14"/>
        <v>37151.43519</v>
      </c>
      <c r="BA23" s="203">
        <f t="shared" si="14"/>
        <v>40030.45134</v>
      </c>
      <c r="BB23" s="203">
        <f t="shared" si="14"/>
        <v>40030.45134</v>
      </c>
      <c r="BC23" s="203">
        <f t="shared" si="14"/>
        <v>40030.45134</v>
      </c>
      <c r="BD23" s="203">
        <f t="shared" si="14"/>
        <v>40030.45134</v>
      </c>
      <c r="BE23" s="203">
        <f t="shared" si="14"/>
        <v>40030.45134</v>
      </c>
      <c r="BF23" s="203">
        <f t="shared" si="14"/>
        <v>40030.45134</v>
      </c>
      <c r="BG23" s="203">
        <f t="shared" si="14"/>
        <v>40030.45134</v>
      </c>
      <c r="BH23" s="203">
        <f t="shared" si="14"/>
        <v>40030.45134</v>
      </c>
      <c r="BI23" s="203">
        <f t="shared" si="14"/>
        <v>40030.45134</v>
      </c>
      <c r="BJ23" s="203">
        <f t="shared" si="14"/>
        <v>40030.45134</v>
      </c>
      <c r="BK23" s="203">
        <f t="shared" si="14"/>
        <v>40030.45134</v>
      </c>
      <c r="BL23" s="203">
        <f t="shared" si="14"/>
        <v>40030.45134</v>
      </c>
      <c r="BM23" s="203">
        <f t="shared" si="14"/>
        <v>42995.83797</v>
      </c>
      <c r="BN23" s="203">
        <f t="shared" si="14"/>
        <v>42995.83797</v>
      </c>
      <c r="BO23" s="203">
        <f t="shared" si="14"/>
        <v>42995.83797</v>
      </c>
      <c r="BP23" s="203">
        <f t="shared" si="14"/>
        <v>42995.83797</v>
      </c>
      <c r="BQ23" s="203">
        <f t="shared" si="14"/>
        <v>42995.83797</v>
      </c>
      <c r="BR23" s="203">
        <f t="shared" si="14"/>
        <v>42995.83797</v>
      </c>
      <c r="BS23" s="203">
        <f t="shared" si="14"/>
        <v>42995.83797</v>
      </c>
      <c r="BT23" s="203">
        <f t="shared" si="14"/>
        <v>42995.83797</v>
      </c>
      <c r="BU23" s="203">
        <f t="shared" si="14"/>
        <v>42995.83797</v>
      </c>
      <c r="BV23" s="203">
        <f t="shared" si="14"/>
        <v>42995.83797</v>
      </c>
      <c r="BW23" s="203">
        <f t="shared" si="14"/>
        <v>42995.83797</v>
      </c>
      <c r="BX23" s="203">
        <f t="shared" si="14"/>
        <v>42995.83797</v>
      </c>
      <c r="BY23" s="203">
        <f t="shared" si="14"/>
        <v>46050.18621</v>
      </c>
      <c r="BZ23" s="203">
        <f t="shared" si="14"/>
        <v>46050.18621</v>
      </c>
      <c r="CA23" s="203">
        <f t="shared" si="14"/>
        <v>46050.18621</v>
      </c>
      <c r="CB23" s="203">
        <f t="shared" si="14"/>
        <v>46050.18621</v>
      </c>
      <c r="CC23" s="203">
        <f t="shared" si="14"/>
        <v>46050.18621</v>
      </c>
      <c r="CD23" s="203">
        <f t="shared" si="14"/>
        <v>46050.18621</v>
      </c>
      <c r="CE23" s="203">
        <f t="shared" si="14"/>
        <v>46050.18621</v>
      </c>
      <c r="CF23" s="203">
        <f t="shared" si="14"/>
        <v>46050.18621</v>
      </c>
      <c r="CG23" s="203">
        <f t="shared" si="14"/>
        <v>46050.18621</v>
      </c>
      <c r="CH23" s="203">
        <f t="shared" si="14"/>
        <v>46050.18621</v>
      </c>
      <c r="CI23" s="203">
        <f t="shared" si="14"/>
        <v>46050.18621</v>
      </c>
      <c r="CJ23" s="203">
        <f t="shared" si="14"/>
        <v>46050.18621</v>
      </c>
      <c r="CK23" s="203">
        <f t="shared" si="14"/>
        <v>49196.16488</v>
      </c>
      <c r="CL23" s="203">
        <f t="shared" si="14"/>
        <v>49196.16488</v>
      </c>
      <c r="CM23" s="203">
        <f t="shared" si="14"/>
        <v>49196.16488</v>
      </c>
      <c r="CN23" s="203">
        <f t="shared" si="14"/>
        <v>49196.16488</v>
      </c>
      <c r="CO23" s="203">
        <f t="shared" si="14"/>
        <v>49196.16488</v>
      </c>
      <c r="CP23" s="203">
        <f t="shared" si="14"/>
        <v>49196.16488</v>
      </c>
      <c r="CQ23" s="203">
        <f t="shared" si="14"/>
        <v>49196.16488</v>
      </c>
      <c r="CR23" s="203">
        <f t="shared" si="14"/>
        <v>49196.16488</v>
      </c>
      <c r="CS23" s="203">
        <f t="shared" si="14"/>
        <v>49196.16488</v>
      </c>
      <c r="CT23" s="203">
        <f t="shared" si="14"/>
        <v>49196.16488</v>
      </c>
      <c r="CU23" s="203">
        <f t="shared" si="14"/>
        <v>49196.16488</v>
      </c>
      <c r="CV23" s="203">
        <f t="shared" si="14"/>
        <v>49196.16488</v>
      </c>
      <c r="CW23" s="203">
        <f t="shared" si="14"/>
        <v>52436.52292</v>
      </c>
      <c r="CX23" s="203">
        <f t="shared" si="14"/>
        <v>52436.52292</v>
      </c>
      <c r="CY23" s="203">
        <f t="shared" si="14"/>
        <v>52436.52292</v>
      </c>
      <c r="CZ23" s="203">
        <f t="shared" si="14"/>
        <v>52436.52292</v>
      </c>
      <c r="DA23" s="203">
        <f t="shared" si="14"/>
        <v>52436.52292</v>
      </c>
      <c r="DB23" s="203">
        <f t="shared" si="14"/>
        <v>52436.52292</v>
      </c>
      <c r="DC23" s="203">
        <f t="shared" si="14"/>
        <v>52436.52292</v>
      </c>
      <c r="DD23" s="203">
        <f t="shared" si="14"/>
        <v>52436.52292</v>
      </c>
      <c r="DE23" s="203">
        <f t="shared" si="14"/>
        <v>52436.52292</v>
      </c>
      <c r="DF23" s="203">
        <f t="shared" si="14"/>
        <v>52436.52292</v>
      </c>
      <c r="DG23" s="203">
        <f t="shared" si="14"/>
        <v>52436.52292</v>
      </c>
      <c r="DH23" s="203">
        <f t="shared" si="14"/>
        <v>52436.52292</v>
      </c>
      <c r="DI23" s="203">
        <f t="shared" si="14"/>
        <v>53385.15065</v>
      </c>
      <c r="DJ23" s="203">
        <f t="shared" si="14"/>
        <v>53385.15065</v>
      </c>
      <c r="DK23" s="203">
        <f t="shared" si="14"/>
        <v>53385.15065</v>
      </c>
      <c r="DL23" s="203">
        <f t="shared" si="14"/>
        <v>53385.15065</v>
      </c>
      <c r="DM23" s="203">
        <f t="shared" si="14"/>
        <v>53385.15065</v>
      </c>
      <c r="DN23" s="203">
        <f t="shared" si="14"/>
        <v>53385.15065</v>
      </c>
      <c r="DO23" s="203">
        <f t="shared" si="14"/>
        <v>53385.15065</v>
      </c>
      <c r="DP23" s="203">
        <f t="shared" si="14"/>
        <v>53385.15065</v>
      </c>
      <c r="DQ23" s="203">
        <f t="shared" si="14"/>
        <v>53385.15065</v>
      </c>
      <c r="DR23" s="203">
        <f t="shared" si="14"/>
        <v>53385.15065</v>
      </c>
      <c r="DS23" s="203">
        <f t="shared" si="14"/>
        <v>53385.15065</v>
      </c>
      <c r="DT23" s="203">
        <f t="shared" si="14"/>
        <v>12231555.65</v>
      </c>
      <c r="DU23" s="203">
        <f t="shared" si="14"/>
        <v>0</v>
      </c>
      <c r="DV23" s="203">
        <f t="shared" si="14"/>
        <v>0</v>
      </c>
      <c r="DW23" s="203">
        <f t="shared" si="14"/>
        <v>0</v>
      </c>
      <c r="DX23" s="203">
        <f t="shared" si="14"/>
        <v>0</v>
      </c>
      <c r="DY23" s="203">
        <f t="shared" si="14"/>
        <v>0</v>
      </c>
      <c r="DZ23" s="203">
        <f t="shared" si="14"/>
        <v>0</v>
      </c>
      <c r="EA23" s="203">
        <f t="shared" si="14"/>
        <v>0</v>
      </c>
      <c r="EB23" s="203">
        <f t="shared" si="14"/>
        <v>0</v>
      </c>
      <c r="EC23" s="203">
        <f t="shared" si="14"/>
        <v>0</v>
      </c>
      <c r="ED23" s="203">
        <f t="shared" si="14"/>
        <v>0</v>
      </c>
      <c r="EE23" s="203">
        <f t="shared" si="14"/>
        <v>0</v>
      </c>
      <c r="EF23" s="203">
        <f t="shared" si="14"/>
        <v>0</v>
      </c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ht="15.75" customHeight="1">
      <c r="A26" s="1"/>
      <c r="B26" s="37" t="s">
        <v>129</v>
      </c>
      <c r="C26" s="38"/>
      <c r="D26" s="39"/>
      <c r="E26" s="1"/>
      <c r="F26" s="37" t="s">
        <v>100</v>
      </c>
      <c r="G26" s="38"/>
      <c r="H26" s="39"/>
      <c r="I26" s="1"/>
      <c r="J26" s="37" t="s">
        <v>216</v>
      </c>
      <c r="K26" s="38"/>
      <c r="L26" s="38"/>
      <c r="M26" s="38"/>
      <c r="N26" s="38"/>
      <c r="O26" s="38"/>
      <c r="P26" s="38"/>
      <c r="Q26" s="40"/>
      <c r="R26" s="38"/>
      <c r="S26" s="38"/>
      <c r="T26" s="38"/>
      <c r="U26" s="39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</row>
    <row r="27" ht="15.75" customHeight="1">
      <c r="A27" s="1"/>
      <c r="B27" s="45" t="s">
        <v>131</v>
      </c>
      <c r="C27" s="1"/>
      <c r="D27" s="91">
        <f>Assumptions!D61</f>
        <v>0.075</v>
      </c>
      <c r="E27" s="1"/>
      <c r="F27" s="41" t="s">
        <v>102</v>
      </c>
      <c r="G27" s="85"/>
      <c r="H27" s="235">
        <f>H28+H35</f>
        <v>14953208.09</v>
      </c>
      <c r="I27" s="1"/>
      <c r="J27" s="45"/>
      <c r="K27" s="1"/>
      <c r="L27" s="1"/>
      <c r="M27" s="1"/>
      <c r="N27" s="1"/>
      <c r="O27" s="1"/>
      <c r="P27" s="1"/>
      <c r="Q27" s="1"/>
      <c r="R27" s="1"/>
      <c r="S27" s="1"/>
      <c r="T27" s="1"/>
      <c r="U27" s="7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</row>
    <row r="28" ht="15.75" customHeight="1">
      <c r="A28" s="1"/>
      <c r="B28" s="45" t="s">
        <v>132</v>
      </c>
      <c r="C28" s="1"/>
      <c r="D28" s="87">
        <f>(Assumptions!D62+Assumptions!L62+Assumptions!T62+Assumptions!AB62)</f>
        <v>14014253.13</v>
      </c>
      <c r="E28" s="1"/>
      <c r="F28" s="88" t="s">
        <v>104</v>
      </c>
      <c r="G28" s="89"/>
      <c r="H28" s="299">
        <f>H38-H35</f>
        <v>5143230.899</v>
      </c>
      <c r="I28" s="1"/>
      <c r="J28" s="41" t="s">
        <v>152</v>
      </c>
      <c r="K28" s="42">
        <v>0.0</v>
      </c>
      <c r="L28" s="56">
        <v>1.0</v>
      </c>
      <c r="M28" s="56">
        <v>2.0</v>
      </c>
      <c r="N28" s="56">
        <v>3.0</v>
      </c>
      <c r="O28" s="56">
        <v>4.0</v>
      </c>
      <c r="P28" s="56">
        <v>5.0</v>
      </c>
      <c r="Q28" s="56">
        <v>6.0</v>
      </c>
      <c r="R28" s="56">
        <v>7.0</v>
      </c>
      <c r="S28" s="56">
        <v>8.0</v>
      </c>
      <c r="T28" s="56">
        <v>9.0</v>
      </c>
      <c r="U28" s="300">
        <v>10.0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</row>
    <row r="29" ht="15.75" customHeight="1">
      <c r="A29" s="1"/>
      <c r="B29" s="45" t="s">
        <v>134</v>
      </c>
      <c r="C29" s="1"/>
      <c r="D29" s="91">
        <f>D30-D27</f>
        <v>-0.01</v>
      </c>
      <c r="E29" s="1"/>
      <c r="F29" s="45" t="s">
        <v>106</v>
      </c>
      <c r="G29" s="53">
        <f>Assumptions!C44</f>
        <v>0.2</v>
      </c>
      <c r="H29" s="99">
        <f t="shared" ref="H29:H30" si="16">G29*H28</f>
        <v>1028646.18</v>
      </c>
      <c r="I29" s="1"/>
      <c r="J29" s="45" t="s">
        <v>79</v>
      </c>
      <c r="K29" s="1"/>
      <c r="L29" s="203">
        <f t="shared" ref="L29:U29" si="15">SUMIF($E$2:$EF$2,L$28,$E4:$EF4)</f>
        <v>1628121.617</v>
      </c>
      <c r="M29" s="203">
        <f t="shared" si="15"/>
        <v>1711011.569</v>
      </c>
      <c r="N29" s="203">
        <f t="shared" si="15"/>
        <v>1746449.398</v>
      </c>
      <c r="O29" s="203">
        <f t="shared" si="15"/>
        <v>1782632.511</v>
      </c>
      <c r="P29" s="203">
        <f t="shared" si="15"/>
        <v>1836111.486</v>
      </c>
      <c r="Q29" s="203">
        <f t="shared" si="15"/>
        <v>1891194.831</v>
      </c>
      <c r="R29" s="203">
        <f t="shared" si="15"/>
        <v>1947930.676</v>
      </c>
      <c r="S29" s="203">
        <f t="shared" si="15"/>
        <v>2006368.596</v>
      </c>
      <c r="T29" s="203">
        <f t="shared" si="15"/>
        <v>2066559.654</v>
      </c>
      <c r="U29" s="301">
        <f t="shared" si="15"/>
        <v>2095605.532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</row>
    <row r="30" ht="15.75" customHeight="1">
      <c r="A30" s="1"/>
      <c r="B30" s="45" t="s">
        <v>135</v>
      </c>
      <c r="C30" s="1"/>
      <c r="D30" s="91">
        <f>Assumptions!D64</f>
        <v>0.065</v>
      </c>
      <c r="E30" s="1"/>
      <c r="F30" s="93" t="s">
        <v>108</v>
      </c>
      <c r="G30" s="53">
        <f>Assumptions!C45</f>
        <v>0.2</v>
      </c>
      <c r="H30" s="99">
        <f t="shared" si="16"/>
        <v>205729.236</v>
      </c>
      <c r="I30" s="1"/>
      <c r="J30" s="247" t="s">
        <v>98</v>
      </c>
      <c r="K30" s="6"/>
      <c r="L30" s="49">
        <f t="shared" ref="L30:U30" si="17">SUMIF($E$2:$EF$2,L$28,$E5:$EF5)</f>
        <v>-577052.6321</v>
      </c>
      <c r="M30" s="49">
        <f t="shared" si="17"/>
        <v>-598706.1809</v>
      </c>
      <c r="N30" s="49">
        <f t="shared" si="17"/>
        <v>-614647.2023</v>
      </c>
      <c r="O30" s="49">
        <f t="shared" si="17"/>
        <v>-631026.0512</v>
      </c>
      <c r="P30" s="49">
        <f t="shared" si="17"/>
        <v>-649956.8327</v>
      </c>
      <c r="Q30" s="49">
        <f t="shared" si="17"/>
        <v>-669455.5377</v>
      </c>
      <c r="R30" s="49">
        <f t="shared" si="17"/>
        <v>-689539.2038</v>
      </c>
      <c r="S30" s="49">
        <f t="shared" si="17"/>
        <v>-710225.38</v>
      </c>
      <c r="T30" s="49">
        <f t="shared" si="17"/>
        <v>-731532.1414</v>
      </c>
      <c r="U30" s="99">
        <f t="shared" si="17"/>
        <v>-749194.4871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ht="15.75" customHeight="1">
      <c r="A31" s="1"/>
      <c r="B31" s="45" t="s">
        <v>136</v>
      </c>
      <c r="C31" s="1"/>
      <c r="D31" s="91">
        <f>Assumptions!D65</f>
        <v>0.02</v>
      </c>
      <c r="E31" s="1"/>
      <c r="F31" s="93" t="s">
        <v>110</v>
      </c>
      <c r="G31" s="53">
        <v>0.8</v>
      </c>
      <c r="H31" s="99">
        <f>G31*H29</f>
        <v>822916.9439</v>
      </c>
      <c r="I31" s="1"/>
      <c r="J31" s="45"/>
      <c r="K31" s="63"/>
      <c r="L31" s="1"/>
      <c r="M31" s="1"/>
      <c r="N31" s="1"/>
      <c r="O31" s="1"/>
      <c r="P31" s="1"/>
      <c r="Q31" s="1"/>
      <c r="R31" s="1"/>
      <c r="S31" s="1"/>
      <c r="T31" s="1"/>
      <c r="U31" s="75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</row>
    <row r="32" ht="15.75" customHeight="1">
      <c r="A32" s="1"/>
      <c r="B32" s="96" t="s">
        <v>138</v>
      </c>
      <c r="C32" s="1"/>
      <c r="D32" s="91">
        <f>Assumptions!D66</f>
        <v>0.1</v>
      </c>
      <c r="E32" s="1"/>
      <c r="F32" s="45"/>
      <c r="G32" s="1"/>
      <c r="H32" s="75"/>
      <c r="I32" s="1"/>
      <c r="J32" s="41" t="s">
        <v>99</v>
      </c>
      <c r="K32" s="42"/>
      <c r="L32" s="203">
        <f t="shared" ref="L32:U32" si="18">L29+L30</f>
        <v>1051068.985</v>
      </c>
      <c r="M32" s="203">
        <f t="shared" si="18"/>
        <v>1112305.389</v>
      </c>
      <c r="N32" s="203">
        <f t="shared" si="18"/>
        <v>1131802.195</v>
      </c>
      <c r="O32" s="203">
        <f t="shared" si="18"/>
        <v>1151606.46</v>
      </c>
      <c r="P32" s="203">
        <f t="shared" si="18"/>
        <v>1186154.653</v>
      </c>
      <c r="Q32" s="203">
        <f t="shared" si="18"/>
        <v>1221739.293</v>
      </c>
      <c r="R32" s="203">
        <f t="shared" si="18"/>
        <v>1258391.472</v>
      </c>
      <c r="S32" s="203">
        <f t="shared" si="18"/>
        <v>1296143.216</v>
      </c>
      <c r="T32" s="203">
        <f t="shared" si="18"/>
        <v>1335027.512</v>
      </c>
      <c r="U32" s="301">
        <f t="shared" si="18"/>
        <v>1346411.045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</row>
    <row r="33" ht="15.75" customHeight="1">
      <c r="A33" s="1"/>
      <c r="B33" s="45" t="str">
        <f>Assumptions!B67</f>
        <v>Exit Vacancy</v>
      </c>
      <c r="C33" s="85"/>
      <c r="D33" s="302">
        <f>Assumptions!D67</f>
        <v>0.05</v>
      </c>
      <c r="E33" s="1"/>
      <c r="F33" s="96" t="s">
        <v>113</v>
      </c>
      <c r="G33" s="97">
        <v>0.8</v>
      </c>
      <c r="H33" s="230">
        <f>H28*G33</f>
        <v>4114584.719</v>
      </c>
      <c r="I33" s="1"/>
      <c r="J33" s="45"/>
      <c r="K33" s="1"/>
      <c r="L33" s="49"/>
      <c r="M33" s="49"/>
      <c r="N33" s="49"/>
      <c r="O33" s="49"/>
      <c r="P33" s="49"/>
      <c r="Q33" s="49"/>
      <c r="R33" s="49"/>
      <c r="S33" s="49"/>
      <c r="T33" s="49"/>
      <c r="U33" s="9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</row>
    <row r="34" ht="15.75" customHeight="1">
      <c r="A34" s="1"/>
      <c r="B34" s="236" t="s">
        <v>141</v>
      </c>
      <c r="C34" s="303"/>
      <c r="D34" s="304">
        <f>Assumptions!D68</f>
        <v>10</v>
      </c>
      <c r="E34" s="1"/>
      <c r="F34" s="45"/>
      <c r="G34" s="1"/>
      <c r="H34" s="75"/>
      <c r="I34" s="1"/>
      <c r="J34" s="45" t="s">
        <v>164</v>
      </c>
      <c r="K34" s="63"/>
      <c r="L34" s="211">
        <f t="shared" ref="L34:U34" si="19">-L30/L29</f>
        <v>0.3544284568</v>
      </c>
      <c r="M34" s="211">
        <f t="shared" si="19"/>
        <v>0.3499135784</v>
      </c>
      <c r="N34" s="211">
        <f t="shared" si="19"/>
        <v>0.3519410314</v>
      </c>
      <c r="O34" s="211">
        <f t="shared" si="19"/>
        <v>0.3539854947</v>
      </c>
      <c r="P34" s="211">
        <f t="shared" si="19"/>
        <v>0.3539854947</v>
      </c>
      <c r="Q34" s="211">
        <f t="shared" si="19"/>
        <v>0.3539854947</v>
      </c>
      <c r="R34" s="211">
        <f t="shared" si="19"/>
        <v>0.3539854947</v>
      </c>
      <c r="S34" s="211">
        <f t="shared" si="19"/>
        <v>0.3539854947</v>
      </c>
      <c r="T34" s="211">
        <f t="shared" si="19"/>
        <v>0.3539854947</v>
      </c>
      <c r="U34" s="305">
        <f t="shared" si="19"/>
        <v>0.3575074009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</row>
    <row r="35" ht="15.75" customHeight="1">
      <c r="A35" s="1"/>
      <c r="B35" s="1"/>
      <c r="C35" s="1"/>
      <c r="D35" s="1"/>
      <c r="E35" s="1"/>
      <c r="F35" s="100" t="s">
        <v>115</v>
      </c>
      <c r="G35" s="35"/>
      <c r="H35" s="306">
        <f>H36</f>
        <v>9809977.192</v>
      </c>
      <c r="I35" s="1"/>
      <c r="J35" s="45" t="s">
        <v>165</v>
      </c>
      <c r="K35" s="1"/>
      <c r="L35" s="49">
        <f t="shared" ref="L35:U35" si="20">SUMIF($E$2:$EF$2,L$28,$E12:$EF12)</f>
        <v>0</v>
      </c>
      <c r="M35" s="49">
        <f t="shared" si="20"/>
        <v>0</v>
      </c>
      <c r="N35" s="49">
        <f t="shared" si="20"/>
        <v>0</v>
      </c>
      <c r="O35" s="49">
        <f t="shared" si="20"/>
        <v>705789.2373</v>
      </c>
      <c r="P35" s="49">
        <f t="shared" si="20"/>
        <v>705789.2373</v>
      </c>
      <c r="Q35" s="49">
        <f t="shared" si="20"/>
        <v>705789.2373</v>
      </c>
      <c r="R35" s="49">
        <f t="shared" si="20"/>
        <v>705789.2373</v>
      </c>
      <c r="S35" s="49">
        <f t="shared" si="20"/>
        <v>705789.2373</v>
      </c>
      <c r="T35" s="49">
        <f t="shared" si="20"/>
        <v>705789.2373</v>
      </c>
      <c r="U35" s="99">
        <f t="shared" si="20"/>
        <v>705789.2373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</row>
    <row r="36" ht="15.75" customHeight="1">
      <c r="A36" s="1"/>
      <c r="B36" s="1"/>
      <c r="C36" s="1"/>
      <c r="D36" s="1"/>
      <c r="E36" s="1"/>
      <c r="F36" s="45" t="s">
        <v>117</v>
      </c>
      <c r="G36" s="1"/>
      <c r="H36" s="99">
        <f>D38</f>
        <v>9809977.192</v>
      </c>
      <c r="I36" s="1"/>
      <c r="J36" s="45"/>
      <c r="K36" s="1"/>
      <c r="L36" s="49"/>
      <c r="M36" s="49"/>
      <c r="N36" s="49"/>
      <c r="O36" s="49"/>
      <c r="P36" s="49"/>
      <c r="Q36" s="49"/>
      <c r="R36" s="49"/>
      <c r="S36" s="49"/>
      <c r="T36" s="49"/>
      <c r="U36" s="9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</row>
    <row r="37" ht="15.75" customHeight="1">
      <c r="A37" s="1"/>
      <c r="B37" s="307" t="s">
        <v>101</v>
      </c>
      <c r="C37" s="308"/>
      <c r="D37" s="309"/>
      <c r="E37" s="1"/>
      <c r="F37" s="96"/>
      <c r="G37" s="1"/>
      <c r="H37" s="75"/>
      <c r="I37" s="1"/>
      <c r="J37" s="45" t="s">
        <v>166</v>
      </c>
      <c r="K37" s="1"/>
      <c r="L37" s="49">
        <f t="shared" ref="L37:U37" si="21">SUMIF($E$2:$EF$2,L$28,$E19:$EF19)</f>
        <v>0</v>
      </c>
      <c r="M37" s="49">
        <f t="shared" si="21"/>
        <v>0</v>
      </c>
      <c r="N37" s="49">
        <f t="shared" si="21"/>
        <v>0</v>
      </c>
      <c r="O37" s="49">
        <f t="shared" si="21"/>
        <v>0</v>
      </c>
      <c r="P37" s="49">
        <f t="shared" si="21"/>
        <v>0</v>
      </c>
      <c r="Q37" s="49">
        <f t="shared" si="21"/>
        <v>0</v>
      </c>
      <c r="R37" s="49">
        <f t="shared" si="21"/>
        <v>0</v>
      </c>
      <c r="S37" s="49">
        <f t="shared" si="21"/>
        <v>0</v>
      </c>
      <c r="T37" s="49">
        <f t="shared" si="21"/>
        <v>0</v>
      </c>
      <c r="U37" s="99">
        <f t="shared" si="21"/>
        <v>12178170.5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</row>
    <row r="38" ht="15.75" customHeight="1">
      <c r="A38" s="1"/>
      <c r="B38" s="45" t="s">
        <v>103</v>
      </c>
      <c r="C38" s="1"/>
      <c r="D38" s="87">
        <f>D51</f>
        <v>9809977.192</v>
      </c>
      <c r="E38" s="1"/>
      <c r="F38" s="41" t="s">
        <v>119</v>
      </c>
      <c r="G38" s="85"/>
      <c r="H38" s="235">
        <f>SUM(H39:H42)</f>
        <v>14953208.09</v>
      </c>
      <c r="I38" s="1"/>
      <c r="J38" s="45"/>
      <c r="K38" s="1"/>
      <c r="L38" s="49"/>
      <c r="M38" s="49"/>
      <c r="N38" s="49"/>
      <c r="O38" s="49"/>
      <c r="P38" s="49"/>
      <c r="Q38" s="49"/>
      <c r="R38" s="49"/>
      <c r="S38" s="49"/>
      <c r="T38" s="49"/>
      <c r="U38" s="99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</row>
    <row r="39" ht="15.75" customHeight="1">
      <c r="A39" s="1"/>
      <c r="B39" s="45" t="s">
        <v>105</v>
      </c>
      <c r="C39" s="1"/>
      <c r="D39" s="91">
        <f>Assumptions!H43</f>
        <v>0.7</v>
      </c>
      <c r="E39" s="1"/>
      <c r="F39" s="45" t="s">
        <v>121</v>
      </c>
      <c r="G39" s="1"/>
      <c r="H39" s="99">
        <f>(Assumptions!D62+Assumptions!L62+Assumptions!T62+Assumptions!AB62)</f>
        <v>14014253.13</v>
      </c>
      <c r="I39" s="1"/>
      <c r="J39" s="45" t="s">
        <v>167</v>
      </c>
      <c r="K39" s="1"/>
      <c r="L39" s="49">
        <f t="shared" ref="L39:U39" si="22">SUMIF($E$2:$EF$2,L$28,$E21:$EF21)</f>
        <v>1051068.985</v>
      </c>
      <c r="M39" s="49">
        <f t="shared" si="22"/>
        <v>1112305.389</v>
      </c>
      <c r="N39" s="49">
        <f t="shared" si="22"/>
        <v>1131802.195</v>
      </c>
      <c r="O39" s="49">
        <f t="shared" si="22"/>
        <v>445817.2223</v>
      </c>
      <c r="P39" s="49">
        <f t="shared" si="22"/>
        <v>480365.4161</v>
      </c>
      <c r="Q39" s="49">
        <f t="shared" si="22"/>
        <v>515950.0557</v>
      </c>
      <c r="R39" s="49">
        <f t="shared" si="22"/>
        <v>552602.2345</v>
      </c>
      <c r="S39" s="49">
        <f t="shared" si="22"/>
        <v>590353.9786</v>
      </c>
      <c r="T39" s="49">
        <f t="shared" si="22"/>
        <v>629238.2751</v>
      </c>
      <c r="U39" s="99">
        <f t="shared" si="22"/>
        <v>640621.8078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</row>
    <row r="40" ht="15.75" customHeight="1">
      <c r="A40" s="1"/>
      <c r="B40" s="45" t="s">
        <v>107</v>
      </c>
      <c r="C40" s="1"/>
      <c r="D40" s="91">
        <f>Assumptions!H44</f>
        <v>0.06</v>
      </c>
      <c r="E40" s="1"/>
      <c r="F40" s="45" t="s">
        <v>123</v>
      </c>
      <c r="G40" s="27">
        <f>Assumptions!C55</f>
        <v>0.01</v>
      </c>
      <c r="H40" s="99">
        <f>G40*H39</f>
        <v>140142.5313</v>
      </c>
      <c r="I40" s="1"/>
      <c r="J40" s="45" t="s">
        <v>168</v>
      </c>
      <c r="K40" s="1"/>
      <c r="L40" s="49">
        <f t="shared" ref="L40:U40" si="23">L37</f>
        <v>0</v>
      </c>
      <c r="M40" s="49">
        <f t="shared" si="23"/>
        <v>0</v>
      </c>
      <c r="N40" s="49">
        <f t="shared" si="23"/>
        <v>0</v>
      </c>
      <c r="O40" s="49">
        <f t="shared" si="23"/>
        <v>0</v>
      </c>
      <c r="P40" s="49">
        <f t="shared" si="23"/>
        <v>0</v>
      </c>
      <c r="Q40" s="49">
        <f t="shared" si="23"/>
        <v>0</v>
      </c>
      <c r="R40" s="49">
        <f t="shared" si="23"/>
        <v>0</v>
      </c>
      <c r="S40" s="49">
        <f t="shared" si="23"/>
        <v>0</v>
      </c>
      <c r="T40" s="49">
        <f t="shared" si="23"/>
        <v>0</v>
      </c>
      <c r="U40" s="99">
        <f t="shared" si="23"/>
        <v>12178170.5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</row>
    <row r="41" ht="15.75" customHeight="1">
      <c r="A41" s="1"/>
      <c r="B41" s="45" t="s">
        <v>109</v>
      </c>
      <c r="C41" s="1"/>
      <c r="D41" s="75">
        <f>Assumptions!H45</f>
        <v>30</v>
      </c>
      <c r="E41" s="1"/>
      <c r="F41" s="45" t="s">
        <v>114</v>
      </c>
      <c r="G41" s="1"/>
      <c r="H41" s="99">
        <f>D44</f>
        <v>98099.77192</v>
      </c>
      <c r="I41" s="1"/>
      <c r="J41" s="41" t="s">
        <v>169</v>
      </c>
      <c r="K41" s="203">
        <f>-H28</f>
        <v>-5143230.899</v>
      </c>
      <c r="L41" s="203">
        <f t="shared" ref="L41:U41" si="24">SUM(L39:L40)</f>
        <v>1051068.985</v>
      </c>
      <c r="M41" s="203">
        <f t="shared" si="24"/>
        <v>1112305.389</v>
      </c>
      <c r="N41" s="203">
        <f t="shared" si="24"/>
        <v>1131802.195</v>
      </c>
      <c r="O41" s="203">
        <f t="shared" si="24"/>
        <v>445817.2223</v>
      </c>
      <c r="P41" s="203">
        <f t="shared" si="24"/>
        <v>480365.4161</v>
      </c>
      <c r="Q41" s="203">
        <f t="shared" si="24"/>
        <v>515950.0557</v>
      </c>
      <c r="R41" s="203">
        <f t="shared" si="24"/>
        <v>552602.2345</v>
      </c>
      <c r="S41" s="203">
        <f t="shared" si="24"/>
        <v>590353.9786</v>
      </c>
      <c r="T41" s="203">
        <f t="shared" si="24"/>
        <v>629238.2751</v>
      </c>
      <c r="U41" s="301">
        <f t="shared" si="24"/>
        <v>12818792.31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</row>
    <row r="42" ht="15.75" customHeight="1">
      <c r="A42" s="1"/>
      <c r="B42" s="45" t="s">
        <v>111</v>
      </c>
      <c r="C42" s="1"/>
      <c r="D42" s="75">
        <f>Assumptions!H46</f>
        <v>10</v>
      </c>
      <c r="E42" s="1"/>
      <c r="F42" s="45" t="s">
        <v>126</v>
      </c>
      <c r="G42" s="27">
        <f>Assumptions!C57</f>
        <v>0.05</v>
      </c>
      <c r="H42" s="99">
        <f>H39*G42</f>
        <v>700712.6566</v>
      </c>
      <c r="I42" s="1"/>
      <c r="J42" s="45"/>
      <c r="K42" s="1"/>
      <c r="L42" s="49"/>
      <c r="M42" s="49"/>
      <c r="N42" s="49"/>
      <c r="O42" s="49"/>
      <c r="P42" s="49"/>
      <c r="Q42" s="49"/>
      <c r="R42" s="49"/>
      <c r="S42" s="49"/>
      <c r="T42" s="49"/>
      <c r="U42" s="99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</row>
    <row r="43" ht="15.75" customHeight="1">
      <c r="A43" s="1"/>
      <c r="B43" s="45" t="s">
        <v>112</v>
      </c>
      <c r="C43" s="1"/>
      <c r="D43" s="94">
        <f>Assumptions!H47</f>
        <v>36</v>
      </c>
      <c r="E43" s="1"/>
      <c r="F43" s="236" t="s">
        <v>127</v>
      </c>
      <c r="G43" s="310"/>
      <c r="H43" s="311">
        <f>H27-H38</f>
        <v>0</v>
      </c>
      <c r="I43" s="1"/>
      <c r="J43" s="45" t="s">
        <v>170</v>
      </c>
      <c r="K43" s="1"/>
      <c r="L43" s="312">
        <f t="shared" ref="L43:U43" si="25">L41/$H$28</f>
        <v>0.204359673</v>
      </c>
      <c r="M43" s="312">
        <f t="shared" si="25"/>
        <v>0.2162658862</v>
      </c>
      <c r="N43" s="312">
        <f t="shared" si="25"/>
        <v>0.2200566565</v>
      </c>
      <c r="O43" s="312">
        <f t="shared" si="25"/>
        <v>0.08668038263</v>
      </c>
      <c r="P43" s="312">
        <f t="shared" si="25"/>
        <v>0.0933975988</v>
      </c>
      <c r="Q43" s="312">
        <f t="shared" si="25"/>
        <v>0.1003163315</v>
      </c>
      <c r="R43" s="312">
        <f t="shared" si="25"/>
        <v>0.1074426261</v>
      </c>
      <c r="S43" s="312">
        <f t="shared" si="25"/>
        <v>0.1147827096</v>
      </c>
      <c r="T43" s="312">
        <f t="shared" si="25"/>
        <v>0.1223429956</v>
      </c>
      <c r="U43" s="313">
        <f t="shared" si="25"/>
        <v>2.492361817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</row>
    <row r="44" ht="15.75" customHeight="1">
      <c r="A44" s="1"/>
      <c r="B44" s="96" t="s">
        <v>114</v>
      </c>
      <c r="C44" s="97">
        <f>Assumptions!G48</f>
        <v>0.01</v>
      </c>
      <c r="D44" s="230">
        <f>D38*C44</f>
        <v>98099.77192</v>
      </c>
      <c r="E44" s="1"/>
      <c r="F44" s="1"/>
      <c r="G44" s="1"/>
      <c r="H44" s="1"/>
      <c r="I44" s="1"/>
      <c r="J44" s="247" t="s">
        <v>171</v>
      </c>
      <c r="K44" s="6"/>
      <c r="L44" s="214">
        <f>MIN(L43:U43)</f>
        <v>0.08668038263</v>
      </c>
      <c r="M44" s="49"/>
      <c r="N44" s="49"/>
      <c r="O44" s="49"/>
      <c r="P44" s="49"/>
      <c r="Q44" s="49"/>
      <c r="R44" s="49"/>
      <c r="S44" s="49"/>
      <c r="T44" s="49"/>
      <c r="U44" s="99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</row>
    <row r="45" ht="15.75" customHeight="1">
      <c r="A45" s="1"/>
      <c r="B45" s="45"/>
      <c r="C45" s="1"/>
      <c r="D45" s="75"/>
      <c r="E45" s="1"/>
      <c r="F45" s="1"/>
      <c r="G45" s="1"/>
      <c r="H45" s="1"/>
      <c r="I45" s="1"/>
      <c r="J45" s="45"/>
      <c r="K45" s="1"/>
      <c r="L45" s="49"/>
      <c r="M45" s="49"/>
      <c r="N45" s="49"/>
      <c r="O45" s="49"/>
      <c r="P45" s="49"/>
      <c r="Q45" s="49"/>
      <c r="R45" s="49"/>
      <c r="S45" s="49"/>
      <c r="T45" s="49"/>
      <c r="U45" s="99"/>
      <c r="V45" s="1"/>
      <c r="W45" s="1"/>
      <c r="X45" s="1"/>
      <c r="Y45" s="1"/>
      <c r="Z45" s="1"/>
      <c r="AA45" s="1"/>
      <c r="AB45" s="1" t="s">
        <v>217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</row>
    <row r="46" ht="15.75" customHeight="1">
      <c r="A46" s="1"/>
      <c r="B46" s="229" t="s">
        <v>116</v>
      </c>
      <c r="C46" s="103"/>
      <c r="D46" s="104"/>
      <c r="E46" s="1"/>
      <c r="F46" s="1"/>
      <c r="G46" s="1"/>
      <c r="H46" s="1"/>
      <c r="I46" s="1"/>
      <c r="J46" s="45" t="s">
        <v>130</v>
      </c>
      <c r="K46" s="1"/>
      <c r="L46" s="219">
        <f t="shared" ref="L46:U46" si="26">IFERROR(L32/L35,0)</f>
        <v>0</v>
      </c>
      <c r="M46" s="219">
        <f t="shared" si="26"/>
        <v>0</v>
      </c>
      <c r="N46" s="219">
        <f t="shared" si="26"/>
        <v>0</v>
      </c>
      <c r="O46" s="219">
        <f t="shared" si="26"/>
        <v>1.631657723</v>
      </c>
      <c r="P46" s="219">
        <f t="shared" si="26"/>
        <v>1.680607454</v>
      </c>
      <c r="Q46" s="219">
        <f t="shared" si="26"/>
        <v>1.731025678</v>
      </c>
      <c r="R46" s="219">
        <f t="shared" si="26"/>
        <v>1.782956448</v>
      </c>
      <c r="S46" s="219">
        <f t="shared" si="26"/>
        <v>1.836445142</v>
      </c>
      <c r="T46" s="219">
        <f t="shared" si="26"/>
        <v>1.891538496</v>
      </c>
      <c r="U46" s="314">
        <f t="shared" si="26"/>
        <v>1.907667295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</row>
    <row r="47" ht="15.75" customHeight="1">
      <c r="A47" s="1"/>
      <c r="B47" s="45" t="s">
        <v>120</v>
      </c>
      <c r="C47" s="1"/>
      <c r="D47" s="106">
        <f>Assumptions!H43</f>
        <v>0.7</v>
      </c>
      <c r="E47" s="1"/>
      <c r="F47" s="1"/>
      <c r="G47" s="1"/>
      <c r="H47" s="1"/>
      <c r="I47" s="1"/>
      <c r="J47" s="315" t="s">
        <v>171</v>
      </c>
      <c r="K47" s="310"/>
      <c r="L47" s="316">
        <f>MINIFS(L46:U46,L46:U46, "&gt;0")</f>
        <v>1.631657723</v>
      </c>
      <c r="M47" s="317"/>
      <c r="N47" s="317"/>
      <c r="O47" s="317"/>
      <c r="P47" s="317"/>
      <c r="Q47" s="317"/>
      <c r="R47" s="317"/>
      <c r="S47" s="317"/>
      <c r="T47" s="317"/>
      <c r="U47" s="31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</row>
    <row r="48" ht="15.75" customHeight="1">
      <c r="A48" s="1"/>
      <c r="B48" s="45" t="s">
        <v>122</v>
      </c>
      <c r="C48" s="1"/>
      <c r="D48" s="87">
        <v>389099.9046218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</row>
    <row r="49" ht="15.75" customHeight="1">
      <c r="A49" s="1"/>
      <c r="B49" s="45" t="s">
        <v>124</v>
      </c>
      <c r="C49" s="1"/>
      <c r="D49" s="106">
        <f>D27</f>
        <v>0.075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</row>
    <row r="50" ht="15.75" customHeight="1">
      <c r="A50" s="1"/>
      <c r="B50" s="45" t="s">
        <v>125</v>
      </c>
      <c r="C50" s="1"/>
      <c r="D50" s="87">
        <f>H39</f>
        <v>14014253.13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</row>
    <row r="51" ht="15.75" customHeight="1">
      <c r="A51" s="1"/>
      <c r="B51" s="134" t="s">
        <v>103</v>
      </c>
      <c r="C51" s="135"/>
      <c r="D51" s="318">
        <f>D47*D50</f>
        <v>9809977.192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4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319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319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63"/>
      <c r="K67" s="63"/>
      <c r="L67" s="267"/>
      <c r="M67" s="1"/>
      <c r="N67" s="1"/>
      <c r="O67" s="319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71"/>
    <col customWidth="1" min="2" max="2" width="33.43"/>
    <col customWidth="1" min="3" max="3" width="16.14"/>
    <col customWidth="1" min="4" max="4" width="11.43"/>
    <col customWidth="1" min="5" max="5" width="15.43"/>
    <col customWidth="1" min="6" max="6" width="26.86"/>
    <col customWidth="1" min="7" max="7" width="12.0"/>
    <col customWidth="1" min="8" max="8" width="11.43"/>
    <col customWidth="1" min="9" max="9" width="11.86"/>
    <col customWidth="1" min="10" max="10" width="33.43"/>
    <col customWidth="1" min="11" max="11" width="9.71"/>
    <col customWidth="1" min="12" max="12" width="11.14"/>
    <col customWidth="1" min="13" max="13" width="12.0"/>
    <col customWidth="1" min="14" max="14" width="26.86"/>
    <col customWidth="1" min="15" max="15" width="12.0"/>
    <col customWidth="1" min="16" max="16" width="12.29"/>
    <col customWidth="1" min="17" max="17" width="14.71"/>
    <col customWidth="1" min="18" max="18" width="33.43"/>
    <col customWidth="1" min="19" max="19" width="9.14"/>
    <col customWidth="1" min="20" max="20" width="15.86"/>
    <col customWidth="1" min="21" max="21" width="12.0"/>
    <col customWidth="1" min="22" max="22" width="26.86"/>
    <col customWidth="1" min="23" max="23" width="12.0"/>
    <col customWidth="1" min="24" max="24" width="13.14"/>
    <col customWidth="1" min="25" max="25" width="14.71"/>
    <col customWidth="1" min="26" max="26" width="33.43"/>
    <col customWidth="1" min="27" max="27" width="10.29"/>
    <col customWidth="1" min="28" max="28" width="12.71"/>
    <col customWidth="1" min="29" max="29" width="11.43"/>
    <col customWidth="1" min="30" max="30" width="26.86"/>
    <col customWidth="1" min="31" max="31" width="12.0"/>
    <col customWidth="1" min="32" max="32" width="13.43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</row>
    <row r="2" ht="15.75" customHeight="1">
      <c r="A2" s="36"/>
      <c r="B2" s="37" t="s">
        <v>39</v>
      </c>
      <c r="C2" s="38"/>
      <c r="D2" s="38"/>
      <c r="E2" s="38"/>
      <c r="F2" s="38"/>
      <c r="G2" s="38"/>
      <c r="H2" s="39"/>
      <c r="I2" s="36"/>
      <c r="J2" s="37" t="s">
        <v>40</v>
      </c>
      <c r="K2" s="40"/>
      <c r="L2" s="38"/>
      <c r="M2" s="38"/>
      <c r="N2" s="38"/>
      <c r="O2" s="38"/>
      <c r="P2" s="39"/>
      <c r="Q2" s="36"/>
      <c r="R2" s="37" t="s">
        <v>41</v>
      </c>
      <c r="S2" s="40"/>
      <c r="T2" s="38"/>
      <c r="U2" s="38"/>
      <c r="V2" s="38"/>
      <c r="W2" s="38"/>
      <c r="X2" s="39"/>
      <c r="Y2" s="36"/>
      <c r="Z2" s="37" t="s">
        <v>42</v>
      </c>
      <c r="AA2" s="40"/>
      <c r="AB2" s="38"/>
      <c r="AC2" s="38"/>
      <c r="AD2" s="38"/>
      <c r="AE2" s="38"/>
      <c r="AF2" s="39"/>
    </row>
    <row r="3" ht="15.75" customHeight="1">
      <c r="A3" s="36"/>
      <c r="B3" s="41" t="s">
        <v>43</v>
      </c>
      <c r="C3" s="42"/>
      <c r="D3" s="42"/>
      <c r="E3" s="42"/>
      <c r="F3" s="42"/>
      <c r="G3" s="43" t="s">
        <v>44</v>
      </c>
      <c r="H3" s="44" t="s">
        <v>45</v>
      </c>
      <c r="I3" s="36"/>
      <c r="J3" s="41" t="s">
        <v>43</v>
      </c>
      <c r="K3" s="42"/>
      <c r="L3" s="42"/>
      <c r="M3" s="42"/>
      <c r="N3" s="42"/>
      <c r="O3" s="43" t="s">
        <v>44</v>
      </c>
      <c r="P3" s="44" t="s">
        <v>45</v>
      </c>
      <c r="Q3" s="36"/>
      <c r="R3" s="41" t="s">
        <v>43</v>
      </c>
      <c r="S3" s="42"/>
      <c r="T3" s="42"/>
      <c r="U3" s="42"/>
      <c r="V3" s="42"/>
      <c r="W3" s="43" t="s">
        <v>44</v>
      </c>
      <c r="X3" s="44" t="s">
        <v>45</v>
      </c>
      <c r="Y3" s="36"/>
      <c r="Z3" s="41" t="s">
        <v>43</v>
      </c>
      <c r="AA3" s="42"/>
      <c r="AB3" s="42"/>
      <c r="AC3" s="42"/>
      <c r="AD3" s="42"/>
      <c r="AE3" s="43" t="s">
        <v>44</v>
      </c>
      <c r="AF3" s="44" t="s">
        <v>45</v>
      </c>
    </row>
    <row r="4" ht="15.75" customHeight="1">
      <c r="A4" s="36"/>
      <c r="B4" s="45" t="s">
        <v>46</v>
      </c>
      <c r="C4" s="1"/>
      <c r="D4" s="8" t="s">
        <v>47</v>
      </c>
      <c r="E4" s="46" t="s">
        <v>48</v>
      </c>
      <c r="F4" s="46" t="s">
        <v>49</v>
      </c>
      <c r="G4" s="47" t="s">
        <v>50</v>
      </c>
      <c r="H4" s="48"/>
      <c r="I4" s="36"/>
      <c r="J4" s="45" t="s">
        <v>46</v>
      </c>
      <c r="K4" s="1" t="str">
        <f>D4</f>
        <v>Unit Count</v>
      </c>
      <c r="L4" s="46" t="s">
        <v>48</v>
      </c>
      <c r="M4" s="46" t="s">
        <v>49</v>
      </c>
      <c r="N4" s="46"/>
      <c r="O4" s="47" t="s">
        <v>50</v>
      </c>
      <c r="P4" s="48"/>
      <c r="Q4" s="36"/>
      <c r="R4" s="45" t="s">
        <v>46</v>
      </c>
      <c r="S4" s="1" t="str">
        <f>K4</f>
        <v>Unit Count</v>
      </c>
      <c r="T4" s="46" t="s">
        <v>48</v>
      </c>
      <c r="U4" s="46" t="s">
        <v>49</v>
      </c>
      <c r="V4" s="46"/>
      <c r="W4" s="47" t="s">
        <v>50</v>
      </c>
      <c r="X4" s="48"/>
      <c r="Y4" s="36"/>
      <c r="Z4" s="45" t="s">
        <v>46</v>
      </c>
      <c r="AA4" s="1" t="s">
        <v>47</v>
      </c>
      <c r="AB4" s="46" t="s">
        <v>48</v>
      </c>
      <c r="AC4" s="46" t="s">
        <v>49</v>
      </c>
      <c r="AD4" s="46"/>
      <c r="AE4" s="47" t="s">
        <v>50</v>
      </c>
      <c r="AF4" s="48"/>
    </row>
    <row r="5" ht="15.75" customHeight="1">
      <c r="A5" s="36"/>
      <c r="B5" s="45" t="s">
        <v>51</v>
      </c>
      <c r="C5" s="1"/>
      <c r="D5" s="49">
        <v>6.0</v>
      </c>
      <c r="E5" s="49">
        <v>1.0</v>
      </c>
      <c r="F5" s="49">
        <v>1215.0</v>
      </c>
      <c r="G5" s="50">
        <f t="shared" ref="G5:G7" si="1">D5*F5*E5*12</f>
        <v>87480</v>
      </c>
      <c r="H5" s="51">
        <f t="shared" ref="H5:H7" si="2">G5*(1+$C$97)</f>
        <v>90104.4</v>
      </c>
      <c r="I5" s="52"/>
      <c r="J5" s="45" t="s">
        <v>52</v>
      </c>
      <c r="K5" s="1">
        <v>2.0</v>
      </c>
      <c r="L5" s="49">
        <v>1.0</v>
      </c>
      <c r="M5" s="49">
        <v>830.0</v>
      </c>
      <c r="N5" s="53"/>
      <c r="O5" s="50">
        <f t="shared" ref="O5:O10" si="3">K5*M5*L5*12</f>
        <v>19920</v>
      </c>
      <c r="P5" s="51">
        <f t="shared" ref="P5:P10" si="4">O5*(1+$C$97)</f>
        <v>20517.6</v>
      </c>
      <c r="Q5" s="36"/>
      <c r="R5" s="45" t="s">
        <v>53</v>
      </c>
      <c r="S5" s="49">
        <v>2.0</v>
      </c>
      <c r="T5" s="49">
        <v>1.0</v>
      </c>
      <c r="U5" s="49">
        <v>925.0</v>
      </c>
      <c r="V5" s="53"/>
      <c r="W5" s="50">
        <f t="shared" ref="W5:W11" si="5">S5*U5*T5*12</f>
        <v>22200</v>
      </c>
      <c r="X5" s="51">
        <f t="shared" ref="X5:X11" si="6">W5*(1+$C$97)</f>
        <v>22866</v>
      </c>
      <c r="Y5" s="36"/>
      <c r="Z5" s="45" t="s">
        <v>54</v>
      </c>
      <c r="AA5" s="1">
        <v>7.0</v>
      </c>
      <c r="AB5" s="49">
        <v>1.0</v>
      </c>
      <c r="AC5" s="49">
        <v>905.0</v>
      </c>
      <c r="AD5" s="53"/>
      <c r="AE5" s="50">
        <f t="shared" ref="AE5:AE7" si="7">AA5*AC5*AB5*12</f>
        <v>76020</v>
      </c>
      <c r="AF5" s="51">
        <f t="shared" ref="AF5:AF7" si="8">AE5*(1+$C$97)</f>
        <v>78300.6</v>
      </c>
    </row>
    <row r="6" ht="15.75" customHeight="1">
      <c r="A6" s="36"/>
      <c r="B6" s="45" t="s">
        <v>55</v>
      </c>
      <c r="C6" s="1"/>
      <c r="D6" s="49">
        <v>2.0</v>
      </c>
      <c r="E6" s="49">
        <v>1.0</v>
      </c>
      <c r="F6" s="49">
        <v>1145.0</v>
      </c>
      <c r="G6" s="50">
        <f t="shared" si="1"/>
        <v>27480</v>
      </c>
      <c r="H6" s="51">
        <f t="shared" si="2"/>
        <v>28304.4</v>
      </c>
      <c r="I6" s="36"/>
      <c r="J6" s="45" t="s">
        <v>56</v>
      </c>
      <c r="K6" s="1">
        <v>6.0</v>
      </c>
      <c r="L6" s="49">
        <v>1.0</v>
      </c>
      <c r="M6" s="49">
        <v>875.0</v>
      </c>
      <c r="N6" s="53"/>
      <c r="O6" s="50">
        <f t="shared" si="3"/>
        <v>63000</v>
      </c>
      <c r="P6" s="51">
        <f t="shared" si="4"/>
        <v>64890</v>
      </c>
      <c r="Q6" s="36"/>
      <c r="R6" s="45" t="s">
        <v>57</v>
      </c>
      <c r="S6" s="49">
        <v>3.0</v>
      </c>
      <c r="T6" s="49">
        <v>1.0</v>
      </c>
      <c r="U6" s="49">
        <v>1215.0</v>
      </c>
      <c r="V6" s="53"/>
      <c r="W6" s="50">
        <f t="shared" si="5"/>
        <v>43740</v>
      </c>
      <c r="X6" s="51">
        <f t="shared" si="6"/>
        <v>45052.2</v>
      </c>
      <c r="Y6" s="36"/>
      <c r="Z6" s="45" t="s">
        <v>58</v>
      </c>
      <c r="AA6" s="1">
        <v>16.0</v>
      </c>
      <c r="AB6" s="49">
        <v>1.0</v>
      </c>
      <c r="AC6" s="49">
        <v>915.0</v>
      </c>
      <c r="AD6" s="53"/>
      <c r="AE6" s="50">
        <f t="shared" si="7"/>
        <v>175680</v>
      </c>
      <c r="AF6" s="51">
        <f t="shared" si="8"/>
        <v>180950.4</v>
      </c>
    </row>
    <row r="7" ht="15.75" customHeight="1">
      <c r="A7" s="36"/>
      <c r="B7" s="45" t="s">
        <v>59</v>
      </c>
      <c r="C7" s="1"/>
      <c r="D7" s="49">
        <v>22.0</v>
      </c>
      <c r="E7" s="49">
        <v>1.0</v>
      </c>
      <c r="F7" s="49">
        <v>1100.0</v>
      </c>
      <c r="G7" s="50">
        <f t="shared" si="1"/>
        <v>290400</v>
      </c>
      <c r="H7" s="51">
        <f t="shared" si="2"/>
        <v>299112</v>
      </c>
      <c r="I7" s="36"/>
      <c r="J7" s="45" t="s">
        <v>60</v>
      </c>
      <c r="K7" s="1">
        <v>12.0</v>
      </c>
      <c r="L7" s="49">
        <v>1.0</v>
      </c>
      <c r="M7" s="49">
        <v>970.0</v>
      </c>
      <c r="N7" s="53"/>
      <c r="O7" s="50">
        <f t="shared" si="3"/>
        <v>139680</v>
      </c>
      <c r="P7" s="51">
        <f t="shared" si="4"/>
        <v>143870.4</v>
      </c>
      <c r="Q7" s="36"/>
      <c r="R7" s="45" t="s">
        <v>61</v>
      </c>
      <c r="S7" s="49">
        <v>1.0</v>
      </c>
      <c r="T7" s="49">
        <v>1.0</v>
      </c>
      <c r="U7" s="49">
        <v>1010.0</v>
      </c>
      <c r="V7" s="53"/>
      <c r="W7" s="50">
        <f t="shared" si="5"/>
        <v>12120</v>
      </c>
      <c r="X7" s="51">
        <f t="shared" si="6"/>
        <v>12483.6</v>
      </c>
      <c r="Y7" s="36"/>
      <c r="Z7" s="45" t="s">
        <v>62</v>
      </c>
      <c r="AA7" s="1">
        <v>16.0</v>
      </c>
      <c r="AB7" s="49">
        <v>1.0</v>
      </c>
      <c r="AC7" s="49">
        <v>925.0</v>
      </c>
      <c r="AD7" s="53"/>
      <c r="AE7" s="50">
        <f t="shared" si="7"/>
        <v>177600</v>
      </c>
      <c r="AF7" s="51">
        <f t="shared" si="8"/>
        <v>182928</v>
      </c>
    </row>
    <row r="8" ht="15.75" customHeight="1">
      <c r="A8" s="36"/>
      <c r="B8" s="45"/>
      <c r="C8" s="1"/>
      <c r="D8" s="54"/>
      <c r="E8" s="54"/>
      <c r="F8" s="54"/>
      <c r="G8" s="50"/>
      <c r="H8" s="51"/>
      <c r="I8" s="36"/>
      <c r="J8" s="45" t="s">
        <v>63</v>
      </c>
      <c r="K8" s="1">
        <v>4.0</v>
      </c>
      <c r="L8" s="49">
        <v>1.0</v>
      </c>
      <c r="M8" s="49">
        <v>945.0</v>
      </c>
      <c r="N8" s="53"/>
      <c r="O8" s="50">
        <f t="shared" si="3"/>
        <v>45360</v>
      </c>
      <c r="P8" s="51">
        <f t="shared" si="4"/>
        <v>46720.8</v>
      </c>
      <c r="Q8" s="36"/>
      <c r="R8" s="45" t="s">
        <v>64</v>
      </c>
      <c r="S8" s="49">
        <v>1.0</v>
      </c>
      <c r="T8" s="49">
        <v>1.0</v>
      </c>
      <c r="U8" s="49">
        <v>1000.0</v>
      </c>
      <c r="V8" s="53"/>
      <c r="W8" s="50">
        <f t="shared" si="5"/>
        <v>12000</v>
      </c>
      <c r="X8" s="51">
        <f t="shared" si="6"/>
        <v>12360</v>
      </c>
      <c r="Y8" s="36"/>
      <c r="Z8" s="45"/>
      <c r="AA8" s="1"/>
      <c r="AB8" s="49"/>
      <c r="AC8" s="49"/>
      <c r="AD8" s="53"/>
      <c r="AE8" s="50"/>
      <c r="AF8" s="51"/>
    </row>
    <row r="9" ht="15.75" customHeight="1">
      <c r="A9" s="36"/>
      <c r="B9" s="45"/>
      <c r="C9" s="1"/>
      <c r="D9" s="54"/>
      <c r="E9" s="54"/>
      <c r="F9" s="54"/>
      <c r="G9" s="50"/>
      <c r="H9" s="51"/>
      <c r="I9" s="36"/>
      <c r="J9" s="45" t="s">
        <v>65</v>
      </c>
      <c r="K9" s="1">
        <v>2.0</v>
      </c>
      <c r="L9" s="49">
        <v>1.0</v>
      </c>
      <c r="M9" s="49">
        <v>1115.0</v>
      </c>
      <c r="N9" s="27"/>
      <c r="O9" s="50">
        <f t="shared" si="3"/>
        <v>26760</v>
      </c>
      <c r="P9" s="51">
        <f t="shared" si="4"/>
        <v>27562.8</v>
      </c>
      <c r="Q9" s="36"/>
      <c r="R9" s="45" t="s">
        <v>66</v>
      </c>
      <c r="S9" s="1">
        <v>6.0</v>
      </c>
      <c r="T9" s="49">
        <v>2.0</v>
      </c>
      <c r="U9" s="49">
        <v>765.0</v>
      </c>
      <c r="V9" s="27"/>
      <c r="W9" s="50">
        <f t="shared" si="5"/>
        <v>110160</v>
      </c>
      <c r="X9" s="51">
        <f t="shared" si="6"/>
        <v>113464.8</v>
      </c>
      <c r="Y9" s="36"/>
      <c r="Z9" s="45"/>
      <c r="AA9" s="1"/>
      <c r="AB9" s="49"/>
      <c r="AC9" s="49"/>
      <c r="AD9" s="27"/>
      <c r="AE9" s="50"/>
      <c r="AF9" s="51"/>
    </row>
    <row r="10" ht="15.75" customHeight="1">
      <c r="A10" s="36"/>
      <c r="B10" s="45"/>
      <c r="C10" s="1"/>
      <c r="D10" s="54"/>
      <c r="E10" s="54"/>
      <c r="F10" s="54"/>
      <c r="G10" s="50"/>
      <c r="H10" s="51"/>
      <c r="I10" s="36"/>
      <c r="J10" s="45" t="s">
        <v>67</v>
      </c>
      <c r="K10" s="1">
        <v>1.0</v>
      </c>
      <c r="L10" s="49">
        <v>2.0</v>
      </c>
      <c r="M10" s="49">
        <v>735.0</v>
      </c>
      <c r="N10" s="53"/>
      <c r="O10" s="50">
        <f t="shared" si="3"/>
        <v>17640</v>
      </c>
      <c r="P10" s="51">
        <f t="shared" si="4"/>
        <v>18169.2</v>
      </c>
      <c r="Q10" s="36"/>
      <c r="R10" s="45" t="s">
        <v>68</v>
      </c>
      <c r="S10" s="1">
        <v>3.0</v>
      </c>
      <c r="T10" s="49">
        <v>2.0</v>
      </c>
      <c r="U10" s="49">
        <v>815.0</v>
      </c>
      <c r="V10" s="53"/>
      <c r="W10" s="50">
        <f t="shared" si="5"/>
        <v>58680</v>
      </c>
      <c r="X10" s="51">
        <f t="shared" si="6"/>
        <v>60440.4</v>
      </c>
      <c r="Y10" s="36"/>
      <c r="Z10" s="45"/>
      <c r="AA10" s="1"/>
      <c r="AB10" s="49"/>
      <c r="AC10" s="49"/>
      <c r="AD10" s="53"/>
      <c r="AE10" s="50"/>
      <c r="AF10" s="51"/>
    </row>
    <row r="11" ht="15.75" customHeight="1">
      <c r="A11" s="36"/>
      <c r="B11" s="45"/>
      <c r="C11" s="1"/>
      <c r="D11" s="54"/>
      <c r="E11" s="54"/>
      <c r="F11" s="54"/>
      <c r="G11" s="50"/>
      <c r="H11" s="51"/>
      <c r="I11" s="36"/>
      <c r="J11" s="45"/>
      <c r="K11" s="1"/>
      <c r="L11" s="49"/>
      <c r="M11" s="49"/>
      <c r="N11" s="53"/>
      <c r="O11" s="50"/>
      <c r="P11" s="51"/>
      <c r="Q11" s="36"/>
      <c r="R11" s="45" t="s">
        <v>69</v>
      </c>
      <c r="S11" s="1">
        <v>6.0</v>
      </c>
      <c r="T11" s="49">
        <v>3.0</v>
      </c>
      <c r="U11" s="49">
        <v>710.0</v>
      </c>
      <c r="V11" s="53"/>
      <c r="W11" s="50">
        <f t="shared" si="5"/>
        <v>153360</v>
      </c>
      <c r="X11" s="51">
        <f t="shared" si="6"/>
        <v>157960.8</v>
      </c>
      <c r="Y11" s="36"/>
      <c r="Z11" s="45"/>
      <c r="AA11" s="1"/>
      <c r="AB11" s="49"/>
      <c r="AC11" s="49"/>
      <c r="AD11" s="53"/>
      <c r="AE11" s="50"/>
      <c r="AF11" s="51"/>
    </row>
    <row r="12" ht="15.75" customHeight="1">
      <c r="A12" s="36"/>
      <c r="B12" s="55" t="s">
        <v>70</v>
      </c>
      <c r="C12" s="56"/>
      <c r="D12" s="57">
        <f>SUM(D5:D11)</f>
        <v>30</v>
      </c>
      <c r="E12" s="57">
        <f>SUMPRODUCT(E5:E11,D5:D11)</f>
        <v>30</v>
      </c>
      <c r="F12" s="58"/>
      <c r="G12" s="59">
        <f t="shared" ref="G12:H12" si="9">SUM(G5:G11)</f>
        <v>405360</v>
      </c>
      <c r="H12" s="60">
        <f t="shared" si="9"/>
        <v>417520.8</v>
      </c>
      <c r="I12" s="36"/>
      <c r="J12" s="55" t="s">
        <v>70</v>
      </c>
      <c r="K12" s="56">
        <f>SUM(K5:K11)</f>
        <v>27</v>
      </c>
      <c r="L12" s="57">
        <f>SUMPRODUCT(L5:L11,K5:K11)</f>
        <v>28</v>
      </c>
      <c r="M12" s="57">
        <f>AVERAGE(M5:M11)</f>
        <v>911.6666667</v>
      </c>
      <c r="N12" s="58"/>
      <c r="O12" s="59">
        <f t="shared" ref="O12:P12" si="10">SUM(O5:O11)</f>
        <v>312360</v>
      </c>
      <c r="P12" s="60">
        <f t="shared" si="10"/>
        <v>321730.8</v>
      </c>
      <c r="Q12" s="36"/>
      <c r="R12" s="55" t="s">
        <v>70</v>
      </c>
      <c r="S12" s="57">
        <f>SUM(S5:S11)</f>
        <v>22</v>
      </c>
      <c r="T12" s="57">
        <f>SUMPRODUCT(T5:T11,S5:S11)</f>
        <v>43</v>
      </c>
      <c r="U12" s="57">
        <f>AVERAGE(U5:U11)</f>
        <v>920</v>
      </c>
      <c r="V12" s="58"/>
      <c r="W12" s="59">
        <f t="shared" ref="W12:X12" si="11">SUM(W5:W11)</f>
        <v>412260</v>
      </c>
      <c r="X12" s="60">
        <f t="shared" si="11"/>
        <v>424627.8</v>
      </c>
      <c r="Y12" s="36"/>
      <c r="Z12" s="55" t="s">
        <v>70</v>
      </c>
      <c r="AA12" s="56">
        <f>SUM(AA5:AA11)</f>
        <v>39</v>
      </c>
      <c r="AB12" s="57">
        <f>SUMPRODUCT(AB5:AB11,AA5:AA11)</f>
        <v>39</v>
      </c>
      <c r="AC12" s="57">
        <f>AVERAGE(AC5:AC11)</f>
        <v>915</v>
      </c>
      <c r="AD12" s="58">
        <f>AE12/12</f>
        <v>35775</v>
      </c>
      <c r="AE12" s="59">
        <f t="shared" ref="AE12:AF12" si="12">SUM(AE5:AE11)</f>
        <v>429300</v>
      </c>
      <c r="AF12" s="60">
        <f t="shared" si="12"/>
        <v>442179</v>
      </c>
    </row>
    <row r="13" ht="15.75" customHeight="1">
      <c r="A13" s="36"/>
      <c r="B13" s="45"/>
      <c r="C13" s="1"/>
      <c r="D13" s="1"/>
      <c r="E13" s="61"/>
      <c r="F13" s="1"/>
      <c r="G13" s="50"/>
      <c r="H13" s="51"/>
      <c r="I13" s="36"/>
      <c r="J13" s="45"/>
      <c r="K13" s="1"/>
      <c r="L13" s="1"/>
      <c r="M13" s="61"/>
      <c r="N13" s="1"/>
      <c r="O13" s="50"/>
      <c r="P13" s="51"/>
      <c r="Q13" s="36"/>
      <c r="R13" s="45"/>
      <c r="S13" s="1"/>
      <c r="T13" s="1"/>
      <c r="U13" s="61"/>
      <c r="V13" s="1"/>
      <c r="W13" s="50"/>
      <c r="X13" s="51"/>
      <c r="Y13" s="36"/>
      <c r="Z13" s="45"/>
      <c r="AA13" s="1"/>
      <c r="AB13" s="1"/>
      <c r="AC13" s="61"/>
      <c r="AD13" s="1"/>
      <c r="AE13" s="50"/>
      <c r="AF13" s="51"/>
    </row>
    <row r="14" ht="15.75" customHeight="1">
      <c r="A14" s="36"/>
      <c r="B14" s="45" t="s">
        <v>71</v>
      </c>
      <c r="C14" s="1"/>
      <c r="D14" s="1"/>
      <c r="E14" s="61"/>
      <c r="F14" s="53">
        <v>0.0</v>
      </c>
      <c r="G14" s="50">
        <f t="shared" ref="G14:G16" si="13">-F14*$G$12</f>
        <v>0</v>
      </c>
      <c r="H14" s="51">
        <f>-$H$12*C95</f>
        <v>-20876.04</v>
      </c>
      <c r="I14" s="36"/>
      <c r="J14" s="45" t="s">
        <v>71</v>
      </c>
      <c r="K14" s="1"/>
      <c r="L14" s="1"/>
      <c r="M14" s="61"/>
      <c r="N14" s="53">
        <v>0.0</v>
      </c>
      <c r="O14" s="50">
        <f t="shared" ref="O14:O16" si="14">-N14*$O$12</f>
        <v>0</v>
      </c>
      <c r="P14" s="51">
        <f>-P12*$C$95</f>
        <v>-16086.54</v>
      </c>
      <c r="Q14" s="36"/>
      <c r="R14" s="45" t="s">
        <v>71</v>
      </c>
      <c r="S14" s="1"/>
      <c r="T14" s="1"/>
      <c r="U14" s="61"/>
      <c r="V14" s="53">
        <v>0.0</v>
      </c>
      <c r="W14" s="50">
        <f t="shared" ref="W14:W16" si="15">-V14*$W$12</f>
        <v>0</v>
      </c>
      <c r="X14" s="51">
        <f>-X12*$C$95</f>
        <v>-21231.39</v>
      </c>
      <c r="Y14" s="36"/>
      <c r="Z14" s="45" t="s">
        <v>71</v>
      </c>
      <c r="AA14" s="1"/>
      <c r="AB14" s="1"/>
      <c r="AC14" s="61"/>
      <c r="AD14" s="53">
        <v>0.02</v>
      </c>
      <c r="AE14" s="50">
        <f t="shared" ref="AE14:AE16" si="16">-AD14*$AE$12</f>
        <v>-8586</v>
      </c>
      <c r="AF14" s="51">
        <f>-AF12*$C$95</f>
        <v>-22108.95</v>
      </c>
    </row>
    <row r="15" ht="15.75" customHeight="1">
      <c r="A15" s="36"/>
      <c r="B15" s="45" t="s">
        <v>72</v>
      </c>
      <c r="C15" s="1"/>
      <c r="D15" s="1"/>
      <c r="E15" s="61"/>
      <c r="F15" s="53">
        <v>0.01</v>
      </c>
      <c r="G15" s="50">
        <f t="shared" si="13"/>
        <v>-4053.6</v>
      </c>
      <c r="H15" s="51">
        <f t="shared" ref="H15:H16" si="17">-$H$12*F15</f>
        <v>-4175.208</v>
      </c>
      <c r="I15" s="36"/>
      <c r="J15" s="45" t="s">
        <v>72</v>
      </c>
      <c r="K15" s="1"/>
      <c r="L15" s="1"/>
      <c r="M15" s="61"/>
      <c r="N15" s="53">
        <v>0.01</v>
      </c>
      <c r="O15" s="50">
        <f t="shared" si="14"/>
        <v>-3123.6</v>
      </c>
      <c r="P15" s="51">
        <f t="shared" ref="P15:P16" si="18">-$P$12*N15</f>
        <v>-3217.308</v>
      </c>
      <c r="Q15" s="36"/>
      <c r="R15" s="45" t="s">
        <v>72</v>
      </c>
      <c r="S15" s="1"/>
      <c r="T15" s="1"/>
      <c r="U15" s="61"/>
      <c r="V15" s="53">
        <v>0.01</v>
      </c>
      <c r="W15" s="50">
        <f t="shared" si="15"/>
        <v>-4122.6</v>
      </c>
      <c r="X15" s="51">
        <f t="shared" ref="X15:X16" si="19">-$X$12*V15</f>
        <v>-4246.278</v>
      </c>
      <c r="Y15" s="36"/>
      <c r="Z15" s="45" t="s">
        <v>72</v>
      </c>
      <c r="AA15" s="1"/>
      <c r="AB15" s="1"/>
      <c r="AC15" s="61"/>
      <c r="AD15" s="53">
        <v>0.01</v>
      </c>
      <c r="AE15" s="50">
        <f t="shared" si="16"/>
        <v>-4293</v>
      </c>
      <c r="AF15" s="51">
        <f t="shared" ref="AF15:AF16" si="20">-$AF$12*AD15</f>
        <v>-4421.79</v>
      </c>
    </row>
    <row r="16" ht="15.75" customHeight="1">
      <c r="A16" s="36"/>
      <c r="B16" s="45" t="s">
        <v>73</v>
      </c>
      <c r="C16" s="1"/>
      <c r="D16" s="1"/>
      <c r="E16" s="61"/>
      <c r="F16" s="53">
        <v>0.01</v>
      </c>
      <c r="G16" s="50">
        <f t="shared" si="13"/>
        <v>-4053.6</v>
      </c>
      <c r="H16" s="51">
        <f t="shared" si="17"/>
        <v>-4175.208</v>
      </c>
      <c r="I16" s="36"/>
      <c r="J16" s="45" t="s">
        <v>73</v>
      </c>
      <c r="K16" s="1"/>
      <c r="L16" s="1"/>
      <c r="M16" s="61"/>
      <c r="N16" s="53">
        <v>0.01</v>
      </c>
      <c r="O16" s="50">
        <f t="shared" si="14"/>
        <v>-3123.6</v>
      </c>
      <c r="P16" s="51">
        <f t="shared" si="18"/>
        <v>-3217.308</v>
      </c>
      <c r="Q16" s="36"/>
      <c r="R16" s="45" t="s">
        <v>73</v>
      </c>
      <c r="S16" s="1"/>
      <c r="T16" s="1"/>
      <c r="U16" s="61"/>
      <c r="V16" s="53">
        <v>0.01</v>
      </c>
      <c r="W16" s="50">
        <f t="shared" si="15"/>
        <v>-4122.6</v>
      </c>
      <c r="X16" s="51">
        <f t="shared" si="19"/>
        <v>-4246.278</v>
      </c>
      <c r="Y16" s="36"/>
      <c r="Z16" s="45" t="s">
        <v>73</v>
      </c>
      <c r="AA16" s="1"/>
      <c r="AB16" s="1"/>
      <c r="AC16" s="61"/>
      <c r="AD16" s="53">
        <v>0.01</v>
      </c>
      <c r="AE16" s="50">
        <f t="shared" si="16"/>
        <v>-4293</v>
      </c>
      <c r="AF16" s="51">
        <f t="shared" si="20"/>
        <v>-4421.79</v>
      </c>
    </row>
    <row r="17" ht="15.75" customHeight="1">
      <c r="A17" s="36"/>
      <c r="B17" s="45"/>
      <c r="C17" s="1"/>
      <c r="D17" s="1"/>
      <c r="E17" s="61"/>
      <c r="F17" s="1"/>
      <c r="G17" s="50"/>
      <c r="H17" s="51"/>
      <c r="I17" s="36"/>
      <c r="J17" s="45"/>
      <c r="K17" s="1"/>
      <c r="L17" s="1"/>
      <c r="M17" s="61"/>
      <c r="N17" s="1"/>
      <c r="O17" s="50"/>
      <c r="P17" s="51"/>
      <c r="Q17" s="36"/>
      <c r="R17" s="45"/>
      <c r="S17" s="1"/>
      <c r="T17" s="1"/>
      <c r="U17" s="61"/>
      <c r="V17" s="1"/>
      <c r="W17" s="50"/>
      <c r="X17" s="51"/>
      <c r="Y17" s="36"/>
      <c r="Z17" s="45"/>
      <c r="AA17" s="1"/>
      <c r="AB17" s="1"/>
      <c r="AC17" s="61"/>
      <c r="AD17" s="1"/>
      <c r="AE17" s="50"/>
      <c r="AF17" s="51"/>
    </row>
    <row r="18" ht="15.75" customHeight="1">
      <c r="A18" s="36"/>
      <c r="B18" s="62" t="s">
        <v>74</v>
      </c>
      <c r="C18" s="63"/>
      <c r="D18" s="63"/>
      <c r="E18" s="63"/>
      <c r="F18" s="63"/>
      <c r="G18" s="64">
        <f t="shared" ref="G18:H18" si="21">G12+SUM(G14:G16)</f>
        <v>397252.8</v>
      </c>
      <c r="H18" s="65">
        <f t="shared" si="21"/>
        <v>388294.344</v>
      </c>
      <c r="I18" s="36"/>
      <c r="J18" s="62" t="s">
        <v>74</v>
      </c>
      <c r="K18" s="63"/>
      <c r="L18" s="63"/>
      <c r="M18" s="63"/>
      <c r="N18" s="63"/>
      <c r="O18" s="64">
        <f t="shared" ref="O18:P18" si="22">O12+SUM(O14:O16)</f>
        <v>306112.8</v>
      </c>
      <c r="P18" s="65">
        <f t="shared" si="22"/>
        <v>299209.644</v>
      </c>
      <c r="Q18" s="36"/>
      <c r="R18" s="62" t="s">
        <v>74</v>
      </c>
      <c r="S18" s="63"/>
      <c r="T18" s="63"/>
      <c r="U18" s="63"/>
      <c r="V18" s="63"/>
      <c r="W18" s="64">
        <f t="shared" ref="W18:X18" si="23">W12+SUM(W14:W16)</f>
        <v>404014.8</v>
      </c>
      <c r="X18" s="65">
        <f t="shared" si="23"/>
        <v>394903.854</v>
      </c>
      <c r="Y18" s="36"/>
      <c r="Z18" s="62" t="s">
        <v>74</v>
      </c>
      <c r="AA18" s="63"/>
      <c r="AB18" s="63"/>
      <c r="AC18" s="63"/>
      <c r="AD18" s="63"/>
      <c r="AE18" s="64">
        <f t="shared" ref="AE18:AF18" si="24">AE12+SUM(AE14:AE16)</f>
        <v>412128</v>
      </c>
      <c r="AF18" s="65">
        <f t="shared" si="24"/>
        <v>411226.47</v>
      </c>
    </row>
    <row r="19" ht="15.75" customHeight="1">
      <c r="A19" s="36"/>
      <c r="B19" s="45" t="s">
        <v>75</v>
      </c>
      <c r="C19" s="1"/>
      <c r="D19" s="1"/>
      <c r="E19" s="1"/>
      <c r="F19" s="1"/>
      <c r="G19" s="50">
        <v>18027.0</v>
      </c>
      <c r="H19" s="65">
        <f>G19*(1+$C$96)</f>
        <v>18567.81</v>
      </c>
      <c r="I19" s="36"/>
      <c r="J19" s="45" t="s">
        <v>76</v>
      </c>
      <c r="K19" s="1"/>
      <c r="L19" s="1"/>
      <c r="M19" s="1"/>
      <c r="N19" s="1"/>
      <c r="O19" s="50">
        <v>7440.0</v>
      </c>
      <c r="P19" s="65">
        <f>O19*(1+$C$96)</f>
        <v>7663.2</v>
      </c>
      <c r="Q19" s="36"/>
      <c r="R19" s="45" t="s">
        <v>76</v>
      </c>
      <c r="S19" s="1"/>
      <c r="T19" s="1"/>
      <c r="U19" s="1"/>
      <c r="V19" s="1"/>
      <c r="W19" s="50">
        <v>12000.0</v>
      </c>
      <c r="X19" s="65">
        <f>W19*(1+$C$96)</f>
        <v>12360</v>
      </c>
      <c r="Y19" s="36"/>
      <c r="Z19" s="45" t="s">
        <v>76</v>
      </c>
      <c r="AA19" s="1"/>
      <c r="AB19" s="1"/>
      <c r="AC19" s="1"/>
      <c r="AD19" s="1"/>
      <c r="AE19" s="50">
        <v>15800.0</v>
      </c>
      <c r="AF19" s="65">
        <f>AE19*(1+$C$96)</f>
        <v>16274</v>
      </c>
    </row>
    <row r="20" ht="15.75" customHeight="1">
      <c r="A20" s="36"/>
      <c r="B20" s="45" t="s">
        <v>77</v>
      </c>
      <c r="C20" s="1"/>
      <c r="D20" s="1"/>
      <c r="E20" s="1"/>
      <c r="F20" s="1"/>
      <c r="G20" s="50">
        <v>20160.0</v>
      </c>
      <c r="H20" s="51">
        <f>H28*(1+E21)</f>
        <v>13825.96965</v>
      </c>
      <c r="I20" s="36"/>
      <c r="J20" s="45" t="str">
        <f t="shared" ref="J20:J21" si="25">B20</f>
        <v>Utility Reimburshment (Electricity, Water, Gas, Cable &amp; Internet)</v>
      </c>
      <c r="K20" s="1"/>
      <c r="L20" s="1"/>
      <c r="M20" s="1"/>
      <c r="N20" s="1"/>
      <c r="O20" s="50">
        <v>25368.0</v>
      </c>
      <c r="P20" s="51">
        <f>P28*(1+M21)</f>
        <v>18707.27046</v>
      </c>
      <c r="Q20" s="36"/>
      <c r="R20" s="45" t="str">
        <f t="shared" ref="R20:R21" si="27">J20</f>
        <v>Utility Reimburshment (Electricity, Water, Gas, Cable &amp; Internet)</v>
      </c>
      <c r="S20" s="1"/>
      <c r="T20" s="1"/>
      <c r="U20" s="1"/>
      <c r="V20" s="1"/>
      <c r="W20" s="50">
        <v>27228.0</v>
      </c>
      <c r="X20" s="51">
        <f>X28*(1+U21)</f>
        <v>24043.41566</v>
      </c>
      <c r="Y20" s="36"/>
      <c r="Z20" s="45" t="str">
        <f t="shared" ref="Z20:Z21" si="28">R20</f>
        <v>Utility Reimburshment (Electricity, Water, Gas, Cable &amp; Internet)</v>
      </c>
      <c r="AA20" s="1"/>
      <c r="AB20" s="1"/>
      <c r="AC20" s="1"/>
      <c r="AD20" s="1"/>
      <c r="AE20" s="50">
        <v>30420.0</v>
      </c>
      <c r="AF20" s="51">
        <f>AF28*(1+AB21)</f>
        <v>23045.63921</v>
      </c>
    </row>
    <row r="21" ht="15.75" customHeight="1">
      <c r="A21" s="36"/>
      <c r="B21" s="45" t="s">
        <v>78</v>
      </c>
      <c r="C21" s="1"/>
      <c r="D21" s="8"/>
      <c r="E21" s="53">
        <v>0.15</v>
      </c>
      <c r="F21" s="66">
        <v>0.0</v>
      </c>
      <c r="G21" s="64"/>
      <c r="H21" s="65"/>
      <c r="I21" s="36"/>
      <c r="J21" s="45" t="str">
        <f t="shared" si="25"/>
        <v>Utility Buyback Premium</v>
      </c>
      <c r="K21" s="1"/>
      <c r="L21" s="8"/>
      <c r="M21" s="53">
        <f t="shared" ref="M21:N21" si="26">E21</f>
        <v>0.15</v>
      </c>
      <c r="N21" s="66">
        <f t="shared" si="26"/>
        <v>0</v>
      </c>
      <c r="O21" s="64"/>
      <c r="P21" s="65"/>
      <c r="Q21" s="36"/>
      <c r="R21" s="45" t="str">
        <f t="shared" si="27"/>
        <v>Utility Buyback Premium</v>
      </c>
      <c r="S21" s="1"/>
      <c r="T21" s="8"/>
      <c r="U21" s="53">
        <v>0.1</v>
      </c>
      <c r="V21" s="66">
        <f>N21</f>
        <v>0</v>
      </c>
      <c r="W21" s="64"/>
      <c r="X21" s="65"/>
      <c r="Y21" s="36"/>
      <c r="Z21" s="45" t="str">
        <f t="shared" si="28"/>
        <v>Utility Buyback Premium</v>
      </c>
      <c r="AA21" s="1"/>
      <c r="AB21" s="53">
        <f>U21</f>
        <v>0.1</v>
      </c>
      <c r="AC21" s="53"/>
      <c r="AD21" s="66">
        <f>V21</f>
        <v>0</v>
      </c>
      <c r="AE21" s="64"/>
      <c r="AF21" s="65"/>
    </row>
    <row r="22" ht="15.75" customHeight="1">
      <c r="A22" s="36"/>
      <c r="B22" s="41" t="s">
        <v>79</v>
      </c>
      <c r="C22" s="42"/>
      <c r="D22" s="42"/>
      <c r="E22" s="42"/>
      <c r="F22" s="42"/>
      <c r="G22" s="67">
        <f t="shared" ref="G22:H22" si="29">SUM(G18:G21)</f>
        <v>435439.8</v>
      </c>
      <c r="H22" s="68">
        <f t="shared" si="29"/>
        <v>420688.1236</v>
      </c>
      <c r="I22" s="36"/>
      <c r="J22" s="41" t="s">
        <v>79</v>
      </c>
      <c r="K22" s="42"/>
      <c r="L22" s="42"/>
      <c r="M22" s="42"/>
      <c r="N22" s="42"/>
      <c r="O22" s="67">
        <f t="shared" ref="O22:P22" si="30">SUM(O18:O20)</f>
        <v>338920.8</v>
      </c>
      <c r="P22" s="68">
        <f t="shared" si="30"/>
        <v>325580.1145</v>
      </c>
      <c r="Q22" s="36"/>
      <c r="R22" s="41" t="s">
        <v>79</v>
      </c>
      <c r="S22" s="42"/>
      <c r="T22" s="42"/>
      <c r="U22" s="42"/>
      <c r="V22" s="42"/>
      <c r="W22" s="67">
        <f t="shared" ref="W22:X22" si="31">SUM(W18:W20)</f>
        <v>443242.8</v>
      </c>
      <c r="X22" s="68">
        <f t="shared" si="31"/>
        <v>431307.2697</v>
      </c>
      <c r="Y22" s="36"/>
      <c r="Z22" s="41" t="s">
        <v>79</v>
      </c>
      <c r="AA22" s="42"/>
      <c r="AB22" s="42"/>
      <c r="AC22" s="42"/>
      <c r="AD22" s="42"/>
      <c r="AE22" s="67">
        <f t="shared" ref="AE22:AF22" si="32">SUM(AE18:AE20)</f>
        <v>458348</v>
      </c>
      <c r="AF22" s="68">
        <f t="shared" si="32"/>
        <v>450546.1092</v>
      </c>
    </row>
    <row r="23" ht="15.75" customHeight="1">
      <c r="A23" s="36"/>
      <c r="B23" s="45"/>
      <c r="C23" s="1"/>
      <c r="D23" s="1"/>
      <c r="E23" s="1"/>
      <c r="F23" s="1"/>
      <c r="G23" s="64"/>
      <c r="H23" s="65"/>
      <c r="I23" s="36"/>
      <c r="J23" s="45"/>
      <c r="K23" s="1"/>
      <c r="L23" s="1"/>
      <c r="M23" s="1"/>
      <c r="N23" s="1"/>
      <c r="O23" s="64"/>
      <c r="P23" s="65"/>
      <c r="Q23" s="36"/>
      <c r="R23" s="45"/>
      <c r="S23" s="1"/>
      <c r="T23" s="1"/>
      <c r="U23" s="1"/>
      <c r="V23" s="1"/>
      <c r="W23" s="64"/>
      <c r="X23" s="65"/>
      <c r="Y23" s="36"/>
      <c r="Z23" s="45"/>
      <c r="AA23" s="1"/>
      <c r="AB23" s="1"/>
      <c r="AC23" s="1"/>
      <c r="AD23" s="1"/>
      <c r="AE23" s="64"/>
      <c r="AF23" s="65"/>
    </row>
    <row r="24" ht="15.75" customHeight="1">
      <c r="A24" s="36"/>
      <c r="B24" s="69" t="s">
        <v>80</v>
      </c>
      <c r="C24" s="1"/>
      <c r="D24" s="1"/>
      <c r="E24" s="1"/>
      <c r="F24" s="1"/>
      <c r="G24" s="50"/>
      <c r="H24" s="51"/>
      <c r="I24" s="36"/>
      <c r="J24" s="69" t="s">
        <v>80</v>
      </c>
      <c r="K24" s="1"/>
      <c r="L24" s="1"/>
      <c r="M24" s="1"/>
      <c r="N24" s="1"/>
      <c r="O24" s="50"/>
      <c r="P24" s="51"/>
      <c r="Q24" s="36"/>
      <c r="R24" s="69" t="s">
        <v>80</v>
      </c>
      <c r="S24" s="1"/>
      <c r="T24" s="1"/>
      <c r="U24" s="1"/>
      <c r="V24" s="1"/>
      <c r="W24" s="50"/>
      <c r="X24" s="51"/>
      <c r="Y24" s="36"/>
      <c r="Z24" s="69" t="s">
        <v>80</v>
      </c>
      <c r="AA24" s="1"/>
      <c r="AB24" s="1"/>
      <c r="AC24" s="1"/>
      <c r="AD24" s="1"/>
      <c r="AE24" s="50"/>
      <c r="AF24" s="51"/>
    </row>
    <row r="25" ht="15.75" customHeight="1">
      <c r="A25" s="36"/>
      <c r="B25" s="45" t="s">
        <v>81</v>
      </c>
      <c r="C25" s="1"/>
      <c r="D25" s="1"/>
      <c r="E25" s="1"/>
      <c r="F25" s="53">
        <v>0.01</v>
      </c>
      <c r="G25" s="50">
        <f>F25*G22</f>
        <v>4354.398</v>
      </c>
      <c r="H25" s="51">
        <f>$F$25*H22</f>
        <v>4206.881236</v>
      </c>
      <c r="I25" s="36"/>
      <c r="J25" s="45" t="s">
        <v>81</v>
      </c>
      <c r="K25" s="1"/>
      <c r="L25" s="1"/>
      <c r="M25" s="1"/>
      <c r="N25" s="53">
        <v>0.05</v>
      </c>
      <c r="O25" s="50">
        <f>N25*O22</f>
        <v>16946.04</v>
      </c>
      <c r="P25" s="51">
        <f>N25*P22</f>
        <v>16279.00572</v>
      </c>
      <c r="Q25" s="36"/>
      <c r="R25" s="45" t="s">
        <v>81</v>
      </c>
      <c r="S25" s="1"/>
      <c r="T25" s="1"/>
      <c r="U25" s="1"/>
      <c r="V25" s="53">
        <v>0.02</v>
      </c>
      <c r="W25" s="50">
        <f>V25*W22</f>
        <v>8864.856</v>
      </c>
      <c r="X25" s="51">
        <f>V25*X22</f>
        <v>8626.145393</v>
      </c>
      <c r="Y25" s="36"/>
      <c r="Z25" s="45" t="s">
        <v>81</v>
      </c>
      <c r="AA25" s="1"/>
      <c r="AB25" s="1"/>
      <c r="AC25" s="1"/>
      <c r="AD25" s="53">
        <v>0.02</v>
      </c>
      <c r="AE25" s="50">
        <f>AD25*AE22</f>
        <v>9166.96</v>
      </c>
      <c r="AF25" s="51">
        <f>AD25*AF22</f>
        <v>9010.922184</v>
      </c>
    </row>
    <row r="26" ht="15.75" customHeight="1">
      <c r="A26" s="36"/>
      <c r="B26" s="45" t="s">
        <v>82</v>
      </c>
      <c r="C26" s="1"/>
      <c r="D26" s="1"/>
      <c r="E26" s="1"/>
      <c r="F26" s="53">
        <v>0.08</v>
      </c>
      <c r="G26" s="50">
        <f>F26*G22</f>
        <v>34835.184</v>
      </c>
      <c r="H26" s="51">
        <f>$F$26*H22</f>
        <v>33655.04989</v>
      </c>
      <c r="I26" s="36"/>
      <c r="J26" s="45" t="s">
        <v>82</v>
      </c>
      <c r="K26" s="1"/>
      <c r="L26" s="1"/>
      <c r="M26" s="1"/>
      <c r="N26" s="53">
        <v>0.05</v>
      </c>
      <c r="O26" s="50">
        <f>N26*O22</f>
        <v>16946.04</v>
      </c>
      <c r="P26" s="51">
        <f>N26*P22</f>
        <v>16279.00572</v>
      </c>
      <c r="Q26" s="36"/>
      <c r="R26" s="45" t="s">
        <v>82</v>
      </c>
      <c r="S26" s="1"/>
      <c r="T26" s="1"/>
      <c r="U26" s="1"/>
      <c r="V26" s="53">
        <v>0.08</v>
      </c>
      <c r="W26" s="50">
        <f>V26*W22</f>
        <v>35459.424</v>
      </c>
      <c r="X26" s="51">
        <f>V26*X22</f>
        <v>34504.58157</v>
      </c>
      <c r="Y26" s="36"/>
      <c r="Z26" s="45" t="s">
        <v>82</v>
      </c>
      <c r="AA26" s="1"/>
      <c r="AB26" s="1"/>
      <c r="AC26" s="1"/>
      <c r="AD26" s="53">
        <v>0.08</v>
      </c>
      <c r="AE26" s="50">
        <f>AD26*AE22</f>
        <v>36667.84</v>
      </c>
      <c r="AF26" s="51">
        <f>AD26*AF22</f>
        <v>36043.68874</v>
      </c>
    </row>
    <row r="27" ht="15.75" customHeight="1">
      <c r="A27" s="36"/>
      <c r="B27" s="45" t="s">
        <v>83</v>
      </c>
      <c r="C27" s="1"/>
      <c r="D27" s="1"/>
      <c r="E27" s="1"/>
      <c r="F27" s="1"/>
      <c r="G27" s="50">
        <v>2830.0</v>
      </c>
      <c r="H27" s="51">
        <f t="shared" ref="H27:H29" si="33">G27*(1+$C$98)</f>
        <v>2914.9</v>
      </c>
      <c r="I27" s="36"/>
      <c r="J27" s="45" t="s">
        <v>83</v>
      </c>
      <c r="K27" s="1"/>
      <c r="L27" s="1"/>
      <c r="M27" s="1"/>
      <c r="N27" s="1"/>
      <c r="O27" s="50">
        <v>2642.0</v>
      </c>
      <c r="P27" s="51">
        <f t="shared" ref="P27:P29" si="34">O27*(1+$C$98)</f>
        <v>2721.26</v>
      </c>
      <c r="Q27" s="36"/>
      <c r="R27" s="45" t="s">
        <v>83</v>
      </c>
      <c r="S27" s="1"/>
      <c r="T27" s="1"/>
      <c r="U27" s="1"/>
      <c r="V27" s="1"/>
      <c r="W27" s="50">
        <v>4057.0</v>
      </c>
      <c r="X27" s="51">
        <f t="shared" ref="X27:X29" si="35">W27*(1+$C$98)</f>
        <v>4178.71</v>
      </c>
      <c r="Y27" s="36"/>
      <c r="Z27" s="45" t="s">
        <v>83</v>
      </c>
      <c r="AA27" s="1"/>
      <c r="AB27" s="1"/>
      <c r="AC27" s="1"/>
      <c r="AD27" s="1"/>
      <c r="AE27" s="50">
        <v>2098.2</v>
      </c>
      <c r="AF27" s="51">
        <f t="shared" ref="AF27:AF29" si="36">AE27*(1+$C$98)</f>
        <v>2161.146</v>
      </c>
    </row>
    <row r="28" ht="15.75" customHeight="1">
      <c r="A28" s="36"/>
      <c r="B28" s="45" t="s">
        <v>84</v>
      </c>
      <c r="C28" s="1"/>
      <c r="D28" s="1"/>
      <c r="E28" s="1"/>
      <c r="F28" s="1"/>
      <c r="G28" s="50">
        <v>11672.41</v>
      </c>
      <c r="H28" s="51">
        <f t="shared" si="33"/>
        <v>12022.5823</v>
      </c>
      <c r="I28" s="36"/>
      <c r="J28" s="45" t="s">
        <v>85</v>
      </c>
      <c r="K28" s="1"/>
      <c r="L28" s="1"/>
      <c r="M28" s="1"/>
      <c r="N28" s="1"/>
      <c r="O28" s="50">
        <v>15793.39</v>
      </c>
      <c r="P28" s="51">
        <f t="shared" si="34"/>
        <v>16267.1917</v>
      </c>
      <c r="Q28" s="36"/>
      <c r="R28" s="45" t="s">
        <v>85</v>
      </c>
      <c r="S28" s="1"/>
      <c r="T28" s="1"/>
      <c r="U28" s="1"/>
      <c r="V28" s="1"/>
      <c r="W28" s="50">
        <v>21221.02</v>
      </c>
      <c r="X28" s="51">
        <f t="shared" si="35"/>
        <v>21857.6506</v>
      </c>
      <c r="Y28" s="36"/>
      <c r="Z28" s="45" t="s">
        <v>85</v>
      </c>
      <c r="AA28" s="1"/>
      <c r="AB28" s="1"/>
      <c r="AC28" s="1"/>
      <c r="AD28" s="1"/>
      <c r="AE28" s="50">
        <v>20340.37</v>
      </c>
      <c r="AF28" s="51">
        <f t="shared" si="36"/>
        <v>20950.5811</v>
      </c>
    </row>
    <row r="29" ht="15.75" customHeight="1">
      <c r="A29" s="36"/>
      <c r="B29" s="45" t="s">
        <v>86</v>
      </c>
      <c r="C29" s="1"/>
      <c r="D29" s="1"/>
      <c r="E29" s="1"/>
      <c r="F29" s="1"/>
      <c r="G29" s="50">
        <v>5028.57</v>
      </c>
      <c r="H29" s="51">
        <f t="shared" si="33"/>
        <v>5179.4271</v>
      </c>
      <c r="I29" s="36"/>
      <c r="J29" s="45" t="s">
        <v>86</v>
      </c>
      <c r="K29" s="1"/>
      <c r="L29" s="1"/>
      <c r="M29" s="1"/>
      <c r="N29" s="1"/>
      <c r="O29" s="50">
        <v>2875.45</v>
      </c>
      <c r="P29" s="51">
        <f t="shared" si="34"/>
        <v>2961.7135</v>
      </c>
      <c r="Q29" s="36"/>
      <c r="R29" s="45" t="s">
        <v>86</v>
      </c>
      <c r="S29" s="1"/>
      <c r="T29" s="1"/>
      <c r="U29" s="1"/>
      <c r="V29" s="1"/>
      <c r="W29" s="50">
        <v>5406.93</v>
      </c>
      <c r="X29" s="51">
        <f t="shared" si="35"/>
        <v>5569.1379</v>
      </c>
      <c r="Y29" s="36"/>
      <c r="Z29" s="45" t="s">
        <v>86</v>
      </c>
      <c r="AA29" s="1"/>
      <c r="AB29" s="1"/>
      <c r="AC29" s="1"/>
      <c r="AD29" s="1"/>
      <c r="AE29" s="50">
        <v>5782.12</v>
      </c>
      <c r="AF29" s="51">
        <f t="shared" si="36"/>
        <v>5955.5836</v>
      </c>
    </row>
    <row r="30" ht="15.75" customHeight="1">
      <c r="A30" s="36"/>
      <c r="B30" s="45" t="s">
        <v>87</v>
      </c>
      <c r="C30" s="1"/>
      <c r="D30" s="1"/>
      <c r="E30" s="1"/>
      <c r="F30" s="53">
        <v>0.03</v>
      </c>
      <c r="G30" s="50">
        <v>41932.735740240816</v>
      </c>
      <c r="H30" s="51">
        <f>$F$30*H18</f>
        <v>11648.83032</v>
      </c>
      <c r="I30" s="36"/>
      <c r="J30" s="45" t="s">
        <v>87</v>
      </c>
      <c r="K30" s="1"/>
      <c r="L30" s="1"/>
      <c r="M30" s="1"/>
      <c r="N30" s="53">
        <v>0.03</v>
      </c>
      <c r="O30" s="50">
        <v>34033.673620974216</v>
      </c>
      <c r="P30" s="51">
        <f>$N$30*P18</f>
        <v>8976.28932</v>
      </c>
      <c r="Q30" s="36"/>
      <c r="R30" s="45" t="s">
        <v>87</v>
      </c>
      <c r="S30" s="1"/>
      <c r="T30" s="1"/>
      <c r="U30" s="1"/>
      <c r="V30" s="53">
        <v>0.03</v>
      </c>
      <c r="W30" s="50">
        <v>41519.128057094116</v>
      </c>
      <c r="X30" s="51">
        <f>$V$30*X18</f>
        <v>11847.11562</v>
      </c>
      <c r="Y30" s="36"/>
      <c r="Z30" s="45" t="s">
        <v>87</v>
      </c>
      <c r="AA30" s="1"/>
      <c r="AB30" s="1"/>
      <c r="AC30" s="1"/>
      <c r="AD30" s="53">
        <v>0.03</v>
      </c>
      <c r="AE30" s="50">
        <v>44887.18753028315</v>
      </c>
      <c r="AF30" s="51">
        <f>$N$30*AF18</f>
        <v>12336.7941</v>
      </c>
    </row>
    <row r="31" ht="15.75" customHeight="1">
      <c r="A31" s="36"/>
      <c r="B31" s="45" t="s">
        <v>88</v>
      </c>
      <c r="C31" s="1"/>
      <c r="D31" s="1"/>
      <c r="E31" s="1"/>
      <c r="F31" s="1"/>
      <c r="G31" s="50">
        <v>1213.13</v>
      </c>
      <c r="H31" s="51">
        <f t="shared" ref="H31:H33" si="37">G31*(1+$C$98)</f>
        <v>1249.5239</v>
      </c>
      <c r="I31" s="36"/>
      <c r="J31" s="45" t="s">
        <v>88</v>
      </c>
      <c r="K31" s="1"/>
      <c r="L31" s="1"/>
      <c r="M31" s="1"/>
      <c r="N31" s="1"/>
      <c r="O31" s="50">
        <v>623.72</v>
      </c>
      <c r="P31" s="51">
        <f t="shared" ref="P31:P33" si="38">O31*(1+$C$98)</f>
        <v>642.4316</v>
      </c>
      <c r="Q31" s="36"/>
      <c r="R31" s="45" t="s">
        <v>88</v>
      </c>
      <c r="S31" s="1"/>
      <c r="T31" s="1"/>
      <c r="U31" s="1"/>
      <c r="V31" s="1"/>
      <c r="W31" s="50">
        <v>2108.72</v>
      </c>
      <c r="X31" s="51">
        <f t="shared" ref="X31:X33" si="39">W31*(1+$C$98)</f>
        <v>2171.9816</v>
      </c>
      <c r="Y31" s="36"/>
      <c r="Z31" s="45" t="s">
        <v>88</v>
      </c>
      <c r="AA31" s="1"/>
      <c r="AB31" s="1"/>
      <c r="AC31" s="1"/>
      <c r="AD31" s="1"/>
      <c r="AE31" s="50">
        <v>2416.94</v>
      </c>
      <c r="AF31" s="51">
        <f t="shared" ref="AF31:AF33" si="40">AE31*(1+$C$98)</f>
        <v>2489.4482</v>
      </c>
    </row>
    <row r="32" ht="15.75" customHeight="1">
      <c r="A32" s="36"/>
      <c r="B32" s="45" t="s">
        <v>89</v>
      </c>
      <c r="C32" s="1"/>
      <c r="D32" s="1"/>
      <c r="E32" s="1"/>
      <c r="F32" s="53"/>
      <c r="G32" s="50">
        <v>1454.12</v>
      </c>
      <c r="H32" s="51">
        <f t="shared" si="37"/>
        <v>1497.7436</v>
      </c>
      <c r="I32" s="36"/>
      <c r="J32" s="45" t="s">
        <v>89</v>
      </c>
      <c r="K32" s="1"/>
      <c r="L32" s="1"/>
      <c r="M32" s="1"/>
      <c r="N32" s="53"/>
      <c r="O32" s="50">
        <v>1474.29</v>
      </c>
      <c r="P32" s="51">
        <f t="shared" si="38"/>
        <v>1518.5187</v>
      </c>
      <c r="Q32" s="36"/>
      <c r="R32" s="45" t="s">
        <v>89</v>
      </c>
      <c r="S32" s="1"/>
      <c r="T32" s="1"/>
      <c r="U32" s="1"/>
      <c r="V32" s="53"/>
      <c r="W32" s="50">
        <v>1171.59</v>
      </c>
      <c r="X32" s="51">
        <f t="shared" si="39"/>
        <v>1206.7377</v>
      </c>
      <c r="Y32" s="36"/>
      <c r="Z32" s="45" t="s">
        <v>89</v>
      </c>
      <c r="AA32" s="1"/>
      <c r="AB32" s="1"/>
      <c r="AC32" s="1"/>
      <c r="AD32" s="53"/>
      <c r="AE32" s="50">
        <v>1990.35</v>
      </c>
      <c r="AF32" s="51">
        <f t="shared" si="40"/>
        <v>2050.0605</v>
      </c>
    </row>
    <row r="33" ht="15.75" customHeight="1">
      <c r="A33" s="36"/>
      <c r="B33" s="45" t="s">
        <v>90</v>
      </c>
      <c r="C33" s="1"/>
      <c r="D33" s="1"/>
      <c r="E33" s="1"/>
      <c r="F33" s="1"/>
      <c r="G33" s="50">
        <v>1559.0</v>
      </c>
      <c r="H33" s="51">
        <f t="shared" si="37"/>
        <v>1605.77</v>
      </c>
      <c r="I33" s="36"/>
      <c r="J33" s="45" t="s">
        <v>90</v>
      </c>
      <c r="K33" s="1"/>
      <c r="L33" s="1"/>
      <c r="M33" s="1"/>
      <c r="N33" s="1"/>
      <c r="O33" s="50">
        <v>1885.0</v>
      </c>
      <c r="P33" s="51">
        <f t="shared" si="38"/>
        <v>1941.55</v>
      </c>
      <c r="Q33" s="36"/>
      <c r="R33" s="45" t="s">
        <v>91</v>
      </c>
      <c r="S33" s="1"/>
      <c r="T33" s="1"/>
      <c r="U33" s="1"/>
      <c r="V33" s="1"/>
      <c r="W33" s="50">
        <v>3539.74</v>
      </c>
      <c r="X33" s="51">
        <f t="shared" si="39"/>
        <v>3645.9322</v>
      </c>
      <c r="Y33" s="36"/>
      <c r="Z33" s="45" t="s">
        <v>90</v>
      </c>
      <c r="AA33" s="1"/>
      <c r="AB33" s="1"/>
      <c r="AC33" s="1"/>
      <c r="AD33" s="1"/>
      <c r="AE33" s="50">
        <v>1482.65</v>
      </c>
      <c r="AF33" s="51">
        <f t="shared" si="40"/>
        <v>1527.1295</v>
      </c>
    </row>
    <row r="34" ht="15.75" customHeight="1">
      <c r="A34" s="36"/>
      <c r="B34" s="45" t="s">
        <v>92</v>
      </c>
      <c r="C34" s="1"/>
      <c r="D34" s="1"/>
      <c r="E34" s="1"/>
      <c r="F34" s="1"/>
      <c r="G34" s="50">
        <v>66386.18</v>
      </c>
      <c r="H34" s="51">
        <v>71016.46</v>
      </c>
      <c r="I34" s="36"/>
      <c r="J34" s="45" t="s">
        <v>92</v>
      </c>
      <c r="K34" s="1"/>
      <c r="L34" s="1"/>
      <c r="M34" s="1"/>
      <c r="N34" s="1"/>
      <c r="O34" s="50">
        <v>28609.3</v>
      </c>
      <c r="P34" s="51">
        <v>30604.83</v>
      </c>
      <c r="Q34" s="36"/>
      <c r="R34" s="45" t="s">
        <v>92</v>
      </c>
      <c r="S34" s="1"/>
      <c r="T34" s="1"/>
      <c r="U34" s="1"/>
      <c r="V34" s="1"/>
      <c r="W34" s="50">
        <v>54936.92</v>
      </c>
      <c r="X34" s="51">
        <v>58820.83</v>
      </c>
      <c r="Y34" s="36"/>
      <c r="Z34" s="45" t="s">
        <v>92</v>
      </c>
      <c r="AA34" s="1"/>
      <c r="AB34" s="1"/>
      <c r="AC34" s="1"/>
      <c r="AD34" s="1"/>
      <c r="AE34" s="50">
        <v>40335.1296</v>
      </c>
      <c r="AF34" s="51">
        <v>44532.25</v>
      </c>
    </row>
    <row r="35" ht="15.75" customHeight="1">
      <c r="A35" s="36"/>
      <c r="B35" s="45" t="s">
        <v>93</v>
      </c>
      <c r="C35" s="1"/>
      <c r="D35" s="1"/>
      <c r="E35" s="1"/>
      <c r="F35" s="1"/>
      <c r="G35" s="50">
        <v>9038.72</v>
      </c>
      <c r="H35" s="51">
        <f t="shared" ref="H35:H36" si="41">G35*(1+$C$98)</f>
        <v>9309.8816</v>
      </c>
      <c r="I35" s="36"/>
      <c r="J35" s="45" t="s">
        <v>93</v>
      </c>
      <c r="K35" s="1"/>
      <c r="L35" s="1"/>
      <c r="M35" s="1"/>
      <c r="N35" s="1"/>
      <c r="O35" s="50">
        <v>7328.51</v>
      </c>
      <c r="P35" s="51">
        <f t="shared" ref="P35:P36" si="42">O35*(1+$C$98)</f>
        <v>7548.3653</v>
      </c>
      <c r="Q35" s="36"/>
      <c r="R35" s="45" t="s">
        <v>93</v>
      </c>
      <c r="S35" s="1"/>
      <c r="T35" s="1"/>
      <c r="U35" s="1"/>
      <c r="V35" s="1"/>
      <c r="W35" s="50">
        <v>10092.15</v>
      </c>
      <c r="X35" s="51">
        <f t="shared" ref="X35:X36" si="43">W35*(1+$C$98)</f>
        <v>10394.9145</v>
      </c>
      <c r="Y35" s="36"/>
      <c r="Z35" s="45" t="s">
        <v>93</v>
      </c>
      <c r="AA35" s="1"/>
      <c r="AB35" s="1"/>
      <c r="AC35" s="1"/>
      <c r="AD35" s="1"/>
      <c r="AE35" s="50">
        <v>10095.32</v>
      </c>
      <c r="AF35" s="51">
        <f t="shared" ref="AF35:AF36" si="44">AE35*(1+$C$98)</f>
        <v>10398.1796</v>
      </c>
    </row>
    <row r="36" ht="15.75" customHeight="1">
      <c r="A36" s="36"/>
      <c r="B36" s="45" t="s">
        <v>94</v>
      </c>
      <c r="C36" s="1"/>
      <c r="D36" s="1"/>
      <c r="E36" s="1"/>
      <c r="F36" s="1"/>
      <c r="G36" s="50">
        <v>1240.0</v>
      </c>
      <c r="H36" s="51">
        <f t="shared" si="41"/>
        <v>1277.2</v>
      </c>
      <c r="I36" s="36"/>
      <c r="J36" s="45" t="s">
        <v>95</v>
      </c>
      <c r="K36" s="1"/>
      <c r="L36" s="1"/>
      <c r="M36" s="1"/>
      <c r="N36" s="1"/>
      <c r="O36" s="50">
        <v>943.0</v>
      </c>
      <c r="P36" s="51">
        <f t="shared" si="42"/>
        <v>971.29</v>
      </c>
      <c r="Q36" s="36"/>
      <c r="R36" s="45" t="s">
        <v>96</v>
      </c>
      <c r="S36" s="1"/>
      <c r="T36" s="1"/>
      <c r="U36" s="1"/>
      <c r="V36" s="1"/>
      <c r="W36" s="50">
        <v>2779.0</v>
      </c>
      <c r="X36" s="51">
        <f t="shared" si="43"/>
        <v>2862.37</v>
      </c>
      <c r="Y36" s="36"/>
      <c r="Z36" s="45" t="s">
        <v>97</v>
      </c>
      <c r="AA36" s="1"/>
      <c r="AB36" s="1"/>
      <c r="AC36" s="1"/>
      <c r="AD36" s="1"/>
      <c r="AE36" s="50">
        <v>1568.0</v>
      </c>
      <c r="AF36" s="51">
        <f t="shared" si="44"/>
        <v>1615.04</v>
      </c>
    </row>
    <row r="37" ht="15.75" customHeight="1">
      <c r="A37" s="36"/>
      <c r="B37" s="62" t="s">
        <v>98</v>
      </c>
      <c r="C37" s="63"/>
      <c r="D37" s="63"/>
      <c r="E37" s="63"/>
      <c r="F37" s="63"/>
      <c r="G37" s="64">
        <f t="shared" ref="G37:H37" si="45">SUM(G25:G36)</f>
        <v>181544.4477</v>
      </c>
      <c r="H37" s="65">
        <f t="shared" si="45"/>
        <v>155584.2499</v>
      </c>
      <c r="I37" s="36"/>
      <c r="J37" s="62" t="s">
        <v>98</v>
      </c>
      <c r="K37" s="63"/>
      <c r="L37" s="63"/>
      <c r="M37" s="63"/>
      <c r="N37" s="63"/>
      <c r="O37" s="64">
        <f t="shared" ref="O37:P37" si="46">SUM(O25:O36)</f>
        <v>130100.4136</v>
      </c>
      <c r="P37" s="65">
        <f t="shared" si="46"/>
        <v>106711.4516</v>
      </c>
      <c r="Q37" s="36"/>
      <c r="R37" s="62" t="s">
        <v>98</v>
      </c>
      <c r="S37" s="63"/>
      <c r="T37" s="63"/>
      <c r="U37" s="63"/>
      <c r="V37" s="63"/>
      <c r="W37" s="64">
        <f t="shared" ref="W37:X37" si="47">SUM(W25:W36)</f>
        <v>191156.4781</v>
      </c>
      <c r="X37" s="65">
        <f t="shared" si="47"/>
        <v>165686.1071</v>
      </c>
      <c r="Y37" s="36"/>
      <c r="Z37" s="62" t="s">
        <v>98</v>
      </c>
      <c r="AA37" s="63"/>
      <c r="AB37" s="63"/>
      <c r="AC37" s="63"/>
      <c r="AD37" s="63"/>
      <c r="AE37" s="64">
        <f t="shared" ref="AE37:AF37" si="48">SUM(AE25:AE36)</f>
        <v>176831.0671</v>
      </c>
      <c r="AF37" s="65">
        <f t="shared" si="48"/>
        <v>149070.8235</v>
      </c>
    </row>
    <row r="38" ht="15.75" customHeight="1">
      <c r="A38" s="36"/>
      <c r="B38" s="45"/>
      <c r="C38" s="1"/>
      <c r="D38" s="1"/>
      <c r="E38" s="1"/>
      <c r="F38" s="1"/>
      <c r="G38" s="70"/>
      <c r="H38" s="51"/>
      <c r="I38" s="36"/>
      <c r="J38" s="45"/>
      <c r="K38" s="1"/>
      <c r="L38" s="1"/>
      <c r="M38" s="1"/>
      <c r="N38" s="1"/>
      <c r="O38" s="50"/>
      <c r="P38" s="51"/>
      <c r="Q38" s="36"/>
      <c r="R38" s="45"/>
      <c r="S38" s="1"/>
      <c r="T38" s="1"/>
      <c r="U38" s="1"/>
      <c r="V38" s="1"/>
      <c r="W38" s="50"/>
      <c r="X38" s="51"/>
      <c r="Y38" s="36"/>
      <c r="Z38" s="45"/>
      <c r="AA38" s="1"/>
      <c r="AB38" s="1"/>
      <c r="AC38" s="1"/>
      <c r="AD38" s="1"/>
      <c r="AE38" s="50"/>
      <c r="AF38" s="51"/>
    </row>
    <row r="39" ht="15.75" customHeight="1">
      <c r="A39" s="36"/>
      <c r="B39" s="71" t="s">
        <v>99</v>
      </c>
      <c r="C39" s="72"/>
      <c r="D39" s="72"/>
      <c r="E39" s="72"/>
      <c r="F39" s="72"/>
      <c r="G39" s="73">
        <f t="shared" ref="G39:H39" si="49">G22-G37</f>
        <v>253895.3523</v>
      </c>
      <c r="H39" s="74">
        <f t="shared" si="49"/>
        <v>265103.8737</v>
      </c>
      <c r="I39" s="36"/>
      <c r="J39" s="71" t="s">
        <v>99</v>
      </c>
      <c r="K39" s="72"/>
      <c r="L39" s="72"/>
      <c r="M39" s="72"/>
      <c r="N39" s="72"/>
      <c r="O39" s="73">
        <f t="shared" ref="O39:P39" si="50">O22-O37</f>
        <v>208820.3864</v>
      </c>
      <c r="P39" s="74">
        <f t="shared" si="50"/>
        <v>218868.6629</v>
      </c>
      <c r="Q39" s="36"/>
      <c r="R39" s="71" t="s">
        <v>99</v>
      </c>
      <c r="S39" s="72"/>
      <c r="T39" s="72"/>
      <c r="U39" s="72"/>
      <c r="V39" s="72"/>
      <c r="W39" s="73">
        <f t="shared" ref="W39:X39" si="51">W22-W37</f>
        <v>252086.3219</v>
      </c>
      <c r="X39" s="74">
        <f t="shared" si="51"/>
        <v>265621.1626</v>
      </c>
      <c r="Y39" s="36"/>
      <c r="Z39" s="71" t="s">
        <v>99</v>
      </c>
      <c r="AA39" s="72"/>
      <c r="AB39" s="72"/>
      <c r="AC39" s="72"/>
      <c r="AD39" s="72"/>
      <c r="AE39" s="73">
        <f t="shared" ref="AE39:AF39" si="52">AE22-AE37</f>
        <v>281516.9329</v>
      </c>
      <c r="AF39" s="74">
        <f t="shared" si="52"/>
        <v>301475.2857</v>
      </c>
    </row>
    <row r="40" ht="15.75" customHeight="1">
      <c r="A40" s="36"/>
      <c r="B40" s="45"/>
      <c r="C40" s="1"/>
      <c r="D40" s="1"/>
      <c r="E40" s="1"/>
      <c r="F40" s="1"/>
      <c r="G40" s="1"/>
      <c r="H40" s="75"/>
      <c r="I40" s="36"/>
      <c r="J40" s="45"/>
      <c r="K40" s="1"/>
      <c r="L40" s="1"/>
      <c r="M40" s="1"/>
      <c r="N40" s="1"/>
      <c r="O40" s="1"/>
      <c r="P40" s="75"/>
      <c r="Q40" s="36"/>
      <c r="R40" s="45"/>
      <c r="S40" s="1"/>
      <c r="T40" s="1"/>
      <c r="U40" s="1"/>
      <c r="V40" s="1"/>
      <c r="W40" s="1"/>
      <c r="X40" s="75"/>
      <c r="Y40" s="36"/>
      <c r="Z40" s="45"/>
      <c r="AA40" s="1"/>
      <c r="AB40" s="1"/>
      <c r="AC40" s="1"/>
      <c r="AD40" s="1"/>
      <c r="AE40" s="1"/>
      <c r="AF40" s="75"/>
    </row>
    <row r="41" ht="15.75" customHeight="1">
      <c r="A41" s="36"/>
      <c r="B41" s="76" t="s">
        <v>100</v>
      </c>
      <c r="C41" s="77"/>
      <c r="D41" s="77"/>
      <c r="E41" s="1"/>
      <c r="F41" s="78" t="s">
        <v>101</v>
      </c>
      <c r="G41" s="79"/>
      <c r="H41" s="80"/>
      <c r="I41" s="36"/>
      <c r="J41" s="76" t="s">
        <v>100</v>
      </c>
      <c r="K41" s="77"/>
      <c r="L41" s="77"/>
      <c r="M41" s="1"/>
      <c r="N41" s="78" t="s">
        <v>101</v>
      </c>
      <c r="O41" s="79"/>
      <c r="P41" s="80"/>
      <c r="Q41" s="36"/>
      <c r="R41" s="76" t="s">
        <v>100</v>
      </c>
      <c r="S41" s="77"/>
      <c r="T41" s="77"/>
      <c r="U41" s="1"/>
      <c r="V41" s="78" t="s">
        <v>101</v>
      </c>
      <c r="W41" s="79"/>
      <c r="X41" s="80"/>
      <c r="Y41" s="36"/>
      <c r="Z41" s="76" t="s">
        <v>100</v>
      </c>
      <c r="AA41" s="77"/>
      <c r="AB41" s="81"/>
      <c r="AC41" s="1"/>
      <c r="AD41" s="82" t="s">
        <v>101</v>
      </c>
      <c r="AE41" s="83"/>
      <c r="AF41" s="84"/>
    </row>
    <row r="42" ht="15.75" customHeight="1">
      <c r="A42" s="36"/>
      <c r="B42" s="41" t="s">
        <v>102</v>
      </c>
      <c r="C42" s="85"/>
      <c r="D42" s="86">
        <f>D43+D51</f>
        <v>3771544.443</v>
      </c>
      <c r="E42" s="1"/>
      <c r="F42" s="9" t="s">
        <v>103</v>
      </c>
      <c r="G42" s="1"/>
      <c r="H42" s="87">
        <f>MIN(H57,H63,H68)</f>
        <v>2474302.821</v>
      </c>
      <c r="I42" s="36"/>
      <c r="J42" s="41" t="s">
        <v>102</v>
      </c>
      <c r="K42" s="85"/>
      <c r="L42" s="86">
        <f>L43+L51</f>
        <v>3113771.511</v>
      </c>
      <c r="M42" s="1"/>
      <c r="N42" s="9" t="s">
        <v>103</v>
      </c>
      <c r="O42" s="1"/>
      <c r="P42" s="87">
        <f>MIN(P57,P63,P68)</f>
        <v>2042774.187</v>
      </c>
      <c r="Q42" s="36"/>
      <c r="R42" s="41" t="s">
        <v>102</v>
      </c>
      <c r="S42" s="85"/>
      <c r="T42" s="86">
        <f>T43+T51</f>
        <v>3778903.74</v>
      </c>
      <c r="U42" s="1"/>
      <c r="V42" s="9" t="s">
        <v>103</v>
      </c>
      <c r="W42" s="1"/>
      <c r="X42" s="87">
        <f>MIN(X57,X63,X68)</f>
        <v>2479130.851</v>
      </c>
      <c r="Y42" s="36"/>
      <c r="Z42" s="41" t="s">
        <v>102</v>
      </c>
      <c r="AA42" s="85"/>
      <c r="AB42" s="86">
        <f>AB43+AB51</f>
        <v>4288988.398</v>
      </c>
      <c r="AC42" s="1"/>
      <c r="AD42" s="9" t="s">
        <v>103</v>
      </c>
      <c r="AE42" s="1"/>
      <c r="AF42" s="87">
        <f>MIN(AF57,AF63,AF68)</f>
        <v>2813769.333</v>
      </c>
    </row>
    <row r="43" ht="15.75" customHeight="1">
      <c r="A43" s="36"/>
      <c r="B43" s="88" t="s">
        <v>104</v>
      </c>
      <c r="C43" s="89"/>
      <c r="D43" s="90">
        <f>D53-D50</f>
        <v>1297241.622</v>
      </c>
      <c r="E43" s="1"/>
      <c r="F43" s="9" t="s">
        <v>105</v>
      </c>
      <c r="G43" s="1"/>
      <c r="H43" s="91">
        <f>H42/D62</f>
        <v>0.7</v>
      </c>
      <c r="I43" s="36"/>
      <c r="J43" s="88" t="s">
        <v>104</v>
      </c>
      <c r="K43" s="89"/>
      <c r="L43" s="90">
        <f>L53-L50</f>
        <v>1070997.324</v>
      </c>
      <c r="M43" s="1"/>
      <c r="N43" s="9" t="s">
        <v>105</v>
      </c>
      <c r="O43" s="1"/>
      <c r="P43" s="91">
        <f>P42/L62</f>
        <v>0.7</v>
      </c>
      <c r="Q43" s="36"/>
      <c r="R43" s="88" t="s">
        <v>104</v>
      </c>
      <c r="S43" s="89"/>
      <c r="T43" s="90">
        <f>T53-T50</f>
        <v>1299772.889</v>
      </c>
      <c r="U43" s="1"/>
      <c r="V43" s="9" t="s">
        <v>105</v>
      </c>
      <c r="W43" s="1"/>
      <c r="X43" s="91">
        <f>X42/T62</f>
        <v>0.7</v>
      </c>
      <c r="Y43" s="36"/>
      <c r="Z43" s="88" t="s">
        <v>104</v>
      </c>
      <c r="AA43" s="89"/>
      <c r="AB43" s="90">
        <f>AB53-AB50</f>
        <v>1475219.065</v>
      </c>
      <c r="AC43" s="1"/>
      <c r="AD43" s="9" t="s">
        <v>105</v>
      </c>
      <c r="AE43" s="1"/>
      <c r="AF43" s="91">
        <f>AF42/AB62</f>
        <v>0.7</v>
      </c>
    </row>
    <row r="44" ht="15.75" customHeight="1">
      <c r="A44" s="36"/>
      <c r="B44" s="45" t="s">
        <v>106</v>
      </c>
      <c r="C44" s="53">
        <v>0.2</v>
      </c>
      <c r="D44" s="92">
        <f>D43*C44</f>
        <v>259448.3244</v>
      </c>
      <c r="E44" s="1"/>
      <c r="F44" s="9" t="s">
        <v>107</v>
      </c>
      <c r="G44" s="1"/>
      <c r="H44" s="91">
        <v>0.06</v>
      </c>
      <c r="I44" s="36"/>
      <c r="J44" s="45" t="s">
        <v>106</v>
      </c>
      <c r="K44" s="53">
        <f t="shared" ref="K44:K45" si="53">C44</f>
        <v>0.2</v>
      </c>
      <c r="L44" s="92">
        <f>L43*K44</f>
        <v>214199.4647</v>
      </c>
      <c r="M44" s="1"/>
      <c r="N44" s="9" t="s">
        <v>107</v>
      </c>
      <c r="O44" s="1"/>
      <c r="P44" s="91">
        <f t="shared" ref="P44:P47" si="54">H44</f>
        <v>0.06</v>
      </c>
      <c r="Q44" s="36"/>
      <c r="R44" s="45" t="s">
        <v>106</v>
      </c>
      <c r="S44" s="53">
        <f t="shared" ref="S44:S45" si="55">K44</f>
        <v>0.2</v>
      </c>
      <c r="T44" s="92">
        <f>T43*S44</f>
        <v>259954.5778</v>
      </c>
      <c r="U44" s="1"/>
      <c r="V44" s="9" t="s">
        <v>107</v>
      </c>
      <c r="W44" s="1"/>
      <c r="X44" s="91">
        <f t="shared" ref="X44:X47" si="56">H44</f>
        <v>0.06</v>
      </c>
      <c r="Y44" s="36"/>
      <c r="Z44" s="45" t="s">
        <v>106</v>
      </c>
      <c r="AA44" s="53">
        <f t="shared" ref="AA44:AA45" si="57">S44</f>
        <v>0.2</v>
      </c>
      <c r="AB44" s="92">
        <f>AB43*AA44</f>
        <v>295043.8129</v>
      </c>
      <c r="AC44" s="1"/>
      <c r="AD44" s="9" t="s">
        <v>107</v>
      </c>
      <c r="AE44" s="1"/>
      <c r="AF44" s="91">
        <f t="shared" ref="AF44:AF47" si="58">X44</f>
        <v>0.06</v>
      </c>
    </row>
    <row r="45" ht="15.75" customHeight="1">
      <c r="A45" s="36"/>
      <c r="B45" s="93" t="s">
        <v>108</v>
      </c>
      <c r="C45" s="53">
        <v>0.2</v>
      </c>
      <c r="D45" s="92">
        <f t="shared" ref="D45:D46" si="59">C45*$D$44</f>
        <v>51889.66488</v>
      </c>
      <c r="E45" s="1"/>
      <c r="F45" s="9" t="s">
        <v>109</v>
      </c>
      <c r="G45" s="1"/>
      <c r="H45" s="75">
        <v>30.0</v>
      </c>
      <c r="I45" s="36"/>
      <c r="J45" s="93" t="s">
        <v>108</v>
      </c>
      <c r="K45" s="53">
        <f t="shared" si="53"/>
        <v>0.2</v>
      </c>
      <c r="L45" s="92">
        <f t="shared" ref="L45:L46" si="60">K45*$L$44</f>
        <v>42839.89295</v>
      </c>
      <c r="M45" s="1"/>
      <c r="N45" s="9" t="s">
        <v>109</v>
      </c>
      <c r="O45" s="1"/>
      <c r="P45" s="75">
        <f t="shared" si="54"/>
        <v>30</v>
      </c>
      <c r="Q45" s="36"/>
      <c r="R45" s="93" t="s">
        <v>108</v>
      </c>
      <c r="S45" s="53">
        <f t="shared" si="55"/>
        <v>0.2</v>
      </c>
      <c r="T45" s="92">
        <f t="shared" ref="T45:T46" si="61">S45*$T$44</f>
        <v>51990.91555</v>
      </c>
      <c r="U45" s="1"/>
      <c r="V45" s="9" t="s">
        <v>109</v>
      </c>
      <c r="W45" s="1"/>
      <c r="X45" s="75">
        <f t="shared" si="56"/>
        <v>30</v>
      </c>
      <c r="Y45" s="36"/>
      <c r="Z45" s="93" t="s">
        <v>108</v>
      </c>
      <c r="AA45" s="53">
        <f t="shared" si="57"/>
        <v>0.2</v>
      </c>
      <c r="AB45" s="92">
        <f t="shared" ref="AB45:AB46" si="62">AA45*$AB$44</f>
        <v>59008.76259</v>
      </c>
      <c r="AC45" s="1"/>
      <c r="AD45" s="9" t="s">
        <v>109</v>
      </c>
      <c r="AE45" s="1"/>
      <c r="AF45" s="75">
        <f t="shared" si="58"/>
        <v>30</v>
      </c>
    </row>
    <row r="46" ht="15.75" customHeight="1">
      <c r="A46" s="36"/>
      <c r="B46" s="93" t="s">
        <v>110</v>
      </c>
      <c r="C46" s="53">
        <f>1-C45</f>
        <v>0.8</v>
      </c>
      <c r="D46" s="92">
        <f t="shared" si="59"/>
        <v>207558.6595</v>
      </c>
      <c r="E46" s="1"/>
      <c r="F46" s="9" t="s">
        <v>111</v>
      </c>
      <c r="G46" s="1"/>
      <c r="H46" s="75">
        <v>10.0</v>
      </c>
      <c r="I46" s="36"/>
      <c r="J46" s="93" t="s">
        <v>110</v>
      </c>
      <c r="K46" s="53">
        <f>1-K45</f>
        <v>0.8</v>
      </c>
      <c r="L46" s="92">
        <f t="shared" si="60"/>
        <v>171359.5718</v>
      </c>
      <c r="M46" s="1"/>
      <c r="N46" s="9" t="s">
        <v>111</v>
      </c>
      <c r="O46" s="1"/>
      <c r="P46" s="75">
        <f t="shared" si="54"/>
        <v>10</v>
      </c>
      <c r="Q46" s="36"/>
      <c r="R46" s="93" t="s">
        <v>110</v>
      </c>
      <c r="S46" s="53">
        <f>1-S45</f>
        <v>0.8</v>
      </c>
      <c r="T46" s="92">
        <f t="shared" si="61"/>
        <v>207963.6622</v>
      </c>
      <c r="U46" s="1"/>
      <c r="V46" s="9" t="s">
        <v>111</v>
      </c>
      <c r="W46" s="1"/>
      <c r="X46" s="75">
        <f t="shared" si="56"/>
        <v>10</v>
      </c>
      <c r="Y46" s="36"/>
      <c r="Z46" s="93" t="s">
        <v>110</v>
      </c>
      <c r="AA46" s="53">
        <f>1-AA45</f>
        <v>0.8</v>
      </c>
      <c r="AB46" s="92">
        <f t="shared" si="62"/>
        <v>236035.0503</v>
      </c>
      <c r="AC46" s="1"/>
      <c r="AD46" s="9" t="s">
        <v>111</v>
      </c>
      <c r="AE46" s="1"/>
      <c r="AF46" s="75">
        <f t="shared" si="58"/>
        <v>10</v>
      </c>
    </row>
    <row r="47" ht="15.75" customHeight="1">
      <c r="A47" s="36"/>
      <c r="B47" s="45"/>
      <c r="C47" s="1"/>
      <c r="D47" s="10"/>
      <c r="E47" s="1"/>
      <c r="F47" s="9" t="s">
        <v>112</v>
      </c>
      <c r="G47" s="1"/>
      <c r="H47" s="94">
        <v>36.0</v>
      </c>
      <c r="I47" s="36"/>
      <c r="J47" s="45"/>
      <c r="K47" s="1"/>
      <c r="L47" s="10"/>
      <c r="M47" s="1"/>
      <c r="N47" s="9" t="s">
        <v>112</v>
      </c>
      <c r="O47" s="1"/>
      <c r="P47" s="95">
        <f t="shared" si="54"/>
        <v>36</v>
      </c>
      <c r="Q47" s="36"/>
      <c r="R47" s="45"/>
      <c r="S47" s="1"/>
      <c r="T47" s="10"/>
      <c r="U47" s="1"/>
      <c r="V47" s="9" t="s">
        <v>112</v>
      </c>
      <c r="W47" s="1"/>
      <c r="X47" s="95">
        <f t="shared" si="56"/>
        <v>36</v>
      </c>
      <c r="Y47" s="36"/>
      <c r="Z47" s="45"/>
      <c r="AA47" s="1"/>
      <c r="AB47" s="10"/>
      <c r="AC47" s="1"/>
      <c r="AD47" s="9" t="s">
        <v>112</v>
      </c>
      <c r="AE47" s="1"/>
      <c r="AF47" s="95">
        <f t="shared" si="58"/>
        <v>36</v>
      </c>
    </row>
    <row r="48" ht="15.75" customHeight="1">
      <c r="A48" s="36"/>
      <c r="B48" s="96" t="s">
        <v>113</v>
      </c>
      <c r="C48" s="97">
        <f>1-C44</f>
        <v>0.8</v>
      </c>
      <c r="D48" s="98">
        <f>D43*C48</f>
        <v>1037793.298</v>
      </c>
      <c r="E48" s="1"/>
      <c r="F48" s="9" t="s">
        <v>114</v>
      </c>
      <c r="G48" s="53">
        <v>0.01</v>
      </c>
      <c r="H48" s="99">
        <f>H42*G48</f>
        <v>24743.02821</v>
      </c>
      <c r="I48" s="36"/>
      <c r="J48" s="96" t="s">
        <v>113</v>
      </c>
      <c r="K48" s="97">
        <f>1-K44</f>
        <v>0.8</v>
      </c>
      <c r="L48" s="98">
        <f>L43*K48</f>
        <v>856797.859</v>
      </c>
      <c r="M48" s="1"/>
      <c r="N48" s="9" t="s">
        <v>114</v>
      </c>
      <c r="O48" s="53">
        <f>G48</f>
        <v>0.01</v>
      </c>
      <c r="P48" s="99">
        <f>P42*O48</f>
        <v>20427.74187</v>
      </c>
      <c r="Q48" s="36"/>
      <c r="R48" s="96" t="s">
        <v>113</v>
      </c>
      <c r="S48" s="97">
        <f>1-S44</f>
        <v>0.8</v>
      </c>
      <c r="T48" s="98">
        <f>T43*S48</f>
        <v>1039818.311</v>
      </c>
      <c r="U48" s="1"/>
      <c r="V48" s="9" t="s">
        <v>114</v>
      </c>
      <c r="W48" s="53">
        <f>G48</f>
        <v>0.01</v>
      </c>
      <c r="X48" s="99">
        <f>X42*W48</f>
        <v>24791.30851</v>
      </c>
      <c r="Y48" s="36"/>
      <c r="Z48" s="96" t="s">
        <v>113</v>
      </c>
      <c r="AA48" s="97">
        <f>1-AA44</f>
        <v>0.8</v>
      </c>
      <c r="AB48" s="98">
        <f>AB43*AA48</f>
        <v>1180175.252</v>
      </c>
      <c r="AC48" s="1"/>
      <c r="AD48" s="9" t="s">
        <v>114</v>
      </c>
      <c r="AE48" s="53">
        <f>W48</f>
        <v>0.01</v>
      </c>
      <c r="AF48" s="99">
        <f>AF42*AE48</f>
        <v>28137.69333</v>
      </c>
    </row>
    <row r="49" ht="15.75" customHeight="1">
      <c r="A49" s="36"/>
      <c r="B49" s="45"/>
      <c r="C49" s="1"/>
      <c r="D49" s="10"/>
      <c r="E49" s="1"/>
      <c r="F49" s="9"/>
      <c r="G49" s="1"/>
      <c r="H49" s="75"/>
      <c r="I49" s="36"/>
      <c r="J49" s="45"/>
      <c r="K49" s="1"/>
      <c r="L49" s="10"/>
      <c r="M49" s="1"/>
      <c r="N49" s="9"/>
      <c r="O49" s="1"/>
      <c r="P49" s="75"/>
      <c r="Q49" s="36"/>
      <c r="R49" s="45"/>
      <c r="S49" s="1"/>
      <c r="T49" s="10"/>
      <c r="U49" s="1"/>
      <c r="V49" s="9"/>
      <c r="W49" s="1"/>
      <c r="X49" s="75"/>
      <c r="Y49" s="36"/>
      <c r="Z49" s="45"/>
      <c r="AA49" s="1"/>
      <c r="AB49" s="10"/>
      <c r="AC49" s="1"/>
      <c r="AD49" s="9"/>
      <c r="AE49" s="1"/>
      <c r="AF49" s="75"/>
    </row>
    <row r="50" ht="14.25" customHeight="1">
      <c r="A50" s="36"/>
      <c r="B50" s="100" t="s">
        <v>115</v>
      </c>
      <c r="C50" s="35"/>
      <c r="D50" s="101">
        <f>D51</f>
        <v>2474302.821</v>
      </c>
      <c r="E50" s="1"/>
      <c r="F50" s="102" t="s">
        <v>116</v>
      </c>
      <c r="G50" s="103"/>
      <c r="H50" s="104"/>
      <c r="I50" s="36"/>
      <c r="J50" s="100" t="s">
        <v>115</v>
      </c>
      <c r="K50" s="35"/>
      <c r="L50" s="101">
        <f>L51</f>
        <v>2042774.187</v>
      </c>
      <c r="M50" s="1"/>
      <c r="N50" s="102" t="s">
        <v>116</v>
      </c>
      <c r="O50" s="103"/>
      <c r="P50" s="104"/>
      <c r="Q50" s="36"/>
      <c r="R50" s="100" t="s">
        <v>115</v>
      </c>
      <c r="S50" s="35"/>
      <c r="T50" s="101">
        <f>T51</f>
        <v>2479130.851</v>
      </c>
      <c r="U50" s="1"/>
      <c r="V50" s="102" t="s">
        <v>116</v>
      </c>
      <c r="W50" s="103"/>
      <c r="X50" s="104"/>
      <c r="Y50" s="36"/>
      <c r="Z50" s="100" t="s">
        <v>115</v>
      </c>
      <c r="AA50" s="35"/>
      <c r="AB50" s="101">
        <f>AB51</f>
        <v>2813769.333</v>
      </c>
      <c r="AC50" s="1"/>
      <c r="AD50" s="102" t="s">
        <v>116</v>
      </c>
      <c r="AE50" s="103"/>
      <c r="AF50" s="104"/>
    </row>
    <row r="51" ht="14.25" customHeight="1">
      <c r="A51" s="36"/>
      <c r="B51" s="45" t="s">
        <v>117</v>
      </c>
      <c r="C51" s="1"/>
      <c r="D51" s="92">
        <f>Assumptions!H42</f>
        <v>2474302.821</v>
      </c>
      <c r="E51" s="1"/>
      <c r="F51" s="9"/>
      <c r="G51" s="1"/>
      <c r="H51" s="75"/>
      <c r="I51" s="36"/>
      <c r="J51" s="45" t="s">
        <v>117</v>
      </c>
      <c r="K51" s="1"/>
      <c r="L51" s="92">
        <f>Assumptions!P42</f>
        <v>2042774.187</v>
      </c>
      <c r="M51" s="1"/>
      <c r="N51" s="9"/>
      <c r="O51" s="1"/>
      <c r="P51" s="75"/>
      <c r="Q51" s="36"/>
      <c r="R51" s="45" t="s">
        <v>117</v>
      </c>
      <c r="S51" s="1"/>
      <c r="T51" s="92">
        <f>Assumptions!X42</f>
        <v>2479130.851</v>
      </c>
      <c r="U51" s="1"/>
      <c r="V51" s="9"/>
      <c r="W51" s="1"/>
      <c r="X51" s="75"/>
      <c r="Y51" s="36"/>
      <c r="Z51" s="45" t="s">
        <v>117</v>
      </c>
      <c r="AA51" s="1"/>
      <c r="AB51" s="92">
        <f>Assumptions!AF42</f>
        <v>2813769.333</v>
      </c>
      <c r="AC51" s="1"/>
      <c r="AD51" s="9"/>
      <c r="AE51" s="1"/>
      <c r="AF51" s="75"/>
    </row>
    <row r="52" ht="15.75" customHeight="1">
      <c r="A52" s="36"/>
      <c r="B52" s="96"/>
      <c r="C52" s="1"/>
      <c r="D52" s="10"/>
      <c r="E52" s="1"/>
      <c r="F52" s="105" t="s">
        <v>118</v>
      </c>
      <c r="G52" s="1"/>
      <c r="H52" s="75"/>
      <c r="I52" s="36"/>
      <c r="J52" s="96"/>
      <c r="K52" s="1"/>
      <c r="L52" s="10"/>
      <c r="M52" s="1"/>
      <c r="N52" s="105" t="s">
        <v>118</v>
      </c>
      <c r="O52" s="1"/>
      <c r="P52" s="75"/>
      <c r="Q52" s="36"/>
      <c r="R52" s="96"/>
      <c r="S52" s="1"/>
      <c r="T52" s="10"/>
      <c r="U52" s="1"/>
      <c r="V52" s="105" t="s">
        <v>118</v>
      </c>
      <c r="W52" s="1"/>
      <c r="X52" s="75"/>
      <c r="Y52" s="36"/>
      <c r="Z52" s="96"/>
      <c r="AA52" s="1"/>
      <c r="AB52" s="10"/>
      <c r="AC52" s="1"/>
      <c r="AD52" s="105" t="s">
        <v>118</v>
      </c>
      <c r="AE52" s="1"/>
      <c r="AF52" s="75"/>
    </row>
    <row r="53" ht="15.75" customHeight="1">
      <c r="A53" s="36"/>
      <c r="B53" s="41" t="s">
        <v>119</v>
      </c>
      <c r="C53" s="85"/>
      <c r="D53" s="86">
        <f>SUM(D54:D57)</f>
        <v>3771544.443</v>
      </c>
      <c r="E53" s="1"/>
      <c r="F53" s="9" t="s">
        <v>120</v>
      </c>
      <c r="G53" s="1"/>
      <c r="H53" s="106">
        <v>0.7</v>
      </c>
      <c r="I53" s="36"/>
      <c r="J53" s="41" t="s">
        <v>119</v>
      </c>
      <c r="K53" s="85"/>
      <c r="L53" s="86">
        <f>SUM(L54:L57)</f>
        <v>3113771.511</v>
      </c>
      <c r="M53" s="1"/>
      <c r="N53" s="9" t="s">
        <v>120</v>
      </c>
      <c r="O53" s="1"/>
      <c r="P53" s="106">
        <f>H53</f>
        <v>0.7</v>
      </c>
      <c r="Q53" s="36"/>
      <c r="R53" s="41" t="s">
        <v>119</v>
      </c>
      <c r="S53" s="85"/>
      <c r="T53" s="86">
        <f>SUM(T54:T57)</f>
        <v>3778903.74</v>
      </c>
      <c r="U53" s="1"/>
      <c r="V53" s="9" t="s">
        <v>120</v>
      </c>
      <c r="W53" s="1"/>
      <c r="X53" s="106">
        <f>H53</f>
        <v>0.7</v>
      </c>
      <c r="Y53" s="36"/>
      <c r="Z53" s="41" t="s">
        <v>119</v>
      </c>
      <c r="AA53" s="85"/>
      <c r="AB53" s="86">
        <f>SUM(AB54:AB57)</f>
        <v>4288988.398</v>
      </c>
      <c r="AC53" s="1"/>
      <c r="AD53" s="9" t="s">
        <v>120</v>
      </c>
      <c r="AE53" s="1"/>
      <c r="AF53" s="106">
        <f>H53</f>
        <v>0.7</v>
      </c>
    </row>
    <row r="54" ht="15.75" customHeight="1">
      <c r="A54" s="36"/>
      <c r="B54" s="45" t="s">
        <v>121</v>
      </c>
      <c r="C54" s="1"/>
      <c r="D54" s="92">
        <f>D62</f>
        <v>3534718.316</v>
      </c>
      <c r="E54" s="1"/>
      <c r="F54" s="9" t="s">
        <v>122</v>
      </c>
      <c r="G54" s="1"/>
      <c r="H54" s="87">
        <f>H39</f>
        <v>265103.8737</v>
      </c>
      <c r="I54" s="36"/>
      <c r="J54" s="45" t="s">
        <v>121</v>
      </c>
      <c r="K54" s="1"/>
      <c r="L54" s="92">
        <f>L62</f>
        <v>2918248.839</v>
      </c>
      <c r="M54" s="1"/>
      <c r="N54" s="9" t="s">
        <v>122</v>
      </c>
      <c r="O54" s="1"/>
      <c r="P54" s="87">
        <f>P39</f>
        <v>218868.6629</v>
      </c>
      <c r="Q54" s="36"/>
      <c r="R54" s="45" t="s">
        <v>121</v>
      </c>
      <c r="S54" s="1"/>
      <c r="T54" s="92">
        <f>T62</f>
        <v>3541615.501</v>
      </c>
      <c r="U54" s="1"/>
      <c r="V54" s="9" t="s">
        <v>122</v>
      </c>
      <c r="W54" s="1"/>
      <c r="X54" s="87">
        <f>X39</f>
        <v>265621.1626</v>
      </c>
      <c r="Y54" s="36"/>
      <c r="Z54" s="45" t="s">
        <v>121</v>
      </c>
      <c r="AA54" s="1"/>
      <c r="AB54" s="92">
        <f>AB62</f>
        <v>4019670.476</v>
      </c>
      <c r="AC54" s="1"/>
      <c r="AD54" s="9" t="s">
        <v>122</v>
      </c>
      <c r="AE54" s="1"/>
      <c r="AF54" s="87">
        <f>AF39</f>
        <v>301475.2857</v>
      </c>
    </row>
    <row r="55" ht="15.75" customHeight="1">
      <c r="A55" s="36"/>
      <c r="B55" s="45" t="s">
        <v>123</v>
      </c>
      <c r="C55" s="27">
        <v>0.01</v>
      </c>
      <c r="D55" s="92">
        <f>D54*C55</f>
        <v>35347.18316</v>
      </c>
      <c r="E55" s="1"/>
      <c r="F55" s="9" t="s">
        <v>124</v>
      </c>
      <c r="G55" s="1"/>
      <c r="H55" s="106">
        <f t="shared" ref="H55:H56" si="63">D61</f>
        <v>0.075</v>
      </c>
      <c r="I55" s="36"/>
      <c r="J55" s="45" t="s">
        <v>123</v>
      </c>
      <c r="K55" s="27">
        <f>C55</f>
        <v>0.01</v>
      </c>
      <c r="L55" s="92">
        <f>L54*K55</f>
        <v>29182.48839</v>
      </c>
      <c r="M55" s="1"/>
      <c r="N55" s="9" t="s">
        <v>124</v>
      </c>
      <c r="O55" s="1"/>
      <c r="P55" s="106">
        <f t="shared" ref="P55:P56" si="64">L61</f>
        <v>0.075</v>
      </c>
      <c r="Q55" s="36"/>
      <c r="R55" s="45" t="s">
        <v>123</v>
      </c>
      <c r="S55" s="27">
        <f>K55</f>
        <v>0.01</v>
      </c>
      <c r="T55" s="92">
        <f>T54*S55</f>
        <v>35416.15501</v>
      </c>
      <c r="U55" s="1"/>
      <c r="V55" s="9" t="s">
        <v>124</v>
      </c>
      <c r="W55" s="1"/>
      <c r="X55" s="106">
        <f t="shared" ref="X55:X56" si="65">T61</f>
        <v>0.075</v>
      </c>
      <c r="Y55" s="36"/>
      <c r="Z55" s="45" t="s">
        <v>123</v>
      </c>
      <c r="AA55" s="27">
        <f>S55</f>
        <v>0.01</v>
      </c>
      <c r="AB55" s="92">
        <f>AB54*AA55</f>
        <v>40196.70476</v>
      </c>
      <c r="AC55" s="1"/>
      <c r="AD55" s="9" t="s">
        <v>124</v>
      </c>
      <c r="AE55" s="1"/>
      <c r="AF55" s="106">
        <f t="shared" ref="AF55:AF56" si="66">AB61</f>
        <v>0.075</v>
      </c>
    </row>
    <row r="56" ht="15.75" customHeight="1">
      <c r="A56" s="36"/>
      <c r="B56" s="45" t="s">
        <v>114</v>
      </c>
      <c r="C56" s="1"/>
      <c r="D56" s="92">
        <f>Assumptions!H48</f>
        <v>24743.02821</v>
      </c>
      <c r="E56" s="1"/>
      <c r="F56" s="9" t="s">
        <v>125</v>
      </c>
      <c r="G56" s="1"/>
      <c r="H56" s="87">
        <f t="shared" si="63"/>
        <v>3534718.316</v>
      </c>
      <c r="I56" s="36"/>
      <c r="J56" s="45" t="s">
        <v>114</v>
      </c>
      <c r="K56" s="1"/>
      <c r="L56" s="92">
        <f>P48</f>
        <v>20427.74187</v>
      </c>
      <c r="M56" s="1"/>
      <c r="N56" s="9" t="s">
        <v>125</v>
      </c>
      <c r="O56" s="1"/>
      <c r="P56" s="87">
        <f t="shared" si="64"/>
        <v>2918248.839</v>
      </c>
      <c r="Q56" s="36"/>
      <c r="R56" s="45" t="s">
        <v>114</v>
      </c>
      <c r="S56" s="1"/>
      <c r="T56" s="92">
        <f>X48</f>
        <v>24791.30851</v>
      </c>
      <c r="U56" s="1"/>
      <c r="V56" s="9" t="s">
        <v>125</v>
      </c>
      <c r="W56" s="1"/>
      <c r="X56" s="87">
        <f t="shared" si="65"/>
        <v>3541615.501</v>
      </c>
      <c r="Y56" s="36"/>
      <c r="Z56" s="45" t="s">
        <v>114</v>
      </c>
      <c r="AA56" s="1"/>
      <c r="AB56" s="92">
        <f>AF48</f>
        <v>28137.69333</v>
      </c>
      <c r="AC56" s="1"/>
      <c r="AD56" s="9" t="s">
        <v>125</v>
      </c>
      <c r="AE56" s="1"/>
      <c r="AF56" s="87">
        <f t="shared" si="66"/>
        <v>4019670.476</v>
      </c>
    </row>
    <row r="57" ht="15.75" customHeight="1">
      <c r="A57" s="36"/>
      <c r="B57" s="45" t="s">
        <v>126</v>
      </c>
      <c r="C57" s="27">
        <v>0.05</v>
      </c>
      <c r="D57" s="92">
        <f>D54*C57</f>
        <v>176735.9158</v>
      </c>
      <c r="E57" s="1"/>
      <c r="F57" s="9" t="s">
        <v>103</v>
      </c>
      <c r="G57" s="1"/>
      <c r="H57" s="87">
        <f>H53*H56</f>
        <v>2474302.821</v>
      </c>
      <c r="I57" s="107"/>
      <c r="J57" s="45" t="s">
        <v>126</v>
      </c>
      <c r="K57" s="27">
        <f>C57</f>
        <v>0.05</v>
      </c>
      <c r="L57" s="92">
        <f>L54*K57</f>
        <v>145912.4419</v>
      </c>
      <c r="M57" s="1"/>
      <c r="N57" s="9" t="s">
        <v>103</v>
      </c>
      <c r="O57" s="1"/>
      <c r="P57" s="87">
        <f>P53*P56</f>
        <v>2042774.187</v>
      </c>
      <c r="Q57" s="36"/>
      <c r="R57" s="45" t="s">
        <v>126</v>
      </c>
      <c r="S57" s="27">
        <f>K57</f>
        <v>0.05</v>
      </c>
      <c r="T57" s="92">
        <f>T54*S57</f>
        <v>177080.775</v>
      </c>
      <c r="U57" s="1"/>
      <c r="V57" s="9" t="s">
        <v>103</v>
      </c>
      <c r="W57" s="1"/>
      <c r="X57" s="87">
        <f>X53*X56</f>
        <v>2479130.851</v>
      </c>
      <c r="Y57" s="36"/>
      <c r="Z57" s="45" t="s">
        <v>126</v>
      </c>
      <c r="AA57" s="27">
        <f>S57</f>
        <v>0.05</v>
      </c>
      <c r="AB57" s="108">
        <f>AB54*AA57</f>
        <v>200983.5238</v>
      </c>
      <c r="AC57" s="1"/>
      <c r="AD57" s="9" t="s">
        <v>103</v>
      </c>
      <c r="AE57" s="1"/>
      <c r="AF57" s="87">
        <f>AF53*AF56</f>
        <v>2813769.333</v>
      </c>
    </row>
    <row r="58" ht="15.75" customHeight="1">
      <c r="A58" s="36"/>
      <c r="B58" s="41" t="s">
        <v>127</v>
      </c>
      <c r="C58" s="85"/>
      <c r="D58" s="109">
        <f>D42-D53</f>
        <v>0</v>
      </c>
      <c r="E58" s="1"/>
      <c r="F58" s="9"/>
      <c r="G58" s="1"/>
      <c r="H58" s="110"/>
      <c r="I58" s="107"/>
      <c r="J58" s="41" t="s">
        <v>127</v>
      </c>
      <c r="K58" s="85"/>
      <c r="L58" s="109">
        <f>L42-L53</f>
        <v>0</v>
      </c>
      <c r="M58" s="1"/>
      <c r="N58" s="9"/>
      <c r="O58" s="1"/>
      <c r="P58" s="110"/>
      <c r="Q58" s="36"/>
      <c r="R58" s="41" t="s">
        <v>127</v>
      </c>
      <c r="S58" s="85"/>
      <c r="T58" s="109">
        <f>T42-T53</f>
        <v>0</v>
      </c>
      <c r="U58" s="1"/>
      <c r="V58" s="9"/>
      <c r="W58" s="1"/>
      <c r="X58" s="110"/>
      <c r="Y58" s="36"/>
      <c r="Z58" s="41" t="s">
        <v>127</v>
      </c>
      <c r="AA58" s="85"/>
      <c r="AB58" s="109">
        <f>AB42-AB53</f>
        <v>0</v>
      </c>
      <c r="AC58" s="1"/>
      <c r="AD58" s="9"/>
      <c r="AE58" s="1"/>
      <c r="AF58" s="110"/>
    </row>
    <row r="59" ht="15.75" customHeight="1">
      <c r="A59" s="36"/>
      <c r="B59" s="45"/>
      <c r="C59" s="1"/>
      <c r="D59" s="1"/>
      <c r="E59" s="1"/>
      <c r="F59" s="105" t="s">
        <v>128</v>
      </c>
      <c r="G59" s="1"/>
      <c r="H59" s="110"/>
      <c r="I59" s="36"/>
      <c r="J59" s="45"/>
      <c r="K59" s="1"/>
      <c r="L59" s="1"/>
      <c r="M59" s="1"/>
      <c r="N59" s="105" t="s">
        <v>128</v>
      </c>
      <c r="O59" s="1"/>
      <c r="P59" s="110"/>
      <c r="Q59" s="36"/>
      <c r="R59" s="45"/>
      <c r="S59" s="1"/>
      <c r="T59" s="1"/>
      <c r="U59" s="1"/>
      <c r="V59" s="105" t="s">
        <v>128</v>
      </c>
      <c r="W59" s="1"/>
      <c r="X59" s="110"/>
      <c r="Y59" s="36"/>
      <c r="Z59" s="45"/>
      <c r="AA59" s="1"/>
      <c r="AB59" s="1"/>
      <c r="AC59" s="1"/>
      <c r="AD59" s="105" t="s">
        <v>128</v>
      </c>
      <c r="AE59" s="1"/>
      <c r="AF59" s="110"/>
    </row>
    <row r="60" ht="15.75" customHeight="1">
      <c r="A60" s="36"/>
      <c r="B60" s="76" t="s">
        <v>129</v>
      </c>
      <c r="C60" s="81"/>
      <c r="D60" s="81"/>
      <c r="E60" s="1"/>
      <c r="F60" s="9" t="s">
        <v>130</v>
      </c>
      <c r="G60" s="1"/>
      <c r="H60" s="110">
        <v>1.25</v>
      </c>
      <c r="I60" s="107"/>
      <c r="J60" s="76" t="s">
        <v>129</v>
      </c>
      <c r="K60" s="77"/>
      <c r="L60" s="77"/>
      <c r="M60" s="1"/>
      <c r="N60" s="9" t="s">
        <v>130</v>
      </c>
      <c r="O60" s="1"/>
      <c r="P60" s="110">
        <f>H60</f>
        <v>1.25</v>
      </c>
      <c r="Q60" s="36"/>
      <c r="R60" s="76" t="s">
        <v>129</v>
      </c>
      <c r="S60" s="77"/>
      <c r="T60" s="77"/>
      <c r="U60" s="1"/>
      <c r="V60" s="9" t="s">
        <v>130</v>
      </c>
      <c r="W60" s="1"/>
      <c r="X60" s="110">
        <f>H60</f>
        <v>1.25</v>
      </c>
      <c r="Y60" s="36"/>
      <c r="Z60" s="76" t="s">
        <v>129</v>
      </c>
      <c r="AA60" s="77"/>
      <c r="AB60" s="77"/>
      <c r="AC60" s="1"/>
      <c r="AD60" s="9" t="s">
        <v>130</v>
      </c>
      <c r="AE60" s="1"/>
      <c r="AF60" s="110">
        <f>H60</f>
        <v>1.25</v>
      </c>
    </row>
    <row r="61" ht="15.75" customHeight="1">
      <c r="A61" s="36"/>
      <c r="B61" s="45" t="s">
        <v>131</v>
      </c>
      <c r="C61" s="1"/>
      <c r="D61" s="111">
        <v>0.075</v>
      </c>
      <c r="E61" s="1"/>
      <c r="F61" s="9" t="str">
        <f>F54</f>
        <v>Forward 12-month NOI</v>
      </c>
      <c r="G61" s="1"/>
      <c r="H61" s="87">
        <f>H39</f>
        <v>265103.8737</v>
      </c>
      <c r="I61" s="36"/>
      <c r="J61" s="45" t="s">
        <v>131</v>
      </c>
      <c r="K61" s="1"/>
      <c r="L61" s="112">
        <f>D61</f>
        <v>0.075</v>
      </c>
      <c r="M61" s="1"/>
      <c r="N61" s="9" t="str">
        <f>N54</f>
        <v>Forward 12-month NOI</v>
      </c>
      <c r="O61" s="1"/>
      <c r="P61" s="87">
        <f>P39</f>
        <v>218868.6629</v>
      </c>
      <c r="Q61" s="36"/>
      <c r="R61" s="45" t="s">
        <v>131</v>
      </c>
      <c r="S61" s="1"/>
      <c r="T61" s="112">
        <f>D61</f>
        <v>0.075</v>
      </c>
      <c r="U61" s="1"/>
      <c r="V61" s="9" t="str">
        <f>V54</f>
        <v>Forward 12-month NOI</v>
      </c>
      <c r="W61" s="1"/>
      <c r="X61" s="87">
        <f>X39</f>
        <v>265621.1626</v>
      </c>
      <c r="Y61" s="36"/>
      <c r="Z61" s="45" t="s">
        <v>131</v>
      </c>
      <c r="AA61" s="1"/>
      <c r="AB61" s="112">
        <f>D61</f>
        <v>0.075</v>
      </c>
      <c r="AC61" s="1"/>
      <c r="AD61" s="9" t="str">
        <f>AD54</f>
        <v>Forward 12-month NOI</v>
      </c>
      <c r="AE61" s="1"/>
      <c r="AF61" s="87">
        <f>AF39</f>
        <v>301475.2857</v>
      </c>
    </row>
    <row r="62" ht="15.75" customHeight="1">
      <c r="A62" s="36"/>
      <c r="B62" s="45" t="s">
        <v>132</v>
      </c>
      <c r="C62" s="1"/>
      <c r="D62" s="113">
        <f>H39/D61</f>
        <v>3534718.316</v>
      </c>
      <c r="E62" s="1"/>
      <c r="F62" s="9" t="s">
        <v>133</v>
      </c>
      <c r="G62" s="1"/>
      <c r="H62" s="87">
        <f>H61/H60</f>
        <v>212083.099</v>
      </c>
      <c r="I62" s="36"/>
      <c r="J62" s="45" t="s">
        <v>132</v>
      </c>
      <c r="K62" s="1"/>
      <c r="L62" s="113">
        <f>P39/L61</f>
        <v>2918248.839</v>
      </c>
      <c r="M62" s="1"/>
      <c r="N62" s="9" t="s">
        <v>133</v>
      </c>
      <c r="O62" s="1"/>
      <c r="P62" s="87">
        <f>P61/P60</f>
        <v>175094.9303</v>
      </c>
      <c r="Q62" s="36"/>
      <c r="R62" s="45" t="s">
        <v>132</v>
      </c>
      <c r="S62" s="1"/>
      <c r="T62" s="113">
        <f>X39/T61</f>
        <v>3541615.501</v>
      </c>
      <c r="U62" s="1"/>
      <c r="V62" s="9" t="s">
        <v>133</v>
      </c>
      <c r="W62" s="1"/>
      <c r="X62" s="87">
        <f>X61/X60</f>
        <v>212496.9301</v>
      </c>
      <c r="Y62" s="36"/>
      <c r="Z62" s="45" t="s">
        <v>132</v>
      </c>
      <c r="AA62" s="1"/>
      <c r="AB62" s="113">
        <f>AF39/AB61</f>
        <v>4019670.476</v>
      </c>
      <c r="AC62" s="1"/>
      <c r="AD62" s="9" t="s">
        <v>133</v>
      </c>
      <c r="AE62" s="1"/>
      <c r="AF62" s="87">
        <f>AF61/AF60</f>
        <v>241180.2286</v>
      </c>
    </row>
    <row r="63" ht="15.75" customHeight="1">
      <c r="A63" s="36"/>
      <c r="B63" s="45" t="s">
        <v>134</v>
      </c>
      <c r="C63" s="1"/>
      <c r="D63" s="112">
        <f>D64-D61</f>
        <v>-0.01</v>
      </c>
      <c r="E63" s="1"/>
      <c r="F63" s="9" t="s">
        <v>103</v>
      </c>
      <c r="G63" s="1"/>
      <c r="H63" s="87">
        <f>PV(H44/12,H45*12,-H62/12)</f>
        <v>2947806.872</v>
      </c>
      <c r="I63" s="36"/>
      <c r="J63" s="45" t="s">
        <v>134</v>
      </c>
      <c r="K63" s="1"/>
      <c r="L63" s="112">
        <f>L64-L61</f>
        <v>-0.01</v>
      </c>
      <c r="M63" s="1"/>
      <c r="N63" s="9" t="s">
        <v>103</v>
      </c>
      <c r="O63" s="1"/>
      <c r="P63" s="87">
        <f>PV(P44/12,P45*12,-P62/12)</f>
        <v>2433697.175</v>
      </c>
      <c r="Q63" s="36"/>
      <c r="R63" s="45" t="s">
        <v>134</v>
      </c>
      <c r="S63" s="1"/>
      <c r="T63" s="112">
        <f>T64-T61</f>
        <v>-0.01</v>
      </c>
      <c r="U63" s="1"/>
      <c r="V63" s="9" t="s">
        <v>103</v>
      </c>
      <c r="W63" s="1"/>
      <c r="X63" s="87">
        <f>PV(X44/12,X45*12,-X62/12)</f>
        <v>2953558.835</v>
      </c>
      <c r="Y63" s="36"/>
      <c r="Z63" s="45" t="s">
        <v>134</v>
      </c>
      <c r="AA63" s="1"/>
      <c r="AB63" s="112">
        <f>AB64-AB61</f>
        <v>-0.01</v>
      </c>
      <c r="AC63" s="1"/>
      <c r="AD63" s="9" t="s">
        <v>103</v>
      </c>
      <c r="AE63" s="1"/>
      <c r="AF63" s="87">
        <f>PV(AF44/12,AF45*12,-AF62/12)</f>
        <v>3352236.64</v>
      </c>
    </row>
    <row r="64" ht="15.75" customHeight="1">
      <c r="A64" s="36"/>
      <c r="B64" s="45" t="s">
        <v>135</v>
      </c>
      <c r="C64" s="1"/>
      <c r="D64" s="112">
        <v>0.065</v>
      </c>
      <c r="E64" s="1"/>
      <c r="F64" s="9"/>
      <c r="G64" s="1"/>
      <c r="H64" s="110"/>
      <c r="I64" s="36"/>
      <c r="J64" s="45" t="s">
        <v>135</v>
      </c>
      <c r="K64" s="1"/>
      <c r="L64" s="112">
        <f t="shared" ref="L64:L67" si="67">D64</f>
        <v>0.065</v>
      </c>
      <c r="M64" s="1"/>
      <c r="N64" s="9"/>
      <c r="O64" s="1"/>
      <c r="P64" s="110"/>
      <c r="Q64" s="36"/>
      <c r="R64" s="45" t="s">
        <v>135</v>
      </c>
      <c r="S64" s="1"/>
      <c r="T64" s="112">
        <f>D64</f>
        <v>0.065</v>
      </c>
      <c r="U64" s="1"/>
      <c r="V64" s="9"/>
      <c r="W64" s="1"/>
      <c r="X64" s="110"/>
      <c r="Y64" s="36"/>
      <c r="Z64" s="45" t="s">
        <v>135</v>
      </c>
      <c r="AA64" s="1"/>
      <c r="AB64" s="112">
        <f>D64</f>
        <v>0.065</v>
      </c>
      <c r="AC64" s="1"/>
      <c r="AD64" s="9"/>
      <c r="AE64" s="1"/>
      <c r="AF64" s="110"/>
    </row>
    <row r="65" ht="15.75" customHeight="1">
      <c r="A65" s="36"/>
      <c r="B65" s="45" t="s">
        <v>136</v>
      </c>
      <c r="C65" s="1"/>
      <c r="D65" s="112">
        <v>0.02</v>
      </c>
      <c r="E65" s="1"/>
      <c r="F65" s="105" t="s">
        <v>137</v>
      </c>
      <c r="G65" s="1"/>
      <c r="H65" s="110"/>
      <c r="I65" s="114"/>
      <c r="J65" s="45" t="s">
        <v>136</v>
      </c>
      <c r="K65" s="1"/>
      <c r="L65" s="112">
        <f t="shared" si="67"/>
        <v>0.02</v>
      </c>
      <c r="M65" s="1"/>
      <c r="N65" s="105" t="s">
        <v>137</v>
      </c>
      <c r="O65" s="1"/>
      <c r="P65" s="110"/>
      <c r="Q65" s="36"/>
      <c r="R65" s="45" t="s">
        <v>136</v>
      </c>
      <c r="S65" s="1"/>
      <c r="T65" s="112">
        <f t="shared" ref="T65:T67" si="68">L65</f>
        <v>0.02</v>
      </c>
      <c r="U65" s="1"/>
      <c r="V65" s="105" t="s">
        <v>137</v>
      </c>
      <c r="W65" s="1"/>
      <c r="X65" s="110"/>
      <c r="Y65" s="36"/>
      <c r="Z65" s="45" t="s">
        <v>136</v>
      </c>
      <c r="AA65" s="1"/>
      <c r="AB65" s="112">
        <f t="shared" ref="AB65:AB67" si="69">T65</f>
        <v>0.02</v>
      </c>
      <c r="AC65" s="1"/>
      <c r="AD65" s="105" t="s">
        <v>137</v>
      </c>
      <c r="AE65" s="1"/>
      <c r="AF65" s="110"/>
    </row>
    <row r="66" ht="15.75" customHeight="1">
      <c r="A66" s="36"/>
      <c r="B66" s="96" t="s">
        <v>138</v>
      </c>
      <c r="C66" s="21"/>
      <c r="D66" s="115">
        <v>0.1</v>
      </c>
      <c r="E66" s="1"/>
      <c r="F66" s="9" t="str">
        <f>F61</f>
        <v>Forward 12-month NOI</v>
      </c>
      <c r="G66" s="1"/>
      <c r="H66" s="87">
        <f>H39</f>
        <v>265103.8737</v>
      </c>
      <c r="I66" s="36"/>
      <c r="J66" s="96" t="s">
        <v>138</v>
      </c>
      <c r="K66" s="21"/>
      <c r="L66" s="115">
        <f t="shared" si="67"/>
        <v>0.1</v>
      </c>
      <c r="M66" s="1"/>
      <c r="N66" s="9" t="str">
        <f>N61</f>
        <v>Forward 12-month NOI</v>
      </c>
      <c r="O66" s="1"/>
      <c r="P66" s="87">
        <f>P39</f>
        <v>218868.6629</v>
      </c>
      <c r="Q66" s="36"/>
      <c r="R66" s="96" t="s">
        <v>138</v>
      </c>
      <c r="S66" s="21"/>
      <c r="T66" s="115">
        <f t="shared" si="68"/>
        <v>0.1</v>
      </c>
      <c r="U66" s="1"/>
      <c r="V66" s="9" t="str">
        <f>V61</f>
        <v>Forward 12-month NOI</v>
      </c>
      <c r="W66" s="1"/>
      <c r="X66" s="87">
        <f>X39</f>
        <v>265621.1626</v>
      </c>
      <c r="Y66" s="36"/>
      <c r="Z66" s="96" t="s">
        <v>138</v>
      </c>
      <c r="AA66" s="21"/>
      <c r="AB66" s="115">
        <f t="shared" si="69"/>
        <v>0.1</v>
      </c>
      <c r="AC66" s="1"/>
      <c r="AD66" s="9" t="str">
        <f>AD61</f>
        <v>Forward 12-month NOI</v>
      </c>
      <c r="AE66" s="1"/>
      <c r="AF66" s="87">
        <f>AF39</f>
        <v>301475.2857</v>
      </c>
    </row>
    <row r="67" ht="15.75" customHeight="1">
      <c r="A67" s="36"/>
      <c r="B67" s="45" t="s">
        <v>139</v>
      </c>
      <c r="C67" s="1"/>
      <c r="D67" s="116">
        <v>0.05</v>
      </c>
      <c r="E67" s="1"/>
      <c r="F67" s="9" t="s">
        <v>140</v>
      </c>
      <c r="G67" s="1"/>
      <c r="H67" s="117">
        <v>0.09</v>
      </c>
      <c r="I67" s="36"/>
      <c r="J67" s="45" t="str">
        <f>B67</f>
        <v>Exit Vacancy</v>
      </c>
      <c r="K67" s="1"/>
      <c r="L67" s="116">
        <f t="shared" si="67"/>
        <v>0.05</v>
      </c>
      <c r="M67" s="1"/>
      <c r="N67" s="9" t="s">
        <v>140</v>
      </c>
      <c r="O67" s="1"/>
      <c r="P67" s="117">
        <f>H67</f>
        <v>0.09</v>
      </c>
      <c r="Q67" s="36"/>
      <c r="R67" s="45" t="str">
        <f>J67</f>
        <v>Exit Vacancy</v>
      </c>
      <c r="S67" s="1"/>
      <c r="T67" s="116">
        <f t="shared" si="68"/>
        <v>0.05</v>
      </c>
      <c r="U67" s="1"/>
      <c r="V67" s="9" t="s">
        <v>140</v>
      </c>
      <c r="W67" s="1"/>
      <c r="X67" s="117">
        <f>H67</f>
        <v>0.09</v>
      </c>
      <c r="Y67" s="36"/>
      <c r="Z67" s="45" t="str">
        <f>R67</f>
        <v>Exit Vacancy</v>
      </c>
      <c r="AA67" s="1"/>
      <c r="AB67" s="116">
        <f t="shared" si="69"/>
        <v>0.05</v>
      </c>
      <c r="AC67" s="1"/>
      <c r="AD67" s="9" t="s">
        <v>140</v>
      </c>
      <c r="AE67" s="1"/>
      <c r="AF67" s="117">
        <f>H67</f>
        <v>0.09</v>
      </c>
    </row>
    <row r="68" ht="15.75" customHeight="1">
      <c r="A68" s="36"/>
      <c r="B68" s="41" t="s">
        <v>141</v>
      </c>
      <c r="C68" s="42"/>
      <c r="D68" s="86">
        <v>10.0</v>
      </c>
      <c r="E68" s="1"/>
      <c r="F68" s="20" t="s">
        <v>103</v>
      </c>
      <c r="G68" s="21"/>
      <c r="H68" s="118">
        <f>H66/H67</f>
        <v>2945598.597</v>
      </c>
      <c r="I68" s="36"/>
      <c r="J68" s="41" t="s">
        <v>141</v>
      </c>
      <c r="K68" s="42"/>
      <c r="L68" s="86">
        <v>10.0</v>
      </c>
      <c r="M68" s="1"/>
      <c r="N68" s="20" t="s">
        <v>103</v>
      </c>
      <c r="O68" s="21"/>
      <c r="P68" s="118">
        <f>P66/P67</f>
        <v>2431874.032</v>
      </c>
      <c r="Q68" s="36"/>
      <c r="R68" s="41" t="s">
        <v>141</v>
      </c>
      <c r="S68" s="42"/>
      <c r="T68" s="86">
        <v>10.0</v>
      </c>
      <c r="U68" s="1"/>
      <c r="V68" s="20" t="s">
        <v>103</v>
      </c>
      <c r="W68" s="21"/>
      <c r="X68" s="118">
        <f>X66/X67</f>
        <v>2951346.251</v>
      </c>
      <c r="Y68" s="36"/>
      <c r="Z68" s="41" t="s">
        <v>141</v>
      </c>
      <c r="AA68" s="42"/>
      <c r="AB68" s="86">
        <v>10.0</v>
      </c>
      <c r="AC68" s="1"/>
      <c r="AD68" s="20" t="s">
        <v>103</v>
      </c>
      <c r="AE68" s="21"/>
      <c r="AF68" s="118">
        <f>AF66/AF67</f>
        <v>3349725.397</v>
      </c>
    </row>
    <row r="69" ht="15.75" customHeight="1">
      <c r="A69" s="36"/>
      <c r="B69" s="45"/>
      <c r="C69" s="1"/>
      <c r="D69" s="1"/>
      <c r="E69" s="1"/>
      <c r="F69" s="1"/>
      <c r="G69" s="1"/>
      <c r="H69" s="75"/>
      <c r="I69" s="36"/>
      <c r="J69" s="45"/>
      <c r="K69" s="1"/>
      <c r="L69" s="1"/>
      <c r="M69" s="1"/>
      <c r="N69" s="1"/>
      <c r="O69" s="1"/>
      <c r="P69" s="75"/>
      <c r="Q69" s="36"/>
      <c r="R69" s="45"/>
      <c r="S69" s="1"/>
      <c r="T69" s="1"/>
      <c r="U69" s="1"/>
      <c r="V69" s="1"/>
      <c r="W69" s="1"/>
      <c r="X69" s="75"/>
      <c r="Y69" s="36"/>
      <c r="Z69" s="45"/>
      <c r="AA69" s="1"/>
      <c r="AB69" s="1"/>
      <c r="AC69" s="1"/>
      <c r="AD69" s="1"/>
      <c r="AE69" s="1"/>
      <c r="AF69" s="75"/>
    </row>
    <row r="70" ht="15.75" customHeight="1">
      <c r="A70" s="36"/>
      <c r="B70" s="76" t="s">
        <v>142</v>
      </c>
      <c r="C70" s="81"/>
      <c r="D70" s="81"/>
      <c r="E70" s="81"/>
      <c r="F70" s="81"/>
      <c r="G70" s="81"/>
      <c r="H70" s="119"/>
      <c r="I70" s="36"/>
      <c r="J70" s="76" t="s">
        <v>142</v>
      </c>
      <c r="K70" s="77"/>
      <c r="L70" s="77"/>
      <c r="M70" s="77"/>
      <c r="N70" s="77"/>
      <c r="O70" s="77"/>
      <c r="P70" s="120"/>
      <c r="Q70" s="107"/>
      <c r="R70" s="76" t="s">
        <v>142</v>
      </c>
      <c r="S70" s="77"/>
      <c r="T70" s="77"/>
      <c r="U70" s="77"/>
      <c r="V70" s="77"/>
      <c r="W70" s="77"/>
      <c r="X70" s="120"/>
      <c r="Y70" s="36"/>
      <c r="Z70" s="76" t="s">
        <v>142</v>
      </c>
      <c r="AA70" s="77"/>
      <c r="AB70" s="77"/>
      <c r="AC70" s="77"/>
      <c r="AD70" s="77"/>
      <c r="AE70" s="77"/>
      <c r="AF70" s="120"/>
    </row>
    <row r="71" ht="15.75" customHeight="1">
      <c r="A71" s="36"/>
      <c r="B71" s="45"/>
      <c r="C71" s="1"/>
      <c r="D71" s="1"/>
      <c r="E71" s="121" t="s">
        <v>143</v>
      </c>
      <c r="F71" s="121" t="s">
        <v>144</v>
      </c>
      <c r="G71" s="121" t="s">
        <v>145</v>
      </c>
      <c r="H71" s="122" t="s">
        <v>113</v>
      </c>
      <c r="I71" s="36"/>
      <c r="J71" s="45"/>
      <c r="K71" s="1"/>
      <c r="L71" s="1"/>
      <c r="M71" s="121" t="s">
        <v>143</v>
      </c>
      <c r="N71" s="121" t="s">
        <v>144</v>
      </c>
      <c r="O71" s="121" t="s">
        <v>145</v>
      </c>
      <c r="P71" s="122" t="s">
        <v>113</v>
      </c>
      <c r="Q71" s="107"/>
      <c r="R71" s="45"/>
      <c r="S71" s="1"/>
      <c r="T71" s="1"/>
      <c r="U71" s="121" t="s">
        <v>143</v>
      </c>
      <c r="V71" s="121" t="s">
        <v>144</v>
      </c>
      <c r="W71" s="121" t="s">
        <v>145</v>
      </c>
      <c r="X71" s="122" t="s">
        <v>113</v>
      </c>
      <c r="Y71" s="36"/>
      <c r="Z71" s="45"/>
      <c r="AA71" s="1"/>
      <c r="AB71" s="1"/>
      <c r="AC71" s="121" t="s">
        <v>143</v>
      </c>
      <c r="AD71" s="121" t="s">
        <v>144</v>
      </c>
      <c r="AE71" s="121" t="s">
        <v>145</v>
      </c>
      <c r="AF71" s="122" t="s">
        <v>113</v>
      </c>
    </row>
    <row r="72" ht="15.75" customHeight="1">
      <c r="A72" s="36"/>
      <c r="B72" s="45" t="s">
        <v>146</v>
      </c>
      <c r="C72" s="1"/>
      <c r="D72" s="1"/>
      <c r="E72" s="53">
        <v>0.1</v>
      </c>
      <c r="F72" s="53">
        <v>0.2</v>
      </c>
      <c r="G72" s="53">
        <v>0.2</v>
      </c>
      <c r="H72" s="123">
        <f t="shared" ref="H72:H75" si="73">1-(F72*$C$45+G72*$C$46)</f>
        <v>0.8</v>
      </c>
      <c r="I72" s="36"/>
      <c r="J72" s="45" t="s">
        <v>146</v>
      </c>
      <c r="K72" s="1"/>
      <c r="L72" s="1"/>
      <c r="M72" s="53">
        <f t="shared" ref="M72:O72" si="70">E72</f>
        <v>0.1</v>
      </c>
      <c r="N72" s="53">
        <f t="shared" si="70"/>
        <v>0.2</v>
      </c>
      <c r="O72" s="53">
        <f t="shared" si="70"/>
        <v>0.2</v>
      </c>
      <c r="P72" s="123">
        <f t="shared" ref="P72:P75" si="75">1-(N72*$K$45+O72*$K$46)</f>
        <v>0.8</v>
      </c>
      <c r="Q72" s="107"/>
      <c r="R72" s="45" t="s">
        <v>146</v>
      </c>
      <c r="S72" s="1"/>
      <c r="T72" s="1"/>
      <c r="U72" s="53">
        <f t="shared" ref="U72:W72" si="71">M72</f>
        <v>0.1</v>
      </c>
      <c r="V72" s="53">
        <f t="shared" si="71"/>
        <v>0.2</v>
      </c>
      <c r="W72" s="53">
        <f t="shared" si="71"/>
        <v>0.2</v>
      </c>
      <c r="X72" s="123">
        <f t="shared" ref="X72:X75" si="77">1-(V72*$S$45+W72*$S$46)</f>
        <v>0.8</v>
      </c>
      <c r="Y72" s="36"/>
      <c r="Z72" s="45" t="s">
        <v>146</v>
      </c>
      <c r="AA72" s="1"/>
      <c r="AB72" s="1"/>
      <c r="AC72" s="53">
        <f t="shared" ref="AC72:AE72" si="72">U72</f>
        <v>0.1</v>
      </c>
      <c r="AD72" s="53">
        <f t="shared" si="72"/>
        <v>0.2</v>
      </c>
      <c r="AE72" s="53">
        <f t="shared" si="72"/>
        <v>0.2</v>
      </c>
      <c r="AF72" s="123">
        <f t="shared" ref="AF72:AF75" si="79">1-(AD72*$AA$45+AE72*$AA$46)</f>
        <v>0.8</v>
      </c>
    </row>
    <row r="73" ht="15.75" customHeight="1">
      <c r="A73" s="36"/>
      <c r="B73" s="45" t="s">
        <v>147</v>
      </c>
      <c r="C73" s="1"/>
      <c r="D73" s="1"/>
      <c r="E73" s="53">
        <v>0.12</v>
      </c>
      <c r="F73" s="53">
        <v>0.2</v>
      </c>
      <c r="G73" s="53">
        <v>0.2</v>
      </c>
      <c r="H73" s="123">
        <f t="shared" si="73"/>
        <v>0.8</v>
      </c>
      <c r="I73" s="36"/>
      <c r="J73" s="45" t="s">
        <v>147</v>
      </c>
      <c r="K73" s="1"/>
      <c r="L73" s="1"/>
      <c r="M73" s="53">
        <f t="shared" ref="M73:O73" si="74">E73</f>
        <v>0.12</v>
      </c>
      <c r="N73" s="53">
        <f t="shared" si="74"/>
        <v>0.2</v>
      </c>
      <c r="O73" s="53">
        <f t="shared" si="74"/>
        <v>0.2</v>
      </c>
      <c r="P73" s="123">
        <f t="shared" si="75"/>
        <v>0.8</v>
      </c>
      <c r="Q73" s="107"/>
      <c r="R73" s="45" t="s">
        <v>147</v>
      </c>
      <c r="S73" s="1"/>
      <c r="T73" s="1"/>
      <c r="U73" s="53">
        <f t="shared" ref="U73:W73" si="76">M73</f>
        <v>0.12</v>
      </c>
      <c r="V73" s="53">
        <f t="shared" si="76"/>
        <v>0.2</v>
      </c>
      <c r="W73" s="53">
        <f t="shared" si="76"/>
        <v>0.2</v>
      </c>
      <c r="X73" s="123">
        <f t="shared" si="77"/>
        <v>0.8</v>
      </c>
      <c r="Y73" s="36"/>
      <c r="Z73" s="45" t="s">
        <v>147</v>
      </c>
      <c r="AA73" s="1"/>
      <c r="AB73" s="1"/>
      <c r="AC73" s="53">
        <f t="shared" ref="AC73:AE73" si="78">U73</f>
        <v>0.12</v>
      </c>
      <c r="AD73" s="53">
        <f t="shared" si="78"/>
        <v>0.2</v>
      </c>
      <c r="AE73" s="53">
        <f t="shared" si="78"/>
        <v>0.2</v>
      </c>
      <c r="AF73" s="123">
        <f t="shared" si="79"/>
        <v>0.8</v>
      </c>
    </row>
    <row r="74" ht="15.75" customHeight="1">
      <c r="A74" s="36"/>
      <c r="B74" s="45" t="s">
        <v>148</v>
      </c>
      <c r="C74" s="1"/>
      <c r="D74" s="1"/>
      <c r="E74" s="53">
        <v>0.14</v>
      </c>
      <c r="F74" s="53">
        <v>0.3</v>
      </c>
      <c r="G74" s="53">
        <v>0.3</v>
      </c>
      <c r="H74" s="123">
        <f t="shared" si="73"/>
        <v>0.7</v>
      </c>
      <c r="I74" s="36"/>
      <c r="J74" s="45" t="s">
        <v>148</v>
      </c>
      <c r="K74" s="1"/>
      <c r="L74" s="1"/>
      <c r="M74" s="53">
        <f t="shared" ref="M74:O74" si="80">E74</f>
        <v>0.14</v>
      </c>
      <c r="N74" s="53">
        <f t="shared" si="80"/>
        <v>0.3</v>
      </c>
      <c r="O74" s="53">
        <f t="shared" si="80"/>
        <v>0.3</v>
      </c>
      <c r="P74" s="123">
        <f t="shared" si="75"/>
        <v>0.7</v>
      </c>
      <c r="Q74" s="107"/>
      <c r="R74" s="45" t="s">
        <v>148</v>
      </c>
      <c r="S74" s="1"/>
      <c r="T74" s="1"/>
      <c r="U74" s="53">
        <f t="shared" ref="U74:W74" si="81">M74</f>
        <v>0.14</v>
      </c>
      <c r="V74" s="53">
        <f t="shared" si="81"/>
        <v>0.3</v>
      </c>
      <c r="W74" s="53">
        <f t="shared" si="81"/>
        <v>0.3</v>
      </c>
      <c r="X74" s="123">
        <f t="shared" si="77"/>
        <v>0.7</v>
      </c>
      <c r="Y74" s="36"/>
      <c r="Z74" s="45" t="s">
        <v>148</v>
      </c>
      <c r="AA74" s="1"/>
      <c r="AB74" s="1"/>
      <c r="AC74" s="53">
        <f t="shared" ref="AC74:AE74" si="82">U74</f>
        <v>0.14</v>
      </c>
      <c r="AD74" s="53">
        <f t="shared" si="82"/>
        <v>0.3</v>
      </c>
      <c r="AE74" s="53">
        <f t="shared" si="82"/>
        <v>0.3</v>
      </c>
      <c r="AF74" s="123">
        <f t="shared" si="79"/>
        <v>0.7</v>
      </c>
    </row>
    <row r="75" ht="15.75" customHeight="1">
      <c r="A75" s="36"/>
      <c r="B75" s="96" t="s">
        <v>149</v>
      </c>
      <c r="C75" s="21"/>
      <c r="D75" s="21"/>
      <c r="E75" s="21"/>
      <c r="F75" s="97">
        <v>0.35</v>
      </c>
      <c r="G75" s="97">
        <v>0.35</v>
      </c>
      <c r="H75" s="124">
        <f t="shared" si="73"/>
        <v>0.65</v>
      </c>
      <c r="I75" s="36"/>
      <c r="J75" s="96" t="s">
        <v>149</v>
      </c>
      <c r="K75" s="21"/>
      <c r="L75" s="21"/>
      <c r="M75" s="21"/>
      <c r="N75" s="97">
        <f t="shared" ref="N75:O75" si="83">F75</f>
        <v>0.35</v>
      </c>
      <c r="O75" s="97">
        <f t="shared" si="83"/>
        <v>0.35</v>
      </c>
      <c r="P75" s="124">
        <f t="shared" si="75"/>
        <v>0.65</v>
      </c>
      <c r="Q75" s="125"/>
      <c r="R75" s="96" t="s">
        <v>149</v>
      </c>
      <c r="S75" s="21"/>
      <c r="T75" s="21"/>
      <c r="U75" s="21"/>
      <c r="V75" s="97">
        <f t="shared" ref="V75:W75" si="84">N75</f>
        <v>0.35</v>
      </c>
      <c r="W75" s="97">
        <f t="shared" si="84"/>
        <v>0.35</v>
      </c>
      <c r="X75" s="124">
        <f t="shared" si="77"/>
        <v>0.65</v>
      </c>
      <c r="Y75" s="36"/>
      <c r="Z75" s="96" t="s">
        <v>149</v>
      </c>
      <c r="AA75" s="21"/>
      <c r="AB75" s="21"/>
      <c r="AC75" s="21"/>
      <c r="AD75" s="97">
        <f t="shared" ref="AD75:AE75" si="85">V75</f>
        <v>0.35</v>
      </c>
      <c r="AE75" s="97">
        <f t="shared" si="85"/>
        <v>0.35</v>
      </c>
      <c r="AF75" s="124">
        <f t="shared" si="79"/>
        <v>0.65</v>
      </c>
    </row>
    <row r="76" ht="15.75" customHeight="1">
      <c r="A76" s="36"/>
      <c r="B76" s="45"/>
      <c r="C76" s="1"/>
      <c r="D76" s="1"/>
      <c r="E76" s="1"/>
      <c r="F76" s="1"/>
      <c r="G76" s="1"/>
      <c r="H76" s="75"/>
      <c r="I76" s="36"/>
      <c r="J76" s="45"/>
      <c r="K76" s="1"/>
      <c r="L76" s="1"/>
      <c r="M76" s="1"/>
      <c r="N76" s="1"/>
      <c r="O76" s="1"/>
      <c r="P76" s="75"/>
      <c r="Q76" s="36"/>
      <c r="R76" s="45"/>
      <c r="S76" s="1"/>
      <c r="T76" s="1"/>
      <c r="U76" s="1"/>
      <c r="V76" s="1"/>
      <c r="W76" s="1"/>
      <c r="X76" s="75"/>
      <c r="Y76" s="36"/>
      <c r="Z76" s="45"/>
      <c r="AA76" s="1"/>
      <c r="AB76" s="1"/>
      <c r="AC76" s="1"/>
      <c r="AD76" s="1"/>
      <c r="AE76" s="1"/>
      <c r="AF76" s="75"/>
    </row>
    <row r="77" ht="15.75" customHeight="1">
      <c r="A77" s="36"/>
      <c r="B77" s="45"/>
      <c r="C77" s="1"/>
      <c r="D77" s="1"/>
      <c r="E77" s="1"/>
      <c r="F77" s="1"/>
      <c r="G77" s="1"/>
      <c r="H77" s="75"/>
      <c r="I77" s="36"/>
      <c r="J77" s="45"/>
      <c r="K77" s="1"/>
      <c r="L77" s="1"/>
      <c r="M77" s="1"/>
      <c r="N77" s="1"/>
      <c r="O77" s="126"/>
      <c r="P77" s="127"/>
      <c r="Q77" s="125"/>
      <c r="R77" s="45"/>
      <c r="S77" s="1"/>
      <c r="T77" s="1"/>
      <c r="U77" s="1"/>
      <c r="V77" s="1"/>
      <c r="W77" s="1"/>
      <c r="X77" s="75"/>
      <c r="Y77" s="36"/>
      <c r="Z77" s="45"/>
      <c r="AA77" s="1"/>
      <c r="AB77" s="1"/>
      <c r="AC77" s="1"/>
      <c r="AD77" s="1"/>
      <c r="AE77" s="1"/>
      <c r="AF77" s="75"/>
    </row>
    <row r="78" ht="15.75" customHeight="1">
      <c r="A78" s="36"/>
      <c r="B78" s="76" t="s">
        <v>150</v>
      </c>
      <c r="C78" s="77"/>
      <c r="D78" s="77"/>
      <c r="E78" s="77"/>
      <c r="F78" s="1"/>
      <c r="G78" s="1"/>
      <c r="H78" s="75"/>
      <c r="I78" s="36"/>
      <c r="J78" s="76" t="s">
        <v>150</v>
      </c>
      <c r="K78" s="77"/>
      <c r="L78" s="77"/>
      <c r="M78" s="77"/>
      <c r="N78" s="126"/>
      <c r="O78" s="1"/>
      <c r="P78" s="91"/>
      <c r="Q78" s="128"/>
      <c r="R78" s="76" t="s">
        <v>150</v>
      </c>
      <c r="S78" s="77"/>
      <c r="T78" s="77"/>
      <c r="U78" s="77"/>
      <c r="V78" s="1"/>
      <c r="W78" s="1"/>
      <c r="X78" s="75"/>
      <c r="Y78" s="36"/>
      <c r="Z78" s="76" t="s">
        <v>150</v>
      </c>
      <c r="AA78" s="77"/>
      <c r="AB78" s="77"/>
      <c r="AC78" s="77"/>
      <c r="AD78" s="1"/>
      <c r="AE78" s="1"/>
      <c r="AF78" s="75"/>
    </row>
    <row r="79" ht="15.75" customHeight="1">
      <c r="A79" s="36"/>
      <c r="B79" s="45" t="s">
        <v>115</v>
      </c>
      <c r="C79" s="1"/>
      <c r="D79" s="1"/>
      <c r="E79" s="129">
        <f>D51</f>
        <v>2474302.821</v>
      </c>
      <c r="F79" s="1"/>
      <c r="G79" s="1"/>
      <c r="H79" s="75"/>
      <c r="I79" s="36"/>
      <c r="J79" s="45" t="s">
        <v>115</v>
      </c>
      <c r="K79" s="1"/>
      <c r="L79" s="1"/>
      <c r="M79" s="129">
        <f>L51</f>
        <v>2042774.187</v>
      </c>
      <c r="N79" s="1"/>
      <c r="O79" s="1"/>
      <c r="P79" s="127"/>
      <c r="Q79" s="125"/>
      <c r="R79" s="45" t="s">
        <v>115</v>
      </c>
      <c r="S79" s="1"/>
      <c r="T79" s="1"/>
      <c r="U79" s="129">
        <f>T51</f>
        <v>2479130.851</v>
      </c>
      <c r="V79" s="1"/>
      <c r="W79" s="1"/>
      <c r="X79" s="75"/>
      <c r="Y79" s="36"/>
      <c r="Z79" s="45" t="s">
        <v>115</v>
      </c>
      <c r="AA79" s="1"/>
      <c r="AB79" s="1"/>
      <c r="AC79" s="92">
        <f>AB51</f>
        <v>2813769.333</v>
      </c>
      <c r="AD79" s="1"/>
      <c r="AE79" s="1"/>
      <c r="AF79" s="75"/>
    </row>
    <row r="80" ht="15.75" customHeight="1">
      <c r="A80" s="36"/>
      <c r="B80" s="45" t="s">
        <v>144</v>
      </c>
      <c r="C80" s="1"/>
      <c r="D80" s="1"/>
      <c r="E80" s="129">
        <f t="shared" ref="E80:E81" si="86">D45</f>
        <v>51889.66488</v>
      </c>
      <c r="F80" s="1"/>
      <c r="G80" s="1"/>
      <c r="H80" s="75"/>
      <c r="I80" s="36"/>
      <c r="J80" s="45" t="s">
        <v>144</v>
      </c>
      <c r="K80" s="1"/>
      <c r="L80" s="1"/>
      <c r="M80" s="129">
        <f t="shared" ref="M80:M81" si="87">L45</f>
        <v>42839.89295</v>
      </c>
      <c r="N80" s="1"/>
      <c r="O80" s="1"/>
      <c r="P80" s="75"/>
      <c r="Q80" s="36"/>
      <c r="R80" s="45" t="s">
        <v>144</v>
      </c>
      <c r="S80" s="1"/>
      <c r="T80" s="1"/>
      <c r="U80" s="129">
        <f t="shared" ref="U80:U81" si="88">T45</f>
        <v>51990.91555</v>
      </c>
      <c r="V80" s="1"/>
      <c r="W80" s="1"/>
      <c r="X80" s="75"/>
      <c r="Y80" s="36"/>
      <c r="Z80" s="45" t="s">
        <v>144</v>
      </c>
      <c r="AA80" s="1"/>
      <c r="AB80" s="1"/>
      <c r="AC80" s="92">
        <f t="shared" ref="AC80:AC81" si="89">AB45</f>
        <v>59008.76259</v>
      </c>
      <c r="AD80" s="1"/>
      <c r="AE80" s="1"/>
      <c r="AF80" s="75"/>
    </row>
    <row r="81" ht="15.75" customHeight="1">
      <c r="A81" s="36"/>
      <c r="B81" s="45" t="s">
        <v>145</v>
      </c>
      <c r="C81" s="1"/>
      <c r="D81" s="1"/>
      <c r="E81" s="129">
        <f t="shared" si="86"/>
        <v>207558.6595</v>
      </c>
      <c r="F81" s="1"/>
      <c r="G81" s="1"/>
      <c r="H81" s="75"/>
      <c r="I81" s="36"/>
      <c r="J81" s="45" t="s">
        <v>145</v>
      </c>
      <c r="K81" s="1"/>
      <c r="L81" s="1"/>
      <c r="M81" s="129">
        <f t="shared" si="87"/>
        <v>171359.5718</v>
      </c>
      <c r="N81" s="1"/>
      <c r="O81" s="1"/>
      <c r="P81" s="127"/>
      <c r="Q81" s="125"/>
      <c r="R81" s="45" t="s">
        <v>145</v>
      </c>
      <c r="S81" s="1"/>
      <c r="T81" s="1"/>
      <c r="U81" s="129">
        <f t="shared" si="88"/>
        <v>207963.6622</v>
      </c>
      <c r="V81" s="1"/>
      <c r="W81" s="1"/>
      <c r="X81" s="75"/>
      <c r="Y81" s="36"/>
      <c r="Z81" s="45" t="s">
        <v>145</v>
      </c>
      <c r="AA81" s="1"/>
      <c r="AB81" s="1"/>
      <c r="AC81" s="92">
        <f t="shared" si="89"/>
        <v>236035.0503</v>
      </c>
      <c r="AD81" s="1"/>
      <c r="AE81" s="1"/>
      <c r="AF81" s="75"/>
    </row>
    <row r="82" ht="15.75" customHeight="1">
      <c r="A82" s="36"/>
      <c r="B82" s="96" t="s">
        <v>113</v>
      </c>
      <c r="C82" s="21"/>
      <c r="D82" s="21"/>
      <c r="E82" s="130">
        <f>D48</f>
        <v>1037793.298</v>
      </c>
      <c r="F82" s="1"/>
      <c r="G82" s="1"/>
      <c r="H82" s="75"/>
      <c r="I82" s="36"/>
      <c r="J82" s="96" t="s">
        <v>113</v>
      </c>
      <c r="K82" s="21"/>
      <c r="L82" s="21"/>
      <c r="M82" s="130">
        <f>L48</f>
        <v>856797.859</v>
      </c>
      <c r="N82" s="1"/>
      <c r="O82" s="1"/>
      <c r="P82" s="75"/>
      <c r="Q82" s="36"/>
      <c r="R82" s="96" t="s">
        <v>113</v>
      </c>
      <c r="S82" s="21"/>
      <c r="T82" s="21"/>
      <c r="U82" s="130">
        <f>T48</f>
        <v>1039818.311</v>
      </c>
      <c r="V82" s="1"/>
      <c r="W82" s="1"/>
      <c r="X82" s="75"/>
      <c r="Y82" s="36"/>
      <c r="Z82" s="96" t="s">
        <v>113</v>
      </c>
      <c r="AA82" s="21"/>
      <c r="AB82" s="21"/>
      <c r="AC82" s="98">
        <f>AB48</f>
        <v>1180175.252</v>
      </c>
      <c r="AD82" s="1"/>
      <c r="AE82" s="1"/>
      <c r="AF82" s="75"/>
    </row>
    <row r="83" ht="15.75" customHeight="1">
      <c r="A83" s="36"/>
      <c r="B83" s="45"/>
      <c r="C83" s="1"/>
      <c r="D83" s="1"/>
      <c r="E83" s="1"/>
      <c r="F83" s="1"/>
      <c r="G83" s="1"/>
      <c r="H83" s="75"/>
      <c r="I83" s="36"/>
      <c r="J83" s="45"/>
      <c r="K83" s="1"/>
      <c r="L83" s="1"/>
      <c r="M83" s="1"/>
      <c r="N83" s="1"/>
      <c r="O83" s="126"/>
      <c r="P83" s="127"/>
      <c r="Q83" s="125"/>
      <c r="R83" s="45"/>
      <c r="S83" s="1"/>
      <c r="T83" s="1"/>
      <c r="U83" s="1"/>
      <c r="V83" s="1"/>
      <c r="W83" s="1"/>
      <c r="X83" s="75"/>
      <c r="Y83" s="36"/>
      <c r="Z83" s="45"/>
      <c r="AA83" s="1"/>
      <c r="AB83" s="1"/>
      <c r="AC83" s="1"/>
      <c r="AD83" s="1"/>
      <c r="AE83" s="1"/>
      <c r="AF83" s="75"/>
    </row>
    <row r="84" ht="15.75" customHeight="1">
      <c r="A84" s="36"/>
      <c r="B84" s="45"/>
      <c r="C84" s="1"/>
      <c r="D84" s="1"/>
      <c r="E84" s="1"/>
      <c r="F84" s="1"/>
      <c r="G84" s="1"/>
      <c r="H84" s="75"/>
      <c r="I84" s="36"/>
      <c r="J84" s="45"/>
      <c r="K84" s="1"/>
      <c r="L84" s="1"/>
      <c r="M84" s="1"/>
      <c r="N84" s="126"/>
      <c r="O84" s="126"/>
      <c r="P84" s="127"/>
      <c r="Q84" s="125"/>
      <c r="R84" s="45"/>
      <c r="S84" s="1"/>
      <c r="T84" s="1"/>
      <c r="U84" s="1"/>
      <c r="V84" s="1"/>
      <c r="W84" s="1"/>
      <c r="X84" s="75"/>
      <c r="Y84" s="36"/>
      <c r="Z84" s="45"/>
      <c r="AA84" s="1"/>
      <c r="AB84" s="1"/>
      <c r="AC84" s="1"/>
      <c r="AD84" s="1"/>
      <c r="AE84" s="1"/>
      <c r="AF84" s="75"/>
    </row>
    <row r="85" ht="15.75" customHeight="1">
      <c r="A85" s="36"/>
      <c r="B85" s="45"/>
      <c r="C85" s="1"/>
      <c r="D85" s="1"/>
      <c r="E85" s="1"/>
      <c r="F85" s="1"/>
      <c r="G85" s="1"/>
      <c r="H85" s="75"/>
      <c r="I85" s="36"/>
      <c r="J85" s="45"/>
      <c r="K85" s="1"/>
      <c r="L85" s="1"/>
      <c r="M85" s="1"/>
      <c r="N85" s="126"/>
      <c r="O85" s="126"/>
      <c r="P85" s="127"/>
      <c r="Q85" s="125"/>
      <c r="R85" s="45"/>
      <c r="S85" s="1"/>
      <c r="T85" s="1"/>
      <c r="U85" s="1"/>
      <c r="V85" s="1"/>
      <c r="W85" s="1"/>
      <c r="X85" s="75"/>
      <c r="Y85" s="36"/>
      <c r="Z85" s="45"/>
      <c r="AA85" s="1"/>
      <c r="AB85" s="1"/>
      <c r="AC85" s="1"/>
      <c r="AD85" s="1"/>
      <c r="AE85" s="1"/>
      <c r="AF85" s="75"/>
    </row>
    <row r="86" ht="15.75" customHeight="1">
      <c r="A86" s="36"/>
      <c r="B86" s="45"/>
      <c r="C86" s="1"/>
      <c r="D86" s="1"/>
      <c r="E86" s="1"/>
      <c r="F86" s="1"/>
      <c r="G86" s="1"/>
      <c r="H86" s="75"/>
      <c r="I86" s="36"/>
      <c r="J86" s="45"/>
      <c r="K86" s="1"/>
      <c r="L86" s="1"/>
      <c r="M86" s="1"/>
      <c r="N86" s="126"/>
      <c r="O86" s="1"/>
      <c r="P86" s="75"/>
      <c r="Q86" s="36"/>
      <c r="R86" s="45"/>
      <c r="S86" s="1"/>
      <c r="T86" s="1"/>
      <c r="U86" s="1"/>
      <c r="V86" s="1"/>
      <c r="W86" s="1"/>
      <c r="X86" s="75"/>
      <c r="Y86" s="36"/>
      <c r="Z86" s="45"/>
      <c r="AA86" s="1"/>
      <c r="AB86" s="1"/>
      <c r="AC86" s="1"/>
      <c r="AD86" s="1"/>
      <c r="AE86" s="1"/>
      <c r="AF86" s="75"/>
    </row>
    <row r="87" ht="15.75" customHeight="1">
      <c r="A87" s="36"/>
      <c r="B87" s="45"/>
      <c r="C87" s="1"/>
      <c r="D87" s="1"/>
      <c r="E87" s="1"/>
      <c r="F87" s="1"/>
      <c r="G87" s="1"/>
      <c r="H87" s="75"/>
      <c r="I87" s="36"/>
      <c r="J87" s="45"/>
      <c r="K87" s="1"/>
      <c r="L87" s="1"/>
      <c r="M87" s="1"/>
      <c r="N87" s="1"/>
      <c r="O87" s="27"/>
      <c r="P87" s="91"/>
      <c r="Q87" s="128"/>
      <c r="R87" s="45"/>
      <c r="S87" s="1"/>
      <c r="T87" s="1"/>
      <c r="U87" s="1"/>
      <c r="V87" s="1"/>
      <c r="W87" s="1"/>
      <c r="X87" s="75"/>
      <c r="Y87" s="36"/>
      <c r="Z87" s="45"/>
      <c r="AA87" s="1"/>
      <c r="AB87" s="1"/>
      <c r="AC87" s="1"/>
      <c r="AD87" s="1"/>
      <c r="AE87" s="1"/>
      <c r="AF87" s="75"/>
    </row>
    <row r="88" ht="15.75" customHeight="1">
      <c r="A88" s="36"/>
      <c r="B88" s="45"/>
      <c r="C88" s="1"/>
      <c r="D88" s="1"/>
      <c r="E88" s="1"/>
      <c r="F88" s="1"/>
      <c r="G88" s="1"/>
      <c r="H88" s="75"/>
      <c r="I88" s="36"/>
      <c r="J88" s="45"/>
      <c r="K88" s="1"/>
      <c r="L88" s="1"/>
      <c r="M88" s="1"/>
      <c r="N88" s="27"/>
      <c r="O88" s="1"/>
      <c r="P88" s="75"/>
      <c r="Q88" s="36"/>
      <c r="R88" s="45"/>
      <c r="S88" s="1"/>
      <c r="T88" s="1"/>
      <c r="U88" s="1"/>
      <c r="V88" s="1"/>
      <c r="W88" s="1"/>
      <c r="X88" s="75"/>
      <c r="Y88" s="36"/>
      <c r="Z88" s="45"/>
      <c r="AA88" s="1"/>
      <c r="AB88" s="1"/>
      <c r="AC88" s="1"/>
      <c r="AD88" s="1"/>
      <c r="AE88" s="1"/>
      <c r="AF88" s="75"/>
    </row>
    <row r="89" ht="15.75" customHeight="1">
      <c r="A89" s="36"/>
      <c r="B89" s="45"/>
      <c r="C89" s="1"/>
      <c r="D89" s="1"/>
      <c r="E89" s="1"/>
      <c r="F89" s="1"/>
      <c r="G89" s="1"/>
      <c r="H89" s="75"/>
      <c r="I89" s="36"/>
      <c r="J89" s="45"/>
      <c r="K89" s="1"/>
      <c r="L89" s="1"/>
      <c r="M89" s="1"/>
      <c r="N89" s="1"/>
      <c r="O89" s="1"/>
      <c r="P89" s="75"/>
      <c r="Q89" s="36"/>
      <c r="R89" s="45"/>
      <c r="S89" s="1"/>
      <c r="T89" s="1"/>
      <c r="U89" s="1"/>
      <c r="V89" s="1"/>
      <c r="W89" s="1"/>
      <c r="X89" s="75"/>
      <c r="Y89" s="36"/>
      <c r="Z89" s="45"/>
      <c r="AA89" s="1"/>
      <c r="AB89" s="1"/>
      <c r="AC89" s="1"/>
      <c r="AD89" s="1"/>
      <c r="AE89" s="1"/>
      <c r="AF89" s="75"/>
    </row>
    <row r="90" ht="15.75" customHeight="1">
      <c r="A90" s="36"/>
      <c r="B90" s="45"/>
      <c r="C90" s="1"/>
      <c r="D90" s="1"/>
      <c r="E90" s="1"/>
      <c r="F90" s="1"/>
      <c r="G90" s="1"/>
      <c r="H90" s="75"/>
      <c r="I90" s="36"/>
      <c r="J90" s="45"/>
      <c r="K90" s="1"/>
      <c r="L90" s="1"/>
      <c r="M90" s="1"/>
      <c r="N90" s="1"/>
      <c r="O90" s="131"/>
      <c r="P90" s="132"/>
      <c r="Q90" s="133"/>
      <c r="R90" s="45"/>
      <c r="S90" s="1"/>
      <c r="T90" s="1"/>
      <c r="U90" s="1"/>
      <c r="V90" s="1"/>
      <c r="W90" s="1"/>
      <c r="X90" s="75"/>
      <c r="Y90" s="36"/>
      <c r="Z90" s="45"/>
      <c r="AA90" s="1"/>
      <c r="AB90" s="1"/>
      <c r="AC90" s="1"/>
      <c r="AD90" s="1"/>
      <c r="AE90" s="1"/>
      <c r="AF90" s="75"/>
    </row>
    <row r="91" ht="15.75" customHeight="1">
      <c r="A91" s="36"/>
      <c r="B91" s="134"/>
      <c r="C91" s="135"/>
      <c r="D91" s="135"/>
      <c r="E91" s="135"/>
      <c r="F91" s="135"/>
      <c r="G91" s="135"/>
      <c r="H91" s="136"/>
      <c r="I91" s="36"/>
      <c r="J91" s="134"/>
      <c r="K91" s="135"/>
      <c r="L91" s="135"/>
      <c r="M91" s="135"/>
      <c r="N91" s="137"/>
      <c r="O91" s="135"/>
      <c r="P91" s="136"/>
      <c r="Q91" s="36"/>
      <c r="R91" s="134"/>
      <c r="S91" s="135"/>
      <c r="T91" s="135"/>
      <c r="U91" s="135"/>
      <c r="V91" s="135"/>
      <c r="W91" s="135"/>
      <c r="X91" s="136"/>
      <c r="Y91" s="36"/>
      <c r="Z91" s="134"/>
      <c r="AA91" s="135"/>
      <c r="AB91" s="135"/>
      <c r="AC91" s="135"/>
      <c r="AD91" s="135"/>
      <c r="AE91" s="135"/>
      <c r="AF91" s="1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</row>
    <row r="93" ht="15.75" customHeight="1">
      <c r="A93" s="36"/>
      <c r="B93" s="138" t="s">
        <v>151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40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</row>
    <row r="94" ht="15.75" customHeight="1">
      <c r="A94" s="36"/>
      <c r="B94" s="141" t="s">
        <v>152</v>
      </c>
      <c r="C94" s="142">
        <v>1.0</v>
      </c>
      <c r="D94" s="142">
        <f t="shared" ref="D94:L94" si="90">C94+1</f>
        <v>2</v>
      </c>
      <c r="E94" s="142">
        <f t="shared" si="90"/>
        <v>3</v>
      </c>
      <c r="F94" s="142">
        <f t="shared" si="90"/>
        <v>4</v>
      </c>
      <c r="G94" s="142">
        <f t="shared" si="90"/>
        <v>5</v>
      </c>
      <c r="H94" s="142">
        <f t="shared" si="90"/>
        <v>6</v>
      </c>
      <c r="I94" s="142">
        <f t="shared" si="90"/>
        <v>7</v>
      </c>
      <c r="J94" s="142">
        <f t="shared" si="90"/>
        <v>8</v>
      </c>
      <c r="K94" s="142">
        <f t="shared" si="90"/>
        <v>9</v>
      </c>
      <c r="L94" s="142">
        <f t="shared" si="90"/>
        <v>10</v>
      </c>
      <c r="M94" s="143">
        <v>11.0</v>
      </c>
      <c r="N94" s="128"/>
      <c r="O94" s="128"/>
      <c r="P94" s="128"/>
      <c r="Q94" s="128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</row>
    <row r="95" ht="15.75" customHeight="1">
      <c r="A95" s="36"/>
      <c r="B95" s="144" t="s">
        <v>71</v>
      </c>
      <c r="C95" s="145">
        <v>0.05</v>
      </c>
      <c r="D95" s="145">
        <v>0.02</v>
      </c>
      <c r="E95" s="145">
        <v>0.02</v>
      </c>
      <c r="F95" s="145">
        <v>0.02</v>
      </c>
      <c r="G95" s="145">
        <v>0.02</v>
      </c>
      <c r="H95" s="145">
        <v>0.02</v>
      </c>
      <c r="I95" s="145">
        <v>0.02</v>
      </c>
      <c r="J95" s="145">
        <v>0.02</v>
      </c>
      <c r="K95" s="145">
        <v>0.02</v>
      </c>
      <c r="L95" s="145">
        <v>0.02</v>
      </c>
      <c r="M95" s="146">
        <v>0.02</v>
      </c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</row>
    <row r="96" ht="15.75" customHeight="1">
      <c r="A96" s="36"/>
      <c r="B96" s="144" t="s">
        <v>153</v>
      </c>
      <c r="C96" s="147">
        <v>0.03</v>
      </c>
      <c r="D96" s="147">
        <v>0.03</v>
      </c>
      <c r="E96" s="147">
        <v>0.03</v>
      </c>
      <c r="F96" s="147">
        <v>0.03</v>
      </c>
      <c r="G96" s="147">
        <v>0.03</v>
      </c>
      <c r="H96" s="147">
        <v>0.03</v>
      </c>
      <c r="I96" s="147">
        <v>0.03</v>
      </c>
      <c r="J96" s="147">
        <v>0.03</v>
      </c>
      <c r="K96" s="147">
        <v>0.03</v>
      </c>
      <c r="L96" s="147">
        <v>0.03</v>
      </c>
      <c r="M96" s="148">
        <v>0.03</v>
      </c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</row>
    <row r="97" ht="15.75" customHeight="1">
      <c r="A97" s="36"/>
      <c r="B97" s="144" t="s">
        <v>154</v>
      </c>
      <c r="C97" s="147">
        <v>0.03</v>
      </c>
      <c r="D97" s="147">
        <v>0.02</v>
      </c>
      <c r="E97" s="147">
        <v>0.02</v>
      </c>
      <c r="F97" s="147">
        <v>0.02</v>
      </c>
      <c r="G97" s="147">
        <v>0.03</v>
      </c>
      <c r="H97" s="147">
        <v>0.03</v>
      </c>
      <c r="I97" s="147">
        <v>0.03</v>
      </c>
      <c r="J97" s="147">
        <v>0.03</v>
      </c>
      <c r="K97" s="147">
        <v>0.03</v>
      </c>
      <c r="L97" s="147">
        <v>0.03</v>
      </c>
      <c r="M97" s="148">
        <v>0.03</v>
      </c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</row>
    <row r="98" ht="15.75" customHeight="1">
      <c r="A98" s="36"/>
      <c r="B98" s="149" t="s">
        <v>155</v>
      </c>
      <c r="C98" s="150">
        <v>0.03</v>
      </c>
      <c r="D98" s="150">
        <v>0.03</v>
      </c>
      <c r="E98" s="150">
        <v>0.03</v>
      </c>
      <c r="F98" s="150">
        <v>0.03</v>
      </c>
      <c r="G98" s="150">
        <v>0.03</v>
      </c>
      <c r="H98" s="150">
        <v>0.03</v>
      </c>
      <c r="I98" s="150">
        <v>0.03</v>
      </c>
      <c r="J98" s="150">
        <v>0.03</v>
      </c>
      <c r="K98" s="150">
        <v>0.03</v>
      </c>
      <c r="L98" s="150">
        <v>0.03</v>
      </c>
      <c r="M98" s="151">
        <v>0.03</v>
      </c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</row>
    <row r="99" ht="15.75" customHeight="1">
      <c r="A99" s="36"/>
      <c r="B99" s="152"/>
      <c r="C99" s="153"/>
      <c r="D99" s="154"/>
      <c r="E99" s="154"/>
      <c r="F99" s="154"/>
      <c r="G99" s="154"/>
      <c r="H99" s="155"/>
      <c r="I99" s="8"/>
      <c r="J99" s="8"/>
      <c r="K99" s="8"/>
      <c r="L99" s="8"/>
      <c r="M99" s="15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</row>
    <row r="100" ht="15.75" customHeight="1">
      <c r="A100" s="36"/>
      <c r="B100" s="157"/>
      <c r="C100" s="158"/>
      <c r="D100" s="159"/>
      <c r="E100" s="159"/>
      <c r="F100" s="159"/>
      <c r="G100" s="159"/>
      <c r="H100" s="160"/>
      <c r="I100" s="8"/>
      <c r="J100" s="8"/>
      <c r="K100" s="8"/>
      <c r="L100" s="8"/>
      <c r="M100" s="15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</row>
    <row r="101" ht="15.75" customHeight="1">
      <c r="A101" s="36"/>
      <c r="B101" s="161" t="s">
        <v>156</v>
      </c>
      <c r="C101" s="162"/>
      <c r="D101" s="8"/>
      <c r="E101" s="8"/>
      <c r="F101" s="8"/>
      <c r="G101" s="8"/>
      <c r="H101" s="8"/>
      <c r="I101" s="8"/>
      <c r="J101" s="8"/>
      <c r="K101" s="8"/>
      <c r="L101" s="8"/>
      <c r="M101" s="15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</row>
    <row r="102" ht="15.75" customHeight="1">
      <c r="A102" s="36"/>
      <c r="B102" s="163" t="s">
        <v>157</v>
      </c>
      <c r="C102" s="164"/>
      <c r="D102" s="8"/>
      <c r="E102" s="8"/>
      <c r="F102" s="8"/>
      <c r="G102" s="8"/>
      <c r="H102" s="8"/>
      <c r="I102" s="8"/>
      <c r="J102" s="8"/>
      <c r="K102" s="8"/>
      <c r="L102" s="8"/>
      <c r="M102" s="15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</row>
    <row r="103" ht="15.75" customHeight="1">
      <c r="A103" s="36"/>
      <c r="B103" s="163" t="s">
        <v>158</v>
      </c>
      <c r="C103" s="165">
        <v>49.0</v>
      </c>
      <c r="D103" s="8"/>
      <c r="E103" s="8"/>
      <c r="F103" s="8"/>
      <c r="G103" s="8"/>
      <c r="H103" s="8"/>
      <c r="I103" s="8"/>
      <c r="J103" s="8"/>
      <c r="K103" s="8"/>
      <c r="L103" s="8"/>
      <c r="M103" s="15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</row>
    <row r="104" ht="15.75" customHeight="1">
      <c r="A104" s="36"/>
      <c r="B104" s="163" t="s">
        <v>159</v>
      </c>
      <c r="C104" s="166">
        <v>2.0</v>
      </c>
      <c r="D104" s="8"/>
      <c r="E104" s="8"/>
      <c r="F104" s="8"/>
      <c r="G104" s="8"/>
      <c r="H104" s="8"/>
      <c r="I104" s="8"/>
      <c r="J104" s="8"/>
      <c r="K104" s="8"/>
      <c r="L104" s="8"/>
      <c r="M104" s="15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</row>
    <row r="105" ht="15.75" customHeight="1">
      <c r="A105" s="36"/>
      <c r="B105" s="163" t="s">
        <v>160</v>
      </c>
      <c r="C105" s="167">
        <v>1.0</v>
      </c>
      <c r="D105" s="8"/>
      <c r="E105" s="8"/>
      <c r="F105" s="8"/>
      <c r="G105" s="8"/>
      <c r="H105" s="8"/>
      <c r="I105" s="8"/>
      <c r="J105" s="8"/>
      <c r="K105" s="8"/>
      <c r="L105" s="8"/>
      <c r="M105" s="15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</row>
    <row r="106" ht="15.75" customHeight="1">
      <c r="A106" s="36"/>
      <c r="B106" s="163" t="s">
        <v>161</v>
      </c>
      <c r="C106" s="168">
        <f>C102*(E12+L12+T12+AB12)</f>
        <v>0</v>
      </c>
      <c r="D106" s="8"/>
      <c r="E106" s="8"/>
      <c r="F106" s="8"/>
      <c r="G106" s="8"/>
      <c r="H106" s="8"/>
      <c r="I106" s="8"/>
      <c r="J106" s="8"/>
      <c r="K106" s="8"/>
      <c r="L106" s="8"/>
      <c r="M106" s="15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</row>
    <row r="107" ht="15.75" customHeight="1">
      <c r="A107" s="36"/>
      <c r="B107" s="169" t="s">
        <v>162</v>
      </c>
      <c r="C107" s="170" t="s">
        <v>163</v>
      </c>
      <c r="D107" s="8"/>
      <c r="E107" s="8"/>
      <c r="F107" s="8"/>
      <c r="G107" s="8"/>
      <c r="H107" s="8"/>
      <c r="I107" s="8"/>
      <c r="J107" s="8"/>
      <c r="K107" s="8"/>
      <c r="L107" s="8"/>
      <c r="M107" s="15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</row>
    <row r="108" ht="15.75" customHeight="1">
      <c r="A108" s="36"/>
      <c r="B108" s="15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15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</row>
    <row r="109" ht="15.75" customHeight="1">
      <c r="A109" s="36"/>
      <c r="B109" s="15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15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</row>
    <row r="110" ht="15.75" customHeight="1">
      <c r="A110" s="36"/>
      <c r="B110" s="171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3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128"/>
      <c r="O112" s="128"/>
      <c r="P112" s="128"/>
      <c r="Q112" s="128"/>
      <c r="R112" s="128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</row>
    <row r="113" ht="15.75" customHeight="1">
      <c r="A113" s="36"/>
      <c r="B113" s="36"/>
      <c r="C113" s="36"/>
      <c r="D113" s="36"/>
      <c r="E113" s="36"/>
      <c r="F113" s="36"/>
      <c r="G113" s="107"/>
      <c r="H113" s="107"/>
      <c r="I113" s="107"/>
      <c r="J113" s="107"/>
      <c r="K113" s="36"/>
      <c r="L113" s="107"/>
      <c r="M113" s="107"/>
      <c r="N113" s="107"/>
      <c r="O113" s="107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</row>
    <row r="114" ht="15.75" hidden="1" customHeight="1">
      <c r="A114" s="36"/>
      <c r="B114" s="36">
        <v>1.0</v>
      </c>
      <c r="C114" s="36">
        <v>2.0</v>
      </c>
      <c r="D114" s="36">
        <v>3.0</v>
      </c>
      <c r="E114" s="36">
        <v>4.0</v>
      </c>
      <c r="F114" s="36">
        <v>5.0</v>
      </c>
      <c r="G114" s="107">
        <v>6.0</v>
      </c>
      <c r="H114" s="107">
        <v>7.0</v>
      </c>
      <c r="I114" s="107">
        <v>8.0</v>
      </c>
      <c r="J114" s="107"/>
      <c r="K114" s="107"/>
      <c r="L114" s="107"/>
      <c r="M114" s="107"/>
      <c r="N114" s="107"/>
      <c r="O114" s="107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</row>
    <row r="115" ht="15.75" hidden="1" customHeight="1">
      <c r="A115" s="36"/>
      <c r="B115" s="174">
        <f>C103</f>
        <v>49</v>
      </c>
      <c r="C115" s="174">
        <f t="shared" ref="C115:I115" si="91">IF(C114&gt;$C$104,0,(B115+1))</f>
        <v>50</v>
      </c>
      <c r="D115" s="36">
        <f t="shared" si="91"/>
        <v>0</v>
      </c>
      <c r="E115" s="36">
        <f t="shared" si="91"/>
        <v>0</v>
      </c>
      <c r="F115" s="36">
        <f t="shared" si="91"/>
        <v>0</v>
      </c>
      <c r="G115" s="36">
        <f t="shared" si="91"/>
        <v>0</v>
      </c>
      <c r="H115" s="36">
        <f t="shared" si="91"/>
        <v>0</v>
      </c>
      <c r="I115" s="36">
        <f t="shared" si="91"/>
        <v>0</v>
      </c>
      <c r="J115" s="107"/>
      <c r="K115" s="107"/>
      <c r="L115" s="107"/>
      <c r="M115" s="107"/>
      <c r="N115" s="107"/>
      <c r="O115" s="107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</row>
    <row r="116" ht="15.75" hidden="1" customHeight="1">
      <c r="A116" s="36"/>
      <c r="B116" s="36"/>
      <c r="C116" s="36"/>
      <c r="D116" s="36"/>
      <c r="E116" s="36"/>
      <c r="F116" s="36"/>
      <c r="G116" s="125"/>
      <c r="H116" s="125"/>
      <c r="I116" s="125"/>
      <c r="J116" s="107"/>
      <c r="K116" s="107"/>
      <c r="L116" s="107"/>
      <c r="M116" s="107"/>
      <c r="N116" s="107"/>
      <c r="O116" s="107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</row>
    <row r="117" ht="15.75" hidden="1" customHeight="1">
      <c r="A117" s="36"/>
      <c r="B117" s="175"/>
      <c r="C117" s="175"/>
      <c r="D117" s="175"/>
      <c r="E117" s="175"/>
      <c r="F117" s="175"/>
      <c r="G117" s="36"/>
      <c r="H117" s="36"/>
      <c r="I117" s="36"/>
      <c r="J117" s="125"/>
      <c r="K117" s="107"/>
      <c r="L117" s="107"/>
      <c r="M117" s="107"/>
      <c r="N117" s="107"/>
      <c r="O117" s="125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</row>
    <row r="118" ht="15.75" hidden="1" customHeight="1">
      <c r="A118" s="36"/>
      <c r="B118" s="128">
        <f>Returns!D33</f>
        <v>0.2089336967</v>
      </c>
      <c r="C118" s="36">
        <v>3.0</v>
      </c>
      <c r="D118" s="36">
        <v>4.0</v>
      </c>
      <c r="E118" s="36">
        <v>5.0</v>
      </c>
      <c r="F118" s="36">
        <v>6.0</v>
      </c>
      <c r="G118" s="36">
        <v>7.0</v>
      </c>
      <c r="H118" s="36">
        <v>8.0</v>
      </c>
      <c r="I118" s="36">
        <v>9.0</v>
      </c>
      <c r="J118" s="36">
        <v>10.0</v>
      </c>
      <c r="K118" s="36"/>
      <c r="L118" s="36"/>
      <c r="M118" s="36"/>
      <c r="N118" s="128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</row>
    <row r="119" ht="15.75" hidden="1" customHeight="1">
      <c r="A119" s="36"/>
      <c r="B119" s="128">
        <v>0.06</v>
      </c>
      <c r="C119" s="176">
        <v>0.23097812450087574</v>
      </c>
      <c r="D119" s="176">
        <v>0.22878459804572526</v>
      </c>
      <c r="E119" s="176">
        <v>0.2268646005561148</v>
      </c>
      <c r="F119" s="176">
        <v>0.225181995606472</v>
      </c>
      <c r="G119" s="176">
        <v>0.22370300706786428</v>
      </c>
      <c r="H119" s="176">
        <v>0.2224001255410326</v>
      </c>
      <c r="I119" s="176">
        <v>0.22125055239850533</v>
      </c>
      <c r="J119" s="176">
        <v>0.2192314333215013</v>
      </c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</row>
    <row r="120" ht="15.75" hidden="1" customHeight="1">
      <c r="A120" s="36"/>
      <c r="B120" s="176">
        <v>0.065</v>
      </c>
      <c r="C120" s="176">
        <v>0.21228021178717627</v>
      </c>
      <c r="D120" s="176">
        <v>0.21226099900308282</v>
      </c>
      <c r="E120" s="176">
        <v>0.2120383995448878</v>
      </c>
      <c r="F120" s="176">
        <v>0.21169653693371937</v>
      </c>
      <c r="G120" s="176">
        <v>0.21128739449656586</v>
      </c>
      <c r="H120" s="176">
        <v>0.21084566405118688</v>
      </c>
      <c r="I120" s="176">
        <v>0.2103943865639737</v>
      </c>
      <c r="J120" s="176">
        <v>0.20893369665579287</v>
      </c>
      <c r="K120" s="128"/>
      <c r="L120" s="128"/>
      <c r="M120" s="128"/>
      <c r="N120" s="128"/>
      <c r="O120" s="128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</row>
    <row r="121" ht="15.75" hidden="1" customHeight="1">
      <c r="A121" s="36"/>
      <c r="B121" s="128">
        <v>0.075</v>
      </c>
      <c r="C121" s="176">
        <v>0.17925266262225326</v>
      </c>
      <c r="D121" s="176">
        <v>0.1825540070661642</v>
      </c>
      <c r="E121" s="176">
        <v>0.18510885789978793</v>
      </c>
      <c r="F121" s="176">
        <v>0.18707352873145622</v>
      </c>
      <c r="G121" s="176">
        <v>0.1885745438504205</v>
      </c>
      <c r="H121" s="176">
        <v>0.18971451427811403</v>
      </c>
      <c r="I121" s="176">
        <v>0.19057474425388565</v>
      </c>
      <c r="J121" s="176">
        <v>0.19017611204104345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</row>
    <row r="122" ht="15.75" hidden="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</row>
    <row r="123" ht="15.75" hidden="1" customHeight="1">
      <c r="A123" s="36"/>
      <c r="B123" s="175"/>
      <c r="C123" s="36"/>
      <c r="D123" s="36"/>
      <c r="E123" s="36"/>
      <c r="F123" s="36"/>
      <c r="G123" s="36"/>
      <c r="H123" s="36"/>
      <c r="I123" s="36"/>
      <c r="J123" s="125"/>
      <c r="K123" s="107"/>
      <c r="L123" s="107"/>
      <c r="M123" s="107"/>
      <c r="N123" s="107"/>
      <c r="O123" s="125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</row>
    <row r="124" ht="15.75" hidden="1" customHeight="1">
      <c r="A124" s="36"/>
      <c r="B124" s="177"/>
      <c r="C124" s="178"/>
      <c r="D124" s="179"/>
      <c r="E124" s="179"/>
      <c r="F124" s="179"/>
      <c r="G124" s="179"/>
      <c r="H124" s="179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</row>
    <row r="125" ht="15.75" hidden="1" customHeight="1">
      <c r="A125" s="36"/>
      <c r="B125" s="177"/>
      <c r="C125" s="179"/>
      <c r="D125" s="128"/>
      <c r="E125" s="128"/>
      <c r="F125" s="128"/>
      <c r="G125" s="128"/>
      <c r="H125" s="128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</row>
    <row r="126" ht="15.75" hidden="1" customHeight="1">
      <c r="A126" s="36"/>
      <c r="B126" s="177"/>
      <c r="C126" s="179"/>
      <c r="D126" s="180">
        <f>Returns!D32</f>
        <v>0.1977503625</v>
      </c>
      <c r="E126" s="181">
        <v>3.0</v>
      </c>
      <c r="F126" s="181">
        <v>4.0</v>
      </c>
      <c r="G126" s="181">
        <v>5.0</v>
      </c>
      <c r="H126" s="181">
        <v>6.0</v>
      </c>
      <c r="I126" s="181">
        <v>7.0</v>
      </c>
      <c r="J126" s="181">
        <v>8.0</v>
      </c>
      <c r="K126" s="181">
        <v>9.0</v>
      </c>
      <c r="L126" s="181">
        <v>10.0</v>
      </c>
      <c r="M126" s="182"/>
      <c r="N126" s="182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</row>
    <row r="127" ht="15.75" hidden="1" customHeight="1">
      <c r="A127" s="36"/>
      <c r="B127" s="177"/>
      <c r="C127" s="179"/>
      <c r="D127" s="128">
        <v>0.06</v>
      </c>
      <c r="E127" s="183">
        <v>0.21571760209667445</v>
      </c>
      <c r="F127" s="183">
        <v>0.21424265805729337</v>
      </c>
      <c r="G127" s="183">
        <v>0.21290412206711684</v>
      </c>
      <c r="H127" s="183">
        <v>0.21169615087960958</v>
      </c>
      <c r="I127" s="36">
        <v>0.21060726070141822</v>
      </c>
      <c r="J127" s="178">
        <v>0.20962653273823517</v>
      </c>
      <c r="K127" s="183">
        <v>0.2087438237864585</v>
      </c>
      <c r="L127" s="183">
        <v>0.20704071506650035</v>
      </c>
      <c r="M127" s="183"/>
      <c r="N127" s="183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</row>
    <row r="128" ht="15.75" hidden="1" customHeight="1">
      <c r="A128" s="36"/>
      <c r="B128" s="177"/>
      <c r="C128" s="179"/>
      <c r="D128" s="176">
        <v>0.065</v>
      </c>
      <c r="E128" s="183">
        <v>0.1995234401365349</v>
      </c>
      <c r="F128" s="183">
        <v>0.19976402492743328</v>
      </c>
      <c r="G128" s="183">
        <v>0.19979466953243974</v>
      </c>
      <c r="H128" s="183">
        <v>0.19968877359661685</v>
      </c>
      <c r="I128" s="36">
        <v>0.1994938995586526</v>
      </c>
      <c r="J128" s="178">
        <v>0.199243479525695</v>
      </c>
      <c r="K128" s="183">
        <v>0.19896101027519508</v>
      </c>
      <c r="L128" s="183">
        <v>0.19775036254939704</v>
      </c>
      <c r="M128" s="183"/>
      <c r="N128" s="183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</row>
    <row r="129" ht="15.75" hidden="1" customHeight="1">
      <c r="A129" s="36"/>
      <c r="B129" s="177"/>
      <c r="C129" s="179"/>
      <c r="D129" s="128">
        <v>0.075</v>
      </c>
      <c r="E129" s="183">
        <v>0.17111630625157415</v>
      </c>
      <c r="F129" s="183">
        <v>0.17400626074663483</v>
      </c>
      <c r="G129" s="183">
        <v>0.1762640553146575</v>
      </c>
      <c r="H129" s="183">
        <v>0.1780338294406334</v>
      </c>
      <c r="I129" s="36">
        <v>0.17941335236545863</v>
      </c>
      <c r="J129" s="178">
        <v>0.18048337831796402</v>
      </c>
      <c r="K129" s="183">
        <v>0.18130913914713953</v>
      </c>
      <c r="L129" s="183">
        <v>0.18101976243380413</v>
      </c>
      <c r="M129" s="183"/>
      <c r="N129" s="183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</row>
    <row r="130" ht="15.75" customHeight="1">
      <c r="A130" s="36"/>
      <c r="B130" s="177"/>
      <c r="C130" s="184"/>
      <c r="D130" s="185"/>
      <c r="E130" s="185"/>
      <c r="F130" s="185"/>
      <c r="G130" s="185"/>
      <c r="H130" s="185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</row>
    <row r="131" ht="15.75" customHeight="1">
      <c r="A131" s="36"/>
      <c r="B131" s="36"/>
      <c r="C131" s="36"/>
      <c r="D131" s="36"/>
      <c r="E131" s="36"/>
      <c r="F131" s="36"/>
      <c r="G131" s="133"/>
      <c r="H131" s="133"/>
      <c r="I131" s="133"/>
      <c r="J131" s="36"/>
      <c r="K131" s="125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</row>
    <row r="132" ht="15.75" customHeight="1">
      <c r="A132" s="36"/>
      <c r="B132" s="36"/>
      <c r="C132" s="36"/>
      <c r="D132" s="36"/>
      <c r="E132" s="36"/>
      <c r="F132" s="36"/>
      <c r="G132" s="133"/>
      <c r="H132" s="36"/>
      <c r="I132" s="36"/>
      <c r="J132" s="133"/>
      <c r="K132" s="36"/>
      <c r="L132" s="36"/>
      <c r="M132" s="36"/>
      <c r="N132" s="36"/>
      <c r="O132" s="133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128"/>
      <c r="L133" s="133"/>
      <c r="M133" s="133"/>
      <c r="N133" s="133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</row>
    <row r="135" ht="15.75" customHeight="1">
      <c r="A135" s="36"/>
      <c r="B135" s="36"/>
      <c r="C135" s="36"/>
      <c r="D135" s="36"/>
      <c r="E135" s="36"/>
      <c r="F135" s="36"/>
      <c r="G135" s="128"/>
      <c r="H135" s="128"/>
      <c r="I135" s="128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</row>
    <row r="136" ht="15.75" customHeight="1">
      <c r="A136" s="36"/>
      <c r="B136" s="36"/>
      <c r="C136" s="36"/>
      <c r="D136" s="36"/>
      <c r="E136" s="36"/>
      <c r="F136" s="36"/>
      <c r="G136" s="128"/>
      <c r="H136" s="128"/>
      <c r="I136" s="128"/>
      <c r="J136" s="128"/>
      <c r="K136" s="133"/>
      <c r="L136" s="36"/>
      <c r="M136" s="36"/>
      <c r="N136" s="36"/>
      <c r="O136" s="128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</row>
    <row r="137" ht="15.75" customHeight="1">
      <c r="A137" s="36"/>
      <c r="B137" s="36"/>
      <c r="C137" s="36"/>
      <c r="D137" s="36"/>
      <c r="E137" s="186"/>
      <c r="F137" s="128"/>
      <c r="G137" s="36"/>
      <c r="H137" s="36"/>
      <c r="I137" s="36"/>
      <c r="J137" s="128"/>
      <c r="K137" s="36"/>
      <c r="L137" s="128"/>
      <c r="M137" s="128"/>
      <c r="N137" s="128"/>
      <c r="O137" s="128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</row>
    <row r="138" ht="15.75" customHeight="1">
      <c r="A138" s="36"/>
      <c r="B138" s="36"/>
      <c r="C138" s="36"/>
      <c r="D138" s="36"/>
      <c r="E138" s="186"/>
      <c r="F138" s="128"/>
      <c r="G138" s="107"/>
      <c r="H138" s="36"/>
      <c r="I138" s="187"/>
      <c r="J138" s="36"/>
      <c r="K138" s="36"/>
      <c r="L138" s="128"/>
      <c r="M138" s="128"/>
      <c r="N138" s="128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</row>
    <row r="139" ht="15.75" customHeight="1">
      <c r="A139" s="36"/>
      <c r="B139" s="36"/>
      <c r="C139" s="36"/>
      <c r="D139" s="36"/>
      <c r="E139" s="186"/>
      <c r="F139" s="128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</row>
    <row r="140" ht="15.75" customHeight="1">
      <c r="A140" s="36"/>
      <c r="B140" s="36"/>
      <c r="C140" s="36"/>
      <c r="D140" s="36"/>
      <c r="E140" s="107"/>
      <c r="F140" s="36"/>
      <c r="G140" s="36"/>
      <c r="H140" s="36"/>
      <c r="I140" s="36"/>
      <c r="J140" s="36"/>
      <c r="K140" s="128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</row>
    <row r="141" ht="15.75" customHeight="1">
      <c r="A141" s="36"/>
      <c r="B141" s="36"/>
      <c r="C141" s="175"/>
      <c r="D141" s="175"/>
      <c r="E141" s="188"/>
      <c r="F141" s="36"/>
      <c r="G141" s="107"/>
      <c r="H141" s="107"/>
      <c r="I141" s="107"/>
      <c r="J141" s="36"/>
      <c r="K141" s="128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</row>
    <row r="142" ht="15.75" customHeight="1">
      <c r="A142" s="36"/>
      <c r="B142" s="36"/>
      <c r="C142" s="175"/>
      <c r="D142" s="175"/>
      <c r="E142" s="189"/>
      <c r="F142" s="187"/>
      <c r="G142" s="36"/>
      <c r="H142" s="36"/>
      <c r="I142" s="36"/>
      <c r="J142" s="107"/>
      <c r="K142" s="36"/>
      <c r="L142" s="36"/>
      <c r="M142" s="36"/>
      <c r="N142" s="36"/>
      <c r="O142" s="107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107"/>
      <c r="M143" s="107"/>
      <c r="N143" s="107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107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</row>
  </sheetData>
  <mergeCells count="1">
    <mergeCell ref="C99:H100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86"/>
    <col customWidth="1" min="2" max="2" width="30.71"/>
    <col customWidth="1" min="3" max="3" width="16.86"/>
    <col customWidth="1" min="4" max="12" width="10.71"/>
    <col customWidth="1" min="13" max="13" width="11.0"/>
    <col customWidth="1" min="14" max="14" width="8.71"/>
    <col customWidth="1" min="15" max="15" width="30.71"/>
    <col customWidth="1" min="16" max="16" width="13.29"/>
    <col customWidth="1" min="17" max="25" width="11.14"/>
    <col customWidth="1" min="26" max="26" width="14.86"/>
    <col customWidth="1" min="27" max="27" width="8.71"/>
    <col customWidth="1" min="28" max="28" width="30.71"/>
    <col customWidth="1" min="29" max="29" width="12.71"/>
    <col customWidth="1" min="30" max="31" width="10.86"/>
    <col customWidth="1" min="32" max="38" width="11.29"/>
    <col customWidth="1" min="39" max="39" width="12.86"/>
    <col customWidth="1" min="40" max="40" width="8.71"/>
    <col customWidth="1" min="41" max="41" width="30.71"/>
    <col customWidth="1" min="42" max="42" width="12.29"/>
    <col customWidth="1" min="43" max="51" width="11.29"/>
    <col customWidth="1" min="52" max="52" width="13.14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</row>
    <row r="2" ht="15.75" customHeight="1">
      <c r="A2" s="36"/>
      <c r="B2" s="190" t="str">
        <f>Assumptions!B2</f>
        <v>201 s. Wright</v>
      </c>
      <c r="C2" s="191"/>
      <c r="D2" s="191"/>
      <c r="E2" s="191"/>
      <c r="F2" s="191"/>
      <c r="G2" s="191"/>
      <c r="H2" s="191"/>
      <c r="I2" s="192"/>
      <c r="J2" s="191"/>
      <c r="K2" s="191"/>
      <c r="L2" s="191"/>
      <c r="M2" s="193"/>
      <c r="N2" s="36"/>
      <c r="O2" s="190" t="str">
        <f>Assumptions!J2</f>
        <v>408 e. Stoughton</v>
      </c>
      <c r="P2" s="191"/>
      <c r="Q2" s="191"/>
      <c r="R2" s="191"/>
      <c r="S2" s="191"/>
      <c r="T2" s="191"/>
      <c r="U2" s="191"/>
      <c r="V2" s="192"/>
      <c r="W2" s="191"/>
      <c r="X2" s="191"/>
      <c r="Y2" s="191"/>
      <c r="Z2" s="193"/>
      <c r="AA2" s="36"/>
      <c r="AB2" s="190" t="str">
        <f>Assumptions!R2</f>
        <v>902 s. Lincoln</v>
      </c>
      <c r="AC2" s="191"/>
      <c r="AD2" s="191"/>
      <c r="AE2" s="191"/>
      <c r="AF2" s="191"/>
      <c r="AG2" s="191"/>
      <c r="AH2" s="191"/>
      <c r="AI2" s="192"/>
      <c r="AJ2" s="191"/>
      <c r="AK2" s="191"/>
      <c r="AL2" s="191"/>
      <c r="AM2" s="193"/>
      <c r="AN2" s="36"/>
      <c r="AO2" s="190" t="str">
        <f>Assumptions!Z2</f>
        <v>105 e. Green</v>
      </c>
      <c r="AP2" s="191"/>
      <c r="AQ2" s="191"/>
      <c r="AR2" s="191"/>
      <c r="AS2" s="191"/>
      <c r="AT2" s="191"/>
      <c r="AU2" s="191"/>
      <c r="AV2" s="192"/>
      <c r="AW2" s="191"/>
      <c r="AX2" s="191"/>
      <c r="AY2" s="191"/>
      <c r="AZ2" s="193"/>
    </row>
    <row r="3" ht="15.75" customHeight="1">
      <c r="A3" s="36"/>
      <c r="B3" s="194"/>
      <c r="C3" s="1"/>
      <c r="D3" s="1"/>
      <c r="E3" s="1"/>
      <c r="F3" s="1"/>
      <c r="G3" s="1"/>
      <c r="H3" s="1"/>
      <c r="I3" s="1"/>
      <c r="J3" s="1"/>
      <c r="K3" s="1"/>
      <c r="L3" s="1"/>
      <c r="M3" s="195"/>
      <c r="N3" s="36"/>
      <c r="O3" s="194"/>
      <c r="P3" s="1"/>
      <c r="Q3" s="1"/>
      <c r="R3" s="1"/>
      <c r="S3" s="1"/>
      <c r="T3" s="1"/>
      <c r="U3" s="1"/>
      <c r="V3" s="1"/>
      <c r="W3" s="1"/>
      <c r="X3" s="1"/>
      <c r="Y3" s="1"/>
      <c r="Z3" s="195"/>
      <c r="AA3" s="36"/>
      <c r="AB3" s="194"/>
      <c r="AC3" s="1"/>
      <c r="AD3" s="1"/>
      <c r="AE3" s="1"/>
      <c r="AF3" s="1"/>
      <c r="AG3" s="1"/>
      <c r="AH3" s="1"/>
      <c r="AI3" s="1"/>
      <c r="AJ3" s="1"/>
      <c r="AK3" s="1"/>
      <c r="AL3" s="1"/>
      <c r="AM3" s="195"/>
      <c r="AN3" s="36"/>
      <c r="AO3" s="194"/>
      <c r="AP3" s="1"/>
      <c r="AQ3" s="1"/>
      <c r="AR3" s="1"/>
      <c r="AS3" s="1"/>
      <c r="AT3" s="1"/>
      <c r="AU3" s="1"/>
      <c r="AV3" s="1"/>
      <c r="AW3" s="1"/>
      <c r="AX3" s="1"/>
      <c r="AY3" s="1"/>
      <c r="AZ3" s="195"/>
    </row>
    <row r="4" ht="15.75" customHeight="1">
      <c r="A4" s="36"/>
      <c r="B4" s="196" t="s">
        <v>152</v>
      </c>
      <c r="C4" s="42">
        <v>0.0</v>
      </c>
      <c r="D4" s="42">
        <v>1.0</v>
      </c>
      <c r="E4" s="42">
        <f t="shared" ref="E4:M4" si="1">D4+1</f>
        <v>2</v>
      </c>
      <c r="F4" s="42">
        <f t="shared" si="1"/>
        <v>3</v>
      </c>
      <c r="G4" s="42">
        <f t="shared" si="1"/>
        <v>4</v>
      </c>
      <c r="H4" s="42">
        <f t="shared" si="1"/>
        <v>5</v>
      </c>
      <c r="I4" s="42">
        <f t="shared" si="1"/>
        <v>6</v>
      </c>
      <c r="J4" s="42">
        <f t="shared" si="1"/>
        <v>7</v>
      </c>
      <c r="K4" s="42">
        <f t="shared" si="1"/>
        <v>8</v>
      </c>
      <c r="L4" s="42">
        <f t="shared" si="1"/>
        <v>9</v>
      </c>
      <c r="M4" s="197">
        <f t="shared" si="1"/>
        <v>10</v>
      </c>
      <c r="N4" s="36"/>
      <c r="O4" s="196" t="s">
        <v>152</v>
      </c>
      <c r="P4" s="42">
        <v>0.0</v>
      </c>
      <c r="Q4" s="42">
        <v>1.0</v>
      </c>
      <c r="R4" s="42">
        <f t="shared" ref="R4:Z4" si="2">Q4+1</f>
        <v>2</v>
      </c>
      <c r="S4" s="42">
        <f t="shared" si="2"/>
        <v>3</v>
      </c>
      <c r="T4" s="42">
        <f t="shared" si="2"/>
        <v>4</v>
      </c>
      <c r="U4" s="42">
        <f t="shared" si="2"/>
        <v>5</v>
      </c>
      <c r="V4" s="42">
        <f t="shared" si="2"/>
        <v>6</v>
      </c>
      <c r="W4" s="42">
        <f t="shared" si="2"/>
        <v>7</v>
      </c>
      <c r="X4" s="42">
        <f t="shared" si="2"/>
        <v>8</v>
      </c>
      <c r="Y4" s="42">
        <f t="shared" si="2"/>
        <v>9</v>
      </c>
      <c r="Z4" s="197">
        <f t="shared" si="2"/>
        <v>10</v>
      </c>
      <c r="AA4" s="36"/>
      <c r="AB4" s="196" t="s">
        <v>152</v>
      </c>
      <c r="AC4" s="42">
        <v>0.0</v>
      </c>
      <c r="AD4" s="42">
        <v>1.0</v>
      </c>
      <c r="AE4" s="42">
        <f t="shared" ref="AE4:AM4" si="3">AD4+1</f>
        <v>2</v>
      </c>
      <c r="AF4" s="42">
        <f t="shared" si="3"/>
        <v>3</v>
      </c>
      <c r="AG4" s="42">
        <f t="shared" si="3"/>
        <v>4</v>
      </c>
      <c r="AH4" s="42">
        <f t="shared" si="3"/>
        <v>5</v>
      </c>
      <c r="AI4" s="42">
        <f t="shared" si="3"/>
        <v>6</v>
      </c>
      <c r="AJ4" s="42">
        <f t="shared" si="3"/>
        <v>7</v>
      </c>
      <c r="AK4" s="42">
        <f t="shared" si="3"/>
        <v>8</v>
      </c>
      <c r="AL4" s="42">
        <f t="shared" si="3"/>
        <v>9</v>
      </c>
      <c r="AM4" s="197">
        <f t="shared" si="3"/>
        <v>10</v>
      </c>
      <c r="AN4" s="36"/>
      <c r="AO4" s="196" t="s">
        <v>152</v>
      </c>
      <c r="AP4" s="42">
        <v>0.0</v>
      </c>
      <c r="AQ4" s="42">
        <v>1.0</v>
      </c>
      <c r="AR4" s="42">
        <f t="shared" ref="AR4:AZ4" si="4">AQ4+1</f>
        <v>2</v>
      </c>
      <c r="AS4" s="42">
        <f t="shared" si="4"/>
        <v>3</v>
      </c>
      <c r="AT4" s="42">
        <f t="shared" si="4"/>
        <v>4</v>
      </c>
      <c r="AU4" s="42">
        <f t="shared" si="4"/>
        <v>5</v>
      </c>
      <c r="AV4" s="42">
        <f t="shared" si="4"/>
        <v>6</v>
      </c>
      <c r="AW4" s="42">
        <f t="shared" si="4"/>
        <v>7</v>
      </c>
      <c r="AX4" s="42">
        <f t="shared" si="4"/>
        <v>8</v>
      </c>
      <c r="AY4" s="42">
        <f t="shared" si="4"/>
        <v>9</v>
      </c>
      <c r="AZ4" s="197">
        <f t="shared" si="4"/>
        <v>10</v>
      </c>
    </row>
    <row r="5" ht="15.75" customHeight="1">
      <c r="A5" s="36"/>
      <c r="B5" s="198" t="str">
        <f>'201 s. Wright'!B4</f>
        <v>Revenue</v>
      </c>
      <c r="C5" s="1"/>
      <c r="D5" s="1"/>
      <c r="E5" s="1"/>
      <c r="F5" s="1"/>
      <c r="G5" s="1"/>
      <c r="H5" s="1"/>
      <c r="I5" s="1"/>
      <c r="J5" s="1"/>
      <c r="K5" s="1"/>
      <c r="L5" s="1"/>
      <c r="M5" s="195"/>
      <c r="N5" s="36"/>
      <c r="O5" s="198" t="str">
        <f>'408 e. Stoughton'!B4</f>
        <v>Revenue</v>
      </c>
      <c r="P5" s="1"/>
      <c r="Q5" s="1"/>
      <c r="R5" s="1"/>
      <c r="S5" s="1"/>
      <c r="T5" s="1"/>
      <c r="U5" s="1"/>
      <c r="V5" s="1"/>
      <c r="W5" s="1"/>
      <c r="X5" s="1"/>
      <c r="Y5" s="1"/>
      <c r="Z5" s="195"/>
      <c r="AA5" s="36"/>
      <c r="AB5" s="198" t="str">
        <f>O5</f>
        <v>Revenue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195"/>
      <c r="AN5" s="36"/>
      <c r="AO5" s="198" t="str">
        <f>AB5</f>
        <v>Revenue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195"/>
    </row>
    <row r="6" ht="15.75" customHeight="1">
      <c r="A6" s="36"/>
      <c r="B6" s="194" t="str">
        <f>'201 s. Wright'!C5</f>
        <v>Floor 1</v>
      </c>
      <c r="C6" s="1"/>
      <c r="D6" s="49">
        <f>SUMIF('201 s. Wright'!$D$2:$EE$2,'Proforma Summary'!D$4,'201 s. Wright'!$D5:$EE5)</f>
        <v>90104.4</v>
      </c>
      <c r="E6" s="49">
        <f>SUMIF('201 s. Wright'!$D$2:$EE$2,'Proforma Summary'!E$4,'201 s. Wright'!$D5:$EE5)</f>
        <v>91906.488</v>
      </c>
      <c r="F6" s="49">
        <f>SUMIF('201 s. Wright'!$D$2:$EE$2,'Proforma Summary'!F$4,'201 s. Wright'!$D5:$EE5)</f>
        <v>93744.61776</v>
      </c>
      <c r="G6" s="49">
        <f>SUMIF('201 s. Wright'!$D$2:$EE$2,'Proforma Summary'!G$4,'201 s. Wright'!$D5:$EE5)</f>
        <v>95619.51012</v>
      </c>
      <c r="H6" s="49">
        <f>SUMIF('201 s. Wright'!$D$2:$EE$2,'Proforma Summary'!H$4,'201 s. Wright'!$D5:$EE5)</f>
        <v>98488.09542</v>
      </c>
      <c r="I6" s="49">
        <f>SUMIF('201 s. Wright'!$D$2:$EE$2,'Proforma Summary'!I$4,'201 s. Wright'!$D5:$EE5)</f>
        <v>101442.7383</v>
      </c>
      <c r="J6" s="49">
        <f>SUMIF('201 s. Wright'!$D$2:$EE$2,'Proforma Summary'!J$4,'201 s. Wright'!$D5:$EE5)</f>
        <v>104486.0204</v>
      </c>
      <c r="K6" s="49">
        <f>SUMIF('201 s. Wright'!$D$2:$EE$2,'Proforma Summary'!K$4,'201 s. Wright'!$D5:$EE5)</f>
        <v>107620.601</v>
      </c>
      <c r="L6" s="49">
        <f>SUMIF('201 s. Wright'!$D$2:$EE$2,'Proforma Summary'!L$4,'201 s. Wright'!$D5:$EE5)</f>
        <v>110849.2191</v>
      </c>
      <c r="M6" s="199">
        <f>SUMIF('201 s. Wright'!$D$2:$EE$2,'Proforma Summary'!M$4,'201 s. Wright'!$D5:$EE5)</f>
        <v>114174.6956</v>
      </c>
      <c r="N6" s="36"/>
      <c r="O6" s="194" t="str">
        <f>'408 e. Stoughton'!C5</f>
        <v>Studio A (103&amp;105)</v>
      </c>
      <c r="P6" s="1"/>
      <c r="Q6" s="49">
        <f>SUMIF('408 e. Stoughton'!$D$2:$EE$2,'Proforma Summary'!Q$4,'408 e. Stoughton'!$D5:$EE5)</f>
        <v>20517.6</v>
      </c>
      <c r="R6" s="49">
        <f>SUMIF('408 e. Stoughton'!$D$2:$EE$2,'Proforma Summary'!R$4,'408 e. Stoughton'!$D5:$EE5)</f>
        <v>20927.952</v>
      </c>
      <c r="S6" s="49">
        <f>SUMIF('408 e. Stoughton'!$D$2:$EE$2,'Proforma Summary'!S$4,'408 e. Stoughton'!$D5:$EE5)</f>
        <v>21346.51104</v>
      </c>
      <c r="T6" s="49">
        <f>SUMIF('408 e. Stoughton'!$D$2:$EE$2,'Proforma Summary'!T$4,'408 e. Stoughton'!$D5:$EE5)</f>
        <v>21773.44126</v>
      </c>
      <c r="U6" s="49">
        <f>SUMIF('408 e. Stoughton'!$D$2:$EE$2,'Proforma Summary'!U$4,'408 e. Stoughton'!$D5:$EE5)</f>
        <v>22426.6445</v>
      </c>
      <c r="V6" s="49">
        <f>SUMIF('408 e. Stoughton'!$D$2:$EE$2,'Proforma Summary'!V$4,'408 e. Stoughton'!$D5:$EE5)</f>
        <v>23099.44383</v>
      </c>
      <c r="W6" s="49">
        <f>SUMIF('408 e. Stoughton'!$D$2:$EE$2,'Proforma Summary'!W$4,'408 e. Stoughton'!$D5:$EE5)</f>
        <v>23792.42715</v>
      </c>
      <c r="X6" s="49">
        <f>SUMIF('408 e. Stoughton'!$D$2:$EE$2,'Proforma Summary'!X$4,'408 e. Stoughton'!$D5:$EE5)</f>
        <v>24506.19996</v>
      </c>
      <c r="Y6" s="49">
        <f>SUMIF('408 e. Stoughton'!$D$2:$EE$2,'Proforma Summary'!Y$4,'408 e. Stoughton'!$D5:$EE5)</f>
        <v>25241.38596</v>
      </c>
      <c r="Z6" s="199">
        <f>SUMIF('408 e. Stoughton'!$D$2:$EE$2,'Proforma Summary'!Z$4,'408 e. Stoughton'!$D5:$EE5)</f>
        <v>25998.62754</v>
      </c>
      <c r="AA6" s="36"/>
      <c r="AB6" s="194" t="str">
        <f>'902 s. Lincoln'!C5</f>
        <v>EFF</v>
      </c>
      <c r="AC6" s="1"/>
      <c r="AD6" s="49">
        <f>SUMIF('902 s. Lincoln'!$D$2:$EE$2,'Proforma Summary'!AD$4,'902 s. Lincoln'!$D5:$EE5)</f>
        <v>22866</v>
      </c>
      <c r="AE6" s="49">
        <f>SUMIF('902 s. Lincoln'!$D$2:$EE$2,'Proforma Summary'!AE$4,'902 s. Lincoln'!$D5:$EE5)</f>
        <v>23323.32</v>
      </c>
      <c r="AF6" s="49">
        <f>SUMIF('902 s. Lincoln'!$D$2:$EE$2,'Proforma Summary'!AF$4,'902 s. Lincoln'!$D5:$EE5)</f>
        <v>23789.7864</v>
      </c>
      <c r="AG6" s="49">
        <f>SUMIF('902 s. Lincoln'!$D$2:$EE$2,'Proforma Summary'!AG$4,'902 s. Lincoln'!$D5:$EE5)</f>
        <v>24265.58213</v>
      </c>
      <c r="AH6" s="49">
        <f>SUMIF('902 s. Lincoln'!$D$2:$EE$2,'Proforma Summary'!AH$4,'902 s. Lincoln'!$D5:$EE5)</f>
        <v>24993.54959</v>
      </c>
      <c r="AI6" s="49">
        <f>SUMIF('902 s. Lincoln'!$D$2:$EE$2,'Proforma Summary'!AI$4,'902 s. Lincoln'!$D5:$EE5)</f>
        <v>25743.35608</v>
      </c>
      <c r="AJ6" s="49">
        <f>SUMIF('902 s. Lincoln'!$D$2:$EE$2,'Proforma Summary'!AJ$4,'902 s. Lincoln'!$D5:$EE5)</f>
        <v>26515.65676</v>
      </c>
      <c r="AK6" s="49">
        <f>SUMIF('902 s. Lincoln'!$D$2:$EE$2,'Proforma Summary'!AK$4,'902 s. Lincoln'!$D5:$EE5)</f>
        <v>27311.12646</v>
      </c>
      <c r="AL6" s="49">
        <f>SUMIF('902 s. Lincoln'!$D$2:$EE$2,'Proforma Summary'!AL$4,'902 s. Lincoln'!$D5:$EE5)</f>
        <v>28130.46026</v>
      </c>
      <c r="AM6" s="199">
        <f>SUMIF('902 s. Lincoln'!$D$2:$EE$2,'Proforma Summary'!AM$4,'902 s. Lincoln'!$D5:$EE5)</f>
        <v>28974.37407</v>
      </c>
      <c r="AN6" s="36"/>
      <c r="AO6" s="194" t="str">
        <f>'105 e. Green'!C5</f>
        <v>1 Bed</v>
      </c>
      <c r="AP6" s="1"/>
      <c r="AQ6" s="49">
        <f>SUMIF('105 e. Green'!$D$2:$EE$2,'Proforma Summary'!AQ$4,'105 e. Green'!$D5:$EE5)</f>
        <v>78300.6</v>
      </c>
      <c r="AR6" s="49">
        <f>SUMIF('105 e. Green'!$D$2:$EE$2,'Proforma Summary'!AR$4,'105 e. Green'!$D5:$EE5)</f>
        <v>79866.612</v>
      </c>
      <c r="AS6" s="49">
        <f>SUMIF('105 e. Green'!$D$2:$EE$2,'Proforma Summary'!AS$4,'105 e. Green'!$D5:$EE5)</f>
        <v>81463.94424</v>
      </c>
      <c r="AT6" s="49">
        <f>SUMIF('105 e. Green'!$D$2:$EE$2,'Proforma Summary'!AT$4,'105 e. Green'!$D5:$EE5)</f>
        <v>83093.22312</v>
      </c>
      <c r="AU6" s="49">
        <f>SUMIF('105 e. Green'!$D$2:$EE$2,'Proforma Summary'!AU$4,'105 e. Green'!$D5:$EE5)</f>
        <v>85586.01982</v>
      </c>
      <c r="AV6" s="49">
        <f>SUMIF('105 e. Green'!$D$2:$EE$2,'Proforma Summary'!AV$4,'105 e. Green'!$D5:$EE5)</f>
        <v>88153.60041</v>
      </c>
      <c r="AW6" s="49">
        <f>SUMIF('105 e. Green'!$D$2:$EE$2,'Proforma Summary'!AW$4,'105 e. Green'!$D5:$EE5)</f>
        <v>90798.20843</v>
      </c>
      <c r="AX6" s="49">
        <f>SUMIF('105 e. Green'!$D$2:$EE$2,'Proforma Summary'!AX$4,'105 e. Green'!$D5:$EE5)</f>
        <v>93522.15468</v>
      </c>
      <c r="AY6" s="49">
        <f>SUMIF('105 e. Green'!$D$2:$EE$2,'Proforma Summary'!AY$4,'105 e. Green'!$D5:$EE5)</f>
        <v>96327.81932</v>
      </c>
      <c r="AZ6" s="199">
        <f>SUMIF('105 e. Green'!$D$2:$EE$2,'Proforma Summary'!AZ$4,'105 e. Green'!$D5:$EE5)</f>
        <v>99217.6539</v>
      </c>
    </row>
    <row r="7" ht="15.75" customHeight="1">
      <c r="A7" s="36"/>
      <c r="B7" s="194" t="str">
        <f>'201 s. Wright'!C6</f>
        <v>Floor 2 Layout F</v>
      </c>
      <c r="C7" s="1"/>
      <c r="D7" s="49">
        <f>SUMIF('201 s. Wright'!$D$2:$EE$2,'Proforma Summary'!D$4,'201 s. Wright'!$D6:$EE6)</f>
        <v>28304.4</v>
      </c>
      <c r="E7" s="49">
        <f>SUMIF('201 s. Wright'!$D$2:$EE$2,'Proforma Summary'!E$4,'201 s. Wright'!$D6:$EE6)</f>
        <v>28870.488</v>
      </c>
      <c r="F7" s="49">
        <f>SUMIF('201 s. Wright'!$D$2:$EE$2,'Proforma Summary'!F$4,'201 s. Wright'!$D6:$EE6)</f>
        <v>29447.89776</v>
      </c>
      <c r="G7" s="49">
        <f>SUMIF('201 s. Wright'!$D$2:$EE$2,'Proforma Summary'!G$4,'201 s. Wright'!$D6:$EE6)</f>
        <v>30036.85572</v>
      </c>
      <c r="H7" s="49">
        <f>SUMIF('201 s. Wright'!$D$2:$EE$2,'Proforma Summary'!H$4,'201 s. Wright'!$D6:$EE6)</f>
        <v>30937.96139</v>
      </c>
      <c r="I7" s="49">
        <f>SUMIF('201 s. Wright'!$D$2:$EE$2,'Proforma Summary'!I$4,'201 s. Wright'!$D6:$EE6)</f>
        <v>31866.10023</v>
      </c>
      <c r="J7" s="49">
        <f>SUMIF('201 s. Wright'!$D$2:$EE$2,'Proforma Summary'!J$4,'201 s. Wright'!$D6:$EE6)</f>
        <v>32822.08324</v>
      </c>
      <c r="K7" s="49">
        <f>SUMIF('201 s. Wright'!$D$2:$EE$2,'Proforma Summary'!K$4,'201 s. Wright'!$D6:$EE6)</f>
        <v>33806.74573</v>
      </c>
      <c r="L7" s="49">
        <f>SUMIF('201 s. Wright'!$D$2:$EE$2,'Proforma Summary'!L$4,'201 s. Wright'!$D6:$EE6)</f>
        <v>34820.9481</v>
      </c>
      <c r="M7" s="199">
        <f>SUMIF('201 s. Wright'!$D$2:$EE$2,'Proforma Summary'!M$4,'201 s. Wright'!$D6:$EE6)</f>
        <v>35865.57655</v>
      </c>
      <c r="N7" s="36"/>
      <c r="O7" s="194" t="str">
        <f>'408 e. Stoughton'!C6</f>
        <v>Studio B&amp;C</v>
      </c>
      <c r="P7" s="1"/>
      <c r="Q7" s="49">
        <f>SUMIF('408 e. Stoughton'!$D$2:$EE$2,'Proforma Summary'!Q$4,'408 e. Stoughton'!$D6:$EE6)</f>
        <v>64890</v>
      </c>
      <c r="R7" s="49">
        <f>SUMIF('408 e. Stoughton'!$D$2:$EE$2,'Proforma Summary'!R$4,'408 e. Stoughton'!$D6:$EE6)</f>
        <v>66187.8</v>
      </c>
      <c r="S7" s="49">
        <f>SUMIF('408 e. Stoughton'!$D$2:$EE$2,'Proforma Summary'!S$4,'408 e. Stoughton'!$D6:$EE6)</f>
        <v>67511.556</v>
      </c>
      <c r="T7" s="49">
        <f>SUMIF('408 e. Stoughton'!$D$2:$EE$2,'Proforma Summary'!T$4,'408 e. Stoughton'!$D6:$EE6)</f>
        <v>68861.78712</v>
      </c>
      <c r="U7" s="49">
        <f>SUMIF('408 e. Stoughton'!$D$2:$EE$2,'Proforma Summary'!U$4,'408 e. Stoughton'!$D6:$EE6)</f>
        <v>70927.64073</v>
      </c>
      <c r="V7" s="49">
        <f>SUMIF('408 e. Stoughton'!$D$2:$EE$2,'Proforma Summary'!V$4,'408 e. Stoughton'!$D6:$EE6)</f>
        <v>73055.46996</v>
      </c>
      <c r="W7" s="49">
        <f>SUMIF('408 e. Stoughton'!$D$2:$EE$2,'Proforma Summary'!W$4,'408 e. Stoughton'!$D6:$EE6)</f>
        <v>75247.13405</v>
      </c>
      <c r="X7" s="49">
        <f>SUMIF('408 e. Stoughton'!$D$2:$EE$2,'Proforma Summary'!X$4,'408 e. Stoughton'!$D6:$EE6)</f>
        <v>77504.54808</v>
      </c>
      <c r="Y7" s="49">
        <f>SUMIF('408 e. Stoughton'!$D$2:$EE$2,'Proforma Summary'!Y$4,'408 e. Stoughton'!$D6:$EE6)</f>
        <v>79829.68452</v>
      </c>
      <c r="Z7" s="199">
        <f>SUMIF('408 e. Stoughton'!$D$2:$EE$2,'Proforma Summary'!Z$4,'408 e. Stoughton'!$D6:$EE6)</f>
        <v>82224.57505</v>
      </c>
      <c r="AA7" s="36"/>
      <c r="AB7" s="194" t="str">
        <f>'902 s. Lincoln'!C6</f>
        <v>1BR A (103, 203, 303)</v>
      </c>
      <c r="AC7" s="1"/>
      <c r="AD7" s="49">
        <f>SUMIF('902 s. Lincoln'!$D$2:$EE$2,'Proforma Summary'!AD$4,'902 s. Lincoln'!$D6:$EE6)</f>
        <v>45052.2</v>
      </c>
      <c r="AE7" s="49">
        <f>SUMIF('902 s. Lincoln'!$D$2:$EE$2,'Proforma Summary'!AE$4,'902 s. Lincoln'!$D6:$EE6)</f>
        <v>45953.244</v>
      </c>
      <c r="AF7" s="49">
        <f>SUMIF('902 s. Lincoln'!$D$2:$EE$2,'Proforma Summary'!AF$4,'902 s. Lincoln'!$D6:$EE6)</f>
        <v>46872.30888</v>
      </c>
      <c r="AG7" s="49">
        <f>SUMIF('902 s. Lincoln'!$D$2:$EE$2,'Proforma Summary'!AG$4,'902 s. Lincoln'!$D6:$EE6)</f>
        <v>47809.75506</v>
      </c>
      <c r="AH7" s="49">
        <f>SUMIF('902 s. Lincoln'!$D$2:$EE$2,'Proforma Summary'!AH$4,'902 s. Lincoln'!$D6:$EE6)</f>
        <v>49244.04771</v>
      </c>
      <c r="AI7" s="49">
        <f>SUMIF('902 s. Lincoln'!$D$2:$EE$2,'Proforma Summary'!AI$4,'902 s. Lincoln'!$D6:$EE6)</f>
        <v>50721.36914</v>
      </c>
      <c r="AJ7" s="49">
        <f>SUMIF('902 s. Lincoln'!$D$2:$EE$2,'Proforma Summary'!AJ$4,'902 s. Lincoln'!$D6:$EE6)</f>
        <v>52243.01021</v>
      </c>
      <c r="AK7" s="49">
        <f>SUMIF('902 s. Lincoln'!$D$2:$EE$2,'Proforma Summary'!AK$4,'902 s. Lincoln'!$D6:$EE6)</f>
        <v>53810.30052</v>
      </c>
      <c r="AL7" s="49">
        <f>SUMIF('902 s. Lincoln'!$D$2:$EE$2,'Proforma Summary'!AL$4,'902 s. Lincoln'!$D6:$EE6)</f>
        <v>55424.60954</v>
      </c>
      <c r="AM7" s="199">
        <f>SUMIF('902 s. Lincoln'!$D$2:$EE$2,'Proforma Summary'!AM$4,'902 s. Lincoln'!$D6:$EE6)</f>
        <v>57087.34782</v>
      </c>
      <c r="AN7" s="36"/>
      <c r="AO7" s="194" t="str">
        <f>'105 e. Green'!C6</f>
        <v>2 Bed</v>
      </c>
      <c r="AP7" s="1"/>
      <c r="AQ7" s="49">
        <f>SUMIF('105 e. Green'!$D$2:$EE$2,'Proforma Summary'!AQ$4,'105 e. Green'!$D6:$EE6)</f>
        <v>180950.4</v>
      </c>
      <c r="AR7" s="49">
        <f>SUMIF('105 e. Green'!$D$2:$EE$2,'Proforma Summary'!AR$4,'105 e. Green'!$D6:$EE6)</f>
        <v>184569.408</v>
      </c>
      <c r="AS7" s="49">
        <f>SUMIF('105 e. Green'!$D$2:$EE$2,'Proforma Summary'!AS$4,'105 e. Green'!$D6:$EE6)</f>
        <v>188260.7962</v>
      </c>
      <c r="AT7" s="49">
        <f>SUMIF('105 e. Green'!$D$2:$EE$2,'Proforma Summary'!AT$4,'105 e. Green'!$D6:$EE6)</f>
        <v>192026.0121</v>
      </c>
      <c r="AU7" s="49">
        <f>SUMIF('105 e. Green'!$D$2:$EE$2,'Proforma Summary'!AU$4,'105 e. Green'!$D6:$EE6)</f>
        <v>197786.7924</v>
      </c>
      <c r="AV7" s="49">
        <f>SUMIF('105 e. Green'!$D$2:$EE$2,'Proforma Summary'!AV$4,'105 e. Green'!$D6:$EE6)</f>
        <v>203720.3962</v>
      </c>
      <c r="AW7" s="49">
        <f>SUMIF('105 e. Green'!$D$2:$EE$2,'Proforma Summary'!AW$4,'105 e. Green'!$D6:$EE6)</f>
        <v>209832.0081</v>
      </c>
      <c r="AX7" s="49">
        <f>SUMIF('105 e. Green'!$D$2:$EE$2,'Proforma Summary'!AX$4,'105 e. Green'!$D6:$EE6)</f>
        <v>216126.9683</v>
      </c>
      <c r="AY7" s="49">
        <f>SUMIF('105 e. Green'!$D$2:$EE$2,'Proforma Summary'!AY$4,'105 e. Green'!$D6:$EE6)</f>
        <v>222610.7774</v>
      </c>
      <c r="AZ7" s="199">
        <f>SUMIF('105 e. Green'!$D$2:$EE$2,'Proforma Summary'!AZ$4,'105 e. Green'!$D6:$EE6)</f>
        <v>229289.1007</v>
      </c>
    </row>
    <row r="8" ht="15.75" customHeight="1">
      <c r="A8" s="36"/>
      <c r="B8" s="194" t="str">
        <f>'201 s. Wright'!C7</f>
        <v>Floor 2-3</v>
      </c>
      <c r="C8" s="1"/>
      <c r="D8" s="49">
        <f>SUMIF('201 s. Wright'!$D$2:$EE$2,'Proforma Summary'!D$4,'201 s. Wright'!$D7:$EE7)</f>
        <v>299112</v>
      </c>
      <c r="E8" s="49">
        <f>SUMIF('201 s. Wright'!$D$2:$EE$2,'Proforma Summary'!E$4,'201 s. Wright'!$D7:$EE7)</f>
        <v>305094.24</v>
      </c>
      <c r="F8" s="49">
        <f>SUMIF('201 s. Wright'!$D$2:$EE$2,'Proforma Summary'!F$4,'201 s. Wright'!$D7:$EE7)</f>
        <v>311196.1248</v>
      </c>
      <c r="G8" s="49">
        <f>SUMIF('201 s. Wright'!$D$2:$EE$2,'Proforma Summary'!G$4,'201 s. Wright'!$D7:$EE7)</f>
        <v>317420.0473</v>
      </c>
      <c r="H8" s="49">
        <f>SUMIF('201 s. Wright'!$D$2:$EE$2,'Proforma Summary'!H$4,'201 s. Wright'!$D7:$EE7)</f>
        <v>326942.6487</v>
      </c>
      <c r="I8" s="49">
        <f>SUMIF('201 s. Wright'!$D$2:$EE$2,'Proforma Summary'!I$4,'201 s. Wright'!$D7:$EE7)</f>
        <v>336750.9282</v>
      </c>
      <c r="J8" s="49">
        <f>SUMIF('201 s. Wright'!$D$2:$EE$2,'Proforma Summary'!J$4,'201 s. Wright'!$D7:$EE7)</f>
        <v>346853.456</v>
      </c>
      <c r="K8" s="49">
        <f>SUMIF('201 s. Wright'!$D$2:$EE$2,'Proforma Summary'!K$4,'201 s. Wright'!$D7:$EE7)</f>
        <v>357259.0597</v>
      </c>
      <c r="L8" s="49">
        <f>SUMIF('201 s. Wright'!$D$2:$EE$2,'Proforma Summary'!L$4,'201 s. Wright'!$D7:$EE7)</f>
        <v>367976.8315</v>
      </c>
      <c r="M8" s="199">
        <f>SUMIF('201 s. Wright'!$D$2:$EE$2,'Proforma Summary'!M$4,'201 s. Wright'!$D7:$EE7)</f>
        <v>379016.1364</v>
      </c>
      <c r="N8" s="36"/>
      <c r="O8" s="194" t="str">
        <f>'408 e. Stoughton'!C7</f>
        <v>1 Bedroom A&amp;B</v>
      </c>
      <c r="P8" s="1"/>
      <c r="Q8" s="49">
        <f>SUMIF('408 e. Stoughton'!$D$2:$EE$2,'Proforma Summary'!Q$4,'408 e. Stoughton'!$D7:$EE7)</f>
        <v>143870.4</v>
      </c>
      <c r="R8" s="49">
        <f>SUMIF('408 e. Stoughton'!$D$2:$EE$2,'Proforma Summary'!R$4,'408 e. Stoughton'!$D7:$EE7)</f>
        <v>146747.808</v>
      </c>
      <c r="S8" s="49">
        <f>SUMIF('408 e. Stoughton'!$D$2:$EE$2,'Proforma Summary'!S$4,'408 e. Stoughton'!$D7:$EE7)</f>
        <v>149682.7642</v>
      </c>
      <c r="T8" s="49">
        <f>SUMIF('408 e. Stoughton'!$D$2:$EE$2,'Proforma Summary'!T$4,'408 e. Stoughton'!$D7:$EE7)</f>
        <v>152676.4194</v>
      </c>
      <c r="U8" s="49">
        <f>SUMIF('408 e. Stoughton'!$D$2:$EE$2,'Proforma Summary'!U$4,'408 e. Stoughton'!$D7:$EE7)</f>
        <v>157256.712</v>
      </c>
      <c r="V8" s="49">
        <f>SUMIF('408 e. Stoughton'!$D$2:$EE$2,'Proforma Summary'!V$4,'408 e. Stoughton'!$D7:$EE7)</f>
        <v>161974.4134</v>
      </c>
      <c r="W8" s="49">
        <f>SUMIF('408 e. Stoughton'!$D$2:$EE$2,'Proforma Summary'!W$4,'408 e. Stoughton'!$D7:$EE7)</f>
        <v>166833.6458</v>
      </c>
      <c r="X8" s="49">
        <f>SUMIF('408 e. Stoughton'!$D$2:$EE$2,'Proforma Summary'!X$4,'408 e. Stoughton'!$D7:$EE7)</f>
        <v>171838.6552</v>
      </c>
      <c r="Y8" s="49">
        <f>SUMIF('408 e. Stoughton'!$D$2:$EE$2,'Proforma Summary'!Y$4,'408 e. Stoughton'!$D7:$EE7)</f>
        <v>176993.8148</v>
      </c>
      <c r="Z8" s="199">
        <f>SUMIF('408 e. Stoughton'!$D$2:$EE$2,'Proforma Summary'!Z$4,'408 e. Stoughton'!$D7:$EE7)</f>
        <v>182303.6293</v>
      </c>
      <c r="AA8" s="36"/>
      <c r="AB8" s="194" t="str">
        <f>'902 s. Lincoln'!C7</f>
        <v>1BR B (305)</v>
      </c>
      <c r="AC8" s="1"/>
      <c r="AD8" s="49">
        <f>SUMIF('902 s. Lincoln'!$D$2:$EE$2,'Proforma Summary'!AD$4,'902 s. Lincoln'!$D7:$EE7)</f>
        <v>12483.6</v>
      </c>
      <c r="AE8" s="49">
        <f>SUMIF('902 s. Lincoln'!$D$2:$EE$2,'Proforma Summary'!AE$4,'902 s. Lincoln'!$D7:$EE7)</f>
        <v>12733.272</v>
      </c>
      <c r="AF8" s="49">
        <f>SUMIF('902 s. Lincoln'!$D$2:$EE$2,'Proforma Summary'!AF$4,'902 s. Lincoln'!$D7:$EE7)</f>
        <v>12987.93744</v>
      </c>
      <c r="AG8" s="49">
        <f>SUMIF('902 s. Lincoln'!$D$2:$EE$2,'Proforma Summary'!AG$4,'902 s. Lincoln'!$D7:$EE7)</f>
        <v>13247.69619</v>
      </c>
      <c r="AH8" s="49">
        <f>SUMIF('902 s. Lincoln'!$D$2:$EE$2,'Proforma Summary'!AH$4,'902 s. Lincoln'!$D7:$EE7)</f>
        <v>13645.12707</v>
      </c>
      <c r="AI8" s="49">
        <f>SUMIF('902 s. Lincoln'!$D$2:$EE$2,'Proforma Summary'!AI$4,'902 s. Lincoln'!$D7:$EE7)</f>
        <v>14054.48089</v>
      </c>
      <c r="AJ8" s="49">
        <f>SUMIF('902 s. Lincoln'!$D$2:$EE$2,'Proforma Summary'!AJ$4,'902 s. Lincoln'!$D7:$EE7)</f>
        <v>14476.11531</v>
      </c>
      <c r="AK8" s="49">
        <f>SUMIF('902 s. Lincoln'!$D$2:$EE$2,'Proforma Summary'!AK$4,'902 s. Lincoln'!$D7:$EE7)</f>
        <v>14910.39877</v>
      </c>
      <c r="AL8" s="49">
        <f>SUMIF('902 s. Lincoln'!$D$2:$EE$2,'Proforma Summary'!AL$4,'902 s. Lincoln'!$D7:$EE7)</f>
        <v>15357.71074</v>
      </c>
      <c r="AM8" s="199">
        <f>SUMIF('902 s. Lincoln'!$D$2:$EE$2,'Proforma Summary'!AM$4,'902 s. Lincoln'!$D7:$EE7)</f>
        <v>15818.44206</v>
      </c>
      <c r="AN8" s="36"/>
      <c r="AO8" s="194" t="str">
        <f>'105 e. Green'!C7</f>
        <v>3 Bed</v>
      </c>
      <c r="AP8" s="1"/>
      <c r="AQ8" s="49">
        <f>SUMIF('105 e. Green'!$D$2:$EE$2,'Proforma Summary'!AQ$4,'105 e. Green'!$D7:$EE7)</f>
        <v>182928</v>
      </c>
      <c r="AR8" s="49">
        <f>SUMIF('105 e. Green'!$D$2:$EE$2,'Proforma Summary'!AR$4,'105 e. Green'!$D7:$EE7)</f>
        <v>186586.56</v>
      </c>
      <c r="AS8" s="49">
        <f>SUMIF('105 e. Green'!$D$2:$EE$2,'Proforma Summary'!AS$4,'105 e. Green'!$D7:$EE7)</f>
        <v>190318.2912</v>
      </c>
      <c r="AT8" s="49">
        <f>SUMIF('105 e. Green'!$D$2:$EE$2,'Proforma Summary'!AT$4,'105 e. Green'!$D7:$EE7)</f>
        <v>194124.657</v>
      </c>
      <c r="AU8" s="49">
        <f>SUMIF('105 e. Green'!$D$2:$EE$2,'Proforma Summary'!AU$4,'105 e. Green'!$D7:$EE7)</f>
        <v>199948.3967</v>
      </c>
      <c r="AV8" s="49">
        <f>SUMIF('105 e. Green'!$D$2:$EE$2,'Proforma Summary'!AV$4,'105 e. Green'!$D7:$EE7)</f>
        <v>205946.8486</v>
      </c>
      <c r="AW8" s="49">
        <f>SUMIF('105 e. Green'!$D$2:$EE$2,'Proforma Summary'!AW$4,'105 e. Green'!$D7:$EE7)</f>
        <v>212125.2541</v>
      </c>
      <c r="AX8" s="49">
        <f>SUMIF('105 e. Green'!$D$2:$EE$2,'Proforma Summary'!AX$4,'105 e. Green'!$D7:$EE7)</f>
        <v>218489.0117</v>
      </c>
      <c r="AY8" s="49">
        <f>SUMIF('105 e. Green'!$D$2:$EE$2,'Proforma Summary'!AY$4,'105 e. Green'!$D7:$EE7)</f>
        <v>225043.6821</v>
      </c>
      <c r="AZ8" s="199">
        <f>SUMIF('105 e. Green'!$D$2:$EE$2,'Proforma Summary'!AZ$4,'105 e. Green'!$D7:$EE7)</f>
        <v>231794.9925</v>
      </c>
    </row>
    <row r="9" ht="15.75" customHeight="1">
      <c r="A9" s="36"/>
      <c r="B9" s="194"/>
      <c r="C9" s="1"/>
      <c r="D9" s="49"/>
      <c r="E9" s="49"/>
      <c r="F9" s="49"/>
      <c r="G9" s="49"/>
      <c r="H9" s="49"/>
      <c r="I9" s="49"/>
      <c r="J9" s="49"/>
      <c r="K9" s="49"/>
      <c r="L9" s="49"/>
      <c r="M9" s="199"/>
      <c r="N9" s="36"/>
      <c r="O9" s="194" t="str">
        <f>'408 e. Stoughton'!C8</f>
        <v>1 Bedroom C</v>
      </c>
      <c r="P9" s="1"/>
      <c r="Q9" s="49">
        <f>SUMIF('408 e. Stoughton'!$D$2:$EE$2,'Proforma Summary'!Q$4,'408 e. Stoughton'!$D8:$EE8)</f>
        <v>46720.8</v>
      </c>
      <c r="R9" s="49">
        <f>SUMIF('408 e. Stoughton'!$D$2:$EE$2,'Proforma Summary'!R$4,'408 e. Stoughton'!$D8:$EE8)</f>
        <v>47655.216</v>
      </c>
      <c r="S9" s="49">
        <f>SUMIF('408 e. Stoughton'!$D$2:$EE$2,'Proforma Summary'!S$4,'408 e. Stoughton'!$D8:$EE8)</f>
        <v>48608.32032</v>
      </c>
      <c r="T9" s="49">
        <f>SUMIF('408 e. Stoughton'!$D$2:$EE$2,'Proforma Summary'!T$4,'408 e. Stoughton'!$D8:$EE8)</f>
        <v>49580.48673</v>
      </c>
      <c r="U9" s="49">
        <f>SUMIF('408 e. Stoughton'!$D$2:$EE$2,'Proforma Summary'!U$4,'408 e. Stoughton'!$D8:$EE8)</f>
        <v>51067.90133</v>
      </c>
      <c r="V9" s="49">
        <f>SUMIF('408 e. Stoughton'!$D$2:$EE$2,'Proforma Summary'!V$4,'408 e. Stoughton'!$D8:$EE8)</f>
        <v>52599.93837</v>
      </c>
      <c r="W9" s="49">
        <f>SUMIF('408 e. Stoughton'!$D$2:$EE$2,'Proforma Summary'!W$4,'408 e. Stoughton'!$D8:$EE8)</f>
        <v>54177.93652</v>
      </c>
      <c r="X9" s="49">
        <f>SUMIF('408 e. Stoughton'!$D$2:$EE$2,'Proforma Summary'!X$4,'408 e. Stoughton'!$D8:$EE8)</f>
        <v>55803.27461</v>
      </c>
      <c r="Y9" s="49">
        <f>SUMIF('408 e. Stoughton'!$D$2:$EE$2,'Proforma Summary'!Y$4,'408 e. Stoughton'!$D8:$EE8)</f>
        <v>57477.37285</v>
      </c>
      <c r="Z9" s="199">
        <f>SUMIF('408 e. Stoughton'!$D$2:$EE$2,'Proforma Summary'!Z$4,'408 e. Stoughton'!$D8:$EE8)</f>
        <v>59201.69404</v>
      </c>
      <c r="AA9" s="36"/>
      <c r="AB9" s="194" t="str">
        <f>'902 s. Lincoln'!C8</f>
        <v>1BR C (LL)</v>
      </c>
      <c r="AC9" s="1"/>
      <c r="AD9" s="49">
        <f>SUMIF('902 s. Lincoln'!$D$2:$EE$2,'Proforma Summary'!AD$4,'902 s. Lincoln'!$D8:$EE8)</f>
        <v>12360</v>
      </c>
      <c r="AE9" s="49">
        <f>SUMIF('902 s. Lincoln'!$D$2:$EE$2,'Proforma Summary'!AE$4,'902 s. Lincoln'!$D8:$EE8)</f>
        <v>12607.2</v>
      </c>
      <c r="AF9" s="49">
        <f>SUMIF('902 s. Lincoln'!$D$2:$EE$2,'Proforma Summary'!AF$4,'902 s. Lincoln'!$D8:$EE8)</f>
        <v>12859.344</v>
      </c>
      <c r="AG9" s="49">
        <f>SUMIF('902 s. Lincoln'!$D$2:$EE$2,'Proforma Summary'!AG$4,'902 s. Lincoln'!$D8:$EE8)</f>
        <v>13116.53088</v>
      </c>
      <c r="AH9" s="49">
        <f>SUMIF('902 s. Lincoln'!$D$2:$EE$2,'Proforma Summary'!AH$4,'902 s. Lincoln'!$D8:$EE8)</f>
        <v>13510.02681</v>
      </c>
      <c r="AI9" s="49">
        <f>SUMIF('902 s. Lincoln'!$D$2:$EE$2,'Proforma Summary'!AI$4,'902 s. Lincoln'!$D8:$EE8)</f>
        <v>13915.32761</v>
      </c>
      <c r="AJ9" s="49">
        <f>SUMIF('902 s. Lincoln'!$D$2:$EE$2,'Proforma Summary'!AJ$4,'902 s. Lincoln'!$D8:$EE8)</f>
        <v>14332.78744</v>
      </c>
      <c r="AK9" s="49">
        <f>SUMIF('902 s. Lincoln'!$D$2:$EE$2,'Proforma Summary'!AK$4,'902 s. Lincoln'!$D8:$EE8)</f>
        <v>14762.77106</v>
      </c>
      <c r="AL9" s="49">
        <f>SUMIF('902 s. Lincoln'!$D$2:$EE$2,'Proforma Summary'!AL$4,'902 s. Lincoln'!$D8:$EE8)</f>
        <v>15205.65419</v>
      </c>
      <c r="AM9" s="199">
        <f>SUMIF('902 s. Lincoln'!$D$2:$EE$2,'Proforma Summary'!AM$4,'902 s. Lincoln'!$D8:$EE8)</f>
        <v>15661.82382</v>
      </c>
      <c r="AN9" s="36"/>
      <c r="AO9" s="194"/>
      <c r="AP9" s="1"/>
      <c r="AQ9" s="49"/>
      <c r="AR9" s="49"/>
      <c r="AS9" s="49"/>
      <c r="AT9" s="49"/>
      <c r="AU9" s="49"/>
      <c r="AV9" s="49"/>
      <c r="AW9" s="49"/>
      <c r="AX9" s="49"/>
      <c r="AY9" s="49"/>
      <c r="AZ9" s="199"/>
    </row>
    <row r="10" ht="15.75" customHeight="1">
      <c r="A10" s="36"/>
      <c r="B10" s="194"/>
      <c r="C10" s="1"/>
      <c r="D10" s="49"/>
      <c r="E10" s="49"/>
      <c r="F10" s="49"/>
      <c r="G10" s="49"/>
      <c r="H10" s="49"/>
      <c r="I10" s="49"/>
      <c r="J10" s="49"/>
      <c r="K10" s="49"/>
      <c r="L10" s="49"/>
      <c r="M10" s="199"/>
      <c r="N10" s="36"/>
      <c r="O10" s="194" t="str">
        <f>'408 e. Stoughton'!C9</f>
        <v>1 Bedroom D&amp;E L1 &amp; L2</v>
      </c>
      <c r="P10" s="1"/>
      <c r="Q10" s="49">
        <f>SUMIF('408 e. Stoughton'!$D$2:$EE$2,'Proforma Summary'!Q$4,'408 e. Stoughton'!$D9:$EE9)</f>
        <v>27562.8</v>
      </c>
      <c r="R10" s="49">
        <f>SUMIF('408 e. Stoughton'!$D$2:$EE$2,'Proforma Summary'!R$4,'408 e. Stoughton'!$D9:$EE9)</f>
        <v>28114.056</v>
      </c>
      <c r="S10" s="49">
        <f>SUMIF('408 e. Stoughton'!$D$2:$EE$2,'Proforma Summary'!S$4,'408 e. Stoughton'!$D9:$EE9)</f>
        <v>28676.33712</v>
      </c>
      <c r="T10" s="49">
        <f>SUMIF('408 e. Stoughton'!$D$2:$EE$2,'Proforma Summary'!T$4,'408 e. Stoughton'!$D9:$EE9)</f>
        <v>29249.86386</v>
      </c>
      <c r="U10" s="49">
        <f>SUMIF('408 e. Stoughton'!$D$2:$EE$2,'Proforma Summary'!U$4,'408 e. Stoughton'!$D9:$EE9)</f>
        <v>30127.35978</v>
      </c>
      <c r="V10" s="49">
        <f>SUMIF('408 e. Stoughton'!$D$2:$EE$2,'Proforma Summary'!V$4,'408 e. Stoughton'!$D9:$EE9)</f>
        <v>31031.18057</v>
      </c>
      <c r="W10" s="49">
        <f>SUMIF('408 e. Stoughton'!$D$2:$EE$2,'Proforma Summary'!W$4,'408 e. Stoughton'!$D9:$EE9)</f>
        <v>31962.11599</v>
      </c>
      <c r="X10" s="49">
        <f>SUMIF('408 e. Stoughton'!$D$2:$EE$2,'Proforma Summary'!X$4,'408 e. Stoughton'!$D9:$EE9)</f>
        <v>32920.97947</v>
      </c>
      <c r="Y10" s="49">
        <f>SUMIF('408 e. Stoughton'!$D$2:$EE$2,'Proforma Summary'!Y$4,'408 e. Stoughton'!$D9:$EE9)</f>
        <v>33908.60885</v>
      </c>
      <c r="Z10" s="199">
        <f>SUMIF('408 e. Stoughton'!$D$2:$EE$2,'Proforma Summary'!Z$4,'408 e. Stoughton'!$D9:$EE9)</f>
        <v>34925.86712</v>
      </c>
      <c r="AA10" s="36"/>
      <c r="AB10" s="194" t="str">
        <f>'902 s. Lincoln'!C9</f>
        <v>2BR A (1bath)</v>
      </c>
      <c r="AC10" s="1"/>
      <c r="AD10" s="49">
        <f>SUMIF('902 s. Lincoln'!$D$2:$EE$2,'Proforma Summary'!AD$4,'902 s. Lincoln'!$D9:$EE9)</f>
        <v>113464.8</v>
      </c>
      <c r="AE10" s="49">
        <f>SUMIF('902 s. Lincoln'!$D$2:$EE$2,'Proforma Summary'!AE$4,'902 s. Lincoln'!$D9:$EE9)</f>
        <v>115734.096</v>
      </c>
      <c r="AF10" s="49">
        <f>SUMIF('902 s. Lincoln'!$D$2:$EE$2,'Proforma Summary'!AF$4,'902 s. Lincoln'!$D9:$EE9)</f>
        <v>118048.7779</v>
      </c>
      <c r="AG10" s="49">
        <f>SUMIF('902 s. Lincoln'!$D$2:$EE$2,'Proforma Summary'!AG$4,'902 s. Lincoln'!$D9:$EE9)</f>
        <v>120409.7535</v>
      </c>
      <c r="AH10" s="49">
        <f>SUMIF('902 s. Lincoln'!$D$2:$EE$2,'Proforma Summary'!AH$4,'902 s. Lincoln'!$D9:$EE9)</f>
        <v>124022.0461</v>
      </c>
      <c r="AI10" s="49">
        <f>SUMIF('902 s. Lincoln'!$D$2:$EE$2,'Proforma Summary'!AI$4,'902 s. Lincoln'!$D9:$EE9)</f>
        <v>127742.7075</v>
      </c>
      <c r="AJ10" s="49">
        <f>SUMIF('902 s. Lincoln'!$D$2:$EE$2,'Proforma Summary'!AJ$4,'902 s. Lincoln'!$D9:$EE9)</f>
        <v>131574.9887</v>
      </c>
      <c r="AK10" s="49">
        <f>SUMIF('902 s. Lincoln'!$D$2:$EE$2,'Proforma Summary'!AK$4,'902 s. Lincoln'!$D9:$EE9)</f>
        <v>135522.2383</v>
      </c>
      <c r="AL10" s="49">
        <f>SUMIF('902 s. Lincoln'!$D$2:$EE$2,'Proforma Summary'!AL$4,'902 s. Lincoln'!$D9:$EE9)</f>
        <v>139587.9055</v>
      </c>
      <c r="AM10" s="199">
        <f>SUMIF('902 s. Lincoln'!$D$2:$EE$2,'Proforma Summary'!AM$4,'902 s. Lincoln'!$D9:$EE9)</f>
        <v>143775.5427</v>
      </c>
      <c r="AN10" s="36"/>
      <c r="AO10" s="194"/>
      <c r="AP10" s="1"/>
      <c r="AQ10" s="49"/>
      <c r="AR10" s="49"/>
      <c r="AS10" s="49"/>
      <c r="AT10" s="49"/>
      <c r="AU10" s="49"/>
      <c r="AV10" s="49"/>
      <c r="AW10" s="49"/>
      <c r="AX10" s="49"/>
      <c r="AY10" s="49"/>
      <c r="AZ10" s="199"/>
    </row>
    <row r="11" ht="15.75" customHeight="1">
      <c r="A11" s="36"/>
      <c r="B11" s="194"/>
      <c r="C11" s="1"/>
      <c r="D11" s="49"/>
      <c r="E11" s="49"/>
      <c r="F11" s="49"/>
      <c r="G11" s="49"/>
      <c r="H11" s="49"/>
      <c r="I11" s="49"/>
      <c r="J11" s="49"/>
      <c r="K11" s="49"/>
      <c r="L11" s="49"/>
      <c r="M11" s="199"/>
      <c r="N11" s="36"/>
      <c r="O11" s="194" t="str">
        <f>'408 e. Stoughton'!C10</f>
        <v>2 Bedroom L3</v>
      </c>
      <c r="P11" s="1"/>
      <c r="Q11" s="49">
        <f>SUMIF('408 e. Stoughton'!$D$2:$EE$2,'Proforma Summary'!Q$4,'408 e. Stoughton'!$D10:$EE10)</f>
        <v>18169.2</v>
      </c>
      <c r="R11" s="49">
        <f>SUMIF('408 e. Stoughton'!$D$2:$EE$2,'Proforma Summary'!R$4,'408 e. Stoughton'!$D10:$EE10)</f>
        <v>18532.584</v>
      </c>
      <c r="S11" s="49">
        <f>SUMIF('408 e. Stoughton'!$D$2:$EE$2,'Proforma Summary'!S$4,'408 e. Stoughton'!$D10:$EE10)</f>
        <v>18903.23568</v>
      </c>
      <c r="T11" s="49">
        <f>SUMIF('408 e. Stoughton'!$D$2:$EE$2,'Proforma Summary'!T$4,'408 e. Stoughton'!$D10:$EE10)</f>
        <v>19281.30039</v>
      </c>
      <c r="U11" s="49">
        <f>SUMIF('408 e. Stoughton'!$D$2:$EE$2,'Proforma Summary'!U$4,'408 e. Stoughton'!$D10:$EE10)</f>
        <v>19859.73941</v>
      </c>
      <c r="V11" s="49">
        <f>SUMIF('408 e. Stoughton'!$D$2:$EE$2,'Proforma Summary'!V$4,'408 e. Stoughton'!$D10:$EE10)</f>
        <v>20455.53159</v>
      </c>
      <c r="W11" s="49">
        <f>SUMIF('408 e. Stoughton'!$D$2:$EE$2,'Proforma Summary'!W$4,'408 e. Stoughton'!$D10:$EE10)</f>
        <v>21069.19754</v>
      </c>
      <c r="X11" s="49">
        <f>SUMIF('408 e. Stoughton'!$D$2:$EE$2,'Proforma Summary'!X$4,'408 e. Stoughton'!$D10:$EE10)</f>
        <v>21701.27346</v>
      </c>
      <c r="Y11" s="49">
        <f>SUMIF('408 e. Stoughton'!$D$2:$EE$2,'Proforma Summary'!Y$4,'408 e. Stoughton'!$D10:$EE10)</f>
        <v>22352.31167</v>
      </c>
      <c r="Z11" s="199">
        <f>SUMIF('408 e. Stoughton'!$D$2:$EE$2,'Proforma Summary'!Z$4,'408 e. Stoughton'!$D10:$EE10)</f>
        <v>23022.88102</v>
      </c>
      <c r="AA11" s="36"/>
      <c r="AB11" s="194" t="str">
        <f>'902 s. Lincoln'!C10</f>
        <v>2BR B (2bath)</v>
      </c>
      <c r="AC11" s="1"/>
      <c r="AD11" s="49">
        <f>SUMIF('902 s. Lincoln'!$D$2:$EE$2,'Proforma Summary'!AD$4,'902 s. Lincoln'!$D10:$EE10)</f>
        <v>60440.4</v>
      </c>
      <c r="AE11" s="49">
        <f>SUMIF('902 s. Lincoln'!$D$2:$EE$2,'Proforma Summary'!AE$4,'902 s. Lincoln'!$D10:$EE10)</f>
        <v>61649.208</v>
      </c>
      <c r="AF11" s="49">
        <f>SUMIF('902 s. Lincoln'!$D$2:$EE$2,'Proforma Summary'!AF$4,'902 s. Lincoln'!$D10:$EE10)</f>
        <v>62882.19216</v>
      </c>
      <c r="AG11" s="49">
        <f>SUMIF('902 s. Lincoln'!$D$2:$EE$2,'Proforma Summary'!AG$4,'902 s. Lincoln'!$D10:$EE10)</f>
        <v>64139.836</v>
      </c>
      <c r="AH11" s="49">
        <f>SUMIF('902 s. Lincoln'!$D$2:$EE$2,'Proforma Summary'!AH$4,'902 s. Lincoln'!$D10:$EE10)</f>
        <v>66064.03108</v>
      </c>
      <c r="AI11" s="49">
        <f>SUMIF('902 s. Lincoln'!$D$2:$EE$2,'Proforma Summary'!AI$4,'902 s. Lincoln'!$D10:$EE10)</f>
        <v>68045.95202</v>
      </c>
      <c r="AJ11" s="49">
        <f>SUMIF('902 s. Lincoln'!$D$2:$EE$2,'Proforma Summary'!AJ$4,'902 s. Lincoln'!$D10:$EE10)</f>
        <v>70087.33058</v>
      </c>
      <c r="AK11" s="49">
        <f>SUMIF('902 s. Lincoln'!$D$2:$EE$2,'Proforma Summary'!AK$4,'902 s. Lincoln'!$D10:$EE10)</f>
        <v>72189.95049</v>
      </c>
      <c r="AL11" s="49">
        <f>SUMIF('902 s. Lincoln'!$D$2:$EE$2,'Proforma Summary'!AL$4,'902 s. Lincoln'!$D10:$EE10)</f>
        <v>74355.64901</v>
      </c>
      <c r="AM11" s="199">
        <f>SUMIF('902 s. Lincoln'!$D$2:$EE$2,'Proforma Summary'!AM$4,'902 s. Lincoln'!$D10:$EE10)</f>
        <v>76586.31848</v>
      </c>
      <c r="AN11" s="36"/>
      <c r="AO11" s="194"/>
      <c r="AP11" s="1"/>
      <c r="AQ11" s="49"/>
      <c r="AR11" s="49"/>
      <c r="AS11" s="49"/>
      <c r="AT11" s="49"/>
      <c r="AU11" s="49"/>
      <c r="AV11" s="49"/>
      <c r="AW11" s="49"/>
      <c r="AX11" s="49"/>
      <c r="AY11" s="49"/>
      <c r="AZ11" s="199"/>
    </row>
    <row r="12" ht="15.75" customHeight="1">
      <c r="A12" s="36"/>
      <c r="B12" s="194"/>
      <c r="C12" s="1"/>
      <c r="D12" s="49"/>
      <c r="E12" s="49"/>
      <c r="F12" s="49"/>
      <c r="G12" s="49"/>
      <c r="H12" s="49"/>
      <c r="I12" s="49"/>
      <c r="J12" s="49"/>
      <c r="K12" s="49"/>
      <c r="L12" s="49"/>
      <c r="M12" s="199"/>
      <c r="N12" s="36"/>
      <c r="O12" s="194"/>
      <c r="P12" s="1"/>
      <c r="Q12" s="1"/>
      <c r="R12" s="1"/>
      <c r="S12" s="1"/>
      <c r="T12" s="1"/>
      <c r="U12" s="1"/>
      <c r="V12" s="1"/>
      <c r="W12" s="1"/>
      <c r="X12" s="1"/>
      <c r="Y12" s="1"/>
      <c r="Z12" s="195"/>
      <c r="AA12" s="36"/>
      <c r="AB12" s="194" t="str">
        <f>'902 s. Lincoln'!C11</f>
        <v>3BR (2bath)</v>
      </c>
      <c r="AC12" s="1"/>
      <c r="AD12" s="49">
        <f>SUMIF('902 s. Lincoln'!$D$2:$EE$2,'Proforma Summary'!AD$4,'902 s. Lincoln'!$D11:$EE11)</f>
        <v>157960.8</v>
      </c>
      <c r="AE12" s="49">
        <f>SUMIF('902 s. Lincoln'!$D$2:$EE$2,'Proforma Summary'!AE$4,'902 s. Lincoln'!$D11:$EE11)</f>
        <v>161120.016</v>
      </c>
      <c r="AF12" s="49">
        <f>SUMIF('902 s. Lincoln'!$D$2:$EE$2,'Proforma Summary'!AF$4,'902 s. Lincoln'!$D11:$EE11)</f>
        <v>164342.4163</v>
      </c>
      <c r="AG12" s="49">
        <f>SUMIF('902 s. Lincoln'!$D$2:$EE$2,'Proforma Summary'!AG$4,'902 s. Lincoln'!$D11:$EE11)</f>
        <v>167629.2646</v>
      </c>
      <c r="AH12" s="49">
        <f>SUMIF('902 s. Lincoln'!$D$2:$EE$2,'Proforma Summary'!AH$4,'902 s. Lincoln'!$D11:$EE11)</f>
        <v>172658.1426</v>
      </c>
      <c r="AI12" s="49">
        <f>SUMIF('902 s. Lincoln'!$D$2:$EE$2,'Proforma Summary'!AI$4,'902 s. Lincoln'!$D11:$EE11)</f>
        <v>177837.8869</v>
      </c>
      <c r="AJ12" s="49">
        <f>SUMIF('902 s. Lincoln'!$D$2:$EE$2,'Proforma Summary'!AJ$4,'902 s. Lincoln'!$D11:$EE11)</f>
        <v>183173.0235</v>
      </c>
      <c r="AK12" s="49">
        <f>SUMIF('902 s. Lincoln'!$D$2:$EE$2,'Proforma Summary'!AK$4,'902 s. Lincoln'!$D11:$EE11)</f>
        <v>188668.2142</v>
      </c>
      <c r="AL12" s="49">
        <f>SUMIF('902 s. Lincoln'!$D$2:$EE$2,'Proforma Summary'!AL$4,'902 s. Lincoln'!$D11:$EE11)</f>
        <v>194328.2606</v>
      </c>
      <c r="AM12" s="199">
        <f>SUMIF('902 s. Lincoln'!$D$2:$EE$2,'Proforma Summary'!AM$4,'902 s. Lincoln'!$D11:$EE11)</f>
        <v>200158.1084</v>
      </c>
      <c r="AN12" s="36"/>
      <c r="AO12" s="194"/>
      <c r="AP12" s="1"/>
      <c r="AQ12" s="49"/>
      <c r="AR12" s="49"/>
      <c r="AS12" s="49"/>
      <c r="AT12" s="49"/>
      <c r="AU12" s="49"/>
      <c r="AV12" s="49"/>
      <c r="AW12" s="49"/>
      <c r="AX12" s="49"/>
      <c r="AY12" s="49"/>
      <c r="AZ12" s="199"/>
    </row>
    <row r="13" ht="15.75" customHeight="1">
      <c r="A13" s="36"/>
      <c r="B13" s="200" t="str">
        <f>'201 s. Wright'!C13</f>
        <v>Total Revenue</v>
      </c>
      <c r="C13" s="6"/>
      <c r="D13" s="201">
        <f>SUMIF('201 s. Wright'!$D$2:$EE$2,'Proforma Summary'!D$4,'201 s. Wright'!$D13:$EE13)</f>
        <v>417520.8</v>
      </c>
      <c r="E13" s="201">
        <f>SUMIF('201 s. Wright'!$D$2:$EE$2,'Proforma Summary'!E$4,'201 s. Wright'!$D13:$EE13)</f>
        <v>425871.216</v>
      </c>
      <c r="F13" s="201">
        <f>SUMIF('201 s. Wright'!$D$2:$EE$2,'Proforma Summary'!F$4,'201 s. Wright'!$D13:$EE13)</f>
        <v>434388.6403</v>
      </c>
      <c r="G13" s="201">
        <f>SUMIF('201 s. Wright'!$D$2:$EE$2,'Proforma Summary'!G$4,'201 s. Wright'!$D13:$EE13)</f>
        <v>443076.4131</v>
      </c>
      <c r="H13" s="201">
        <f>SUMIF('201 s. Wright'!$D$2:$EE$2,'Proforma Summary'!H$4,'201 s. Wright'!$D13:$EE13)</f>
        <v>456368.7055</v>
      </c>
      <c r="I13" s="201">
        <f>SUMIF('201 s. Wright'!$D$2:$EE$2,'Proforma Summary'!I$4,'201 s. Wright'!$D13:$EE13)</f>
        <v>470059.7667</v>
      </c>
      <c r="J13" s="201">
        <f>SUMIF('201 s. Wright'!$D$2:$EE$2,'Proforma Summary'!J$4,'201 s. Wright'!$D13:$EE13)</f>
        <v>484161.5597</v>
      </c>
      <c r="K13" s="201">
        <f>SUMIF('201 s. Wright'!$D$2:$EE$2,'Proforma Summary'!K$4,'201 s. Wright'!$D13:$EE13)</f>
        <v>498686.4065</v>
      </c>
      <c r="L13" s="201">
        <f>SUMIF('201 s. Wright'!$D$2:$EE$2,'Proforma Summary'!L$4,'201 s. Wright'!$D13:$EE13)</f>
        <v>513646.9987</v>
      </c>
      <c r="M13" s="202">
        <f>SUMIF('201 s. Wright'!$D$2:$EE$2,'Proforma Summary'!M$4,'201 s. Wright'!$D13:$EE13)</f>
        <v>529056.4086</v>
      </c>
      <c r="N13" s="36"/>
      <c r="O13" s="200" t="str">
        <f>'408 e. Stoughton'!C13</f>
        <v>Total Revenue</v>
      </c>
      <c r="P13" s="6"/>
      <c r="Q13" s="201">
        <f>SUMIF('408 e. Stoughton'!$D$2:$EE$2,'Proforma Summary'!Q$4,'408 e. Stoughton'!$D13:$EE14)</f>
        <v>321730.8</v>
      </c>
      <c r="R13" s="201">
        <f>SUMIF('408 e. Stoughton'!$D$2:$EE$2,'Proforma Summary'!R$4,'408 e. Stoughton'!$D13:$EE14)</f>
        <v>328165.416</v>
      </c>
      <c r="S13" s="201">
        <f>SUMIF('408 e. Stoughton'!$D$2:$EE$2,'Proforma Summary'!S$4,'408 e. Stoughton'!$D13:$EE14)</f>
        <v>334728.7243</v>
      </c>
      <c r="T13" s="201">
        <f>SUMIF('408 e. Stoughton'!$D$2:$EE$2,'Proforma Summary'!T$4,'408 e. Stoughton'!$D13:$EE14)</f>
        <v>341423.2988</v>
      </c>
      <c r="U13" s="201">
        <f>SUMIF('408 e. Stoughton'!$D$2:$EE$2,'Proforma Summary'!U$4,'408 e. Stoughton'!$D13:$EE14)</f>
        <v>351665.9978</v>
      </c>
      <c r="V13" s="201">
        <f>SUMIF('408 e. Stoughton'!$D$2:$EE$2,'Proforma Summary'!V$4,'408 e. Stoughton'!$D13:$EE14)</f>
        <v>362215.9777</v>
      </c>
      <c r="W13" s="201">
        <f>SUMIF('408 e. Stoughton'!$D$2:$EE$2,'Proforma Summary'!W$4,'408 e. Stoughton'!$D13:$EE14)</f>
        <v>373082.457</v>
      </c>
      <c r="X13" s="201">
        <f>SUMIF('408 e. Stoughton'!$D$2:$EE$2,'Proforma Summary'!X$4,'408 e. Stoughton'!$D13:$EE14)</f>
        <v>384274.9307</v>
      </c>
      <c r="Y13" s="201">
        <f>SUMIF('408 e. Stoughton'!$D$2:$EE$2,'Proforma Summary'!Y$4,'408 e. Stoughton'!$D13:$EE14)</f>
        <v>395803.1787</v>
      </c>
      <c r="Z13" s="202">
        <f>SUMIF('408 e. Stoughton'!$D$2:$EE$2,'Proforma Summary'!Z$4,'408 e. Stoughton'!$D13:$EE14)</f>
        <v>407677.274</v>
      </c>
      <c r="AA13" s="36"/>
      <c r="AB13" s="200" t="str">
        <f>O13</f>
        <v>Total Revenue</v>
      </c>
      <c r="AC13" s="6"/>
      <c r="AD13" s="201">
        <f>SUMIF('902 s. Lincoln'!$D$2:$EE$2,'Proforma Summary'!AD$4,'902 s. Lincoln'!$D$13:$EE$13)</f>
        <v>424627.8</v>
      </c>
      <c r="AE13" s="201">
        <f>SUMIF('902 s. Lincoln'!$D$2:$EE$2,'Proforma Summary'!AE$4,'902 s. Lincoln'!$D$13:$EE$13)</f>
        <v>433120.356</v>
      </c>
      <c r="AF13" s="201">
        <f>SUMIF('902 s. Lincoln'!$D$2:$EE$2,'Proforma Summary'!AF$4,'902 s. Lincoln'!$D$13:$EE$13)</f>
        <v>441782.7631</v>
      </c>
      <c r="AG13" s="201">
        <f>SUMIF('902 s. Lincoln'!$D$2:$EE$2,'Proforma Summary'!AG$4,'902 s. Lincoln'!$D$13:$EE$13)</f>
        <v>450618.4184</v>
      </c>
      <c r="AH13" s="201">
        <f>SUMIF('902 s. Lincoln'!$D$2:$EE$2,'Proforma Summary'!AH$4,'902 s. Lincoln'!$D$13:$EE$13)</f>
        <v>464136.9709</v>
      </c>
      <c r="AI13" s="201">
        <f>SUMIF('902 s. Lincoln'!$D$2:$EE$2,'Proforma Summary'!AI$4,'902 s. Lincoln'!$D$13:$EE$13)</f>
        <v>478061.0801</v>
      </c>
      <c r="AJ13" s="201">
        <f>SUMIF('902 s. Lincoln'!$D$2:$EE$2,'Proforma Summary'!AJ$4,'902 s. Lincoln'!$D$13:$EE$13)</f>
        <v>492402.9125</v>
      </c>
      <c r="AK13" s="201">
        <f>SUMIF('902 s. Lincoln'!$D$2:$EE$2,'Proforma Summary'!AK$4,'902 s. Lincoln'!$D$13:$EE$13)</f>
        <v>507174.9998</v>
      </c>
      <c r="AL13" s="201">
        <f>SUMIF('902 s. Lincoln'!$D$2:$EE$2,'Proforma Summary'!AL$4,'902 s. Lincoln'!$D$13:$EE$13)</f>
        <v>522390.2498</v>
      </c>
      <c r="AM13" s="202">
        <f>SUMIF('902 s. Lincoln'!$D$2:$EE$2,'Proforma Summary'!AM$4,'902 s. Lincoln'!$D$13:$EE$13)</f>
        <v>538061.9573</v>
      </c>
      <c r="AN13" s="36"/>
      <c r="AO13" s="200" t="str">
        <f>AB13</f>
        <v>Total Revenue</v>
      </c>
      <c r="AP13" s="6"/>
      <c r="AQ13" s="201">
        <f>SUMIF('105 e. Green'!$D$2:$EE$2,'Proforma Summary'!AQ$4,'105 e. Green'!$D13:$EE13)</f>
        <v>442179</v>
      </c>
      <c r="AR13" s="201">
        <f>SUMIF('105 e. Green'!$D$2:$EE$2,'Proforma Summary'!AR$4,'105 e. Green'!$D13:$EE13)</f>
        <v>451022.58</v>
      </c>
      <c r="AS13" s="201">
        <f>SUMIF('105 e. Green'!$D$2:$EE$2,'Proforma Summary'!AS$4,'105 e. Green'!$D13:$EE13)</f>
        <v>460043.0316</v>
      </c>
      <c r="AT13" s="201">
        <f>SUMIF('105 e. Green'!$D$2:$EE$2,'Proforma Summary'!AT$4,'105 e. Green'!$D13:$EE13)</f>
        <v>469243.8922</v>
      </c>
      <c r="AU13" s="201">
        <f>SUMIF('105 e. Green'!$D$2:$EE$2,'Proforma Summary'!AU$4,'105 e. Green'!$D13:$EE13)</f>
        <v>483321.209</v>
      </c>
      <c r="AV13" s="201">
        <f>SUMIF('105 e. Green'!$D$2:$EE$2,'Proforma Summary'!AV$4,'105 e. Green'!$D13:$EE13)</f>
        <v>497820.8453</v>
      </c>
      <c r="AW13" s="201">
        <f>SUMIF('105 e. Green'!$D$2:$EE$2,'Proforma Summary'!AW$4,'105 e. Green'!$D13:$EE13)</f>
        <v>512755.4706</v>
      </c>
      <c r="AX13" s="201">
        <f>SUMIF('105 e. Green'!$D$2:$EE$2,'Proforma Summary'!AX$4,'105 e. Green'!$D13:$EE13)</f>
        <v>528138.1347</v>
      </c>
      <c r="AY13" s="201">
        <f>SUMIF('105 e. Green'!$D$2:$EE$2,'Proforma Summary'!AY$4,'105 e. Green'!$D13:$EE13)</f>
        <v>543982.2788</v>
      </c>
      <c r="AZ13" s="202">
        <f>SUMIF('105 e. Green'!$D$2:$EE$2,'Proforma Summary'!AZ$4,'105 e. Green'!$D13:$EE13)</f>
        <v>560301.7472</v>
      </c>
    </row>
    <row r="14" ht="15.75" customHeight="1">
      <c r="A14" s="36"/>
      <c r="B14" s="194"/>
      <c r="C14" s="1"/>
      <c r="D14" s="49"/>
      <c r="E14" s="49"/>
      <c r="F14" s="49"/>
      <c r="G14" s="49"/>
      <c r="H14" s="49"/>
      <c r="I14" s="49"/>
      <c r="J14" s="49"/>
      <c r="K14" s="49"/>
      <c r="L14" s="49"/>
      <c r="M14" s="199"/>
      <c r="N14" s="36"/>
      <c r="O14" s="194"/>
      <c r="P14" s="1"/>
      <c r="Q14" s="49"/>
      <c r="R14" s="49"/>
      <c r="S14" s="49"/>
      <c r="T14" s="49"/>
      <c r="U14" s="49"/>
      <c r="V14" s="49"/>
      <c r="W14" s="49"/>
      <c r="X14" s="49"/>
      <c r="Y14" s="49"/>
      <c r="Z14" s="199"/>
      <c r="AA14" s="36"/>
      <c r="AB14" s="194"/>
      <c r="AC14" s="1"/>
      <c r="AD14" s="49"/>
      <c r="AE14" s="49"/>
      <c r="AF14" s="49"/>
      <c r="AG14" s="49"/>
      <c r="AH14" s="49"/>
      <c r="AI14" s="49"/>
      <c r="AJ14" s="49"/>
      <c r="AK14" s="49"/>
      <c r="AL14" s="49"/>
      <c r="AM14" s="199"/>
      <c r="AN14" s="36"/>
      <c r="AO14" s="194"/>
      <c r="AP14" s="1"/>
      <c r="AQ14" s="49"/>
      <c r="AR14" s="49"/>
      <c r="AS14" s="49"/>
      <c r="AT14" s="49"/>
      <c r="AU14" s="49"/>
      <c r="AV14" s="49"/>
      <c r="AW14" s="49"/>
      <c r="AX14" s="49"/>
      <c r="AY14" s="49"/>
      <c r="AZ14" s="199"/>
    </row>
    <row r="15" ht="15.75" customHeight="1">
      <c r="A15" s="36"/>
      <c r="B15" s="194" t="str">
        <f>'201 s. Wright'!C15</f>
        <v>Vacancy</v>
      </c>
      <c r="C15" s="63"/>
      <c r="D15" s="49">
        <f>SUMIF('201 s. Wright'!$D$2:$EE$2,'Proforma Summary'!D$4,'201 s. Wright'!$D15:$EE15)</f>
        <v>-20876.04</v>
      </c>
      <c r="E15" s="49">
        <f>SUMIF('201 s. Wright'!$D$2:$EE$2,'Proforma Summary'!E$4,'201 s. Wright'!$D15:$EE15)</f>
        <v>-8517.42432</v>
      </c>
      <c r="F15" s="49">
        <f>SUMIF('201 s. Wright'!$D$2:$EE$2,'Proforma Summary'!F$4,'201 s. Wright'!$D15:$EE15)</f>
        <v>-8687.772806</v>
      </c>
      <c r="G15" s="49">
        <f>SUMIF('201 s. Wright'!$D$2:$EE$2,'Proforma Summary'!G$4,'201 s. Wright'!$D15:$EE15)</f>
        <v>-8861.528263</v>
      </c>
      <c r="H15" s="49">
        <f>SUMIF('201 s. Wright'!$D$2:$EE$2,'Proforma Summary'!H$4,'201 s. Wright'!$D15:$EE15)</f>
        <v>-9127.37411</v>
      </c>
      <c r="I15" s="49">
        <f>SUMIF('201 s. Wright'!$D$2:$EE$2,'Proforma Summary'!I$4,'201 s. Wright'!$D15:$EE15)</f>
        <v>-9401.195334</v>
      </c>
      <c r="J15" s="49">
        <f>SUMIF('201 s. Wright'!$D$2:$EE$2,'Proforma Summary'!J$4,'201 s. Wright'!$D15:$EE15)</f>
        <v>-9683.231194</v>
      </c>
      <c r="K15" s="49">
        <f>SUMIF('201 s. Wright'!$D$2:$EE$2,'Proforma Summary'!K$4,'201 s. Wright'!$D15:$EE15)</f>
        <v>-9973.72813</v>
      </c>
      <c r="L15" s="49">
        <f>SUMIF('201 s. Wright'!$D$2:$EE$2,'Proforma Summary'!L$4,'201 s. Wright'!$D15:$EE15)</f>
        <v>-10272.93997</v>
      </c>
      <c r="M15" s="199">
        <f>SUMIF('201 s. Wright'!$D$2:$EE$2,'Proforma Summary'!M$4,'201 s. Wright'!$D15:$EE15)</f>
        <v>-10581.12817</v>
      </c>
      <c r="N15" s="36"/>
      <c r="O15" s="194" t="str">
        <f>'408 e. Stoughton'!C15</f>
        <v>Vacancy</v>
      </c>
      <c r="P15" s="63"/>
      <c r="Q15" s="49">
        <f>SUMIF('408 e. Stoughton'!$D$2:$EE$2,'Proforma Summary'!Q$4,'408 e. Stoughton'!$D15:$EE16)</f>
        <v>-16086.54</v>
      </c>
      <c r="R15" s="49">
        <f>SUMIF('408 e. Stoughton'!$D$2:$EE$2,'Proforma Summary'!R$4,'408 e. Stoughton'!$D15:$EE16)</f>
        <v>-6563.30832</v>
      </c>
      <c r="S15" s="49">
        <f>SUMIF('408 e. Stoughton'!$D$2:$EE$2,'Proforma Summary'!S$4,'408 e. Stoughton'!$D15:$EE16)</f>
        <v>-6694.574486</v>
      </c>
      <c r="T15" s="49">
        <f>SUMIF('408 e. Stoughton'!$D$2:$EE$2,'Proforma Summary'!T$4,'408 e. Stoughton'!$D15:$EE16)</f>
        <v>-6828.465976</v>
      </c>
      <c r="U15" s="49">
        <f>SUMIF('408 e. Stoughton'!$D$2:$EE$2,'Proforma Summary'!U$4,'408 e. Stoughton'!$D15:$EE16)</f>
        <v>-7033.319955</v>
      </c>
      <c r="V15" s="49">
        <f>SUMIF('408 e. Stoughton'!$D$2:$EE$2,'Proforma Summary'!V$4,'408 e. Stoughton'!$D15:$EE16)</f>
        <v>-7244.319554</v>
      </c>
      <c r="W15" s="49">
        <f>SUMIF('408 e. Stoughton'!$D$2:$EE$2,'Proforma Summary'!W$4,'408 e. Stoughton'!$D15:$EE16)</f>
        <v>-7461.649141</v>
      </c>
      <c r="X15" s="49">
        <f>SUMIF('408 e. Stoughton'!$D$2:$EE$2,'Proforma Summary'!X$4,'408 e. Stoughton'!$D15:$EE16)</f>
        <v>-7685.498615</v>
      </c>
      <c r="Y15" s="49">
        <f>SUMIF('408 e. Stoughton'!$D$2:$EE$2,'Proforma Summary'!Y$4,'408 e. Stoughton'!$D15:$EE16)</f>
        <v>-7916.063573</v>
      </c>
      <c r="Z15" s="199">
        <f>SUMIF('408 e. Stoughton'!$D$2:$EE$2,'Proforma Summary'!Z$4,'408 e. Stoughton'!$D15:$EE16)</f>
        <v>-8153.545481</v>
      </c>
      <c r="AA15" s="36"/>
      <c r="AB15" s="194" t="str">
        <f t="shared" ref="AB15:AB21" si="5">O15</f>
        <v>Vacancy</v>
      </c>
      <c r="AC15" s="63"/>
      <c r="AD15" s="49">
        <f>SUMIF('902 s. Lincoln'!$D$2:$EE$2,'Proforma Summary'!AD$4,'902 s. Lincoln'!$D15:$EE15)</f>
        <v>-21231.39</v>
      </c>
      <c r="AE15" s="49">
        <f>SUMIF('902 s. Lincoln'!$D$2:$EE$2,'Proforma Summary'!AE$4,'902 s. Lincoln'!$D15:$EE15)</f>
        <v>-8662.40712</v>
      </c>
      <c r="AF15" s="49">
        <f>SUMIF('902 s. Lincoln'!$D$2:$EE$2,'Proforma Summary'!AF$4,'902 s. Lincoln'!$D15:$EE15)</f>
        <v>-8835.655262</v>
      </c>
      <c r="AG15" s="49">
        <f>SUMIF('902 s. Lincoln'!$D$2:$EE$2,'Proforma Summary'!AG$4,'902 s. Lincoln'!$D15:$EE15)</f>
        <v>-9012.368368</v>
      </c>
      <c r="AH15" s="49">
        <f>SUMIF('902 s. Lincoln'!$D$2:$EE$2,'Proforma Summary'!AH$4,'902 s. Lincoln'!$D15:$EE15)</f>
        <v>-9282.739419</v>
      </c>
      <c r="AI15" s="49">
        <f>SUMIF('902 s. Lincoln'!$D$2:$EE$2,'Proforma Summary'!AI$4,'902 s. Lincoln'!$D15:$EE15)</f>
        <v>-9561.221601</v>
      </c>
      <c r="AJ15" s="49">
        <f>SUMIF('902 s. Lincoln'!$D$2:$EE$2,'Proforma Summary'!AJ$4,'902 s. Lincoln'!$D15:$EE15)</f>
        <v>-9848.058249</v>
      </c>
      <c r="AK15" s="49">
        <f>SUMIF('902 s. Lincoln'!$D$2:$EE$2,'Proforma Summary'!AK$4,'902 s. Lincoln'!$D15:$EE15)</f>
        <v>-10143.5</v>
      </c>
      <c r="AL15" s="49">
        <f>SUMIF('902 s. Lincoln'!$D$2:$EE$2,'Proforma Summary'!AL$4,'902 s. Lincoln'!$D15:$EE15)</f>
        <v>-10447.805</v>
      </c>
      <c r="AM15" s="199">
        <f>SUMIF('902 s. Lincoln'!$D$2:$EE$2,'Proforma Summary'!AM$4,'902 s. Lincoln'!$D15:$EE15)</f>
        <v>-26903.09787</v>
      </c>
      <c r="AN15" s="36"/>
      <c r="AO15" s="194" t="str">
        <f t="shared" ref="AO15:AO21" si="6">AB15</f>
        <v>Vacancy</v>
      </c>
      <c r="AP15" s="63"/>
      <c r="AQ15" s="49">
        <f>SUMIF('105 e. Green'!$D$2:$EE$2,'Proforma Summary'!AQ$4,'105 e. Green'!$D15:$EE15)</f>
        <v>-22108.95</v>
      </c>
      <c r="AR15" s="49">
        <f>SUMIF('105 e. Green'!$D$2:$EE$2,'Proforma Summary'!AR$4,'105 e. Green'!$D15:$EE15)</f>
        <v>-9020.4516</v>
      </c>
      <c r="AS15" s="49">
        <f>SUMIF('105 e. Green'!$D$2:$EE$2,'Proforma Summary'!AS$4,'105 e. Green'!$D15:$EE15)</f>
        <v>-9200.860632</v>
      </c>
      <c r="AT15" s="49">
        <f>SUMIF('105 e. Green'!$D$2:$EE$2,'Proforma Summary'!AT$4,'105 e. Green'!$D15:$EE15)</f>
        <v>-9384.877845</v>
      </c>
      <c r="AU15" s="49">
        <f>SUMIF('105 e. Green'!$D$2:$EE$2,'Proforma Summary'!AU$4,'105 e. Green'!$D15:$EE15)</f>
        <v>-9666.42418</v>
      </c>
      <c r="AV15" s="49">
        <f>SUMIF('105 e. Green'!$D$2:$EE$2,'Proforma Summary'!AV$4,'105 e. Green'!$D15:$EE15)</f>
        <v>-9956.416905</v>
      </c>
      <c r="AW15" s="49">
        <f>SUMIF('105 e. Green'!$D$2:$EE$2,'Proforma Summary'!AW$4,'105 e. Green'!$D15:$EE15)</f>
        <v>-10255.10941</v>
      </c>
      <c r="AX15" s="49">
        <f>SUMIF('105 e. Green'!$D$2:$EE$2,'Proforma Summary'!AX$4,'105 e. Green'!$D15:$EE15)</f>
        <v>-10562.76269</v>
      </c>
      <c r="AY15" s="49">
        <f>SUMIF('105 e. Green'!$D$2:$EE$2,'Proforma Summary'!AY$4,'105 e. Green'!$D15:$EE15)</f>
        <v>-10879.64558</v>
      </c>
      <c r="AZ15" s="199">
        <f>SUMIF('105 e. Green'!$D$2:$EE$2,'Proforma Summary'!AZ$4,'105 e. Green'!$D15:$EE15)</f>
        <v>-28015.08736</v>
      </c>
    </row>
    <row r="16" ht="15.75" customHeight="1">
      <c r="A16" s="36"/>
      <c r="B16" s="194" t="str">
        <f>'201 s. Wright'!C16</f>
        <v>Bad Debt </v>
      </c>
      <c r="C16" s="1"/>
      <c r="D16" s="49">
        <f>SUMIF('201 s. Wright'!$D$2:$EE$2,'Proforma Summary'!D$4,'201 s. Wright'!$D16:$EE16)</f>
        <v>-4175.208</v>
      </c>
      <c r="E16" s="49">
        <f>SUMIF('201 s. Wright'!$D$2:$EE$2,'Proforma Summary'!E$4,'201 s. Wright'!$D16:$EE16)</f>
        <v>-4258.71216</v>
      </c>
      <c r="F16" s="49">
        <f>SUMIF('201 s. Wright'!$D$2:$EE$2,'Proforma Summary'!F$4,'201 s. Wright'!$D16:$EE16)</f>
        <v>-4343.886403</v>
      </c>
      <c r="G16" s="49">
        <f>SUMIF('201 s. Wright'!$D$2:$EE$2,'Proforma Summary'!G$4,'201 s. Wright'!$D16:$EE16)</f>
        <v>-4430.764131</v>
      </c>
      <c r="H16" s="49">
        <f>SUMIF('201 s. Wright'!$D$2:$EE$2,'Proforma Summary'!H$4,'201 s. Wright'!$D16:$EE16)</f>
        <v>-4563.687055</v>
      </c>
      <c r="I16" s="49">
        <f>SUMIF('201 s. Wright'!$D$2:$EE$2,'Proforma Summary'!I$4,'201 s. Wright'!$D16:$EE16)</f>
        <v>-4700.597667</v>
      </c>
      <c r="J16" s="49">
        <f>SUMIF('201 s. Wright'!$D$2:$EE$2,'Proforma Summary'!J$4,'201 s. Wright'!$D16:$EE16)</f>
        <v>-4841.615597</v>
      </c>
      <c r="K16" s="49">
        <f>SUMIF('201 s. Wright'!$D$2:$EE$2,'Proforma Summary'!K$4,'201 s. Wright'!$D16:$EE16)</f>
        <v>-4986.864065</v>
      </c>
      <c r="L16" s="49">
        <f>SUMIF('201 s. Wright'!$D$2:$EE$2,'Proforma Summary'!L$4,'201 s. Wright'!$D16:$EE16)</f>
        <v>-5136.469987</v>
      </c>
      <c r="M16" s="199">
        <f>SUMIF('201 s. Wright'!$D$2:$EE$2,'Proforma Summary'!M$4,'201 s. Wright'!$D16:$EE16)</f>
        <v>-5290.564086</v>
      </c>
      <c r="N16" s="36"/>
      <c r="O16" s="194" t="str">
        <f>'408 e. Stoughton'!C16</f>
        <v>Bad Debt </v>
      </c>
      <c r="P16" s="1"/>
      <c r="Q16" s="49">
        <f>SUMIF('408 e. Stoughton'!$D$2:$EE$2,'Proforma Summary'!Q$4,'408 e. Stoughton'!$D16:$EE17)</f>
        <v>-3217.308</v>
      </c>
      <c r="R16" s="49">
        <f>SUMIF('408 e. Stoughton'!$D$2:$EE$2,'Proforma Summary'!R$4,'408 e. Stoughton'!$D16:$EE17)</f>
        <v>-3281.65416</v>
      </c>
      <c r="S16" s="49">
        <f>SUMIF('408 e. Stoughton'!$D$2:$EE$2,'Proforma Summary'!S$4,'408 e. Stoughton'!$D16:$EE17)</f>
        <v>-3347.287243</v>
      </c>
      <c r="T16" s="49">
        <f>SUMIF('408 e. Stoughton'!$D$2:$EE$2,'Proforma Summary'!T$4,'408 e. Stoughton'!$D16:$EE17)</f>
        <v>-3414.232988</v>
      </c>
      <c r="U16" s="49">
        <f>SUMIF('408 e. Stoughton'!$D$2:$EE$2,'Proforma Summary'!U$4,'408 e. Stoughton'!$D16:$EE17)</f>
        <v>-3516.659978</v>
      </c>
      <c r="V16" s="49">
        <f>SUMIF('408 e. Stoughton'!$D$2:$EE$2,'Proforma Summary'!V$4,'408 e. Stoughton'!$D16:$EE17)</f>
        <v>-3622.159777</v>
      </c>
      <c r="W16" s="49">
        <f>SUMIF('408 e. Stoughton'!$D$2:$EE$2,'Proforma Summary'!W$4,'408 e. Stoughton'!$D16:$EE17)</f>
        <v>-3730.82457</v>
      </c>
      <c r="X16" s="49">
        <f>SUMIF('408 e. Stoughton'!$D$2:$EE$2,'Proforma Summary'!X$4,'408 e. Stoughton'!$D16:$EE17)</f>
        <v>-3842.749307</v>
      </c>
      <c r="Y16" s="49">
        <f>SUMIF('408 e. Stoughton'!$D$2:$EE$2,'Proforma Summary'!Y$4,'408 e. Stoughton'!$D16:$EE17)</f>
        <v>-3958.031787</v>
      </c>
      <c r="Z16" s="199">
        <f>SUMIF('408 e. Stoughton'!$D$2:$EE$2,'Proforma Summary'!Z$4,'408 e. Stoughton'!$D16:$EE17)</f>
        <v>-4076.77274</v>
      </c>
      <c r="AA16" s="36"/>
      <c r="AB16" s="194" t="str">
        <f t="shared" si="5"/>
        <v>Bad Debt </v>
      </c>
      <c r="AC16" s="1"/>
      <c r="AD16" s="49">
        <f>SUMIF('902 s. Lincoln'!$D$2:$EE$2,'Proforma Summary'!AD$4,'902 s. Lincoln'!$D16:$EE16)</f>
        <v>-4246.278</v>
      </c>
      <c r="AE16" s="49">
        <f>SUMIF('902 s. Lincoln'!$D$2:$EE$2,'Proforma Summary'!AE$4,'902 s. Lincoln'!$D16:$EE16)</f>
        <v>-4331.20356</v>
      </c>
      <c r="AF16" s="49">
        <f>SUMIF('902 s. Lincoln'!$D$2:$EE$2,'Proforma Summary'!AF$4,'902 s. Lincoln'!$D16:$EE16)</f>
        <v>-4417.827631</v>
      </c>
      <c r="AG16" s="49">
        <f>SUMIF('902 s. Lincoln'!$D$2:$EE$2,'Proforma Summary'!AG$4,'902 s. Lincoln'!$D16:$EE16)</f>
        <v>-4506.184184</v>
      </c>
      <c r="AH16" s="49">
        <f>SUMIF('902 s. Lincoln'!$D$2:$EE$2,'Proforma Summary'!AH$4,'902 s. Lincoln'!$D16:$EE16)</f>
        <v>-4641.369709</v>
      </c>
      <c r="AI16" s="49">
        <f>SUMIF('902 s. Lincoln'!$D$2:$EE$2,'Proforma Summary'!AI$4,'902 s. Lincoln'!$D16:$EE16)</f>
        <v>-4780.610801</v>
      </c>
      <c r="AJ16" s="49">
        <f>SUMIF('902 s. Lincoln'!$D$2:$EE$2,'Proforma Summary'!AJ$4,'902 s. Lincoln'!$D16:$EE16)</f>
        <v>-4924.029125</v>
      </c>
      <c r="AK16" s="49">
        <f>SUMIF('902 s. Lincoln'!$D$2:$EE$2,'Proforma Summary'!AK$4,'902 s. Lincoln'!$D16:$EE16)</f>
        <v>-5071.749998</v>
      </c>
      <c r="AL16" s="49">
        <f>SUMIF('902 s. Lincoln'!$D$2:$EE$2,'Proforma Summary'!AL$4,'902 s. Lincoln'!$D16:$EE16)</f>
        <v>-5223.902498</v>
      </c>
      <c r="AM16" s="199">
        <f>SUMIF('902 s. Lincoln'!$D$2:$EE$2,'Proforma Summary'!AM$4,'902 s. Lincoln'!$D16:$EE16)</f>
        <v>-5380.619573</v>
      </c>
      <c r="AN16" s="36"/>
      <c r="AO16" s="194" t="str">
        <f t="shared" si="6"/>
        <v>Bad Debt </v>
      </c>
      <c r="AP16" s="1"/>
      <c r="AQ16" s="49">
        <f>SUMIF('105 e. Green'!$D$2:$EE$2,'Proforma Summary'!AQ$4,'105 e. Green'!$D16:$EE16)</f>
        <v>-4421.79</v>
      </c>
      <c r="AR16" s="49">
        <f>SUMIF('105 e. Green'!$D$2:$EE$2,'Proforma Summary'!AR$4,'105 e. Green'!$D16:$EE16)</f>
        <v>-4510.2258</v>
      </c>
      <c r="AS16" s="49">
        <f>SUMIF('105 e. Green'!$D$2:$EE$2,'Proforma Summary'!AS$4,'105 e. Green'!$D16:$EE16)</f>
        <v>-4600.430316</v>
      </c>
      <c r="AT16" s="49">
        <f>SUMIF('105 e. Green'!$D$2:$EE$2,'Proforma Summary'!AT$4,'105 e. Green'!$D16:$EE16)</f>
        <v>-4692.438922</v>
      </c>
      <c r="AU16" s="49">
        <f>SUMIF('105 e. Green'!$D$2:$EE$2,'Proforma Summary'!AU$4,'105 e. Green'!$D16:$EE16)</f>
        <v>-4833.21209</v>
      </c>
      <c r="AV16" s="49">
        <f>SUMIF('105 e. Green'!$D$2:$EE$2,'Proforma Summary'!AV$4,'105 e. Green'!$D16:$EE16)</f>
        <v>-4978.208453</v>
      </c>
      <c r="AW16" s="49">
        <f>SUMIF('105 e. Green'!$D$2:$EE$2,'Proforma Summary'!AW$4,'105 e. Green'!$D16:$EE16)</f>
        <v>-5127.554706</v>
      </c>
      <c r="AX16" s="49">
        <f>SUMIF('105 e. Green'!$D$2:$EE$2,'Proforma Summary'!AX$4,'105 e. Green'!$D16:$EE16)</f>
        <v>-5281.381347</v>
      </c>
      <c r="AY16" s="49">
        <f>SUMIF('105 e. Green'!$D$2:$EE$2,'Proforma Summary'!AY$4,'105 e. Green'!$D16:$EE16)</f>
        <v>-5439.822788</v>
      </c>
      <c r="AZ16" s="199">
        <f>SUMIF('105 e. Green'!$D$2:$EE$2,'Proforma Summary'!AZ$4,'105 e. Green'!$D16:$EE16)</f>
        <v>-5603.017472</v>
      </c>
    </row>
    <row r="17" ht="15.75" customHeight="1">
      <c r="A17" s="36"/>
      <c r="B17" s="194" t="str">
        <f>'201 s. Wright'!C17</f>
        <v>Concession</v>
      </c>
      <c r="C17" s="1"/>
      <c r="D17" s="49">
        <f>SUMIF('201 s. Wright'!$D$2:$EE$2,'Proforma Summary'!D$4,'201 s. Wright'!$D17:$EE17)</f>
        <v>-4175.208</v>
      </c>
      <c r="E17" s="49">
        <f>SUMIF('201 s. Wright'!$D$2:$EE$2,'Proforma Summary'!E$4,'201 s. Wright'!$D17:$EE17)</f>
        <v>-4258.71216</v>
      </c>
      <c r="F17" s="49">
        <f>SUMIF('201 s. Wright'!$D$2:$EE$2,'Proforma Summary'!F$4,'201 s. Wright'!$D17:$EE17)</f>
        <v>-4343.886403</v>
      </c>
      <c r="G17" s="49">
        <f>SUMIF('201 s. Wright'!$D$2:$EE$2,'Proforma Summary'!G$4,'201 s. Wright'!$D17:$EE17)</f>
        <v>-4430.764131</v>
      </c>
      <c r="H17" s="49">
        <f>SUMIF('201 s. Wright'!$D$2:$EE$2,'Proforma Summary'!H$4,'201 s. Wright'!$D17:$EE17)</f>
        <v>-4563.687055</v>
      </c>
      <c r="I17" s="49">
        <f>SUMIF('201 s. Wright'!$D$2:$EE$2,'Proforma Summary'!I$4,'201 s. Wright'!$D17:$EE17)</f>
        <v>-4700.597667</v>
      </c>
      <c r="J17" s="49">
        <f>SUMIF('201 s. Wright'!$D$2:$EE$2,'Proforma Summary'!J$4,'201 s. Wright'!$D17:$EE17)</f>
        <v>-4841.615597</v>
      </c>
      <c r="K17" s="49">
        <f>SUMIF('201 s. Wright'!$D$2:$EE$2,'Proforma Summary'!K$4,'201 s. Wright'!$D17:$EE17)</f>
        <v>-4986.864065</v>
      </c>
      <c r="L17" s="49">
        <f>SUMIF('201 s. Wright'!$D$2:$EE$2,'Proforma Summary'!L$4,'201 s. Wright'!$D17:$EE17)</f>
        <v>-5136.469987</v>
      </c>
      <c r="M17" s="199">
        <f>SUMIF('201 s. Wright'!$D$2:$EE$2,'Proforma Summary'!M$4,'201 s. Wright'!$D17:$EE17)</f>
        <v>-5290.564086</v>
      </c>
      <c r="N17" s="36"/>
      <c r="O17" s="194" t="str">
        <f>'408 e. Stoughton'!C17</f>
        <v>Concession</v>
      </c>
      <c r="P17" s="1"/>
      <c r="Q17" s="49">
        <f>SUMIF('408 e. Stoughton'!$D$2:$EE$2,'Proforma Summary'!Q$4,'408 e. Stoughton'!$D17:$EE18)</f>
        <v>-3217.308</v>
      </c>
      <c r="R17" s="49">
        <f>SUMIF('408 e. Stoughton'!$D$2:$EE$2,'Proforma Summary'!R$4,'408 e. Stoughton'!$D17:$EE18)</f>
        <v>-3281.65416</v>
      </c>
      <c r="S17" s="49">
        <f>SUMIF('408 e. Stoughton'!$D$2:$EE$2,'Proforma Summary'!S$4,'408 e. Stoughton'!$D17:$EE18)</f>
        <v>-3347.287243</v>
      </c>
      <c r="T17" s="49">
        <f>SUMIF('408 e. Stoughton'!$D$2:$EE$2,'Proforma Summary'!T$4,'408 e. Stoughton'!$D17:$EE18)</f>
        <v>-3414.232988</v>
      </c>
      <c r="U17" s="49">
        <f>SUMIF('408 e. Stoughton'!$D$2:$EE$2,'Proforma Summary'!U$4,'408 e. Stoughton'!$D17:$EE18)</f>
        <v>-3516.659978</v>
      </c>
      <c r="V17" s="49">
        <f>SUMIF('408 e. Stoughton'!$D$2:$EE$2,'Proforma Summary'!V$4,'408 e. Stoughton'!$D17:$EE18)</f>
        <v>-3622.159777</v>
      </c>
      <c r="W17" s="49">
        <f>SUMIF('408 e. Stoughton'!$D$2:$EE$2,'Proforma Summary'!W$4,'408 e. Stoughton'!$D17:$EE18)</f>
        <v>-3730.82457</v>
      </c>
      <c r="X17" s="49">
        <f>SUMIF('408 e. Stoughton'!$D$2:$EE$2,'Proforma Summary'!X$4,'408 e. Stoughton'!$D17:$EE18)</f>
        <v>-3842.749307</v>
      </c>
      <c r="Y17" s="49">
        <f>SUMIF('408 e. Stoughton'!$D$2:$EE$2,'Proforma Summary'!Y$4,'408 e. Stoughton'!$D17:$EE18)</f>
        <v>-3958.031787</v>
      </c>
      <c r="Z17" s="199">
        <f>SUMIF('408 e. Stoughton'!$D$2:$EE$2,'Proforma Summary'!Z$4,'408 e. Stoughton'!$D17:$EE18)</f>
        <v>-4076.77274</v>
      </c>
      <c r="AA17" s="36"/>
      <c r="AB17" s="194" t="str">
        <f t="shared" si="5"/>
        <v>Concession</v>
      </c>
      <c r="AC17" s="1"/>
      <c r="AD17" s="49">
        <f>SUMIF('902 s. Lincoln'!$D$2:$EE$2,'Proforma Summary'!AD$4,'902 s. Lincoln'!$D17:$EE17)</f>
        <v>-4246.278</v>
      </c>
      <c r="AE17" s="49">
        <f>SUMIF('902 s. Lincoln'!$D$2:$EE$2,'Proforma Summary'!AE$4,'902 s. Lincoln'!$D17:$EE17)</f>
        <v>-4331.20356</v>
      </c>
      <c r="AF17" s="49">
        <f>SUMIF('902 s. Lincoln'!$D$2:$EE$2,'Proforma Summary'!AF$4,'902 s. Lincoln'!$D17:$EE17)</f>
        <v>-4417.827631</v>
      </c>
      <c r="AG17" s="49">
        <f>SUMIF('902 s. Lincoln'!$D$2:$EE$2,'Proforma Summary'!AG$4,'902 s. Lincoln'!$D17:$EE17)</f>
        <v>-4506.184184</v>
      </c>
      <c r="AH17" s="49">
        <f>SUMIF('902 s. Lincoln'!$D$2:$EE$2,'Proforma Summary'!AH$4,'902 s. Lincoln'!$D17:$EE17)</f>
        <v>-4641.369709</v>
      </c>
      <c r="AI17" s="49">
        <f>SUMIF('902 s. Lincoln'!$D$2:$EE$2,'Proforma Summary'!AI$4,'902 s. Lincoln'!$D17:$EE17)</f>
        <v>-4780.610801</v>
      </c>
      <c r="AJ17" s="49">
        <f>SUMIF('902 s. Lincoln'!$D$2:$EE$2,'Proforma Summary'!AJ$4,'902 s. Lincoln'!$D17:$EE17)</f>
        <v>-4924.029125</v>
      </c>
      <c r="AK17" s="49">
        <f>SUMIF('902 s. Lincoln'!$D$2:$EE$2,'Proforma Summary'!AK$4,'902 s. Lincoln'!$D17:$EE17)</f>
        <v>-5071.749998</v>
      </c>
      <c r="AL17" s="49">
        <f>SUMIF('902 s. Lincoln'!$D$2:$EE$2,'Proforma Summary'!AL$4,'902 s. Lincoln'!$D17:$EE17)</f>
        <v>-5223.902498</v>
      </c>
      <c r="AM17" s="199">
        <f>SUMIF('902 s. Lincoln'!$D$2:$EE$2,'Proforma Summary'!AM$4,'902 s. Lincoln'!$D17:$EE17)</f>
        <v>-5380.619573</v>
      </c>
      <c r="AN17" s="36"/>
      <c r="AO17" s="194" t="str">
        <f t="shared" si="6"/>
        <v>Concession</v>
      </c>
      <c r="AP17" s="1"/>
      <c r="AQ17" s="49">
        <f>SUMIF('105 e. Green'!$D$2:$EE$2,'Proforma Summary'!AQ$4,'105 e. Green'!$D17:$EE17)</f>
        <v>-4421.79</v>
      </c>
      <c r="AR17" s="49">
        <f>SUMIF('105 e. Green'!$D$2:$EE$2,'Proforma Summary'!AR$4,'105 e. Green'!$D17:$EE17)</f>
        <v>-4510.2258</v>
      </c>
      <c r="AS17" s="49">
        <f>SUMIF('105 e. Green'!$D$2:$EE$2,'Proforma Summary'!AS$4,'105 e. Green'!$D17:$EE17)</f>
        <v>-4600.430316</v>
      </c>
      <c r="AT17" s="49">
        <f>SUMIF('105 e. Green'!$D$2:$EE$2,'Proforma Summary'!AT$4,'105 e. Green'!$D17:$EE17)</f>
        <v>-4692.438922</v>
      </c>
      <c r="AU17" s="49">
        <f>SUMIF('105 e. Green'!$D$2:$EE$2,'Proforma Summary'!AU$4,'105 e. Green'!$D17:$EE17)</f>
        <v>-4833.21209</v>
      </c>
      <c r="AV17" s="49">
        <f>SUMIF('105 e. Green'!$D$2:$EE$2,'Proforma Summary'!AV$4,'105 e. Green'!$D17:$EE17)</f>
        <v>-4978.208453</v>
      </c>
      <c r="AW17" s="49">
        <f>SUMIF('105 e. Green'!$D$2:$EE$2,'Proforma Summary'!AW$4,'105 e. Green'!$D17:$EE17)</f>
        <v>-5127.554706</v>
      </c>
      <c r="AX17" s="49">
        <f>SUMIF('105 e. Green'!$D$2:$EE$2,'Proforma Summary'!AX$4,'105 e. Green'!$D17:$EE17)</f>
        <v>-5281.381347</v>
      </c>
      <c r="AY17" s="49">
        <f>SUMIF('105 e. Green'!$D$2:$EE$2,'Proforma Summary'!AY$4,'105 e. Green'!$D17:$EE17)</f>
        <v>-5439.822788</v>
      </c>
      <c r="AZ17" s="199">
        <f>SUMIF('105 e. Green'!$D$2:$EE$2,'Proforma Summary'!AZ$4,'105 e. Green'!$D17:$EE17)</f>
        <v>-5603.017472</v>
      </c>
    </row>
    <row r="18" ht="15.75" customHeight="1">
      <c r="A18" s="36"/>
      <c r="B18" s="200" t="str">
        <f>'201 s. Wright'!C18</f>
        <v>Effective Gross Income</v>
      </c>
      <c r="C18" s="56"/>
      <c r="D18" s="201">
        <f>SUMIF('201 s. Wright'!$D$2:$EE$2,'Proforma Summary'!D$4,'201 s. Wright'!$D18:$EE18)</f>
        <v>388294.344</v>
      </c>
      <c r="E18" s="201">
        <f>SUMIF('201 s. Wright'!$D$2:$EE$2,'Proforma Summary'!E$4,'201 s. Wright'!$D18:$EE18)</f>
        <v>408836.3674</v>
      </c>
      <c r="F18" s="201">
        <f>SUMIF('201 s. Wright'!$D$2:$EE$2,'Proforma Summary'!F$4,'201 s. Wright'!$D18:$EE18)</f>
        <v>417013.0947</v>
      </c>
      <c r="G18" s="201">
        <f>SUMIF('201 s. Wright'!$D$2:$EE$2,'Proforma Summary'!G$4,'201 s. Wright'!$D18:$EE18)</f>
        <v>425353.3566</v>
      </c>
      <c r="H18" s="201">
        <f>SUMIF('201 s. Wright'!$D$2:$EE$2,'Proforma Summary'!H$4,'201 s. Wright'!$D18:$EE18)</f>
        <v>438113.9573</v>
      </c>
      <c r="I18" s="201">
        <f>SUMIF('201 s. Wright'!$D$2:$EE$2,'Proforma Summary'!I$4,'201 s. Wright'!$D18:$EE18)</f>
        <v>451257.376</v>
      </c>
      <c r="J18" s="201">
        <f>SUMIF('201 s. Wright'!$D$2:$EE$2,'Proforma Summary'!J$4,'201 s. Wright'!$D18:$EE18)</f>
        <v>464795.0973</v>
      </c>
      <c r="K18" s="201">
        <f>SUMIF('201 s. Wright'!$D$2:$EE$2,'Proforma Summary'!K$4,'201 s. Wright'!$D18:$EE18)</f>
        <v>478738.9502</v>
      </c>
      <c r="L18" s="201">
        <f>SUMIF('201 s. Wright'!$D$2:$EE$2,'Proforma Summary'!L$4,'201 s. Wright'!$D18:$EE18)</f>
        <v>493101.1187</v>
      </c>
      <c r="M18" s="202">
        <f>SUMIF('201 s. Wright'!$D$2:$EE$2,'Proforma Summary'!M$4,'201 s. Wright'!$D18:$EE18)</f>
        <v>507894.1523</v>
      </c>
      <c r="N18" s="36"/>
      <c r="O18" s="200" t="str">
        <f>'408 e. Stoughton'!C18</f>
        <v>Effective Gross Income</v>
      </c>
      <c r="P18" s="56"/>
      <c r="Q18" s="201">
        <f>SUMIF('408 e. Stoughton'!$D$2:$EE$2,'Proforma Summary'!Q$4,'408 e. Stoughton'!$D18:$EE19)</f>
        <v>299209.644</v>
      </c>
      <c r="R18" s="201">
        <f>SUMIF('408 e. Stoughton'!$D$2:$EE$2,'Proforma Summary'!R$4,'408 e. Stoughton'!$D18:$EE19)</f>
        <v>315038.7994</v>
      </c>
      <c r="S18" s="201">
        <f>SUMIF('408 e. Stoughton'!$D$2:$EE$2,'Proforma Summary'!S$4,'408 e. Stoughton'!$D18:$EE19)</f>
        <v>321339.5753</v>
      </c>
      <c r="T18" s="201">
        <f>SUMIF('408 e. Stoughton'!$D$2:$EE$2,'Proforma Summary'!T$4,'408 e. Stoughton'!$D18:$EE19)</f>
        <v>327766.3669</v>
      </c>
      <c r="U18" s="201">
        <f>SUMIF('408 e. Stoughton'!$D$2:$EE$2,'Proforma Summary'!U$4,'408 e. Stoughton'!$D18:$EE19)</f>
        <v>337599.3579</v>
      </c>
      <c r="V18" s="201">
        <f>SUMIF('408 e. Stoughton'!$D$2:$EE$2,'Proforma Summary'!V$4,'408 e. Stoughton'!$D18:$EE19)</f>
        <v>347727.3386</v>
      </c>
      <c r="W18" s="201">
        <f>SUMIF('408 e. Stoughton'!$D$2:$EE$2,'Proforma Summary'!W$4,'408 e. Stoughton'!$D18:$EE19)</f>
        <v>358159.1588</v>
      </c>
      <c r="X18" s="201">
        <f>SUMIF('408 e. Stoughton'!$D$2:$EE$2,'Proforma Summary'!X$4,'408 e. Stoughton'!$D18:$EE19)</f>
        <v>368903.9335</v>
      </c>
      <c r="Y18" s="201">
        <f>SUMIF('408 e. Stoughton'!$D$2:$EE$2,'Proforma Summary'!Y$4,'408 e. Stoughton'!$D18:$EE19)</f>
        <v>379971.0515</v>
      </c>
      <c r="Z18" s="202">
        <f>SUMIF('408 e. Stoughton'!$D$2:$EE$2,'Proforma Summary'!Z$4,'408 e. Stoughton'!$D18:$EE19)</f>
        <v>391370.1831</v>
      </c>
      <c r="AA18" s="36"/>
      <c r="AB18" s="200" t="str">
        <f t="shared" si="5"/>
        <v>Effective Gross Income</v>
      </c>
      <c r="AC18" s="56"/>
      <c r="AD18" s="203">
        <f>SUMIF('902 s. Lincoln'!$D$2:$EE$2,'Proforma Summary'!AD$4,'902 s. Lincoln'!$D18:$EE18)</f>
        <v>394903.854</v>
      </c>
      <c r="AE18" s="203">
        <f>SUMIF('902 s. Lincoln'!$D$2:$EE$2,'Proforma Summary'!AE$4,'902 s. Lincoln'!$D18:$EE18)</f>
        <v>415795.5418</v>
      </c>
      <c r="AF18" s="203">
        <f>SUMIF('902 s. Lincoln'!$D$2:$EE$2,'Proforma Summary'!AF$4,'902 s. Lincoln'!$D18:$EE18)</f>
        <v>424111.4526</v>
      </c>
      <c r="AG18" s="203">
        <f>SUMIF('902 s. Lincoln'!$D$2:$EE$2,'Proforma Summary'!AG$4,'902 s. Lincoln'!$D18:$EE18)</f>
        <v>432593.6816</v>
      </c>
      <c r="AH18" s="203">
        <f>SUMIF('902 s. Lincoln'!$D$2:$EE$2,'Proforma Summary'!AH$4,'902 s. Lincoln'!$D18:$EE18)</f>
        <v>445571.4921</v>
      </c>
      <c r="AI18" s="203">
        <f>SUMIF('902 s. Lincoln'!$D$2:$EE$2,'Proforma Summary'!AI$4,'902 s. Lincoln'!$D18:$EE18)</f>
        <v>458938.6369</v>
      </c>
      <c r="AJ18" s="203">
        <f>SUMIF('902 s. Lincoln'!$D$2:$EE$2,'Proforma Summary'!AJ$4,'902 s. Lincoln'!$D18:$EE18)</f>
        <v>472706.796</v>
      </c>
      <c r="AK18" s="203">
        <f>SUMIF('902 s. Lincoln'!$D$2:$EE$2,'Proforma Summary'!AK$4,'902 s. Lincoln'!$D18:$EE18)</f>
        <v>486887.9998</v>
      </c>
      <c r="AL18" s="203">
        <f>SUMIF('902 s. Lincoln'!$D$2:$EE$2,'Proforma Summary'!AL$4,'902 s. Lincoln'!$D18:$EE18)</f>
        <v>501494.6398</v>
      </c>
      <c r="AM18" s="204">
        <f>SUMIF('902 s. Lincoln'!$D$2:$EE$2,'Proforma Summary'!AM$4,'902 s. Lincoln'!$D18:$EE18)</f>
        <v>500397.6203</v>
      </c>
      <c r="AN18" s="36"/>
      <c r="AO18" s="200" t="str">
        <f t="shared" si="6"/>
        <v>Effective Gross Income</v>
      </c>
      <c r="AP18" s="56"/>
      <c r="AQ18" s="203">
        <f>SUMIF('105 e. Green'!$D$2:$EE$2,'Proforma Summary'!AQ$4,'105 e. Green'!$D18:$EE18)</f>
        <v>411226.47</v>
      </c>
      <c r="AR18" s="203">
        <f>SUMIF('105 e. Green'!$D$2:$EE$2,'Proforma Summary'!AR$4,'105 e. Green'!$D18:$EE18)</f>
        <v>432981.6768</v>
      </c>
      <c r="AS18" s="203">
        <f>SUMIF('105 e. Green'!$D$2:$EE$2,'Proforma Summary'!AS$4,'105 e. Green'!$D18:$EE18)</f>
        <v>441641.3103</v>
      </c>
      <c r="AT18" s="203">
        <f>SUMIF('105 e. Green'!$D$2:$EE$2,'Proforma Summary'!AT$4,'105 e. Green'!$D18:$EE18)</f>
        <v>450474.1365</v>
      </c>
      <c r="AU18" s="203">
        <f>SUMIF('105 e. Green'!$D$2:$EE$2,'Proforma Summary'!AU$4,'105 e. Green'!$D18:$EE18)</f>
        <v>463988.3606</v>
      </c>
      <c r="AV18" s="203">
        <f>SUMIF('105 e. Green'!$D$2:$EE$2,'Proforma Summary'!AV$4,'105 e. Green'!$D18:$EE18)</f>
        <v>477908.0115</v>
      </c>
      <c r="AW18" s="203">
        <f>SUMIF('105 e. Green'!$D$2:$EE$2,'Proforma Summary'!AW$4,'105 e. Green'!$D18:$EE18)</f>
        <v>492245.2518</v>
      </c>
      <c r="AX18" s="203">
        <f>SUMIF('105 e. Green'!$D$2:$EE$2,'Proforma Summary'!AX$4,'105 e. Green'!$D18:$EE18)</f>
        <v>507012.6094</v>
      </c>
      <c r="AY18" s="203">
        <f>SUMIF('105 e. Green'!$D$2:$EE$2,'Proforma Summary'!AY$4,'105 e. Green'!$D18:$EE18)</f>
        <v>522222.9876</v>
      </c>
      <c r="AZ18" s="204">
        <f>SUMIF('105 e. Green'!$D$2:$EE$2,'Proforma Summary'!AZ$4,'105 e. Green'!$D18:$EE18)</f>
        <v>521080.6249</v>
      </c>
    </row>
    <row r="19" ht="15.75" customHeight="1">
      <c r="A19" s="36"/>
      <c r="B19" s="200" t="str">
        <f>'201 s. Wright'!C19</f>
        <v>Other Income (Parking)</v>
      </c>
      <c r="C19" s="6"/>
      <c r="D19" s="201">
        <f>SUMIF('201 s. Wright'!$D$2:$EE$2,'Proforma Summary'!D$4,'201 s. Wright'!$D19:$EE19)</f>
        <v>18567.81</v>
      </c>
      <c r="E19" s="201">
        <f>SUMIF('201 s. Wright'!$D$2:$EE$2,'Proforma Summary'!E$4,'201 s. Wright'!$D19:$EE19)</f>
        <v>19124.8443</v>
      </c>
      <c r="F19" s="201">
        <f>SUMIF('201 s. Wright'!$D$2:$EE$2,'Proforma Summary'!F$4,'201 s. Wright'!$D19:$EE19)</f>
        <v>19698.58963</v>
      </c>
      <c r="G19" s="201">
        <f>SUMIF('201 s. Wright'!$D$2:$EE$2,'Proforma Summary'!G$4,'201 s. Wright'!$D19:$EE19)</f>
        <v>20289.54732</v>
      </c>
      <c r="H19" s="201">
        <f>SUMIF('201 s. Wright'!$D$2:$EE$2,'Proforma Summary'!H$4,'201 s. Wright'!$D19:$EE19)</f>
        <v>20898.23374</v>
      </c>
      <c r="I19" s="201">
        <f>SUMIF('201 s. Wright'!$D$2:$EE$2,'Proforma Summary'!I$4,'201 s. Wright'!$D19:$EE19)</f>
        <v>21525.18075</v>
      </c>
      <c r="J19" s="201">
        <f>SUMIF('201 s. Wright'!$D$2:$EE$2,'Proforma Summary'!J$4,'201 s. Wright'!$D19:$EE19)</f>
        <v>22170.93617</v>
      </c>
      <c r="K19" s="201">
        <f>SUMIF('201 s. Wright'!$D$2:$EE$2,'Proforma Summary'!K$4,'201 s. Wright'!$D19:$EE19)</f>
        <v>22836.06426</v>
      </c>
      <c r="L19" s="201">
        <f>SUMIF('201 s. Wright'!$D$2:$EE$2,'Proforma Summary'!L$4,'201 s. Wright'!$D19:$EE19)</f>
        <v>23521.14618</v>
      </c>
      <c r="M19" s="202">
        <f>SUMIF('201 s. Wright'!$D$2:$EE$2,'Proforma Summary'!M$4,'201 s. Wright'!$D19:$EE19)</f>
        <v>24226.78057</v>
      </c>
      <c r="N19" s="36"/>
      <c r="O19" s="200" t="str">
        <f>'408 e. Stoughton'!C19</f>
        <v>Other Income</v>
      </c>
      <c r="P19" s="6"/>
      <c r="Q19" s="201">
        <f>SUMIF('408 e. Stoughton'!$D$2:$EE$2,'Proforma Summary'!Q$4,'408 e. Stoughton'!$D19:$EE20)</f>
        <v>7663.2</v>
      </c>
      <c r="R19" s="201">
        <f>SUMIF('408 e. Stoughton'!$D$2:$EE$2,'Proforma Summary'!R$4,'408 e. Stoughton'!$D19:$EE20)</f>
        <v>7893.096</v>
      </c>
      <c r="S19" s="201">
        <f>SUMIF('408 e. Stoughton'!$D$2:$EE$2,'Proforma Summary'!S$4,'408 e. Stoughton'!$D19:$EE20)</f>
        <v>8129.88888</v>
      </c>
      <c r="T19" s="201">
        <f>SUMIF('408 e. Stoughton'!$D$2:$EE$2,'Proforma Summary'!T$4,'408 e. Stoughton'!$D19:$EE20)</f>
        <v>8373.785546</v>
      </c>
      <c r="U19" s="201">
        <f>SUMIF('408 e. Stoughton'!$D$2:$EE$2,'Proforma Summary'!U$4,'408 e. Stoughton'!$D19:$EE20)</f>
        <v>8624.999113</v>
      </c>
      <c r="V19" s="201">
        <f>SUMIF('408 e. Stoughton'!$D$2:$EE$2,'Proforma Summary'!V$4,'408 e. Stoughton'!$D19:$EE20)</f>
        <v>8883.749086</v>
      </c>
      <c r="W19" s="201">
        <f>SUMIF('408 e. Stoughton'!$D$2:$EE$2,'Proforma Summary'!W$4,'408 e. Stoughton'!$D19:$EE20)</f>
        <v>9150.261559</v>
      </c>
      <c r="X19" s="201">
        <f>SUMIF('408 e. Stoughton'!$D$2:$EE$2,'Proforma Summary'!X$4,'408 e. Stoughton'!$D19:$EE20)</f>
        <v>9424.769406</v>
      </c>
      <c r="Y19" s="201">
        <f>SUMIF('408 e. Stoughton'!$D$2:$EE$2,'Proforma Summary'!Y$4,'408 e. Stoughton'!$D19:$EE20)</f>
        <v>9707.512488</v>
      </c>
      <c r="Z19" s="202">
        <f>SUMIF('408 e. Stoughton'!$D$2:$EE$2,'Proforma Summary'!Z$4,'408 e. Stoughton'!$D19:$EE20)</f>
        <v>9998.737862</v>
      </c>
      <c r="AA19" s="36"/>
      <c r="AB19" s="200" t="str">
        <f t="shared" si="5"/>
        <v>Other Income</v>
      </c>
      <c r="AC19" s="6"/>
      <c r="AD19" s="49">
        <f>SUMIF('902 s. Lincoln'!$D$2:$EE$2,'Proforma Summary'!AD$4,'902 s. Lincoln'!$D19:$EE19)</f>
        <v>12360</v>
      </c>
      <c r="AE19" s="49">
        <f>SUMIF('902 s. Lincoln'!$D$2:$EE$2,'Proforma Summary'!AE$4,'902 s. Lincoln'!$D19:$EE19)</f>
        <v>12730.8</v>
      </c>
      <c r="AF19" s="49">
        <f>SUMIF('902 s. Lincoln'!$D$2:$EE$2,'Proforma Summary'!AF$4,'902 s. Lincoln'!$D19:$EE19)</f>
        <v>13112.724</v>
      </c>
      <c r="AG19" s="49">
        <f>SUMIF('902 s. Lincoln'!$D$2:$EE$2,'Proforma Summary'!AG$4,'902 s. Lincoln'!$D19:$EE19)</f>
        <v>13506.10572</v>
      </c>
      <c r="AH19" s="49">
        <f>SUMIF('902 s. Lincoln'!$D$2:$EE$2,'Proforma Summary'!AH$4,'902 s. Lincoln'!$D19:$EE19)</f>
        <v>13911.28889</v>
      </c>
      <c r="AI19" s="49">
        <f>SUMIF('902 s. Lincoln'!$D$2:$EE$2,'Proforma Summary'!AI$4,'902 s. Lincoln'!$D19:$EE19)</f>
        <v>14328.62756</v>
      </c>
      <c r="AJ19" s="49">
        <f>SUMIF('902 s. Lincoln'!$D$2:$EE$2,'Proforma Summary'!AJ$4,'902 s. Lincoln'!$D19:$EE19)</f>
        <v>14758.48639</v>
      </c>
      <c r="AK19" s="49">
        <f>SUMIF('902 s. Lincoln'!$D$2:$EE$2,'Proforma Summary'!AK$4,'902 s. Lincoln'!$D19:$EE19)</f>
        <v>15201.24098</v>
      </c>
      <c r="AL19" s="49">
        <f>SUMIF('902 s. Lincoln'!$D$2:$EE$2,'Proforma Summary'!AL$4,'902 s. Lincoln'!$D19:$EE19)</f>
        <v>15657.27821</v>
      </c>
      <c r="AM19" s="199">
        <f>SUMIF('902 s. Lincoln'!$D$2:$EE$2,'Proforma Summary'!AM$4,'902 s. Lincoln'!$D19:$EE19)</f>
        <v>16126.99655</v>
      </c>
      <c r="AN19" s="36"/>
      <c r="AO19" s="200" t="str">
        <f t="shared" si="6"/>
        <v>Other Income</v>
      </c>
      <c r="AP19" s="6"/>
      <c r="AQ19" s="49">
        <f>SUMIF('105 e. Green'!$D$2:$EE$2,'Proforma Summary'!AQ$4,'105 e. Green'!$D19:$EE19)</f>
        <v>16274</v>
      </c>
      <c r="AR19" s="49">
        <f>SUMIF('105 e. Green'!$D$2:$EE$2,'Proforma Summary'!AR$4,'105 e. Green'!$D19:$EE19)</f>
        <v>16599.48</v>
      </c>
      <c r="AS19" s="49">
        <f>SUMIF('105 e. Green'!$D$2:$EE$2,'Proforma Summary'!AS$4,'105 e. Green'!$D19:$EE19)</f>
        <v>16931.4696</v>
      </c>
      <c r="AT19" s="49">
        <f>SUMIF('105 e. Green'!$D$2:$EE$2,'Proforma Summary'!AT$4,'105 e. Green'!$D19:$EE19)</f>
        <v>17270.09899</v>
      </c>
      <c r="AU19" s="49">
        <f>SUMIF('105 e. Green'!$D$2:$EE$2,'Proforma Summary'!AU$4,'105 e. Green'!$D19:$EE19)</f>
        <v>17788.20196</v>
      </c>
      <c r="AV19" s="49">
        <f>SUMIF('105 e. Green'!$D$2:$EE$2,'Proforma Summary'!AV$4,'105 e. Green'!$D19:$EE19)</f>
        <v>18321.84802</v>
      </c>
      <c r="AW19" s="49">
        <f>SUMIF('105 e. Green'!$D$2:$EE$2,'Proforma Summary'!AW$4,'105 e. Green'!$D19:$EE19)</f>
        <v>18871.50346</v>
      </c>
      <c r="AX19" s="49">
        <f>SUMIF('105 e. Green'!$D$2:$EE$2,'Proforma Summary'!AX$4,'105 e. Green'!$D19:$EE19)</f>
        <v>19437.64857</v>
      </c>
      <c r="AY19" s="49">
        <f>SUMIF('105 e. Green'!$D$2:$EE$2,'Proforma Summary'!AY$4,'105 e. Green'!$D19:$EE19)</f>
        <v>20020.77802</v>
      </c>
      <c r="AZ19" s="199">
        <f>SUMIF('105 e. Green'!$D$2:$EE$2,'Proforma Summary'!AZ$4,'105 e. Green'!$D19:$EE19)</f>
        <v>20621.40136</v>
      </c>
    </row>
    <row r="20" ht="15.75" customHeight="1">
      <c r="A20" s="36"/>
      <c r="B20" s="194" t="str">
        <f>'201 s. Wright'!C20</f>
        <v>Utility Reimburshment (Electricity, Water, Gas, Cable &amp; Internet)</v>
      </c>
      <c r="C20" s="1"/>
      <c r="D20" s="49">
        <f>SUMIF('201 s. Wright'!$D$2:$EE$2,'Proforma Summary'!D$4,'201 s. Wright'!$D20:$EE20)</f>
        <v>13825.96965</v>
      </c>
      <c r="E20" s="49">
        <f>SUMIF('201 s. Wright'!$D$2:$EE$2,'Proforma Summary'!E$4,'201 s. Wright'!$D20:$EE20)</f>
        <v>14240.74873</v>
      </c>
      <c r="F20" s="49">
        <f>SUMIF('201 s. Wright'!$D$2:$EE$2,'Proforma Summary'!F$4,'201 s. Wright'!$D20:$EE20)</f>
        <v>14667.9712</v>
      </c>
      <c r="G20" s="49">
        <f>SUMIF('201 s. Wright'!$D$2:$EE$2,'Proforma Summary'!G$4,'201 s. Wright'!$D20:$EE20)</f>
        <v>15108.01033</v>
      </c>
      <c r="H20" s="49">
        <f>SUMIF('201 s. Wright'!$D$2:$EE$2,'Proforma Summary'!H$4,'201 s. Wright'!$D20:$EE20)</f>
        <v>15561.25064</v>
      </c>
      <c r="I20" s="49">
        <f>SUMIF('201 s. Wright'!$D$2:$EE$2,'Proforma Summary'!I$4,'201 s. Wright'!$D20:$EE20)</f>
        <v>16028.08816</v>
      </c>
      <c r="J20" s="49">
        <f>SUMIF('201 s. Wright'!$D$2:$EE$2,'Proforma Summary'!J$4,'201 s. Wright'!$D20:$EE20)</f>
        <v>16508.93081</v>
      </c>
      <c r="K20" s="49">
        <f>SUMIF('201 s. Wright'!$D$2:$EE$2,'Proforma Summary'!K$4,'201 s. Wright'!$D20:$EE20)</f>
        <v>17004.19873</v>
      </c>
      <c r="L20" s="49">
        <f>SUMIF('201 s. Wright'!$D$2:$EE$2,'Proforma Summary'!L$4,'201 s. Wright'!$D20:$EE20)</f>
        <v>17514.32469</v>
      </c>
      <c r="M20" s="199">
        <f>SUMIF('201 s. Wright'!$D$2:$EE$2,'Proforma Summary'!M$4,'201 s. Wright'!$D20:$EE20)</f>
        <v>18039.75443</v>
      </c>
      <c r="N20" s="36"/>
      <c r="O20" s="194" t="str">
        <f>'408 e. Stoughton'!C20</f>
        <v>Utility Reimburshment (Electricity, Water, Gas, Cable &amp; Internet)</v>
      </c>
      <c r="P20" s="1"/>
      <c r="Q20" s="49">
        <f>SUMIF('408 e. Stoughton'!$D$2:$EE$2,'Proforma Summary'!Q$4,'408 e. Stoughton'!$D20:$EE21)</f>
        <v>18707.27046</v>
      </c>
      <c r="R20" s="49">
        <f>SUMIF('408 e. Stoughton'!$D$2:$EE$2,'Proforma Summary'!R$4,'408 e. Stoughton'!$D20:$EE21)</f>
        <v>19268.48857</v>
      </c>
      <c r="S20" s="49">
        <f>SUMIF('408 e. Stoughton'!$D$2:$EE$2,'Proforma Summary'!S$4,'408 e. Stoughton'!$D20:$EE21)</f>
        <v>19846.54323</v>
      </c>
      <c r="T20" s="49">
        <f>SUMIF('408 e. Stoughton'!$D$2:$EE$2,'Proforma Summary'!T$4,'408 e. Stoughton'!$D20:$EE21)</f>
        <v>20441.93952</v>
      </c>
      <c r="U20" s="49">
        <f>SUMIF('408 e. Stoughton'!$D$2:$EE$2,'Proforma Summary'!U$4,'408 e. Stoughton'!$D20:$EE21)</f>
        <v>21055.19771</v>
      </c>
      <c r="V20" s="49">
        <f>SUMIF('408 e. Stoughton'!$D$2:$EE$2,'Proforma Summary'!V$4,'408 e. Stoughton'!$D20:$EE21)</f>
        <v>21686.85364</v>
      </c>
      <c r="W20" s="49">
        <f>SUMIF('408 e. Stoughton'!$D$2:$EE$2,'Proforma Summary'!W$4,'408 e. Stoughton'!$D20:$EE21)</f>
        <v>22337.45925</v>
      </c>
      <c r="X20" s="49">
        <f>SUMIF('408 e. Stoughton'!$D$2:$EE$2,'Proforma Summary'!X$4,'408 e. Stoughton'!$D20:$EE21)</f>
        <v>23007.58303</v>
      </c>
      <c r="Y20" s="49">
        <f>SUMIF('408 e. Stoughton'!$D$2:$EE$2,'Proforma Summary'!Y$4,'408 e. Stoughton'!$D20:$EE21)</f>
        <v>23697.81052</v>
      </c>
      <c r="Z20" s="199">
        <f>SUMIF('408 e. Stoughton'!$D$2:$EE$2,'Proforma Summary'!Z$4,'408 e. Stoughton'!$D20:$EE21)</f>
        <v>24408.74483</v>
      </c>
      <c r="AA20" s="36"/>
      <c r="AB20" s="194" t="str">
        <f t="shared" si="5"/>
        <v>Utility Reimburshment (Electricity, Water, Gas, Cable &amp; Internet)</v>
      </c>
      <c r="AC20" s="1"/>
      <c r="AD20" s="49">
        <f>SUMIF('902 s. Lincoln'!$D$2:$EE$2,'Proforma Summary'!AD$4,'902 s. Lincoln'!$D20:$EE20)</f>
        <v>24043.41566</v>
      </c>
      <c r="AE20" s="49">
        <f>SUMIF('902 s. Lincoln'!$D$2:$EE$2,'Proforma Summary'!AE$4,'902 s. Lincoln'!$D20:$EE20)</f>
        <v>24764.71813</v>
      </c>
      <c r="AF20" s="49">
        <f>SUMIF('902 s. Lincoln'!$D$2:$EE$2,'Proforma Summary'!AF$4,'902 s. Lincoln'!$D20:$EE20)</f>
        <v>25507.65967</v>
      </c>
      <c r="AG20" s="49">
        <f>SUMIF('902 s. Lincoln'!$D$2:$EE$2,'Proforma Summary'!AG$4,'902 s. Lincoln'!$D20:$EE20)</f>
        <v>26272.88946</v>
      </c>
      <c r="AH20" s="49">
        <f>SUMIF('902 s. Lincoln'!$D$2:$EE$2,'Proforma Summary'!AH$4,'902 s. Lincoln'!$D20:$EE20)</f>
        <v>27061.07615</v>
      </c>
      <c r="AI20" s="49">
        <f>SUMIF('902 s. Lincoln'!$D$2:$EE$2,'Proforma Summary'!AI$4,'902 s. Lincoln'!$D20:$EE20)</f>
        <v>27872.90843</v>
      </c>
      <c r="AJ20" s="49">
        <f>SUMIF('902 s. Lincoln'!$D$2:$EE$2,'Proforma Summary'!AJ$4,'902 s. Lincoln'!$D20:$EE20)</f>
        <v>28709.09569</v>
      </c>
      <c r="AK20" s="49">
        <f>SUMIF('902 s. Lincoln'!$D$2:$EE$2,'Proforma Summary'!AK$4,'902 s. Lincoln'!$D20:$EE20)</f>
        <v>29570.36856</v>
      </c>
      <c r="AL20" s="49">
        <f>SUMIF('902 s. Lincoln'!$D$2:$EE$2,'Proforma Summary'!AL$4,'902 s. Lincoln'!$D20:$EE20)</f>
        <v>30457.47961</v>
      </c>
      <c r="AM20" s="199">
        <f>SUMIF('902 s. Lincoln'!$D$2:$EE$2,'Proforma Summary'!AM$4,'902 s. Lincoln'!$D20:$EE20)</f>
        <v>31371.204</v>
      </c>
      <c r="AN20" s="36"/>
      <c r="AO20" s="194" t="str">
        <f t="shared" si="6"/>
        <v>Utility Reimburshment (Electricity, Water, Gas, Cable &amp; Internet)</v>
      </c>
      <c r="AP20" s="1"/>
      <c r="AQ20" s="49">
        <f>SUMIF('105 e. Green'!$D$2:$EE$2,'Proforma Summary'!AQ$4,'105 e. Green'!$D20:$EE20)</f>
        <v>23045.63921</v>
      </c>
      <c r="AR20" s="49">
        <f>SUMIF('105 e. Green'!$D$2:$EE$2,'Proforma Summary'!AR$4,'105 e. Green'!$D20:$EE20)</f>
        <v>23737.00839</v>
      </c>
      <c r="AS20" s="49">
        <f>SUMIF('105 e. Green'!$D$2:$EE$2,'Proforma Summary'!AS$4,'105 e. Green'!$D20:$EE20)</f>
        <v>24449.11864</v>
      </c>
      <c r="AT20" s="49">
        <f>SUMIF('105 e. Green'!$D$2:$EE$2,'Proforma Summary'!AT$4,'105 e. Green'!$D20:$EE20)</f>
        <v>25182.5922</v>
      </c>
      <c r="AU20" s="49">
        <f>SUMIF('105 e. Green'!$D$2:$EE$2,'Proforma Summary'!AU$4,'105 e. Green'!$D20:$EE20)</f>
        <v>25938.06996</v>
      </c>
      <c r="AV20" s="49">
        <f>SUMIF('105 e. Green'!$D$2:$EE$2,'Proforma Summary'!AV$4,'105 e. Green'!$D20:$EE20)</f>
        <v>26716.21206</v>
      </c>
      <c r="AW20" s="49">
        <f>SUMIF('105 e. Green'!$D$2:$EE$2,'Proforma Summary'!AW$4,'105 e. Green'!$D20:$EE20)</f>
        <v>27517.69842</v>
      </c>
      <c r="AX20" s="49">
        <f>SUMIF('105 e. Green'!$D$2:$EE$2,'Proforma Summary'!AX$4,'105 e. Green'!$D20:$EE20)</f>
        <v>28343.22938</v>
      </c>
      <c r="AY20" s="49">
        <f>SUMIF('105 e. Green'!$D$2:$EE$2,'Proforma Summary'!AY$4,'105 e. Green'!$D20:$EE20)</f>
        <v>29193.52626</v>
      </c>
      <c r="AZ20" s="199">
        <f>SUMIF('105 e. Green'!$D$2:$EE$2,'Proforma Summary'!AZ$4,'105 e. Green'!$D20:$EE20)</f>
        <v>30069.33205</v>
      </c>
    </row>
    <row r="21" ht="15.75" customHeight="1">
      <c r="A21" s="36"/>
      <c r="B21" s="194" t="str">
        <f>'201 s. Wright'!B21</f>
        <v>Total Operating Income</v>
      </c>
      <c r="C21" s="1"/>
      <c r="D21" s="49">
        <f>SUMIF('201 s. Wright'!$D$2:$EE$2,'Proforma Summary'!D$4,'201 s. Wright'!$D21:$EE21)</f>
        <v>420688.1236</v>
      </c>
      <c r="E21" s="49">
        <f>SUMIF('201 s. Wright'!$D$2:$EE$2,'Proforma Summary'!E$4,'201 s. Wright'!$D21:$EE21)</f>
        <v>442201.9604</v>
      </c>
      <c r="F21" s="49">
        <f>SUMIF('201 s. Wright'!$D$2:$EE$2,'Proforma Summary'!F$4,'201 s. Wright'!$D21:$EE21)</f>
        <v>451379.6555</v>
      </c>
      <c r="G21" s="49">
        <f>SUMIF('201 s. Wright'!$D$2:$EE$2,'Proforma Summary'!G$4,'201 s. Wright'!$D21:$EE21)</f>
        <v>460750.9143</v>
      </c>
      <c r="H21" s="49">
        <f>SUMIF('201 s. Wright'!$D$2:$EE$2,'Proforma Summary'!H$4,'201 s. Wright'!$D21:$EE21)</f>
        <v>474573.4417</v>
      </c>
      <c r="I21" s="49">
        <f>SUMIF('201 s. Wright'!$D$2:$EE$2,'Proforma Summary'!I$4,'201 s. Wright'!$D21:$EE21)</f>
        <v>488810.6449</v>
      </c>
      <c r="J21" s="49">
        <f>SUMIF('201 s. Wright'!$D$2:$EE$2,'Proforma Summary'!J$4,'201 s. Wright'!$D21:$EE21)</f>
        <v>503474.9643</v>
      </c>
      <c r="K21" s="49">
        <f>SUMIF('201 s. Wright'!$D$2:$EE$2,'Proforma Summary'!K$4,'201 s. Wright'!$D21:$EE21)</f>
        <v>518579.2132</v>
      </c>
      <c r="L21" s="49">
        <f>SUMIF('201 s. Wright'!$D$2:$EE$2,'Proforma Summary'!L$4,'201 s. Wright'!$D21:$EE21)</f>
        <v>534136.5896</v>
      </c>
      <c r="M21" s="199">
        <f>SUMIF('201 s. Wright'!$D$2:$EE$2,'Proforma Summary'!M$4,'201 s. Wright'!$D21:$EE21)</f>
        <v>550160.6873</v>
      </c>
      <c r="N21" s="36"/>
      <c r="O21" s="194" t="str">
        <f>'408 e. Stoughton'!B21</f>
        <v>Total Operating Income</v>
      </c>
      <c r="P21" s="1"/>
      <c r="Q21" s="49">
        <f>SUMIF('408 e. Stoughton'!$D$2:$EE$2,'Proforma Summary'!Q$4,'408 e. Stoughton'!$D21:$EE22)</f>
        <v>325580.1145</v>
      </c>
      <c r="R21" s="49">
        <f>SUMIF('408 e. Stoughton'!$D$2:$EE$2,'Proforma Summary'!R$4,'408 e. Stoughton'!$D21:$EE22)</f>
        <v>342200.3839</v>
      </c>
      <c r="S21" s="49">
        <f>SUMIF('408 e. Stoughton'!$D$2:$EE$2,'Proforma Summary'!S$4,'408 e. Stoughton'!$D21:$EE22)</f>
        <v>349316.0075</v>
      </c>
      <c r="T21" s="49">
        <f>SUMIF('408 e. Stoughton'!$D$2:$EE$2,'Proforma Summary'!T$4,'408 e. Stoughton'!$D21:$EE22)</f>
        <v>356582.0919</v>
      </c>
      <c r="U21" s="49">
        <f>SUMIF('408 e. Stoughton'!$D$2:$EE$2,'Proforma Summary'!U$4,'408 e. Stoughton'!$D21:$EE22)</f>
        <v>367279.5547</v>
      </c>
      <c r="V21" s="49">
        <f>SUMIF('408 e. Stoughton'!$D$2:$EE$2,'Proforma Summary'!V$4,'408 e. Stoughton'!$D21:$EE22)</f>
        <v>378297.9413</v>
      </c>
      <c r="W21" s="49">
        <f>SUMIF('408 e. Stoughton'!$D$2:$EE$2,'Proforma Summary'!W$4,'408 e. Stoughton'!$D21:$EE22)</f>
        <v>389646.8796</v>
      </c>
      <c r="X21" s="49">
        <f>SUMIF('408 e. Stoughton'!$D$2:$EE$2,'Proforma Summary'!X$4,'408 e. Stoughton'!$D21:$EE22)</f>
        <v>401336.2859</v>
      </c>
      <c r="Y21" s="49">
        <f>SUMIF('408 e. Stoughton'!$D$2:$EE$2,'Proforma Summary'!Y$4,'408 e. Stoughton'!$D21:$EE22)</f>
        <v>413376.3745</v>
      </c>
      <c r="Z21" s="199">
        <f>SUMIF('408 e. Stoughton'!$D$2:$EE$2,'Proforma Summary'!Z$4,'408 e. Stoughton'!$D21:$EE22)</f>
        <v>425777.6658</v>
      </c>
      <c r="AA21" s="36"/>
      <c r="AB21" s="194" t="str">
        <f t="shared" si="5"/>
        <v>Total Operating Income</v>
      </c>
      <c r="AC21" s="1"/>
      <c r="AD21" s="49">
        <f>SUMIF('902 s. Lincoln'!$D$2:$EE$2,'Proforma Summary'!AD$4,'902 s. Lincoln'!$D21:$EE21)</f>
        <v>431307.2697</v>
      </c>
      <c r="AE21" s="49">
        <f>SUMIF('902 s. Lincoln'!$D$2:$EE$2,'Proforma Summary'!AE$4,'902 s. Lincoln'!$D21:$EE21)</f>
        <v>453291.0599</v>
      </c>
      <c r="AF21" s="49">
        <f>SUMIF('902 s. Lincoln'!$D$2:$EE$2,'Proforma Summary'!AF$4,'902 s. Lincoln'!$D21:$EE21)</f>
        <v>462731.8363</v>
      </c>
      <c r="AG21" s="49">
        <f>SUMIF('902 s. Lincoln'!$D$2:$EE$2,'Proforma Summary'!AG$4,'902 s. Lincoln'!$D21:$EE21)</f>
        <v>472372.6768</v>
      </c>
      <c r="AH21" s="49">
        <f>SUMIF('902 s. Lincoln'!$D$2:$EE$2,'Proforma Summary'!AH$4,'902 s. Lincoln'!$D21:$EE21)</f>
        <v>486543.8571</v>
      </c>
      <c r="AI21" s="49">
        <f>SUMIF('902 s. Lincoln'!$D$2:$EE$2,'Proforma Summary'!AI$4,'902 s. Lincoln'!$D21:$EE21)</f>
        <v>501140.1729</v>
      </c>
      <c r="AJ21" s="49">
        <f>SUMIF('902 s. Lincoln'!$D$2:$EE$2,'Proforma Summary'!AJ$4,'902 s. Lincoln'!$D21:$EE21)</f>
        <v>516174.378</v>
      </c>
      <c r="AK21" s="49">
        <f>SUMIF('902 s. Lincoln'!$D$2:$EE$2,'Proforma Summary'!AK$4,'902 s. Lincoln'!$D21:$EE21)</f>
        <v>531659.6094</v>
      </c>
      <c r="AL21" s="49">
        <f>SUMIF('902 s. Lincoln'!$D$2:$EE$2,'Proforma Summary'!AL$4,'902 s. Lincoln'!$D21:$EE21)</f>
        <v>547609.3977</v>
      </c>
      <c r="AM21" s="199">
        <f>SUMIF('902 s. Lincoln'!$D$2:$EE$2,'Proforma Summary'!AM$4,'902 s. Lincoln'!$D21:$EE21)</f>
        <v>547895.8209</v>
      </c>
      <c r="AN21" s="36"/>
      <c r="AO21" s="200" t="str">
        <f t="shared" si="6"/>
        <v>Total Operating Income</v>
      </c>
      <c r="AP21" s="6"/>
      <c r="AQ21" s="201">
        <f>SUMIF('105 e. Green'!$D$2:$EE$2,'Proforma Summary'!AQ$4,'105 e. Green'!$D21:$EE21)</f>
        <v>450546.1092</v>
      </c>
      <c r="AR21" s="201">
        <f>SUMIF('105 e. Green'!$D$2:$EE$2,'Proforma Summary'!AR$4,'105 e. Green'!$D21:$EE21)</f>
        <v>473318.1652</v>
      </c>
      <c r="AS21" s="201">
        <f>SUMIF('105 e. Green'!$D$2:$EE$2,'Proforma Summary'!AS$4,'105 e. Green'!$D21:$EE21)</f>
        <v>483021.8986</v>
      </c>
      <c r="AT21" s="201">
        <f>SUMIF('105 e. Green'!$D$2:$EE$2,'Proforma Summary'!AT$4,'105 e. Green'!$D21:$EE21)</f>
        <v>492926.8277</v>
      </c>
      <c r="AU21" s="201">
        <f>SUMIF('105 e. Green'!$D$2:$EE$2,'Proforma Summary'!AU$4,'105 e. Green'!$D21:$EE21)</f>
        <v>507714.6326</v>
      </c>
      <c r="AV21" s="201">
        <f>SUMIF('105 e. Green'!$D$2:$EE$2,'Proforma Summary'!AV$4,'105 e. Green'!$D21:$EE21)</f>
        <v>522946.0715</v>
      </c>
      <c r="AW21" s="201">
        <f>SUMIF('105 e. Green'!$D$2:$EE$2,'Proforma Summary'!AW$4,'105 e. Green'!$D21:$EE21)</f>
        <v>538634.4537</v>
      </c>
      <c r="AX21" s="201">
        <f>SUMIF('105 e. Green'!$D$2:$EE$2,'Proforma Summary'!AX$4,'105 e. Green'!$D21:$EE21)</f>
        <v>554793.4873</v>
      </c>
      <c r="AY21" s="201">
        <f>SUMIF('105 e. Green'!$D$2:$EE$2,'Proforma Summary'!AY$4,'105 e. Green'!$D21:$EE21)</f>
        <v>571437.2919</v>
      </c>
      <c r="AZ21" s="202">
        <f>SUMIF('105 e. Green'!$D$2:$EE$2,'Proforma Summary'!AZ$4,'105 e. Green'!$D21:$EE21)</f>
        <v>571771.3583</v>
      </c>
    </row>
    <row r="22" ht="15.75" customHeight="1">
      <c r="A22" s="36"/>
      <c r="B22" s="194"/>
      <c r="C22" s="1"/>
      <c r="D22" s="49"/>
      <c r="E22" s="49"/>
      <c r="F22" s="49"/>
      <c r="G22" s="49"/>
      <c r="H22" s="49"/>
      <c r="I22" s="49"/>
      <c r="J22" s="49"/>
      <c r="K22" s="49"/>
      <c r="L22" s="49"/>
      <c r="M22" s="199"/>
      <c r="N22" s="36"/>
      <c r="O22" s="194"/>
      <c r="P22" s="1"/>
      <c r="Q22" s="49"/>
      <c r="R22" s="49"/>
      <c r="S22" s="49"/>
      <c r="T22" s="49"/>
      <c r="U22" s="49"/>
      <c r="V22" s="49"/>
      <c r="W22" s="49"/>
      <c r="X22" s="49"/>
      <c r="Y22" s="49"/>
      <c r="Z22" s="199"/>
      <c r="AA22" s="36"/>
      <c r="AB22" s="194"/>
      <c r="AC22" s="1"/>
      <c r="AD22" s="49"/>
      <c r="AE22" s="49"/>
      <c r="AF22" s="49"/>
      <c r="AG22" s="49"/>
      <c r="AH22" s="49"/>
      <c r="AI22" s="49"/>
      <c r="AJ22" s="49"/>
      <c r="AK22" s="49"/>
      <c r="AL22" s="49"/>
      <c r="AM22" s="199"/>
      <c r="AN22" s="36"/>
      <c r="AO22" s="194"/>
      <c r="AP22" s="1"/>
      <c r="AQ22" s="49"/>
      <c r="AR22" s="49"/>
      <c r="AS22" s="49"/>
      <c r="AT22" s="49"/>
      <c r="AU22" s="49"/>
      <c r="AV22" s="49"/>
      <c r="AW22" s="49"/>
      <c r="AX22" s="49"/>
      <c r="AY22" s="49"/>
      <c r="AZ22" s="199"/>
    </row>
    <row r="23" ht="15.75" customHeight="1">
      <c r="A23" s="36"/>
      <c r="B23" s="198" t="str">
        <f>'201 s. Wright'!B23</f>
        <v>Operating Expenses</v>
      </c>
      <c r="C23" s="1"/>
      <c r="D23" s="49"/>
      <c r="E23" s="49"/>
      <c r="F23" s="49"/>
      <c r="G23" s="49"/>
      <c r="H23" s="49"/>
      <c r="I23" s="49"/>
      <c r="J23" s="49"/>
      <c r="K23" s="49"/>
      <c r="L23" s="49"/>
      <c r="M23" s="199"/>
      <c r="N23" s="36"/>
      <c r="O23" s="198" t="str">
        <f>'408 e. Stoughton'!B23</f>
        <v>Operating Expenses</v>
      </c>
      <c r="P23" s="1"/>
      <c r="Q23" s="49"/>
      <c r="R23" s="49"/>
      <c r="S23" s="49"/>
      <c r="T23" s="49"/>
      <c r="U23" s="49"/>
      <c r="V23" s="49"/>
      <c r="W23" s="49"/>
      <c r="X23" s="49"/>
      <c r="Y23" s="49"/>
      <c r="Z23" s="199"/>
      <c r="AA23" s="36"/>
      <c r="AB23" s="198" t="str">
        <f t="shared" ref="AB23:AB36" si="7">O23</f>
        <v>Operating Expenses</v>
      </c>
      <c r="AC23" s="1"/>
      <c r="AD23" s="49"/>
      <c r="AE23" s="49"/>
      <c r="AF23" s="49"/>
      <c r="AG23" s="49"/>
      <c r="AH23" s="49"/>
      <c r="AI23" s="49"/>
      <c r="AJ23" s="49"/>
      <c r="AK23" s="49"/>
      <c r="AL23" s="49"/>
      <c r="AM23" s="199"/>
      <c r="AN23" s="36"/>
      <c r="AO23" s="198" t="str">
        <f t="shared" ref="AO23:AO36" si="8">AB23</f>
        <v>Operating Expenses</v>
      </c>
      <c r="AP23" s="1"/>
      <c r="AQ23" s="49"/>
      <c r="AR23" s="49"/>
      <c r="AS23" s="49"/>
      <c r="AT23" s="49"/>
      <c r="AU23" s="49"/>
      <c r="AV23" s="49"/>
      <c r="AW23" s="49"/>
      <c r="AX23" s="49"/>
      <c r="AY23" s="49"/>
      <c r="AZ23" s="199"/>
    </row>
    <row r="24" ht="15.75" customHeight="1">
      <c r="A24" s="36"/>
      <c r="B24" s="194" t="str">
        <f>'201 s. Wright'!C24</f>
        <v>Maintenance - Non Recurring</v>
      </c>
      <c r="C24" s="1"/>
      <c r="D24" s="49">
        <f>SUMIF('201 s. Wright'!$D$2:$EE$2,'Proforma Summary'!D$4,'201 s. Wright'!$D24:$EE24)</f>
        <v>-4206.881236</v>
      </c>
      <c r="E24" s="49">
        <f>SUMIF('201 s. Wright'!$D$2:$EE$2,'Proforma Summary'!E$4,'201 s. Wright'!$D24:$EE24)</f>
        <v>-4422.019604</v>
      </c>
      <c r="F24" s="49">
        <f>SUMIF('201 s. Wright'!$D$2:$EE$2,'Proforma Summary'!F$4,'201 s. Wright'!$D24:$EE24)</f>
        <v>-4513.796555</v>
      </c>
      <c r="G24" s="49">
        <f>SUMIF('201 s. Wright'!$D$2:$EE$2,'Proforma Summary'!G$4,'201 s. Wright'!$D24:$EE24)</f>
        <v>-4607.509143</v>
      </c>
      <c r="H24" s="49">
        <f>SUMIF('201 s. Wright'!$D$2:$EE$2,'Proforma Summary'!H$4,'201 s. Wright'!$D24:$EE24)</f>
        <v>-4745.734417</v>
      </c>
      <c r="I24" s="49">
        <f>SUMIF('201 s. Wright'!$D$2:$EE$2,'Proforma Summary'!I$4,'201 s. Wright'!$D24:$EE24)</f>
        <v>-4888.106449</v>
      </c>
      <c r="J24" s="49">
        <f>SUMIF('201 s. Wright'!$D$2:$EE$2,'Proforma Summary'!J$4,'201 s. Wright'!$D24:$EE24)</f>
        <v>-5034.749643</v>
      </c>
      <c r="K24" s="49">
        <f>SUMIF('201 s. Wright'!$D$2:$EE$2,'Proforma Summary'!K$4,'201 s. Wright'!$D24:$EE24)</f>
        <v>-5185.792132</v>
      </c>
      <c r="L24" s="49">
        <f>SUMIF('201 s. Wright'!$D$2:$EE$2,'Proforma Summary'!L$4,'201 s. Wright'!$D24:$EE24)</f>
        <v>-5341.365896</v>
      </c>
      <c r="M24" s="199">
        <f>SUMIF('201 s. Wright'!$D$2:$EE$2,'Proforma Summary'!M$4,'201 s. Wright'!$D24:$EE24)</f>
        <v>-5501.606873</v>
      </c>
      <c r="N24" s="36"/>
      <c r="O24" s="194" t="str">
        <f>'408 e. Stoughton'!C24</f>
        <v>Maintenance - Non Recurring</v>
      </c>
      <c r="P24" s="1"/>
      <c r="Q24" s="49">
        <f>SUMIF('408 e. Stoughton'!$D$2:$EE$2,'Proforma Summary'!Q$4,'408 e. Stoughton'!$D24:$EE25)</f>
        <v>-16279.00572</v>
      </c>
      <c r="R24" s="49">
        <f>SUMIF('408 e. Stoughton'!$D$2:$EE$2,'Proforma Summary'!R$4,'408 e. Stoughton'!$D24:$EE25)</f>
        <v>-17110.0192</v>
      </c>
      <c r="S24" s="49">
        <f>SUMIF('408 e. Stoughton'!$D$2:$EE$2,'Proforma Summary'!S$4,'408 e. Stoughton'!$D24:$EE25)</f>
        <v>-17465.80037</v>
      </c>
      <c r="T24" s="49">
        <f>SUMIF('408 e. Stoughton'!$D$2:$EE$2,'Proforma Summary'!T$4,'408 e. Stoughton'!$D24:$EE25)</f>
        <v>-17829.1046</v>
      </c>
      <c r="U24" s="49">
        <f>SUMIF('408 e. Stoughton'!$D$2:$EE$2,'Proforma Summary'!U$4,'408 e. Stoughton'!$D24:$EE25)</f>
        <v>-18363.97773</v>
      </c>
      <c r="V24" s="49">
        <f>SUMIF('408 e. Stoughton'!$D$2:$EE$2,'Proforma Summary'!V$4,'408 e. Stoughton'!$D24:$EE25)</f>
        <v>-18914.89707</v>
      </c>
      <c r="W24" s="49">
        <f>SUMIF('408 e. Stoughton'!$D$2:$EE$2,'Proforma Summary'!W$4,'408 e. Stoughton'!$D24:$EE25)</f>
        <v>-19482.34398</v>
      </c>
      <c r="X24" s="49">
        <f>SUMIF('408 e. Stoughton'!$D$2:$EE$2,'Proforma Summary'!X$4,'408 e. Stoughton'!$D24:$EE25)</f>
        <v>-20066.8143</v>
      </c>
      <c r="Y24" s="49">
        <f>SUMIF('408 e. Stoughton'!$D$2:$EE$2,'Proforma Summary'!Y$4,'408 e. Stoughton'!$D24:$EE25)</f>
        <v>-20668.81873</v>
      </c>
      <c r="Z24" s="199">
        <f>SUMIF('408 e. Stoughton'!$D$2:$EE$2,'Proforma Summary'!Z$4,'408 e. Stoughton'!$D24:$EE25)</f>
        <v>-21288.88329</v>
      </c>
      <c r="AA24" s="36"/>
      <c r="AB24" s="194" t="str">
        <f t="shared" si="7"/>
        <v>Maintenance - Non Recurring</v>
      </c>
      <c r="AC24" s="1"/>
      <c r="AD24" s="49">
        <f>SUMIF('902 s. Lincoln'!$D$2:$EE$2,'Proforma Summary'!AD$4,'902 s. Lincoln'!$D24:$EE24)</f>
        <v>-8626.145393</v>
      </c>
      <c r="AE24" s="49">
        <f>SUMIF('902 s. Lincoln'!$D$2:$EE$2,'Proforma Summary'!AE$4,'902 s. Lincoln'!$D24:$EE24)</f>
        <v>-9065.821198</v>
      </c>
      <c r="AF24" s="49">
        <f>SUMIF('902 s. Lincoln'!$D$2:$EE$2,'Proforma Summary'!AF$4,'902 s. Lincoln'!$D24:$EE24)</f>
        <v>-9254.636725</v>
      </c>
      <c r="AG24" s="49">
        <f>SUMIF('902 s. Lincoln'!$D$2:$EE$2,'Proforma Summary'!AG$4,'902 s. Lincoln'!$D24:$EE24)</f>
        <v>-9447.453537</v>
      </c>
      <c r="AH24" s="49">
        <f>SUMIF('902 s. Lincoln'!$D$2:$EE$2,'Proforma Summary'!AH$4,'902 s. Lincoln'!$D24:$EE24)</f>
        <v>-9730.877143</v>
      </c>
      <c r="AI24" s="49">
        <f>SUMIF('902 s. Lincoln'!$D$2:$EE$2,'Proforma Summary'!AI$4,'902 s. Lincoln'!$D24:$EE24)</f>
        <v>-10022.80346</v>
      </c>
      <c r="AJ24" s="49">
        <f>SUMIF('902 s. Lincoln'!$D$2:$EE$2,'Proforma Summary'!AJ$4,'902 s. Lincoln'!$D24:$EE24)</f>
        <v>-10323.48756</v>
      </c>
      <c r="AK24" s="49">
        <f>SUMIF('902 s. Lincoln'!$D$2:$EE$2,'Proforma Summary'!AK$4,'902 s. Lincoln'!$D24:$EE24)</f>
        <v>-10633.19219</v>
      </c>
      <c r="AL24" s="49">
        <f>SUMIF('902 s. Lincoln'!$D$2:$EE$2,'Proforma Summary'!AL$4,'902 s. Lincoln'!$D24:$EE24)</f>
        <v>-10952.18795</v>
      </c>
      <c r="AM24" s="199">
        <f>SUMIF('902 s. Lincoln'!$D$2:$EE$2,'Proforma Summary'!AM$4,'902 s. Lincoln'!$D24:$EE24)</f>
        <v>-10957.91642</v>
      </c>
      <c r="AN24" s="36"/>
      <c r="AO24" s="194" t="str">
        <f t="shared" si="8"/>
        <v>Maintenance - Non Recurring</v>
      </c>
      <c r="AP24" s="1"/>
      <c r="AQ24" s="49">
        <f>SUMIF('105 e. Green'!$D$2:$EE$2,'Proforma Summary'!AQ$4,'105 e. Green'!$D24:$EE24)</f>
        <v>-9010.922184</v>
      </c>
      <c r="AR24" s="49">
        <f>SUMIF('105 e. Green'!$D$2:$EE$2,'Proforma Summary'!AR$4,'105 e. Green'!$D24:$EE24)</f>
        <v>-9466.363304</v>
      </c>
      <c r="AS24" s="49">
        <f>SUMIF('105 e. Green'!$D$2:$EE$2,'Proforma Summary'!AS$4,'105 e. Green'!$D24:$EE24)</f>
        <v>-9660.437971</v>
      </c>
      <c r="AT24" s="49">
        <f>SUMIF('105 e. Green'!$D$2:$EE$2,'Proforma Summary'!AT$4,'105 e. Green'!$D24:$EE24)</f>
        <v>-9858.536555</v>
      </c>
      <c r="AU24" s="49">
        <f>SUMIF('105 e. Green'!$D$2:$EE$2,'Proforma Summary'!AU$4,'105 e. Green'!$D24:$EE24)</f>
        <v>-10154.29265</v>
      </c>
      <c r="AV24" s="49">
        <f>SUMIF('105 e. Green'!$D$2:$EE$2,'Proforma Summary'!AV$4,'105 e. Green'!$D24:$EE24)</f>
        <v>-10458.92143</v>
      </c>
      <c r="AW24" s="49">
        <f>SUMIF('105 e. Green'!$D$2:$EE$2,'Proforma Summary'!AW$4,'105 e. Green'!$D24:$EE24)</f>
        <v>-10772.68907</v>
      </c>
      <c r="AX24" s="49">
        <f>SUMIF('105 e. Green'!$D$2:$EE$2,'Proforma Summary'!AX$4,'105 e. Green'!$D24:$EE24)</f>
        <v>-11095.86975</v>
      </c>
      <c r="AY24" s="49">
        <f>SUMIF('105 e. Green'!$D$2:$EE$2,'Proforma Summary'!AY$4,'105 e. Green'!$D24:$EE24)</f>
        <v>-11428.74584</v>
      </c>
      <c r="AZ24" s="199">
        <f>SUMIF('105 e. Green'!$D$2:$EE$2,'Proforma Summary'!AZ$4,'105 e. Green'!$D24:$EE24)</f>
        <v>-11435.42717</v>
      </c>
    </row>
    <row r="25" ht="15.75" customHeight="1">
      <c r="A25" s="36"/>
      <c r="B25" s="194" t="str">
        <f>'201 s. Wright'!C25</f>
        <v>Maintenance - Recurring</v>
      </c>
      <c r="C25" s="1"/>
      <c r="D25" s="49">
        <f>SUMIF('201 s. Wright'!$D$2:$EE$2,'Proforma Summary'!D$4,'201 s. Wright'!$D25:$EE25)</f>
        <v>-33655.04989</v>
      </c>
      <c r="E25" s="49">
        <f>SUMIF('201 s. Wright'!$D$2:$EE$2,'Proforma Summary'!E$4,'201 s. Wright'!$D25:$EE25)</f>
        <v>-35376.15683</v>
      </c>
      <c r="F25" s="49">
        <f>SUMIF('201 s. Wright'!$D$2:$EE$2,'Proforma Summary'!F$4,'201 s. Wright'!$D25:$EE25)</f>
        <v>-36110.37244</v>
      </c>
      <c r="G25" s="49">
        <f>SUMIF('201 s. Wright'!$D$2:$EE$2,'Proforma Summary'!G$4,'201 s. Wright'!$D25:$EE25)</f>
        <v>-36860.07314</v>
      </c>
      <c r="H25" s="49">
        <f>SUMIF('201 s. Wright'!$D$2:$EE$2,'Proforma Summary'!H$4,'201 s. Wright'!$D25:$EE25)</f>
        <v>-37965.87533</v>
      </c>
      <c r="I25" s="49">
        <f>SUMIF('201 s. Wright'!$D$2:$EE$2,'Proforma Summary'!I$4,'201 s. Wright'!$D25:$EE25)</f>
        <v>-39104.85159</v>
      </c>
      <c r="J25" s="49">
        <f>SUMIF('201 s. Wright'!$D$2:$EE$2,'Proforma Summary'!J$4,'201 s. Wright'!$D25:$EE25)</f>
        <v>-40277.99714</v>
      </c>
      <c r="K25" s="49">
        <f>SUMIF('201 s. Wright'!$D$2:$EE$2,'Proforma Summary'!K$4,'201 s. Wright'!$D25:$EE25)</f>
        <v>-41486.33706</v>
      </c>
      <c r="L25" s="49">
        <f>SUMIF('201 s. Wright'!$D$2:$EE$2,'Proforma Summary'!L$4,'201 s. Wright'!$D25:$EE25)</f>
        <v>-42730.92717</v>
      </c>
      <c r="M25" s="199">
        <f>SUMIF('201 s. Wright'!$D$2:$EE$2,'Proforma Summary'!M$4,'201 s. Wright'!$D25:$EE25)</f>
        <v>-44012.85498</v>
      </c>
      <c r="N25" s="36"/>
      <c r="O25" s="194" t="str">
        <f>'408 e. Stoughton'!C25</f>
        <v>Maintenance - Recurring</v>
      </c>
      <c r="P25" s="1"/>
      <c r="Q25" s="49">
        <f>SUMIF('408 e. Stoughton'!$D$2:$EE$2,'Proforma Summary'!Q$4,'408 e. Stoughton'!$D25:$EE26)</f>
        <v>-16279.00572</v>
      </c>
      <c r="R25" s="49">
        <f>SUMIF('408 e. Stoughton'!$D$2:$EE$2,'Proforma Summary'!R$4,'408 e. Stoughton'!$D25:$EE26)</f>
        <v>-17110.0192</v>
      </c>
      <c r="S25" s="49">
        <f>SUMIF('408 e. Stoughton'!$D$2:$EE$2,'Proforma Summary'!S$4,'408 e. Stoughton'!$D25:$EE26)</f>
        <v>-17465.80037</v>
      </c>
      <c r="T25" s="49">
        <f>SUMIF('408 e. Stoughton'!$D$2:$EE$2,'Proforma Summary'!T$4,'408 e. Stoughton'!$D25:$EE26)</f>
        <v>-17829.1046</v>
      </c>
      <c r="U25" s="49">
        <f>SUMIF('408 e. Stoughton'!$D$2:$EE$2,'Proforma Summary'!U$4,'408 e. Stoughton'!$D25:$EE26)</f>
        <v>-18363.97773</v>
      </c>
      <c r="V25" s="49">
        <f>SUMIF('408 e. Stoughton'!$D$2:$EE$2,'Proforma Summary'!V$4,'408 e. Stoughton'!$D25:$EE26)</f>
        <v>-18914.89707</v>
      </c>
      <c r="W25" s="49">
        <f>SUMIF('408 e. Stoughton'!$D$2:$EE$2,'Proforma Summary'!W$4,'408 e. Stoughton'!$D25:$EE26)</f>
        <v>-19482.34398</v>
      </c>
      <c r="X25" s="49">
        <f>SUMIF('408 e. Stoughton'!$D$2:$EE$2,'Proforma Summary'!X$4,'408 e. Stoughton'!$D25:$EE26)</f>
        <v>-20066.8143</v>
      </c>
      <c r="Y25" s="49">
        <f>SUMIF('408 e. Stoughton'!$D$2:$EE$2,'Proforma Summary'!Y$4,'408 e. Stoughton'!$D25:$EE26)</f>
        <v>-20668.81873</v>
      </c>
      <c r="Z25" s="199">
        <f>SUMIF('408 e. Stoughton'!$D$2:$EE$2,'Proforma Summary'!Z$4,'408 e. Stoughton'!$D25:$EE26)</f>
        <v>-21288.88329</v>
      </c>
      <c r="AA25" s="36"/>
      <c r="AB25" s="194" t="str">
        <f t="shared" si="7"/>
        <v>Maintenance - Recurring</v>
      </c>
      <c r="AC25" s="1"/>
      <c r="AD25" s="49">
        <f>SUMIF('902 s. Lincoln'!$D$2:$EE$2,'Proforma Summary'!AD$4,'902 s. Lincoln'!$D25:$EE25)</f>
        <v>-34504.58157</v>
      </c>
      <c r="AE25" s="49">
        <f>SUMIF('902 s. Lincoln'!$D$2:$EE$2,'Proforma Summary'!AE$4,'902 s. Lincoln'!$D25:$EE25)</f>
        <v>-36263.28479</v>
      </c>
      <c r="AF25" s="49">
        <f>SUMIF('902 s. Lincoln'!$D$2:$EE$2,'Proforma Summary'!AF$4,'902 s. Lincoln'!$D25:$EE25)</f>
        <v>-37018.5469</v>
      </c>
      <c r="AG25" s="49">
        <f>SUMIF('902 s. Lincoln'!$D$2:$EE$2,'Proforma Summary'!AG$4,'902 s. Lincoln'!$D25:$EE25)</f>
        <v>-37789.81415</v>
      </c>
      <c r="AH25" s="49">
        <f>SUMIF('902 s. Lincoln'!$D$2:$EE$2,'Proforma Summary'!AH$4,'902 s. Lincoln'!$D25:$EE25)</f>
        <v>-38923.50857</v>
      </c>
      <c r="AI25" s="49">
        <f>SUMIF('902 s. Lincoln'!$D$2:$EE$2,'Proforma Summary'!AI$4,'902 s. Lincoln'!$D25:$EE25)</f>
        <v>-40091.21383</v>
      </c>
      <c r="AJ25" s="49">
        <f>SUMIF('902 s. Lincoln'!$D$2:$EE$2,'Proforma Summary'!AJ$4,'902 s. Lincoln'!$D25:$EE25)</f>
        <v>-41293.95024</v>
      </c>
      <c r="AK25" s="49">
        <f>SUMIF('902 s. Lincoln'!$D$2:$EE$2,'Proforma Summary'!AK$4,'902 s. Lincoln'!$D25:$EE25)</f>
        <v>-42532.76875</v>
      </c>
      <c r="AL25" s="49">
        <f>SUMIF('902 s. Lincoln'!$D$2:$EE$2,'Proforma Summary'!AL$4,'902 s. Lincoln'!$D25:$EE25)</f>
        <v>-43808.75181</v>
      </c>
      <c r="AM25" s="199">
        <f>SUMIF('902 s. Lincoln'!$D$2:$EE$2,'Proforma Summary'!AM$4,'902 s. Lincoln'!$D25:$EE25)</f>
        <v>-43831.66567</v>
      </c>
      <c r="AN25" s="36"/>
      <c r="AO25" s="194" t="str">
        <f t="shared" si="8"/>
        <v>Maintenance - Recurring</v>
      </c>
      <c r="AP25" s="1"/>
      <c r="AQ25" s="49">
        <f>SUMIF('105 e. Green'!$D$2:$EE$2,'Proforma Summary'!AQ$4,'105 e. Green'!$D25:$EE25)</f>
        <v>-36043.68874</v>
      </c>
      <c r="AR25" s="49">
        <f>SUMIF('105 e. Green'!$D$2:$EE$2,'Proforma Summary'!AR$4,'105 e. Green'!$D25:$EE25)</f>
        <v>-37865.45321</v>
      </c>
      <c r="AS25" s="49">
        <f>SUMIF('105 e. Green'!$D$2:$EE$2,'Proforma Summary'!AS$4,'105 e. Green'!$D25:$EE25)</f>
        <v>-38641.75189</v>
      </c>
      <c r="AT25" s="49">
        <f>SUMIF('105 e. Green'!$D$2:$EE$2,'Proforma Summary'!AT$4,'105 e. Green'!$D25:$EE25)</f>
        <v>-39434.14622</v>
      </c>
      <c r="AU25" s="49">
        <f>SUMIF('105 e. Green'!$D$2:$EE$2,'Proforma Summary'!AU$4,'105 e. Green'!$D25:$EE25)</f>
        <v>-40617.17061</v>
      </c>
      <c r="AV25" s="49">
        <f>SUMIF('105 e. Green'!$D$2:$EE$2,'Proforma Summary'!AV$4,'105 e. Green'!$D25:$EE25)</f>
        <v>-41835.68572</v>
      </c>
      <c r="AW25" s="49">
        <f>SUMIF('105 e. Green'!$D$2:$EE$2,'Proforma Summary'!AW$4,'105 e. Green'!$D25:$EE25)</f>
        <v>-43090.75629</v>
      </c>
      <c r="AX25" s="49">
        <f>SUMIF('105 e. Green'!$D$2:$EE$2,'Proforma Summary'!AX$4,'105 e. Green'!$D25:$EE25)</f>
        <v>-44383.47898</v>
      </c>
      <c r="AY25" s="49">
        <f>SUMIF('105 e. Green'!$D$2:$EE$2,'Proforma Summary'!AY$4,'105 e. Green'!$D25:$EE25)</f>
        <v>-45714.98335</v>
      </c>
      <c r="AZ25" s="199">
        <f>SUMIF('105 e. Green'!$D$2:$EE$2,'Proforma Summary'!AZ$4,'105 e. Green'!$D25:$EE25)</f>
        <v>-45741.70866</v>
      </c>
    </row>
    <row r="26" ht="15.75" customHeight="1">
      <c r="A26" s="36"/>
      <c r="B26" s="194" t="str">
        <f>'201 s. Wright'!C26</f>
        <v>Study &amp; Fitness Center Expense</v>
      </c>
      <c r="C26" s="1"/>
      <c r="D26" s="49">
        <f>SUMIF('201 s. Wright'!$D$2:$EE$2,'Proforma Summary'!D$4,'201 s. Wright'!$D26:$EE26)</f>
        <v>-2914.9</v>
      </c>
      <c r="E26" s="49">
        <f>SUMIF('201 s. Wright'!$D$2:$EE$2,'Proforma Summary'!E$4,'201 s. Wright'!$D26:$EE26)</f>
        <v>-3002.347</v>
      </c>
      <c r="F26" s="49">
        <f>SUMIF('201 s. Wright'!$D$2:$EE$2,'Proforma Summary'!F$4,'201 s. Wright'!$D26:$EE26)</f>
        <v>-3092.41741</v>
      </c>
      <c r="G26" s="49">
        <f>SUMIF('201 s. Wright'!$D$2:$EE$2,'Proforma Summary'!G$4,'201 s. Wright'!$D26:$EE26)</f>
        <v>-3185.189932</v>
      </c>
      <c r="H26" s="49">
        <f>SUMIF('201 s. Wright'!$D$2:$EE$2,'Proforma Summary'!H$4,'201 s. Wright'!$D26:$EE26)</f>
        <v>-3280.74563</v>
      </c>
      <c r="I26" s="49">
        <f>SUMIF('201 s. Wright'!$D$2:$EE$2,'Proforma Summary'!I$4,'201 s. Wright'!$D26:$EE26)</f>
        <v>-3379.167999</v>
      </c>
      <c r="J26" s="49">
        <f>SUMIF('201 s. Wright'!$D$2:$EE$2,'Proforma Summary'!J$4,'201 s. Wright'!$D26:$EE26)</f>
        <v>-3480.543039</v>
      </c>
      <c r="K26" s="49">
        <f>SUMIF('201 s. Wright'!$D$2:$EE$2,'Proforma Summary'!K$4,'201 s. Wright'!$D26:$EE26)</f>
        <v>-3584.95933</v>
      </c>
      <c r="L26" s="49">
        <f>SUMIF('201 s. Wright'!$D$2:$EE$2,'Proforma Summary'!L$4,'201 s. Wright'!$D26:$EE26)</f>
        <v>-3692.50811</v>
      </c>
      <c r="M26" s="199">
        <f>SUMIF('201 s. Wright'!$D$2:$EE$2,'Proforma Summary'!M$4,'201 s. Wright'!$D26:$EE26)</f>
        <v>-3803.283354</v>
      </c>
      <c r="N26" s="36"/>
      <c r="O26" s="194" t="str">
        <f>'408 e. Stoughton'!C26</f>
        <v>Study &amp; Fitness Center Expense</v>
      </c>
      <c r="P26" s="1"/>
      <c r="Q26" s="49">
        <f>SUMIF('408 e. Stoughton'!$D$2:$EE$2,'Proforma Summary'!Q$4,'408 e. Stoughton'!$D26:$EE27)</f>
        <v>-2721.26</v>
      </c>
      <c r="R26" s="49">
        <f>SUMIF('408 e. Stoughton'!$D$2:$EE$2,'Proforma Summary'!R$4,'408 e. Stoughton'!$D26:$EE27)</f>
        <v>-2802.8978</v>
      </c>
      <c r="S26" s="49">
        <f>SUMIF('408 e. Stoughton'!$D$2:$EE$2,'Proforma Summary'!S$4,'408 e. Stoughton'!$D26:$EE27)</f>
        <v>-2886.984734</v>
      </c>
      <c r="T26" s="49">
        <f>SUMIF('408 e. Stoughton'!$D$2:$EE$2,'Proforma Summary'!T$4,'408 e. Stoughton'!$D26:$EE27)</f>
        <v>-2973.594276</v>
      </c>
      <c r="U26" s="49">
        <f>SUMIF('408 e. Stoughton'!$D$2:$EE$2,'Proforma Summary'!U$4,'408 e. Stoughton'!$D26:$EE27)</f>
        <v>-3062.802104</v>
      </c>
      <c r="V26" s="49">
        <f>SUMIF('408 e. Stoughton'!$D$2:$EE$2,'Proforma Summary'!V$4,'408 e. Stoughton'!$D26:$EE27)</f>
        <v>-3154.686167</v>
      </c>
      <c r="W26" s="49">
        <f>SUMIF('408 e. Stoughton'!$D$2:$EE$2,'Proforma Summary'!W$4,'408 e. Stoughton'!$D26:$EE27)</f>
        <v>-3249.326752</v>
      </c>
      <c r="X26" s="49">
        <f>SUMIF('408 e. Stoughton'!$D$2:$EE$2,'Proforma Summary'!X$4,'408 e. Stoughton'!$D26:$EE27)</f>
        <v>-3346.806555</v>
      </c>
      <c r="Y26" s="49">
        <f>SUMIF('408 e. Stoughton'!$D$2:$EE$2,'Proforma Summary'!Y$4,'408 e. Stoughton'!$D26:$EE27)</f>
        <v>-3447.210752</v>
      </c>
      <c r="Z26" s="199">
        <f>SUMIF('408 e. Stoughton'!$D$2:$EE$2,'Proforma Summary'!Z$4,'408 e. Stoughton'!$D26:$EE27)</f>
        <v>-3550.627074</v>
      </c>
      <c r="AA26" s="36"/>
      <c r="AB26" s="194" t="str">
        <f t="shared" si="7"/>
        <v>Study &amp; Fitness Center Expense</v>
      </c>
      <c r="AC26" s="1"/>
      <c r="AD26" s="49">
        <f>SUMIF('902 s. Lincoln'!$D$2:$EE$2,'Proforma Summary'!AD$4,'902 s. Lincoln'!$D26:$EE26)</f>
        <v>-4178.71</v>
      </c>
      <c r="AE26" s="49">
        <f>SUMIF('902 s. Lincoln'!$D$2:$EE$2,'Proforma Summary'!AE$4,'902 s. Lincoln'!$D26:$EE26)</f>
        <v>-4304.0713</v>
      </c>
      <c r="AF26" s="49">
        <f>SUMIF('902 s. Lincoln'!$D$2:$EE$2,'Proforma Summary'!AF$4,'902 s. Lincoln'!$D26:$EE26)</f>
        <v>-4433.193439</v>
      </c>
      <c r="AG26" s="49">
        <f>SUMIF('902 s. Lincoln'!$D$2:$EE$2,'Proforma Summary'!AG$4,'902 s. Lincoln'!$D26:$EE26)</f>
        <v>-4566.189242</v>
      </c>
      <c r="AH26" s="49">
        <f>SUMIF('902 s. Lincoln'!$D$2:$EE$2,'Proforma Summary'!AH$4,'902 s. Lincoln'!$D26:$EE26)</f>
        <v>-4703.174919</v>
      </c>
      <c r="AI26" s="49">
        <f>SUMIF('902 s. Lincoln'!$D$2:$EE$2,'Proforma Summary'!AI$4,'902 s. Lincoln'!$D26:$EE26)</f>
        <v>-4844.270167</v>
      </c>
      <c r="AJ26" s="49">
        <f>SUMIF('902 s. Lincoln'!$D$2:$EE$2,'Proforma Summary'!AJ$4,'902 s. Lincoln'!$D26:$EE26)</f>
        <v>-4989.598272</v>
      </c>
      <c r="AK26" s="49">
        <f>SUMIF('902 s. Lincoln'!$D$2:$EE$2,'Proforma Summary'!AK$4,'902 s. Lincoln'!$D26:$EE26)</f>
        <v>-5139.28622</v>
      </c>
      <c r="AL26" s="49">
        <f>SUMIF('902 s. Lincoln'!$D$2:$EE$2,'Proforma Summary'!AL$4,'902 s. Lincoln'!$D26:$EE26)</f>
        <v>-5293.464807</v>
      </c>
      <c r="AM26" s="199">
        <f>SUMIF('902 s. Lincoln'!$D$2:$EE$2,'Proforma Summary'!AM$4,'902 s. Lincoln'!$D26:$EE26)</f>
        <v>-5452.268751</v>
      </c>
      <c r="AN26" s="36"/>
      <c r="AO26" s="194" t="str">
        <f t="shared" si="8"/>
        <v>Study &amp; Fitness Center Expense</v>
      </c>
      <c r="AP26" s="1"/>
      <c r="AQ26" s="49">
        <f>SUMIF('105 e. Green'!$D$2:$EE$2,'Proforma Summary'!AQ$4,'105 e. Green'!$D26:$EE26)</f>
        <v>-2161.146</v>
      </c>
      <c r="AR26" s="49">
        <f>SUMIF('105 e. Green'!$D$2:$EE$2,'Proforma Summary'!AR$4,'105 e. Green'!$D26:$EE26)</f>
        <v>-2225.98038</v>
      </c>
      <c r="AS26" s="49">
        <f>SUMIF('105 e. Green'!$D$2:$EE$2,'Proforma Summary'!AS$4,'105 e. Green'!$D26:$EE26)</f>
        <v>-2292.759791</v>
      </c>
      <c r="AT26" s="49">
        <f>SUMIF('105 e. Green'!$D$2:$EE$2,'Proforma Summary'!AT$4,'105 e. Green'!$D26:$EE26)</f>
        <v>-2361.542585</v>
      </c>
      <c r="AU26" s="49">
        <f>SUMIF('105 e. Green'!$D$2:$EE$2,'Proforma Summary'!AU$4,'105 e. Green'!$D26:$EE26)</f>
        <v>-2432.388863</v>
      </c>
      <c r="AV26" s="49">
        <f>SUMIF('105 e. Green'!$D$2:$EE$2,'Proforma Summary'!AV$4,'105 e. Green'!$D26:$EE26)</f>
        <v>-2505.360529</v>
      </c>
      <c r="AW26" s="49">
        <f>SUMIF('105 e. Green'!$D$2:$EE$2,'Proforma Summary'!AW$4,'105 e. Green'!$D26:$EE26)</f>
        <v>-2580.521344</v>
      </c>
      <c r="AX26" s="49">
        <f>SUMIF('105 e. Green'!$D$2:$EE$2,'Proforma Summary'!AX$4,'105 e. Green'!$D26:$EE26)</f>
        <v>-2657.936985</v>
      </c>
      <c r="AY26" s="49">
        <f>SUMIF('105 e. Green'!$D$2:$EE$2,'Proforma Summary'!AY$4,'105 e. Green'!$D26:$EE26)</f>
        <v>-2737.675094</v>
      </c>
      <c r="AZ26" s="199">
        <f>SUMIF('105 e. Green'!$D$2:$EE$2,'Proforma Summary'!AZ$4,'105 e. Green'!$D26:$EE26)</f>
        <v>-2819.805347</v>
      </c>
    </row>
    <row r="27" ht="15.75" customHeight="1">
      <c r="A27" s="36"/>
      <c r="B27" s="194" t="str">
        <f>'201 s. Wright'!C27</f>
        <v>Utilities (Electricity, Water, Gas, Cable &amp; Internet)</v>
      </c>
      <c r="C27" s="1"/>
      <c r="D27" s="49">
        <f>SUMIF('201 s. Wright'!$D$2:$EE$2,'Proforma Summary'!D$4,'201 s. Wright'!$D27:$EE27)</f>
        <v>-12022.5823</v>
      </c>
      <c r="E27" s="49">
        <f>SUMIF('201 s. Wright'!$D$2:$EE$2,'Proforma Summary'!E$4,'201 s. Wright'!$D27:$EE27)</f>
        <v>-12383.25977</v>
      </c>
      <c r="F27" s="49">
        <f>SUMIF('201 s. Wright'!$D$2:$EE$2,'Proforma Summary'!F$4,'201 s. Wright'!$D27:$EE27)</f>
        <v>-12754.75756</v>
      </c>
      <c r="G27" s="49">
        <f>SUMIF('201 s. Wright'!$D$2:$EE$2,'Proforma Summary'!G$4,'201 s. Wright'!$D27:$EE27)</f>
        <v>-13137.40029</v>
      </c>
      <c r="H27" s="49">
        <f>SUMIF('201 s. Wright'!$D$2:$EE$2,'Proforma Summary'!H$4,'201 s. Wright'!$D27:$EE27)</f>
        <v>-13531.5223</v>
      </c>
      <c r="I27" s="49">
        <f>SUMIF('201 s. Wright'!$D$2:$EE$2,'Proforma Summary'!I$4,'201 s. Wright'!$D27:$EE27)</f>
        <v>-13937.46797</v>
      </c>
      <c r="J27" s="49">
        <f>SUMIF('201 s. Wright'!$D$2:$EE$2,'Proforma Summary'!J$4,'201 s. Wright'!$D27:$EE27)</f>
        <v>-14355.59201</v>
      </c>
      <c r="K27" s="49">
        <f>SUMIF('201 s. Wright'!$D$2:$EE$2,'Proforma Summary'!K$4,'201 s. Wright'!$D27:$EE27)</f>
        <v>-14786.25977</v>
      </c>
      <c r="L27" s="49">
        <f>SUMIF('201 s. Wright'!$D$2:$EE$2,'Proforma Summary'!L$4,'201 s. Wright'!$D27:$EE27)</f>
        <v>-15229.84756</v>
      </c>
      <c r="M27" s="199">
        <f>SUMIF('201 s. Wright'!$D$2:$EE$2,'Proforma Summary'!M$4,'201 s. Wright'!$D27:$EE27)</f>
        <v>-15686.74299</v>
      </c>
      <c r="N27" s="36"/>
      <c r="O27" s="194" t="str">
        <f>'408 e. Stoughton'!C27</f>
        <v>Utilities (Electricity, Gas, Cable &amp; Internet)</v>
      </c>
      <c r="P27" s="1"/>
      <c r="Q27" s="49">
        <f>SUMIF('408 e. Stoughton'!$D$2:$EE$2,'Proforma Summary'!Q$4,'408 e. Stoughton'!$D27:$EE28)</f>
        <v>-16267.1917</v>
      </c>
      <c r="R27" s="49">
        <f>SUMIF('408 e. Stoughton'!$D$2:$EE$2,'Proforma Summary'!R$4,'408 e. Stoughton'!$D27:$EE28)</f>
        <v>-16755.20745</v>
      </c>
      <c r="S27" s="49">
        <f>SUMIF('408 e. Stoughton'!$D$2:$EE$2,'Proforma Summary'!S$4,'408 e. Stoughton'!$D27:$EE28)</f>
        <v>-17257.86367</v>
      </c>
      <c r="T27" s="49">
        <f>SUMIF('408 e. Stoughton'!$D$2:$EE$2,'Proforma Summary'!T$4,'408 e. Stoughton'!$D27:$EE28)</f>
        <v>-17775.59958</v>
      </c>
      <c r="U27" s="49">
        <f>SUMIF('408 e. Stoughton'!$D$2:$EE$2,'Proforma Summary'!U$4,'408 e. Stoughton'!$D27:$EE28)</f>
        <v>-18308.86757</v>
      </c>
      <c r="V27" s="49">
        <f>SUMIF('408 e. Stoughton'!$D$2:$EE$2,'Proforma Summary'!V$4,'408 e. Stoughton'!$D27:$EE28)</f>
        <v>-18858.1336</v>
      </c>
      <c r="W27" s="49">
        <f>SUMIF('408 e. Stoughton'!$D$2:$EE$2,'Proforma Summary'!W$4,'408 e. Stoughton'!$D27:$EE28)</f>
        <v>-19423.87761</v>
      </c>
      <c r="X27" s="49">
        <f>SUMIF('408 e. Stoughton'!$D$2:$EE$2,'Proforma Summary'!X$4,'408 e. Stoughton'!$D27:$EE28)</f>
        <v>-20006.59394</v>
      </c>
      <c r="Y27" s="49">
        <f>SUMIF('408 e. Stoughton'!$D$2:$EE$2,'Proforma Summary'!Y$4,'408 e. Stoughton'!$D27:$EE28)</f>
        <v>-20606.79175</v>
      </c>
      <c r="Z27" s="199">
        <f>SUMIF('408 e. Stoughton'!$D$2:$EE$2,'Proforma Summary'!Z$4,'408 e. Stoughton'!$D27:$EE28)</f>
        <v>-21224.99551</v>
      </c>
      <c r="AA27" s="36"/>
      <c r="AB27" s="194" t="str">
        <f t="shared" si="7"/>
        <v>Utilities (Electricity, Gas, Cable &amp; Internet)</v>
      </c>
      <c r="AC27" s="1"/>
      <c r="AD27" s="49">
        <f>SUMIF('902 s. Lincoln'!$D$2:$EE$2,'Proforma Summary'!AD$4,'902 s. Lincoln'!$D27:$EE27)</f>
        <v>-21857.6506</v>
      </c>
      <c r="AE27" s="49">
        <f>SUMIF('902 s. Lincoln'!$D$2:$EE$2,'Proforma Summary'!AE$4,'902 s. Lincoln'!$D27:$EE27)</f>
        <v>-22513.38012</v>
      </c>
      <c r="AF27" s="49">
        <f>SUMIF('902 s. Lincoln'!$D$2:$EE$2,'Proforma Summary'!AF$4,'902 s. Lincoln'!$D27:$EE27)</f>
        <v>-23188.78152</v>
      </c>
      <c r="AG27" s="49">
        <f>SUMIF('902 s. Lincoln'!$D$2:$EE$2,'Proforma Summary'!AG$4,'902 s. Lincoln'!$D27:$EE27)</f>
        <v>-23884.44497</v>
      </c>
      <c r="AH27" s="49">
        <f>SUMIF('902 s. Lincoln'!$D$2:$EE$2,'Proforma Summary'!AH$4,'902 s. Lincoln'!$D27:$EE27)</f>
        <v>-24600.97832</v>
      </c>
      <c r="AI27" s="49">
        <f>SUMIF('902 s. Lincoln'!$D$2:$EE$2,'Proforma Summary'!AI$4,'902 s. Lincoln'!$D27:$EE27)</f>
        <v>-25339.00767</v>
      </c>
      <c r="AJ27" s="49">
        <f>SUMIF('902 s. Lincoln'!$D$2:$EE$2,'Proforma Summary'!AJ$4,'902 s. Lincoln'!$D27:$EE27)</f>
        <v>-26099.1779</v>
      </c>
      <c r="AK27" s="49">
        <f>SUMIF('902 s. Lincoln'!$D$2:$EE$2,'Proforma Summary'!AK$4,'902 s. Lincoln'!$D27:$EE27)</f>
        <v>-26882.15323</v>
      </c>
      <c r="AL27" s="49">
        <f>SUMIF('902 s. Lincoln'!$D$2:$EE$2,'Proforma Summary'!AL$4,'902 s. Lincoln'!$D27:$EE27)</f>
        <v>-27688.61783</v>
      </c>
      <c r="AM27" s="199">
        <f>SUMIF('902 s. Lincoln'!$D$2:$EE$2,'Proforma Summary'!AM$4,'902 s. Lincoln'!$D27:$EE27)</f>
        <v>-28519.27636</v>
      </c>
      <c r="AN27" s="36"/>
      <c r="AO27" s="194" t="str">
        <f t="shared" si="8"/>
        <v>Utilities (Electricity, Gas, Cable &amp; Internet)</v>
      </c>
      <c r="AP27" s="1"/>
      <c r="AQ27" s="49">
        <f>SUMIF('105 e. Green'!$D$2:$EE$2,'Proforma Summary'!AQ$4,'105 e. Green'!$D27:$EE27)</f>
        <v>-20950.5811</v>
      </c>
      <c r="AR27" s="49">
        <f>SUMIF('105 e. Green'!$D$2:$EE$2,'Proforma Summary'!AR$4,'105 e. Green'!$D27:$EE27)</f>
        <v>-21579.09853</v>
      </c>
      <c r="AS27" s="49">
        <f>SUMIF('105 e. Green'!$D$2:$EE$2,'Proforma Summary'!AS$4,'105 e. Green'!$D27:$EE27)</f>
        <v>-22226.47149</v>
      </c>
      <c r="AT27" s="49">
        <f>SUMIF('105 e. Green'!$D$2:$EE$2,'Proforma Summary'!AT$4,'105 e. Green'!$D27:$EE27)</f>
        <v>-22893.26563</v>
      </c>
      <c r="AU27" s="49">
        <f>SUMIF('105 e. Green'!$D$2:$EE$2,'Proforma Summary'!AU$4,'105 e. Green'!$D27:$EE27)</f>
        <v>-23580.0636</v>
      </c>
      <c r="AV27" s="49">
        <f>SUMIF('105 e. Green'!$D$2:$EE$2,'Proforma Summary'!AV$4,'105 e. Green'!$D27:$EE27)</f>
        <v>-24287.46551</v>
      </c>
      <c r="AW27" s="49">
        <f>SUMIF('105 e. Green'!$D$2:$EE$2,'Proforma Summary'!AW$4,'105 e. Green'!$D27:$EE27)</f>
        <v>-25016.08948</v>
      </c>
      <c r="AX27" s="49">
        <f>SUMIF('105 e. Green'!$D$2:$EE$2,'Proforma Summary'!AX$4,'105 e. Green'!$D27:$EE27)</f>
        <v>-25766.57216</v>
      </c>
      <c r="AY27" s="49">
        <f>SUMIF('105 e. Green'!$D$2:$EE$2,'Proforma Summary'!AY$4,'105 e. Green'!$D27:$EE27)</f>
        <v>-26539.56933</v>
      </c>
      <c r="AZ27" s="199">
        <f>SUMIF('105 e. Green'!$D$2:$EE$2,'Proforma Summary'!AZ$4,'105 e. Green'!$D27:$EE27)</f>
        <v>-27335.7564</v>
      </c>
    </row>
    <row r="28" ht="15.75" customHeight="1">
      <c r="A28" s="36"/>
      <c r="B28" s="194" t="str">
        <f>'201 s. Wright'!C28</f>
        <v>Other Utilities</v>
      </c>
      <c r="C28" s="1"/>
      <c r="D28" s="49">
        <f>SUMIF('201 s. Wright'!$D$2:$EE$2,'Proforma Summary'!D$4,'201 s. Wright'!$D28:$EE28)</f>
        <v>-5179.4271</v>
      </c>
      <c r="E28" s="49">
        <f>SUMIF('201 s. Wright'!$D$2:$EE$2,'Proforma Summary'!E$4,'201 s. Wright'!$D28:$EE28)</f>
        <v>-5334.809913</v>
      </c>
      <c r="F28" s="49">
        <f>SUMIF('201 s. Wright'!$D$2:$EE$2,'Proforma Summary'!F$4,'201 s. Wright'!$D28:$EE28)</f>
        <v>-5494.85421</v>
      </c>
      <c r="G28" s="49">
        <f>SUMIF('201 s. Wright'!$D$2:$EE$2,'Proforma Summary'!G$4,'201 s. Wright'!$D28:$EE28)</f>
        <v>-5659.699837</v>
      </c>
      <c r="H28" s="49">
        <f>SUMIF('201 s. Wright'!$D$2:$EE$2,'Proforma Summary'!H$4,'201 s. Wright'!$D28:$EE28)</f>
        <v>-5829.490832</v>
      </c>
      <c r="I28" s="49">
        <f>SUMIF('201 s. Wright'!$D$2:$EE$2,'Proforma Summary'!I$4,'201 s. Wright'!$D28:$EE28)</f>
        <v>-6004.375557</v>
      </c>
      <c r="J28" s="49">
        <f>SUMIF('201 s. Wright'!$D$2:$EE$2,'Proforma Summary'!J$4,'201 s. Wright'!$D28:$EE28)</f>
        <v>-6184.506823</v>
      </c>
      <c r="K28" s="49">
        <f>SUMIF('201 s. Wright'!$D$2:$EE$2,'Proforma Summary'!K$4,'201 s. Wright'!$D28:$EE28)</f>
        <v>-6370.042028</v>
      </c>
      <c r="L28" s="49">
        <f>SUMIF('201 s. Wright'!$D$2:$EE$2,'Proforma Summary'!L$4,'201 s. Wright'!$D28:$EE28)</f>
        <v>-6561.143289</v>
      </c>
      <c r="M28" s="199">
        <f>SUMIF('201 s. Wright'!$D$2:$EE$2,'Proforma Summary'!M$4,'201 s. Wright'!$D28:$EE28)</f>
        <v>-6757.977588</v>
      </c>
      <c r="N28" s="36"/>
      <c r="O28" s="194" t="str">
        <f>'408 e. Stoughton'!C28</f>
        <v>Other Utilities</v>
      </c>
      <c r="P28" s="1"/>
      <c r="Q28" s="49">
        <f>SUMIF('408 e. Stoughton'!$D$2:$EE$2,'Proforma Summary'!Q$4,'408 e. Stoughton'!$D28:$EE29)</f>
        <v>-2961.7135</v>
      </c>
      <c r="R28" s="49">
        <f>SUMIF('408 e. Stoughton'!$D$2:$EE$2,'Proforma Summary'!R$4,'408 e. Stoughton'!$D28:$EE29)</f>
        <v>-3050.564905</v>
      </c>
      <c r="S28" s="49">
        <f>SUMIF('408 e. Stoughton'!$D$2:$EE$2,'Proforma Summary'!S$4,'408 e. Stoughton'!$D28:$EE29)</f>
        <v>-3142.081852</v>
      </c>
      <c r="T28" s="49">
        <f>SUMIF('408 e. Stoughton'!$D$2:$EE$2,'Proforma Summary'!T$4,'408 e. Stoughton'!$D28:$EE29)</f>
        <v>-3236.344308</v>
      </c>
      <c r="U28" s="49">
        <f>SUMIF('408 e. Stoughton'!$D$2:$EE$2,'Proforma Summary'!U$4,'408 e. Stoughton'!$D28:$EE29)</f>
        <v>-3333.434637</v>
      </c>
      <c r="V28" s="49">
        <f>SUMIF('408 e. Stoughton'!$D$2:$EE$2,'Proforma Summary'!V$4,'408 e. Stoughton'!$D28:$EE29)</f>
        <v>-3433.437676</v>
      </c>
      <c r="W28" s="49">
        <f>SUMIF('408 e. Stoughton'!$D$2:$EE$2,'Proforma Summary'!W$4,'408 e. Stoughton'!$D28:$EE29)</f>
        <v>-3536.440806</v>
      </c>
      <c r="X28" s="49">
        <f>SUMIF('408 e. Stoughton'!$D$2:$EE$2,'Proforma Summary'!X$4,'408 e. Stoughton'!$D28:$EE29)</f>
        <v>-3642.534031</v>
      </c>
      <c r="Y28" s="49">
        <f>SUMIF('408 e. Stoughton'!$D$2:$EE$2,'Proforma Summary'!Y$4,'408 e. Stoughton'!$D28:$EE29)</f>
        <v>-3751.810051</v>
      </c>
      <c r="Z28" s="199">
        <f>SUMIF('408 e. Stoughton'!$D$2:$EE$2,'Proforma Summary'!Z$4,'408 e. Stoughton'!$D28:$EE29)</f>
        <v>-3864.364353</v>
      </c>
      <c r="AA28" s="36"/>
      <c r="AB28" s="194" t="str">
        <f t="shared" si="7"/>
        <v>Other Utilities</v>
      </c>
      <c r="AC28" s="1"/>
      <c r="AD28" s="49">
        <f>SUMIF('902 s. Lincoln'!$D$2:$EE$2,'Proforma Summary'!AD$4,'902 s. Lincoln'!$D28:$EE28)</f>
        <v>-5569.1379</v>
      </c>
      <c r="AE28" s="49">
        <f>SUMIF('902 s. Lincoln'!$D$2:$EE$2,'Proforma Summary'!AE$4,'902 s. Lincoln'!$D28:$EE28)</f>
        <v>-5736.212037</v>
      </c>
      <c r="AF28" s="49">
        <f>SUMIF('902 s. Lincoln'!$D$2:$EE$2,'Proforma Summary'!AF$4,'902 s. Lincoln'!$D28:$EE28)</f>
        <v>-5908.298398</v>
      </c>
      <c r="AG28" s="49">
        <f>SUMIF('902 s. Lincoln'!$D$2:$EE$2,'Proforma Summary'!AG$4,'902 s. Lincoln'!$D28:$EE28)</f>
        <v>-6085.54735</v>
      </c>
      <c r="AH28" s="49">
        <f>SUMIF('902 s. Lincoln'!$D$2:$EE$2,'Proforma Summary'!AH$4,'902 s. Lincoln'!$D28:$EE28)</f>
        <v>-6268.113771</v>
      </c>
      <c r="AI28" s="49">
        <f>SUMIF('902 s. Lincoln'!$D$2:$EE$2,'Proforma Summary'!AI$4,'902 s. Lincoln'!$D28:$EE28)</f>
        <v>-6456.157184</v>
      </c>
      <c r="AJ28" s="49">
        <f>SUMIF('902 s. Lincoln'!$D$2:$EE$2,'Proforma Summary'!AJ$4,'902 s. Lincoln'!$D28:$EE28)</f>
        <v>-6649.841899</v>
      </c>
      <c r="AK28" s="49">
        <f>SUMIF('902 s. Lincoln'!$D$2:$EE$2,'Proforma Summary'!AK$4,'902 s. Lincoln'!$D28:$EE28)</f>
        <v>-6849.337156</v>
      </c>
      <c r="AL28" s="49">
        <f>SUMIF('902 s. Lincoln'!$D$2:$EE$2,'Proforma Summary'!AL$4,'902 s. Lincoln'!$D28:$EE28)</f>
        <v>-7054.817271</v>
      </c>
      <c r="AM28" s="199">
        <f>SUMIF('902 s. Lincoln'!$D$2:$EE$2,'Proforma Summary'!AM$4,'902 s. Lincoln'!$D28:$EE28)</f>
        <v>-7266.461789</v>
      </c>
      <c r="AN28" s="36"/>
      <c r="AO28" s="194" t="str">
        <f t="shared" si="8"/>
        <v>Other Utilities</v>
      </c>
      <c r="AP28" s="1"/>
      <c r="AQ28" s="49">
        <f>SUMIF('105 e. Green'!$D$2:$EE$2,'Proforma Summary'!AQ$4,'105 e. Green'!$D28:$EE28)</f>
        <v>-5955.5836</v>
      </c>
      <c r="AR28" s="49">
        <f>SUMIF('105 e. Green'!$D$2:$EE$2,'Proforma Summary'!AR$4,'105 e. Green'!$D28:$EE28)</f>
        <v>-6134.251108</v>
      </c>
      <c r="AS28" s="49">
        <f>SUMIF('105 e. Green'!$D$2:$EE$2,'Proforma Summary'!AS$4,'105 e. Green'!$D28:$EE28)</f>
        <v>-6318.278641</v>
      </c>
      <c r="AT28" s="49">
        <f>SUMIF('105 e. Green'!$D$2:$EE$2,'Proforma Summary'!AT$4,'105 e. Green'!$D28:$EE28)</f>
        <v>-6507.827</v>
      </c>
      <c r="AU28" s="49">
        <f>SUMIF('105 e. Green'!$D$2:$EE$2,'Proforma Summary'!AU$4,'105 e. Green'!$D28:$EE28)</f>
        <v>-6703.06181</v>
      </c>
      <c r="AV28" s="49">
        <f>SUMIF('105 e. Green'!$D$2:$EE$2,'Proforma Summary'!AV$4,'105 e. Green'!$D28:$EE28)</f>
        <v>-6904.153665</v>
      </c>
      <c r="AW28" s="49">
        <f>SUMIF('105 e. Green'!$D$2:$EE$2,'Proforma Summary'!AW$4,'105 e. Green'!$D28:$EE28)</f>
        <v>-7111.278275</v>
      </c>
      <c r="AX28" s="49">
        <f>SUMIF('105 e. Green'!$D$2:$EE$2,'Proforma Summary'!AX$4,'105 e. Green'!$D28:$EE28)</f>
        <v>-7324.616623</v>
      </c>
      <c r="AY28" s="49">
        <f>SUMIF('105 e. Green'!$D$2:$EE$2,'Proforma Summary'!AY$4,'105 e. Green'!$D28:$EE28)</f>
        <v>-7544.355122</v>
      </c>
      <c r="AZ28" s="199">
        <f>SUMIF('105 e. Green'!$D$2:$EE$2,'Proforma Summary'!AZ$4,'105 e. Green'!$D28:$EE28)</f>
        <v>-7770.685775</v>
      </c>
    </row>
    <row r="29" ht="15.75" customHeight="1">
      <c r="A29" s="36"/>
      <c r="B29" s="194" t="str">
        <f>'201 s. Wright'!C29</f>
        <v>Management Fee</v>
      </c>
      <c r="C29" s="1"/>
      <c r="D29" s="49">
        <f>SUMIF('201 s. Wright'!$D$2:$EE$2,'Proforma Summary'!D$4,'201 s. Wright'!$D29:$EE29)</f>
        <v>-11648.83032</v>
      </c>
      <c r="E29" s="49">
        <f>SUMIF('201 s. Wright'!$D$2:$EE$2,'Proforma Summary'!E$4,'201 s. Wright'!$D29:$EE29)</f>
        <v>-12265.09102</v>
      </c>
      <c r="F29" s="49">
        <f>SUMIF('201 s. Wright'!$D$2:$EE$2,'Proforma Summary'!F$4,'201 s. Wright'!$D29:$EE29)</f>
        <v>-12510.39284</v>
      </c>
      <c r="G29" s="49">
        <f>SUMIF('201 s. Wright'!$D$2:$EE$2,'Proforma Summary'!G$4,'201 s. Wright'!$D29:$EE29)</f>
        <v>-12760.6007</v>
      </c>
      <c r="H29" s="49">
        <f>SUMIF('201 s. Wright'!$D$2:$EE$2,'Proforma Summary'!H$4,'201 s. Wright'!$D29:$EE29)</f>
        <v>-13143.41872</v>
      </c>
      <c r="I29" s="49">
        <f>SUMIF('201 s. Wright'!$D$2:$EE$2,'Proforma Summary'!I$4,'201 s. Wright'!$D29:$EE29)</f>
        <v>-13537.72128</v>
      </c>
      <c r="J29" s="49">
        <f>SUMIF('201 s. Wright'!$D$2:$EE$2,'Proforma Summary'!J$4,'201 s. Wright'!$D29:$EE29)</f>
        <v>-13943.85292</v>
      </c>
      <c r="K29" s="49">
        <f>SUMIF('201 s. Wright'!$D$2:$EE$2,'Proforma Summary'!K$4,'201 s. Wright'!$D29:$EE29)</f>
        <v>-14362.16851</v>
      </c>
      <c r="L29" s="49">
        <f>SUMIF('201 s. Wright'!$D$2:$EE$2,'Proforma Summary'!L$4,'201 s. Wright'!$D29:$EE29)</f>
        <v>-14793.03356</v>
      </c>
      <c r="M29" s="199">
        <f>SUMIF('201 s. Wright'!$D$2:$EE$2,'Proforma Summary'!M$4,'201 s. Wright'!$D29:$EE29)</f>
        <v>-15236.82457</v>
      </c>
      <c r="N29" s="36"/>
      <c r="O29" s="194" t="str">
        <f>'408 e. Stoughton'!C29</f>
        <v>Management Fee</v>
      </c>
      <c r="P29" s="1"/>
      <c r="Q29" s="49">
        <f>SUMIF('408 e. Stoughton'!$D$2:$EE$2,'Proforma Summary'!Q$4,'408 e. Stoughton'!$D29:$EE30)</f>
        <v>-8976.28932</v>
      </c>
      <c r="R29" s="49">
        <f>SUMIF('408 e. Stoughton'!$D$2:$EE$2,'Proforma Summary'!R$4,'408 e. Stoughton'!$D29:$EE30)</f>
        <v>-9451.163981</v>
      </c>
      <c r="S29" s="49">
        <f>SUMIF('408 e. Stoughton'!$D$2:$EE$2,'Proforma Summary'!S$4,'408 e. Stoughton'!$D29:$EE30)</f>
        <v>-9640.18726</v>
      </c>
      <c r="T29" s="49">
        <f>SUMIF('408 e. Stoughton'!$D$2:$EE$2,'Proforma Summary'!T$4,'408 e. Stoughton'!$D29:$EE30)</f>
        <v>-9832.991006</v>
      </c>
      <c r="U29" s="49">
        <f>SUMIF('408 e. Stoughton'!$D$2:$EE$2,'Proforma Summary'!U$4,'408 e. Stoughton'!$D29:$EE30)</f>
        <v>-10127.98074</v>
      </c>
      <c r="V29" s="49">
        <f>SUMIF('408 e. Stoughton'!$D$2:$EE$2,'Proforma Summary'!V$4,'408 e. Stoughton'!$D29:$EE30)</f>
        <v>-10431.82016</v>
      </c>
      <c r="W29" s="49">
        <f>SUMIF('408 e. Stoughton'!$D$2:$EE$2,'Proforma Summary'!W$4,'408 e. Stoughton'!$D29:$EE30)</f>
        <v>-10744.77476</v>
      </c>
      <c r="X29" s="49">
        <f>SUMIF('408 e. Stoughton'!$D$2:$EE$2,'Proforma Summary'!X$4,'408 e. Stoughton'!$D29:$EE30)</f>
        <v>-11067.11801</v>
      </c>
      <c r="Y29" s="49">
        <f>SUMIF('408 e. Stoughton'!$D$2:$EE$2,'Proforma Summary'!Y$4,'408 e. Stoughton'!$D29:$EE30)</f>
        <v>-11399.13155</v>
      </c>
      <c r="Z29" s="199">
        <f>SUMIF('408 e. Stoughton'!$D$2:$EE$2,'Proforma Summary'!Z$4,'408 e. Stoughton'!$D29:$EE30)</f>
        <v>-11741.10549</v>
      </c>
      <c r="AA29" s="36"/>
      <c r="AB29" s="194" t="str">
        <f t="shared" si="7"/>
        <v>Management Fee</v>
      </c>
      <c r="AC29" s="1"/>
      <c r="AD29" s="49">
        <f>SUMIF('902 s. Lincoln'!$D$2:$EE$2,'Proforma Summary'!AD$4,'902 s. Lincoln'!$D29:$EE29)</f>
        <v>-11847.11562</v>
      </c>
      <c r="AE29" s="49">
        <f>SUMIF('902 s. Lincoln'!$D$2:$EE$2,'Proforma Summary'!AE$4,'902 s. Lincoln'!$D29:$EE29)</f>
        <v>-12473.86625</v>
      </c>
      <c r="AF29" s="49">
        <f>SUMIF('902 s. Lincoln'!$D$2:$EE$2,'Proforma Summary'!AF$4,'902 s. Lincoln'!$D29:$EE29)</f>
        <v>-12723.34358</v>
      </c>
      <c r="AG29" s="49">
        <f>SUMIF('902 s. Lincoln'!$D$2:$EE$2,'Proforma Summary'!AG$4,'902 s. Lincoln'!$D29:$EE29)</f>
        <v>-12977.81045</v>
      </c>
      <c r="AH29" s="49">
        <f>SUMIF('902 s. Lincoln'!$D$2:$EE$2,'Proforma Summary'!AH$4,'902 s. Lincoln'!$D29:$EE29)</f>
        <v>-13367.14476</v>
      </c>
      <c r="AI29" s="49">
        <f>SUMIF('902 s. Lincoln'!$D$2:$EE$2,'Proforma Summary'!AI$4,'902 s. Lincoln'!$D29:$EE29)</f>
        <v>-13768.15911</v>
      </c>
      <c r="AJ29" s="49">
        <f>SUMIF('902 s. Lincoln'!$D$2:$EE$2,'Proforma Summary'!AJ$4,'902 s. Lincoln'!$D29:$EE29)</f>
        <v>-14181.20388</v>
      </c>
      <c r="AK29" s="49">
        <f>SUMIF('902 s. Lincoln'!$D$2:$EE$2,'Proforma Summary'!AK$4,'902 s. Lincoln'!$D29:$EE29)</f>
        <v>-14606.64</v>
      </c>
      <c r="AL29" s="49">
        <f>SUMIF('902 s. Lincoln'!$D$2:$EE$2,'Proforma Summary'!AL$4,'902 s. Lincoln'!$D29:$EE29)</f>
        <v>-15044.8392</v>
      </c>
      <c r="AM29" s="199">
        <f>SUMIF('902 s. Lincoln'!$D$2:$EE$2,'Proforma Summary'!AM$4,'902 s. Lincoln'!$D29:$EE29)</f>
        <v>-15011.92861</v>
      </c>
      <c r="AN29" s="36"/>
      <c r="AO29" s="194" t="str">
        <f t="shared" si="8"/>
        <v>Management Fee</v>
      </c>
      <c r="AP29" s="1"/>
      <c r="AQ29" s="49">
        <f>SUMIF('105 e. Green'!$D$2:$EE$2,'Proforma Summary'!AQ$4,'105 e. Green'!$D29:$EE29)</f>
        <v>-12336.7941</v>
      </c>
      <c r="AR29" s="49">
        <f>SUMIF('105 e. Green'!$D$2:$EE$2,'Proforma Summary'!AR$4,'105 e. Green'!$D29:$EE29)</f>
        <v>-12989.4503</v>
      </c>
      <c r="AS29" s="49">
        <f>SUMIF('105 e. Green'!$D$2:$EE$2,'Proforma Summary'!AS$4,'105 e. Green'!$D29:$EE29)</f>
        <v>-13249.23931</v>
      </c>
      <c r="AT29" s="49">
        <f>SUMIF('105 e. Green'!$D$2:$EE$2,'Proforma Summary'!AT$4,'105 e. Green'!$D29:$EE29)</f>
        <v>-13514.2241</v>
      </c>
      <c r="AU29" s="49">
        <f>SUMIF('105 e. Green'!$D$2:$EE$2,'Proforma Summary'!AU$4,'105 e. Green'!$D29:$EE29)</f>
        <v>-13919.65082</v>
      </c>
      <c r="AV29" s="49">
        <f>SUMIF('105 e. Green'!$D$2:$EE$2,'Proforma Summary'!AV$4,'105 e. Green'!$D29:$EE29)</f>
        <v>-14337.24034</v>
      </c>
      <c r="AW29" s="49">
        <f>SUMIF('105 e. Green'!$D$2:$EE$2,'Proforma Summary'!AW$4,'105 e. Green'!$D29:$EE29)</f>
        <v>-14767.35755</v>
      </c>
      <c r="AX29" s="49">
        <f>SUMIF('105 e. Green'!$D$2:$EE$2,'Proforma Summary'!AX$4,'105 e. Green'!$D29:$EE29)</f>
        <v>-15210.37828</v>
      </c>
      <c r="AY29" s="49">
        <f>SUMIF('105 e. Green'!$D$2:$EE$2,'Proforma Summary'!AY$4,'105 e. Green'!$D29:$EE29)</f>
        <v>-15666.68963</v>
      </c>
      <c r="AZ29" s="199">
        <f>SUMIF('105 e. Green'!$D$2:$EE$2,'Proforma Summary'!AZ$4,'105 e. Green'!$D29:$EE29)</f>
        <v>-15632.41875</v>
      </c>
    </row>
    <row r="30" ht="15.75" customHeight="1">
      <c r="A30" s="36"/>
      <c r="B30" s="194" t="str">
        <f>'201 s. Wright'!C30</f>
        <v>Hauling</v>
      </c>
      <c r="C30" s="1"/>
      <c r="D30" s="49">
        <f>SUMIF('201 s. Wright'!$D$2:$EE$2,'Proforma Summary'!D$4,'201 s. Wright'!$D30:$EE30)</f>
        <v>-1249.5239</v>
      </c>
      <c r="E30" s="49">
        <f>SUMIF('201 s. Wright'!$D$2:$EE$2,'Proforma Summary'!E$4,'201 s. Wright'!$D30:$EE30)</f>
        <v>-1287.009617</v>
      </c>
      <c r="F30" s="49">
        <f>SUMIF('201 s. Wright'!$D$2:$EE$2,'Proforma Summary'!F$4,'201 s. Wright'!$D30:$EE30)</f>
        <v>-1325.619906</v>
      </c>
      <c r="G30" s="49">
        <f>SUMIF('201 s. Wright'!$D$2:$EE$2,'Proforma Summary'!G$4,'201 s. Wright'!$D30:$EE30)</f>
        <v>-1365.388503</v>
      </c>
      <c r="H30" s="49">
        <f>SUMIF('201 s. Wright'!$D$2:$EE$2,'Proforma Summary'!H$4,'201 s. Wright'!$D30:$EE30)</f>
        <v>-1406.350158</v>
      </c>
      <c r="I30" s="49">
        <f>SUMIF('201 s. Wright'!$D$2:$EE$2,'Proforma Summary'!I$4,'201 s. Wright'!$D30:$EE30)</f>
        <v>-1448.540662</v>
      </c>
      <c r="J30" s="49">
        <f>SUMIF('201 s. Wright'!$D$2:$EE$2,'Proforma Summary'!J$4,'201 s. Wright'!$D30:$EE30)</f>
        <v>-1491.996882</v>
      </c>
      <c r="K30" s="49">
        <f>SUMIF('201 s. Wright'!$D$2:$EE$2,'Proforma Summary'!K$4,'201 s. Wright'!$D30:$EE30)</f>
        <v>-1536.756789</v>
      </c>
      <c r="L30" s="49">
        <f>SUMIF('201 s. Wright'!$D$2:$EE$2,'Proforma Summary'!L$4,'201 s. Wright'!$D30:$EE30)</f>
        <v>-1582.859492</v>
      </c>
      <c r="M30" s="199">
        <f>SUMIF('201 s. Wright'!$D$2:$EE$2,'Proforma Summary'!M$4,'201 s. Wright'!$D30:$EE30)</f>
        <v>-1630.345277</v>
      </c>
      <c r="N30" s="36"/>
      <c r="O30" s="194" t="str">
        <f>'408 e. Stoughton'!C30</f>
        <v>Hauling</v>
      </c>
      <c r="P30" s="1"/>
      <c r="Q30" s="49">
        <f>SUMIF('408 e. Stoughton'!$D$2:$EE$2,'Proforma Summary'!Q$4,'408 e. Stoughton'!$D30:$EE31)</f>
        <v>-642.4316</v>
      </c>
      <c r="R30" s="49">
        <f>SUMIF('408 e. Stoughton'!$D$2:$EE$2,'Proforma Summary'!R$4,'408 e. Stoughton'!$D30:$EE31)</f>
        <v>-661.704548</v>
      </c>
      <c r="S30" s="49">
        <f>SUMIF('408 e. Stoughton'!$D$2:$EE$2,'Proforma Summary'!S$4,'408 e. Stoughton'!$D30:$EE31)</f>
        <v>-681.5556844</v>
      </c>
      <c r="T30" s="49">
        <f>SUMIF('408 e. Stoughton'!$D$2:$EE$2,'Proforma Summary'!T$4,'408 e. Stoughton'!$D30:$EE31)</f>
        <v>-702.002355</v>
      </c>
      <c r="U30" s="49">
        <f>SUMIF('408 e. Stoughton'!$D$2:$EE$2,'Proforma Summary'!U$4,'408 e. Stoughton'!$D30:$EE31)</f>
        <v>-723.0624256</v>
      </c>
      <c r="V30" s="49">
        <f>SUMIF('408 e. Stoughton'!$D$2:$EE$2,'Proforma Summary'!V$4,'408 e. Stoughton'!$D30:$EE31)</f>
        <v>-744.7542984</v>
      </c>
      <c r="W30" s="49">
        <f>SUMIF('408 e. Stoughton'!$D$2:$EE$2,'Proforma Summary'!W$4,'408 e. Stoughton'!$D30:$EE31)</f>
        <v>-767.0969273</v>
      </c>
      <c r="X30" s="49">
        <f>SUMIF('408 e. Stoughton'!$D$2:$EE$2,'Proforma Summary'!X$4,'408 e. Stoughton'!$D30:$EE31)</f>
        <v>-790.1098352</v>
      </c>
      <c r="Y30" s="49">
        <f>SUMIF('408 e. Stoughton'!$D$2:$EE$2,'Proforma Summary'!Y$4,'408 e. Stoughton'!$D30:$EE31)</f>
        <v>-813.8131302</v>
      </c>
      <c r="Z30" s="199">
        <f>SUMIF('408 e. Stoughton'!$D$2:$EE$2,'Proforma Summary'!Z$4,'408 e. Stoughton'!$D30:$EE31)</f>
        <v>-838.2275241</v>
      </c>
      <c r="AA30" s="36"/>
      <c r="AB30" s="194" t="str">
        <f t="shared" si="7"/>
        <v>Hauling</v>
      </c>
      <c r="AC30" s="1"/>
      <c r="AD30" s="49">
        <f>SUMIF('902 s. Lincoln'!$D$2:$EE$2,'Proforma Summary'!AD$4,'902 s. Lincoln'!$D30:$EE30)</f>
        <v>-2171.9816</v>
      </c>
      <c r="AE30" s="49">
        <f>SUMIF('902 s. Lincoln'!$D$2:$EE$2,'Proforma Summary'!AE$4,'902 s. Lincoln'!$D30:$EE30)</f>
        <v>-2237.141048</v>
      </c>
      <c r="AF30" s="49">
        <f>SUMIF('902 s. Lincoln'!$D$2:$EE$2,'Proforma Summary'!AF$4,'902 s. Lincoln'!$D30:$EE30)</f>
        <v>-2304.255279</v>
      </c>
      <c r="AG30" s="49">
        <f>SUMIF('902 s. Lincoln'!$D$2:$EE$2,'Proforma Summary'!AG$4,'902 s. Lincoln'!$D30:$EE30)</f>
        <v>-2373.382938</v>
      </c>
      <c r="AH30" s="49">
        <f>SUMIF('902 s. Lincoln'!$D$2:$EE$2,'Proforma Summary'!AH$4,'902 s. Lincoln'!$D30:$EE30)</f>
        <v>-2444.584426</v>
      </c>
      <c r="AI30" s="49">
        <f>SUMIF('902 s. Lincoln'!$D$2:$EE$2,'Proforma Summary'!AI$4,'902 s. Lincoln'!$D30:$EE30)</f>
        <v>-2517.921959</v>
      </c>
      <c r="AJ30" s="49">
        <f>SUMIF('902 s. Lincoln'!$D$2:$EE$2,'Proforma Summary'!AJ$4,'902 s. Lincoln'!$D30:$EE30)</f>
        <v>-2593.459617</v>
      </c>
      <c r="AK30" s="49">
        <f>SUMIF('902 s. Lincoln'!$D$2:$EE$2,'Proforma Summary'!AK$4,'902 s. Lincoln'!$D30:$EE30)</f>
        <v>-2671.263406</v>
      </c>
      <c r="AL30" s="49">
        <f>SUMIF('902 s. Lincoln'!$D$2:$EE$2,'Proforma Summary'!AL$4,'902 s. Lincoln'!$D30:$EE30)</f>
        <v>-2751.401308</v>
      </c>
      <c r="AM30" s="199">
        <f>SUMIF('902 s. Lincoln'!$D$2:$EE$2,'Proforma Summary'!AM$4,'902 s. Lincoln'!$D30:$EE30)</f>
        <v>-2833.943347</v>
      </c>
      <c r="AN30" s="36"/>
      <c r="AO30" s="194" t="str">
        <f t="shared" si="8"/>
        <v>Hauling</v>
      </c>
      <c r="AP30" s="1"/>
      <c r="AQ30" s="49">
        <f>SUMIF('105 e. Green'!$D$2:$EE$2,'Proforma Summary'!AQ$4,'105 e. Green'!$D30:$EE30)</f>
        <v>-2489.4482</v>
      </c>
      <c r="AR30" s="49">
        <f>SUMIF('105 e. Green'!$D$2:$EE$2,'Proforma Summary'!AR$4,'105 e. Green'!$D30:$EE30)</f>
        <v>-2564.131646</v>
      </c>
      <c r="AS30" s="49">
        <f>SUMIF('105 e. Green'!$D$2:$EE$2,'Proforma Summary'!AS$4,'105 e. Green'!$D30:$EE30)</f>
        <v>-2641.055595</v>
      </c>
      <c r="AT30" s="49">
        <f>SUMIF('105 e. Green'!$D$2:$EE$2,'Proforma Summary'!AT$4,'105 e. Green'!$D30:$EE30)</f>
        <v>-2720.287263</v>
      </c>
      <c r="AU30" s="49">
        <f>SUMIF('105 e. Green'!$D$2:$EE$2,'Proforma Summary'!AU$4,'105 e. Green'!$D30:$EE30)</f>
        <v>-2801.895881</v>
      </c>
      <c r="AV30" s="49">
        <f>SUMIF('105 e. Green'!$D$2:$EE$2,'Proforma Summary'!AV$4,'105 e. Green'!$D30:$EE30)</f>
        <v>-2885.952758</v>
      </c>
      <c r="AW30" s="49">
        <f>SUMIF('105 e. Green'!$D$2:$EE$2,'Proforma Summary'!AW$4,'105 e. Green'!$D30:$EE30)</f>
        <v>-2972.53134</v>
      </c>
      <c r="AX30" s="49">
        <f>SUMIF('105 e. Green'!$D$2:$EE$2,'Proforma Summary'!AX$4,'105 e. Green'!$D30:$EE30)</f>
        <v>-3061.707281</v>
      </c>
      <c r="AY30" s="49">
        <f>SUMIF('105 e. Green'!$D$2:$EE$2,'Proforma Summary'!AY$4,'105 e. Green'!$D30:$EE30)</f>
        <v>-3153.558499</v>
      </c>
      <c r="AZ30" s="199">
        <f>SUMIF('105 e. Green'!$D$2:$EE$2,'Proforma Summary'!AZ$4,'105 e. Green'!$D30:$EE30)</f>
        <v>-3248.165254</v>
      </c>
    </row>
    <row r="31" ht="15.75" customHeight="1">
      <c r="A31" s="36"/>
      <c r="B31" s="194" t="str">
        <f>'201 s. Wright'!C31</f>
        <v>Pest Control</v>
      </c>
      <c r="C31" s="1"/>
      <c r="D31" s="49">
        <f>SUMIF('201 s. Wright'!$D$2:$EE$2,'Proforma Summary'!D$4,'201 s. Wright'!$D31:$EE31)</f>
        <v>-1497.7436</v>
      </c>
      <c r="E31" s="49">
        <f>SUMIF('201 s. Wright'!$D$2:$EE$2,'Proforma Summary'!E$4,'201 s. Wright'!$D31:$EE31)</f>
        <v>-1542.675908</v>
      </c>
      <c r="F31" s="49">
        <f>SUMIF('201 s. Wright'!$D$2:$EE$2,'Proforma Summary'!F$4,'201 s. Wright'!$D31:$EE31)</f>
        <v>-1588.956185</v>
      </c>
      <c r="G31" s="49">
        <f>SUMIF('201 s. Wright'!$D$2:$EE$2,'Proforma Summary'!G$4,'201 s. Wright'!$D31:$EE31)</f>
        <v>-1636.624871</v>
      </c>
      <c r="H31" s="49">
        <f>SUMIF('201 s. Wright'!$D$2:$EE$2,'Proforma Summary'!H$4,'201 s. Wright'!$D31:$EE31)</f>
        <v>-1685.723617</v>
      </c>
      <c r="I31" s="49">
        <f>SUMIF('201 s. Wright'!$D$2:$EE$2,'Proforma Summary'!I$4,'201 s. Wright'!$D31:$EE31)</f>
        <v>-1736.295325</v>
      </c>
      <c r="J31" s="49">
        <f>SUMIF('201 s. Wright'!$D$2:$EE$2,'Proforma Summary'!J$4,'201 s. Wright'!$D31:$EE31)</f>
        <v>-1788.384185</v>
      </c>
      <c r="K31" s="49">
        <f>SUMIF('201 s. Wright'!$D$2:$EE$2,'Proforma Summary'!K$4,'201 s. Wright'!$D31:$EE31)</f>
        <v>-1842.035711</v>
      </c>
      <c r="L31" s="49">
        <f>SUMIF('201 s. Wright'!$D$2:$EE$2,'Proforma Summary'!L$4,'201 s. Wright'!$D31:$EE31)</f>
        <v>-1897.296782</v>
      </c>
      <c r="M31" s="199">
        <f>SUMIF('201 s. Wright'!$D$2:$EE$2,'Proforma Summary'!M$4,'201 s. Wright'!$D31:$EE31)</f>
        <v>-1954.215686</v>
      </c>
      <c r="N31" s="36"/>
      <c r="O31" s="194" t="str">
        <f>'408 e. Stoughton'!C31</f>
        <v>Pest Control</v>
      </c>
      <c r="P31" s="1"/>
      <c r="Q31" s="49">
        <f>SUMIF('408 e. Stoughton'!$D$2:$EE$2,'Proforma Summary'!Q$4,'408 e. Stoughton'!$D31:$EE32)</f>
        <v>-1518.5187</v>
      </c>
      <c r="R31" s="49">
        <f>SUMIF('408 e. Stoughton'!$D$2:$EE$2,'Proforma Summary'!R$4,'408 e. Stoughton'!$D31:$EE32)</f>
        <v>-1564.074261</v>
      </c>
      <c r="S31" s="49">
        <f>SUMIF('408 e. Stoughton'!$D$2:$EE$2,'Proforma Summary'!S$4,'408 e. Stoughton'!$D31:$EE32)</f>
        <v>-1610.996489</v>
      </c>
      <c r="T31" s="49">
        <f>SUMIF('408 e. Stoughton'!$D$2:$EE$2,'Proforma Summary'!T$4,'408 e. Stoughton'!$D31:$EE32)</f>
        <v>-1659.326383</v>
      </c>
      <c r="U31" s="49">
        <f>SUMIF('408 e. Stoughton'!$D$2:$EE$2,'Proforma Summary'!U$4,'408 e. Stoughton'!$D31:$EE32)</f>
        <v>-1709.106175</v>
      </c>
      <c r="V31" s="49">
        <f>SUMIF('408 e. Stoughton'!$D$2:$EE$2,'Proforma Summary'!V$4,'408 e. Stoughton'!$D31:$EE32)</f>
        <v>-1760.37936</v>
      </c>
      <c r="W31" s="49">
        <f>SUMIF('408 e. Stoughton'!$D$2:$EE$2,'Proforma Summary'!W$4,'408 e. Stoughton'!$D31:$EE32)</f>
        <v>-1813.190741</v>
      </c>
      <c r="X31" s="49">
        <f>SUMIF('408 e. Stoughton'!$D$2:$EE$2,'Proforma Summary'!X$4,'408 e. Stoughton'!$D31:$EE32)</f>
        <v>-1867.586463</v>
      </c>
      <c r="Y31" s="49">
        <f>SUMIF('408 e. Stoughton'!$D$2:$EE$2,'Proforma Summary'!Y$4,'408 e. Stoughton'!$D31:$EE32)</f>
        <v>-1923.614057</v>
      </c>
      <c r="Z31" s="199">
        <f>SUMIF('408 e. Stoughton'!$D$2:$EE$2,'Proforma Summary'!Z$4,'408 e. Stoughton'!$D31:$EE32)</f>
        <v>-1981.322479</v>
      </c>
      <c r="AA31" s="36"/>
      <c r="AB31" s="194" t="str">
        <f t="shared" si="7"/>
        <v>Pest Control</v>
      </c>
      <c r="AC31" s="1"/>
      <c r="AD31" s="49">
        <f>SUMIF('902 s. Lincoln'!$D$2:$EE$2,'Proforma Summary'!AD$4,'902 s. Lincoln'!$D31:$EE31)</f>
        <v>-1206.7377</v>
      </c>
      <c r="AE31" s="49">
        <f>SUMIF('902 s. Lincoln'!$D$2:$EE$2,'Proforma Summary'!AE$4,'902 s. Lincoln'!$D31:$EE31)</f>
        <v>-1242.939831</v>
      </c>
      <c r="AF31" s="49">
        <f>SUMIF('902 s. Lincoln'!$D$2:$EE$2,'Proforma Summary'!AF$4,'902 s. Lincoln'!$D31:$EE31)</f>
        <v>-1280.228026</v>
      </c>
      <c r="AG31" s="49">
        <f>SUMIF('902 s. Lincoln'!$D$2:$EE$2,'Proforma Summary'!AG$4,'902 s. Lincoln'!$D31:$EE31)</f>
        <v>-1318.634867</v>
      </c>
      <c r="AH31" s="49">
        <f>SUMIF('902 s. Lincoln'!$D$2:$EE$2,'Proforma Summary'!AH$4,'902 s. Lincoln'!$D31:$EE31)</f>
        <v>-1358.193913</v>
      </c>
      <c r="AI31" s="49">
        <f>SUMIF('902 s. Lincoln'!$D$2:$EE$2,'Proforma Summary'!AI$4,'902 s. Lincoln'!$D31:$EE31)</f>
        <v>-1398.93973</v>
      </c>
      <c r="AJ31" s="49">
        <f>SUMIF('902 s. Lincoln'!$D$2:$EE$2,'Proforma Summary'!AJ$4,'902 s. Lincoln'!$D31:$EE31)</f>
        <v>-1440.907922</v>
      </c>
      <c r="AK31" s="49">
        <f>SUMIF('902 s. Lincoln'!$D$2:$EE$2,'Proforma Summary'!AK$4,'902 s. Lincoln'!$D31:$EE31)</f>
        <v>-1484.13516</v>
      </c>
      <c r="AL31" s="49">
        <f>SUMIF('902 s. Lincoln'!$D$2:$EE$2,'Proforma Summary'!AL$4,'902 s. Lincoln'!$D31:$EE31)</f>
        <v>-1528.659214</v>
      </c>
      <c r="AM31" s="199">
        <f>SUMIF('902 s. Lincoln'!$D$2:$EE$2,'Proforma Summary'!AM$4,'902 s. Lincoln'!$D31:$EE31)</f>
        <v>-1574.518991</v>
      </c>
      <c r="AN31" s="36"/>
      <c r="AO31" s="194" t="str">
        <f t="shared" si="8"/>
        <v>Pest Control</v>
      </c>
      <c r="AP31" s="1"/>
      <c r="AQ31" s="49">
        <f>SUMIF('105 e. Green'!$D$2:$EE$2,'Proforma Summary'!AQ$4,'105 e. Green'!$D31:$EE31)</f>
        <v>-2050.0605</v>
      </c>
      <c r="AR31" s="49">
        <f>SUMIF('105 e. Green'!$D$2:$EE$2,'Proforma Summary'!AR$4,'105 e. Green'!$D31:$EE31)</f>
        <v>-2111.562315</v>
      </c>
      <c r="AS31" s="49">
        <f>SUMIF('105 e. Green'!$D$2:$EE$2,'Proforma Summary'!AS$4,'105 e. Green'!$D31:$EE31)</f>
        <v>-2174.909184</v>
      </c>
      <c r="AT31" s="49">
        <f>SUMIF('105 e. Green'!$D$2:$EE$2,'Proforma Summary'!AT$4,'105 e. Green'!$D31:$EE31)</f>
        <v>-2240.15646</v>
      </c>
      <c r="AU31" s="49">
        <f>SUMIF('105 e. Green'!$D$2:$EE$2,'Proforma Summary'!AU$4,'105 e. Green'!$D31:$EE31)</f>
        <v>-2307.361154</v>
      </c>
      <c r="AV31" s="49">
        <f>SUMIF('105 e. Green'!$D$2:$EE$2,'Proforma Summary'!AV$4,'105 e. Green'!$D31:$EE31)</f>
        <v>-2376.581988</v>
      </c>
      <c r="AW31" s="49">
        <f>SUMIF('105 e. Green'!$D$2:$EE$2,'Proforma Summary'!AW$4,'105 e. Green'!$D31:$EE31)</f>
        <v>-2447.879448</v>
      </c>
      <c r="AX31" s="49">
        <f>SUMIF('105 e. Green'!$D$2:$EE$2,'Proforma Summary'!AX$4,'105 e. Green'!$D31:$EE31)</f>
        <v>-2521.315831</v>
      </c>
      <c r="AY31" s="49">
        <f>SUMIF('105 e. Green'!$D$2:$EE$2,'Proforma Summary'!AY$4,'105 e. Green'!$D31:$EE31)</f>
        <v>-2596.955306</v>
      </c>
      <c r="AZ31" s="199">
        <f>SUMIF('105 e. Green'!$D$2:$EE$2,'Proforma Summary'!AZ$4,'105 e. Green'!$D31:$EE31)</f>
        <v>-2674.863966</v>
      </c>
    </row>
    <row r="32" ht="15.75" customHeight="1">
      <c r="A32" s="36"/>
      <c r="B32" s="194" t="str">
        <f>'201 s. Wright'!C32</f>
        <v>Alarm Services</v>
      </c>
      <c r="C32" s="63"/>
      <c r="D32" s="49">
        <f>SUMIF('201 s. Wright'!$D$2:$EE$2,'Proforma Summary'!D$4,'201 s. Wright'!$D32:$EE32)</f>
        <v>-1605.77</v>
      </c>
      <c r="E32" s="49">
        <f>SUMIF('201 s. Wright'!$D$2:$EE$2,'Proforma Summary'!E$4,'201 s. Wright'!$D32:$EE32)</f>
        <v>-1653.9431</v>
      </c>
      <c r="F32" s="49">
        <f>SUMIF('201 s. Wright'!$D$2:$EE$2,'Proforma Summary'!F$4,'201 s. Wright'!$D32:$EE32)</f>
        <v>-1703.561393</v>
      </c>
      <c r="G32" s="49">
        <f>SUMIF('201 s. Wright'!$D$2:$EE$2,'Proforma Summary'!G$4,'201 s. Wright'!$D32:$EE32)</f>
        <v>-1754.668235</v>
      </c>
      <c r="H32" s="49">
        <f>SUMIF('201 s. Wright'!$D$2:$EE$2,'Proforma Summary'!H$4,'201 s. Wright'!$D32:$EE32)</f>
        <v>-1807.308282</v>
      </c>
      <c r="I32" s="49">
        <f>SUMIF('201 s. Wright'!$D$2:$EE$2,'Proforma Summary'!I$4,'201 s. Wright'!$D32:$EE32)</f>
        <v>-1861.52753</v>
      </c>
      <c r="J32" s="49">
        <f>SUMIF('201 s. Wright'!$D$2:$EE$2,'Proforma Summary'!J$4,'201 s. Wright'!$D32:$EE32)</f>
        <v>-1917.373356</v>
      </c>
      <c r="K32" s="49">
        <f>SUMIF('201 s. Wright'!$D$2:$EE$2,'Proforma Summary'!K$4,'201 s. Wright'!$D32:$EE32)</f>
        <v>-1974.894557</v>
      </c>
      <c r="L32" s="49">
        <f>SUMIF('201 s. Wright'!$D$2:$EE$2,'Proforma Summary'!L$4,'201 s. Wright'!$D32:$EE32)</f>
        <v>-2034.141394</v>
      </c>
      <c r="M32" s="199">
        <f>SUMIF('201 s. Wright'!$D$2:$EE$2,'Proforma Summary'!M$4,'201 s. Wright'!$D32:$EE32)</f>
        <v>-2095.165635</v>
      </c>
      <c r="N32" s="36"/>
      <c r="O32" s="194" t="str">
        <f>'408 e. Stoughton'!C32</f>
        <v>Alarm Services</v>
      </c>
      <c r="P32" s="63"/>
      <c r="Q32" s="49">
        <f>SUMIF('408 e. Stoughton'!$D$2:$EE$2,'Proforma Summary'!Q$4,'408 e. Stoughton'!$D32:$EE33)</f>
        <v>-1941.55</v>
      </c>
      <c r="R32" s="49">
        <f>SUMIF('408 e. Stoughton'!$D$2:$EE$2,'Proforma Summary'!R$4,'408 e. Stoughton'!$D32:$EE33)</f>
        <v>-1999.7965</v>
      </c>
      <c r="S32" s="49">
        <f>SUMIF('408 e. Stoughton'!$D$2:$EE$2,'Proforma Summary'!S$4,'408 e. Stoughton'!$D32:$EE33)</f>
        <v>-2059.790395</v>
      </c>
      <c r="T32" s="49">
        <f>SUMIF('408 e. Stoughton'!$D$2:$EE$2,'Proforma Summary'!T$4,'408 e. Stoughton'!$D32:$EE33)</f>
        <v>-2121.584107</v>
      </c>
      <c r="U32" s="49">
        <f>SUMIF('408 e. Stoughton'!$D$2:$EE$2,'Proforma Summary'!U$4,'408 e. Stoughton'!$D32:$EE33)</f>
        <v>-2185.23163</v>
      </c>
      <c r="V32" s="49">
        <f>SUMIF('408 e. Stoughton'!$D$2:$EE$2,'Proforma Summary'!V$4,'408 e. Stoughton'!$D32:$EE33)</f>
        <v>-2250.788579</v>
      </c>
      <c r="W32" s="49">
        <f>SUMIF('408 e. Stoughton'!$D$2:$EE$2,'Proforma Summary'!W$4,'408 e. Stoughton'!$D32:$EE33)</f>
        <v>-2318.312236</v>
      </c>
      <c r="X32" s="49">
        <f>SUMIF('408 e. Stoughton'!$D$2:$EE$2,'Proforma Summary'!X$4,'408 e. Stoughton'!$D32:$EE33)</f>
        <v>-2387.861603</v>
      </c>
      <c r="Y32" s="49">
        <f>SUMIF('408 e. Stoughton'!$D$2:$EE$2,'Proforma Summary'!Y$4,'408 e. Stoughton'!$D32:$EE33)</f>
        <v>-2459.497452</v>
      </c>
      <c r="Z32" s="199">
        <f>SUMIF('408 e. Stoughton'!$D$2:$EE$2,'Proforma Summary'!Z$4,'408 e. Stoughton'!$D32:$EE33)</f>
        <v>-2533.282375</v>
      </c>
      <c r="AA32" s="36"/>
      <c r="AB32" s="194" t="str">
        <f t="shared" si="7"/>
        <v>Alarm Services</v>
      </c>
      <c r="AC32" s="63"/>
      <c r="AD32" s="49">
        <f>SUMIF('902 s. Lincoln'!$D$2:$EE$2,'Proforma Summary'!AD$4,'902 s. Lincoln'!$D32:$EE32)</f>
        <v>-3645.9322</v>
      </c>
      <c r="AE32" s="49">
        <f>SUMIF('902 s. Lincoln'!$D$2:$EE$2,'Proforma Summary'!AE$4,'902 s. Lincoln'!$D32:$EE32)</f>
        <v>-3755.310166</v>
      </c>
      <c r="AF32" s="49">
        <f>SUMIF('902 s. Lincoln'!$D$2:$EE$2,'Proforma Summary'!AF$4,'902 s. Lincoln'!$D32:$EE32)</f>
        <v>-3867.969471</v>
      </c>
      <c r="AG32" s="49">
        <f>SUMIF('902 s. Lincoln'!$D$2:$EE$2,'Proforma Summary'!AG$4,'902 s. Lincoln'!$D32:$EE32)</f>
        <v>-3984.008555</v>
      </c>
      <c r="AH32" s="49">
        <f>SUMIF('902 s. Lincoln'!$D$2:$EE$2,'Proforma Summary'!AH$4,'902 s. Lincoln'!$D32:$EE32)</f>
        <v>-4103.528812</v>
      </c>
      <c r="AI32" s="49">
        <f>SUMIF('902 s. Lincoln'!$D$2:$EE$2,'Proforma Summary'!AI$4,'902 s. Lincoln'!$D32:$EE32)</f>
        <v>-4226.634676</v>
      </c>
      <c r="AJ32" s="49">
        <f>SUMIF('902 s. Lincoln'!$D$2:$EE$2,'Proforma Summary'!AJ$4,'902 s. Lincoln'!$D32:$EE32)</f>
        <v>-4353.433716</v>
      </c>
      <c r="AK32" s="49">
        <f>SUMIF('902 s. Lincoln'!$D$2:$EE$2,'Proforma Summary'!AK$4,'902 s. Lincoln'!$D32:$EE32)</f>
        <v>-4484.036728</v>
      </c>
      <c r="AL32" s="49">
        <f>SUMIF('902 s. Lincoln'!$D$2:$EE$2,'Proforma Summary'!AL$4,'902 s. Lincoln'!$D32:$EE32)</f>
        <v>-4618.55783</v>
      </c>
      <c r="AM32" s="199">
        <f>SUMIF('902 s. Lincoln'!$D$2:$EE$2,'Proforma Summary'!AM$4,'902 s. Lincoln'!$D32:$EE32)</f>
        <v>-4757.114565</v>
      </c>
      <c r="AN32" s="36"/>
      <c r="AO32" s="194" t="str">
        <f t="shared" si="8"/>
        <v>Alarm Services</v>
      </c>
      <c r="AP32" s="63"/>
      <c r="AQ32" s="49">
        <f>SUMIF('105 e. Green'!$D$2:$EE$2,'Proforma Summary'!AQ$4,'105 e. Green'!$D32:$EE32)</f>
        <v>-1527.1295</v>
      </c>
      <c r="AR32" s="49">
        <f>SUMIF('105 e. Green'!$D$2:$EE$2,'Proforma Summary'!AR$4,'105 e. Green'!$D32:$EE32)</f>
        <v>-1572.943385</v>
      </c>
      <c r="AS32" s="49">
        <f>SUMIF('105 e. Green'!$D$2:$EE$2,'Proforma Summary'!AS$4,'105 e. Green'!$D32:$EE32)</f>
        <v>-1620.131687</v>
      </c>
      <c r="AT32" s="49">
        <f>SUMIF('105 e. Green'!$D$2:$EE$2,'Proforma Summary'!AT$4,'105 e. Green'!$D32:$EE32)</f>
        <v>-1668.735637</v>
      </c>
      <c r="AU32" s="49">
        <f>SUMIF('105 e. Green'!$D$2:$EE$2,'Proforma Summary'!AU$4,'105 e. Green'!$D32:$EE32)</f>
        <v>-1718.797706</v>
      </c>
      <c r="AV32" s="49">
        <f>SUMIF('105 e. Green'!$D$2:$EE$2,'Proforma Summary'!AV$4,'105 e. Green'!$D32:$EE32)</f>
        <v>-1770.361637</v>
      </c>
      <c r="AW32" s="49">
        <f>SUMIF('105 e. Green'!$D$2:$EE$2,'Proforma Summary'!AW$4,'105 e. Green'!$D32:$EE32)</f>
        <v>-1823.472487</v>
      </c>
      <c r="AX32" s="49">
        <f>SUMIF('105 e. Green'!$D$2:$EE$2,'Proforma Summary'!AX$4,'105 e. Green'!$D32:$EE32)</f>
        <v>-1878.176661</v>
      </c>
      <c r="AY32" s="49">
        <f>SUMIF('105 e. Green'!$D$2:$EE$2,'Proforma Summary'!AY$4,'105 e. Green'!$D32:$EE32)</f>
        <v>-1934.521961</v>
      </c>
      <c r="AZ32" s="199">
        <f>SUMIF('105 e. Green'!$D$2:$EE$2,'Proforma Summary'!AZ$4,'105 e. Green'!$D32:$EE32)</f>
        <v>-1992.55762</v>
      </c>
    </row>
    <row r="33" ht="15.75" customHeight="1">
      <c r="A33" s="36"/>
      <c r="B33" s="194" t="str">
        <f>'201 s. Wright'!C33</f>
        <v>Tax</v>
      </c>
      <c r="C33" s="1"/>
      <c r="D33" s="49">
        <f>SUMIF('201 s. Wright'!$D$2:$EE$2,'Proforma Summary'!D$4,'201 s. Wright'!$D33:$EE33)</f>
        <v>-71016.46</v>
      </c>
      <c r="E33" s="49">
        <f>SUMIF('201 s. Wright'!$D$2:$EE$2,'Proforma Summary'!E$4,'201 s. Wright'!$D33:$EE33)</f>
        <v>-73146.9538</v>
      </c>
      <c r="F33" s="49">
        <f>SUMIF('201 s. Wright'!$D$2:$EE$2,'Proforma Summary'!F$4,'201 s. Wright'!$D33:$EE33)</f>
        <v>-75341.36241</v>
      </c>
      <c r="G33" s="49">
        <f>SUMIF('201 s. Wright'!$D$2:$EE$2,'Proforma Summary'!G$4,'201 s. Wright'!$D33:$EE33)</f>
        <v>-77601.60329</v>
      </c>
      <c r="H33" s="49">
        <f>SUMIF('201 s. Wright'!$D$2:$EE$2,'Proforma Summary'!H$4,'201 s. Wright'!$D33:$EE33)</f>
        <v>-79929.65139</v>
      </c>
      <c r="I33" s="49">
        <f>SUMIF('201 s. Wright'!$D$2:$EE$2,'Proforma Summary'!I$4,'201 s. Wright'!$D33:$EE33)</f>
        <v>-82327.54093</v>
      </c>
      <c r="J33" s="49">
        <f>SUMIF('201 s. Wright'!$D$2:$EE$2,'Proforma Summary'!J$4,'201 s. Wright'!$D33:$EE33)</f>
        <v>-84797.36715</v>
      </c>
      <c r="K33" s="49">
        <f>SUMIF('201 s. Wright'!$D$2:$EE$2,'Proforma Summary'!K$4,'201 s. Wright'!$D33:$EE33)</f>
        <v>-87341.28817</v>
      </c>
      <c r="L33" s="49">
        <f>SUMIF('201 s. Wright'!$D$2:$EE$2,'Proforma Summary'!L$4,'201 s. Wright'!$D33:$EE33)</f>
        <v>-89961.52681</v>
      </c>
      <c r="M33" s="199">
        <f>SUMIF('201 s. Wright'!$D$2:$EE$2,'Proforma Summary'!M$4,'201 s. Wright'!$D33:$EE33)</f>
        <v>-92660.37262</v>
      </c>
      <c r="N33" s="36"/>
      <c r="O33" s="194" t="str">
        <f>'408 e. Stoughton'!C33</f>
        <v>Tax</v>
      </c>
      <c r="P33" s="1"/>
      <c r="Q33" s="49">
        <f>SUMIF('408 e. Stoughton'!$D$2:$EE$2,'Proforma Summary'!Q$4,'408 e. Stoughton'!$D33:$EE34)</f>
        <v>-30604.83</v>
      </c>
      <c r="R33" s="49">
        <f>SUMIF('408 e. Stoughton'!$D$2:$EE$2,'Proforma Summary'!R$4,'408 e. Stoughton'!$D33:$EE34)</f>
        <v>-31522.9749</v>
      </c>
      <c r="S33" s="49">
        <f>SUMIF('408 e. Stoughton'!$D$2:$EE$2,'Proforma Summary'!S$4,'408 e. Stoughton'!$D33:$EE34)</f>
        <v>-32468.66415</v>
      </c>
      <c r="T33" s="49">
        <f>SUMIF('408 e. Stoughton'!$D$2:$EE$2,'Proforma Summary'!T$4,'408 e. Stoughton'!$D33:$EE34)</f>
        <v>-33442.72407</v>
      </c>
      <c r="U33" s="49">
        <f>SUMIF('408 e. Stoughton'!$D$2:$EE$2,'Proforma Summary'!U$4,'408 e. Stoughton'!$D33:$EE34)</f>
        <v>-34446.00579</v>
      </c>
      <c r="V33" s="49">
        <f>SUMIF('408 e. Stoughton'!$D$2:$EE$2,'Proforma Summary'!V$4,'408 e. Stoughton'!$D33:$EE34)</f>
        <v>-35479.38597</v>
      </c>
      <c r="W33" s="49">
        <f>SUMIF('408 e. Stoughton'!$D$2:$EE$2,'Proforma Summary'!W$4,'408 e. Stoughton'!$D33:$EE34)</f>
        <v>-36543.76755</v>
      </c>
      <c r="X33" s="49">
        <f>SUMIF('408 e. Stoughton'!$D$2:$EE$2,'Proforma Summary'!X$4,'408 e. Stoughton'!$D33:$EE34)</f>
        <v>-37640.08057</v>
      </c>
      <c r="Y33" s="49">
        <f>SUMIF('408 e. Stoughton'!$D$2:$EE$2,'Proforma Summary'!Y$4,'408 e. Stoughton'!$D33:$EE34)</f>
        <v>-38769.28299</v>
      </c>
      <c r="Z33" s="199">
        <f>SUMIF('408 e. Stoughton'!$D$2:$EE$2,'Proforma Summary'!Z$4,'408 e. Stoughton'!$D33:$EE34)</f>
        <v>-39932.36148</v>
      </c>
      <c r="AA33" s="36"/>
      <c r="AB33" s="194" t="str">
        <f t="shared" si="7"/>
        <v>Tax</v>
      </c>
      <c r="AC33" s="1"/>
      <c r="AD33" s="49">
        <f>SUMIF('902 s. Lincoln'!$D$2:$EE$2,'Proforma Summary'!AD$4,'902 s. Lincoln'!$D33:$EE33)</f>
        <v>-58820.83</v>
      </c>
      <c r="AE33" s="49">
        <f>SUMIF('902 s. Lincoln'!$D$2:$EE$2,'Proforma Summary'!AE$4,'902 s. Lincoln'!$D33:$EE33)</f>
        <v>-60585.4549</v>
      </c>
      <c r="AF33" s="49">
        <f>SUMIF('902 s. Lincoln'!$D$2:$EE$2,'Proforma Summary'!AF$4,'902 s. Lincoln'!$D33:$EE33)</f>
        <v>-62403.01855</v>
      </c>
      <c r="AG33" s="49">
        <f>SUMIF('902 s. Lincoln'!$D$2:$EE$2,'Proforma Summary'!AG$4,'902 s. Lincoln'!$D33:$EE33)</f>
        <v>-64275.1091</v>
      </c>
      <c r="AH33" s="49">
        <f>SUMIF('902 s. Lincoln'!$D$2:$EE$2,'Proforma Summary'!AH$4,'902 s. Lincoln'!$D33:$EE33)</f>
        <v>-66203.36238</v>
      </c>
      <c r="AI33" s="49">
        <f>SUMIF('902 s. Lincoln'!$D$2:$EE$2,'Proforma Summary'!AI$4,'902 s. Lincoln'!$D33:$EE33)</f>
        <v>-68189.46325</v>
      </c>
      <c r="AJ33" s="49">
        <f>SUMIF('902 s. Lincoln'!$D$2:$EE$2,'Proforma Summary'!AJ$4,'902 s. Lincoln'!$D33:$EE33)</f>
        <v>-70235.14715</v>
      </c>
      <c r="AK33" s="49">
        <f>SUMIF('902 s. Lincoln'!$D$2:$EE$2,'Proforma Summary'!AK$4,'902 s. Lincoln'!$D33:$EE33)</f>
        <v>-72342.20156</v>
      </c>
      <c r="AL33" s="49">
        <f>SUMIF('902 s. Lincoln'!$D$2:$EE$2,'Proforma Summary'!AL$4,'902 s. Lincoln'!$D33:$EE33)</f>
        <v>-74512.46761</v>
      </c>
      <c r="AM33" s="199">
        <f>SUMIF('902 s. Lincoln'!$D$2:$EE$2,'Proforma Summary'!AM$4,'902 s. Lincoln'!$D33:$EE33)</f>
        <v>-76747.84163</v>
      </c>
      <c r="AN33" s="36"/>
      <c r="AO33" s="194" t="str">
        <f t="shared" si="8"/>
        <v>Tax</v>
      </c>
      <c r="AP33" s="1"/>
      <c r="AQ33" s="49">
        <f>SUMIF('105 e. Green'!$D$2:$EE$2,'Proforma Summary'!AQ$4,'105 e. Green'!$D33:$EE33)</f>
        <v>-44532.25</v>
      </c>
      <c r="AR33" s="49">
        <f>SUMIF('105 e. Green'!$D$2:$EE$2,'Proforma Summary'!AR$4,'105 e. Green'!$D33:$EE33)</f>
        <v>-45868.2175</v>
      </c>
      <c r="AS33" s="49">
        <f>SUMIF('105 e. Green'!$D$2:$EE$2,'Proforma Summary'!AS$4,'105 e. Green'!$D33:$EE33)</f>
        <v>-47244.26403</v>
      </c>
      <c r="AT33" s="49">
        <f>SUMIF('105 e. Green'!$D$2:$EE$2,'Proforma Summary'!AT$4,'105 e. Green'!$D33:$EE33)</f>
        <v>-48661.59195</v>
      </c>
      <c r="AU33" s="49">
        <f>SUMIF('105 e. Green'!$D$2:$EE$2,'Proforma Summary'!AU$4,'105 e. Green'!$D33:$EE33)</f>
        <v>-50121.4397</v>
      </c>
      <c r="AV33" s="49">
        <f>SUMIF('105 e. Green'!$D$2:$EE$2,'Proforma Summary'!AV$4,'105 e. Green'!$D33:$EE33)</f>
        <v>-51625.0829</v>
      </c>
      <c r="AW33" s="49">
        <f>SUMIF('105 e. Green'!$D$2:$EE$2,'Proforma Summary'!AW$4,'105 e. Green'!$D33:$EE33)</f>
        <v>-53173.83538</v>
      </c>
      <c r="AX33" s="49">
        <f>SUMIF('105 e. Green'!$D$2:$EE$2,'Proforma Summary'!AX$4,'105 e. Green'!$D33:$EE33)</f>
        <v>-54769.05044</v>
      </c>
      <c r="AY33" s="49">
        <f>SUMIF('105 e. Green'!$D$2:$EE$2,'Proforma Summary'!AY$4,'105 e. Green'!$D33:$EE33)</f>
        <v>-56412.12196</v>
      </c>
      <c r="AZ33" s="199">
        <f>SUMIF('105 e. Green'!$D$2:$EE$2,'Proforma Summary'!AZ$4,'105 e. Green'!$D33:$EE33)</f>
        <v>-58104.48562</v>
      </c>
    </row>
    <row r="34" ht="15.75" customHeight="1">
      <c r="A34" s="36"/>
      <c r="B34" s="194" t="str">
        <f>'201 s. Wright'!C34</f>
        <v>Insurance</v>
      </c>
      <c r="C34" s="1"/>
      <c r="D34" s="49">
        <f>SUMIF('201 s. Wright'!$D$2:$EE$2,'Proforma Summary'!D$4,'201 s. Wright'!$D34:$EE34)</f>
        <v>-9309.8816</v>
      </c>
      <c r="E34" s="49">
        <f>SUMIF('201 s. Wright'!$D$2:$EE$2,'Proforma Summary'!E$4,'201 s. Wright'!$D34:$EE34)</f>
        <v>-9589.178048</v>
      </c>
      <c r="F34" s="49">
        <f>SUMIF('201 s. Wright'!$D$2:$EE$2,'Proforma Summary'!F$4,'201 s. Wright'!$D34:$EE34)</f>
        <v>-9876.853389</v>
      </c>
      <c r="G34" s="49">
        <f>SUMIF('201 s. Wright'!$D$2:$EE$2,'Proforma Summary'!G$4,'201 s. Wright'!$D34:$EE34)</f>
        <v>-10173.15899</v>
      </c>
      <c r="H34" s="49">
        <f>SUMIF('201 s. Wright'!$D$2:$EE$2,'Proforma Summary'!H$4,'201 s. Wright'!$D34:$EE34)</f>
        <v>-10478.35376</v>
      </c>
      <c r="I34" s="49">
        <f>SUMIF('201 s. Wright'!$D$2:$EE$2,'Proforma Summary'!I$4,'201 s. Wright'!$D34:$EE34)</f>
        <v>-10792.70437</v>
      </c>
      <c r="J34" s="49">
        <f>SUMIF('201 s. Wright'!$D$2:$EE$2,'Proforma Summary'!J$4,'201 s. Wright'!$D34:$EE34)</f>
        <v>-11116.4855</v>
      </c>
      <c r="K34" s="49">
        <f>SUMIF('201 s. Wright'!$D$2:$EE$2,'Proforma Summary'!K$4,'201 s. Wright'!$D34:$EE34)</f>
        <v>-11449.98007</v>
      </c>
      <c r="L34" s="49">
        <f>SUMIF('201 s. Wright'!$D$2:$EE$2,'Proforma Summary'!L$4,'201 s. Wright'!$D34:$EE34)</f>
        <v>-11793.47947</v>
      </c>
      <c r="M34" s="199">
        <f>SUMIF('201 s. Wright'!$D$2:$EE$2,'Proforma Summary'!M$4,'201 s. Wright'!$D34:$EE34)</f>
        <v>-12147.28386</v>
      </c>
      <c r="N34" s="36"/>
      <c r="O34" s="194" t="str">
        <f>'408 e. Stoughton'!C34</f>
        <v>Insurance</v>
      </c>
      <c r="P34" s="1"/>
      <c r="Q34" s="49">
        <f>SUMIF('408 e. Stoughton'!$D$2:$EE$2,'Proforma Summary'!Q$4,'408 e. Stoughton'!$D34:$EE35)</f>
        <v>-7548.3653</v>
      </c>
      <c r="R34" s="49">
        <f>SUMIF('408 e. Stoughton'!$D$2:$EE$2,'Proforma Summary'!R$4,'408 e. Stoughton'!$D34:$EE35)</f>
        <v>-7774.816259</v>
      </c>
      <c r="S34" s="49">
        <f>SUMIF('408 e. Stoughton'!$D$2:$EE$2,'Proforma Summary'!S$4,'408 e. Stoughton'!$D34:$EE35)</f>
        <v>-8008.060747</v>
      </c>
      <c r="T34" s="49">
        <f>SUMIF('408 e. Stoughton'!$D$2:$EE$2,'Proforma Summary'!T$4,'408 e. Stoughton'!$D34:$EE35)</f>
        <v>-8248.302569</v>
      </c>
      <c r="U34" s="49">
        <f>SUMIF('408 e. Stoughton'!$D$2:$EE$2,'Proforma Summary'!U$4,'408 e. Stoughton'!$D34:$EE35)</f>
        <v>-8495.751646</v>
      </c>
      <c r="V34" s="49">
        <f>SUMIF('408 e. Stoughton'!$D$2:$EE$2,'Proforma Summary'!V$4,'408 e. Stoughton'!$D34:$EE35)</f>
        <v>-8750.624196</v>
      </c>
      <c r="W34" s="49">
        <f>SUMIF('408 e. Stoughton'!$D$2:$EE$2,'Proforma Summary'!W$4,'408 e. Stoughton'!$D34:$EE35)</f>
        <v>-9013.142922</v>
      </c>
      <c r="X34" s="49">
        <f>SUMIF('408 e. Stoughton'!$D$2:$EE$2,'Proforma Summary'!X$4,'408 e. Stoughton'!$D34:$EE35)</f>
        <v>-9283.537209</v>
      </c>
      <c r="Y34" s="49">
        <f>SUMIF('408 e. Stoughton'!$D$2:$EE$2,'Proforma Summary'!Y$4,'408 e. Stoughton'!$D34:$EE35)</f>
        <v>-9562.043325</v>
      </c>
      <c r="Z34" s="199">
        <f>SUMIF('408 e. Stoughton'!$D$2:$EE$2,'Proforma Summary'!Z$4,'408 e. Stoughton'!$D34:$EE35)</f>
        <v>-9848.904625</v>
      </c>
      <c r="AA34" s="36"/>
      <c r="AB34" s="194" t="str">
        <f t="shared" si="7"/>
        <v>Insurance</v>
      </c>
      <c r="AC34" s="1"/>
      <c r="AD34" s="49">
        <f>SUMIF('902 s. Lincoln'!$D$2:$EE$2,'Proforma Summary'!AD$4,'902 s. Lincoln'!$D34:$EE34)</f>
        <v>-10394.9145</v>
      </c>
      <c r="AE34" s="49">
        <f>SUMIF('902 s. Lincoln'!$D$2:$EE$2,'Proforma Summary'!AE$4,'902 s. Lincoln'!$D34:$EE34)</f>
        <v>-10706.76194</v>
      </c>
      <c r="AF34" s="49">
        <f>SUMIF('902 s. Lincoln'!$D$2:$EE$2,'Proforma Summary'!AF$4,'902 s. Lincoln'!$D34:$EE34)</f>
        <v>-11027.96479</v>
      </c>
      <c r="AG34" s="49">
        <f>SUMIF('902 s. Lincoln'!$D$2:$EE$2,'Proforma Summary'!AG$4,'902 s. Lincoln'!$D34:$EE34)</f>
        <v>-11358.80374</v>
      </c>
      <c r="AH34" s="49">
        <f>SUMIF('902 s. Lincoln'!$D$2:$EE$2,'Proforma Summary'!AH$4,'902 s. Lincoln'!$D34:$EE34)</f>
        <v>-11699.56785</v>
      </c>
      <c r="AI34" s="49">
        <f>SUMIF('902 s. Lincoln'!$D$2:$EE$2,'Proforma Summary'!AI$4,'902 s. Lincoln'!$D34:$EE34)</f>
        <v>-12050.55488</v>
      </c>
      <c r="AJ34" s="49">
        <f>SUMIF('902 s. Lincoln'!$D$2:$EE$2,'Proforma Summary'!AJ$4,'902 s. Lincoln'!$D34:$EE34)</f>
        <v>-12412.07153</v>
      </c>
      <c r="AK34" s="49">
        <f>SUMIF('902 s. Lincoln'!$D$2:$EE$2,'Proforma Summary'!AK$4,'902 s. Lincoln'!$D34:$EE34)</f>
        <v>-12784.43368</v>
      </c>
      <c r="AL34" s="49">
        <f>SUMIF('902 s. Lincoln'!$D$2:$EE$2,'Proforma Summary'!AL$4,'902 s. Lincoln'!$D34:$EE34)</f>
        <v>-13167.96669</v>
      </c>
      <c r="AM34" s="199">
        <f>SUMIF('902 s. Lincoln'!$D$2:$EE$2,'Proforma Summary'!AM$4,'902 s. Lincoln'!$D34:$EE34)</f>
        <v>-13563.00569</v>
      </c>
      <c r="AN34" s="36"/>
      <c r="AO34" s="194" t="str">
        <f t="shared" si="8"/>
        <v>Insurance</v>
      </c>
      <c r="AP34" s="1"/>
      <c r="AQ34" s="49">
        <f>SUMIF('105 e. Green'!$D$2:$EE$2,'Proforma Summary'!AQ$4,'105 e. Green'!$D34:$EE34)</f>
        <v>-10398.1796</v>
      </c>
      <c r="AR34" s="49">
        <f>SUMIF('105 e. Green'!$D$2:$EE$2,'Proforma Summary'!AR$4,'105 e. Green'!$D34:$EE34)</f>
        <v>-10710.12499</v>
      </c>
      <c r="AS34" s="49">
        <f>SUMIF('105 e. Green'!$D$2:$EE$2,'Proforma Summary'!AS$4,'105 e. Green'!$D34:$EE34)</f>
        <v>-11031.42874</v>
      </c>
      <c r="AT34" s="49">
        <f>SUMIF('105 e. Green'!$D$2:$EE$2,'Proforma Summary'!AT$4,'105 e. Green'!$D34:$EE34)</f>
        <v>-11362.3716</v>
      </c>
      <c r="AU34" s="49">
        <f>SUMIF('105 e. Green'!$D$2:$EE$2,'Proforma Summary'!AU$4,'105 e. Green'!$D34:$EE34)</f>
        <v>-11703.24275</v>
      </c>
      <c r="AV34" s="49">
        <f>SUMIF('105 e. Green'!$D$2:$EE$2,'Proforma Summary'!AV$4,'105 e. Green'!$D34:$EE34)</f>
        <v>-12054.34003</v>
      </c>
      <c r="AW34" s="49">
        <f>SUMIF('105 e. Green'!$D$2:$EE$2,'Proforma Summary'!AW$4,'105 e. Green'!$D34:$EE34)</f>
        <v>-12415.97023</v>
      </c>
      <c r="AX34" s="49">
        <f>SUMIF('105 e. Green'!$D$2:$EE$2,'Proforma Summary'!AX$4,'105 e. Green'!$D34:$EE34)</f>
        <v>-12788.44934</v>
      </c>
      <c r="AY34" s="49">
        <f>SUMIF('105 e. Green'!$D$2:$EE$2,'Proforma Summary'!AY$4,'105 e. Green'!$D34:$EE34)</f>
        <v>-13172.10282</v>
      </c>
      <c r="AZ34" s="199">
        <f>SUMIF('105 e. Green'!$D$2:$EE$2,'Proforma Summary'!AZ$4,'105 e. Green'!$D34:$EE34)</f>
        <v>-13567.2659</v>
      </c>
    </row>
    <row r="35" ht="15.75" customHeight="1">
      <c r="A35" s="36"/>
      <c r="B35" s="194" t="str">
        <f>'201 s. Wright'!C35</f>
        <v>Other Expenses (Show fee, Technology fee, Permits, General Liability)</v>
      </c>
      <c r="C35" s="63"/>
      <c r="D35" s="49">
        <f>SUMIF('201 s. Wright'!$D$2:$EE$2,'Proforma Summary'!D$4,'201 s. Wright'!$D35:$EE35)</f>
        <v>-1277.2</v>
      </c>
      <c r="E35" s="49">
        <f>SUMIF('201 s. Wright'!$D$2:$EE$2,'Proforma Summary'!E$4,'201 s. Wright'!$D35:$EE35)</f>
        <v>-1315.516</v>
      </c>
      <c r="F35" s="49">
        <f>SUMIF('201 s. Wright'!$D$2:$EE$2,'Proforma Summary'!F$4,'201 s. Wright'!$D35:$EE35)</f>
        <v>-1354.98148</v>
      </c>
      <c r="G35" s="49">
        <f>SUMIF('201 s. Wright'!$D$2:$EE$2,'Proforma Summary'!G$4,'201 s. Wright'!$D35:$EE35)</f>
        <v>-1395.630924</v>
      </c>
      <c r="H35" s="49">
        <f>SUMIF('201 s. Wright'!$D$2:$EE$2,'Proforma Summary'!H$4,'201 s. Wright'!$D35:$EE35)</f>
        <v>-1437.499852</v>
      </c>
      <c r="I35" s="49">
        <f>SUMIF('201 s. Wright'!$D$2:$EE$2,'Proforma Summary'!I$4,'201 s. Wright'!$D35:$EE35)</f>
        <v>-1480.624848</v>
      </c>
      <c r="J35" s="49">
        <f>SUMIF('201 s. Wright'!$D$2:$EE$2,'Proforma Summary'!J$4,'201 s. Wright'!$D35:$EE35)</f>
        <v>-1525.043593</v>
      </c>
      <c r="K35" s="49">
        <f>SUMIF('201 s. Wright'!$D$2:$EE$2,'Proforma Summary'!K$4,'201 s. Wright'!$D35:$EE35)</f>
        <v>-1570.794901</v>
      </c>
      <c r="L35" s="49">
        <f>SUMIF('201 s. Wright'!$D$2:$EE$2,'Proforma Summary'!L$4,'201 s. Wright'!$D35:$EE35)</f>
        <v>-1617.918748</v>
      </c>
      <c r="M35" s="199">
        <f>SUMIF('201 s. Wright'!$D$2:$EE$2,'Proforma Summary'!M$4,'201 s. Wright'!$D35:$EE35)</f>
        <v>-1666.45631</v>
      </c>
      <c r="N35" s="36"/>
      <c r="O35" s="194" t="str">
        <f>'408 e. Stoughton'!C35</f>
        <v>Other Expenses (Elevator, Technology fee, Professional fee)</v>
      </c>
      <c r="P35" s="63"/>
      <c r="Q35" s="49">
        <f>SUMIF('408 e. Stoughton'!$D$2:$EE$2,'Proforma Summary'!Q$4,'408 e. Stoughton'!$D35:$EE36)</f>
        <v>-971.29</v>
      </c>
      <c r="R35" s="49">
        <f>SUMIF('408 e. Stoughton'!$D$2:$EE$2,'Proforma Summary'!R$4,'408 e. Stoughton'!$D35:$EE36)</f>
        <v>-1000.4287</v>
      </c>
      <c r="S35" s="49">
        <f>SUMIF('408 e. Stoughton'!$D$2:$EE$2,'Proforma Summary'!S$4,'408 e. Stoughton'!$D35:$EE36)</f>
        <v>-1030.441561</v>
      </c>
      <c r="T35" s="49">
        <f>SUMIF('408 e. Stoughton'!$D$2:$EE$2,'Proforma Summary'!T$4,'408 e. Stoughton'!$D35:$EE36)</f>
        <v>-1061.354808</v>
      </c>
      <c r="U35" s="49">
        <f>SUMIF('408 e. Stoughton'!$D$2:$EE$2,'Proforma Summary'!U$4,'408 e. Stoughton'!$D35:$EE36)</f>
        <v>-1093.195452</v>
      </c>
      <c r="V35" s="49">
        <f>SUMIF('408 e. Stoughton'!$D$2:$EE$2,'Proforma Summary'!V$4,'408 e. Stoughton'!$D35:$EE36)</f>
        <v>-1125.991316</v>
      </c>
      <c r="W35" s="49">
        <f>SUMIF('408 e. Stoughton'!$D$2:$EE$2,'Proforma Summary'!W$4,'408 e. Stoughton'!$D35:$EE36)</f>
        <v>-1159.771055</v>
      </c>
      <c r="X35" s="49">
        <f>SUMIF('408 e. Stoughton'!$D$2:$EE$2,'Proforma Summary'!X$4,'408 e. Stoughton'!$D35:$EE36)</f>
        <v>-1194.564187</v>
      </c>
      <c r="Y35" s="49">
        <f>SUMIF('408 e. Stoughton'!$D$2:$EE$2,'Proforma Summary'!Y$4,'408 e. Stoughton'!$D35:$EE36)</f>
        <v>-1230.401112</v>
      </c>
      <c r="Z35" s="199">
        <f>SUMIF('408 e. Stoughton'!$D$2:$EE$2,'Proforma Summary'!Z$4,'408 e. Stoughton'!$D35:$EE36)</f>
        <v>-1267.313146</v>
      </c>
      <c r="AA35" s="36"/>
      <c r="AB35" s="194" t="str">
        <f t="shared" si="7"/>
        <v>Other Expenses (Elevator, Technology fee, Professional fee)</v>
      </c>
      <c r="AC35" s="63"/>
      <c r="AD35" s="205">
        <f>SUMIF('902 s. Lincoln'!$D$2:$EE$2,'Proforma Summary'!AD$4,'902 s. Lincoln'!$D35:$EE35)</f>
        <v>-2862.37</v>
      </c>
      <c r="AE35" s="205">
        <f>SUMIF('902 s. Lincoln'!$D$2:$EE$2,'Proforma Summary'!AE$4,'902 s. Lincoln'!$D35:$EE35)</f>
        <v>-2948.2411</v>
      </c>
      <c r="AF35" s="205">
        <f>SUMIF('902 s. Lincoln'!$D$2:$EE$2,'Proforma Summary'!AF$4,'902 s. Lincoln'!$D35:$EE35)</f>
        <v>-3036.688333</v>
      </c>
      <c r="AG35" s="205">
        <f>SUMIF('902 s. Lincoln'!$D$2:$EE$2,'Proforma Summary'!AG$4,'902 s. Lincoln'!$D35:$EE35)</f>
        <v>-3127.788983</v>
      </c>
      <c r="AH35" s="205">
        <f>SUMIF('902 s. Lincoln'!$D$2:$EE$2,'Proforma Summary'!AH$4,'902 s. Lincoln'!$D35:$EE35)</f>
        <v>-3221.622652</v>
      </c>
      <c r="AI35" s="205">
        <f>SUMIF('902 s. Lincoln'!$D$2:$EE$2,'Proforma Summary'!AI$4,'902 s. Lincoln'!$D35:$EE35)</f>
        <v>-3318.271332</v>
      </c>
      <c r="AJ35" s="205">
        <f>SUMIF('902 s. Lincoln'!$D$2:$EE$2,'Proforma Summary'!AJ$4,'902 s. Lincoln'!$D35:$EE35)</f>
        <v>-3417.819472</v>
      </c>
      <c r="AK35" s="205">
        <f>SUMIF('902 s. Lincoln'!$D$2:$EE$2,'Proforma Summary'!AK$4,'902 s. Lincoln'!$D35:$EE35)</f>
        <v>-3520.354056</v>
      </c>
      <c r="AL35" s="205">
        <f>SUMIF('902 s. Lincoln'!$D$2:$EE$2,'Proforma Summary'!AL$4,'902 s. Lincoln'!$D35:$EE35)</f>
        <v>-3625.964678</v>
      </c>
      <c r="AM35" s="206">
        <f>SUMIF('902 s. Lincoln'!$D$2:$EE$2,'Proforma Summary'!AM$4,'902 s. Lincoln'!$D35:$EE35)</f>
        <v>-3734.743618</v>
      </c>
      <c r="AN35" s="36"/>
      <c r="AO35" s="194" t="str">
        <f t="shared" si="8"/>
        <v>Other Expenses (Elevator, Technology fee, Professional fee)</v>
      </c>
      <c r="AP35" s="63"/>
      <c r="AQ35" s="49">
        <f>SUMIF('105 e. Green'!$D$2:$EE$2,'Proforma Summary'!AQ$4,'105 e. Green'!$D35:$EE35)</f>
        <v>-1615.04</v>
      </c>
      <c r="AR35" s="49">
        <f>SUMIF('105 e. Green'!$D$2:$EE$2,'Proforma Summary'!AR$4,'105 e. Green'!$D35:$EE35)</f>
        <v>-1663.4912</v>
      </c>
      <c r="AS35" s="49">
        <f>SUMIF('105 e. Green'!$D$2:$EE$2,'Proforma Summary'!AS$4,'105 e. Green'!$D35:$EE35)</f>
        <v>-1713.395936</v>
      </c>
      <c r="AT35" s="49">
        <f>SUMIF('105 e. Green'!$D$2:$EE$2,'Proforma Summary'!AT$4,'105 e. Green'!$D35:$EE35)</f>
        <v>-1764.797814</v>
      </c>
      <c r="AU35" s="49">
        <f>SUMIF('105 e. Green'!$D$2:$EE$2,'Proforma Summary'!AU$4,'105 e. Green'!$D35:$EE35)</f>
        <v>-1817.741749</v>
      </c>
      <c r="AV35" s="49">
        <f>SUMIF('105 e. Green'!$D$2:$EE$2,'Proforma Summary'!AV$4,'105 e. Green'!$D35:$EE35)</f>
        <v>-1872.274001</v>
      </c>
      <c r="AW35" s="49">
        <f>SUMIF('105 e. Green'!$D$2:$EE$2,'Proforma Summary'!AW$4,'105 e. Green'!$D35:$EE35)</f>
        <v>-1928.442221</v>
      </c>
      <c r="AX35" s="49">
        <f>SUMIF('105 e. Green'!$D$2:$EE$2,'Proforma Summary'!AX$4,'105 e. Green'!$D35:$EE35)</f>
        <v>-1986.295488</v>
      </c>
      <c r="AY35" s="49">
        <f>SUMIF('105 e. Green'!$D$2:$EE$2,'Proforma Summary'!AY$4,'105 e. Green'!$D35:$EE35)</f>
        <v>-2045.884352</v>
      </c>
      <c r="AZ35" s="199">
        <f>SUMIF('105 e. Green'!$D$2:$EE$2,'Proforma Summary'!AZ$4,'105 e. Green'!$D35:$EE35)</f>
        <v>-2107.260883</v>
      </c>
    </row>
    <row r="36" ht="15.75" customHeight="1">
      <c r="A36" s="36"/>
      <c r="B36" s="200" t="str">
        <f>'201 s. Wright'!C36</f>
        <v>Total Operating Expenses</v>
      </c>
      <c r="C36" s="6"/>
      <c r="D36" s="201">
        <f>SUMIF('201 s. Wright'!$D$2:$EE$2,'Proforma Summary'!D$4,'201 s. Wright'!$D36:$EE36)</f>
        <v>-155584.2499</v>
      </c>
      <c r="E36" s="201">
        <f>SUMIF('201 s. Wright'!$D$2:$EE$2,'Proforma Summary'!E$4,'201 s. Wright'!$D36:$EE36)</f>
        <v>-161318.9606</v>
      </c>
      <c r="F36" s="201">
        <f>SUMIF('201 s. Wright'!$D$2:$EE$2,'Proforma Summary'!F$4,'201 s. Wright'!$D36:$EE36)</f>
        <v>-165667.9258</v>
      </c>
      <c r="G36" s="201">
        <f>SUMIF('201 s. Wright'!$D$2:$EE$2,'Proforma Summary'!G$4,'201 s. Wright'!$D36:$EE36)</f>
        <v>-170137.5478</v>
      </c>
      <c r="H36" s="201">
        <f>SUMIF('201 s. Wright'!$D$2:$EE$2,'Proforma Summary'!H$4,'201 s. Wright'!$D36:$EE36)</f>
        <v>-175241.6743</v>
      </c>
      <c r="I36" s="201">
        <f>SUMIF('201 s. Wright'!$D$2:$EE$2,'Proforma Summary'!I$4,'201 s. Wright'!$D36:$EE36)</f>
        <v>-180498.9245</v>
      </c>
      <c r="J36" s="201">
        <f>SUMIF('201 s. Wright'!$D$2:$EE$2,'Proforma Summary'!J$4,'201 s. Wright'!$D36:$EE36)</f>
        <v>-185913.8922</v>
      </c>
      <c r="K36" s="201">
        <f>SUMIF('201 s. Wright'!$D$2:$EE$2,'Proforma Summary'!K$4,'201 s. Wright'!$D36:$EE36)</f>
        <v>-191491.309</v>
      </c>
      <c r="L36" s="201">
        <f>SUMIF('201 s. Wright'!$D$2:$EE$2,'Proforma Summary'!L$4,'201 s. Wright'!$D36:$EE36)</f>
        <v>-197236.0483</v>
      </c>
      <c r="M36" s="202">
        <f>SUMIF('201 s. Wright'!$D$2:$EE$2,'Proforma Summary'!M$4,'201 s. Wright'!$D36:$EE36)</f>
        <v>-203153.1297</v>
      </c>
      <c r="N36" s="36"/>
      <c r="O36" s="200" t="str">
        <f>'408 e. Stoughton'!C36</f>
        <v>Total Operating Expenses</v>
      </c>
      <c r="P36" s="6"/>
      <c r="Q36" s="201">
        <f>SUMIF('408 e. Stoughton'!$D$2:$EE$2,'Proforma Summary'!Q$4,'408 e. Stoughton'!$D36:$EE37)</f>
        <v>-106711.4516</v>
      </c>
      <c r="R36" s="201">
        <f>SUMIF('408 e. Stoughton'!$D$2:$EE$2,'Proforma Summary'!R$4,'408 e. Stoughton'!$D36:$EE37)</f>
        <v>-110803.6677</v>
      </c>
      <c r="S36" s="201">
        <f>SUMIF('408 e. Stoughton'!$D$2:$EE$2,'Proforma Summary'!S$4,'408 e. Stoughton'!$D36:$EE37)</f>
        <v>-113718.2273</v>
      </c>
      <c r="T36" s="201">
        <f>SUMIF('408 e. Stoughton'!$D$2:$EE$2,'Proforma Summary'!T$4,'408 e. Stoughton'!$D36:$EE37)</f>
        <v>-116712.0327</v>
      </c>
      <c r="U36" s="201">
        <f>SUMIF('408 e. Stoughton'!$D$2:$EE$2,'Proforma Summary'!U$4,'408 e. Stoughton'!$D36:$EE37)</f>
        <v>-120213.3936</v>
      </c>
      <c r="V36" s="201">
        <f>SUMIF('408 e. Stoughton'!$D$2:$EE$2,'Proforma Summary'!V$4,'408 e. Stoughton'!$D36:$EE37)</f>
        <v>-123819.7954</v>
      </c>
      <c r="W36" s="201">
        <f>SUMIF('408 e. Stoughton'!$D$2:$EE$2,'Proforma Summary'!W$4,'408 e. Stoughton'!$D36:$EE37)</f>
        <v>-127534.3893</v>
      </c>
      <c r="X36" s="201">
        <f>SUMIF('408 e. Stoughton'!$D$2:$EE$2,'Proforma Summary'!X$4,'408 e. Stoughton'!$D36:$EE37)</f>
        <v>-131360.421</v>
      </c>
      <c r="Y36" s="201">
        <f>SUMIF('408 e. Stoughton'!$D$2:$EE$2,'Proforma Summary'!Y$4,'408 e. Stoughton'!$D36:$EE37)</f>
        <v>-135301.2336</v>
      </c>
      <c r="Z36" s="202">
        <f>SUMIF('408 e. Stoughton'!$D$2:$EE$2,'Proforma Summary'!Z$4,'408 e. Stoughton'!$D36:$EE37)</f>
        <v>-139360.2706</v>
      </c>
      <c r="AA36" s="36"/>
      <c r="AB36" s="200" t="str">
        <f t="shared" si="7"/>
        <v>Total Operating Expenses</v>
      </c>
      <c r="AC36" s="6"/>
      <c r="AD36" s="49">
        <f>SUMIF('902 s. Lincoln'!$D$2:$EE$2,'Proforma Summary'!AD$4,'902 s. Lincoln'!$D36:$EE36)</f>
        <v>-165686.1071</v>
      </c>
      <c r="AE36" s="49">
        <f>SUMIF('902 s. Lincoln'!$D$2:$EE$2,'Proforma Summary'!AE$4,'902 s. Lincoln'!$D36:$EE36)</f>
        <v>-171832.4847</v>
      </c>
      <c r="AF36" s="49">
        <f>SUMIF('902 s. Lincoln'!$D$2:$EE$2,'Proforma Summary'!AF$4,'902 s. Lincoln'!$D36:$EE36)</f>
        <v>-176446.925</v>
      </c>
      <c r="AG36" s="49">
        <f>SUMIF('902 s. Lincoln'!$D$2:$EE$2,'Proforma Summary'!AG$4,'902 s. Lincoln'!$D36:$EE36)</f>
        <v>-181188.9879</v>
      </c>
      <c r="AH36" s="49">
        <f>SUMIF('902 s. Lincoln'!$D$2:$EE$2,'Proforma Summary'!AH$4,'902 s. Lincoln'!$D36:$EE36)</f>
        <v>-186624.6575</v>
      </c>
      <c r="AI36" s="49">
        <f>SUMIF('902 s. Lincoln'!$D$2:$EE$2,'Proforma Summary'!AI$4,'902 s. Lincoln'!$D36:$EE36)</f>
        <v>-192223.3972</v>
      </c>
      <c r="AJ36" s="49">
        <f>SUMIF('902 s. Lincoln'!$D$2:$EE$2,'Proforma Summary'!AJ$4,'902 s. Lincoln'!$D36:$EE36)</f>
        <v>-197990.0992</v>
      </c>
      <c r="AK36" s="49">
        <f>SUMIF('902 s. Lincoln'!$D$2:$EE$2,'Proforma Summary'!AK$4,'902 s. Lincoln'!$D36:$EE36)</f>
        <v>-203929.8021</v>
      </c>
      <c r="AL36" s="49">
        <f>SUMIF('902 s. Lincoln'!$D$2:$EE$2,'Proforma Summary'!AL$4,'902 s. Lincoln'!$D36:$EE36)</f>
        <v>-210047.6962</v>
      </c>
      <c r="AM36" s="199">
        <f>SUMIF('902 s. Lincoln'!$D$2:$EE$2,'Proforma Summary'!AM$4,'902 s. Lincoln'!$D36:$EE36)</f>
        <v>-214250.6854</v>
      </c>
      <c r="AN36" s="36"/>
      <c r="AO36" s="200" t="str">
        <f t="shared" si="8"/>
        <v>Total Operating Expenses</v>
      </c>
      <c r="AP36" s="6"/>
      <c r="AQ36" s="201">
        <f>SUMIF('105 e. Green'!$D$2:$EE$2,'Proforma Summary'!AQ$4,'105 e. Green'!$D36:$EE36)</f>
        <v>-149070.8235</v>
      </c>
      <c r="AR36" s="201">
        <f>SUMIF('105 e. Green'!$D$2:$EE$2,'Proforma Summary'!AR$4,'105 e. Green'!$D36:$EE36)</f>
        <v>-154751.0679</v>
      </c>
      <c r="AS36" s="201">
        <f>SUMIF('105 e. Green'!$D$2:$EE$2,'Proforma Summary'!AS$4,'105 e. Green'!$D36:$EE36)</f>
        <v>-158814.1243</v>
      </c>
      <c r="AT36" s="201">
        <f>SUMIF('105 e. Green'!$D$2:$EE$2,'Proforma Summary'!AT$4,'105 e. Green'!$D36:$EE36)</f>
        <v>-162987.4828</v>
      </c>
      <c r="AU36" s="201">
        <f>SUMIF('105 e. Green'!$D$2:$EE$2,'Proforma Summary'!AU$4,'105 e. Green'!$D36:$EE36)</f>
        <v>-167877.1073</v>
      </c>
      <c r="AV36" s="201">
        <f>SUMIF('105 e. Green'!$D$2:$EE$2,'Proforma Summary'!AV$4,'105 e. Green'!$D36:$EE36)</f>
        <v>-172913.4205</v>
      </c>
      <c r="AW36" s="201">
        <f>SUMIF('105 e. Green'!$D$2:$EE$2,'Proforma Summary'!AW$4,'105 e. Green'!$D36:$EE36)</f>
        <v>-178100.8231</v>
      </c>
      <c r="AX36" s="201">
        <f>SUMIF('105 e. Green'!$D$2:$EE$2,'Proforma Summary'!AX$4,'105 e. Green'!$D36:$EE36)</f>
        <v>-183443.8478</v>
      </c>
      <c r="AY36" s="201">
        <f>SUMIF('105 e. Green'!$D$2:$EE$2,'Proforma Summary'!AY$4,'105 e. Green'!$D36:$EE36)</f>
        <v>-188947.1633</v>
      </c>
      <c r="AZ36" s="202">
        <f>SUMIF('105 e. Green'!$D$2:$EE$2,'Proforma Summary'!AZ$4,'105 e. Green'!$D36:$EE36)</f>
        <v>-192430.4013</v>
      </c>
    </row>
    <row r="37" ht="15.75" customHeight="1">
      <c r="A37" s="36"/>
      <c r="B37" s="194"/>
      <c r="C37" s="63"/>
      <c r="D37" s="49"/>
      <c r="E37" s="49"/>
      <c r="F37" s="49"/>
      <c r="G37" s="49"/>
      <c r="H37" s="49"/>
      <c r="I37" s="49"/>
      <c r="J37" s="49"/>
      <c r="K37" s="49"/>
      <c r="L37" s="49"/>
      <c r="M37" s="199"/>
      <c r="N37" s="36"/>
      <c r="O37" s="194"/>
      <c r="P37" s="63"/>
      <c r="Q37" s="49"/>
      <c r="R37" s="49"/>
      <c r="S37" s="49"/>
      <c r="T37" s="49"/>
      <c r="U37" s="49"/>
      <c r="V37" s="49"/>
      <c r="W37" s="49"/>
      <c r="X37" s="49"/>
      <c r="Y37" s="49"/>
      <c r="Z37" s="199"/>
      <c r="AA37" s="36"/>
      <c r="AB37" s="194"/>
      <c r="AC37" s="63"/>
      <c r="AD37" s="49"/>
      <c r="AE37" s="49"/>
      <c r="AF37" s="49"/>
      <c r="AG37" s="49"/>
      <c r="AH37" s="49"/>
      <c r="AI37" s="49"/>
      <c r="AJ37" s="49"/>
      <c r="AK37" s="49"/>
      <c r="AL37" s="49"/>
      <c r="AM37" s="199"/>
      <c r="AN37" s="36"/>
      <c r="AO37" s="194"/>
      <c r="AP37" s="63"/>
      <c r="AQ37" s="49"/>
      <c r="AR37" s="49"/>
      <c r="AS37" s="49"/>
      <c r="AT37" s="49"/>
      <c r="AU37" s="49"/>
      <c r="AV37" s="49"/>
      <c r="AW37" s="49"/>
      <c r="AX37" s="49"/>
      <c r="AY37" s="49"/>
      <c r="AZ37" s="199"/>
    </row>
    <row r="38" ht="15.75" customHeight="1">
      <c r="A38" s="36"/>
      <c r="B38" s="196" t="str">
        <f>'201 s. Wright'!C38</f>
        <v>Net Operating Income</v>
      </c>
      <c r="C38" s="42"/>
      <c r="D38" s="207">
        <f>SUMIF('201 s. Wright'!$D$2:$EE$2,'Proforma Summary'!D$4,'201 s. Wright'!$D38:$EE38)</f>
        <v>265103.8737</v>
      </c>
      <c r="E38" s="207">
        <f>SUMIF('201 s. Wright'!$D$2:$EE$2,'Proforma Summary'!E$4,'201 s. Wright'!$D38:$EE38)</f>
        <v>280882.9998</v>
      </c>
      <c r="F38" s="207">
        <f>SUMIF('201 s. Wright'!$D$2:$EE$2,'Proforma Summary'!F$4,'201 s. Wright'!$D38:$EE38)</f>
        <v>285711.7297</v>
      </c>
      <c r="G38" s="207">
        <f>SUMIF('201 s. Wright'!$D$2:$EE$2,'Proforma Summary'!G$4,'201 s. Wright'!$D38:$EE38)</f>
        <v>290613.3664</v>
      </c>
      <c r="H38" s="207">
        <f>SUMIF('201 s. Wright'!$D$2:$EE$2,'Proforma Summary'!H$4,'201 s. Wright'!$D38:$EE38)</f>
        <v>299331.7674</v>
      </c>
      <c r="I38" s="207">
        <f>SUMIF('201 s. Wright'!$D$2:$EE$2,'Proforma Summary'!I$4,'201 s. Wright'!$D38:$EE38)</f>
        <v>308311.7204</v>
      </c>
      <c r="J38" s="207">
        <f>SUMIF('201 s. Wright'!$D$2:$EE$2,'Proforma Summary'!J$4,'201 s. Wright'!$D38:$EE38)</f>
        <v>317561.072</v>
      </c>
      <c r="K38" s="207">
        <f>SUMIF('201 s. Wright'!$D$2:$EE$2,'Proforma Summary'!K$4,'201 s. Wright'!$D38:$EE38)</f>
        <v>327087.9042</v>
      </c>
      <c r="L38" s="207">
        <f>SUMIF('201 s. Wright'!$D$2:$EE$2,'Proforma Summary'!L$4,'201 s. Wright'!$D38:$EE38)</f>
        <v>336900.5413</v>
      </c>
      <c r="M38" s="208">
        <f>SUMIF('201 s. Wright'!$D$2:$EE$2,'Proforma Summary'!M$4,'201 s. Wright'!$D38:$EE38)</f>
        <v>347007.5576</v>
      </c>
      <c r="N38" s="36"/>
      <c r="O38" s="196" t="str">
        <f>'408 e. Stoughton'!C38</f>
        <v>Net Operating Income</v>
      </c>
      <c r="P38" s="42"/>
      <c r="Q38" s="207">
        <f>SUMIF('408 e. Stoughton'!$D$2:$EE$2,'Proforma Summary'!Q$4,'408 e. Stoughton'!$D38:$EE39)</f>
        <v>218868.6629</v>
      </c>
      <c r="R38" s="207">
        <f>SUMIF('408 e. Stoughton'!$D$2:$EE$2,'Proforma Summary'!R$4,'408 e. Stoughton'!$D38:$EE39)</f>
        <v>231396.7162</v>
      </c>
      <c r="S38" s="207">
        <f>SUMIF('408 e. Stoughton'!$D$2:$EE$2,'Proforma Summary'!S$4,'408 e. Stoughton'!$D38:$EE39)</f>
        <v>235597.7802</v>
      </c>
      <c r="T38" s="207">
        <f>SUMIF('408 e. Stoughton'!$D$2:$EE$2,'Proforma Summary'!T$4,'408 e. Stoughton'!$D38:$EE39)</f>
        <v>239870.0593</v>
      </c>
      <c r="U38" s="207">
        <f>SUMIF('408 e. Stoughton'!$D$2:$EE$2,'Proforma Summary'!U$4,'408 e. Stoughton'!$D38:$EE39)</f>
        <v>247066.161</v>
      </c>
      <c r="V38" s="207">
        <f>SUMIF('408 e. Stoughton'!$D$2:$EE$2,'Proforma Summary'!V$4,'408 e. Stoughton'!$D38:$EE39)</f>
        <v>254478.1459</v>
      </c>
      <c r="W38" s="207">
        <f>SUMIF('408 e. Stoughton'!$D$2:$EE$2,'Proforma Summary'!W$4,'408 e. Stoughton'!$D38:$EE39)</f>
        <v>262112.4902</v>
      </c>
      <c r="X38" s="207">
        <f>SUMIF('408 e. Stoughton'!$D$2:$EE$2,'Proforma Summary'!X$4,'408 e. Stoughton'!$D38:$EE39)</f>
        <v>269975.865</v>
      </c>
      <c r="Y38" s="207">
        <f>SUMIF('408 e. Stoughton'!$D$2:$EE$2,'Proforma Summary'!Y$4,'408 e. Stoughton'!$D38:$EE39)</f>
        <v>278075.1409</v>
      </c>
      <c r="Z38" s="208">
        <f>SUMIF('408 e. Stoughton'!$D$2:$EE$2,'Proforma Summary'!Z$4,'408 e. Stoughton'!$D38:$EE39)</f>
        <v>286417.3951</v>
      </c>
      <c r="AA38" s="36"/>
      <c r="AB38" s="196" t="str">
        <f>O38</f>
        <v>Net Operating Income</v>
      </c>
      <c r="AC38" s="42"/>
      <c r="AD38" s="207">
        <f>SUMIF('902 s. Lincoln'!$D$2:$EE$2,'Proforma Summary'!AD$4,'902 s. Lincoln'!$D38:$EE38)</f>
        <v>265621.1626</v>
      </c>
      <c r="AE38" s="207">
        <f>SUMIF('902 s. Lincoln'!$D$2:$EE$2,'Proforma Summary'!AE$4,'902 s. Lincoln'!$D38:$EE38)</f>
        <v>281458.5752</v>
      </c>
      <c r="AF38" s="207">
        <f>SUMIF('902 s. Lincoln'!$D$2:$EE$2,'Proforma Summary'!AF$4,'902 s. Lincoln'!$D38:$EE38)</f>
        <v>286284.9113</v>
      </c>
      <c r="AG38" s="207">
        <f>SUMIF('902 s. Lincoln'!$D$2:$EE$2,'Proforma Summary'!AG$4,'902 s. Lincoln'!$D38:$EE38)</f>
        <v>291183.689</v>
      </c>
      <c r="AH38" s="207">
        <f>SUMIF('902 s. Lincoln'!$D$2:$EE$2,'Proforma Summary'!AH$4,'902 s. Lincoln'!$D38:$EE38)</f>
        <v>299919.1996</v>
      </c>
      <c r="AI38" s="207">
        <f>SUMIF('902 s. Lincoln'!$D$2:$EE$2,'Proforma Summary'!AI$4,'902 s. Lincoln'!$D38:$EE38)</f>
        <v>308916.7756</v>
      </c>
      <c r="AJ38" s="207">
        <f>SUMIF('902 s. Lincoln'!$D$2:$EE$2,'Proforma Summary'!AJ$4,'902 s. Lincoln'!$D38:$EE38)</f>
        <v>318184.2789</v>
      </c>
      <c r="AK38" s="207">
        <f>SUMIF('902 s. Lincoln'!$D$2:$EE$2,'Proforma Summary'!AK$4,'902 s. Lincoln'!$D38:$EE38)</f>
        <v>327729.8072</v>
      </c>
      <c r="AL38" s="207">
        <f>SUMIF('902 s. Lincoln'!$D$2:$EE$2,'Proforma Summary'!AL$4,'902 s. Lincoln'!$D38:$EE38)</f>
        <v>337561.7015</v>
      </c>
      <c r="AM38" s="208">
        <f>SUMIF('902 s. Lincoln'!$D$2:$EE$2,'Proforma Summary'!AM$4,'902 s. Lincoln'!$D38:$EE38)</f>
        <v>333645.1354</v>
      </c>
      <c r="AN38" s="36"/>
      <c r="AO38" s="196" t="str">
        <f>AB38</f>
        <v>Net Operating Income</v>
      </c>
      <c r="AP38" s="42"/>
      <c r="AQ38" s="203">
        <f>SUMIF('105 e. Green'!$D$2:$EE$2,'Proforma Summary'!AQ$4,'105 e. Green'!$D38:$EE38)</f>
        <v>301475.2857</v>
      </c>
      <c r="AR38" s="203">
        <f>SUMIF('105 e. Green'!$D$2:$EE$2,'Proforma Summary'!AR$4,'105 e. Green'!$D38:$EE38)</f>
        <v>318567.0973</v>
      </c>
      <c r="AS38" s="203">
        <f>SUMIF('105 e. Green'!$D$2:$EE$2,'Proforma Summary'!AS$4,'105 e. Green'!$D38:$EE38)</f>
        <v>324207.7743</v>
      </c>
      <c r="AT38" s="203">
        <f>SUMIF('105 e. Green'!$D$2:$EE$2,'Proforma Summary'!AT$4,'105 e. Green'!$D38:$EE38)</f>
        <v>329939.3449</v>
      </c>
      <c r="AU38" s="203">
        <f>SUMIF('105 e. Green'!$D$2:$EE$2,'Proforma Summary'!AU$4,'105 e. Green'!$D38:$EE38)</f>
        <v>339837.5253</v>
      </c>
      <c r="AV38" s="203">
        <f>SUMIF('105 e. Green'!$D$2:$EE$2,'Proforma Summary'!AV$4,'105 e. Green'!$D38:$EE38)</f>
        <v>350032.651</v>
      </c>
      <c r="AW38" s="203">
        <f>SUMIF('105 e. Green'!$D$2:$EE$2,'Proforma Summary'!AW$4,'105 e. Green'!$D38:$EE38)</f>
        <v>360533.6306</v>
      </c>
      <c r="AX38" s="203">
        <f>SUMIF('105 e. Green'!$D$2:$EE$2,'Proforma Summary'!AX$4,'105 e. Green'!$D38:$EE38)</f>
        <v>371349.6395</v>
      </c>
      <c r="AY38" s="203">
        <f>SUMIF('105 e. Green'!$D$2:$EE$2,'Proforma Summary'!AY$4,'105 e. Green'!$D38:$EE38)</f>
        <v>382490.1287</v>
      </c>
      <c r="AZ38" s="204">
        <f>SUMIF('105 e. Green'!$D$2:$EE$2,'Proforma Summary'!AZ$4,'105 e. Green'!$D38:$EE38)</f>
        <v>379340.9569</v>
      </c>
    </row>
    <row r="39" ht="15.75" customHeight="1">
      <c r="A39" s="36"/>
      <c r="B39" s="194"/>
      <c r="C39" s="63"/>
      <c r="D39" s="1"/>
      <c r="E39" s="1"/>
      <c r="F39" s="1"/>
      <c r="G39" s="1"/>
      <c r="H39" s="126"/>
      <c r="I39" s="126"/>
      <c r="J39" s="126"/>
      <c r="K39" s="126"/>
      <c r="L39" s="126"/>
      <c r="M39" s="209"/>
      <c r="N39" s="36"/>
      <c r="O39" s="194"/>
      <c r="P39" s="1"/>
      <c r="Q39" s="1"/>
      <c r="R39" s="1"/>
      <c r="S39" s="1"/>
      <c r="T39" s="1"/>
      <c r="U39" s="1"/>
      <c r="V39" s="1"/>
      <c r="W39" s="1"/>
      <c r="X39" s="1"/>
      <c r="Y39" s="1"/>
      <c r="Z39" s="195"/>
      <c r="AA39" s="36"/>
      <c r="AB39" s="194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95"/>
      <c r="AN39" s="36"/>
      <c r="AO39" s="194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95"/>
    </row>
    <row r="40" ht="15.75" customHeight="1">
      <c r="A40" s="36"/>
      <c r="B40" s="210" t="str">
        <f>'201 s. Wright'!C40</f>
        <v>Capital Expenditure</v>
      </c>
      <c r="C40" s="85"/>
      <c r="D40" s="203">
        <f>-SUMIF('201 s. Wright'!$D$2:$EE$2,'Proforma Summary'!D$4,'201 s. Wright'!$D40:$EE40)</f>
        <v>0</v>
      </c>
      <c r="E40" s="203">
        <f>-SUMIF('201 s. Wright'!$D$2:$EE$2,'Proforma Summary'!E$4,'201 s. Wright'!$D40:$EE40)</f>
        <v>0</v>
      </c>
      <c r="F40" s="203">
        <f>-SUMIF('201 s. Wright'!$D$2:$EE$2,'Proforma Summary'!F$4,'201 s. Wright'!$D40:$EE40)</f>
        <v>0</v>
      </c>
      <c r="G40" s="203">
        <f>-SUMIF('201 s. Wright'!$D$2:$EE$2,'Proforma Summary'!G$4,'201 s. Wright'!$D40:$EE40)</f>
        <v>0</v>
      </c>
      <c r="H40" s="203">
        <f>-SUMIF('201 s. Wright'!$D$2:$EE$2,'Proforma Summary'!H$4,'201 s. Wright'!$D40:$EE40)</f>
        <v>0</v>
      </c>
      <c r="I40" s="203">
        <f>-SUMIF('201 s. Wright'!$D$2:$EE$2,'Proforma Summary'!I$4,'201 s. Wright'!$D40:$EE40)</f>
        <v>0</v>
      </c>
      <c r="J40" s="203">
        <f>-SUMIF('201 s. Wright'!$D$2:$EE$2,'Proforma Summary'!J$4,'201 s. Wright'!$D40:$EE40)</f>
        <v>0</v>
      </c>
      <c r="K40" s="203">
        <f>-SUMIF('201 s. Wright'!$D$2:$EE$2,'Proforma Summary'!K$4,'201 s. Wright'!$D40:$EE40)</f>
        <v>0</v>
      </c>
      <c r="L40" s="203">
        <f>-SUMIF('201 s. Wright'!$D$2:$EE$2,'Proforma Summary'!L$4,'201 s. Wright'!$D40:$EE40)</f>
        <v>0</v>
      </c>
      <c r="M40" s="204">
        <f>-SUMIF('201 s. Wright'!$D$2:$EE$2,'Proforma Summary'!M$4,'201 s. Wright'!$D40:$EE40)</f>
        <v>0</v>
      </c>
      <c r="N40" s="36"/>
      <c r="O40" s="210" t="str">
        <f>'408 e. Stoughton'!C40</f>
        <v>Capital Expenditure</v>
      </c>
      <c r="P40" s="85"/>
      <c r="Q40" s="203">
        <f>-SUMIF('408 e. Stoughton'!$D$2:$EE$2,'Proforma Summary'!Q$4,'408 e. Stoughton'!$D40:$EE41)</f>
        <v>0</v>
      </c>
      <c r="R40" s="203">
        <f>-SUMIF('408 e. Stoughton'!$D$2:$EE$2,'Proforma Summary'!R$4,'408 e. Stoughton'!$D40:$EE41)</f>
        <v>0</v>
      </c>
      <c r="S40" s="203">
        <f>-SUMIF('408 e. Stoughton'!$D$2:$EE$2,'Proforma Summary'!S$4,'408 e. Stoughton'!$D40:$EE41)</f>
        <v>0</v>
      </c>
      <c r="T40" s="203">
        <f>-SUMIF('408 e. Stoughton'!$D$2:$EE$2,'Proforma Summary'!T$4,'408 e. Stoughton'!$D40:$EE41)</f>
        <v>0</v>
      </c>
      <c r="U40" s="203">
        <f>-SUMIF('408 e. Stoughton'!$D$2:$EE$2,'Proforma Summary'!U$4,'408 e. Stoughton'!$D40:$EE41)</f>
        <v>0</v>
      </c>
      <c r="V40" s="203">
        <f>-SUMIF('408 e. Stoughton'!$D$2:$EE$2,'Proforma Summary'!V$4,'408 e. Stoughton'!$D40:$EE41)</f>
        <v>0</v>
      </c>
      <c r="W40" s="203">
        <f>-SUMIF('408 e. Stoughton'!$D$2:$EE$2,'Proforma Summary'!W$4,'408 e. Stoughton'!$D40:$EE41)</f>
        <v>0</v>
      </c>
      <c r="X40" s="203">
        <f>-SUMIF('408 e. Stoughton'!$D$2:$EE$2,'Proforma Summary'!X$4,'408 e. Stoughton'!$D40:$EE41)</f>
        <v>0</v>
      </c>
      <c r="Y40" s="203">
        <f>-SUMIF('408 e. Stoughton'!$D$2:$EE$2,'Proforma Summary'!Y$4,'408 e. Stoughton'!$D40:$EE41)</f>
        <v>0</v>
      </c>
      <c r="Z40" s="204">
        <f>-SUMIF('408 e. Stoughton'!$D$2:$EE$2,'Proforma Summary'!Z$4,'408 e. Stoughton'!$D40:$EE41)</f>
        <v>0</v>
      </c>
      <c r="AA40" s="36"/>
      <c r="AB40" s="210" t="str">
        <f>O40</f>
        <v>Capital Expenditure</v>
      </c>
      <c r="AC40" s="85"/>
      <c r="AD40" s="203">
        <f>-SUMIF('902 s. Lincoln'!$D$2:$EE$2,'Proforma Summary'!AD$4,'902 s. Lincoln'!$D40:$EE40)</f>
        <v>0</v>
      </c>
      <c r="AE40" s="203">
        <f>-SUMIF('902 s. Lincoln'!$D$2:$EE$2,'Proforma Summary'!AE$4,'902 s. Lincoln'!$D40:$EE40)</f>
        <v>0</v>
      </c>
      <c r="AF40" s="203">
        <f>-SUMIF('902 s. Lincoln'!$D$2:$EE$2,'Proforma Summary'!AF$4,'902 s. Lincoln'!$D40:$EE40)</f>
        <v>0</v>
      </c>
      <c r="AG40" s="203">
        <f>-SUMIF('902 s. Lincoln'!$D$2:$EE$2,'Proforma Summary'!AG$4,'902 s. Lincoln'!$D40:$EE40)</f>
        <v>0</v>
      </c>
      <c r="AH40" s="203">
        <f>-SUMIF('902 s. Lincoln'!$D$2:$EE$2,'Proforma Summary'!AH$4,'902 s. Lincoln'!$D40:$EE40)</f>
        <v>0</v>
      </c>
      <c r="AI40" s="203">
        <f>-SUMIF('902 s. Lincoln'!$D$2:$EE$2,'Proforma Summary'!AI$4,'902 s. Lincoln'!$D40:$EE40)</f>
        <v>0</v>
      </c>
      <c r="AJ40" s="203">
        <f>-SUMIF('902 s. Lincoln'!$D$2:$EE$2,'Proforma Summary'!AJ$4,'902 s. Lincoln'!$D40:$EE40)</f>
        <v>0</v>
      </c>
      <c r="AK40" s="203">
        <f>-SUMIF('902 s. Lincoln'!$D$2:$EE$2,'Proforma Summary'!AK$4,'902 s. Lincoln'!$D40:$EE40)</f>
        <v>0</v>
      </c>
      <c r="AL40" s="203">
        <f>-SUMIF('902 s. Lincoln'!$D$2:$EE$2,'Proforma Summary'!AL$4,'902 s. Lincoln'!$D40:$EE40)</f>
        <v>0</v>
      </c>
      <c r="AM40" s="204">
        <f>-SUMIF('902 s. Lincoln'!$D$2:$EE$2,'Proforma Summary'!AM$4,'902 s. Lincoln'!$D40:$EE40)</f>
        <v>0</v>
      </c>
      <c r="AN40" s="36"/>
      <c r="AO40" s="210" t="str">
        <f>AB40</f>
        <v>Capital Expenditure</v>
      </c>
      <c r="AP40" s="85"/>
      <c r="AQ40" s="203">
        <f>-SUMIF('105 e. Green'!$D$2:$EE$2,'Proforma Summary'!AQ$4,'105 e. Green'!$D40:$EE40)</f>
        <v>0</v>
      </c>
      <c r="AR40" s="203">
        <f>-SUMIF('105 e. Green'!$D$2:$EE$2,'Proforma Summary'!AR$4,'105 e. Green'!$D40:$EE40)</f>
        <v>0</v>
      </c>
      <c r="AS40" s="203">
        <f>-SUMIF('105 e. Green'!$D$2:$EE$2,'Proforma Summary'!AS$4,'105 e. Green'!$D40:$EE40)</f>
        <v>0</v>
      </c>
      <c r="AT40" s="203">
        <f>-SUMIF('105 e. Green'!$D$2:$EE$2,'Proforma Summary'!AT$4,'105 e. Green'!$D40:$EE40)</f>
        <v>0</v>
      </c>
      <c r="AU40" s="203">
        <f>-SUMIF('105 e. Green'!$D$2:$EE$2,'Proforma Summary'!AU$4,'105 e. Green'!$D40:$EE40)</f>
        <v>0</v>
      </c>
      <c r="AV40" s="203">
        <f>-SUMIF('105 e. Green'!$D$2:$EE$2,'Proforma Summary'!AV$4,'105 e. Green'!$D40:$EE40)</f>
        <v>0</v>
      </c>
      <c r="AW40" s="203">
        <f>-SUMIF('105 e. Green'!$D$2:$EE$2,'Proforma Summary'!AW$4,'105 e. Green'!$D40:$EE40)</f>
        <v>0</v>
      </c>
      <c r="AX40" s="203">
        <f>-SUMIF('105 e. Green'!$D$2:$EE$2,'Proforma Summary'!AX$4,'105 e. Green'!$D40:$EE40)</f>
        <v>0</v>
      </c>
      <c r="AY40" s="203">
        <f>-SUMIF('105 e. Green'!$D$2:$EE$2,'Proforma Summary'!AY$4,'105 e. Green'!$D40:$EE40)</f>
        <v>0</v>
      </c>
      <c r="AZ40" s="204">
        <f>-SUMIF('105 e. Green'!$D$2:$EE$2,'Proforma Summary'!AZ$4,'105 e. Green'!$D40:$EE40)</f>
        <v>0</v>
      </c>
    </row>
    <row r="41" ht="15.75" customHeight="1">
      <c r="A41" s="36"/>
      <c r="B41" s="194"/>
      <c r="C41" s="1"/>
      <c r="D41" s="1"/>
      <c r="E41" s="1"/>
      <c r="F41" s="1"/>
      <c r="G41" s="1"/>
      <c r="H41" s="1"/>
      <c r="I41" s="1"/>
      <c r="J41" s="1"/>
      <c r="K41" s="1"/>
      <c r="L41" s="1"/>
      <c r="M41" s="195"/>
      <c r="N41" s="36"/>
      <c r="O41" s="194"/>
      <c r="P41" s="1"/>
      <c r="Q41" s="1"/>
      <c r="R41" s="1"/>
      <c r="S41" s="1"/>
      <c r="T41" s="1"/>
      <c r="U41" s="1"/>
      <c r="V41" s="1"/>
      <c r="W41" s="1"/>
      <c r="X41" s="1"/>
      <c r="Y41" s="1"/>
      <c r="Z41" s="195"/>
      <c r="AA41" s="36"/>
      <c r="AB41" s="194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95"/>
      <c r="AN41" s="36"/>
      <c r="AO41" s="194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95"/>
    </row>
    <row r="42" ht="15.75" customHeight="1">
      <c r="A42" s="36"/>
      <c r="B42" s="194" t="s">
        <v>164</v>
      </c>
      <c r="C42" s="63"/>
      <c r="D42" s="211">
        <f t="shared" ref="D42:M42" si="9">-D36/D21</f>
        <v>0.3698327602</v>
      </c>
      <c r="E42" s="211">
        <f t="shared" si="9"/>
        <v>0.3648083343</v>
      </c>
      <c r="F42" s="211">
        <f t="shared" si="9"/>
        <v>0.3670256817</v>
      </c>
      <c r="G42" s="211">
        <f t="shared" si="9"/>
        <v>0.3692614438</v>
      </c>
      <c r="H42" s="211">
        <f t="shared" si="9"/>
        <v>0.3692614438</v>
      </c>
      <c r="I42" s="211">
        <f t="shared" si="9"/>
        <v>0.3692614438</v>
      </c>
      <c r="J42" s="211">
        <f t="shared" si="9"/>
        <v>0.3692614438</v>
      </c>
      <c r="K42" s="211">
        <f t="shared" si="9"/>
        <v>0.3692614438</v>
      </c>
      <c r="L42" s="211">
        <f t="shared" si="9"/>
        <v>0.3692614438</v>
      </c>
      <c r="M42" s="212">
        <f t="shared" si="9"/>
        <v>0.3692614438</v>
      </c>
      <c r="N42" s="36"/>
      <c r="O42" s="194" t="s">
        <v>164</v>
      </c>
      <c r="P42" s="1"/>
      <c r="Q42" s="211">
        <f t="shared" ref="Q42:Z42" si="10">-Q36/Q21</f>
        <v>0.3277578907</v>
      </c>
      <c r="R42" s="211">
        <f t="shared" si="10"/>
        <v>0.3237976136</v>
      </c>
      <c r="S42" s="211">
        <f t="shared" si="10"/>
        <v>0.3255454227</v>
      </c>
      <c r="T42" s="211">
        <f t="shared" si="10"/>
        <v>0.3273076111</v>
      </c>
      <c r="U42" s="211">
        <f t="shared" si="10"/>
        <v>0.3273076111</v>
      </c>
      <c r="V42" s="211">
        <f t="shared" si="10"/>
        <v>0.3273076111</v>
      </c>
      <c r="W42" s="211">
        <f t="shared" si="10"/>
        <v>0.3273076111</v>
      </c>
      <c r="X42" s="211">
        <f t="shared" si="10"/>
        <v>0.3273076111</v>
      </c>
      <c r="Y42" s="211">
        <f t="shared" si="10"/>
        <v>0.3273076111</v>
      </c>
      <c r="Z42" s="212">
        <f t="shared" si="10"/>
        <v>0.3273076111</v>
      </c>
      <c r="AA42" s="36"/>
      <c r="AB42" s="194" t="s">
        <v>164</v>
      </c>
      <c r="AC42" s="1"/>
      <c r="AD42" s="211">
        <f t="shared" ref="AD42:AM42" si="11">-AD36/AD21</f>
        <v>0.384148654</v>
      </c>
      <c r="AE42" s="211">
        <f t="shared" si="11"/>
        <v>0.3790775947</v>
      </c>
      <c r="AF42" s="211">
        <f t="shared" si="11"/>
        <v>0.3813157237</v>
      </c>
      <c r="AG42" s="211">
        <f t="shared" si="11"/>
        <v>0.3835721174</v>
      </c>
      <c r="AH42" s="211">
        <f t="shared" si="11"/>
        <v>0.3835721174</v>
      </c>
      <c r="AI42" s="211">
        <f t="shared" si="11"/>
        <v>0.3835721174</v>
      </c>
      <c r="AJ42" s="211">
        <f t="shared" si="11"/>
        <v>0.3835721174</v>
      </c>
      <c r="AK42" s="211">
        <f t="shared" si="11"/>
        <v>0.3835721174</v>
      </c>
      <c r="AL42" s="211">
        <f t="shared" si="11"/>
        <v>0.3835721174</v>
      </c>
      <c r="AM42" s="212">
        <f t="shared" si="11"/>
        <v>0.3910427444</v>
      </c>
      <c r="AN42" s="36"/>
      <c r="AO42" s="194" t="s">
        <v>164</v>
      </c>
      <c r="AP42" s="1"/>
      <c r="AQ42" s="211">
        <f t="shared" ref="AQ42:AZ42" si="12">-AQ36/AQ21</f>
        <v>0.3308669645</v>
      </c>
      <c r="AR42" s="211">
        <f t="shared" si="12"/>
        <v>0.326949353</v>
      </c>
      <c r="AS42" s="211">
        <f t="shared" si="12"/>
        <v>0.3287928036</v>
      </c>
      <c r="AT42" s="211">
        <f t="shared" si="12"/>
        <v>0.3306524897</v>
      </c>
      <c r="AU42" s="211">
        <f t="shared" si="12"/>
        <v>0.3306524897</v>
      </c>
      <c r="AV42" s="211">
        <f t="shared" si="12"/>
        <v>0.3306524897</v>
      </c>
      <c r="AW42" s="211">
        <f t="shared" si="12"/>
        <v>0.3306524897</v>
      </c>
      <c r="AX42" s="211">
        <f t="shared" si="12"/>
        <v>0.3306524897</v>
      </c>
      <c r="AY42" s="211">
        <f t="shared" si="12"/>
        <v>0.3306524897</v>
      </c>
      <c r="AZ42" s="212">
        <f t="shared" si="12"/>
        <v>0.336551313</v>
      </c>
    </row>
    <row r="43" ht="15.75" customHeight="1">
      <c r="A43" s="36"/>
      <c r="B43" s="194" t="s">
        <v>165</v>
      </c>
      <c r="C43" s="1"/>
      <c r="D43" s="49">
        <f>SUMIF('201 s. Wright'!$D$2:$EE$2,'Proforma Summary'!D$4,'201 s. Wright'!$D$46:$EE$46)</f>
        <v>0</v>
      </c>
      <c r="E43" s="49">
        <f>SUMIF('201 s. Wright'!$D$2:$EE$2,'Proforma Summary'!E$4,'201 s. Wright'!$D$46:$EE$46)</f>
        <v>0</v>
      </c>
      <c r="F43" s="49">
        <f>SUMIF('201 s. Wright'!$D$2:$EE$2,'Proforma Summary'!F$4,'201 s. Wright'!$D$46:$EE$46)</f>
        <v>0</v>
      </c>
      <c r="G43" s="49">
        <f>SUMIF('201 s. Wright'!$D$2:$EE$2,'Proforma Summary'!G$4,'201 s. Wright'!$D$46:$EE$46)</f>
        <v>178016.3467</v>
      </c>
      <c r="H43" s="49">
        <f>SUMIF('201 s. Wright'!$D$2:$EE$2,'Proforma Summary'!H$4,'201 s. Wright'!$D$46:$EE$46)</f>
        <v>178016.3467</v>
      </c>
      <c r="I43" s="49">
        <f>SUMIF('201 s. Wright'!$D$2:$EE$2,'Proforma Summary'!I$4,'201 s. Wright'!$D$46:$EE$46)</f>
        <v>178016.3467</v>
      </c>
      <c r="J43" s="49">
        <f>SUMIF('201 s. Wright'!$D$2:$EE$2,'Proforma Summary'!J$4,'201 s. Wright'!$D$46:$EE$46)</f>
        <v>178016.3467</v>
      </c>
      <c r="K43" s="49">
        <f>SUMIF('201 s. Wright'!$D$2:$EE$2,'Proforma Summary'!K$4,'201 s. Wright'!$D$46:$EE$46)</f>
        <v>178016.3467</v>
      </c>
      <c r="L43" s="49">
        <f>SUMIF('201 s. Wright'!$D$2:$EE$2,'Proforma Summary'!L$4,'201 s. Wright'!$D$46:$EE$46)</f>
        <v>178016.3467</v>
      </c>
      <c r="M43" s="199">
        <f>SUMIF('201 s. Wright'!$D$2:$EE$2,'Proforma Summary'!M$4,'201 s. Wright'!$D$46:$EE$46)</f>
        <v>178016.3467</v>
      </c>
      <c r="N43" s="36"/>
      <c r="O43" s="194" t="s">
        <v>165</v>
      </c>
      <c r="P43" s="1"/>
      <c r="Q43" s="49">
        <f>SUMIF('408 e. Stoughton'!$D$2:$EE$2,'Proforma Summary'!Q4,'408 e. Stoughton'!$D$46:$EE$46)</f>
        <v>0</v>
      </c>
      <c r="R43" s="49">
        <f>SUMIF('408 e. Stoughton'!$D$2:$EE$2,'Proforma Summary'!R4,'408 e. Stoughton'!$D$46:$EE$46)</f>
        <v>0</v>
      </c>
      <c r="S43" s="49">
        <f>SUMIF('408 e. Stoughton'!$D$2:$EE$2,'Proforma Summary'!S4,'408 e. Stoughton'!$D$46:$EE$46)</f>
        <v>0</v>
      </c>
      <c r="T43" s="49">
        <f>SUMIF('408 e. Stoughton'!$D$2:$EE$2,'Proforma Summary'!T4,'408 e. Stoughton'!$D$46:$EE$46)</f>
        <v>146969.5604</v>
      </c>
      <c r="U43" s="49">
        <f>SUMIF('408 e. Stoughton'!$D$2:$EE$2,'Proforma Summary'!U4,'408 e. Stoughton'!$D$46:$EE$46)</f>
        <v>146969.5604</v>
      </c>
      <c r="V43" s="49">
        <f>SUMIF('408 e. Stoughton'!$D$2:$EE$2,'Proforma Summary'!V4,'408 e. Stoughton'!$D$46:$EE$46)</f>
        <v>146969.5604</v>
      </c>
      <c r="W43" s="49">
        <f>SUMIF('408 e. Stoughton'!$D$2:$EE$2,'Proforma Summary'!W4,'408 e. Stoughton'!$D$46:$EE$46)</f>
        <v>146969.5604</v>
      </c>
      <c r="X43" s="49">
        <f>SUMIF('408 e. Stoughton'!$D$2:$EE$2,'Proforma Summary'!X4,'408 e. Stoughton'!$D$46:$EE$46)</f>
        <v>146969.5604</v>
      </c>
      <c r="Y43" s="49">
        <f>SUMIF('408 e. Stoughton'!$D$2:$EE$2,'Proforma Summary'!Y4,'408 e. Stoughton'!$D$46:$EE$46)</f>
        <v>146969.5604</v>
      </c>
      <c r="Z43" s="199">
        <f>SUMIF('408 e. Stoughton'!$D$2:$EE$2,'Proforma Summary'!Z4,'408 e. Stoughton'!$D$46:$EE$46)</f>
        <v>146969.5604</v>
      </c>
      <c r="AA43" s="36"/>
      <c r="AB43" s="194" t="s">
        <v>165</v>
      </c>
      <c r="AC43" s="1"/>
      <c r="AD43" s="49">
        <f>SUMIF('902 s. Lincoln'!$D$2:$EE$2,'Proforma Summary'!AD$4,'902 s. Lincoln'!$D$46:$EE$46)</f>
        <v>0</v>
      </c>
      <c r="AE43" s="49">
        <f>SUMIF('902 s. Lincoln'!$D$2:$EE$2,'Proforma Summary'!AE$4,'902 s. Lincoln'!$D$46:$EE$46)</f>
        <v>0</v>
      </c>
      <c r="AF43" s="49">
        <f>SUMIF('902 s. Lincoln'!$D$2:$EE$2,'Proforma Summary'!AF$4,'902 s. Lincoln'!$D$46:$EE$46)</f>
        <v>0</v>
      </c>
      <c r="AG43" s="49">
        <f>SUMIF('902 s. Lincoln'!$D$2:$EE$2,'Proforma Summary'!AG$4,'902 s. Lincoln'!$D$46:$EE$46)</f>
        <v>178363.7044</v>
      </c>
      <c r="AH43" s="49">
        <f>SUMIF('902 s. Lincoln'!$D$2:$EE$2,'Proforma Summary'!AH$4,'902 s. Lincoln'!$D$46:$EE$46)</f>
        <v>178363.7044</v>
      </c>
      <c r="AI43" s="49">
        <f>SUMIF('902 s. Lincoln'!$D$2:$EE$2,'Proforma Summary'!AI$4,'902 s. Lincoln'!$D$46:$EE$46)</f>
        <v>178363.7044</v>
      </c>
      <c r="AJ43" s="49">
        <f>SUMIF('902 s. Lincoln'!$D$2:$EE$2,'Proforma Summary'!AJ$4,'902 s. Lincoln'!$D$46:$EE$46)</f>
        <v>178363.7044</v>
      </c>
      <c r="AK43" s="49">
        <f>SUMIF('902 s. Lincoln'!$D$2:$EE$2,'Proforma Summary'!AK$4,'902 s. Lincoln'!$D$46:$EE$46)</f>
        <v>178363.7044</v>
      </c>
      <c r="AL43" s="49">
        <f>SUMIF('902 s. Lincoln'!$D$2:$EE$2,'Proforma Summary'!AL$4,'902 s. Lincoln'!$D$46:$EE$46)</f>
        <v>178363.7044</v>
      </c>
      <c r="AM43" s="199">
        <f>SUMIF('902 s. Lincoln'!$D$2:$EE$2,'Proforma Summary'!AM$4,'902 s. Lincoln'!$D$46:$EE$46)</f>
        <v>178363.7044</v>
      </c>
      <c r="AN43" s="36"/>
      <c r="AO43" s="194" t="s">
        <v>165</v>
      </c>
      <c r="AP43" s="1"/>
      <c r="AQ43" s="49">
        <f>SUMIF('105 e. Green'!$D$2:$EE$2,'Proforma Summary'!AQ$4,'105 e. Green'!$D46:$EE46)</f>
        <v>0</v>
      </c>
      <c r="AR43" s="49">
        <f>SUMIF('105 e. Green'!$D$2:$EE$2,'Proforma Summary'!AR$4,'105 e. Green'!$D46:$EE46)</f>
        <v>0</v>
      </c>
      <c r="AS43" s="49">
        <f>SUMIF('105 e. Green'!$D$2:$EE$2,'Proforma Summary'!AS$4,'105 e. Green'!$D46:$EE46)</f>
        <v>0</v>
      </c>
      <c r="AT43" s="49">
        <f>SUMIF('105 e. Green'!$D$2:$EE$2,'Proforma Summary'!AT$4,'105 e. Green'!$D46:$EE46)</f>
        <v>202439.6258</v>
      </c>
      <c r="AU43" s="49">
        <f>SUMIF('105 e. Green'!$D$2:$EE$2,'Proforma Summary'!AU$4,'105 e. Green'!$D46:$EE46)</f>
        <v>202439.6258</v>
      </c>
      <c r="AV43" s="49">
        <f>SUMIF('105 e. Green'!$D$2:$EE$2,'Proforma Summary'!AV$4,'105 e. Green'!$D46:$EE46)</f>
        <v>202439.6258</v>
      </c>
      <c r="AW43" s="49">
        <f>SUMIF('105 e. Green'!$D$2:$EE$2,'Proforma Summary'!AW$4,'105 e. Green'!$D46:$EE46)</f>
        <v>202439.6258</v>
      </c>
      <c r="AX43" s="49">
        <f>SUMIF('105 e. Green'!$D$2:$EE$2,'Proforma Summary'!AX$4,'105 e. Green'!$D46:$EE46)</f>
        <v>202439.6258</v>
      </c>
      <c r="AY43" s="49">
        <f>SUMIF('105 e. Green'!$D$2:$EE$2,'Proforma Summary'!AY$4,'105 e. Green'!$D46:$EE46)</f>
        <v>202439.6258</v>
      </c>
      <c r="AZ43" s="199">
        <f>SUMIF('105 e. Green'!$D$2:$EE$2,'Proforma Summary'!AZ$4,'105 e. Green'!$D46:$EE46)</f>
        <v>202439.6258</v>
      </c>
    </row>
    <row r="44" ht="15.75" customHeight="1">
      <c r="A44" s="36"/>
      <c r="B44" s="194"/>
      <c r="C44" s="1"/>
      <c r="D44" s="1"/>
      <c r="E44" s="1"/>
      <c r="F44" s="1"/>
      <c r="G44" s="49"/>
      <c r="H44" s="126"/>
      <c r="I44" s="126"/>
      <c r="J44" s="126"/>
      <c r="K44" s="126"/>
      <c r="L44" s="126"/>
      <c r="M44" s="209"/>
      <c r="N44" s="36"/>
      <c r="O44" s="194"/>
      <c r="P44" s="1"/>
      <c r="Q44" s="1"/>
      <c r="R44" s="1"/>
      <c r="S44" s="1"/>
      <c r="T44" s="49"/>
      <c r="U44" s="126"/>
      <c r="V44" s="126"/>
      <c r="W44" s="126"/>
      <c r="X44" s="126"/>
      <c r="Y44" s="126"/>
      <c r="Z44" s="209"/>
      <c r="AA44" s="36"/>
      <c r="AB44" s="194"/>
      <c r="AC44" s="1"/>
      <c r="AD44" s="1"/>
      <c r="AE44" s="1"/>
      <c r="AF44" s="1"/>
      <c r="AG44" s="49"/>
      <c r="AH44" s="126"/>
      <c r="AI44" s="126"/>
      <c r="AJ44" s="126"/>
      <c r="AK44" s="126"/>
      <c r="AL44" s="126"/>
      <c r="AM44" s="209"/>
      <c r="AN44" s="36"/>
      <c r="AO44" s="194"/>
      <c r="AP44" s="1"/>
      <c r="AQ44" s="1"/>
      <c r="AR44" s="1"/>
      <c r="AS44" s="1"/>
      <c r="AT44" s="49"/>
      <c r="AU44" s="126"/>
      <c r="AV44" s="126"/>
      <c r="AW44" s="126"/>
      <c r="AX44" s="126"/>
      <c r="AY44" s="126"/>
      <c r="AZ44" s="209"/>
    </row>
    <row r="45" ht="15.75" customHeight="1">
      <c r="A45" s="36"/>
      <c r="B45" s="194" t="s">
        <v>166</v>
      </c>
      <c r="C45" s="1"/>
      <c r="D45" s="49">
        <f>SUMIF('201 s. Wright'!$D$2:$EE$2,'Proforma Summary'!D$4,'201 s. Wright'!$D$53:$EE$53)</f>
        <v>0</v>
      </c>
      <c r="E45" s="49">
        <f>SUMIF('201 s. Wright'!$D$2:$EE$2,'Proforma Summary'!E$4,'201 s. Wright'!$D$53:$EE$53)</f>
        <v>0</v>
      </c>
      <c r="F45" s="49">
        <f>SUMIF('201 s. Wright'!$D$2:$EE$2,'Proforma Summary'!F$4,'201 s. Wright'!$D$53:$EE$53)</f>
        <v>0</v>
      </c>
      <c r="G45" s="49">
        <f>SUMIF('201 s. Wright'!$D$2:$EE$2,'Proforma Summary'!G$4,'201 s. Wright'!$D$53:$EE$53)</f>
        <v>0</v>
      </c>
      <c r="H45" s="49">
        <f>SUMIF('201 s. Wright'!$D$2:$EE$2,'Proforma Summary'!H$4,'201 s. Wright'!$D$53:$EE$53)</f>
        <v>0</v>
      </c>
      <c r="I45" s="49">
        <f>SUMIF('201 s. Wright'!$D$2:$EE$2,'Proforma Summary'!I$4,'201 s. Wright'!$D$53:$EE$53)</f>
        <v>0</v>
      </c>
      <c r="J45" s="49">
        <f>SUMIF('201 s. Wright'!$D$2:$EE$2,'Proforma Summary'!J$4,'201 s. Wright'!$D$53:$EE$53)</f>
        <v>0</v>
      </c>
      <c r="K45" s="49">
        <f>SUMIF('201 s. Wright'!$D$2:$EE$2,'Proforma Summary'!K$4,'201 s. Wright'!$D$53:$EE$53)</f>
        <v>0</v>
      </c>
      <c r="L45" s="49">
        <f>SUMIF('201 s. Wright'!$D$2:$EE$2,'Proforma Summary'!L$4,'201 s. Wright'!$D$53:$EE$53)</f>
        <v>0</v>
      </c>
      <c r="M45" s="199">
        <f>SUMIF('201 s. Wright'!$D$2:$EE$2,'Proforma Summary'!M$4,'201 s. Wright'!$D$53:$EE$53)</f>
        <v>2953912.435</v>
      </c>
      <c r="N45" s="36"/>
      <c r="O45" s="194" t="s">
        <v>166</v>
      </c>
      <c r="P45" s="1"/>
      <c r="Q45" s="49">
        <f>SUMIF('408 e. Stoughton'!$D$2:$EE$2,'Proforma Summary'!Q$4,'408 e. Stoughton'!$D$53:$EE$53)</f>
        <v>0</v>
      </c>
      <c r="R45" s="49">
        <f>SUMIF('408 e. Stoughton'!$D$2:$EE$2,'Proforma Summary'!R$4,'408 e. Stoughton'!$D$53:$EE$53)</f>
        <v>0</v>
      </c>
      <c r="S45" s="49">
        <f>SUMIF('408 e. Stoughton'!$D$2:$EE$2,'Proforma Summary'!S$4,'408 e. Stoughton'!$D$53:$EE$53)</f>
        <v>0</v>
      </c>
      <c r="T45" s="49">
        <f>SUMIF('408 e. Stoughton'!$D$2:$EE$2,'Proforma Summary'!T$4,'408 e. Stoughton'!$D$53:$EE$53)</f>
        <v>0</v>
      </c>
      <c r="U45" s="49">
        <f>SUMIF('408 e. Stoughton'!$D$2:$EE$2,'Proforma Summary'!U$4,'408 e. Stoughton'!$D$53:$EE$53)</f>
        <v>0</v>
      </c>
      <c r="V45" s="49">
        <f>SUMIF('408 e. Stoughton'!$D$2:$EE$2,'Proforma Summary'!V$4,'408 e. Stoughton'!$D$53:$EE$53)</f>
        <v>0</v>
      </c>
      <c r="W45" s="49">
        <f>SUMIF('408 e. Stoughton'!$D$2:$EE$2,'Proforma Summary'!W$4,'408 e. Stoughton'!$D$53:$EE$53)</f>
        <v>0</v>
      </c>
      <c r="X45" s="49">
        <f>SUMIF('408 e. Stoughton'!$D$2:$EE$2,'Proforma Summary'!X$4,'408 e. Stoughton'!$D$53:$EE$53)</f>
        <v>0</v>
      </c>
      <c r="Y45" s="49">
        <f>SUMIF('408 e. Stoughton'!$D$2:$EE$2,'Proforma Summary'!Y$4,'408 e. Stoughton'!$D$53:$EE$53)</f>
        <v>0</v>
      </c>
      <c r="Z45" s="199">
        <f>SUMIF('408 e. Stoughton'!$D$2:$EE$2,'Proforma Summary'!Z$4,'408 e. Stoughton'!$D$53:$EE$53)</f>
        <v>2451474.721</v>
      </c>
      <c r="AA45" s="36"/>
      <c r="AB45" s="194" t="s">
        <v>166</v>
      </c>
      <c r="AC45" s="1"/>
      <c r="AD45" s="49">
        <f>SUMIF('902 s. Lincoln'!$D$2:$EE$2,'Proforma Summary'!AD$4,'902 s. Lincoln'!$D$53:$EE$53)</f>
        <v>0</v>
      </c>
      <c r="AE45" s="49">
        <f>SUMIF('902 s. Lincoln'!$D$2:$EE$2,'Proforma Summary'!AE$4,'902 s. Lincoln'!$D$53:$EE$53)</f>
        <v>0</v>
      </c>
      <c r="AF45" s="49">
        <f>SUMIF('902 s. Lincoln'!$D$2:$EE$2,'Proforma Summary'!AF$4,'902 s. Lincoln'!$D$53:$EE$53)</f>
        <v>0</v>
      </c>
      <c r="AG45" s="49">
        <f>SUMIF('902 s. Lincoln'!$D$2:$EE$2,'Proforma Summary'!AG$4,'902 s. Lincoln'!$D$53:$EE$53)</f>
        <v>0</v>
      </c>
      <c r="AH45" s="49">
        <f>SUMIF('902 s. Lincoln'!$D$2:$EE$2,'Proforma Summary'!AH$4,'902 s. Lincoln'!$D$53:$EE$53)</f>
        <v>0</v>
      </c>
      <c r="AI45" s="49">
        <f>SUMIF('902 s. Lincoln'!$D$2:$EE$2,'Proforma Summary'!AI$4,'902 s. Lincoln'!$D$53:$EE$53)</f>
        <v>0</v>
      </c>
      <c r="AJ45" s="49">
        <f>SUMIF('902 s. Lincoln'!$D$2:$EE$2,'Proforma Summary'!AJ$4,'902 s. Lincoln'!$D$53:$EE$53)</f>
        <v>0</v>
      </c>
      <c r="AK45" s="49">
        <f>SUMIF('902 s. Lincoln'!$D$2:$EE$2,'Proforma Summary'!AK$4,'902 s. Lincoln'!$D$53:$EE$53)</f>
        <v>0</v>
      </c>
      <c r="AL45" s="49">
        <f>SUMIF('902 s. Lincoln'!$D$2:$EE$2,'Proforma Summary'!AL$4,'902 s. Lincoln'!$D$53:$EE$53)</f>
        <v>0</v>
      </c>
      <c r="AM45" s="199">
        <f>SUMIF('902 s. Lincoln'!$D$2:$EE$2,'Proforma Summary'!AM$4,'902 s. Lincoln'!$D$53:$EE$53)</f>
        <v>3177058.098</v>
      </c>
      <c r="AN45" s="36"/>
      <c r="AO45" s="194" t="s">
        <v>166</v>
      </c>
      <c r="AP45" s="1"/>
      <c r="AQ45" s="49">
        <f>SUMIF('105 e. Green'!$D$2:$EE$2,'Proforma Summary'!AQ$4,'105 e. Green'!$D53:$EE53)</f>
        <v>0</v>
      </c>
      <c r="AR45" s="49">
        <f>SUMIF('105 e. Green'!$D$2:$EE$2,'Proforma Summary'!AR$4,'105 e. Green'!$D53:$EE53)</f>
        <v>0</v>
      </c>
      <c r="AS45" s="49">
        <f>SUMIF('105 e. Green'!$D$2:$EE$2,'Proforma Summary'!AS$4,'105 e. Green'!$D53:$EE53)</f>
        <v>0</v>
      </c>
      <c r="AT45" s="49">
        <f>SUMIF('105 e. Green'!$D$2:$EE$2,'Proforma Summary'!AT$4,'105 e. Green'!$D53:$EE53)</f>
        <v>0</v>
      </c>
      <c r="AU45" s="49">
        <f>SUMIF('105 e. Green'!$D$2:$EE$2,'Proforma Summary'!AU$4,'105 e. Green'!$D53:$EE53)</f>
        <v>0</v>
      </c>
      <c r="AV45" s="49">
        <f>SUMIF('105 e. Green'!$D$2:$EE$2,'Proforma Summary'!AV$4,'105 e. Green'!$D53:$EE53)</f>
        <v>0</v>
      </c>
      <c r="AW45" s="49">
        <f>SUMIF('105 e. Green'!$D$2:$EE$2,'Proforma Summary'!AW$4,'105 e. Green'!$D53:$EE53)</f>
        <v>0</v>
      </c>
      <c r="AX45" s="49">
        <f>SUMIF('105 e. Green'!$D$2:$EE$2,'Proforma Summary'!AX$4,'105 e. Green'!$D53:$EE53)</f>
        <v>0</v>
      </c>
      <c r="AY45" s="49">
        <f>SUMIF('105 e. Green'!$D$2:$EE$2,'Proforma Summary'!AY$4,'105 e. Green'!$D53:$EE53)</f>
        <v>0</v>
      </c>
      <c r="AZ45" s="199">
        <f>SUMIF('105 e. Green'!$D$2:$EE$2,'Proforma Summary'!AZ$4,'105 e. Green'!$D53:$EE53)</f>
        <v>3595725.249</v>
      </c>
    </row>
    <row r="46" ht="15.75" customHeight="1">
      <c r="A46" s="36"/>
      <c r="B46" s="194"/>
      <c r="C46" s="1"/>
      <c r="D46" s="1"/>
      <c r="E46" s="1"/>
      <c r="F46" s="1"/>
      <c r="G46" s="1"/>
      <c r="H46" s="27"/>
      <c r="I46" s="27"/>
      <c r="J46" s="27"/>
      <c r="K46" s="27"/>
      <c r="L46" s="27"/>
      <c r="M46" s="213"/>
      <c r="N46" s="36"/>
      <c r="O46" s="194"/>
      <c r="P46" s="1"/>
      <c r="Q46" s="1"/>
      <c r="R46" s="1"/>
      <c r="S46" s="1"/>
      <c r="T46" s="1"/>
      <c r="U46" s="27"/>
      <c r="V46" s="27"/>
      <c r="W46" s="27"/>
      <c r="X46" s="27"/>
      <c r="Y46" s="27"/>
      <c r="Z46" s="213"/>
      <c r="AA46" s="36"/>
      <c r="AB46" s="194"/>
      <c r="AC46" s="1"/>
      <c r="AD46" s="1"/>
      <c r="AE46" s="1"/>
      <c r="AF46" s="1"/>
      <c r="AG46" s="1"/>
      <c r="AH46" s="27"/>
      <c r="AI46" s="27"/>
      <c r="AJ46" s="27"/>
      <c r="AK46" s="27"/>
      <c r="AL46" s="27"/>
      <c r="AM46" s="213"/>
      <c r="AN46" s="36"/>
      <c r="AO46" s="194"/>
      <c r="AP46" s="1"/>
      <c r="AQ46" s="1"/>
      <c r="AR46" s="1"/>
      <c r="AS46" s="1"/>
      <c r="AT46" s="1"/>
      <c r="AU46" s="27"/>
      <c r="AV46" s="27"/>
      <c r="AW46" s="27"/>
      <c r="AX46" s="27"/>
      <c r="AY46" s="27"/>
      <c r="AZ46" s="213"/>
    </row>
    <row r="47" ht="15.75" customHeight="1">
      <c r="A47" s="36"/>
      <c r="B47" s="194" t="s">
        <v>167</v>
      </c>
      <c r="C47" s="1"/>
      <c r="D47" s="49">
        <f>SUMIF('201 s. Wright'!$D$2:$EE$2,'Proforma Summary'!D$4,'201 s. Wright'!$D$55:$EE$55)</f>
        <v>265103.8737</v>
      </c>
      <c r="E47" s="49">
        <f>SUMIF('201 s. Wright'!$D$2:$EE$2,'Proforma Summary'!E$4,'201 s. Wright'!$D$55:$EE$55)</f>
        <v>280882.9998</v>
      </c>
      <c r="F47" s="49">
        <f>SUMIF('201 s. Wright'!$D$2:$EE$2,'Proforma Summary'!F$4,'201 s. Wright'!$D$55:$EE$55)</f>
        <v>285711.7297</v>
      </c>
      <c r="G47" s="49">
        <f>SUMIF('201 s. Wright'!$D$2:$EE$2,'Proforma Summary'!G$4,'201 s. Wright'!$D$55:$EE$55)</f>
        <v>112597.0197</v>
      </c>
      <c r="H47" s="49">
        <f>SUMIF('201 s. Wright'!$D$2:$EE$2,'Proforma Summary'!H$4,'201 s. Wright'!$D$55:$EE$55)</f>
        <v>121315.4207</v>
      </c>
      <c r="I47" s="49">
        <f>SUMIF('201 s. Wright'!$D$2:$EE$2,'Proforma Summary'!I$4,'201 s. Wright'!$D$55:$EE$55)</f>
        <v>130295.3737</v>
      </c>
      <c r="J47" s="49">
        <f>SUMIF('201 s. Wright'!$D$2:$EE$2,'Proforma Summary'!J$4,'201 s. Wright'!$D$55:$EE$55)</f>
        <v>139544.7253</v>
      </c>
      <c r="K47" s="49">
        <f>SUMIF('201 s. Wright'!$D$2:$EE$2,'Proforma Summary'!K$4,'201 s. Wright'!$D$55:$EE$55)</f>
        <v>149071.5575</v>
      </c>
      <c r="L47" s="49">
        <f>SUMIF('201 s. Wright'!$D$2:$EE$2,'Proforma Summary'!L$4,'201 s. Wright'!$D$55:$EE$55)</f>
        <v>158884.1946</v>
      </c>
      <c r="M47" s="199">
        <f>SUMIF('201 s. Wright'!$D$2:$EE$2,'Proforma Summary'!M$4,'201 s. Wright'!$D$55:$EE$55)</f>
        <v>168991.2109</v>
      </c>
      <c r="N47" s="36"/>
      <c r="O47" s="194" t="s">
        <v>167</v>
      </c>
      <c r="P47" s="1"/>
      <c r="Q47" s="49">
        <f>SUMIF('408 e. Stoughton'!$D$2:$EE$2,'Proforma Summary'!Q4,'408 e. Stoughton'!$D$55:$EE$55)</f>
        <v>218868.6629</v>
      </c>
      <c r="R47" s="49">
        <f>SUMIF('408 e. Stoughton'!$D$2:$EE$2,'Proforma Summary'!R4,'408 e. Stoughton'!$D$55:$EE$55)</f>
        <v>231396.7162</v>
      </c>
      <c r="S47" s="49">
        <f>SUMIF('408 e. Stoughton'!$D$2:$EE$2,'Proforma Summary'!S4,'408 e. Stoughton'!$D$55:$EE$55)</f>
        <v>235597.7802</v>
      </c>
      <c r="T47" s="49">
        <f>SUMIF('408 e. Stoughton'!$D$2:$EE$2,'Proforma Summary'!T4,'408 e. Stoughton'!$D$55:$EE$55)</f>
        <v>92900.49887</v>
      </c>
      <c r="U47" s="49">
        <f>SUMIF('408 e. Stoughton'!$D$2:$EE$2,'Proforma Summary'!U4,'408 e. Stoughton'!$D$55:$EE$55)</f>
        <v>100096.6007</v>
      </c>
      <c r="V47" s="49">
        <f>SUMIF('408 e. Stoughton'!$D$2:$EE$2,'Proforma Summary'!V4,'408 e. Stoughton'!$D$55:$EE$55)</f>
        <v>107508.5855</v>
      </c>
      <c r="W47" s="49">
        <f>SUMIF('408 e. Stoughton'!$D$2:$EE$2,'Proforma Summary'!W4,'408 e. Stoughton'!$D$55:$EE$55)</f>
        <v>115142.9299</v>
      </c>
      <c r="X47" s="49">
        <f>SUMIF('408 e. Stoughton'!$D$2:$EE$2,'Proforma Summary'!X4,'408 e. Stoughton'!$D$55:$EE$55)</f>
        <v>123006.3046</v>
      </c>
      <c r="Y47" s="49">
        <f>SUMIF('408 e. Stoughton'!$D$2:$EE$2,'Proforma Summary'!Y4,'408 e. Stoughton'!$D$55:$EE$55)</f>
        <v>131105.5805</v>
      </c>
      <c r="Z47" s="199">
        <f>SUMIF('408 e. Stoughton'!$D$2:$EE$2,'Proforma Summary'!Z4,'408 e. Stoughton'!$D$55:$EE$55)</f>
        <v>139447.8347</v>
      </c>
      <c r="AA47" s="36"/>
      <c r="AB47" s="194" t="s">
        <v>167</v>
      </c>
      <c r="AC47" s="1"/>
      <c r="AD47" s="49">
        <f>SUMIF('902 s. Lincoln'!$D$2:$EE$2,'Proforma Summary'!AD$4,'902 s. Lincoln'!$D55:$EE55)</f>
        <v>265621.1626</v>
      </c>
      <c r="AE47" s="49">
        <f>SUMIF('902 s. Lincoln'!$D$2:$EE$2,'Proforma Summary'!AE$4,'902 s. Lincoln'!$D55:$EE55)</f>
        <v>281458.5752</v>
      </c>
      <c r="AF47" s="49">
        <f>SUMIF('902 s. Lincoln'!$D$2:$EE$2,'Proforma Summary'!AF$4,'902 s. Lincoln'!$D55:$EE55)</f>
        <v>286284.9113</v>
      </c>
      <c r="AG47" s="49">
        <f>SUMIF('902 s. Lincoln'!$D$2:$EE$2,'Proforma Summary'!AG$4,'902 s. Lincoln'!$D55:$EE55)</f>
        <v>112819.9845</v>
      </c>
      <c r="AH47" s="49">
        <f>SUMIF('902 s. Lincoln'!$D$2:$EE$2,'Proforma Summary'!AH$4,'902 s. Lincoln'!$D55:$EE55)</f>
        <v>121555.4952</v>
      </c>
      <c r="AI47" s="49">
        <f>SUMIF('902 s. Lincoln'!$D$2:$EE$2,'Proforma Summary'!AI$4,'902 s. Lincoln'!$D55:$EE55)</f>
        <v>130553.0712</v>
      </c>
      <c r="AJ47" s="49">
        <f>SUMIF('902 s. Lincoln'!$D$2:$EE$2,'Proforma Summary'!AJ$4,'902 s. Lincoln'!$D55:$EE55)</f>
        <v>139820.5745</v>
      </c>
      <c r="AK47" s="49">
        <f>SUMIF('902 s. Lincoln'!$D$2:$EE$2,'Proforma Summary'!AK$4,'902 s. Lincoln'!$D55:$EE55)</f>
        <v>149366.1028</v>
      </c>
      <c r="AL47" s="49">
        <f>SUMIF('902 s. Lincoln'!$D$2:$EE$2,'Proforma Summary'!AL$4,'902 s. Lincoln'!$D55:$EE55)</f>
        <v>159197.9971</v>
      </c>
      <c r="AM47" s="199">
        <f>SUMIF('902 s. Lincoln'!$D$2:$EE$2,'Proforma Summary'!AM$4,'902 s. Lincoln'!$D55:$EE55)</f>
        <v>155281.431</v>
      </c>
      <c r="AN47" s="36"/>
      <c r="AO47" s="194" t="s">
        <v>167</v>
      </c>
      <c r="AP47" s="1"/>
      <c r="AQ47" s="49">
        <f>SUMIF('105 e. Green'!$D$2:$EE$2,'Proforma Summary'!AQ$4,'105 e. Green'!$D55:$EE55)</f>
        <v>301475.2857</v>
      </c>
      <c r="AR47" s="49">
        <f>SUMIF('105 e. Green'!$D$2:$EE$2,'Proforma Summary'!AR$4,'105 e. Green'!$D55:$EE55)</f>
        <v>318567.0973</v>
      </c>
      <c r="AS47" s="49">
        <f>SUMIF('105 e. Green'!$D$2:$EE$2,'Proforma Summary'!AS$4,'105 e. Green'!$D55:$EE55)</f>
        <v>324207.7743</v>
      </c>
      <c r="AT47" s="49">
        <f>SUMIF('105 e. Green'!$D$2:$EE$2,'Proforma Summary'!AT$4,'105 e. Green'!$D55:$EE55)</f>
        <v>127499.7192</v>
      </c>
      <c r="AU47" s="49">
        <f>SUMIF('105 e. Green'!$D$2:$EE$2,'Proforma Summary'!AU$4,'105 e. Green'!$D55:$EE55)</f>
        <v>137397.8995</v>
      </c>
      <c r="AV47" s="49">
        <f>SUMIF('105 e. Green'!$D$2:$EE$2,'Proforma Summary'!AV$4,'105 e. Green'!$D55:$EE55)</f>
        <v>147593.0253</v>
      </c>
      <c r="AW47" s="49">
        <f>SUMIF('105 e. Green'!$D$2:$EE$2,'Proforma Summary'!AW$4,'105 e. Green'!$D55:$EE55)</f>
        <v>158094.0048</v>
      </c>
      <c r="AX47" s="49">
        <f>SUMIF('105 e. Green'!$D$2:$EE$2,'Proforma Summary'!AX$4,'105 e. Green'!$D55:$EE55)</f>
        <v>168910.0137</v>
      </c>
      <c r="AY47" s="49">
        <f>SUMIF('105 e. Green'!$D$2:$EE$2,'Proforma Summary'!AY$4,'105 e. Green'!$D55:$EE55)</f>
        <v>180050.5029</v>
      </c>
      <c r="AZ47" s="199">
        <f>SUMIF('105 e. Green'!$D$2:$EE$2,'Proforma Summary'!AZ$4,'105 e. Green'!$D55:$EE55)</f>
        <v>176901.3312</v>
      </c>
    </row>
    <row r="48" ht="15.75" customHeight="1">
      <c r="A48" s="36"/>
      <c r="B48" s="194" t="s">
        <v>168</v>
      </c>
      <c r="C48" s="1"/>
      <c r="D48" s="49">
        <f>SUMIF('201 s. Wright'!$D$2:$EE$2,'Proforma Summary'!D$4,'201 s. Wright'!$D$56:$EE$56)+D40</f>
        <v>0</v>
      </c>
      <c r="E48" s="49">
        <f>SUMIF('201 s. Wright'!$D$2:$EE$2,'Proforma Summary'!E$4,'201 s. Wright'!$D$56:$EE$56)+E40</f>
        <v>0</v>
      </c>
      <c r="F48" s="49">
        <f>SUMIF('201 s. Wright'!$D$2:$EE$2,'Proforma Summary'!F$4,'201 s. Wright'!$D$56:$EE$56)+F40</f>
        <v>0</v>
      </c>
      <c r="G48" s="49">
        <f>SUMIF('201 s. Wright'!$D$2:$EE$2,'Proforma Summary'!G$4,'201 s. Wright'!$D$56:$EE$56)+G40</f>
        <v>0</v>
      </c>
      <c r="H48" s="49">
        <f>SUMIF('201 s. Wright'!$D$2:$EE$2,'Proforma Summary'!H$4,'201 s. Wright'!$D$56:$EE$56)+H40</f>
        <v>0</v>
      </c>
      <c r="I48" s="49">
        <f>SUMIF('201 s. Wright'!$D$2:$EE$2,'Proforma Summary'!I$4,'201 s. Wright'!$D$56:$EE$56)+I40</f>
        <v>0</v>
      </c>
      <c r="J48" s="49">
        <f>SUMIF('201 s. Wright'!$D$2:$EE$2,'Proforma Summary'!J$4,'201 s. Wright'!$D$56:$EE$56)+J40</f>
        <v>0</v>
      </c>
      <c r="K48" s="49">
        <f>SUMIF('201 s. Wright'!$D$2:$EE$2,'Proforma Summary'!K$4,'201 s. Wright'!$D$56:$EE$56)+K40</f>
        <v>0</v>
      </c>
      <c r="L48" s="49">
        <f>SUMIF('201 s. Wright'!$D$2:$EE$2,'Proforma Summary'!L$4,'201 s. Wright'!$D$56:$EE$56)+L40</f>
        <v>0</v>
      </c>
      <c r="M48" s="199">
        <f>SUMIF('201 s. Wright'!$D$2:$EE$2,'Proforma Summary'!M$4,'201 s. Wright'!$D$56:$EE$56)+M40</f>
        <v>2953912.435</v>
      </c>
      <c r="N48" s="36"/>
      <c r="O48" s="194" t="s">
        <v>168</v>
      </c>
      <c r="P48" s="1"/>
      <c r="Q48" s="49">
        <f>SUMIF('408 e. Stoughton'!$D$2:$EE$2,'Proforma Summary'!Q4,'408 e. Stoughton'!$D$56:$EE$56)+Q40</f>
        <v>0</v>
      </c>
      <c r="R48" s="49">
        <f>SUMIF('408 e. Stoughton'!$D$2:$EE$2,'Proforma Summary'!R4,'408 e. Stoughton'!$D$56:$EE$56)+R40</f>
        <v>0</v>
      </c>
      <c r="S48" s="49">
        <f>SUMIF('408 e. Stoughton'!$D$2:$EE$2,'Proforma Summary'!S4,'408 e. Stoughton'!$D$56:$EE$56)+S40</f>
        <v>0</v>
      </c>
      <c r="T48" s="49">
        <f>SUMIF('408 e. Stoughton'!$D$2:$EE$2,'Proforma Summary'!T4,'408 e. Stoughton'!$D$56:$EE$56)+T40</f>
        <v>0</v>
      </c>
      <c r="U48" s="49">
        <f>SUMIF('408 e. Stoughton'!$D$2:$EE$2,'Proforma Summary'!U4,'408 e. Stoughton'!$D$56:$EE$56)+U40</f>
        <v>0</v>
      </c>
      <c r="V48" s="49">
        <f>SUMIF('408 e. Stoughton'!$D$2:$EE$2,'Proforma Summary'!V4,'408 e. Stoughton'!$D$56:$EE$56)+V40</f>
        <v>0</v>
      </c>
      <c r="W48" s="49">
        <f>SUMIF('408 e. Stoughton'!$D$2:$EE$2,'Proforma Summary'!W4,'408 e. Stoughton'!$D$56:$EE$56)+W40</f>
        <v>0</v>
      </c>
      <c r="X48" s="49">
        <f>SUMIF('408 e. Stoughton'!$D$2:$EE$2,'Proforma Summary'!X4,'408 e. Stoughton'!$D$56:$EE$56)+X40</f>
        <v>0</v>
      </c>
      <c r="Y48" s="49">
        <f>SUMIF('408 e. Stoughton'!$D$2:$EE$2,'Proforma Summary'!Y4,'408 e. Stoughton'!$D$56:$EE$56)+Y40</f>
        <v>0</v>
      </c>
      <c r="Z48" s="199">
        <f>SUMIF('408 e. Stoughton'!$D$2:$EE$2,'Proforma Summary'!Z4,'408 e. Stoughton'!$D$56:$EE$56)+Z40</f>
        <v>2451474.721</v>
      </c>
      <c r="AA48" s="36"/>
      <c r="AB48" s="194" t="s">
        <v>168</v>
      </c>
      <c r="AC48" s="1"/>
      <c r="AD48" s="49">
        <f>SUMIF('902 s. Lincoln'!$D$2:$EE$2,'Proforma Summary'!AD$4,'902 s. Lincoln'!$D56:$EE56)+AD40</f>
        <v>0</v>
      </c>
      <c r="AE48" s="49">
        <f>SUMIF('902 s. Lincoln'!$D$2:$EE$2,'Proforma Summary'!AE$4,'902 s. Lincoln'!$D56:$EE56)+AE40</f>
        <v>0</v>
      </c>
      <c r="AF48" s="49">
        <f>SUMIF('902 s. Lincoln'!$D$2:$EE$2,'Proforma Summary'!AF$4,'902 s. Lincoln'!$D56:$EE56)+AF40</f>
        <v>0</v>
      </c>
      <c r="AG48" s="49">
        <f>SUMIF('902 s. Lincoln'!$D$2:$EE$2,'Proforma Summary'!AG$4,'902 s. Lincoln'!$D56:$EE56)+AG40</f>
        <v>0</v>
      </c>
      <c r="AH48" s="49">
        <f>SUMIF('902 s. Lincoln'!$D$2:$EE$2,'Proforma Summary'!AH$4,'902 s. Lincoln'!$D56:$EE56)+AH40</f>
        <v>0</v>
      </c>
      <c r="AI48" s="49">
        <f>SUMIF('902 s. Lincoln'!$D$2:$EE$2,'Proforma Summary'!AI$4,'902 s. Lincoln'!$D56:$EE56)+AI40</f>
        <v>0</v>
      </c>
      <c r="AJ48" s="49">
        <f>SUMIF('902 s. Lincoln'!$D$2:$EE$2,'Proforma Summary'!AJ$4,'902 s. Lincoln'!$D56:$EE56)+AJ40</f>
        <v>0</v>
      </c>
      <c r="AK48" s="49">
        <f>SUMIF('902 s. Lincoln'!$D$2:$EE$2,'Proforma Summary'!AK$4,'902 s. Lincoln'!$D56:$EE56)+AK40</f>
        <v>0</v>
      </c>
      <c r="AL48" s="49">
        <f>SUMIF('902 s. Lincoln'!$D$2:$EE$2,'Proforma Summary'!AL$4,'902 s. Lincoln'!$D56:$EE56)+AL40</f>
        <v>0</v>
      </c>
      <c r="AM48" s="199">
        <f>SUMIF('902 s. Lincoln'!$D$2:$EE$2,'Proforma Summary'!AM$4,'902 s. Lincoln'!$D56:$EE56)+AM40</f>
        <v>3177058.098</v>
      </c>
      <c r="AN48" s="36"/>
      <c r="AO48" s="194" t="s">
        <v>168</v>
      </c>
      <c r="AP48" s="1"/>
      <c r="AQ48" s="49">
        <f>SUMIF('105 e. Green'!$D$2:$EE$2,'Proforma Summary'!AQ$4,'105 e. Green'!$D56:$EE56)+AQ40</f>
        <v>0</v>
      </c>
      <c r="AR48" s="49">
        <f>SUMIF('105 e. Green'!$D$2:$EE$2,'Proforma Summary'!AR$4,'105 e. Green'!$D56:$EE56)+AR40</f>
        <v>0</v>
      </c>
      <c r="AS48" s="49">
        <f>SUMIF('105 e. Green'!$D$2:$EE$2,'Proforma Summary'!AS$4,'105 e. Green'!$D56:$EE56)+AS40</f>
        <v>0</v>
      </c>
      <c r="AT48" s="49">
        <f>SUMIF('105 e. Green'!$D$2:$EE$2,'Proforma Summary'!AT$4,'105 e. Green'!$D56:$EE56)+AT40</f>
        <v>0</v>
      </c>
      <c r="AU48" s="49">
        <f>SUMIF('105 e. Green'!$D$2:$EE$2,'Proforma Summary'!AU$4,'105 e. Green'!$D56:$EE56)+AU40</f>
        <v>0</v>
      </c>
      <c r="AV48" s="49">
        <f>SUMIF('105 e. Green'!$D$2:$EE$2,'Proforma Summary'!AV$4,'105 e. Green'!$D56:$EE56)+AV40</f>
        <v>0</v>
      </c>
      <c r="AW48" s="49">
        <f>SUMIF('105 e. Green'!$D$2:$EE$2,'Proforma Summary'!AW$4,'105 e. Green'!$D56:$EE56)+AW40</f>
        <v>0</v>
      </c>
      <c r="AX48" s="49">
        <f>SUMIF('105 e. Green'!$D$2:$EE$2,'Proforma Summary'!AX$4,'105 e. Green'!$D56:$EE56)+AX40</f>
        <v>0</v>
      </c>
      <c r="AY48" s="49">
        <f>SUMIF('105 e. Green'!$D$2:$EE$2,'Proforma Summary'!AY$4,'105 e. Green'!$D56:$EE56)+AY40</f>
        <v>0</v>
      </c>
      <c r="AZ48" s="199">
        <f>SUMIF('105 e. Green'!$D$2:$EE$2,'Proforma Summary'!AZ$4,'105 e. Green'!$D56:$EE56)+AZ40</f>
        <v>3595725.249</v>
      </c>
    </row>
    <row r="49" ht="15.75" customHeight="1">
      <c r="A49" s="36"/>
      <c r="B49" s="196" t="s">
        <v>169</v>
      </c>
      <c r="C49" s="207">
        <f>-Assumptions!D43</f>
        <v>-1297241.622</v>
      </c>
      <c r="D49" s="207">
        <f t="shared" ref="D49:M49" si="13">SUM(D47:D48)</f>
        <v>265103.8737</v>
      </c>
      <c r="E49" s="207">
        <f t="shared" si="13"/>
        <v>280882.9998</v>
      </c>
      <c r="F49" s="207">
        <f t="shared" si="13"/>
        <v>285711.7297</v>
      </c>
      <c r="G49" s="207">
        <f t="shared" si="13"/>
        <v>112597.0197</v>
      </c>
      <c r="H49" s="207">
        <f t="shared" si="13"/>
        <v>121315.4207</v>
      </c>
      <c r="I49" s="207">
        <f t="shared" si="13"/>
        <v>130295.3737</v>
      </c>
      <c r="J49" s="207">
        <f t="shared" si="13"/>
        <v>139544.7253</v>
      </c>
      <c r="K49" s="207">
        <f t="shared" si="13"/>
        <v>149071.5575</v>
      </c>
      <c r="L49" s="207">
        <f t="shared" si="13"/>
        <v>158884.1946</v>
      </c>
      <c r="M49" s="208">
        <f t="shared" si="13"/>
        <v>3122903.646</v>
      </c>
      <c r="N49" s="36"/>
      <c r="O49" s="196" t="s">
        <v>169</v>
      </c>
      <c r="P49" s="207">
        <f>-Assumptions!L43</f>
        <v>-1070997.324</v>
      </c>
      <c r="Q49" s="207">
        <f t="shared" ref="Q49:Z49" si="14">SUM(Q47:Q48)</f>
        <v>218868.6629</v>
      </c>
      <c r="R49" s="207">
        <f t="shared" si="14"/>
        <v>231396.7162</v>
      </c>
      <c r="S49" s="207">
        <f t="shared" si="14"/>
        <v>235597.7802</v>
      </c>
      <c r="T49" s="207">
        <f t="shared" si="14"/>
        <v>92900.49887</v>
      </c>
      <c r="U49" s="207">
        <f t="shared" si="14"/>
        <v>100096.6007</v>
      </c>
      <c r="V49" s="207">
        <f t="shared" si="14"/>
        <v>107508.5855</v>
      </c>
      <c r="W49" s="207">
        <f t="shared" si="14"/>
        <v>115142.9299</v>
      </c>
      <c r="X49" s="207">
        <f t="shared" si="14"/>
        <v>123006.3046</v>
      </c>
      <c r="Y49" s="207">
        <f t="shared" si="14"/>
        <v>131105.5805</v>
      </c>
      <c r="Z49" s="208">
        <f t="shared" si="14"/>
        <v>2590922.556</v>
      </c>
      <c r="AA49" s="36"/>
      <c r="AB49" s="196" t="s">
        <v>169</v>
      </c>
      <c r="AC49" s="207">
        <f>-Assumptions!T43</f>
        <v>-1299772.889</v>
      </c>
      <c r="AD49" s="207">
        <f>SUMIF('902 s. Lincoln'!$D$2:$EE$2,'Proforma Summary'!AD$4,'902 s. Lincoln'!$D57:$EE57)</f>
        <v>265621.1626</v>
      </c>
      <c r="AE49" s="207">
        <f>SUMIF('902 s. Lincoln'!$D$2:$EE$2,'Proforma Summary'!AE$4,'902 s. Lincoln'!$D57:$EE57)</f>
        <v>281458.5752</v>
      </c>
      <c r="AF49" s="207">
        <f>SUMIF('902 s. Lincoln'!$D$2:$EE$2,'Proforma Summary'!AF$4,'902 s. Lincoln'!$D57:$EE57)</f>
        <v>286284.9113</v>
      </c>
      <c r="AG49" s="207">
        <f>SUMIF('902 s. Lincoln'!$D$2:$EE$2,'Proforma Summary'!AG$4,'902 s. Lincoln'!$D57:$EE57)</f>
        <v>112819.9845</v>
      </c>
      <c r="AH49" s="207">
        <f>SUMIF('902 s. Lincoln'!$D$2:$EE$2,'Proforma Summary'!AH$4,'902 s. Lincoln'!$D57:$EE57)</f>
        <v>121555.4952</v>
      </c>
      <c r="AI49" s="207">
        <f>SUMIF('902 s. Lincoln'!$D$2:$EE$2,'Proforma Summary'!AI$4,'902 s. Lincoln'!$D57:$EE57)</f>
        <v>130553.0712</v>
      </c>
      <c r="AJ49" s="207">
        <f>SUMIF('902 s. Lincoln'!$D$2:$EE$2,'Proforma Summary'!AJ$4,'902 s. Lincoln'!$D57:$EE57)</f>
        <v>139820.5745</v>
      </c>
      <c r="AK49" s="207">
        <f>SUMIF('902 s. Lincoln'!$D$2:$EE$2,'Proforma Summary'!AK$4,'902 s. Lincoln'!$D57:$EE57)</f>
        <v>149366.1028</v>
      </c>
      <c r="AL49" s="207">
        <f>SUMIF('902 s. Lincoln'!$D$2:$EE$2,'Proforma Summary'!AL$4,'902 s. Lincoln'!$D57:$EE57)</f>
        <v>159197.9971</v>
      </c>
      <c r="AM49" s="208">
        <f>SUMIF('902 s. Lincoln'!$D$2:$EE$2,'Proforma Summary'!AM$4,'902 s. Lincoln'!$D57:$EE57)</f>
        <v>3332339.529</v>
      </c>
      <c r="AN49" s="36"/>
      <c r="AO49" s="196" t="s">
        <v>169</v>
      </c>
      <c r="AP49" s="207">
        <f>-Assumptions!AB43</f>
        <v>-1475219.065</v>
      </c>
      <c r="AQ49" s="207">
        <f>SUMIF('105 e. Green'!$D$2:$EE$2,'Proforma Summary'!AQ$4,'105 e. Green'!$D57:$EE57)</f>
        <v>301475.2857</v>
      </c>
      <c r="AR49" s="207">
        <f>SUMIF('105 e. Green'!$D$2:$EE$2,'Proforma Summary'!AR$4,'105 e. Green'!$D57:$EE57)</f>
        <v>318567.0973</v>
      </c>
      <c r="AS49" s="207">
        <f>SUMIF('105 e. Green'!$D$2:$EE$2,'Proforma Summary'!AS$4,'105 e. Green'!$D57:$EE57)</f>
        <v>324207.7743</v>
      </c>
      <c r="AT49" s="207">
        <f>SUMIF('105 e. Green'!$D$2:$EE$2,'Proforma Summary'!AT$4,'105 e. Green'!$D57:$EE57)</f>
        <v>127499.7192</v>
      </c>
      <c r="AU49" s="207">
        <f>SUMIF('105 e. Green'!$D$2:$EE$2,'Proforma Summary'!AU$4,'105 e. Green'!$D57:$EE57)</f>
        <v>137397.8995</v>
      </c>
      <c r="AV49" s="207">
        <f>SUMIF('105 e. Green'!$D$2:$EE$2,'Proforma Summary'!AV$4,'105 e. Green'!$D57:$EE57)</f>
        <v>147593.0253</v>
      </c>
      <c r="AW49" s="207">
        <f>SUMIF('105 e. Green'!$D$2:$EE$2,'Proforma Summary'!AW$4,'105 e. Green'!$D57:$EE57)</f>
        <v>158094.0048</v>
      </c>
      <c r="AX49" s="207">
        <f>SUMIF('105 e. Green'!$D$2:$EE$2,'Proforma Summary'!AX$4,'105 e. Green'!$D57:$EE57)</f>
        <v>168910.0137</v>
      </c>
      <c r="AY49" s="207">
        <f>SUMIF('105 e. Green'!$D$2:$EE$2,'Proforma Summary'!AY$4,'105 e. Green'!$D57:$EE57)</f>
        <v>180050.5029</v>
      </c>
      <c r="AZ49" s="208">
        <f>SUMIF('105 e. Green'!$D$2:$EE$2,'Proforma Summary'!AZ$4,'105 e. Green'!$D57:$EE57)</f>
        <v>3772626.58</v>
      </c>
    </row>
    <row r="50" ht="15.75" customHeight="1">
      <c r="A50" s="36"/>
      <c r="B50" s="194"/>
      <c r="C50" s="1"/>
      <c r="D50" s="1"/>
      <c r="E50" s="1"/>
      <c r="F50" s="1"/>
      <c r="G50" s="1"/>
      <c r="H50" s="131"/>
      <c r="I50" s="1"/>
      <c r="J50" s="1"/>
      <c r="K50" s="1"/>
      <c r="L50" s="1"/>
      <c r="M50" s="195"/>
      <c r="N50" s="36"/>
      <c r="O50" s="194"/>
      <c r="P50" s="1"/>
      <c r="Q50" s="1"/>
      <c r="R50" s="1"/>
      <c r="S50" s="1"/>
      <c r="T50" s="1"/>
      <c r="U50" s="131"/>
      <c r="V50" s="1"/>
      <c r="W50" s="1"/>
      <c r="X50" s="1"/>
      <c r="Y50" s="1"/>
      <c r="Z50" s="195"/>
      <c r="AA50" s="36"/>
      <c r="AB50" s="194"/>
      <c r="AC50" s="1"/>
      <c r="AD50" s="1"/>
      <c r="AE50" s="1"/>
      <c r="AF50" s="1"/>
      <c r="AG50" s="1"/>
      <c r="AH50" s="131"/>
      <c r="AI50" s="1"/>
      <c r="AJ50" s="1"/>
      <c r="AK50" s="1"/>
      <c r="AL50" s="1"/>
      <c r="AM50" s="195"/>
      <c r="AN50" s="36"/>
      <c r="AO50" s="194"/>
      <c r="AP50" s="1"/>
      <c r="AQ50" s="1"/>
      <c r="AR50" s="1"/>
      <c r="AS50" s="1"/>
      <c r="AT50" s="1"/>
      <c r="AU50" s="131"/>
      <c r="AV50" s="1"/>
      <c r="AW50" s="1"/>
      <c r="AX50" s="1"/>
      <c r="AY50" s="1"/>
      <c r="AZ50" s="195"/>
    </row>
    <row r="51" ht="15.75" customHeight="1">
      <c r="A51" s="36"/>
      <c r="B51" s="194" t="s">
        <v>170</v>
      </c>
      <c r="C51" s="1"/>
      <c r="D51" s="211">
        <f>D47/Assumptions!$D$43</f>
        <v>0.204359673</v>
      </c>
      <c r="E51" s="211">
        <f>E47/Assumptions!$D$43</f>
        <v>0.2165232714</v>
      </c>
      <c r="F51" s="211">
        <f>F47/Assumptions!$D$43</f>
        <v>0.2202455772</v>
      </c>
      <c r="G51" s="211">
        <f>G47/Assumptions!$D$43</f>
        <v>0.08679726105</v>
      </c>
      <c r="H51" s="211">
        <f>H47/Assumptions!$D$43</f>
        <v>0.09351798358</v>
      </c>
      <c r="I51" s="211">
        <f>I47/Assumptions!$D$43</f>
        <v>0.1004403278</v>
      </c>
      <c r="J51" s="211">
        <f>J47/Assumptions!$D$43</f>
        <v>0.1075703423</v>
      </c>
      <c r="K51" s="211">
        <f>K47/Assumptions!$D$43</f>
        <v>0.1149142573</v>
      </c>
      <c r="L51" s="211">
        <f>L47/Assumptions!$D$43</f>
        <v>0.1224784897</v>
      </c>
      <c r="M51" s="212">
        <f>M47/Assumptions!$D$43</f>
        <v>0.1302696491</v>
      </c>
      <c r="N51" s="36"/>
      <c r="O51" s="194" t="s">
        <v>170</v>
      </c>
      <c r="P51" s="21"/>
      <c r="Q51" s="211">
        <f>Q47/Assumptions!$L$43</f>
        <v>0.204359673</v>
      </c>
      <c r="R51" s="211">
        <f>R47/Assumptions!$L$43</f>
        <v>0.2160572311</v>
      </c>
      <c r="S51" s="211">
        <f>S47/Assumptions!$L$43</f>
        <v>0.2199798029</v>
      </c>
      <c r="T51" s="211">
        <f>T47/Assumptions!$L$43</f>
        <v>0.08674204577</v>
      </c>
      <c r="U51" s="211">
        <f>U47/Assumptions!$L$43</f>
        <v>0.09346111184</v>
      </c>
      <c r="V51" s="211">
        <f>V47/Assumptions!$L$43</f>
        <v>0.1003817499</v>
      </c>
      <c r="W51" s="211">
        <f>W47/Assumptions!$L$43</f>
        <v>0.1075100071</v>
      </c>
      <c r="X51" s="211">
        <f>X47/Assumptions!$L$43</f>
        <v>0.114852112</v>
      </c>
      <c r="Y51" s="211">
        <f>Y47/Assumptions!$L$43</f>
        <v>0.12241448</v>
      </c>
      <c r="Z51" s="212">
        <f>Z47/Assumptions!$L$43</f>
        <v>0.1302037191</v>
      </c>
      <c r="AA51" s="36"/>
      <c r="AB51" s="194" t="s">
        <v>170</v>
      </c>
      <c r="AC51" s="21"/>
      <c r="AD51" s="211">
        <f>AD47/Assumptions!$T$43</f>
        <v>0.204359673</v>
      </c>
      <c r="AE51" s="211">
        <f>AE47/Assumptions!$T$43</f>
        <v>0.2165444268</v>
      </c>
      <c r="AF51" s="211">
        <f>AF47/Assumptions!$T$43</f>
        <v>0.2202576417</v>
      </c>
      <c r="AG51" s="211">
        <f>AG47/Assumptions!$T$43</f>
        <v>0.08679976749</v>
      </c>
      <c r="AH51" s="211">
        <f>AH47/Assumptions!$T$43</f>
        <v>0.09352056521</v>
      </c>
      <c r="AI51" s="211">
        <f>AI47/Assumptions!$T$43</f>
        <v>0.1004429869</v>
      </c>
      <c r="AJ51" s="211">
        <f>AJ47/Assumptions!$T$43</f>
        <v>0.1075730812</v>
      </c>
      <c r="AK51" s="211">
        <f>AK47/Assumptions!$T$43</f>
        <v>0.1149170783</v>
      </c>
      <c r="AL51" s="211">
        <f>AL47/Assumptions!$T$43</f>
        <v>0.1224813953</v>
      </c>
      <c r="AM51" s="212">
        <f>AM47/Assumptions!$T$43</f>
        <v>0.1194681258</v>
      </c>
      <c r="AN51" s="36"/>
      <c r="AO51" s="194" t="s">
        <v>170</v>
      </c>
      <c r="AP51" s="21"/>
      <c r="AQ51" s="211">
        <f>AQ47/Assumptions!$AB$43</f>
        <v>0.204359673</v>
      </c>
      <c r="AR51" s="211">
        <f>AR47/Assumptions!$AB$43</f>
        <v>0.2159456212</v>
      </c>
      <c r="AS51" s="211">
        <f>AS47/Assumptions!$AB$43</f>
        <v>0.2197692411</v>
      </c>
      <c r="AT51" s="211">
        <f>AT47/Assumptions!$AB$43</f>
        <v>0.08642765147</v>
      </c>
      <c r="AU51" s="211">
        <f>AU47/Assumptions!$AB$43</f>
        <v>0.09313728571</v>
      </c>
      <c r="AV51" s="211">
        <f>AV47/Assumptions!$AB$43</f>
        <v>0.100048209</v>
      </c>
      <c r="AW51" s="211">
        <f>AW47/Assumptions!$AB$43</f>
        <v>0.1071664599</v>
      </c>
      <c r="AX51" s="211">
        <f>AX47/Assumptions!$AB$43</f>
        <v>0.1144982584</v>
      </c>
      <c r="AY51" s="211">
        <f>AY47/Assumptions!$AB$43</f>
        <v>0.1220500109</v>
      </c>
      <c r="AZ51" s="212">
        <f>AZ47/Assumptions!$AB$43</f>
        <v>0.1199152962</v>
      </c>
    </row>
    <row r="52" ht="15.75" customHeight="1">
      <c r="A52" s="36"/>
      <c r="B52" s="200" t="s">
        <v>171</v>
      </c>
      <c r="C52" s="6"/>
      <c r="D52" s="214">
        <f>MIN(D51:M51)</f>
        <v>0.08679726105</v>
      </c>
      <c r="E52" s="6"/>
      <c r="F52" s="215"/>
      <c r="G52" s="216"/>
      <c r="H52" s="6"/>
      <c r="I52" s="6"/>
      <c r="J52" s="6"/>
      <c r="K52" s="6"/>
      <c r="L52" s="6"/>
      <c r="M52" s="217"/>
      <c r="N52" s="36"/>
      <c r="O52" s="200" t="s">
        <v>171</v>
      </c>
      <c r="P52" s="1"/>
      <c r="Q52" s="214">
        <f>MIN(Q51:Z51)</f>
        <v>0.08674204577</v>
      </c>
      <c r="R52" s="6"/>
      <c r="S52" s="215"/>
      <c r="T52" s="216"/>
      <c r="U52" s="6"/>
      <c r="V52" s="6"/>
      <c r="W52" s="6"/>
      <c r="X52" s="6"/>
      <c r="Y52" s="6"/>
      <c r="Z52" s="217"/>
      <c r="AA52" s="36"/>
      <c r="AB52" s="200" t="s">
        <v>171</v>
      </c>
      <c r="AC52" s="1"/>
      <c r="AD52" s="214">
        <f>MIN(AD51:AM51)</f>
        <v>0.08679976749</v>
      </c>
      <c r="AE52" s="6"/>
      <c r="AF52" s="215"/>
      <c r="AG52" s="216"/>
      <c r="AH52" s="6"/>
      <c r="AI52" s="6"/>
      <c r="AJ52" s="6"/>
      <c r="AK52" s="6"/>
      <c r="AL52" s="6"/>
      <c r="AM52" s="217"/>
      <c r="AN52" s="36"/>
      <c r="AO52" s="200" t="s">
        <v>171</v>
      </c>
      <c r="AP52" s="1"/>
      <c r="AQ52" s="214">
        <f>MIN(AQ51:AZ51)</f>
        <v>0.08642765147</v>
      </c>
      <c r="AR52" s="6"/>
      <c r="AS52" s="215"/>
      <c r="AT52" s="216"/>
      <c r="AU52" s="6"/>
      <c r="AV52" s="6"/>
      <c r="AW52" s="6"/>
      <c r="AX52" s="6"/>
      <c r="AY52" s="6"/>
      <c r="AZ52" s="217"/>
    </row>
    <row r="53" ht="15.75" customHeight="1">
      <c r="A53" s="36"/>
      <c r="B53" s="194"/>
      <c r="C53" s="1"/>
      <c r="D53" s="1"/>
      <c r="E53" s="1"/>
      <c r="F53" s="218"/>
      <c r="G53" s="27"/>
      <c r="H53" s="27"/>
      <c r="I53" s="27"/>
      <c r="J53" s="27"/>
      <c r="K53" s="27"/>
      <c r="L53" s="27"/>
      <c r="M53" s="213"/>
      <c r="N53" s="36"/>
      <c r="O53" s="194"/>
      <c r="P53" s="1"/>
      <c r="Q53" s="1"/>
      <c r="R53" s="1"/>
      <c r="S53" s="218"/>
      <c r="T53" s="27"/>
      <c r="U53" s="27"/>
      <c r="V53" s="27"/>
      <c r="W53" s="27"/>
      <c r="X53" s="27"/>
      <c r="Y53" s="27"/>
      <c r="Z53" s="213"/>
      <c r="AA53" s="36"/>
      <c r="AB53" s="194"/>
      <c r="AC53" s="1"/>
      <c r="AD53" s="1"/>
      <c r="AE53" s="1"/>
      <c r="AF53" s="218"/>
      <c r="AG53" s="27"/>
      <c r="AH53" s="27"/>
      <c r="AI53" s="27"/>
      <c r="AJ53" s="27"/>
      <c r="AK53" s="27"/>
      <c r="AL53" s="27"/>
      <c r="AM53" s="213"/>
      <c r="AN53" s="36"/>
      <c r="AO53" s="194"/>
      <c r="AP53" s="1"/>
      <c r="AQ53" s="1"/>
      <c r="AR53" s="1"/>
      <c r="AS53" s="218"/>
      <c r="AT53" s="27"/>
      <c r="AU53" s="27"/>
      <c r="AV53" s="27"/>
      <c r="AW53" s="27"/>
      <c r="AX53" s="27"/>
      <c r="AY53" s="27"/>
      <c r="AZ53" s="213"/>
    </row>
    <row r="54" ht="15.75" customHeight="1">
      <c r="A54" s="36"/>
      <c r="B54" s="194" t="s">
        <v>130</v>
      </c>
      <c r="C54" s="1"/>
      <c r="D54" s="219">
        <f t="shared" ref="D54:M54" si="15">IFERROR(D38/D43,0)</f>
        <v>0</v>
      </c>
      <c r="E54" s="219">
        <f t="shared" si="15"/>
        <v>0</v>
      </c>
      <c r="F54" s="219">
        <f t="shared" si="15"/>
        <v>0</v>
      </c>
      <c r="G54" s="219">
        <f t="shared" si="15"/>
        <v>1.63250944</v>
      </c>
      <c r="H54" s="219">
        <f t="shared" si="15"/>
        <v>1.681484723</v>
      </c>
      <c r="I54" s="219">
        <f t="shared" si="15"/>
        <v>1.731929265</v>
      </c>
      <c r="J54" s="219">
        <f t="shared" si="15"/>
        <v>1.783887142</v>
      </c>
      <c r="K54" s="219">
        <f t="shared" si="15"/>
        <v>1.837403757</v>
      </c>
      <c r="L54" s="219">
        <f t="shared" si="15"/>
        <v>1.892525869</v>
      </c>
      <c r="M54" s="220">
        <f t="shared" si="15"/>
        <v>1.949301646</v>
      </c>
      <c r="N54" s="36"/>
      <c r="O54" s="194" t="s">
        <v>130</v>
      </c>
      <c r="P54" s="21"/>
      <c r="Q54" s="219">
        <f t="shared" ref="Q54:Z54" si="16">IFERROR(Q38/Q43,0)</f>
        <v>0</v>
      </c>
      <c r="R54" s="219">
        <f t="shared" si="16"/>
        <v>0</v>
      </c>
      <c r="S54" s="219">
        <f t="shared" si="16"/>
        <v>0</v>
      </c>
      <c r="T54" s="219">
        <f t="shared" si="16"/>
        <v>1.632107075</v>
      </c>
      <c r="U54" s="219">
        <f t="shared" si="16"/>
        <v>1.681070287</v>
      </c>
      <c r="V54" s="219">
        <f t="shared" si="16"/>
        <v>1.731502395</v>
      </c>
      <c r="W54" s="219">
        <f t="shared" si="16"/>
        <v>1.783447467</v>
      </c>
      <c r="X54" s="219">
        <f t="shared" si="16"/>
        <v>1.836950891</v>
      </c>
      <c r="Y54" s="219">
        <f t="shared" si="16"/>
        <v>1.892059418</v>
      </c>
      <c r="Z54" s="220">
        <f t="shared" si="16"/>
        <v>1.948821201</v>
      </c>
      <c r="AA54" s="36"/>
      <c r="AB54" s="194" t="s">
        <v>130</v>
      </c>
      <c r="AC54" s="21"/>
      <c r="AD54" s="219">
        <f t="shared" ref="AD54:AM54" si="17">IFERROR(AD38/AD43,0)</f>
        <v>0</v>
      </c>
      <c r="AE54" s="219">
        <f t="shared" si="17"/>
        <v>0</v>
      </c>
      <c r="AF54" s="219">
        <f t="shared" si="17"/>
        <v>0</v>
      </c>
      <c r="AG54" s="219">
        <f t="shared" si="17"/>
        <v>1.632527705</v>
      </c>
      <c r="AH54" s="219">
        <f t="shared" si="17"/>
        <v>1.681503536</v>
      </c>
      <c r="AI54" s="219">
        <f t="shared" si="17"/>
        <v>1.731948642</v>
      </c>
      <c r="AJ54" s="219">
        <f t="shared" si="17"/>
        <v>1.783907101</v>
      </c>
      <c r="AK54" s="219">
        <f t="shared" si="17"/>
        <v>1.837424314</v>
      </c>
      <c r="AL54" s="219">
        <f t="shared" si="17"/>
        <v>1.892547044</v>
      </c>
      <c r="AM54" s="220">
        <f t="shared" si="17"/>
        <v>1.870588731</v>
      </c>
      <c r="AN54" s="36"/>
      <c r="AO54" s="194" t="s">
        <v>130</v>
      </c>
      <c r="AP54" s="21"/>
      <c r="AQ54" s="219">
        <f t="shared" ref="AQ54:AZ54" si="18">IFERROR(AQ38/AQ43,0)</f>
        <v>0</v>
      </c>
      <c r="AR54" s="219">
        <f t="shared" si="18"/>
        <v>0</v>
      </c>
      <c r="AS54" s="219">
        <f t="shared" si="18"/>
        <v>0</v>
      </c>
      <c r="AT54" s="219">
        <f t="shared" si="18"/>
        <v>1.629816019</v>
      </c>
      <c r="AU54" s="219">
        <f t="shared" si="18"/>
        <v>1.678710499</v>
      </c>
      <c r="AV54" s="219">
        <f t="shared" si="18"/>
        <v>1.729071814</v>
      </c>
      <c r="AW54" s="219">
        <f t="shared" si="18"/>
        <v>1.780943969</v>
      </c>
      <c r="AX54" s="219">
        <f t="shared" si="18"/>
        <v>1.834372288</v>
      </c>
      <c r="AY54" s="219">
        <f t="shared" si="18"/>
        <v>1.889403457</v>
      </c>
      <c r="AZ54" s="220">
        <f t="shared" si="18"/>
        <v>1.873847353</v>
      </c>
    </row>
    <row r="55" ht="15.75" customHeight="1">
      <c r="A55" s="36"/>
      <c r="B55" s="221" t="s">
        <v>171</v>
      </c>
      <c r="C55" s="222"/>
      <c r="D55" s="223">
        <f>MINIFS(D54:M54,D54:M54, "&gt;0")</f>
        <v>1.63250944</v>
      </c>
      <c r="E55" s="222"/>
      <c r="F55" s="224"/>
      <c r="G55" s="222"/>
      <c r="H55" s="222"/>
      <c r="I55" s="222"/>
      <c r="J55" s="222"/>
      <c r="K55" s="222"/>
      <c r="L55" s="222"/>
      <c r="M55" s="225"/>
      <c r="N55" s="36"/>
      <c r="O55" s="221" t="s">
        <v>171</v>
      </c>
      <c r="P55" s="226"/>
      <c r="Q55" s="223">
        <f>MINIFS(Q54:Z54,Q54:Z54, "&gt;0")</f>
        <v>1.632107075</v>
      </c>
      <c r="R55" s="222"/>
      <c r="S55" s="224"/>
      <c r="T55" s="222"/>
      <c r="U55" s="222"/>
      <c r="V55" s="222"/>
      <c r="W55" s="222"/>
      <c r="X55" s="222"/>
      <c r="Y55" s="222"/>
      <c r="Z55" s="225"/>
      <c r="AA55" s="36"/>
      <c r="AB55" s="221" t="s">
        <v>171</v>
      </c>
      <c r="AC55" s="226"/>
      <c r="AD55" s="223">
        <f>MINIFS(AD54:AM54,AD54:AM54, "&gt;0")</f>
        <v>1.632527705</v>
      </c>
      <c r="AE55" s="222"/>
      <c r="AF55" s="224"/>
      <c r="AG55" s="222"/>
      <c r="AH55" s="222"/>
      <c r="AI55" s="222"/>
      <c r="AJ55" s="222"/>
      <c r="AK55" s="222"/>
      <c r="AL55" s="222"/>
      <c r="AM55" s="225"/>
      <c r="AN55" s="36"/>
      <c r="AO55" s="221" t="s">
        <v>171</v>
      </c>
      <c r="AP55" s="226"/>
      <c r="AQ55" s="223">
        <f>MINIFS(AQ54:AZ54,AQ54:AZ54, "&gt;0")</f>
        <v>1.629816019</v>
      </c>
      <c r="AR55" s="222"/>
      <c r="AS55" s="224"/>
      <c r="AT55" s="222"/>
      <c r="AU55" s="222"/>
      <c r="AV55" s="222"/>
      <c r="AW55" s="222"/>
      <c r="AX55" s="222"/>
      <c r="AY55" s="222"/>
      <c r="AZ55" s="225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5707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3.71"/>
    <col customWidth="1" min="3" max="3" width="13.86"/>
    <col customWidth="1" min="4" max="4" width="9.0"/>
    <col customWidth="1" min="5" max="5" width="12.43"/>
    <col customWidth="1" min="6" max="6" width="12.86"/>
    <col customWidth="1" min="7" max="10" width="11.14"/>
    <col customWidth="1" min="11" max="11" width="12.14"/>
    <col customWidth="1" min="12" max="14" width="10.71"/>
    <col customWidth="1" min="15" max="15" width="11.29"/>
    <col customWidth="1" min="16" max="16" width="8.86"/>
    <col customWidth="1" min="17" max="17" width="43.71"/>
    <col customWidth="1" min="18" max="18" width="13.86"/>
    <col customWidth="1" min="19" max="19" width="7.29"/>
    <col customWidth="1" min="20" max="20" width="11.29"/>
    <col customWidth="1" min="21" max="26" width="10.71"/>
    <col customWidth="1" min="27" max="29" width="11.86"/>
    <col customWidth="1" min="30" max="30" width="12.43"/>
    <col customWidth="1" min="31" max="31" width="8.86"/>
    <col customWidth="1" min="32" max="32" width="43.71"/>
    <col customWidth="1" min="33" max="33" width="13.86"/>
    <col customWidth="1" min="34" max="34" width="7.29"/>
    <col customWidth="1" min="35" max="35" width="11.29"/>
    <col customWidth="1" min="36" max="44" width="10.71"/>
    <col customWidth="1" min="45" max="45" width="11.29"/>
    <col customWidth="1" min="46" max="46" width="8.86"/>
    <col customWidth="1" min="47" max="47" width="43.71"/>
    <col customWidth="1" min="48" max="48" width="13.86"/>
    <col customWidth="1" min="49" max="49" width="7.29"/>
    <col customWidth="1" min="50" max="50" width="11.29"/>
    <col customWidth="1" min="51" max="57" width="10.71"/>
    <col customWidth="1" min="58" max="59" width="11.86"/>
    <col customWidth="1" min="60" max="60" width="12.43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</row>
    <row r="2" ht="15.75" customHeight="1">
      <c r="A2" s="36"/>
      <c r="B2" s="37" t="str">
        <f>Assumptions!B2</f>
        <v>201 s. Wright</v>
      </c>
      <c r="C2" s="38"/>
      <c r="D2" s="38"/>
      <c r="E2" s="38"/>
      <c r="F2" s="38"/>
      <c r="G2" s="38"/>
      <c r="H2" s="227"/>
      <c r="I2" s="227"/>
      <c r="J2" s="227"/>
      <c r="K2" s="227"/>
      <c r="L2" s="227"/>
      <c r="M2" s="227"/>
      <c r="N2" s="227"/>
      <c r="O2" s="228"/>
      <c r="P2" s="36"/>
      <c r="Q2" s="37" t="str">
        <f>Assumptions!J2</f>
        <v>408 e. Stoughton</v>
      </c>
      <c r="R2" s="40"/>
      <c r="S2" s="38"/>
      <c r="T2" s="38"/>
      <c r="U2" s="38"/>
      <c r="V2" s="38"/>
      <c r="W2" s="38"/>
      <c r="X2" s="227"/>
      <c r="Y2" s="227"/>
      <c r="Z2" s="227"/>
      <c r="AA2" s="227"/>
      <c r="AB2" s="227"/>
      <c r="AC2" s="227"/>
      <c r="AD2" s="228"/>
      <c r="AE2" s="36"/>
      <c r="AF2" s="37" t="str">
        <f>Assumptions!R2</f>
        <v>902 s. Lincoln</v>
      </c>
      <c r="AG2" s="40"/>
      <c r="AH2" s="38"/>
      <c r="AI2" s="38"/>
      <c r="AJ2" s="38"/>
      <c r="AK2" s="38"/>
      <c r="AL2" s="38"/>
      <c r="AM2" s="227"/>
      <c r="AN2" s="227"/>
      <c r="AO2" s="227"/>
      <c r="AP2" s="227"/>
      <c r="AQ2" s="227"/>
      <c r="AR2" s="227"/>
      <c r="AS2" s="228"/>
      <c r="AT2" s="36"/>
      <c r="AU2" s="37" t="str">
        <f>Assumptions!Z2</f>
        <v>105 e. Green</v>
      </c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8"/>
    </row>
    <row r="3" ht="15.75" customHeight="1">
      <c r="A3" s="36"/>
      <c r="B3" s="4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75"/>
      <c r="P3" s="36"/>
      <c r="Q3" s="4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75"/>
      <c r="AE3" s="36"/>
      <c r="AF3" s="45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75"/>
      <c r="AT3" s="36"/>
      <c r="AU3" s="45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75"/>
    </row>
    <row r="4" ht="15.75" customHeight="1">
      <c r="A4" s="36"/>
      <c r="B4" s="229" t="s">
        <v>152</v>
      </c>
      <c r="C4" s="103"/>
      <c r="D4" s="103"/>
      <c r="E4" s="103">
        <v>0.0</v>
      </c>
      <c r="F4" s="103">
        <v>1.0</v>
      </c>
      <c r="G4" s="103">
        <f t="shared" ref="G4:O4" si="1">F4+1</f>
        <v>2</v>
      </c>
      <c r="H4" s="103">
        <f t="shared" si="1"/>
        <v>3</v>
      </c>
      <c r="I4" s="103">
        <f t="shared" si="1"/>
        <v>4</v>
      </c>
      <c r="J4" s="103">
        <f t="shared" si="1"/>
        <v>5</v>
      </c>
      <c r="K4" s="103">
        <f t="shared" si="1"/>
        <v>6</v>
      </c>
      <c r="L4" s="103">
        <f t="shared" si="1"/>
        <v>7</v>
      </c>
      <c r="M4" s="103">
        <f t="shared" si="1"/>
        <v>8</v>
      </c>
      <c r="N4" s="103">
        <f t="shared" si="1"/>
        <v>9</v>
      </c>
      <c r="O4" s="104">
        <f t="shared" si="1"/>
        <v>10</v>
      </c>
      <c r="P4" s="36"/>
      <c r="Q4" s="229" t="s">
        <v>152</v>
      </c>
      <c r="R4" s="103"/>
      <c r="S4" s="103"/>
      <c r="T4" s="103">
        <v>0.0</v>
      </c>
      <c r="U4" s="103">
        <v>1.0</v>
      </c>
      <c r="V4" s="103">
        <f t="shared" ref="V4:AD4" si="2">U4+1</f>
        <v>2</v>
      </c>
      <c r="W4" s="103">
        <f t="shared" si="2"/>
        <v>3</v>
      </c>
      <c r="X4" s="103">
        <f t="shared" si="2"/>
        <v>4</v>
      </c>
      <c r="Y4" s="103">
        <f t="shared" si="2"/>
        <v>5</v>
      </c>
      <c r="Z4" s="103">
        <f t="shared" si="2"/>
        <v>6</v>
      </c>
      <c r="AA4" s="103">
        <f t="shared" si="2"/>
        <v>7</v>
      </c>
      <c r="AB4" s="103">
        <f t="shared" si="2"/>
        <v>8</v>
      </c>
      <c r="AC4" s="103">
        <f t="shared" si="2"/>
        <v>9</v>
      </c>
      <c r="AD4" s="104">
        <f t="shared" si="2"/>
        <v>10</v>
      </c>
      <c r="AE4" s="36"/>
      <c r="AF4" s="229" t="s">
        <v>152</v>
      </c>
      <c r="AG4" s="103"/>
      <c r="AH4" s="103"/>
      <c r="AI4" s="103">
        <v>0.0</v>
      </c>
      <c r="AJ4" s="103">
        <v>1.0</v>
      </c>
      <c r="AK4" s="103">
        <f t="shared" ref="AK4:AS4" si="3">AJ4+1</f>
        <v>2</v>
      </c>
      <c r="AL4" s="103">
        <f t="shared" si="3"/>
        <v>3</v>
      </c>
      <c r="AM4" s="103">
        <f t="shared" si="3"/>
        <v>4</v>
      </c>
      <c r="AN4" s="103">
        <f t="shared" si="3"/>
        <v>5</v>
      </c>
      <c r="AO4" s="103">
        <f t="shared" si="3"/>
        <v>6</v>
      </c>
      <c r="AP4" s="103">
        <f t="shared" si="3"/>
        <v>7</v>
      </c>
      <c r="AQ4" s="103">
        <f t="shared" si="3"/>
        <v>8</v>
      </c>
      <c r="AR4" s="103">
        <f t="shared" si="3"/>
        <v>9</v>
      </c>
      <c r="AS4" s="104">
        <f t="shared" si="3"/>
        <v>10</v>
      </c>
      <c r="AT4" s="36"/>
      <c r="AU4" s="229" t="s">
        <v>152</v>
      </c>
      <c r="AV4" s="103"/>
      <c r="AW4" s="103"/>
      <c r="AX4" s="103">
        <v>0.0</v>
      </c>
      <c r="AY4" s="103">
        <v>1.0</v>
      </c>
      <c r="AZ4" s="103">
        <f t="shared" ref="AZ4:BH4" si="4">AY4+1</f>
        <v>2</v>
      </c>
      <c r="BA4" s="103">
        <f t="shared" si="4"/>
        <v>3</v>
      </c>
      <c r="BB4" s="103">
        <f t="shared" si="4"/>
        <v>4</v>
      </c>
      <c r="BC4" s="103">
        <f t="shared" si="4"/>
        <v>5</v>
      </c>
      <c r="BD4" s="103">
        <f t="shared" si="4"/>
        <v>6</v>
      </c>
      <c r="BE4" s="103">
        <f t="shared" si="4"/>
        <v>7</v>
      </c>
      <c r="BF4" s="103">
        <f t="shared" si="4"/>
        <v>8</v>
      </c>
      <c r="BG4" s="103">
        <f t="shared" si="4"/>
        <v>9</v>
      </c>
      <c r="BH4" s="104">
        <f t="shared" si="4"/>
        <v>10</v>
      </c>
    </row>
    <row r="5" ht="15.75" customHeight="1">
      <c r="A5" s="36"/>
      <c r="B5" s="45"/>
      <c r="C5" s="1"/>
      <c r="D5" s="1"/>
      <c r="E5" s="61"/>
      <c r="F5" s="49"/>
      <c r="G5" s="49"/>
      <c r="H5" s="49"/>
      <c r="I5" s="49"/>
      <c r="J5" s="49"/>
      <c r="K5" s="49"/>
      <c r="L5" s="49"/>
      <c r="M5" s="49"/>
      <c r="N5" s="49"/>
      <c r="O5" s="99"/>
      <c r="P5" s="36"/>
      <c r="Q5" s="45"/>
      <c r="R5" s="1"/>
      <c r="S5" s="1"/>
      <c r="T5" s="61"/>
      <c r="U5" s="49"/>
      <c r="V5" s="49"/>
      <c r="W5" s="49"/>
      <c r="X5" s="49"/>
      <c r="Y5" s="49"/>
      <c r="Z5" s="49"/>
      <c r="AA5" s="49"/>
      <c r="AB5" s="49"/>
      <c r="AC5" s="49"/>
      <c r="AD5" s="99"/>
      <c r="AE5" s="36"/>
      <c r="AF5" s="45"/>
      <c r="AG5" s="1"/>
      <c r="AH5" s="1"/>
      <c r="AI5" s="61"/>
      <c r="AJ5" s="49"/>
      <c r="AK5" s="49"/>
      <c r="AL5" s="49"/>
      <c r="AM5" s="49"/>
      <c r="AN5" s="49"/>
      <c r="AO5" s="49"/>
      <c r="AP5" s="49"/>
      <c r="AQ5" s="49"/>
      <c r="AR5" s="49"/>
      <c r="AS5" s="99"/>
      <c r="AT5" s="36"/>
      <c r="AU5" s="45"/>
      <c r="AV5" s="1"/>
      <c r="AW5" s="1"/>
      <c r="AX5" s="61"/>
      <c r="AY5" s="49"/>
      <c r="AZ5" s="49"/>
      <c r="BA5" s="49"/>
      <c r="BB5" s="49"/>
      <c r="BC5" s="49"/>
      <c r="BD5" s="49"/>
      <c r="BE5" s="49"/>
      <c r="BF5" s="49"/>
      <c r="BG5" s="49"/>
      <c r="BH5" s="99"/>
    </row>
    <row r="6" ht="15.75" customHeight="1">
      <c r="A6" s="36"/>
      <c r="B6" s="229" t="s">
        <v>172</v>
      </c>
      <c r="C6" s="21"/>
      <c r="D6" s="21"/>
      <c r="E6" s="205">
        <f>Assumptions!D43</f>
        <v>1297241.622</v>
      </c>
      <c r="F6" s="205">
        <f>'Proforma Summary'!D40</f>
        <v>0</v>
      </c>
      <c r="G6" s="205">
        <f>'Proforma Summary'!E40</f>
        <v>0</v>
      </c>
      <c r="H6" s="205">
        <f>'Proforma Summary'!F40</f>
        <v>0</v>
      </c>
      <c r="I6" s="205">
        <f>'Proforma Summary'!G40</f>
        <v>0</v>
      </c>
      <c r="J6" s="205">
        <f>'Proforma Summary'!H40</f>
        <v>0</v>
      </c>
      <c r="K6" s="205">
        <f>'Proforma Summary'!I40</f>
        <v>0</v>
      </c>
      <c r="L6" s="205">
        <f>'Proforma Summary'!J40</f>
        <v>0</v>
      </c>
      <c r="M6" s="205">
        <f>'Proforma Summary'!K40</f>
        <v>0</v>
      </c>
      <c r="N6" s="205">
        <f>'Proforma Summary'!L40</f>
        <v>0</v>
      </c>
      <c r="O6" s="230">
        <f>'Proforma Summary'!M40</f>
        <v>0</v>
      </c>
      <c r="P6" s="36"/>
      <c r="Q6" s="229" t="s">
        <v>172</v>
      </c>
      <c r="R6" s="21"/>
      <c r="S6" s="21"/>
      <c r="T6" s="205">
        <f>Assumptions!L43</f>
        <v>1070997.324</v>
      </c>
      <c r="U6" s="205">
        <f>'Proforma Summary'!Q40</f>
        <v>0</v>
      </c>
      <c r="V6" s="205">
        <f>'Proforma Summary'!R40</f>
        <v>0</v>
      </c>
      <c r="W6" s="205">
        <f>'Proforma Summary'!S40</f>
        <v>0</v>
      </c>
      <c r="X6" s="205">
        <f>'Proforma Summary'!T40</f>
        <v>0</v>
      </c>
      <c r="Y6" s="205">
        <f>'Proforma Summary'!U40</f>
        <v>0</v>
      </c>
      <c r="Z6" s="205">
        <f>'Proforma Summary'!V40</f>
        <v>0</v>
      </c>
      <c r="AA6" s="205">
        <f>'Proforma Summary'!W40</f>
        <v>0</v>
      </c>
      <c r="AB6" s="205">
        <f>'Proforma Summary'!X40</f>
        <v>0</v>
      </c>
      <c r="AC6" s="205">
        <f>'Proforma Summary'!Y40</f>
        <v>0</v>
      </c>
      <c r="AD6" s="205">
        <f>'Proforma Summary'!Z40</f>
        <v>0</v>
      </c>
      <c r="AE6" s="36"/>
      <c r="AF6" s="229" t="s">
        <v>172</v>
      </c>
      <c r="AG6" s="21"/>
      <c r="AH6" s="21"/>
      <c r="AI6" s="205">
        <f>Assumptions!T43</f>
        <v>1299772.889</v>
      </c>
      <c r="AJ6" s="205">
        <f>'Proforma Summary'!AD40</f>
        <v>0</v>
      </c>
      <c r="AK6" s="205">
        <f>'Proforma Summary'!AE40</f>
        <v>0</v>
      </c>
      <c r="AL6" s="205">
        <f>'Proforma Summary'!AF40</f>
        <v>0</v>
      </c>
      <c r="AM6" s="205">
        <f>'Proforma Summary'!AG40</f>
        <v>0</v>
      </c>
      <c r="AN6" s="205">
        <f>'Proforma Summary'!AH40</f>
        <v>0</v>
      </c>
      <c r="AO6" s="205">
        <f>'Proforma Summary'!AI40</f>
        <v>0</v>
      </c>
      <c r="AP6" s="205">
        <f>'Proforma Summary'!AJ40</f>
        <v>0</v>
      </c>
      <c r="AQ6" s="205">
        <f>'Proforma Summary'!AK40</f>
        <v>0</v>
      </c>
      <c r="AR6" s="205">
        <f>'Proforma Summary'!AL40</f>
        <v>0</v>
      </c>
      <c r="AS6" s="205">
        <f>'Proforma Summary'!AM40</f>
        <v>0</v>
      </c>
      <c r="AT6" s="36"/>
      <c r="AU6" s="229" t="s">
        <v>172</v>
      </c>
      <c r="AV6" s="21"/>
      <c r="AW6" s="21"/>
      <c r="AX6" s="205">
        <f>Assumptions!AB43</f>
        <v>1475219.065</v>
      </c>
      <c r="AY6" s="205">
        <f>'Proforma Summary'!AQ40</f>
        <v>0</v>
      </c>
      <c r="AZ6" s="205">
        <f>'Proforma Summary'!AR40</f>
        <v>0</v>
      </c>
      <c r="BA6" s="205">
        <f>'Proforma Summary'!AS40</f>
        <v>0</v>
      </c>
      <c r="BB6" s="205">
        <f>'Proforma Summary'!AT40</f>
        <v>0</v>
      </c>
      <c r="BC6" s="205">
        <f>'Proforma Summary'!AU40</f>
        <v>0</v>
      </c>
      <c r="BD6" s="205">
        <f>'Proforma Summary'!AV40</f>
        <v>0</v>
      </c>
      <c r="BE6" s="205">
        <f>'Proforma Summary'!AW40</f>
        <v>0</v>
      </c>
      <c r="BF6" s="205">
        <f>'Proforma Summary'!AX40</f>
        <v>0</v>
      </c>
      <c r="BG6" s="205">
        <f>'Proforma Summary'!AY40</f>
        <v>0</v>
      </c>
      <c r="BH6" s="205">
        <f>'Proforma Summary'!AZ40</f>
        <v>0</v>
      </c>
    </row>
    <row r="7" ht="15.75" customHeight="1">
      <c r="A7" s="36"/>
      <c r="B7" s="45" t="s">
        <v>144</v>
      </c>
      <c r="C7" s="231"/>
      <c r="D7" s="53">
        <f t="shared" ref="D7:D9" si="9">E7/$E$6</f>
        <v>0.04</v>
      </c>
      <c r="E7" s="49">
        <f>Assumptions!D45</f>
        <v>51889.66488</v>
      </c>
      <c r="F7" s="49">
        <f t="shared" ref="F7:O7" si="5">F$6*$D7</f>
        <v>0</v>
      </c>
      <c r="G7" s="49">
        <f t="shared" si="5"/>
        <v>0</v>
      </c>
      <c r="H7" s="49">
        <f t="shared" si="5"/>
        <v>0</v>
      </c>
      <c r="I7" s="49">
        <f t="shared" si="5"/>
        <v>0</v>
      </c>
      <c r="J7" s="49">
        <f t="shared" si="5"/>
        <v>0</v>
      </c>
      <c r="K7" s="49">
        <f t="shared" si="5"/>
        <v>0</v>
      </c>
      <c r="L7" s="49">
        <f t="shared" si="5"/>
        <v>0</v>
      </c>
      <c r="M7" s="49">
        <f t="shared" si="5"/>
        <v>0</v>
      </c>
      <c r="N7" s="49">
        <f t="shared" si="5"/>
        <v>0</v>
      </c>
      <c r="O7" s="99">
        <f t="shared" si="5"/>
        <v>0</v>
      </c>
      <c r="P7" s="36"/>
      <c r="Q7" s="45" t="s">
        <v>144</v>
      </c>
      <c r="R7" s="61"/>
      <c r="S7" s="53">
        <f t="shared" ref="S7:S9" si="11">T7/$T$6</f>
        <v>0.04</v>
      </c>
      <c r="T7" s="49">
        <f>Assumptions!L45</f>
        <v>42839.89295</v>
      </c>
      <c r="U7" s="49">
        <f t="shared" ref="U7:AD7" si="6">U$6*$S7</f>
        <v>0</v>
      </c>
      <c r="V7" s="49">
        <f t="shared" si="6"/>
        <v>0</v>
      </c>
      <c r="W7" s="49">
        <f t="shared" si="6"/>
        <v>0</v>
      </c>
      <c r="X7" s="49">
        <f t="shared" si="6"/>
        <v>0</v>
      </c>
      <c r="Y7" s="49">
        <f t="shared" si="6"/>
        <v>0</v>
      </c>
      <c r="Z7" s="49">
        <f t="shared" si="6"/>
        <v>0</v>
      </c>
      <c r="AA7" s="49">
        <f t="shared" si="6"/>
        <v>0</v>
      </c>
      <c r="AB7" s="49">
        <f t="shared" si="6"/>
        <v>0</v>
      </c>
      <c r="AC7" s="49">
        <f t="shared" si="6"/>
        <v>0</v>
      </c>
      <c r="AD7" s="99">
        <f t="shared" si="6"/>
        <v>0</v>
      </c>
      <c r="AE7" s="36"/>
      <c r="AF7" s="45" t="s">
        <v>144</v>
      </c>
      <c r="AG7" s="61"/>
      <c r="AH7" s="53">
        <f t="shared" ref="AH7:AH9" si="13">AI7/$AI$6</f>
        <v>0.04</v>
      </c>
      <c r="AI7" s="49">
        <f>Assumptions!T45</f>
        <v>51990.91555</v>
      </c>
      <c r="AJ7" s="49">
        <f t="shared" ref="AJ7:AS7" si="7">AJ$6*$D7</f>
        <v>0</v>
      </c>
      <c r="AK7" s="49">
        <f t="shared" si="7"/>
        <v>0</v>
      </c>
      <c r="AL7" s="49">
        <f t="shared" si="7"/>
        <v>0</v>
      </c>
      <c r="AM7" s="49">
        <f t="shared" si="7"/>
        <v>0</v>
      </c>
      <c r="AN7" s="49">
        <f t="shared" si="7"/>
        <v>0</v>
      </c>
      <c r="AO7" s="49">
        <f t="shared" si="7"/>
        <v>0</v>
      </c>
      <c r="AP7" s="49">
        <f t="shared" si="7"/>
        <v>0</v>
      </c>
      <c r="AQ7" s="49">
        <f t="shared" si="7"/>
        <v>0</v>
      </c>
      <c r="AR7" s="49">
        <f t="shared" si="7"/>
        <v>0</v>
      </c>
      <c r="AS7" s="99">
        <f t="shared" si="7"/>
        <v>0</v>
      </c>
      <c r="AT7" s="36"/>
      <c r="AU7" s="45" t="s">
        <v>144</v>
      </c>
      <c r="AV7" s="61"/>
      <c r="AW7" s="53">
        <f t="shared" ref="AW7:AW9" si="14">AX7/$AX$6</f>
        <v>0.04</v>
      </c>
      <c r="AX7" s="49">
        <f>Assumptions!AB45</f>
        <v>59008.76259</v>
      </c>
      <c r="AY7" s="201">
        <f t="shared" ref="AY7:BH7" si="8">$AW7*AY$6</f>
        <v>0</v>
      </c>
      <c r="AZ7" s="201">
        <f t="shared" si="8"/>
        <v>0</v>
      </c>
      <c r="BA7" s="201">
        <f t="shared" si="8"/>
        <v>0</v>
      </c>
      <c r="BB7" s="201">
        <f t="shared" si="8"/>
        <v>0</v>
      </c>
      <c r="BC7" s="201">
        <f t="shared" si="8"/>
        <v>0</v>
      </c>
      <c r="BD7" s="201">
        <f t="shared" si="8"/>
        <v>0</v>
      </c>
      <c r="BE7" s="201">
        <f t="shared" si="8"/>
        <v>0</v>
      </c>
      <c r="BF7" s="201">
        <f t="shared" si="8"/>
        <v>0</v>
      </c>
      <c r="BG7" s="201">
        <f t="shared" si="8"/>
        <v>0</v>
      </c>
      <c r="BH7" s="232">
        <f t="shared" si="8"/>
        <v>0</v>
      </c>
    </row>
    <row r="8" ht="15.75" customHeight="1">
      <c r="A8" s="36"/>
      <c r="B8" s="45" t="s">
        <v>145</v>
      </c>
      <c r="C8" s="231"/>
      <c r="D8" s="53">
        <f t="shared" si="9"/>
        <v>0.16</v>
      </c>
      <c r="E8" s="49">
        <f>Assumptions!D46</f>
        <v>207558.6595</v>
      </c>
      <c r="F8" s="49">
        <f t="shared" ref="F8:O8" si="10">F$6*$D8</f>
        <v>0</v>
      </c>
      <c r="G8" s="49">
        <f t="shared" si="10"/>
        <v>0</v>
      </c>
      <c r="H8" s="49">
        <f t="shared" si="10"/>
        <v>0</v>
      </c>
      <c r="I8" s="49">
        <f t="shared" si="10"/>
        <v>0</v>
      </c>
      <c r="J8" s="49">
        <f t="shared" si="10"/>
        <v>0</v>
      </c>
      <c r="K8" s="49">
        <f t="shared" si="10"/>
        <v>0</v>
      </c>
      <c r="L8" s="49">
        <f t="shared" si="10"/>
        <v>0</v>
      </c>
      <c r="M8" s="49">
        <f t="shared" si="10"/>
        <v>0</v>
      </c>
      <c r="N8" s="49">
        <f t="shared" si="10"/>
        <v>0</v>
      </c>
      <c r="O8" s="99">
        <f t="shared" si="10"/>
        <v>0</v>
      </c>
      <c r="P8" s="36"/>
      <c r="Q8" s="45" t="s">
        <v>145</v>
      </c>
      <c r="R8" s="61"/>
      <c r="S8" s="53">
        <f t="shared" si="11"/>
        <v>0.16</v>
      </c>
      <c r="T8" s="49">
        <f>Assumptions!L46</f>
        <v>171359.5718</v>
      </c>
      <c r="U8" s="49">
        <f t="shared" ref="U8:AD8" si="12">U$6*$S8</f>
        <v>0</v>
      </c>
      <c r="V8" s="49">
        <f t="shared" si="12"/>
        <v>0</v>
      </c>
      <c r="W8" s="49">
        <f t="shared" si="12"/>
        <v>0</v>
      </c>
      <c r="X8" s="49">
        <f t="shared" si="12"/>
        <v>0</v>
      </c>
      <c r="Y8" s="49">
        <f t="shared" si="12"/>
        <v>0</v>
      </c>
      <c r="Z8" s="49">
        <f t="shared" si="12"/>
        <v>0</v>
      </c>
      <c r="AA8" s="49">
        <f t="shared" si="12"/>
        <v>0</v>
      </c>
      <c r="AB8" s="49">
        <f t="shared" si="12"/>
        <v>0</v>
      </c>
      <c r="AC8" s="49">
        <f t="shared" si="12"/>
        <v>0</v>
      </c>
      <c r="AD8" s="99">
        <f t="shared" si="12"/>
        <v>0</v>
      </c>
      <c r="AE8" s="36"/>
      <c r="AF8" s="45" t="s">
        <v>145</v>
      </c>
      <c r="AG8" s="61"/>
      <c r="AH8" s="53">
        <f t="shared" si="13"/>
        <v>0.16</v>
      </c>
      <c r="AI8" s="49">
        <f>Assumptions!T46</f>
        <v>207963.6622</v>
      </c>
      <c r="AJ8" s="49"/>
      <c r="AK8" s="49"/>
      <c r="AL8" s="49"/>
      <c r="AM8" s="49"/>
      <c r="AN8" s="49"/>
      <c r="AO8" s="49"/>
      <c r="AP8" s="49"/>
      <c r="AQ8" s="49"/>
      <c r="AR8" s="49"/>
      <c r="AS8" s="99"/>
      <c r="AT8" s="36"/>
      <c r="AU8" s="45" t="s">
        <v>145</v>
      </c>
      <c r="AV8" s="61"/>
      <c r="AW8" s="53">
        <f t="shared" si="14"/>
        <v>0.16</v>
      </c>
      <c r="AX8" s="49">
        <f>Assumptions!AB46</f>
        <v>236035.0503</v>
      </c>
      <c r="AY8" s="49">
        <f t="shared" ref="AY8:BH8" si="15">$AW8*AY$6</f>
        <v>0</v>
      </c>
      <c r="AZ8" s="49">
        <f t="shared" si="15"/>
        <v>0</v>
      </c>
      <c r="BA8" s="49">
        <f t="shared" si="15"/>
        <v>0</v>
      </c>
      <c r="BB8" s="49">
        <f t="shared" si="15"/>
        <v>0</v>
      </c>
      <c r="BC8" s="49">
        <f t="shared" si="15"/>
        <v>0</v>
      </c>
      <c r="BD8" s="49">
        <f t="shared" si="15"/>
        <v>0</v>
      </c>
      <c r="BE8" s="49">
        <f t="shared" si="15"/>
        <v>0</v>
      </c>
      <c r="BF8" s="49">
        <f t="shared" si="15"/>
        <v>0</v>
      </c>
      <c r="BG8" s="49">
        <f t="shared" si="15"/>
        <v>0</v>
      </c>
      <c r="BH8" s="99">
        <f t="shared" si="15"/>
        <v>0</v>
      </c>
    </row>
    <row r="9" ht="15.75" customHeight="1">
      <c r="A9" s="36"/>
      <c r="B9" s="96" t="s">
        <v>173</v>
      </c>
      <c r="C9" s="233"/>
      <c r="D9" s="97">
        <f t="shared" si="9"/>
        <v>0.8</v>
      </c>
      <c r="E9" s="205">
        <f>Assumptions!D48</f>
        <v>1037793.298</v>
      </c>
      <c r="F9" s="205">
        <f t="shared" ref="F9:O9" si="16">F$6*$D9</f>
        <v>0</v>
      </c>
      <c r="G9" s="205">
        <f t="shared" si="16"/>
        <v>0</v>
      </c>
      <c r="H9" s="205">
        <f t="shared" si="16"/>
        <v>0</v>
      </c>
      <c r="I9" s="205">
        <f t="shared" si="16"/>
        <v>0</v>
      </c>
      <c r="J9" s="205">
        <f t="shared" si="16"/>
        <v>0</v>
      </c>
      <c r="K9" s="205">
        <f t="shared" si="16"/>
        <v>0</v>
      </c>
      <c r="L9" s="205">
        <f t="shared" si="16"/>
        <v>0</v>
      </c>
      <c r="M9" s="205">
        <f t="shared" si="16"/>
        <v>0</v>
      </c>
      <c r="N9" s="205">
        <f t="shared" si="16"/>
        <v>0</v>
      </c>
      <c r="O9" s="230">
        <f t="shared" si="16"/>
        <v>0</v>
      </c>
      <c r="P9" s="36"/>
      <c r="Q9" s="96" t="s">
        <v>173</v>
      </c>
      <c r="R9" s="234"/>
      <c r="S9" s="97">
        <f t="shared" si="11"/>
        <v>0.8</v>
      </c>
      <c r="T9" s="205">
        <f>Assumptions!L48</f>
        <v>856797.859</v>
      </c>
      <c r="U9" s="205">
        <f t="shared" ref="U9:AD9" si="17">U$6*$S9</f>
        <v>0</v>
      </c>
      <c r="V9" s="205">
        <f t="shared" si="17"/>
        <v>0</v>
      </c>
      <c r="W9" s="205">
        <f t="shared" si="17"/>
        <v>0</v>
      </c>
      <c r="X9" s="205">
        <f t="shared" si="17"/>
        <v>0</v>
      </c>
      <c r="Y9" s="205">
        <f t="shared" si="17"/>
        <v>0</v>
      </c>
      <c r="Z9" s="205">
        <f t="shared" si="17"/>
        <v>0</v>
      </c>
      <c r="AA9" s="205">
        <f t="shared" si="17"/>
        <v>0</v>
      </c>
      <c r="AB9" s="205">
        <f t="shared" si="17"/>
        <v>0</v>
      </c>
      <c r="AC9" s="205">
        <f t="shared" si="17"/>
        <v>0</v>
      </c>
      <c r="AD9" s="230">
        <f t="shared" si="17"/>
        <v>0</v>
      </c>
      <c r="AE9" s="36"/>
      <c r="AF9" s="96" t="s">
        <v>173</v>
      </c>
      <c r="AG9" s="234"/>
      <c r="AH9" s="97">
        <f t="shared" si="13"/>
        <v>0.8</v>
      </c>
      <c r="AI9" s="205">
        <f>Assumptions!T48</f>
        <v>1039818.311</v>
      </c>
      <c r="AJ9" s="205">
        <f t="shared" ref="AJ9:AS9" si="18">AJ$6*$D9</f>
        <v>0</v>
      </c>
      <c r="AK9" s="205">
        <f t="shared" si="18"/>
        <v>0</v>
      </c>
      <c r="AL9" s="205">
        <f t="shared" si="18"/>
        <v>0</v>
      </c>
      <c r="AM9" s="205">
        <f t="shared" si="18"/>
        <v>0</v>
      </c>
      <c r="AN9" s="205">
        <f t="shared" si="18"/>
        <v>0</v>
      </c>
      <c r="AO9" s="205">
        <f t="shared" si="18"/>
        <v>0</v>
      </c>
      <c r="AP9" s="205">
        <f t="shared" si="18"/>
        <v>0</v>
      </c>
      <c r="AQ9" s="205">
        <f t="shared" si="18"/>
        <v>0</v>
      </c>
      <c r="AR9" s="205">
        <f t="shared" si="18"/>
        <v>0</v>
      </c>
      <c r="AS9" s="230">
        <f t="shared" si="18"/>
        <v>0</v>
      </c>
      <c r="AT9" s="36"/>
      <c r="AU9" s="96" t="s">
        <v>173</v>
      </c>
      <c r="AV9" s="234"/>
      <c r="AW9" s="97">
        <f t="shared" si="14"/>
        <v>0.8</v>
      </c>
      <c r="AX9" s="205">
        <f>Assumptions!AB48</f>
        <v>1180175.252</v>
      </c>
      <c r="AY9" s="205">
        <f t="shared" ref="AY9:BH9" si="19">$AW9*AY$6</f>
        <v>0</v>
      </c>
      <c r="AZ9" s="205">
        <f t="shared" si="19"/>
        <v>0</v>
      </c>
      <c r="BA9" s="205">
        <f t="shared" si="19"/>
        <v>0</v>
      </c>
      <c r="BB9" s="205">
        <f t="shared" si="19"/>
        <v>0</v>
      </c>
      <c r="BC9" s="205">
        <f t="shared" si="19"/>
        <v>0</v>
      </c>
      <c r="BD9" s="205">
        <f t="shared" si="19"/>
        <v>0</v>
      </c>
      <c r="BE9" s="205">
        <f t="shared" si="19"/>
        <v>0</v>
      </c>
      <c r="BF9" s="205">
        <f t="shared" si="19"/>
        <v>0</v>
      </c>
      <c r="BG9" s="205">
        <f t="shared" si="19"/>
        <v>0</v>
      </c>
      <c r="BH9" s="230">
        <f t="shared" si="19"/>
        <v>0</v>
      </c>
    </row>
    <row r="10" ht="15.75" customHeight="1">
      <c r="A10" s="36"/>
      <c r="B10" s="45"/>
      <c r="C10" s="1"/>
      <c r="D10" s="1"/>
      <c r="E10" s="1"/>
      <c r="F10" s="49"/>
      <c r="G10" s="49"/>
      <c r="H10" s="49"/>
      <c r="I10" s="49"/>
      <c r="J10" s="49"/>
      <c r="K10" s="49"/>
      <c r="L10" s="49"/>
      <c r="M10" s="49"/>
      <c r="N10" s="49"/>
      <c r="O10" s="99"/>
      <c r="P10" s="36"/>
      <c r="Q10" s="45"/>
      <c r="R10" s="1"/>
      <c r="S10" s="1"/>
      <c r="T10" s="1"/>
      <c r="U10" s="49"/>
      <c r="V10" s="49"/>
      <c r="W10" s="49"/>
      <c r="X10" s="49"/>
      <c r="Y10" s="49"/>
      <c r="Z10" s="49"/>
      <c r="AA10" s="49"/>
      <c r="AB10" s="49"/>
      <c r="AC10" s="49"/>
      <c r="AD10" s="99"/>
      <c r="AE10" s="36"/>
      <c r="AF10" s="45"/>
      <c r="AG10" s="1"/>
      <c r="AH10" s="1"/>
      <c r="AI10" s="1"/>
      <c r="AJ10" s="49"/>
      <c r="AK10" s="49"/>
      <c r="AL10" s="49"/>
      <c r="AM10" s="49"/>
      <c r="AN10" s="49"/>
      <c r="AO10" s="49"/>
      <c r="AP10" s="49"/>
      <c r="AQ10" s="49"/>
      <c r="AR10" s="49"/>
      <c r="AS10" s="99"/>
      <c r="AT10" s="36"/>
      <c r="AU10" s="45"/>
      <c r="AV10" s="1"/>
      <c r="AW10" s="1"/>
      <c r="AX10" s="1"/>
      <c r="AY10" s="49"/>
      <c r="AZ10" s="49"/>
      <c r="BA10" s="49"/>
      <c r="BB10" s="49"/>
      <c r="BC10" s="49"/>
      <c r="BD10" s="49"/>
      <c r="BE10" s="49"/>
      <c r="BF10" s="49"/>
      <c r="BG10" s="49"/>
      <c r="BH10" s="99"/>
    </row>
    <row r="11" ht="15.75" customHeight="1">
      <c r="A11" s="36"/>
      <c r="B11" s="45"/>
      <c r="C11" s="1"/>
      <c r="D11" s="1"/>
      <c r="E11" s="1"/>
      <c r="F11" s="49"/>
      <c r="G11" s="49"/>
      <c r="H11" s="49"/>
      <c r="I11" s="49"/>
      <c r="J11" s="49"/>
      <c r="K11" s="49"/>
      <c r="L11" s="49"/>
      <c r="M11" s="49"/>
      <c r="N11" s="49"/>
      <c r="O11" s="99"/>
      <c r="P11" s="36"/>
      <c r="Q11" s="45"/>
      <c r="R11" s="1"/>
      <c r="S11" s="1"/>
      <c r="T11" s="1"/>
      <c r="U11" s="49"/>
      <c r="V11" s="49"/>
      <c r="W11" s="49"/>
      <c r="X11" s="49"/>
      <c r="Y11" s="49"/>
      <c r="Z11" s="49"/>
      <c r="AA11" s="49"/>
      <c r="AB11" s="49"/>
      <c r="AC11" s="49"/>
      <c r="AD11" s="99"/>
      <c r="AE11" s="36"/>
      <c r="AF11" s="45"/>
      <c r="AG11" s="1"/>
      <c r="AH11" s="1"/>
      <c r="AI11" s="1"/>
      <c r="AJ11" s="49"/>
      <c r="AK11" s="49"/>
      <c r="AL11" s="49"/>
      <c r="AM11" s="49"/>
      <c r="AN11" s="49"/>
      <c r="AO11" s="49"/>
      <c r="AP11" s="49"/>
      <c r="AQ11" s="49"/>
      <c r="AR11" s="49"/>
      <c r="AS11" s="99"/>
      <c r="AT11" s="36"/>
      <c r="AU11" s="45"/>
      <c r="AV11" s="1"/>
      <c r="AW11" s="1"/>
      <c r="AX11" s="1"/>
      <c r="AY11" s="49"/>
      <c r="AZ11" s="49"/>
      <c r="BA11" s="49"/>
      <c r="BB11" s="49"/>
      <c r="BC11" s="49"/>
      <c r="BD11" s="49"/>
      <c r="BE11" s="49"/>
      <c r="BF11" s="49"/>
      <c r="BG11" s="49"/>
      <c r="BH11" s="99"/>
    </row>
    <row r="12" ht="15.75" customHeight="1">
      <c r="A12" s="36"/>
      <c r="B12" s="69" t="s">
        <v>174</v>
      </c>
      <c r="C12" s="1"/>
      <c r="D12" s="1"/>
      <c r="E12" s="1"/>
      <c r="F12" s="49"/>
      <c r="G12" s="49"/>
      <c r="H12" s="49"/>
      <c r="I12" s="49"/>
      <c r="J12" s="49"/>
      <c r="K12" s="49"/>
      <c r="L12" s="49"/>
      <c r="M12" s="49"/>
      <c r="N12" s="49"/>
      <c r="O12" s="99"/>
      <c r="P12" s="36"/>
      <c r="Q12" s="69" t="s">
        <v>174</v>
      </c>
      <c r="R12" s="1"/>
      <c r="S12" s="1"/>
      <c r="T12" s="1"/>
      <c r="U12" s="49"/>
      <c r="V12" s="49"/>
      <c r="W12" s="49"/>
      <c r="X12" s="49"/>
      <c r="Y12" s="49"/>
      <c r="Z12" s="49"/>
      <c r="AA12" s="49"/>
      <c r="AB12" s="49"/>
      <c r="AC12" s="49"/>
      <c r="AD12" s="99"/>
      <c r="AE12" s="36"/>
      <c r="AF12" s="69" t="s">
        <v>174</v>
      </c>
      <c r="AG12" s="1"/>
      <c r="AH12" s="1"/>
      <c r="AI12" s="1"/>
      <c r="AJ12" s="49"/>
      <c r="AK12" s="49"/>
      <c r="AL12" s="49"/>
      <c r="AM12" s="49"/>
      <c r="AN12" s="49"/>
      <c r="AO12" s="49"/>
      <c r="AP12" s="49"/>
      <c r="AQ12" s="49"/>
      <c r="AR12" s="49"/>
      <c r="AS12" s="99"/>
      <c r="AT12" s="36"/>
      <c r="AU12" s="69" t="s">
        <v>174</v>
      </c>
      <c r="AV12" s="1"/>
      <c r="AW12" s="1"/>
      <c r="AX12" s="1"/>
      <c r="AY12" s="49"/>
      <c r="AZ12" s="49"/>
      <c r="BA12" s="49"/>
      <c r="BB12" s="49"/>
      <c r="BC12" s="49"/>
      <c r="BD12" s="49"/>
      <c r="BE12" s="49"/>
      <c r="BF12" s="49"/>
      <c r="BG12" s="49"/>
      <c r="BH12" s="99"/>
    </row>
    <row r="13" ht="15.75" customHeight="1">
      <c r="A13" s="36"/>
      <c r="B13" s="45" t="s">
        <v>175</v>
      </c>
      <c r="C13" s="1"/>
      <c r="D13" s="1"/>
      <c r="E13" s="1"/>
      <c r="F13" s="49">
        <f>'Proforma Summary'!D47</f>
        <v>265103.8737</v>
      </c>
      <c r="G13" s="49">
        <f>'Proforma Summary'!E47</f>
        <v>280882.9998</v>
      </c>
      <c r="H13" s="49">
        <f>'Proforma Summary'!F47</f>
        <v>285711.7297</v>
      </c>
      <c r="I13" s="49">
        <f>'Proforma Summary'!G47</f>
        <v>112597.0197</v>
      </c>
      <c r="J13" s="49">
        <f>'Proforma Summary'!H47</f>
        <v>121315.4207</v>
      </c>
      <c r="K13" s="49">
        <f>'Proforma Summary'!I47</f>
        <v>130295.3737</v>
      </c>
      <c r="L13" s="49">
        <f>'Proforma Summary'!J47</f>
        <v>139544.7253</v>
      </c>
      <c r="M13" s="49">
        <f>'Proforma Summary'!K47</f>
        <v>149071.5575</v>
      </c>
      <c r="N13" s="49">
        <f>'Proforma Summary'!L47</f>
        <v>158884.1946</v>
      </c>
      <c r="O13" s="99">
        <f>'Proforma Summary'!M47</f>
        <v>168991.2109</v>
      </c>
      <c r="P13" s="107"/>
      <c r="Q13" s="45" t="s">
        <v>175</v>
      </c>
      <c r="R13" s="1"/>
      <c r="S13" s="1"/>
      <c r="T13" s="1"/>
      <c r="U13" s="49">
        <f>'Proforma Summary'!Q47</f>
        <v>218868.6629</v>
      </c>
      <c r="V13" s="49">
        <f>'Proforma Summary'!R47</f>
        <v>231396.7162</v>
      </c>
      <c r="W13" s="49">
        <f>'Proforma Summary'!S47</f>
        <v>235597.7802</v>
      </c>
      <c r="X13" s="49">
        <f>'Proforma Summary'!T47</f>
        <v>92900.49887</v>
      </c>
      <c r="Y13" s="49">
        <f>'Proforma Summary'!U47</f>
        <v>100096.6007</v>
      </c>
      <c r="Z13" s="49">
        <f>'Proforma Summary'!V47</f>
        <v>107508.5855</v>
      </c>
      <c r="AA13" s="49">
        <f>'Proforma Summary'!W47</f>
        <v>115142.9299</v>
      </c>
      <c r="AB13" s="49">
        <f>'Proforma Summary'!X47</f>
        <v>123006.3046</v>
      </c>
      <c r="AC13" s="49">
        <f>'Proforma Summary'!Y47</f>
        <v>131105.5805</v>
      </c>
      <c r="AD13" s="99">
        <f>'Proforma Summary'!Z47</f>
        <v>139447.8347</v>
      </c>
      <c r="AE13" s="36"/>
      <c r="AF13" s="45" t="s">
        <v>175</v>
      </c>
      <c r="AG13" s="1"/>
      <c r="AH13" s="1"/>
      <c r="AI13" s="1"/>
      <c r="AJ13" s="49">
        <f>'Proforma Summary'!AD47</f>
        <v>265621.1626</v>
      </c>
      <c r="AK13" s="49">
        <f>'Proforma Summary'!AE47</f>
        <v>281458.5752</v>
      </c>
      <c r="AL13" s="49">
        <f>'Proforma Summary'!AF47</f>
        <v>286284.9113</v>
      </c>
      <c r="AM13" s="49">
        <f>'Proforma Summary'!AG47</f>
        <v>112819.9845</v>
      </c>
      <c r="AN13" s="49">
        <f>'Proforma Summary'!AH47</f>
        <v>121555.4952</v>
      </c>
      <c r="AO13" s="49">
        <f>'Proforma Summary'!AI47</f>
        <v>130553.0712</v>
      </c>
      <c r="AP13" s="49">
        <f>'Proforma Summary'!AJ47</f>
        <v>139820.5745</v>
      </c>
      <c r="AQ13" s="49">
        <f>'Proforma Summary'!AK47</f>
        <v>149366.1028</v>
      </c>
      <c r="AR13" s="49">
        <f>'Proforma Summary'!AL47</f>
        <v>159197.9971</v>
      </c>
      <c r="AS13" s="99">
        <f>'Proforma Summary'!AM47</f>
        <v>155281.431</v>
      </c>
      <c r="AT13" s="36"/>
      <c r="AU13" s="45" t="s">
        <v>175</v>
      </c>
      <c r="AV13" s="1"/>
      <c r="AW13" s="1"/>
      <c r="AX13" s="1"/>
      <c r="AY13" s="49">
        <f>'Proforma Summary'!AQ47</f>
        <v>301475.2857</v>
      </c>
      <c r="AZ13" s="49">
        <f>'Proforma Summary'!AR47</f>
        <v>318567.0973</v>
      </c>
      <c r="BA13" s="49">
        <f>'Proforma Summary'!AS47</f>
        <v>324207.7743</v>
      </c>
      <c r="BB13" s="49">
        <f>'Proforma Summary'!AT47</f>
        <v>127499.7192</v>
      </c>
      <c r="BC13" s="49">
        <f>'Proforma Summary'!AU47</f>
        <v>137397.8995</v>
      </c>
      <c r="BD13" s="49">
        <f>'Proforma Summary'!AV47</f>
        <v>147593.0253</v>
      </c>
      <c r="BE13" s="49">
        <f>'Proforma Summary'!AW47</f>
        <v>158094.0048</v>
      </c>
      <c r="BF13" s="49">
        <f>'Proforma Summary'!AX47</f>
        <v>168910.0137</v>
      </c>
      <c r="BG13" s="49">
        <f>'Proforma Summary'!AY47</f>
        <v>180050.5029</v>
      </c>
      <c r="BH13" s="99">
        <f>'Proforma Summary'!AZ47</f>
        <v>176901.3312</v>
      </c>
    </row>
    <row r="14" ht="15.75" customHeight="1">
      <c r="A14" s="36"/>
      <c r="B14" s="96" t="s">
        <v>176</v>
      </c>
      <c r="C14" s="21"/>
      <c r="D14" s="21"/>
      <c r="E14" s="21"/>
      <c r="F14" s="49">
        <f>'Proforma Summary'!D48</f>
        <v>0</v>
      </c>
      <c r="G14" s="49">
        <f>'Proforma Summary'!E48</f>
        <v>0</v>
      </c>
      <c r="H14" s="49">
        <f>'Proforma Summary'!F48</f>
        <v>0</v>
      </c>
      <c r="I14" s="49">
        <f>'Proforma Summary'!G48</f>
        <v>0</v>
      </c>
      <c r="J14" s="49">
        <f>'Proforma Summary'!H48</f>
        <v>0</v>
      </c>
      <c r="K14" s="49">
        <f>'Proforma Summary'!I48</f>
        <v>0</v>
      </c>
      <c r="L14" s="49">
        <f>'Proforma Summary'!J48</f>
        <v>0</v>
      </c>
      <c r="M14" s="49">
        <f>'Proforma Summary'!K48</f>
        <v>0</v>
      </c>
      <c r="N14" s="49">
        <f>'Proforma Summary'!L48</f>
        <v>0</v>
      </c>
      <c r="O14" s="99">
        <f>'Proforma Summary'!M48</f>
        <v>2953912.435</v>
      </c>
      <c r="P14" s="107"/>
      <c r="Q14" s="96" t="s">
        <v>176</v>
      </c>
      <c r="R14" s="21"/>
      <c r="S14" s="21"/>
      <c r="T14" s="21"/>
      <c r="U14" s="49">
        <f>'Proforma Summary'!Q48</f>
        <v>0</v>
      </c>
      <c r="V14" s="49">
        <f>'Proforma Summary'!R48</f>
        <v>0</v>
      </c>
      <c r="W14" s="49">
        <f>'Proforma Summary'!S48</f>
        <v>0</v>
      </c>
      <c r="X14" s="49">
        <f>'Proforma Summary'!T48</f>
        <v>0</v>
      </c>
      <c r="Y14" s="49">
        <f>'Proforma Summary'!U48</f>
        <v>0</v>
      </c>
      <c r="Z14" s="49">
        <f>'Proforma Summary'!V48</f>
        <v>0</v>
      </c>
      <c r="AA14" s="49">
        <f>'Proforma Summary'!W48</f>
        <v>0</v>
      </c>
      <c r="AB14" s="49">
        <f>'Proforma Summary'!X48</f>
        <v>0</v>
      </c>
      <c r="AC14" s="49">
        <f>'Proforma Summary'!Y48</f>
        <v>0</v>
      </c>
      <c r="AD14" s="99">
        <f>'Proforma Summary'!Z48</f>
        <v>2451474.721</v>
      </c>
      <c r="AE14" s="36"/>
      <c r="AF14" s="96" t="s">
        <v>176</v>
      </c>
      <c r="AG14" s="21"/>
      <c r="AH14" s="21"/>
      <c r="AI14" s="21"/>
      <c r="AJ14" s="49">
        <f>'Proforma Summary'!AD48</f>
        <v>0</v>
      </c>
      <c r="AK14" s="49">
        <f>'Proforma Summary'!AE48</f>
        <v>0</v>
      </c>
      <c r="AL14" s="49">
        <f>'Proforma Summary'!AF48</f>
        <v>0</v>
      </c>
      <c r="AM14" s="49">
        <f>'Proforma Summary'!AG48</f>
        <v>0</v>
      </c>
      <c r="AN14" s="49">
        <f>'Proforma Summary'!AH48</f>
        <v>0</v>
      </c>
      <c r="AO14" s="49">
        <f>'Proforma Summary'!AI48</f>
        <v>0</v>
      </c>
      <c r="AP14" s="49">
        <f>'Proforma Summary'!AJ48</f>
        <v>0</v>
      </c>
      <c r="AQ14" s="49">
        <f>'Proforma Summary'!AK48</f>
        <v>0</v>
      </c>
      <c r="AR14" s="49">
        <f>'Proforma Summary'!AL48</f>
        <v>0</v>
      </c>
      <c r="AS14" s="99">
        <f>'Proforma Summary'!AM48</f>
        <v>3177058.098</v>
      </c>
      <c r="AT14" s="36"/>
      <c r="AU14" s="96" t="s">
        <v>176</v>
      </c>
      <c r="AV14" s="21"/>
      <c r="AW14" s="21"/>
      <c r="AX14" s="21"/>
      <c r="AY14" s="205">
        <f>'Proforma Summary'!AQ48</f>
        <v>0</v>
      </c>
      <c r="AZ14" s="205">
        <f>'Proforma Summary'!AR48</f>
        <v>0</v>
      </c>
      <c r="BA14" s="205">
        <f>'Proforma Summary'!AS48</f>
        <v>0</v>
      </c>
      <c r="BB14" s="205">
        <f>'Proforma Summary'!AT48</f>
        <v>0</v>
      </c>
      <c r="BC14" s="205">
        <f>'Proforma Summary'!AU48</f>
        <v>0</v>
      </c>
      <c r="BD14" s="205">
        <f>'Proforma Summary'!AV48</f>
        <v>0</v>
      </c>
      <c r="BE14" s="205">
        <f>'Proforma Summary'!AW48</f>
        <v>0</v>
      </c>
      <c r="BF14" s="205">
        <f>'Proforma Summary'!AX48</f>
        <v>0</v>
      </c>
      <c r="BG14" s="205">
        <f>'Proforma Summary'!AY48</f>
        <v>0</v>
      </c>
      <c r="BH14" s="230">
        <f>'Proforma Summary'!AZ48</f>
        <v>3595725.249</v>
      </c>
    </row>
    <row r="15" ht="15.75" customHeight="1">
      <c r="A15" s="36"/>
      <c r="B15" s="45" t="s">
        <v>177</v>
      </c>
      <c r="C15" s="1"/>
      <c r="D15" s="1"/>
      <c r="E15" s="1"/>
      <c r="F15" s="201">
        <f t="shared" ref="F15:O15" si="20">SUM(F13:F14)</f>
        <v>265103.8737</v>
      </c>
      <c r="G15" s="201">
        <f t="shared" si="20"/>
        <v>280882.9998</v>
      </c>
      <c r="H15" s="201">
        <f t="shared" si="20"/>
        <v>285711.7297</v>
      </c>
      <c r="I15" s="201">
        <f t="shared" si="20"/>
        <v>112597.0197</v>
      </c>
      <c r="J15" s="201">
        <f t="shared" si="20"/>
        <v>121315.4207</v>
      </c>
      <c r="K15" s="201">
        <f t="shared" si="20"/>
        <v>130295.3737</v>
      </c>
      <c r="L15" s="201">
        <f t="shared" si="20"/>
        <v>139544.7253</v>
      </c>
      <c r="M15" s="201">
        <f t="shared" si="20"/>
        <v>149071.5575</v>
      </c>
      <c r="N15" s="201">
        <f t="shared" si="20"/>
        <v>158884.1946</v>
      </c>
      <c r="O15" s="232">
        <f t="shared" si="20"/>
        <v>3122903.646</v>
      </c>
      <c r="P15" s="36"/>
      <c r="Q15" s="45" t="s">
        <v>177</v>
      </c>
      <c r="R15" s="1"/>
      <c r="S15" s="1"/>
      <c r="T15" s="1"/>
      <c r="U15" s="201">
        <f>'Proforma Summary'!Q49</f>
        <v>218868.6629</v>
      </c>
      <c r="V15" s="201">
        <f>'Proforma Summary'!R49</f>
        <v>231396.7162</v>
      </c>
      <c r="W15" s="201">
        <f>'Proforma Summary'!S49</f>
        <v>235597.7802</v>
      </c>
      <c r="X15" s="201">
        <f>'Proforma Summary'!T49</f>
        <v>92900.49887</v>
      </c>
      <c r="Y15" s="201">
        <f>'Proforma Summary'!U49</f>
        <v>100096.6007</v>
      </c>
      <c r="Z15" s="201">
        <f>'Proforma Summary'!V49</f>
        <v>107508.5855</v>
      </c>
      <c r="AA15" s="201">
        <f>'Proforma Summary'!W49</f>
        <v>115142.9299</v>
      </c>
      <c r="AB15" s="201">
        <f>'Proforma Summary'!X49</f>
        <v>123006.3046</v>
      </c>
      <c r="AC15" s="201">
        <f>'Proforma Summary'!Y49</f>
        <v>131105.5805</v>
      </c>
      <c r="AD15" s="232">
        <f>'Proforma Summary'!Z49</f>
        <v>2590922.556</v>
      </c>
      <c r="AE15" s="36"/>
      <c r="AF15" s="45" t="s">
        <v>177</v>
      </c>
      <c r="AG15" s="1"/>
      <c r="AH15" s="1"/>
      <c r="AI15" s="1"/>
      <c r="AJ15" s="201">
        <f t="shared" ref="AJ15:AS15" si="21">SUM(AJ13:AJ14)</f>
        <v>265621.1626</v>
      </c>
      <c r="AK15" s="201">
        <f t="shared" si="21"/>
        <v>281458.5752</v>
      </c>
      <c r="AL15" s="201">
        <f t="shared" si="21"/>
        <v>286284.9113</v>
      </c>
      <c r="AM15" s="201">
        <f t="shared" si="21"/>
        <v>112819.9845</v>
      </c>
      <c r="AN15" s="201">
        <f t="shared" si="21"/>
        <v>121555.4952</v>
      </c>
      <c r="AO15" s="201">
        <f t="shared" si="21"/>
        <v>130553.0712</v>
      </c>
      <c r="AP15" s="201">
        <f t="shared" si="21"/>
        <v>139820.5745</v>
      </c>
      <c r="AQ15" s="201">
        <f t="shared" si="21"/>
        <v>149366.1028</v>
      </c>
      <c r="AR15" s="201">
        <f t="shared" si="21"/>
        <v>159197.9971</v>
      </c>
      <c r="AS15" s="232">
        <f t="shared" si="21"/>
        <v>3332339.529</v>
      </c>
      <c r="AT15" s="36"/>
      <c r="AU15" s="45" t="s">
        <v>177</v>
      </c>
      <c r="AV15" s="1"/>
      <c r="AW15" s="1"/>
      <c r="AX15" s="1"/>
      <c r="AY15" s="49">
        <f>'Proforma Summary'!AQ49</f>
        <v>301475.2857</v>
      </c>
      <c r="AZ15" s="49">
        <f>'Proforma Summary'!AR49</f>
        <v>318567.0973</v>
      </c>
      <c r="BA15" s="49">
        <f>'Proforma Summary'!AS49</f>
        <v>324207.7743</v>
      </c>
      <c r="BB15" s="49">
        <f>'Proforma Summary'!AT49</f>
        <v>127499.7192</v>
      </c>
      <c r="BC15" s="49">
        <f>'Proforma Summary'!AU49</f>
        <v>137397.8995</v>
      </c>
      <c r="BD15" s="49">
        <f>'Proforma Summary'!AV49</f>
        <v>147593.0253</v>
      </c>
      <c r="BE15" s="49">
        <f>'Proforma Summary'!AW49</f>
        <v>158094.0048</v>
      </c>
      <c r="BF15" s="49">
        <f>'Proforma Summary'!AX49</f>
        <v>168910.0137</v>
      </c>
      <c r="BG15" s="49">
        <f>'Proforma Summary'!AY49</f>
        <v>180050.5029</v>
      </c>
      <c r="BH15" s="99">
        <f>'Proforma Summary'!AZ49</f>
        <v>3772626.58</v>
      </c>
    </row>
    <row r="16" ht="15.75" customHeight="1">
      <c r="A16" s="36"/>
      <c r="B16" s="45"/>
      <c r="C16" s="1"/>
      <c r="D16" s="1"/>
      <c r="E16" s="1"/>
      <c r="F16" s="49"/>
      <c r="G16" s="49"/>
      <c r="H16" s="49"/>
      <c r="I16" s="49"/>
      <c r="J16" s="49"/>
      <c r="K16" s="49"/>
      <c r="L16" s="49"/>
      <c r="M16" s="49"/>
      <c r="N16" s="49"/>
      <c r="O16" s="99"/>
      <c r="P16" s="36"/>
      <c r="Q16" s="45"/>
      <c r="R16" s="1"/>
      <c r="S16" s="1"/>
      <c r="T16" s="1"/>
      <c r="U16" s="49"/>
      <c r="V16" s="49"/>
      <c r="W16" s="49"/>
      <c r="X16" s="49"/>
      <c r="Y16" s="49"/>
      <c r="Z16" s="49"/>
      <c r="AA16" s="49"/>
      <c r="AB16" s="49"/>
      <c r="AC16" s="49"/>
      <c r="AD16" s="99"/>
      <c r="AE16" s="36"/>
      <c r="AF16" s="45"/>
      <c r="AG16" s="1"/>
      <c r="AH16" s="1"/>
      <c r="AI16" s="1"/>
      <c r="AJ16" s="49"/>
      <c r="AK16" s="49"/>
      <c r="AL16" s="49"/>
      <c r="AM16" s="49"/>
      <c r="AN16" s="49"/>
      <c r="AO16" s="49"/>
      <c r="AP16" s="49"/>
      <c r="AQ16" s="49"/>
      <c r="AR16" s="49"/>
      <c r="AS16" s="99"/>
      <c r="AT16" s="36"/>
      <c r="AU16" s="45"/>
      <c r="AV16" s="1"/>
      <c r="AW16" s="1"/>
      <c r="AX16" s="1"/>
      <c r="AY16" s="49"/>
      <c r="AZ16" s="49"/>
      <c r="BA16" s="49"/>
      <c r="BB16" s="49"/>
      <c r="BC16" s="49"/>
      <c r="BD16" s="49"/>
      <c r="BE16" s="49"/>
      <c r="BF16" s="49"/>
      <c r="BG16" s="49"/>
      <c r="BH16" s="99"/>
    </row>
    <row r="17" ht="15.75" customHeight="1">
      <c r="A17" s="36"/>
      <c r="B17" s="69" t="s">
        <v>178</v>
      </c>
      <c r="C17" s="1"/>
      <c r="D17" s="121" t="s">
        <v>179</v>
      </c>
      <c r="E17" s="1"/>
      <c r="F17" s="49"/>
      <c r="G17" s="49"/>
      <c r="H17" s="49"/>
      <c r="I17" s="49"/>
      <c r="J17" s="49"/>
      <c r="K17" s="49"/>
      <c r="L17" s="49"/>
      <c r="M17" s="49"/>
      <c r="N17" s="49"/>
      <c r="O17" s="99"/>
      <c r="P17" s="36"/>
      <c r="Q17" s="69" t="s">
        <v>178</v>
      </c>
      <c r="R17" s="1"/>
      <c r="S17" s="121" t="s">
        <v>179</v>
      </c>
      <c r="T17" s="1"/>
      <c r="U17" s="49"/>
      <c r="V17" s="49"/>
      <c r="W17" s="49"/>
      <c r="X17" s="49"/>
      <c r="Y17" s="49"/>
      <c r="Z17" s="49"/>
      <c r="AA17" s="49"/>
      <c r="AB17" s="49"/>
      <c r="AC17" s="49"/>
      <c r="AD17" s="99"/>
      <c r="AE17" s="36"/>
      <c r="AF17" s="69" t="s">
        <v>178</v>
      </c>
      <c r="AG17" s="1"/>
      <c r="AH17" s="121" t="s">
        <v>179</v>
      </c>
      <c r="AI17" s="1"/>
      <c r="AJ17" s="49"/>
      <c r="AK17" s="49"/>
      <c r="AL17" s="49"/>
      <c r="AM17" s="49"/>
      <c r="AN17" s="49"/>
      <c r="AO17" s="49"/>
      <c r="AP17" s="49"/>
      <c r="AQ17" s="49"/>
      <c r="AR17" s="49"/>
      <c r="AS17" s="99"/>
      <c r="AT17" s="36"/>
      <c r="AU17" s="69" t="s">
        <v>178</v>
      </c>
      <c r="AV17" s="1"/>
      <c r="AW17" s="121" t="s">
        <v>179</v>
      </c>
      <c r="AX17" s="1"/>
      <c r="AY17" s="49"/>
      <c r="AZ17" s="49"/>
      <c r="BA17" s="49"/>
      <c r="BB17" s="49"/>
      <c r="BC17" s="49"/>
      <c r="BD17" s="49"/>
      <c r="BE17" s="49"/>
      <c r="BF17" s="49"/>
      <c r="BG17" s="49"/>
      <c r="BH17" s="99"/>
    </row>
    <row r="18" ht="15.75" customHeight="1">
      <c r="A18" s="36"/>
      <c r="B18" s="45" t="str">
        <f>Assumptions!B72</f>
        <v>Pre-hurdle</v>
      </c>
      <c r="C18" s="1"/>
      <c r="D18" s="53">
        <f>Assumptions!$F72*Assumptions!$C$45</f>
        <v>0.04</v>
      </c>
      <c r="E18" s="1"/>
      <c r="F18" s="49">
        <f t="shared" ref="F18:O18" si="22">F32/$D32*$D18</f>
        <v>10604.15495</v>
      </c>
      <c r="G18" s="49">
        <f t="shared" si="22"/>
        <v>11235.31999</v>
      </c>
      <c r="H18" s="49">
        <f t="shared" si="22"/>
        <v>11428.46919</v>
      </c>
      <c r="I18" s="49">
        <f t="shared" si="22"/>
        <v>4503.880788</v>
      </c>
      <c r="J18" s="49">
        <f t="shared" si="22"/>
        <v>4852.616828</v>
      </c>
      <c r="K18" s="49">
        <f t="shared" si="22"/>
        <v>5211.814949</v>
      </c>
      <c r="L18" s="49">
        <f t="shared" si="22"/>
        <v>5581.789013</v>
      </c>
      <c r="M18" s="49">
        <f t="shared" si="22"/>
        <v>5962.8623</v>
      </c>
      <c r="N18" s="49">
        <f t="shared" si="22"/>
        <v>6355.367785</v>
      </c>
      <c r="O18" s="99">
        <f t="shared" si="22"/>
        <v>18169.58994</v>
      </c>
      <c r="P18" s="36"/>
      <c r="Q18" s="45" t="s">
        <v>146</v>
      </c>
      <c r="R18" s="1"/>
      <c r="S18" s="53">
        <f>Assumptions!$N72*Assumptions!$K$45</f>
        <v>0.04</v>
      </c>
      <c r="T18" s="1"/>
      <c r="U18" s="49">
        <f t="shared" ref="U18:AD18" si="23">U32/$S32*$S18</f>
        <v>8754.746516</v>
      </c>
      <c r="V18" s="49">
        <f t="shared" si="23"/>
        <v>9255.868649</v>
      </c>
      <c r="W18" s="49">
        <f t="shared" si="23"/>
        <v>9423.911207</v>
      </c>
      <c r="X18" s="49">
        <f t="shared" si="23"/>
        <v>3716.019955</v>
      </c>
      <c r="Y18" s="49">
        <f t="shared" si="23"/>
        <v>4003.864026</v>
      </c>
      <c r="Z18" s="49">
        <f t="shared" si="23"/>
        <v>4300.343419</v>
      </c>
      <c r="AA18" s="49">
        <f t="shared" si="23"/>
        <v>4605.717194</v>
      </c>
      <c r="AB18" s="49">
        <f t="shared" si="23"/>
        <v>4920.252183</v>
      </c>
      <c r="AC18" s="49">
        <f t="shared" si="23"/>
        <v>5244.223221</v>
      </c>
      <c r="AD18" s="99">
        <f t="shared" si="23"/>
        <v>15087.18947</v>
      </c>
      <c r="AE18" s="36"/>
      <c r="AF18" s="45" t="s">
        <v>146</v>
      </c>
      <c r="AG18" s="1"/>
      <c r="AH18" s="53">
        <f>Assumptions!$V72*Assumptions!$S$45</f>
        <v>0.04</v>
      </c>
      <c r="AI18" s="1"/>
      <c r="AJ18" s="49">
        <f t="shared" ref="AJ18:AS18" si="24">AJ32/$AH32*$AH18</f>
        <v>10624.8465</v>
      </c>
      <c r="AK18" s="49">
        <f t="shared" si="24"/>
        <v>11258.34301</v>
      </c>
      <c r="AL18" s="49">
        <f t="shared" si="24"/>
        <v>11451.39645</v>
      </c>
      <c r="AM18" s="49">
        <f t="shared" si="24"/>
        <v>4512.799382</v>
      </c>
      <c r="AN18" s="49">
        <f t="shared" si="24"/>
        <v>4862.219808</v>
      </c>
      <c r="AO18" s="49">
        <f t="shared" si="24"/>
        <v>5222.122848</v>
      </c>
      <c r="AP18" s="49">
        <f t="shared" si="24"/>
        <v>5592.822979</v>
      </c>
      <c r="AQ18" s="49">
        <f t="shared" si="24"/>
        <v>5974.644113</v>
      </c>
      <c r="AR18" s="49">
        <f t="shared" si="24"/>
        <v>6367.919882</v>
      </c>
      <c r="AS18" s="99">
        <f t="shared" si="24"/>
        <v>18200.28106</v>
      </c>
      <c r="AT18" s="36"/>
      <c r="AU18" s="45" t="s">
        <v>146</v>
      </c>
      <c r="AV18" s="1"/>
      <c r="AW18" s="53">
        <f>Assumptions!$AD72*Assumptions!$AA$45</f>
        <v>0.04</v>
      </c>
      <c r="AX18" s="1"/>
      <c r="AY18" s="49">
        <f t="shared" ref="AY18:BH18" si="25">AY32/$D32*$D18</f>
        <v>12059.01143</v>
      </c>
      <c r="AZ18" s="49">
        <f t="shared" si="25"/>
        <v>12742.68389</v>
      </c>
      <c r="BA18" s="49">
        <f t="shared" si="25"/>
        <v>12968.31097</v>
      </c>
      <c r="BB18" s="49">
        <f t="shared" si="25"/>
        <v>5099.988767</v>
      </c>
      <c r="BC18" s="49">
        <f t="shared" si="25"/>
        <v>5495.915981</v>
      </c>
      <c r="BD18" s="49">
        <f t="shared" si="25"/>
        <v>5903.721011</v>
      </c>
      <c r="BE18" s="49">
        <f t="shared" si="25"/>
        <v>6323.760192</v>
      </c>
      <c r="BF18" s="49">
        <f t="shared" si="25"/>
        <v>6756.400549</v>
      </c>
      <c r="BG18" s="49">
        <f t="shared" si="25"/>
        <v>7202.020116</v>
      </c>
      <c r="BH18" s="99">
        <f t="shared" si="25"/>
        <v>20988.17255</v>
      </c>
    </row>
    <row r="19" ht="15.75" customHeight="1">
      <c r="A19" s="36"/>
      <c r="B19" s="45" t="str">
        <f>Assumptions!B73</f>
        <v>1st hurdle</v>
      </c>
      <c r="C19" s="1"/>
      <c r="D19" s="53">
        <f>Assumptions!$F73*Assumptions!$C$45</f>
        <v>0.04</v>
      </c>
      <c r="E19" s="1"/>
      <c r="F19" s="49">
        <f t="shared" ref="F19:O19" si="26">F33/$D33*$D19</f>
        <v>0</v>
      </c>
      <c r="G19" s="49">
        <f t="shared" si="26"/>
        <v>0</v>
      </c>
      <c r="H19" s="49">
        <f t="shared" si="26"/>
        <v>0</v>
      </c>
      <c r="I19" s="49">
        <f t="shared" si="26"/>
        <v>0</v>
      </c>
      <c r="J19" s="49">
        <f t="shared" si="26"/>
        <v>0</v>
      </c>
      <c r="K19" s="49">
        <f t="shared" si="26"/>
        <v>0</v>
      </c>
      <c r="L19" s="49">
        <f t="shared" si="26"/>
        <v>0</v>
      </c>
      <c r="M19" s="49">
        <f t="shared" si="26"/>
        <v>0</v>
      </c>
      <c r="N19" s="49">
        <f t="shared" si="26"/>
        <v>0</v>
      </c>
      <c r="O19" s="99">
        <f t="shared" si="26"/>
        <v>12420.17223</v>
      </c>
      <c r="P19" s="36"/>
      <c r="Q19" s="45" t="s">
        <v>147</v>
      </c>
      <c r="R19" s="1"/>
      <c r="S19" s="53">
        <f>Assumptions!$N73*Assumptions!$K$45</f>
        <v>0.04</v>
      </c>
      <c r="T19" s="1"/>
      <c r="U19" s="49">
        <f t="shared" ref="U19:AD19" si="27">U33/$S33*$S19</f>
        <v>0</v>
      </c>
      <c r="V19" s="49">
        <f t="shared" si="27"/>
        <v>0</v>
      </c>
      <c r="W19" s="49">
        <f t="shared" si="27"/>
        <v>0</v>
      </c>
      <c r="X19" s="49">
        <f t="shared" si="27"/>
        <v>0</v>
      </c>
      <c r="Y19" s="49">
        <f t="shared" si="27"/>
        <v>0</v>
      </c>
      <c r="Z19" s="49">
        <f t="shared" si="27"/>
        <v>0</v>
      </c>
      <c r="AA19" s="49">
        <f t="shared" si="27"/>
        <v>0</v>
      </c>
      <c r="AB19" s="49">
        <f t="shared" si="27"/>
        <v>0</v>
      </c>
      <c r="AC19" s="49">
        <f t="shared" si="27"/>
        <v>0</v>
      </c>
      <c r="AD19" s="99">
        <f t="shared" si="27"/>
        <v>10265.14851</v>
      </c>
      <c r="AE19" s="36"/>
      <c r="AF19" s="45" t="s">
        <v>147</v>
      </c>
      <c r="AG19" s="1"/>
      <c r="AH19" s="53">
        <f>Assumptions!$V73*Assumptions!$S$45</f>
        <v>0.04</v>
      </c>
      <c r="AI19" s="1"/>
      <c r="AJ19" s="49">
        <f t="shared" ref="AJ19:AS19" si="28">AJ33/$AH33*$AH19</f>
        <v>0</v>
      </c>
      <c r="AK19" s="49">
        <f t="shared" si="28"/>
        <v>0</v>
      </c>
      <c r="AL19" s="49">
        <f t="shared" si="28"/>
        <v>0</v>
      </c>
      <c r="AM19" s="49">
        <f t="shared" si="28"/>
        <v>0</v>
      </c>
      <c r="AN19" s="49">
        <f t="shared" si="28"/>
        <v>0</v>
      </c>
      <c r="AO19" s="49">
        <f t="shared" si="28"/>
        <v>0</v>
      </c>
      <c r="AP19" s="49">
        <f t="shared" si="28"/>
        <v>0</v>
      </c>
      <c r="AQ19" s="49">
        <f t="shared" si="28"/>
        <v>0</v>
      </c>
      <c r="AR19" s="49">
        <f t="shared" si="28"/>
        <v>0</v>
      </c>
      <c r="AS19" s="99">
        <f t="shared" si="28"/>
        <v>12443.79551</v>
      </c>
      <c r="AT19" s="36"/>
      <c r="AU19" s="45" t="s">
        <v>147</v>
      </c>
      <c r="AV19" s="1"/>
      <c r="AW19" s="53">
        <f>Assumptions!$AD73*Assumptions!$AA$45</f>
        <v>0.04</v>
      </c>
      <c r="AX19" s="1"/>
      <c r="AY19" s="49">
        <f t="shared" ref="AY19:BH19" si="29">AY33/$D33*$D19</f>
        <v>0</v>
      </c>
      <c r="AZ19" s="49">
        <f t="shared" si="29"/>
        <v>0</v>
      </c>
      <c r="BA19" s="49">
        <f t="shared" si="29"/>
        <v>0</v>
      </c>
      <c r="BB19" s="49">
        <f t="shared" si="29"/>
        <v>0</v>
      </c>
      <c r="BC19" s="49">
        <f t="shared" si="29"/>
        <v>0</v>
      </c>
      <c r="BD19" s="49">
        <f t="shared" si="29"/>
        <v>0</v>
      </c>
      <c r="BE19" s="49">
        <f t="shared" si="29"/>
        <v>0</v>
      </c>
      <c r="BF19" s="49">
        <f t="shared" si="29"/>
        <v>0</v>
      </c>
      <c r="BG19" s="49">
        <f t="shared" si="29"/>
        <v>0</v>
      </c>
      <c r="BH19" s="99">
        <f t="shared" si="29"/>
        <v>14156.58476</v>
      </c>
    </row>
    <row r="20" ht="15.75" customHeight="1">
      <c r="A20" s="36"/>
      <c r="B20" s="45" t="str">
        <f>Assumptions!B74</f>
        <v>2nd hurdle</v>
      </c>
      <c r="C20" s="1"/>
      <c r="D20" s="53">
        <f>Assumptions!$F74*Assumptions!$C$45</f>
        <v>0.06</v>
      </c>
      <c r="E20" s="1"/>
      <c r="F20" s="49">
        <f t="shared" ref="F20:O20" si="30">F34/$D34*$D20</f>
        <v>0</v>
      </c>
      <c r="G20" s="49">
        <f t="shared" si="30"/>
        <v>0</v>
      </c>
      <c r="H20" s="49">
        <f t="shared" si="30"/>
        <v>0</v>
      </c>
      <c r="I20" s="49">
        <f t="shared" si="30"/>
        <v>0</v>
      </c>
      <c r="J20" s="49">
        <f t="shared" si="30"/>
        <v>0</v>
      </c>
      <c r="K20" s="49">
        <f t="shared" si="30"/>
        <v>0</v>
      </c>
      <c r="L20" s="49">
        <f t="shared" si="30"/>
        <v>0</v>
      </c>
      <c r="M20" s="49">
        <f t="shared" si="30"/>
        <v>0</v>
      </c>
      <c r="N20" s="49">
        <f t="shared" si="30"/>
        <v>0</v>
      </c>
      <c r="O20" s="99">
        <f t="shared" si="30"/>
        <v>26314.04094</v>
      </c>
      <c r="P20" s="36"/>
      <c r="Q20" s="45" t="s">
        <v>148</v>
      </c>
      <c r="R20" s="1"/>
      <c r="S20" s="53">
        <f>Assumptions!$N74*Assumptions!$K$45</f>
        <v>0.06</v>
      </c>
      <c r="T20" s="1"/>
      <c r="U20" s="49">
        <f t="shared" ref="U20:AD20" si="31">U34/$S34*$S20</f>
        <v>0</v>
      </c>
      <c r="V20" s="49">
        <f t="shared" si="31"/>
        <v>0</v>
      </c>
      <c r="W20" s="49">
        <f t="shared" si="31"/>
        <v>0</v>
      </c>
      <c r="X20" s="49">
        <f t="shared" si="31"/>
        <v>0</v>
      </c>
      <c r="Y20" s="49">
        <f t="shared" si="31"/>
        <v>0</v>
      </c>
      <c r="Z20" s="49">
        <f t="shared" si="31"/>
        <v>0</v>
      </c>
      <c r="AA20" s="49">
        <f t="shared" si="31"/>
        <v>0</v>
      </c>
      <c r="AB20" s="49">
        <f t="shared" si="31"/>
        <v>0</v>
      </c>
      <c r="AC20" s="49">
        <f t="shared" si="31"/>
        <v>0</v>
      </c>
      <c r="AD20" s="99">
        <f t="shared" si="31"/>
        <v>21746.05936</v>
      </c>
      <c r="AE20" s="36"/>
      <c r="AF20" s="45" t="s">
        <v>148</v>
      </c>
      <c r="AG20" s="1"/>
      <c r="AH20" s="53">
        <f>Assumptions!$V74*Assumptions!$S$45</f>
        <v>0.06</v>
      </c>
      <c r="AI20" s="1"/>
      <c r="AJ20" s="49">
        <f t="shared" ref="AJ20:AS20" si="32">AJ34/$AH34*$AH20</f>
        <v>0</v>
      </c>
      <c r="AK20" s="49">
        <f t="shared" si="32"/>
        <v>0</v>
      </c>
      <c r="AL20" s="49">
        <f t="shared" si="32"/>
        <v>0</v>
      </c>
      <c r="AM20" s="49">
        <f t="shared" si="32"/>
        <v>0</v>
      </c>
      <c r="AN20" s="49">
        <f t="shared" si="32"/>
        <v>0</v>
      </c>
      <c r="AO20" s="49">
        <f t="shared" si="32"/>
        <v>0</v>
      </c>
      <c r="AP20" s="49">
        <f t="shared" si="32"/>
        <v>0</v>
      </c>
      <c r="AQ20" s="49">
        <f t="shared" si="32"/>
        <v>0</v>
      </c>
      <c r="AR20" s="49">
        <f t="shared" si="32"/>
        <v>0</v>
      </c>
      <c r="AS20" s="99">
        <f t="shared" si="32"/>
        <v>26364.2135</v>
      </c>
      <c r="AT20" s="36"/>
      <c r="AU20" s="45" t="s">
        <v>148</v>
      </c>
      <c r="AV20" s="1"/>
      <c r="AW20" s="53">
        <f>Assumptions!$AD74*Assumptions!$AA$45</f>
        <v>0.06</v>
      </c>
      <c r="AX20" s="1"/>
      <c r="AY20" s="49">
        <f t="shared" ref="AY20:BH20" si="33">AY34/$D34*$D20</f>
        <v>0</v>
      </c>
      <c r="AZ20" s="49">
        <f t="shared" si="33"/>
        <v>0</v>
      </c>
      <c r="BA20" s="49">
        <f t="shared" si="33"/>
        <v>0</v>
      </c>
      <c r="BB20" s="49">
        <f t="shared" si="33"/>
        <v>0</v>
      </c>
      <c r="BC20" s="49">
        <f t="shared" si="33"/>
        <v>0</v>
      </c>
      <c r="BD20" s="49">
        <f t="shared" si="33"/>
        <v>0</v>
      </c>
      <c r="BE20" s="49">
        <f t="shared" si="33"/>
        <v>0</v>
      </c>
      <c r="BF20" s="49">
        <f t="shared" si="33"/>
        <v>0</v>
      </c>
      <c r="BG20" s="49">
        <f t="shared" si="33"/>
        <v>0</v>
      </c>
      <c r="BH20" s="99">
        <f t="shared" si="33"/>
        <v>29985.3286</v>
      </c>
    </row>
    <row r="21" ht="15.75" customHeight="1">
      <c r="A21" s="36"/>
      <c r="B21" s="96" t="str">
        <f>Assumptions!B75</f>
        <v>Thereafter</v>
      </c>
      <c r="C21" s="21"/>
      <c r="D21" s="97">
        <f>Assumptions!$F75*Assumptions!$C$45</f>
        <v>0.07</v>
      </c>
      <c r="E21" s="21"/>
      <c r="F21" s="205">
        <f t="shared" ref="F21:O21" si="34">F35/$D35*$D21</f>
        <v>0</v>
      </c>
      <c r="G21" s="205">
        <f t="shared" si="34"/>
        <v>0</v>
      </c>
      <c r="H21" s="205">
        <f t="shared" si="34"/>
        <v>0</v>
      </c>
      <c r="I21" s="205">
        <f t="shared" si="34"/>
        <v>0</v>
      </c>
      <c r="J21" s="205">
        <f t="shared" si="34"/>
        <v>0</v>
      </c>
      <c r="K21" s="205">
        <f t="shared" si="34"/>
        <v>0</v>
      </c>
      <c r="L21" s="205">
        <f t="shared" si="34"/>
        <v>0</v>
      </c>
      <c r="M21" s="205">
        <f t="shared" si="34"/>
        <v>0</v>
      </c>
      <c r="N21" s="205">
        <f t="shared" si="34"/>
        <v>0</v>
      </c>
      <c r="O21" s="230">
        <f t="shared" si="34"/>
        <v>134371.457</v>
      </c>
      <c r="P21" s="36"/>
      <c r="Q21" s="96" t="s">
        <v>149</v>
      </c>
      <c r="R21" s="21"/>
      <c r="S21" s="97">
        <f>Assumptions!$N75*Assumptions!$K$45</f>
        <v>0.07</v>
      </c>
      <c r="T21" s="21"/>
      <c r="U21" s="49">
        <f t="shared" ref="U21:AD21" si="35">U35/$S35*$S21</f>
        <v>0</v>
      </c>
      <c r="V21" s="49">
        <f t="shared" si="35"/>
        <v>0</v>
      </c>
      <c r="W21" s="49">
        <f t="shared" si="35"/>
        <v>0</v>
      </c>
      <c r="X21" s="49">
        <f t="shared" si="35"/>
        <v>0</v>
      </c>
      <c r="Y21" s="49">
        <f t="shared" si="35"/>
        <v>0</v>
      </c>
      <c r="Z21" s="49">
        <f t="shared" si="35"/>
        <v>0</v>
      </c>
      <c r="AA21" s="49">
        <f t="shared" si="35"/>
        <v>0</v>
      </c>
      <c r="AB21" s="49">
        <f t="shared" si="35"/>
        <v>0</v>
      </c>
      <c r="AC21" s="49">
        <f t="shared" si="35"/>
        <v>0</v>
      </c>
      <c r="AD21" s="99">
        <f t="shared" si="35"/>
        <v>111627.5849</v>
      </c>
      <c r="AE21" s="36"/>
      <c r="AF21" s="96" t="s">
        <v>149</v>
      </c>
      <c r="AG21" s="21"/>
      <c r="AH21" s="97">
        <f>Assumptions!$V75*Assumptions!$S$45</f>
        <v>0.07</v>
      </c>
      <c r="AI21" s="21"/>
      <c r="AJ21" s="49">
        <f t="shared" ref="AJ21:AS21" si="36">AJ35/$AH35*$AH21</f>
        <v>0</v>
      </c>
      <c r="AK21" s="49">
        <f t="shared" si="36"/>
        <v>0</v>
      </c>
      <c r="AL21" s="49">
        <f t="shared" si="36"/>
        <v>0</v>
      </c>
      <c r="AM21" s="49">
        <f t="shared" si="36"/>
        <v>0</v>
      </c>
      <c r="AN21" s="49">
        <f t="shared" si="36"/>
        <v>0</v>
      </c>
      <c r="AO21" s="49">
        <f t="shared" si="36"/>
        <v>0</v>
      </c>
      <c r="AP21" s="49">
        <f t="shared" si="36"/>
        <v>0</v>
      </c>
      <c r="AQ21" s="49">
        <f t="shared" si="36"/>
        <v>0</v>
      </c>
      <c r="AR21" s="49">
        <f t="shared" si="36"/>
        <v>0</v>
      </c>
      <c r="AS21" s="99">
        <f t="shared" si="36"/>
        <v>148878.3839</v>
      </c>
      <c r="AT21" s="36"/>
      <c r="AU21" s="96" t="s">
        <v>149</v>
      </c>
      <c r="AV21" s="21"/>
      <c r="AW21" s="97">
        <f>Assumptions!$AD75*Assumptions!$AA$45</f>
        <v>0.07</v>
      </c>
      <c r="AX21" s="21"/>
      <c r="AY21" s="205">
        <f t="shared" ref="AY21:BH21" si="37">AY35/$D35*$D21</f>
        <v>0</v>
      </c>
      <c r="AZ21" s="205">
        <f t="shared" si="37"/>
        <v>0</v>
      </c>
      <c r="BA21" s="205">
        <f t="shared" si="37"/>
        <v>0</v>
      </c>
      <c r="BB21" s="205">
        <f t="shared" si="37"/>
        <v>0</v>
      </c>
      <c r="BC21" s="205">
        <f t="shared" si="37"/>
        <v>0</v>
      </c>
      <c r="BD21" s="205">
        <f t="shared" si="37"/>
        <v>0</v>
      </c>
      <c r="BE21" s="205">
        <f t="shared" si="37"/>
        <v>0</v>
      </c>
      <c r="BF21" s="205">
        <f t="shared" si="37"/>
        <v>0</v>
      </c>
      <c r="BG21" s="205">
        <f t="shared" si="37"/>
        <v>0</v>
      </c>
      <c r="BH21" s="230">
        <f t="shared" si="37"/>
        <v>167597.6519</v>
      </c>
    </row>
    <row r="22" ht="15.75" customHeight="1">
      <c r="A22" s="36"/>
      <c r="B22" s="41" t="s">
        <v>180</v>
      </c>
      <c r="C22" s="42"/>
      <c r="D22" s="42"/>
      <c r="E22" s="42"/>
      <c r="F22" s="207">
        <f t="shared" ref="F22:O22" si="38">SUM(F18:F21)</f>
        <v>10604.15495</v>
      </c>
      <c r="G22" s="207">
        <f t="shared" si="38"/>
        <v>11235.31999</v>
      </c>
      <c r="H22" s="207">
        <f t="shared" si="38"/>
        <v>11428.46919</v>
      </c>
      <c r="I22" s="207">
        <f t="shared" si="38"/>
        <v>4503.880788</v>
      </c>
      <c r="J22" s="207">
        <f t="shared" si="38"/>
        <v>4852.616828</v>
      </c>
      <c r="K22" s="207">
        <f t="shared" si="38"/>
        <v>5211.814949</v>
      </c>
      <c r="L22" s="207">
        <f t="shared" si="38"/>
        <v>5581.789013</v>
      </c>
      <c r="M22" s="207">
        <f t="shared" si="38"/>
        <v>5962.8623</v>
      </c>
      <c r="N22" s="207">
        <f t="shared" si="38"/>
        <v>6355.367785</v>
      </c>
      <c r="O22" s="235">
        <f t="shared" si="38"/>
        <v>191275.2601</v>
      </c>
      <c r="P22" s="36"/>
      <c r="Q22" s="41" t="s">
        <v>180</v>
      </c>
      <c r="R22" s="42"/>
      <c r="S22" s="42"/>
      <c r="T22" s="42"/>
      <c r="U22" s="207">
        <f t="shared" ref="U22:AD22" si="39">SUM(U18:U21)</f>
        <v>8754.746516</v>
      </c>
      <c r="V22" s="207">
        <f t="shared" si="39"/>
        <v>9255.868649</v>
      </c>
      <c r="W22" s="207">
        <f t="shared" si="39"/>
        <v>9423.911207</v>
      </c>
      <c r="X22" s="207">
        <f t="shared" si="39"/>
        <v>3716.019955</v>
      </c>
      <c r="Y22" s="207">
        <f t="shared" si="39"/>
        <v>4003.864026</v>
      </c>
      <c r="Z22" s="207">
        <f t="shared" si="39"/>
        <v>4300.343419</v>
      </c>
      <c r="AA22" s="207">
        <f t="shared" si="39"/>
        <v>4605.717194</v>
      </c>
      <c r="AB22" s="207">
        <f t="shared" si="39"/>
        <v>4920.252183</v>
      </c>
      <c r="AC22" s="207">
        <f t="shared" si="39"/>
        <v>5244.223221</v>
      </c>
      <c r="AD22" s="235">
        <f t="shared" si="39"/>
        <v>158725.9822</v>
      </c>
      <c r="AE22" s="36"/>
      <c r="AF22" s="41" t="s">
        <v>180</v>
      </c>
      <c r="AG22" s="42"/>
      <c r="AH22" s="42"/>
      <c r="AI22" s="42"/>
      <c r="AJ22" s="207">
        <f t="shared" ref="AJ22:AS22" si="40">SUM(AJ18:AJ21)</f>
        <v>10624.8465</v>
      </c>
      <c r="AK22" s="207">
        <f t="shared" si="40"/>
        <v>11258.34301</v>
      </c>
      <c r="AL22" s="207">
        <f t="shared" si="40"/>
        <v>11451.39645</v>
      </c>
      <c r="AM22" s="207">
        <f t="shared" si="40"/>
        <v>4512.799382</v>
      </c>
      <c r="AN22" s="207">
        <f t="shared" si="40"/>
        <v>4862.219808</v>
      </c>
      <c r="AO22" s="207">
        <f t="shared" si="40"/>
        <v>5222.122848</v>
      </c>
      <c r="AP22" s="207">
        <f t="shared" si="40"/>
        <v>5592.822979</v>
      </c>
      <c r="AQ22" s="207">
        <f t="shared" si="40"/>
        <v>5974.644113</v>
      </c>
      <c r="AR22" s="207">
        <f t="shared" si="40"/>
        <v>6367.919882</v>
      </c>
      <c r="AS22" s="235">
        <f t="shared" si="40"/>
        <v>205886.674</v>
      </c>
      <c r="AT22" s="36"/>
      <c r="AU22" s="41" t="s">
        <v>180</v>
      </c>
      <c r="AV22" s="42"/>
      <c r="AW22" s="42"/>
      <c r="AX22" s="42"/>
      <c r="AY22" s="207">
        <f t="shared" ref="AY22:BH22" si="41">SUM(AY18:AY21)</f>
        <v>12059.01143</v>
      </c>
      <c r="AZ22" s="207">
        <f t="shared" si="41"/>
        <v>12742.68389</v>
      </c>
      <c r="BA22" s="207">
        <f t="shared" si="41"/>
        <v>12968.31097</v>
      </c>
      <c r="BB22" s="207">
        <f t="shared" si="41"/>
        <v>5099.988767</v>
      </c>
      <c r="BC22" s="207">
        <f t="shared" si="41"/>
        <v>5495.915981</v>
      </c>
      <c r="BD22" s="207">
        <f t="shared" si="41"/>
        <v>5903.721011</v>
      </c>
      <c r="BE22" s="207">
        <f t="shared" si="41"/>
        <v>6323.760192</v>
      </c>
      <c r="BF22" s="207">
        <f t="shared" si="41"/>
        <v>6756.400549</v>
      </c>
      <c r="BG22" s="207">
        <f t="shared" si="41"/>
        <v>7202.020116</v>
      </c>
      <c r="BH22" s="235">
        <f t="shared" si="41"/>
        <v>232727.7378</v>
      </c>
    </row>
    <row r="23" ht="15.75" customHeight="1">
      <c r="A23" s="36"/>
      <c r="B23" s="45"/>
      <c r="C23" s="1"/>
      <c r="D23" s="1"/>
      <c r="E23" s="1"/>
      <c r="F23" s="49"/>
      <c r="G23" s="49"/>
      <c r="H23" s="49"/>
      <c r="I23" s="49"/>
      <c r="J23" s="49"/>
      <c r="K23" s="49"/>
      <c r="L23" s="49"/>
      <c r="M23" s="49"/>
      <c r="N23" s="49"/>
      <c r="O23" s="99"/>
      <c r="P23" s="36"/>
      <c r="Q23" s="45"/>
      <c r="R23" s="1"/>
      <c r="S23" s="1"/>
      <c r="T23" s="1"/>
      <c r="U23" s="49"/>
      <c r="V23" s="49"/>
      <c r="W23" s="49"/>
      <c r="X23" s="49"/>
      <c r="Y23" s="49"/>
      <c r="Z23" s="49"/>
      <c r="AA23" s="49"/>
      <c r="AB23" s="49"/>
      <c r="AC23" s="49"/>
      <c r="AD23" s="99"/>
      <c r="AE23" s="36"/>
      <c r="AF23" s="45"/>
      <c r="AG23" s="1"/>
      <c r="AH23" s="1"/>
      <c r="AI23" s="1"/>
      <c r="AJ23" s="49"/>
      <c r="AK23" s="49"/>
      <c r="AL23" s="49"/>
      <c r="AM23" s="49"/>
      <c r="AN23" s="49"/>
      <c r="AO23" s="49"/>
      <c r="AP23" s="49"/>
      <c r="AQ23" s="49"/>
      <c r="AR23" s="49"/>
      <c r="AS23" s="99"/>
      <c r="AT23" s="36"/>
      <c r="AU23" s="45"/>
      <c r="AV23" s="1"/>
      <c r="AW23" s="1"/>
      <c r="AX23" s="1"/>
      <c r="AY23" s="49"/>
      <c r="AZ23" s="49"/>
      <c r="BA23" s="49"/>
      <c r="BB23" s="49"/>
      <c r="BC23" s="49"/>
      <c r="BD23" s="49"/>
      <c r="BE23" s="49"/>
      <c r="BF23" s="49"/>
      <c r="BG23" s="49"/>
      <c r="BH23" s="99"/>
    </row>
    <row r="24" ht="15.75" customHeight="1">
      <c r="A24" s="36"/>
      <c r="B24" s="69" t="s">
        <v>181</v>
      </c>
      <c r="C24" s="1"/>
      <c r="D24" s="121" t="s">
        <v>179</v>
      </c>
      <c r="E24" s="1"/>
      <c r="F24" s="49"/>
      <c r="G24" s="49"/>
      <c r="H24" s="49"/>
      <c r="I24" s="49"/>
      <c r="J24" s="49"/>
      <c r="K24" s="49"/>
      <c r="L24" s="49"/>
      <c r="M24" s="49"/>
      <c r="N24" s="49"/>
      <c r="O24" s="99"/>
      <c r="P24" s="36"/>
      <c r="Q24" s="69" t="s">
        <v>181</v>
      </c>
      <c r="R24" s="1"/>
      <c r="S24" s="121" t="s">
        <v>179</v>
      </c>
      <c r="T24" s="1"/>
      <c r="U24" s="49"/>
      <c r="V24" s="49"/>
      <c r="W24" s="49"/>
      <c r="X24" s="49"/>
      <c r="Y24" s="49"/>
      <c r="Z24" s="49"/>
      <c r="AA24" s="49"/>
      <c r="AB24" s="49"/>
      <c r="AC24" s="49"/>
      <c r="AD24" s="99"/>
      <c r="AE24" s="36"/>
      <c r="AF24" s="69" t="s">
        <v>181</v>
      </c>
      <c r="AG24" s="1"/>
      <c r="AH24" s="121" t="s">
        <v>179</v>
      </c>
      <c r="AI24" s="1"/>
      <c r="AJ24" s="49"/>
      <c r="AK24" s="49"/>
      <c r="AL24" s="49"/>
      <c r="AM24" s="49"/>
      <c r="AN24" s="49"/>
      <c r="AO24" s="49"/>
      <c r="AP24" s="49"/>
      <c r="AQ24" s="49"/>
      <c r="AR24" s="49"/>
      <c r="AS24" s="99"/>
      <c r="AT24" s="36"/>
      <c r="AU24" s="69" t="s">
        <v>181</v>
      </c>
      <c r="AV24" s="1"/>
      <c r="AW24" s="121" t="s">
        <v>179</v>
      </c>
      <c r="AX24" s="1"/>
      <c r="AY24" s="49"/>
      <c r="AZ24" s="49"/>
      <c r="BA24" s="49"/>
      <c r="BB24" s="49"/>
      <c r="BC24" s="49"/>
      <c r="BD24" s="49"/>
      <c r="BE24" s="49"/>
      <c r="BF24" s="49"/>
      <c r="BG24" s="49"/>
      <c r="BH24" s="99"/>
    </row>
    <row r="25" ht="15.75" customHeight="1">
      <c r="A25" s="36"/>
      <c r="B25" s="45" t="s">
        <v>146</v>
      </c>
      <c r="C25" s="1"/>
      <c r="D25" s="53">
        <f>Assumptions!G72*Assumptions!$C$46</f>
        <v>0.16</v>
      </c>
      <c r="E25" s="1"/>
      <c r="F25" s="49">
        <f t="shared" ref="F25:O25" si="42">F32/$D32*$D25</f>
        <v>42416.61979</v>
      </c>
      <c r="G25" s="49">
        <f t="shared" si="42"/>
        <v>44941.27997</v>
      </c>
      <c r="H25" s="49">
        <f t="shared" si="42"/>
        <v>45713.87676</v>
      </c>
      <c r="I25" s="49">
        <f t="shared" si="42"/>
        <v>18015.52315</v>
      </c>
      <c r="J25" s="49">
        <f t="shared" si="42"/>
        <v>19410.46731</v>
      </c>
      <c r="K25" s="49">
        <f t="shared" si="42"/>
        <v>20847.25979</v>
      </c>
      <c r="L25" s="49">
        <f t="shared" si="42"/>
        <v>22327.15605</v>
      </c>
      <c r="M25" s="49">
        <f t="shared" si="42"/>
        <v>23851.4492</v>
      </c>
      <c r="N25" s="49">
        <f t="shared" si="42"/>
        <v>25421.47114</v>
      </c>
      <c r="O25" s="99">
        <f t="shared" si="42"/>
        <v>72678.35978</v>
      </c>
      <c r="P25" s="36"/>
      <c r="Q25" s="45" t="s">
        <v>146</v>
      </c>
      <c r="R25" s="1"/>
      <c r="S25" s="53">
        <f>Assumptions!O72*Assumptions!$K$46</f>
        <v>0.16</v>
      </c>
      <c r="T25" s="1"/>
      <c r="U25" s="49">
        <f t="shared" ref="U25:AD25" si="43">U32/$S32*$S25</f>
        <v>35018.98606</v>
      </c>
      <c r="V25" s="49">
        <f t="shared" si="43"/>
        <v>37023.4746</v>
      </c>
      <c r="W25" s="49">
        <f t="shared" si="43"/>
        <v>37695.64483</v>
      </c>
      <c r="X25" s="49">
        <f t="shared" si="43"/>
        <v>14864.07982</v>
      </c>
      <c r="Y25" s="49">
        <f t="shared" si="43"/>
        <v>16015.4561</v>
      </c>
      <c r="Z25" s="49">
        <f t="shared" si="43"/>
        <v>17201.37368</v>
      </c>
      <c r="AA25" s="49">
        <f t="shared" si="43"/>
        <v>18422.86878</v>
      </c>
      <c r="AB25" s="49">
        <f t="shared" si="43"/>
        <v>19681.00873</v>
      </c>
      <c r="AC25" s="49">
        <f t="shared" si="43"/>
        <v>20976.89288</v>
      </c>
      <c r="AD25" s="99">
        <f t="shared" si="43"/>
        <v>60348.75787</v>
      </c>
      <c r="AE25" s="36"/>
      <c r="AF25" s="45" t="s">
        <v>146</v>
      </c>
      <c r="AG25" s="1"/>
      <c r="AH25" s="53">
        <f>Assumptions!W72*Assumptions!$S$46</f>
        <v>0.16</v>
      </c>
      <c r="AI25" s="1"/>
      <c r="AJ25" s="49">
        <f t="shared" ref="AJ25:AS25" si="44">AJ32/$AH32*$AH25</f>
        <v>42499.38601</v>
      </c>
      <c r="AK25" s="49">
        <f t="shared" si="44"/>
        <v>45033.37203</v>
      </c>
      <c r="AL25" s="49">
        <f t="shared" si="44"/>
        <v>45805.5858</v>
      </c>
      <c r="AM25" s="49">
        <f t="shared" si="44"/>
        <v>18051.19753</v>
      </c>
      <c r="AN25" s="49">
        <f t="shared" si="44"/>
        <v>19448.87923</v>
      </c>
      <c r="AO25" s="49">
        <f t="shared" si="44"/>
        <v>20888.49139</v>
      </c>
      <c r="AP25" s="49">
        <f t="shared" si="44"/>
        <v>22371.29191</v>
      </c>
      <c r="AQ25" s="49">
        <f t="shared" si="44"/>
        <v>23898.57645</v>
      </c>
      <c r="AR25" s="49">
        <f t="shared" si="44"/>
        <v>25471.67953</v>
      </c>
      <c r="AS25" s="99">
        <f t="shared" si="44"/>
        <v>72801.12423</v>
      </c>
      <c r="AT25" s="36"/>
      <c r="AU25" s="45" t="s">
        <v>146</v>
      </c>
      <c r="AV25" s="1"/>
      <c r="AW25" s="53">
        <f>Assumptions!AE72*Assumptions!$AA$46</f>
        <v>0.16</v>
      </c>
      <c r="AX25" s="1"/>
      <c r="AY25" s="49">
        <f t="shared" ref="AY25:BH25" si="45">AY32/$D32*$D25</f>
        <v>48236.04571</v>
      </c>
      <c r="AZ25" s="49">
        <f t="shared" si="45"/>
        <v>50970.73557</v>
      </c>
      <c r="BA25" s="49">
        <f t="shared" si="45"/>
        <v>51873.24389</v>
      </c>
      <c r="BB25" s="49">
        <f t="shared" si="45"/>
        <v>20399.95507</v>
      </c>
      <c r="BC25" s="49">
        <f t="shared" si="45"/>
        <v>21983.66392</v>
      </c>
      <c r="BD25" s="49">
        <f t="shared" si="45"/>
        <v>23614.88404</v>
      </c>
      <c r="BE25" s="49">
        <f t="shared" si="45"/>
        <v>25295.04077</v>
      </c>
      <c r="BF25" s="49">
        <f t="shared" si="45"/>
        <v>27025.60219</v>
      </c>
      <c r="BG25" s="49">
        <f t="shared" si="45"/>
        <v>28808.08046</v>
      </c>
      <c r="BH25" s="99">
        <f t="shared" si="45"/>
        <v>83952.69019</v>
      </c>
    </row>
    <row r="26" ht="15.75" customHeight="1">
      <c r="A26" s="36"/>
      <c r="B26" s="45" t="s">
        <v>147</v>
      </c>
      <c r="C26" s="1"/>
      <c r="D26" s="53">
        <f>Assumptions!G73*Assumptions!$C$46</f>
        <v>0.16</v>
      </c>
      <c r="E26" s="1"/>
      <c r="F26" s="49">
        <f t="shared" ref="F26:O26" si="46">F33/$D33*$D26</f>
        <v>0</v>
      </c>
      <c r="G26" s="49">
        <f t="shared" si="46"/>
        <v>0</v>
      </c>
      <c r="H26" s="49">
        <f t="shared" si="46"/>
        <v>0</v>
      </c>
      <c r="I26" s="49">
        <f t="shared" si="46"/>
        <v>0</v>
      </c>
      <c r="J26" s="49">
        <f t="shared" si="46"/>
        <v>0</v>
      </c>
      <c r="K26" s="49">
        <f t="shared" si="46"/>
        <v>0</v>
      </c>
      <c r="L26" s="49">
        <f t="shared" si="46"/>
        <v>0</v>
      </c>
      <c r="M26" s="49">
        <f t="shared" si="46"/>
        <v>0</v>
      </c>
      <c r="N26" s="49">
        <f t="shared" si="46"/>
        <v>0</v>
      </c>
      <c r="O26" s="99">
        <f t="shared" si="46"/>
        <v>49680.68893</v>
      </c>
      <c r="P26" s="36"/>
      <c r="Q26" s="45" t="s">
        <v>147</v>
      </c>
      <c r="R26" s="1"/>
      <c r="S26" s="53">
        <f>Assumptions!O73*Assumptions!$K$46</f>
        <v>0.16</v>
      </c>
      <c r="T26" s="1"/>
      <c r="U26" s="49">
        <f t="shared" ref="U26:AD26" si="47">U33/$S33*$S26</f>
        <v>0</v>
      </c>
      <c r="V26" s="49">
        <f t="shared" si="47"/>
        <v>0</v>
      </c>
      <c r="W26" s="49">
        <f t="shared" si="47"/>
        <v>0</v>
      </c>
      <c r="X26" s="49">
        <f t="shared" si="47"/>
        <v>0</v>
      </c>
      <c r="Y26" s="49">
        <f t="shared" si="47"/>
        <v>0</v>
      </c>
      <c r="Z26" s="49">
        <f t="shared" si="47"/>
        <v>0</v>
      </c>
      <c r="AA26" s="49">
        <f t="shared" si="47"/>
        <v>0</v>
      </c>
      <c r="AB26" s="49">
        <f t="shared" si="47"/>
        <v>0</v>
      </c>
      <c r="AC26" s="49">
        <f t="shared" si="47"/>
        <v>0</v>
      </c>
      <c r="AD26" s="99">
        <f t="shared" si="47"/>
        <v>41060.59403</v>
      </c>
      <c r="AE26" s="36"/>
      <c r="AF26" s="45" t="s">
        <v>147</v>
      </c>
      <c r="AG26" s="1"/>
      <c r="AH26" s="53">
        <f>Assumptions!W73*Assumptions!$S$46</f>
        <v>0.16</v>
      </c>
      <c r="AI26" s="1"/>
      <c r="AJ26" s="49">
        <f t="shared" ref="AJ26:AS26" si="48">AJ33/$AH33*$AH26</f>
        <v>0</v>
      </c>
      <c r="AK26" s="49">
        <f t="shared" si="48"/>
        <v>0</v>
      </c>
      <c r="AL26" s="49">
        <f t="shared" si="48"/>
        <v>0</v>
      </c>
      <c r="AM26" s="49">
        <f t="shared" si="48"/>
        <v>0</v>
      </c>
      <c r="AN26" s="49">
        <f t="shared" si="48"/>
        <v>0</v>
      </c>
      <c r="AO26" s="49">
        <f t="shared" si="48"/>
        <v>0</v>
      </c>
      <c r="AP26" s="49">
        <f t="shared" si="48"/>
        <v>0</v>
      </c>
      <c r="AQ26" s="49">
        <f t="shared" si="48"/>
        <v>0</v>
      </c>
      <c r="AR26" s="49">
        <f t="shared" si="48"/>
        <v>0</v>
      </c>
      <c r="AS26" s="99">
        <f t="shared" si="48"/>
        <v>49775.18204</v>
      </c>
      <c r="AT26" s="36"/>
      <c r="AU26" s="45" t="s">
        <v>147</v>
      </c>
      <c r="AV26" s="1"/>
      <c r="AW26" s="53">
        <f>Assumptions!AE73*Assumptions!$AA$46</f>
        <v>0.16</v>
      </c>
      <c r="AX26" s="1"/>
      <c r="AY26" s="49">
        <f t="shared" ref="AY26:BH26" si="49">AY33/$D33*$D26</f>
        <v>0</v>
      </c>
      <c r="AZ26" s="49">
        <f t="shared" si="49"/>
        <v>0</v>
      </c>
      <c r="BA26" s="49">
        <f t="shared" si="49"/>
        <v>0</v>
      </c>
      <c r="BB26" s="49">
        <f t="shared" si="49"/>
        <v>0</v>
      </c>
      <c r="BC26" s="49">
        <f t="shared" si="49"/>
        <v>0</v>
      </c>
      <c r="BD26" s="49">
        <f t="shared" si="49"/>
        <v>0</v>
      </c>
      <c r="BE26" s="49">
        <f t="shared" si="49"/>
        <v>0</v>
      </c>
      <c r="BF26" s="49">
        <f t="shared" si="49"/>
        <v>0</v>
      </c>
      <c r="BG26" s="49">
        <f t="shared" si="49"/>
        <v>0</v>
      </c>
      <c r="BH26" s="99">
        <f t="shared" si="49"/>
        <v>56626.33902</v>
      </c>
    </row>
    <row r="27" ht="15.75" customHeight="1">
      <c r="A27" s="36"/>
      <c r="B27" s="45" t="s">
        <v>148</v>
      </c>
      <c r="C27" s="1"/>
      <c r="D27" s="53">
        <f>Assumptions!G74*Assumptions!$C$46</f>
        <v>0.24</v>
      </c>
      <c r="E27" s="1"/>
      <c r="F27" s="49">
        <f t="shared" ref="F27:O27" si="50">F34/$D34*$D27</f>
        <v>0</v>
      </c>
      <c r="G27" s="49">
        <f t="shared" si="50"/>
        <v>0</v>
      </c>
      <c r="H27" s="49">
        <f t="shared" si="50"/>
        <v>0</v>
      </c>
      <c r="I27" s="49">
        <f t="shared" si="50"/>
        <v>0</v>
      </c>
      <c r="J27" s="49">
        <f t="shared" si="50"/>
        <v>0</v>
      </c>
      <c r="K27" s="49">
        <f t="shared" si="50"/>
        <v>0</v>
      </c>
      <c r="L27" s="49">
        <f t="shared" si="50"/>
        <v>0</v>
      </c>
      <c r="M27" s="49">
        <f t="shared" si="50"/>
        <v>0</v>
      </c>
      <c r="N27" s="49">
        <f t="shared" si="50"/>
        <v>0</v>
      </c>
      <c r="O27" s="99">
        <f t="shared" si="50"/>
        <v>105256.1638</v>
      </c>
      <c r="P27" s="36"/>
      <c r="Q27" s="45" t="s">
        <v>148</v>
      </c>
      <c r="R27" s="1"/>
      <c r="S27" s="53">
        <f>Assumptions!O74*Assumptions!$K$46</f>
        <v>0.24</v>
      </c>
      <c r="T27" s="1"/>
      <c r="U27" s="49">
        <f t="shared" ref="U27:AD27" si="51">U34/$S34*$S27</f>
        <v>0</v>
      </c>
      <c r="V27" s="49">
        <f t="shared" si="51"/>
        <v>0</v>
      </c>
      <c r="W27" s="49">
        <f t="shared" si="51"/>
        <v>0</v>
      </c>
      <c r="X27" s="49">
        <f t="shared" si="51"/>
        <v>0</v>
      </c>
      <c r="Y27" s="49">
        <f t="shared" si="51"/>
        <v>0</v>
      </c>
      <c r="Z27" s="49">
        <f t="shared" si="51"/>
        <v>0</v>
      </c>
      <c r="AA27" s="49">
        <f t="shared" si="51"/>
        <v>0</v>
      </c>
      <c r="AB27" s="49">
        <f t="shared" si="51"/>
        <v>0</v>
      </c>
      <c r="AC27" s="49">
        <f t="shared" si="51"/>
        <v>0</v>
      </c>
      <c r="AD27" s="99">
        <f t="shared" si="51"/>
        <v>86984.23745</v>
      </c>
      <c r="AE27" s="36"/>
      <c r="AF27" s="45" t="s">
        <v>148</v>
      </c>
      <c r="AG27" s="1"/>
      <c r="AH27" s="53">
        <f>Assumptions!W74*Assumptions!$S$46</f>
        <v>0.24</v>
      </c>
      <c r="AI27" s="1"/>
      <c r="AJ27" s="49">
        <f t="shared" ref="AJ27:AS27" si="52">AJ34/$AH34*$AH27</f>
        <v>0</v>
      </c>
      <c r="AK27" s="49">
        <f t="shared" si="52"/>
        <v>0</v>
      </c>
      <c r="AL27" s="49">
        <f t="shared" si="52"/>
        <v>0</v>
      </c>
      <c r="AM27" s="49">
        <f t="shared" si="52"/>
        <v>0</v>
      </c>
      <c r="AN27" s="49">
        <f t="shared" si="52"/>
        <v>0</v>
      </c>
      <c r="AO27" s="49">
        <f t="shared" si="52"/>
        <v>0</v>
      </c>
      <c r="AP27" s="49">
        <f t="shared" si="52"/>
        <v>0</v>
      </c>
      <c r="AQ27" s="49">
        <f t="shared" si="52"/>
        <v>0</v>
      </c>
      <c r="AR27" s="49">
        <f t="shared" si="52"/>
        <v>0</v>
      </c>
      <c r="AS27" s="99">
        <f t="shared" si="52"/>
        <v>105456.854</v>
      </c>
      <c r="AT27" s="36"/>
      <c r="AU27" s="45" t="s">
        <v>148</v>
      </c>
      <c r="AV27" s="1"/>
      <c r="AW27" s="53">
        <f>Assumptions!AE74*Assumptions!$AA$46</f>
        <v>0.24</v>
      </c>
      <c r="AX27" s="1"/>
      <c r="AY27" s="49">
        <f t="shared" ref="AY27:BH27" si="53">AY34/$D34*$D27</f>
        <v>0</v>
      </c>
      <c r="AZ27" s="49">
        <f t="shared" si="53"/>
        <v>0</v>
      </c>
      <c r="BA27" s="49">
        <f t="shared" si="53"/>
        <v>0</v>
      </c>
      <c r="BB27" s="49">
        <f t="shared" si="53"/>
        <v>0</v>
      </c>
      <c r="BC27" s="49">
        <f t="shared" si="53"/>
        <v>0</v>
      </c>
      <c r="BD27" s="49">
        <f t="shared" si="53"/>
        <v>0</v>
      </c>
      <c r="BE27" s="49">
        <f t="shared" si="53"/>
        <v>0</v>
      </c>
      <c r="BF27" s="49">
        <f t="shared" si="53"/>
        <v>0</v>
      </c>
      <c r="BG27" s="49">
        <f t="shared" si="53"/>
        <v>0</v>
      </c>
      <c r="BH27" s="99">
        <f t="shared" si="53"/>
        <v>119941.3144</v>
      </c>
    </row>
    <row r="28" ht="15.75" customHeight="1">
      <c r="A28" s="36"/>
      <c r="B28" s="96" t="s">
        <v>149</v>
      </c>
      <c r="C28" s="21"/>
      <c r="D28" s="97">
        <f>Assumptions!G75*Assumptions!$C$46</f>
        <v>0.28</v>
      </c>
      <c r="E28" s="21"/>
      <c r="F28" s="49">
        <f t="shared" ref="F28:O28" si="54">F35/$D35*$D28</f>
        <v>0</v>
      </c>
      <c r="G28" s="49">
        <f t="shared" si="54"/>
        <v>0</v>
      </c>
      <c r="H28" s="49">
        <f t="shared" si="54"/>
        <v>0</v>
      </c>
      <c r="I28" s="49">
        <f t="shared" si="54"/>
        <v>0</v>
      </c>
      <c r="J28" s="49">
        <f t="shared" si="54"/>
        <v>0</v>
      </c>
      <c r="K28" s="49">
        <f t="shared" si="54"/>
        <v>0</v>
      </c>
      <c r="L28" s="49">
        <f t="shared" si="54"/>
        <v>0</v>
      </c>
      <c r="M28" s="49">
        <f t="shared" si="54"/>
        <v>0</v>
      </c>
      <c r="N28" s="49">
        <f t="shared" si="54"/>
        <v>0</v>
      </c>
      <c r="O28" s="99">
        <f t="shared" si="54"/>
        <v>537485.8278</v>
      </c>
      <c r="P28" s="36"/>
      <c r="Q28" s="96" t="s">
        <v>149</v>
      </c>
      <c r="R28" s="21"/>
      <c r="S28" s="97">
        <f>Assumptions!O75*Assumptions!$K$46</f>
        <v>0.28</v>
      </c>
      <c r="T28" s="21"/>
      <c r="U28" s="49">
        <f t="shared" ref="U28:AD28" si="55">U35/$S35*$S28</f>
        <v>0</v>
      </c>
      <c r="V28" s="49">
        <f t="shared" si="55"/>
        <v>0</v>
      </c>
      <c r="W28" s="49">
        <f t="shared" si="55"/>
        <v>0</v>
      </c>
      <c r="X28" s="49">
        <f t="shared" si="55"/>
        <v>0</v>
      </c>
      <c r="Y28" s="49">
        <f t="shared" si="55"/>
        <v>0</v>
      </c>
      <c r="Z28" s="49">
        <f t="shared" si="55"/>
        <v>0</v>
      </c>
      <c r="AA28" s="49">
        <f t="shared" si="55"/>
        <v>0</v>
      </c>
      <c r="AB28" s="49">
        <f t="shared" si="55"/>
        <v>0</v>
      </c>
      <c r="AC28" s="49">
        <f t="shared" si="55"/>
        <v>0</v>
      </c>
      <c r="AD28" s="99">
        <f t="shared" si="55"/>
        <v>446510.3395</v>
      </c>
      <c r="AE28" s="36"/>
      <c r="AF28" s="96" t="s">
        <v>149</v>
      </c>
      <c r="AG28" s="21"/>
      <c r="AH28" s="97">
        <f>Assumptions!W75*Assumptions!$S$46</f>
        <v>0.28</v>
      </c>
      <c r="AI28" s="21"/>
      <c r="AJ28" s="49">
        <f t="shared" ref="AJ28:AS28" si="56">AJ35/$AH35*$AH28</f>
        <v>0</v>
      </c>
      <c r="AK28" s="49">
        <f t="shared" si="56"/>
        <v>0</v>
      </c>
      <c r="AL28" s="49">
        <f t="shared" si="56"/>
        <v>0</v>
      </c>
      <c r="AM28" s="49">
        <f t="shared" si="56"/>
        <v>0</v>
      </c>
      <c r="AN28" s="49">
        <f t="shared" si="56"/>
        <v>0</v>
      </c>
      <c r="AO28" s="49">
        <f t="shared" si="56"/>
        <v>0</v>
      </c>
      <c r="AP28" s="49">
        <f t="shared" si="56"/>
        <v>0</v>
      </c>
      <c r="AQ28" s="49">
        <f t="shared" si="56"/>
        <v>0</v>
      </c>
      <c r="AR28" s="49">
        <f t="shared" si="56"/>
        <v>0</v>
      </c>
      <c r="AS28" s="99">
        <f t="shared" si="56"/>
        <v>595513.5357</v>
      </c>
      <c r="AT28" s="36"/>
      <c r="AU28" s="96" t="s">
        <v>149</v>
      </c>
      <c r="AV28" s="21"/>
      <c r="AW28" s="97">
        <f>Assumptions!AE75*Assumptions!$AA$46</f>
        <v>0.28</v>
      </c>
      <c r="AX28" s="21"/>
      <c r="AY28" s="49">
        <f t="shared" ref="AY28:BH28" si="57">AY35/$D35*$D28</f>
        <v>0</v>
      </c>
      <c r="AZ28" s="49">
        <f t="shared" si="57"/>
        <v>0</v>
      </c>
      <c r="BA28" s="49">
        <f t="shared" si="57"/>
        <v>0</v>
      </c>
      <c r="BB28" s="49">
        <f t="shared" si="57"/>
        <v>0</v>
      </c>
      <c r="BC28" s="49">
        <f t="shared" si="57"/>
        <v>0</v>
      </c>
      <c r="BD28" s="49">
        <f t="shared" si="57"/>
        <v>0</v>
      </c>
      <c r="BE28" s="49">
        <f t="shared" si="57"/>
        <v>0</v>
      </c>
      <c r="BF28" s="49">
        <f t="shared" si="57"/>
        <v>0</v>
      </c>
      <c r="BG28" s="49">
        <f t="shared" si="57"/>
        <v>0</v>
      </c>
      <c r="BH28" s="99">
        <f t="shared" si="57"/>
        <v>670390.6077</v>
      </c>
    </row>
    <row r="29" ht="15.75" customHeight="1">
      <c r="A29" s="36"/>
      <c r="B29" s="41" t="s">
        <v>182</v>
      </c>
      <c r="C29" s="42"/>
      <c r="D29" s="42"/>
      <c r="E29" s="42"/>
      <c r="F29" s="207">
        <f t="shared" ref="F29:O29" si="58">SUM(F25:F28)</f>
        <v>42416.61979</v>
      </c>
      <c r="G29" s="207">
        <f t="shared" si="58"/>
        <v>44941.27997</v>
      </c>
      <c r="H29" s="207">
        <f t="shared" si="58"/>
        <v>45713.87676</v>
      </c>
      <c r="I29" s="207">
        <f t="shared" si="58"/>
        <v>18015.52315</v>
      </c>
      <c r="J29" s="207">
        <f t="shared" si="58"/>
        <v>19410.46731</v>
      </c>
      <c r="K29" s="207">
        <f t="shared" si="58"/>
        <v>20847.25979</v>
      </c>
      <c r="L29" s="207">
        <f t="shared" si="58"/>
        <v>22327.15605</v>
      </c>
      <c r="M29" s="207">
        <f t="shared" si="58"/>
        <v>23851.4492</v>
      </c>
      <c r="N29" s="207">
        <f t="shared" si="58"/>
        <v>25421.47114</v>
      </c>
      <c r="O29" s="235">
        <f t="shared" si="58"/>
        <v>765101.0403</v>
      </c>
      <c r="P29" s="36"/>
      <c r="Q29" s="41" t="s">
        <v>182</v>
      </c>
      <c r="R29" s="42"/>
      <c r="S29" s="42"/>
      <c r="T29" s="42"/>
      <c r="U29" s="207">
        <f t="shared" ref="U29:AD29" si="59">SUM(U25:U28)</f>
        <v>35018.98606</v>
      </c>
      <c r="V29" s="207">
        <f t="shared" si="59"/>
        <v>37023.4746</v>
      </c>
      <c r="W29" s="207">
        <f t="shared" si="59"/>
        <v>37695.64483</v>
      </c>
      <c r="X29" s="207">
        <f t="shared" si="59"/>
        <v>14864.07982</v>
      </c>
      <c r="Y29" s="207">
        <f t="shared" si="59"/>
        <v>16015.4561</v>
      </c>
      <c r="Z29" s="207">
        <f t="shared" si="59"/>
        <v>17201.37368</v>
      </c>
      <c r="AA29" s="207">
        <f t="shared" si="59"/>
        <v>18422.86878</v>
      </c>
      <c r="AB29" s="207">
        <f t="shared" si="59"/>
        <v>19681.00873</v>
      </c>
      <c r="AC29" s="207">
        <f t="shared" si="59"/>
        <v>20976.89288</v>
      </c>
      <c r="AD29" s="235">
        <f t="shared" si="59"/>
        <v>634903.9289</v>
      </c>
      <c r="AE29" s="36"/>
      <c r="AF29" s="41" t="s">
        <v>182</v>
      </c>
      <c r="AG29" s="42"/>
      <c r="AH29" s="42"/>
      <c r="AI29" s="42"/>
      <c r="AJ29" s="207">
        <f t="shared" ref="AJ29:AS29" si="60">SUM(AJ25:AJ28)</f>
        <v>42499.38601</v>
      </c>
      <c r="AK29" s="207">
        <f t="shared" si="60"/>
        <v>45033.37203</v>
      </c>
      <c r="AL29" s="207">
        <f t="shared" si="60"/>
        <v>45805.5858</v>
      </c>
      <c r="AM29" s="207">
        <f t="shared" si="60"/>
        <v>18051.19753</v>
      </c>
      <c r="AN29" s="207">
        <f t="shared" si="60"/>
        <v>19448.87923</v>
      </c>
      <c r="AO29" s="207">
        <f t="shared" si="60"/>
        <v>20888.49139</v>
      </c>
      <c r="AP29" s="207">
        <f t="shared" si="60"/>
        <v>22371.29191</v>
      </c>
      <c r="AQ29" s="207">
        <f t="shared" si="60"/>
        <v>23898.57645</v>
      </c>
      <c r="AR29" s="207">
        <f t="shared" si="60"/>
        <v>25471.67953</v>
      </c>
      <c r="AS29" s="235">
        <f t="shared" si="60"/>
        <v>823546.696</v>
      </c>
      <c r="AT29" s="36"/>
      <c r="AU29" s="41" t="s">
        <v>182</v>
      </c>
      <c r="AV29" s="42"/>
      <c r="AW29" s="42"/>
      <c r="AX29" s="42"/>
      <c r="AY29" s="207">
        <f t="shared" ref="AY29:BH29" si="61">SUM(AY25:AY28)</f>
        <v>48236.04571</v>
      </c>
      <c r="AZ29" s="207">
        <f t="shared" si="61"/>
        <v>50970.73557</v>
      </c>
      <c r="BA29" s="207">
        <f t="shared" si="61"/>
        <v>51873.24389</v>
      </c>
      <c r="BB29" s="207">
        <f t="shared" si="61"/>
        <v>20399.95507</v>
      </c>
      <c r="BC29" s="207">
        <f t="shared" si="61"/>
        <v>21983.66392</v>
      </c>
      <c r="BD29" s="207">
        <f t="shared" si="61"/>
        <v>23614.88404</v>
      </c>
      <c r="BE29" s="207">
        <f t="shared" si="61"/>
        <v>25295.04077</v>
      </c>
      <c r="BF29" s="207">
        <f t="shared" si="61"/>
        <v>27025.60219</v>
      </c>
      <c r="BG29" s="207">
        <f t="shared" si="61"/>
        <v>28808.08046</v>
      </c>
      <c r="BH29" s="235">
        <f t="shared" si="61"/>
        <v>930910.9514</v>
      </c>
    </row>
    <row r="30" ht="15.75" customHeight="1">
      <c r="A30" s="36"/>
      <c r="B30" s="45"/>
      <c r="C30" s="1"/>
      <c r="D30" s="1"/>
      <c r="E30" s="1"/>
      <c r="F30" s="49"/>
      <c r="G30" s="49"/>
      <c r="H30" s="49"/>
      <c r="I30" s="49"/>
      <c r="J30" s="49"/>
      <c r="K30" s="49"/>
      <c r="L30" s="49"/>
      <c r="M30" s="49"/>
      <c r="N30" s="49"/>
      <c r="O30" s="99"/>
      <c r="P30" s="36"/>
      <c r="Q30" s="45"/>
      <c r="R30" s="1"/>
      <c r="S30" s="1"/>
      <c r="T30" s="1"/>
      <c r="U30" s="49"/>
      <c r="V30" s="49"/>
      <c r="W30" s="49"/>
      <c r="X30" s="49"/>
      <c r="Y30" s="49"/>
      <c r="Z30" s="49"/>
      <c r="AA30" s="49"/>
      <c r="AB30" s="49"/>
      <c r="AC30" s="49"/>
      <c r="AD30" s="99"/>
      <c r="AE30" s="36"/>
      <c r="AF30" s="45"/>
      <c r="AG30" s="1"/>
      <c r="AH30" s="1"/>
      <c r="AI30" s="1"/>
      <c r="AJ30" s="49"/>
      <c r="AK30" s="49"/>
      <c r="AL30" s="49"/>
      <c r="AM30" s="49"/>
      <c r="AN30" s="49"/>
      <c r="AO30" s="49"/>
      <c r="AP30" s="49"/>
      <c r="AQ30" s="49"/>
      <c r="AR30" s="49"/>
      <c r="AS30" s="99"/>
      <c r="AT30" s="36"/>
      <c r="AU30" s="45"/>
      <c r="AV30" s="1"/>
      <c r="AW30" s="1"/>
      <c r="AX30" s="1"/>
      <c r="AY30" s="49"/>
      <c r="AZ30" s="49"/>
      <c r="BA30" s="49"/>
      <c r="BB30" s="49"/>
      <c r="BC30" s="49"/>
      <c r="BD30" s="49"/>
      <c r="BE30" s="49"/>
      <c r="BF30" s="49"/>
      <c r="BG30" s="49"/>
      <c r="BH30" s="99"/>
    </row>
    <row r="31" ht="15.75" customHeight="1">
      <c r="A31" s="36"/>
      <c r="B31" s="69" t="s">
        <v>183</v>
      </c>
      <c r="C31" s="1"/>
      <c r="D31" s="121" t="str">
        <f>D17</f>
        <v>Split %</v>
      </c>
      <c r="E31" s="1"/>
      <c r="F31" s="49"/>
      <c r="G31" s="49"/>
      <c r="H31" s="49"/>
      <c r="I31" s="49"/>
      <c r="J31" s="49"/>
      <c r="K31" s="49"/>
      <c r="L31" s="49"/>
      <c r="M31" s="49"/>
      <c r="N31" s="49"/>
      <c r="O31" s="99"/>
      <c r="P31" s="36"/>
      <c r="Q31" s="69" t="s">
        <v>183</v>
      </c>
      <c r="R31" s="1"/>
      <c r="S31" s="121" t="str">
        <f>S17</f>
        <v>Split %</v>
      </c>
      <c r="T31" s="1"/>
      <c r="U31" s="49"/>
      <c r="V31" s="49"/>
      <c r="W31" s="49"/>
      <c r="X31" s="49"/>
      <c r="Y31" s="49"/>
      <c r="Z31" s="49"/>
      <c r="AA31" s="49"/>
      <c r="AB31" s="49"/>
      <c r="AC31" s="49"/>
      <c r="AD31" s="99"/>
      <c r="AE31" s="36"/>
      <c r="AF31" s="69" t="s">
        <v>183</v>
      </c>
      <c r="AG31" s="1"/>
      <c r="AH31" s="121" t="str">
        <f>AH17</f>
        <v>Split %</v>
      </c>
      <c r="AI31" s="1"/>
      <c r="AJ31" s="49"/>
      <c r="AK31" s="49"/>
      <c r="AL31" s="49"/>
      <c r="AM31" s="49"/>
      <c r="AN31" s="49"/>
      <c r="AO31" s="49"/>
      <c r="AP31" s="49"/>
      <c r="AQ31" s="49"/>
      <c r="AR31" s="49"/>
      <c r="AS31" s="99"/>
      <c r="AT31" s="36"/>
      <c r="AU31" s="69" t="s">
        <v>183</v>
      </c>
      <c r="AV31" s="1"/>
      <c r="AW31" s="121" t="str">
        <f>AW17</f>
        <v>Split %</v>
      </c>
      <c r="AX31" s="1"/>
      <c r="AY31" s="49"/>
      <c r="AZ31" s="49"/>
      <c r="BA31" s="49"/>
      <c r="BB31" s="49"/>
      <c r="BC31" s="49"/>
      <c r="BD31" s="49"/>
      <c r="BE31" s="49"/>
      <c r="BF31" s="49"/>
      <c r="BG31" s="49"/>
      <c r="BH31" s="99"/>
    </row>
    <row r="32" ht="15.75" customHeight="1">
      <c r="A32" s="36"/>
      <c r="B32" s="45" t="str">
        <f t="shared" ref="B32:B35" si="66">B18</f>
        <v>Pre-hurdle</v>
      </c>
      <c r="C32" s="1"/>
      <c r="D32" s="53">
        <f>Assumptions!H72</f>
        <v>0.8</v>
      </c>
      <c r="E32" s="1"/>
      <c r="F32" s="49">
        <f t="shared" ref="F32:O32" si="62">MIN(F15*$D32,SUM(F40:F42))</f>
        <v>212083.099</v>
      </c>
      <c r="G32" s="49">
        <f t="shared" si="62"/>
        <v>224706.3998</v>
      </c>
      <c r="H32" s="49">
        <f t="shared" si="62"/>
        <v>228569.3838</v>
      </c>
      <c r="I32" s="49">
        <f t="shared" si="62"/>
        <v>90077.61576</v>
      </c>
      <c r="J32" s="49">
        <f t="shared" si="62"/>
        <v>97052.33656</v>
      </c>
      <c r="K32" s="49">
        <f t="shared" si="62"/>
        <v>104236.299</v>
      </c>
      <c r="L32" s="49">
        <f t="shared" si="62"/>
        <v>111635.7803</v>
      </c>
      <c r="M32" s="49">
        <f t="shared" si="62"/>
        <v>119257.246</v>
      </c>
      <c r="N32" s="49">
        <f t="shared" si="62"/>
        <v>127107.3557</v>
      </c>
      <c r="O32" s="99">
        <f t="shared" si="62"/>
        <v>363391.7989</v>
      </c>
      <c r="P32" s="36"/>
      <c r="Q32" s="45" t="s">
        <v>146</v>
      </c>
      <c r="R32" s="1"/>
      <c r="S32" s="53">
        <f>Assumptions!P72</f>
        <v>0.8</v>
      </c>
      <c r="T32" s="1"/>
      <c r="U32" s="49">
        <f t="shared" ref="U32:AD32" si="63">MIN(U15*$S32,SUM(U40:U42))</f>
        <v>175094.9303</v>
      </c>
      <c r="V32" s="49">
        <f t="shared" si="63"/>
        <v>185117.373</v>
      </c>
      <c r="W32" s="49">
        <f t="shared" si="63"/>
        <v>188478.2241</v>
      </c>
      <c r="X32" s="49">
        <f t="shared" si="63"/>
        <v>74320.3991</v>
      </c>
      <c r="Y32" s="49">
        <f t="shared" si="63"/>
        <v>80077.28052</v>
      </c>
      <c r="Z32" s="49">
        <f t="shared" si="63"/>
        <v>86006.86839</v>
      </c>
      <c r="AA32" s="49">
        <f t="shared" si="63"/>
        <v>92114.34389</v>
      </c>
      <c r="AB32" s="49">
        <f t="shared" si="63"/>
        <v>98405.04365</v>
      </c>
      <c r="AC32" s="49">
        <f t="shared" si="63"/>
        <v>104884.4644</v>
      </c>
      <c r="AD32" s="99">
        <f t="shared" si="63"/>
        <v>301743.7893</v>
      </c>
      <c r="AE32" s="36"/>
      <c r="AF32" s="45" t="s">
        <v>146</v>
      </c>
      <c r="AG32" s="1"/>
      <c r="AH32" s="53">
        <f>Assumptions!X72</f>
        <v>0.8</v>
      </c>
      <c r="AI32" s="1"/>
      <c r="AJ32" s="49">
        <f t="shared" ref="AJ32:AS32" si="64">MIN(AJ15*$D32,SUM(AJ40:AJ42))</f>
        <v>212496.9301</v>
      </c>
      <c r="AK32" s="49">
        <f t="shared" si="64"/>
        <v>225166.8602</v>
      </c>
      <c r="AL32" s="49">
        <f t="shared" si="64"/>
        <v>229027.929</v>
      </c>
      <c r="AM32" s="49">
        <f t="shared" si="64"/>
        <v>90255.98763</v>
      </c>
      <c r="AN32" s="49">
        <f t="shared" si="64"/>
        <v>97244.39617</v>
      </c>
      <c r="AO32" s="49">
        <f t="shared" si="64"/>
        <v>104442.457</v>
      </c>
      <c r="AP32" s="49">
        <f t="shared" si="64"/>
        <v>111856.4596</v>
      </c>
      <c r="AQ32" s="49">
        <f t="shared" si="64"/>
        <v>119492.8823</v>
      </c>
      <c r="AR32" s="49">
        <f t="shared" si="64"/>
        <v>127358.3976</v>
      </c>
      <c r="AS32" s="99">
        <f t="shared" si="64"/>
        <v>364005.6212</v>
      </c>
      <c r="AT32" s="36"/>
      <c r="AU32" s="45" t="s">
        <v>146</v>
      </c>
      <c r="AV32" s="1"/>
      <c r="AW32" s="53">
        <f>Assumptions!AF72</f>
        <v>0.8</v>
      </c>
      <c r="AX32" s="1"/>
      <c r="AY32" s="49">
        <f t="shared" ref="AY32:BH32" si="65">MIN(AY15*$D32,SUM(AY40:AY42))</f>
        <v>241180.2286</v>
      </c>
      <c r="AZ32" s="49">
        <f t="shared" si="65"/>
        <v>254853.6778</v>
      </c>
      <c r="BA32" s="49">
        <f t="shared" si="65"/>
        <v>259366.2195</v>
      </c>
      <c r="BB32" s="49">
        <f t="shared" si="65"/>
        <v>101999.7753</v>
      </c>
      <c r="BC32" s="49">
        <f t="shared" si="65"/>
        <v>109918.3196</v>
      </c>
      <c r="BD32" s="49">
        <f t="shared" si="65"/>
        <v>118074.4202</v>
      </c>
      <c r="BE32" s="49">
        <f t="shared" si="65"/>
        <v>126475.2038</v>
      </c>
      <c r="BF32" s="49">
        <f t="shared" si="65"/>
        <v>135128.011</v>
      </c>
      <c r="BG32" s="49">
        <f t="shared" si="65"/>
        <v>144040.4023</v>
      </c>
      <c r="BH32" s="99">
        <f t="shared" si="65"/>
        <v>419763.451</v>
      </c>
    </row>
    <row r="33" ht="15.75" customHeight="1">
      <c r="A33" s="36"/>
      <c r="B33" s="45" t="str">
        <f t="shared" si="66"/>
        <v>1st hurdle</v>
      </c>
      <c r="C33" s="1"/>
      <c r="D33" s="53">
        <f>Assumptions!H73</f>
        <v>0.8</v>
      </c>
      <c r="E33" s="1"/>
      <c r="F33" s="49">
        <f t="shared" ref="F33:O33" si="67">MIN((F15-F18-F25-F32)*$D33,SUM(F47:F49)-SUM(F40:F42))</f>
        <v>0</v>
      </c>
      <c r="G33" s="49">
        <f t="shared" si="67"/>
        <v>0</v>
      </c>
      <c r="H33" s="49">
        <f t="shared" si="67"/>
        <v>0</v>
      </c>
      <c r="I33" s="49">
        <f t="shared" si="67"/>
        <v>0</v>
      </c>
      <c r="J33" s="49">
        <f t="shared" si="67"/>
        <v>0</v>
      </c>
      <c r="K33" s="49">
        <f t="shared" si="67"/>
        <v>0</v>
      </c>
      <c r="L33" s="49">
        <f t="shared" si="67"/>
        <v>0</v>
      </c>
      <c r="M33" s="49">
        <f t="shared" si="67"/>
        <v>0</v>
      </c>
      <c r="N33" s="49">
        <f t="shared" si="67"/>
        <v>0</v>
      </c>
      <c r="O33" s="99">
        <f t="shared" si="67"/>
        <v>248403.4447</v>
      </c>
      <c r="P33" s="36"/>
      <c r="Q33" s="45" t="s">
        <v>147</v>
      </c>
      <c r="R33" s="1"/>
      <c r="S33" s="53">
        <f>Assumptions!P73</f>
        <v>0.8</v>
      </c>
      <c r="T33" s="1"/>
      <c r="U33" s="49">
        <f t="shared" ref="U33:AD33" si="68">MIN((U15-U18-U25-U32)*$S33,SUM(U47:U49)-SUM(U40:U42))</f>
        <v>0</v>
      </c>
      <c r="V33" s="49">
        <f t="shared" si="68"/>
        <v>0</v>
      </c>
      <c r="W33" s="49">
        <f t="shared" si="68"/>
        <v>0</v>
      </c>
      <c r="X33" s="49">
        <f t="shared" si="68"/>
        <v>0</v>
      </c>
      <c r="Y33" s="49">
        <f t="shared" si="68"/>
        <v>0</v>
      </c>
      <c r="Z33" s="49">
        <f t="shared" si="68"/>
        <v>0</v>
      </c>
      <c r="AA33" s="49">
        <f t="shared" si="68"/>
        <v>0</v>
      </c>
      <c r="AB33" s="49">
        <f t="shared" si="68"/>
        <v>0</v>
      </c>
      <c r="AC33" s="49">
        <f t="shared" si="68"/>
        <v>0</v>
      </c>
      <c r="AD33" s="99">
        <f t="shared" si="68"/>
        <v>205302.9702</v>
      </c>
      <c r="AE33" s="36"/>
      <c r="AF33" s="45" t="s">
        <v>147</v>
      </c>
      <c r="AG33" s="1"/>
      <c r="AH33" s="53">
        <f>Assumptions!X73</f>
        <v>0.8</v>
      </c>
      <c r="AI33" s="1"/>
      <c r="AJ33" s="49">
        <f t="shared" ref="AJ33:AS33" si="69">MIN((AJ15-AJ18-AJ25-AJ32)*$D33,SUM(AJ47:AJ49)-SUM(AJ40:AJ42))</f>
        <v>0</v>
      </c>
      <c r="AK33" s="49">
        <f t="shared" si="69"/>
        <v>0</v>
      </c>
      <c r="AL33" s="49">
        <f t="shared" si="69"/>
        <v>0</v>
      </c>
      <c r="AM33" s="49">
        <f t="shared" si="69"/>
        <v>0</v>
      </c>
      <c r="AN33" s="49">
        <f t="shared" si="69"/>
        <v>0</v>
      </c>
      <c r="AO33" s="49">
        <f t="shared" si="69"/>
        <v>0</v>
      </c>
      <c r="AP33" s="49">
        <f t="shared" si="69"/>
        <v>0</v>
      </c>
      <c r="AQ33" s="49">
        <f t="shared" si="69"/>
        <v>0</v>
      </c>
      <c r="AR33" s="49">
        <f t="shared" si="69"/>
        <v>0</v>
      </c>
      <c r="AS33" s="99">
        <f t="shared" si="69"/>
        <v>248875.9102</v>
      </c>
      <c r="AT33" s="36"/>
      <c r="AU33" s="45" t="s">
        <v>147</v>
      </c>
      <c r="AV33" s="1"/>
      <c r="AW33" s="53">
        <f>Assumptions!AF73</f>
        <v>0.8</v>
      </c>
      <c r="AX33" s="1"/>
      <c r="AY33" s="49">
        <f t="shared" ref="AY33:BH33" si="70">MIN((AY15-AY18-AY25-AY32)*$D33,SUM(AY47:AY49)-SUM(AY40:AY42))</f>
        <v>0</v>
      </c>
      <c r="AZ33" s="49">
        <f t="shared" si="70"/>
        <v>0</v>
      </c>
      <c r="BA33" s="49">
        <f t="shared" si="70"/>
        <v>0</v>
      </c>
      <c r="BB33" s="49">
        <f t="shared" si="70"/>
        <v>0</v>
      </c>
      <c r="BC33" s="49">
        <f t="shared" si="70"/>
        <v>0</v>
      </c>
      <c r="BD33" s="49">
        <f t="shared" si="70"/>
        <v>0</v>
      </c>
      <c r="BE33" s="49">
        <f t="shared" si="70"/>
        <v>0</v>
      </c>
      <c r="BF33" s="49">
        <f t="shared" si="70"/>
        <v>0</v>
      </c>
      <c r="BG33" s="49">
        <f t="shared" si="70"/>
        <v>0</v>
      </c>
      <c r="BH33" s="99">
        <f t="shared" si="70"/>
        <v>283131.6951</v>
      </c>
    </row>
    <row r="34" ht="15.75" customHeight="1">
      <c r="A34" s="36"/>
      <c r="B34" s="45" t="str">
        <f t="shared" si="66"/>
        <v>2nd hurdle</v>
      </c>
      <c r="C34" s="1"/>
      <c r="D34" s="53">
        <f>Assumptions!H74</f>
        <v>0.7</v>
      </c>
      <c r="E34" s="1"/>
      <c r="F34" s="49">
        <f t="shared" ref="F34:O34" si="71">MIN((F15-F18-F19-F32-F33-F25-F26)*$D34,SUM(F54:F56)-SUM(F47:F49))</f>
        <v>0</v>
      </c>
      <c r="G34" s="49">
        <f t="shared" si="71"/>
        <v>0</v>
      </c>
      <c r="H34" s="49">
        <f t="shared" si="71"/>
        <v>0</v>
      </c>
      <c r="I34" s="49">
        <f t="shared" si="71"/>
        <v>0</v>
      </c>
      <c r="J34" s="49">
        <f t="shared" si="71"/>
        <v>0</v>
      </c>
      <c r="K34" s="49">
        <f t="shared" si="71"/>
        <v>0</v>
      </c>
      <c r="L34" s="49">
        <f t="shared" si="71"/>
        <v>0</v>
      </c>
      <c r="M34" s="49">
        <f t="shared" si="71"/>
        <v>0</v>
      </c>
      <c r="N34" s="49">
        <f t="shared" si="71"/>
        <v>0</v>
      </c>
      <c r="O34" s="99">
        <f t="shared" si="71"/>
        <v>306997.1443</v>
      </c>
      <c r="P34" s="36"/>
      <c r="Q34" s="45" t="s">
        <v>148</v>
      </c>
      <c r="R34" s="1"/>
      <c r="S34" s="53">
        <f>Assumptions!P74</f>
        <v>0.7</v>
      </c>
      <c r="T34" s="1"/>
      <c r="U34" s="49">
        <f t="shared" ref="U34:AD34" si="72">MIN((U15-U18-U19-U32-U33-U25-U26)*$S34,SUM(U54:U56)-SUM(U47:U49))</f>
        <v>0</v>
      </c>
      <c r="V34" s="49">
        <f t="shared" si="72"/>
        <v>0</v>
      </c>
      <c r="W34" s="49">
        <f t="shared" si="72"/>
        <v>0</v>
      </c>
      <c r="X34" s="49">
        <f t="shared" si="72"/>
        <v>0</v>
      </c>
      <c r="Y34" s="49">
        <f t="shared" si="72"/>
        <v>0</v>
      </c>
      <c r="Z34" s="49">
        <f t="shared" si="72"/>
        <v>0</v>
      </c>
      <c r="AA34" s="49">
        <f t="shared" si="72"/>
        <v>0</v>
      </c>
      <c r="AB34" s="49">
        <f t="shared" si="72"/>
        <v>0</v>
      </c>
      <c r="AC34" s="49">
        <f t="shared" si="72"/>
        <v>0</v>
      </c>
      <c r="AD34" s="99">
        <f t="shared" si="72"/>
        <v>253704.0259</v>
      </c>
      <c r="AE34" s="36"/>
      <c r="AF34" s="45" t="s">
        <v>148</v>
      </c>
      <c r="AG34" s="1"/>
      <c r="AH34" s="53">
        <f>Assumptions!X74</f>
        <v>0.7</v>
      </c>
      <c r="AI34" s="1"/>
      <c r="AJ34" s="49">
        <f t="shared" ref="AJ34:AS34" si="73">MIN((AJ15-AJ18-AJ19-AJ32-AJ33-AJ25-AJ26)*$D34,SUM(AJ54:AJ56)-SUM(AJ47:AJ49))</f>
        <v>0</v>
      </c>
      <c r="AK34" s="49">
        <f t="shared" si="73"/>
        <v>0</v>
      </c>
      <c r="AL34" s="49">
        <f t="shared" si="73"/>
        <v>0</v>
      </c>
      <c r="AM34" s="49">
        <f t="shared" si="73"/>
        <v>0</v>
      </c>
      <c r="AN34" s="49">
        <f t="shared" si="73"/>
        <v>0</v>
      </c>
      <c r="AO34" s="49">
        <f t="shared" si="73"/>
        <v>0</v>
      </c>
      <c r="AP34" s="49">
        <f t="shared" si="73"/>
        <v>0</v>
      </c>
      <c r="AQ34" s="49">
        <f t="shared" si="73"/>
        <v>0</v>
      </c>
      <c r="AR34" s="49">
        <f t="shared" si="73"/>
        <v>0</v>
      </c>
      <c r="AS34" s="99">
        <f t="shared" si="73"/>
        <v>307582.4908</v>
      </c>
      <c r="AT34" s="36"/>
      <c r="AU34" s="45" t="s">
        <v>148</v>
      </c>
      <c r="AV34" s="1"/>
      <c r="AW34" s="53">
        <f>Assumptions!AF74</f>
        <v>0.7</v>
      </c>
      <c r="AX34" s="1"/>
      <c r="AY34" s="49">
        <f t="shared" ref="AY34:BH34" si="74">MIN((AY15-AY18-AY19-AY32-AY33-AY25-AY26)*$D34,SUM(AY54:AY56)-SUM(AY47:AY49))</f>
        <v>0</v>
      </c>
      <c r="AZ34" s="49">
        <f t="shared" si="74"/>
        <v>0</v>
      </c>
      <c r="BA34" s="49">
        <f t="shared" si="74"/>
        <v>0</v>
      </c>
      <c r="BB34" s="49">
        <f t="shared" si="74"/>
        <v>0</v>
      </c>
      <c r="BC34" s="49">
        <f t="shared" si="74"/>
        <v>0</v>
      </c>
      <c r="BD34" s="49">
        <f t="shared" si="74"/>
        <v>0</v>
      </c>
      <c r="BE34" s="49">
        <f t="shared" si="74"/>
        <v>0</v>
      </c>
      <c r="BF34" s="49">
        <f t="shared" si="74"/>
        <v>0</v>
      </c>
      <c r="BG34" s="49">
        <f t="shared" si="74"/>
        <v>0</v>
      </c>
      <c r="BH34" s="99">
        <f t="shared" si="74"/>
        <v>349828.8337</v>
      </c>
    </row>
    <row r="35" ht="15.75" customHeight="1">
      <c r="A35" s="36"/>
      <c r="B35" s="96" t="str">
        <f t="shared" si="66"/>
        <v>Thereafter</v>
      </c>
      <c r="C35" s="21"/>
      <c r="D35" s="97">
        <f>Assumptions!H75</f>
        <v>0.65</v>
      </c>
      <c r="E35" s="21"/>
      <c r="F35" s="205">
        <f t="shared" ref="F35:O35" si="75">(F15-SUM(F18:F20)-SUM(F32:F34)-SUM(F25:F27))*$D35</f>
        <v>0</v>
      </c>
      <c r="G35" s="205">
        <f t="shared" si="75"/>
        <v>0</v>
      </c>
      <c r="H35" s="205">
        <f t="shared" si="75"/>
        <v>0</v>
      </c>
      <c r="I35" s="205">
        <f t="shared" si="75"/>
        <v>0</v>
      </c>
      <c r="J35" s="205">
        <f t="shared" si="75"/>
        <v>0</v>
      </c>
      <c r="K35" s="205">
        <f t="shared" si="75"/>
        <v>0</v>
      </c>
      <c r="L35" s="205">
        <f t="shared" si="75"/>
        <v>0</v>
      </c>
      <c r="M35" s="205">
        <f t="shared" si="75"/>
        <v>0</v>
      </c>
      <c r="N35" s="205">
        <f t="shared" si="75"/>
        <v>0</v>
      </c>
      <c r="O35" s="230">
        <f t="shared" si="75"/>
        <v>1247734.957</v>
      </c>
      <c r="P35" s="36"/>
      <c r="Q35" s="96" t="s">
        <v>149</v>
      </c>
      <c r="R35" s="21"/>
      <c r="S35" s="53">
        <f>Assumptions!P75</f>
        <v>0.65</v>
      </c>
      <c r="T35" s="21"/>
      <c r="U35" s="205">
        <f t="shared" ref="U35:AD35" si="76">(U15-SUM(U18:U20)-SUM(U32:U34)-SUM(U25:U27))*$S35</f>
        <v>0</v>
      </c>
      <c r="V35" s="205">
        <f t="shared" si="76"/>
        <v>0</v>
      </c>
      <c r="W35" s="205">
        <f t="shared" si="76"/>
        <v>0</v>
      </c>
      <c r="X35" s="205">
        <f t="shared" si="76"/>
        <v>0</v>
      </c>
      <c r="Y35" s="205">
        <f t="shared" si="76"/>
        <v>0</v>
      </c>
      <c r="Z35" s="205">
        <f t="shared" si="76"/>
        <v>0</v>
      </c>
      <c r="AA35" s="205">
        <f t="shared" si="76"/>
        <v>0</v>
      </c>
      <c r="AB35" s="205">
        <f t="shared" si="76"/>
        <v>0</v>
      </c>
      <c r="AC35" s="205">
        <f t="shared" si="76"/>
        <v>0</v>
      </c>
      <c r="AD35" s="230">
        <f t="shared" si="76"/>
        <v>1036541.86</v>
      </c>
      <c r="AE35" s="36"/>
      <c r="AF35" s="96" t="s">
        <v>149</v>
      </c>
      <c r="AG35" s="21"/>
      <c r="AH35" s="97">
        <f>Assumptions!X75</f>
        <v>0.65</v>
      </c>
      <c r="AI35" s="21"/>
      <c r="AJ35" s="205">
        <f t="shared" ref="AJ35:AS35" si="77">(AJ15-SUM(AJ18:AJ20)-SUM(AJ32:AJ34)-SUM(AJ25:AJ27))*$D35</f>
        <v>0</v>
      </c>
      <c r="AK35" s="205">
        <f t="shared" si="77"/>
        <v>0</v>
      </c>
      <c r="AL35" s="205">
        <f t="shared" si="77"/>
        <v>0</v>
      </c>
      <c r="AM35" s="205">
        <f t="shared" si="77"/>
        <v>0</v>
      </c>
      <c r="AN35" s="205">
        <f t="shared" si="77"/>
        <v>0</v>
      </c>
      <c r="AO35" s="205">
        <f t="shared" si="77"/>
        <v>0</v>
      </c>
      <c r="AP35" s="205">
        <f t="shared" si="77"/>
        <v>0</v>
      </c>
      <c r="AQ35" s="205">
        <f t="shared" si="77"/>
        <v>0</v>
      </c>
      <c r="AR35" s="205">
        <f t="shared" si="77"/>
        <v>0</v>
      </c>
      <c r="AS35" s="230">
        <f t="shared" si="77"/>
        <v>1382442.137</v>
      </c>
      <c r="AT35" s="36"/>
      <c r="AU35" s="96" t="s">
        <v>149</v>
      </c>
      <c r="AV35" s="21"/>
      <c r="AW35" s="97">
        <f>Assumptions!AF75</f>
        <v>0.65</v>
      </c>
      <c r="AX35" s="21"/>
      <c r="AY35" s="205">
        <f t="shared" ref="AY35:BH35" si="78">(AY15-SUM(AY18:AY20)-SUM(AY32:AY34)-SUM(AY25:AY27))*$D35</f>
        <v>0</v>
      </c>
      <c r="AZ35" s="205">
        <f t="shared" si="78"/>
        <v>0</v>
      </c>
      <c r="BA35" s="205">
        <f t="shared" si="78"/>
        <v>0</v>
      </c>
      <c r="BB35" s="205">
        <f t="shared" si="78"/>
        <v>0</v>
      </c>
      <c r="BC35" s="205">
        <f t="shared" si="78"/>
        <v>0</v>
      </c>
      <c r="BD35" s="205">
        <f t="shared" si="78"/>
        <v>0</v>
      </c>
      <c r="BE35" s="205">
        <f t="shared" si="78"/>
        <v>0</v>
      </c>
      <c r="BF35" s="205">
        <f t="shared" si="78"/>
        <v>0</v>
      </c>
      <c r="BG35" s="205">
        <f t="shared" si="78"/>
        <v>0</v>
      </c>
      <c r="BH35" s="230">
        <f t="shared" si="78"/>
        <v>1556263.911</v>
      </c>
    </row>
    <row r="36" ht="15.75" customHeight="1">
      <c r="A36" s="36"/>
      <c r="B36" s="41" t="s">
        <v>184</v>
      </c>
      <c r="C36" s="42"/>
      <c r="D36" s="42"/>
      <c r="E36" s="42"/>
      <c r="F36" s="207">
        <f t="shared" ref="F36:O36" si="79">SUM(F32:F35)</f>
        <v>212083.099</v>
      </c>
      <c r="G36" s="207">
        <f t="shared" si="79"/>
        <v>224706.3998</v>
      </c>
      <c r="H36" s="207">
        <f t="shared" si="79"/>
        <v>228569.3838</v>
      </c>
      <c r="I36" s="207">
        <f t="shared" si="79"/>
        <v>90077.61576</v>
      </c>
      <c r="J36" s="207">
        <f t="shared" si="79"/>
        <v>97052.33656</v>
      </c>
      <c r="K36" s="207">
        <f t="shared" si="79"/>
        <v>104236.299</v>
      </c>
      <c r="L36" s="207">
        <f t="shared" si="79"/>
        <v>111635.7803</v>
      </c>
      <c r="M36" s="207">
        <f t="shared" si="79"/>
        <v>119257.246</v>
      </c>
      <c r="N36" s="207">
        <f t="shared" si="79"/>
        <v>127107.3557</v>
      </c>
      <c r="O36" s="235">
        <f t="shared" si="79"/>
        <v>2166527.345</v>
      </c>
      <c r="P36" s="36"/>
      <c r="Q36" s="41" t="s">
        <v>184</v>
      </c>
      <c r="R36" s="42"/>
      <c r="S36" s="42"/>
      <c r="T36" s="42"/>
      <c r="U36" s="207">
        <f t="shared" ref="U36:AD36" si="80">SUM(U32:U35)</f>
        <v>175094.9303</v>
      </c>
      <c r="V36" s="207">
        <f t="shared" si="80"/>
        <v>185117.373</v>
      </c>
      <c r="W36" s="207">
        <f t="shared" si="80"/>
        <v>188478.2241</v>
      </c>
      <c r="X36" s="207">
        <f t="shared" si="80"/>
        <v>74320.3991</v>
      </c>
      <c r="Y36" s="207">
        <f t="shared" si="80"/>
        <v>80077.28052</v>
      </c>
      <c r="Z36" s="207">
        <f t="shared" si="80"/>
        <v>86006.86839</v>
      </c>
      <c r="AA36" s="207">
        <f t="shared" si="80"/>
        <v>92114.34389</v>
      </c>
      <c r="AB36" s="207">
        <f t="shared" si="80"/>
        <v>98405.04365</v>
      </c>
      <c r="AC36" s="207">
        <f t="shared" si="80"/>
        <v>104884.4644</v>
      </c>
      <c r="AD36" s="235">
        <f t="shared" si="80"/>
        <v>1797292.645</v>
      </c>
      <c r="AE36" s="36"/>
      <c r="AF36" s="41" t="s">
        <v>184</v>
      </c>
      <c r="AG36" s="42"/>
      <c r="AH36" s="42"/>
      <c r="AI36" s="42"/>
      <c r="AJ36" s="207">
        <f t="shared" ref="AJ36:AS36" si="81">SUM(AJ32:AJ35)</f>
        <v>212496.9301</v>
      </c>
      <c r="AK36" s="207">
        <f t="shared" si="81"/>
        <v>225166.8602</v>
      </c>
      <c r="AL36" s="207">
        <f t="shared" si="81"/>
        <v>229027.929</v>
      </c>
      <c r="AM36" s="207">
        <f t="shared" si="81"/>
        <v>90255.98763</v>
      </c>
      <c r="AN36" s="207">
        <f t="shared" si="81"/>
        <v>97244.39617</v>
      </c>
      <c r="AO36" s="207">
        <f t="shared" si="81"/>
        <v>104442.457</v>
      </c>
      <c r="AP36" s="207">
        <f t="shared" si="81"/>
        <v>111856.4596</v>
      </c>
      <c r="AQ36" s="207">
        <f t="shared" si="81"/>
        <v>119492.8823</v>
      </c>
      <c r="AR36" s="207">
        <f t="shared" si="81"/>
        <v>127358.3976</v>
      </c>
      <c r="AS36" s="235">
        <f t="shared" si="81"/>
        <v>2302906.159</v>
      </c>
      <c r="AT36" s="36"/>
      <c r="AU36" s="41" t="s">
        <v>184</v>
      </c>
      <c r="AV36" s="42"/>
      <c r="AW36" s="42"/>
      <c r="AX36" s="42"/>
      <c r="AY36" s="207">
        <f t="shared" ref="AY36:BH36" si="82">SUM(AY32:AY35)</f>
        <v>241180.2286</v>
      </c>
      <c r="AZ36" s="207">
        <f t="shared" si="82"/>
        <v>254853.6778</v>
      </c>
      <c r="BA36" s="207">
        <f t="shared" si="82"/>
        <v>259366.2195</v>
      </c>
      <c r="BB36" s="207">
        <f t="shared" si="82"/>
        <v>101999.7753</v>
      </c>
      <c r="BC36" s="207">
        <f t="shared" si="82"/>
        <v>109918.3196</v>
      </c>
      <c r="BD36" s="207">
        <f t="shared" si="82"/>
        <v>118074.4202</v>
      </c>
      <c r="BE36" s="207">
        <f t="shared" si="82"/>
        <v>126475.2038</v>
      </c>
      <c r="BF36" s="207">
        <f t="shared" si="82"/>
        <v>135128.011</v>
      </c>
      <c r="BG36" s="207">
        <f t="shared" si="82"/>
        <v>144040.4023</v>
      </c>
      <c r="BH36" s="235">
        <f t="shared" si="82"/>
        <v>2608987.891</v>
      </c>
    </row>
    <row r="37" ht="15.75" customHeight="1">
      <c r="A37" s="36"/>
      <c r="B37" s="45"/>
      <c r="C37" s="1"/>
      <c r="D37" s="1"/>
      <c r="E37" s="1"/>
      <c r="F37" s="49"/>
      <c r="G37" s="49"/>
      <c r="H37" s="49"/>
      <c r="I37" s="49"/>
      <c r="J37" s="49"/>
      <c r="K37" s="49"/>
      <c r="L37" s="49"/>
      <c r="M37" s="49"/>
      <c r="N37" s="49"/>
      <c r="O37" s="99"/>
      <c r="P37" s="36"/>
      <c r="Q37" s="45"/>
      <c r="R37" s="1"/>
      <c r="S37" s="1"/>
      <c r="T37" s="1"/>
      <c r="U37" s="49"/>
      <c r="V37" s="49"/>
      <c r="W37" s="49"/>
      <c r="X37" s="49"/>
      <c r="Y37" s="49"/>
      <c r="Z37" s="49"/>
      <c r="AA37" s="49"/>
      <c r="AB37" s="49"/>
      <c r="AC37" s="49"/>
      <c r="AD37" s="99"/>
      <c r="AE37" s="36"/>
      <c r="AF37" s="45"/>
      <c r="AG37" s="1"/>
      <c r="AH37" s="1"/>
      <c r="AI37" s="1"/>
      <c r="AJ37" s="49"/>
      <c r="AK37" s="49"/>
      <c r="AL37" s="49"/>
      <c r="AM37" s="49"/>
      <c r="AN37" s="49"/>
      <c r="AO37" s="49"/>
      <c r="AP37" s="49"/>
      <c r="AQ37" s="49"/>
      <c r="AR37" s="49"/>
      <c r="AS37" s="99"/>
      <c r="AT37" s="36"/>
      <c r="AU37" s="45"/>
      <c r="AV37" s="1"/>
      <c r="AW37" s="1"/>
      <c r="AX37" s="1"/>
      <c r="AY37" s="49"/>
      <c r="AZ37" s="49"/>
      <c r="BA37" s="49"/>
      <c r="BB37" s="49"/>
      <c r="BC37" s="49"/>
      <c r="BD37" s="49"/>
      <c r="BE37" s="49"/>
      <c r="BF37" s="49"/>
      <c r="BG37" s="49"/>
      <c r="BH37" s="99"/>
    </row>
    <row r="38" ht="15.75" customHeight="1">
      <c r="A38" s="36"/>
      <c r="B38" s="45"/>
      <c r="C38" s="1"/>
      <c r="D38" s="1"/>
      <c r="E38" s="1"/>
      <c r="F38" s="49"/>
      <c r="G38" s="49"/>
      <c r="H38" s="49"/>
      <c r="I38" s="49"/>
      <c r="J38" s="49"/>
      <c r="K38" s="49"/>
      <c r="L38" s="49"/>
      <c r="M38" s="49"/>
      <c r="N38" s="49"/>
      <c r="O38" s="99"/>
      <c r="P38" s="36"/>
      <c r="Q38" s="45"/>
      <c r="R38" s="1"/>
      <c r="S38" s="1"/>
      <c r="T38" s="1"/>
      <c r="U38" s="49"/>
      <c r="V38" s="49"/>
      <c r="W38" s="49"/>
      <c r="X38" s="49"/>
      <c r="Y38" s="49"/>
      <c r="Z38" s="49"/>
      <c r="AA38" s="49"/>
      <c r="AB38" s="49"/>
      <c r="AC38" s="49"/>
      <c r="AD38" s="99"/>
      <c r="AE38" s="36"/>
      <c r="AF38" s="45"/>
      <c r="AG38" s="1"/>
      <c r="AH38" s="1"/>
      <c r="AI38" s="1"/>
      <c r="AJ38" s="49"/>
      <c r="AK38" s="49"/>
      <c r="AL38" s="49"/>
      <c r="AM38" s="49"/>
      <c r="AN38" s="49"/>
      <c r="AO38" s="49"/>
      <c r="AP38" s="49"/>
      <c r="AQ38" s="49"/>
      <c r="AR38" s="49"/>
      <c r="AS38" s="99"/>
      <c r="AT38" s="36"/>
      <c r="AU38" s="45"/>
      <c r="AV38" s="1"/>
      <c r="AW38" s="1"/>
      <c r="AX38" s="1"/>
      <c r="AY38" s="49"/>
      <c r="AZ38" s="49"/>
      <c r="BA38" s="49"/>
      <c r="BB38" s="49"/>
      <c r="BC38" s="49"/>
      <c r="BD38" s="49"/>
      <c r="BE38" s="49"/>
      <c r="BF38" s="49"/>
      <c r="BG38" s="49"/>
      <c r="BH38" s="99"/>
    </row>
    <row r="39" ht="15.75" customHeight="1">
      <c r="A39" s="36"/>
      <c r="B39" s="229" t="s">
        <v>146</v>
      </c>
      <c r="C39" s="21"/>
      <c r="D39" s="21"/>
      <c r="E39" s="21"/>
      <c r="F39" s="205"/>
      <c r="G39" s="205"/>
      <c r="H39" s="205"/>
      <c r="I39" s="205"/>
      <c r="J39" s="205"/>
      <c r="K39" s="205"/>
      <c r="L39" s="205"/>
      <c r="M39" s="205"/>
      <c r="N39" s="205"/>
      <c r="O39" s="230"/>
      <c r="P39" s="36"/>
      <c r="Q39" s="229" t="s">
        <v>146</v>
      </c>
      <c r="R39" s="21"/>
      <c r="S39" s="21"/>
      <c r="T39" s="21"/>
      <c r="U39" s="205"/>
      <c r="V39" s="205"/>
      <c r="W39" s="205"/>
      <c r="X39" s="205"/>
      <c r="Y39" s="205"/>
      <c r="Z39" s="205"/>
      <c r="AA39" s="205"/>
      <c r="AB39" s="205"/>
      <c r="AC39" s="205"/>
      <c r="AD39" s="230"/>
      <c r="AE39" s="36"/>
      <c r="AF39" s="229" t="s">
        <v>146</v>
      </c>
      <c r="AG39" s="21"/>
      <c r="AH39" s="21"/>
      <c r="AI39" s="21"/>
      <c r="AJ39" s="205"/>
      <c r="AK39" s="205"/>
      <c r="AL39" s="205"/>
      <c r="AM39" s="205"/>
      <c r="AN39" s="205"/>
      <c r="AO39" s="205"/>
      <c r="AP39" s="205"/>
      <c r="AQ39" s="205"/>
      <c r="AR39" s="205"/>
      <c r="AS39" s="230"/>
      <c r="AT39" s="36"/>
      <c r="AU39" s="229" t="s">
        <v>146</v>
      </c>
      <c r="AV39" s="21"/>
      <c r="AW39" s="21"/>
      <c r="AX39" s="21"/>
      <c r="AY39" s="205"/>
      <c r="AZ39" s="205"/>
      <c r="BA39" s="205"/>
      <c r="BB39" s="205"/>
      <c r="BC39" s="205"/>
      <c r="BD39" s="205"/>
      <c r="BE39" s="205"/>
      <c r="BF39" s="205"/>
      <c r="BG39" s="205"/>
      <c r="BH39" s="230"/>
    </row>
    <row r="40" ht="15.75" customHeight="1">
      <c r="A40" s="36"/>
      <c r="B40" s="45" t="s">
        <v>185</v>
      </c>
      <c r="C40" s="1"/>
      <c r="D40" s="1"/>
      <c r="E40" s="49">
        <f t="shared" ref="E40:O40" si="83">E9</f>
        <v>1037793.298</v>
      </c>
      <c r="F40" s="49">
        <f t="shared" si="83"/>
        <v>0</v>
      </c>
      <c r="G40" s="49">
        <f t="shared" si="83"/>
        <v>0</v>
      </c>
      <c r="H40" s="49">
        <f t="shared" si="83"/>
        <v>0</v>
      </c>
      <c r="I40" s="49">
        <f t="shared" si="83"/>
        <v>0</v>
      </c>
      <c r="J40" s="49">
        <f t="shared" si="83"/>
        <v>0</v>
      </c>
      <c r="K40" s="49">
        <f t="shared" si="83"/>
        <v>0</v>
      </c>
      <c r="L40" s="49">
        <f t="shared" si="83"/>
        <v>0</v>
      </c>
      <c r="M40" s="49">
        <f t="shared" si="83"/>
        <v>0</v>
      </c>
      <c r="N40" s="49">
        <f t="shared" si="83"/>
        <v>0</v>
      </c>
      <c r="O40" s="99">
        <f t="shared" si="83"/>
        <v>0</v>
      </c>
      <c r="P40" s="36"/>
      <c r="Q40" s="45" t="s">
        <v>185</v>
      </c>
      <c r="R40" s="1"/>
      <c r="S40" s="1"/>
      <c r="T40" s="49">
        <f t="shared" ref="T40:AD40" si="84">T9</f>
        <v>856797.859</v>
      </c>
      <c r="U40" s="49">
        <f t="shared" si="84"/>
        <v>0</v>
      </c>
      <c r="V40" s="49">
        <f t="shared" si="84"/>
        <v>0</v>
      </c>
      <c r="W40" s="49">
        <f t="shared" si="84"/>
        <v>0</v>
      </c>
      <c r="X40" s="49">
        <f t="shared" si="84"/>
        <v>0</v>
      </c>
      <c r="Y40" s="49">
        <f t="shared" si="84"/>
        <v>0</v>
      </c>
      <c r="Z40" s="49">
        <f t="shared" si="84"/>
        <v>0</v>
      </c>
      <c r="AA40" s="49">
        <f t="shared" si="84"/>
        <v>0</v>
      </c>
      <c r="AB40" s="49">
        <f t="shared" si="84"/>
        <v>0</v>
      </c>
      <c r="AC40" s="49">
        <f t="shared" si="84"/>
        <v>0</v>
      </c>
      <c r="AD40" s="99">
        <f t="shared" si="84"/>
        <v>0</v>
      </c>
      <c r="AE40" s="36"/>
      <c r="AF40" s="45" t="s">
        <v>185</v>
      </c>
      <c r="AG40" s="1"/>
      <c r="AH40" s="1"/>
      <c r="AI40" s="49">
        <f t="shared" ref="AI40:AS40" si="85">AI9</f>
        <v>1039818.311</v>
      </c>
      <c r="AJ40" s="49">
        <f t="shared" si="85"/>
        <v>0</v>
      </c>
      <c r="AK40" s="49">
        <f t="shared" si="85"/>
        <v>0</v>
      </c>
      <c r="AL40" s="49">
        <f t="shared" si="85"/>
        <v>0</v>
      </c>
      <c r="AM40" s="49">
        <f t="shared" si="85"/>
        <v>0</v>
      </c>
      <c r="AN40" s="49">
        <f t="shared" si="85"/>
        <v>0</v>
      </c>
      <c r="AO40" s="49">
        <f t="shared" si="85"/>
        <v>0</v>
      </c>
      <c r="AP40" s="49">
        <f t="shared" si="85"/>
        <v>0</v>
      </c>
      <c r="AQ40" s="49">
        <f t="shared" si="85"/>
        <v>0</v>
      </c>
      <c r="AR40" s="49">
        <f t="shared" si="85"/>
        <v>0</v>
      </c>
      <c r="AS40" s="99">
        <f t="shared" si="85"/>
        <v>0</v>
      </c>
      <c r="AT40" s="36"/>
      <c r="AU40" s="45" t="s">
        <v>185</v>
      </c>
      <c r="AV40" s="1"/>
      <c r="AW40" s="1"/>
      <c r="AX40" s="49">
        <f t="shared" ref="AX40:BH40" si="86">AX9</f>
        <v>1180175.252</v>
      </c>
      <c r="AY40" s="49">
        <f t="shared" si="86"/>
        <v>0</v>
      </c>
      <c r="AZ40" s="49">
        <f t="shared" si="86"/>
        <v>0</v>
      </c>
      <c r="BA40" s="49">
        <f t="shared" si="86"/>
        <v>0</v>
      </c>
      <c r="BB40" s="49">
        <f t="shared" si="86"/>
        <v>0</v>
      </c>
      <c r="BC40" s="49">
        <f t="shared" si="86"/>
        <v>0</v>
      </c>
      <c r="BD40" s="49">
        <f t="shared" si="86"/>
        <v>0</v>
      </c>
      <c r="BE40" s="49">
        <f t="shared" si="86"/>
        <v>0</v>
      </c>
      <c r="BF40" s="49">
        <f t="shared" si="86"/>
        <v>0</v>
      </c>
      <c r="BG40" s="49">
        <f t="shared" si="86"/>
        <v>0</v>
      </c>
      <c r="BH40" s="99">
        <f t="shared" si="86"/>
        <v>0</v>
      </c>
    </row>
    <row r="41" ht="15.75" customHeight="1">
      <c r="A41" s="36"/>
      <c r="B41" s="45" t="s">
        <v>186</v>
      </c>
      <c r="C41" s="1"/>
      <c r="D41" s="1"/>
      <c r="E41" s="1"/>
      <c r="F41" s="49">
        <f t="shared" ref="F41:O41" si="87">E44</f>
        <v>1037793.298</v>
      </c>
      <c r="G41" s="49">
        <f t="shared" si="87"/>
        <v>929489.5284</v>
      </c>
      <c r="H41" s="49">
        <f t="shared" si="87"/>
        <v>797732.0814</v>
      </c>
      <c r="I41" s="49">
        <f t="shared" si="87"/>
        <v>648935.9057</v>
      </c>
      <c r="J41" s="49">
        <f t="shared" si="87"/>
        <v>623751.8805</v>
      </c>
      <c r="K41" s="49">
        <f t="shared" si="87"/>
        <v>589074.732</v>
      </c>
      <c r="L41" s="49">
        <f t="shared" si="87"/>
        <v>543745.9062</v>
      </c>
      <c r="M41" s="49">
        <f t="shared" si="87"/>
        <v>486484.7166</v>
      </c>
      <c r="N41" s="49">
        <f t="shared" si="87"/>
        <v>415875.9423</v>
      </c>
      <c r="O41" s="99">
        <f t="shared" si="87"/>
        <v>330356.1808</v>
      </c>
      <c r="P41" s="36"/>
      <c r="Q41" s="45" t="s">
        <v>186</v>
      </c>
      <c r="R41" s="1"/>
      <c r="S41" s="1"/>
      <c r="T41" s="1"/>
      <c r="U41" s="49">
        <f t="shared" ref="U41:AD41" si="88">T44</f>
        <v>856797.859</v>
      </c>
      <c r="V41" s="49">
        <f t="shared" si="88"/>
        <v>767382.7146</v>
      </c>
      <c r="W41" s="49">
        <f t="shared" si="88"/>
        <v>659003.6131</v>
      </c>
      <c r="X41" s="49">
        <f t="shared" si="88"/>
        <v>536425.7502</v>
      </c>
      <c r="Y41" s="49">
        <f t="shared" si="88"/>
        <v>515747.9261</v>
      </c>
      <c r="Z41" s="49">
        <f t="shared" si="88"/>
        <v>487245.4382</v>
      </c>
      <c r="AA41" s="49">
        <f t="shared" si="88"/>
        <v>449963.1137</v>
      </c>
      <c r="AB41" s="49">
        <f t="shared" si="88"/>
        <v>402845.0812</v>
      </c>
      <c r="AC41" s="49">
        <f t="shared" si="88"/>
        <v>344724.5456</v>
      </c>
      <c r="AD41" s="99">
        <f t="shared" si="88"/>
        <v>274312.5358</v>
      </c>
      <c r="AE41" s="36"/>
      <c r="AF41" s="45" t="s">
        <v>186</v>
      </c>
      <c r="AG41" s="1"/>
      <c r="AH41" s="1"/>
      <c r="AI41" s="1"/>
      <c r="AJ41" s="49">
        <f t="shared" ref="AJ41:AS41" si="89">AI44</f>
        <v>1039818.311</v>
      </c>
      <c r="AK41" s="49">
        <f t="shared" si="89"/>
        <v>931303.2121</v>
      </c>
      <c r="AL41" s="49">
        <f t="shared" si="89"/>
        <v>799266.6732</v>
      </c>
      <c r="AM41" s="49">
        <f t="shared" si="89"/>
        <v>650165.4115</v>
      </c>
      <c r="AN41" s="49">
        <f t="shared" si="89"/>
        <v>624925.965</v>
      </c>
      <c r="AO41" s="49">
        <f t="shared" si="89"/>
        <v>590174.1653</v>
      </c>
      <c r="AP41" s="49">
        <f t="shared" si="89"/>
        <v>544749.1249</v>
      </c>
      <c r="AQ41" s="49">
        <f t="shared" si="89"/>
        <v>487367.5778</v>
      </c>
      <c r="AR41" s="49">
        <f t="shared" si="89"/>
        <v>416611.4534</v>
      </c>
      <c r="AS41" s="99">
        <f t="shared" si="89"/>
        <v>330914.201</v>
      </c>
      <c r="AT41" s="36"/>
      <c r="AU41" s="45" t="s">
        <v>186</v>
      </c>
      <c r="AV41" s="1"/>
      <c r="AW41" s="1"/>
      <c r="AX41" s="1"/>
      <c r="AY41" s="49">
        <f t="shared" ref="AY41:BH41" si="90">AX44</f>
        <v>1180175.252</v>
      </c>
      <c r="AZ41" s="49">
        <f t="shared" si="90"/>
        <v>1057012.548</v>
      </c>
      <c r="BA41" s="49">
        <f t="shared" si="90"/>
        <v>907860.1253</v>
      </c>
      <c r="BB41" s="49">
        <f t="shared" si="90"/>
        <v>739279.9184</v>
      </c>
      <c r="BC41" s="49">
        <f t="shared" si="90"/>
        <v>711208.1349</v>
      </c>
      <c r="BD41" s="49">
        <f t="shared" si="90"/>
        <v>672410.6288</v>
      </c>
      <c r="BE41" s="49">
        <f t="shared" si="90"/>
        <v>621577.2714</v>
      </c>
      <c r="BF41" s="49">
        <f t="shared" si="90"/>
        <v>557259.7947</v>
      </c>
      <c r="BG41" s="49">
        <f t="shared" si="90"/>
        <v>477857.7632</v>
      </c>
      <c r="BH41" s="99">
        <f t="shared" si="90"/>
        <v>381603.1372</v>
      </c>
    </row>
    <row r="42" ht="15.75" customHeight="1">
      <c r="A42" s="36"/>
      <c r="B42" s="45" t="s">
        <v>187</v>
      </c>
      <c r="C42" s="53">
        <f>Assumptions!E72</f>
        <v>0.1</v>
      </c>
      <c r="D42" s="1"/>
      <c r="E42" s="1"/>
      <c r="F42" s="49">
        <f t="shared" ref="F42:O42" si="91">F41*$C42</f>
        <v>103779.3298</v>
      </c>
      <c r="G42" s="49">
        <f t="shared" si="91"/>
        <v>92948.95284</v>
      </c>
      <c r="H42" s="49">
        <f t="shared" si="91"/>
        <v>79773.20814</v>
      </c>
      <c r="I42" s="49">
        <f t="shared" si="91"/>
        <v>64893.59057</v>
      </c>
      <c r="J42" s="49">
        <f t="shared" si="91"/>
        <v>62375.18805</v>
      </c>
      <c r="K42" s="49">
        <f t="shared" si="91"/>
        <v>58907.4732</v>
      </c>
      <c r="L42" s="49">
        <f t="shared" si="91"/>
        <v>54374.59062</v>
      </c>
      <c r="M42" s="49">
        <f t="shared" si="91"/>
        <v>48648.47166</v>
      </c>
      <c r="N42" s="49">
        <f t="shared" si="91"/>
        <v>41587.59423</v>
      </c>
      <c r="O42" s="99">
        <f t="shared" si="91"/>
        <v>33035.61808</v>
      </c>
      <c r="P42" s="36"/>
      <c r="Q42" s="45" t="s">
        <v>187</v>
      </c>
      <c r="R42" s="53">
        <f>Assumptions!M72</f>
        <v>0.1</v>
      </c>
      <c r="S42" s="1"/>
      <c r="T42" s="1"/>
      <c r="U42" s="49">
        <f t="shared" ref="U42:AD42" si="92">U41*$R42</f>
        <v>85679.7859</v>
      </c>
      <c r="V42" s="49">
        <f t="shared" si="92"/>
        <v>76738.27146</v>
      </c>
      <c r="W42" s="49">
        <f t="shared" si="92"/>
        <v>65900.36131</v>
      </c>
      <c r="X42" s="49">
        <f t="shared" si="92"/>
        <v>53642.57502</v>
      </c>
      <c r="Y42" s="49">
        <f t="shared" si="92"/>
        <v>51574.79261</v>
      </c>
      <c r="Z42" s="49">
        <f t="shared" si="92"/>
        <v>48724.54382</v>
      </c>
      <c r="AA42" s="49">
        <f t="shared" si="92"/>
        <v>44996.31137</v>
      </c>
      <c r="AB42" s="49">
        <f t="shared" si="92"/>
        <v>40284.50812</v>
      </c>
      <c r="AC42" s="49">
        <f t="shared" si="92"/>
        <v>34472.45456</v>
      </c>
      <c r="AD42" s="99">
        <f t="shared" si="92"/>
        <v>27431.25358</v>
      </c>
      <c r="AE42" s="36"/>
      <c r="AF42" s="45" t="s">
        <v>187</v>
      </c>
      <c r="AG42" s="53">
        <f>Assumptions!U72</f>
        <v>0.1</v>
      </c>
      <c r="AH42" s="1"/>
      <c r="AI42" s="1"/>
      <c r="AJ42" s="49">
        <f t="shared" ref="AJ42:AS42" si="93">AJ41*$AG42</f>
        <v>103981.8311</v>
      </c>
      <c r="AK42" s="49">
        <f t="shared" si="93"/>
        <v>93130.32121</v>
      </c>
      <c r="AL42" s="49">
        <f t="shared" si="93"/>
        <v>79926.66732</v>
      </c>
      <c r="AM42" s="49">
        <f t="shared" si="93"/>
        <v>65016.54115</v>
      </c>
      <c r="AN42" s="49">
        <f t="shared" si="93"/>
        <v>62492.5965</v>
      </c>
      <c r="AO42" s="49">
        <f t="shared" si="93"/>
        <v>59017.41653</v>
      </c>
      <c r="AP42" s="49">
        <f t="shared" si="93"/>
        <v>54474.91249</v>
      </c>
      <c r="AQ42" s="49">
        <f t="shared" si="93"/>
        <v>48736.75778</v>
      </c>
      <c r="AR42" s="49">
        <f t="shared" si="93"/>
        <v>41661.14534</v>
      </c>
      <c r="AS42" s="99">
        <f t="shared" si="93"/>
        <v>33091.4201</v>
      </c>
      <c r="AT42" s="36"/>
      <c r="AU42" s="45" t="s">
        <v>187</v>
      </c>
      <c r="AV42" s="53">
        <f>Assumptions!AC72</f>
        <v>0.1</v>
      </c>
      <c r="AW42" s="1"/>
      <c r="AX42" s="1"/>
      <c r="AY42" s="49">
        <f t="shared" ref="AY42:BH42" si="94">AY41*$AV42</f>
        <v>118017.5252</v>
      </c>
      <c r="AZ42" s="49">
        <f t="shared" si="94"/>
        <v>105701.2548</v>
      </c>
      <c r="BA42" s="49">
        <f t="shared" si="94"/>
        <v>90786.01253</v>
      </c>
      <c r="BB42" s="49">
        <f t="shared" si="94"/>
        <v>73927.99184</v>
      </c>
      <c r="BC42" s="49">
        <f t="shared" si="94"/>
        <v>71120.81349</v>
      </c>
      <c r="BD42" s="49">
        <f t="shared" si="94"/>
        <v>67241.06288</v>
      </c>
      <c r="BE42" s="49">
        <f t="shared" si="94"/>
        <v>62157.72714</v>
      </c>
      <c r="BF42" s="49">
        <f t="shared" si="94"/>
        <v>55725.97947</v>
      </c>
      <c r="BG42" s="49">
        <f t="shared" si="94"/>
        <v>47785.77632</v>
      </c>
      <c r="BH42" s="99">
        <f t="shared" si="94"/>
        <v>38160.31372</v>
      </c>
    </row>
    <row r="43" ht="15.75" customHeight="1">
      <c r="A43" s="36"/>
      <c r="B43" s="45" t="s">
        <v>188</v>
      </c>
      <c r="C43" s="1"/>
      <c r="D43" s="1"/>
      <c r="E43" s="1"/>
      <c r="F43" s="49">
        <f t="shared" ref="F43:O43" si="95">-F32</f>
        <v>-212083.099</v>
      </c>
      <c r="G43" s="49">
        <f t="shared" si="95"/>
        <v>-224706.3998</v>
      </c>
      <c r="H43" s="49">
        <f t="shared" si="95"/>
        <v>-228569.3838</v>
      </c>
      <c r="I43" s="49">
        <f t="shared" si="95"/>
        <v>-90077.61576</v>
      </c>
      <c r="J43" s="49">
        <f t="shared" si="95"/>
        <v>-97052.33656</v>
      </c>
      <c r="K43" s="49">
        <f t="shared" si="95"/>
        <v>-104236.299</v>
      </c>
      <c r="L43" s="49">
        <f t="shared" si="95"/>
        <v>-111635.7803</v>
      </c>
      <c r="M43" s="49">
        <f t="shared" si="95"/>
        <v>-119257.246</v>
      </c>
      <c r="N43" s="49">
        <f t="shared" si="95"/>
        <v>-127107.3557</v>
      </c>
      <c r="O43" s="99">
        <f t="shared" si="95"/>
        <v>-363391.7989</v>
      </c>
      <c r="P43" s="36"/>
      <c r="Q43" s="45" t="s">
        <v>188</v>
      </c>
      <c r="R43" s="1"/>
      <c r="S43" s="1"/>
      <c r="T43" s="1"/>
      <c r="U43" s="49">
        <f t="shared" ref="U43:AD43" si="96">-U32</f>
        <v>-175094.9303</v>
      </c>
      <c r="V43" s="49">
        <f t="shared" si="96"/>
        <v>-185117.373</v>
      </c>
      <c r="W43" s="49">
        <f t="shared" si="96"/>
        <v>-188478.2241</v>
      </c>
      <c r="X43" s="49">
        <f t="shared" si="96"/>
        <v>-74320.3991</v>
      </c>
      <c r="Y43" s="49">
        <f t="shared" si="96"/>
        <v>-80077.28052</v>
      </c>
      <c r="Z43" s="49">
        <f t="shared" si="96"/>
        <v>-86006.86839</v>
      </c>
      <c r="AA43" s="49">
        <f t="shared" si="96"/>
        <v>-92114.34389</v>
      </c>
      <c r="AB43" s="49">
        <f t="shared" si="96"/>
        <v>-98405.04365</v>
      </c>
      <c r="AC43" s="49">
        <f t="shared" si="96"/>
        <v>-104884.4644</v>
      </c>
      <c r="AD43" s="99">
        <f t="shared" si="96"/>
        <v>-301743.7893</v>
      </c>
      <c r="AE43" s="36"/>
      <c r="AF43" s="45" t="s">
        <v>188</v>
      </c>
      <c r="AG43" s="1"/>
      <c r="AH43" s="1"/>
      <c r="AI43" s="1"/>
      <c r="AJ43" s="49">
        <f t="shared" ref="AJ43:AS43" si="97">-AJ32</f>
        <v>-212496.9301</v>
      </c>
      <c r="AK43" s="49">
        <f t="shared" si="97"/>
        <v>-225166.8602</v>
      </c>
      <c r="AL43" s="49">
        <f t="shared" si="97"/>
        <v>-229027.929</v>
      </c>
      <c r="AM43" s="49">
        <f t="shared" si="97"/>
        <v>-90255.98763</v>
      </c>
      <c r="AN43" s="49">
        <f t="shared" si="97"/>
        <v>-97244.39617</v>
      </c>
      <c r="AO43" s="49">
        <f t="shared" si="97"/>
        <v>-104442.457</v>
      </c>
      <c r="AP43" s="49">
        <f t="shared" si="97"/>
        <v>-111856.4596</v>
      </c>
      <c r="AQ43" s="49">
        <f t="shared" si="97"/>
        <v>-119492.8823</v>
      </c>
      <c r="AR43" s="49">
        <f t="shared" si="97"/>
        <v>-127358.3976</v>
      </c>
      <c r="AS43" s="99">
        <f t="shared" si="97"/>
        <v>-364005.6212</v>
      </c>
      <c r="AT43" s="36"/>
      <c r="AU43" s="45" t="s">
        <v>188</v>
      </c>
      <c r="AV43" s="1"/>
      <c r="AW43" s="1"/>
      <c r="AX43" s="1"/>
      <c r="AY43" s="49">
        <f t="shared" ref="AY43:BH43" si="98">-AY32</f>
        <v>-241180.2286</v>
      </c>
      <c r="AZ43" s="49">
        <f t="shared" si="98"/>
        <v>-254853.6778</v>
      </c>
      <c r="BA43" s="49">
        <f t="shared" si="98"/>
        <v>-259366.2195</v>
      </c>
      <c r="BB43" s="49">
        <f t="shared" si="98"/>
        <v>-101999.7753</v>
      </c>
      <c r="BC43" s="49">
        <f t="shared" si="98"/>
        <v>-109918.3196</v>
      </c>
      <c r="BD43" s="49">
        <f t="shared" si="98"/>
        <v>-118074.4202</v>
      </c>
      <c r="BE43" s="49">
        <f t="shared" si="98"/>
        <v>-126475.2038</v>
      </c>
      <c r="BF43" s="49">
        <f t="shared" si="98"/>
        <v>-135128.011</v>
      </c>
      <c r="BG43" s="49">
        <f t="shared" si="98"/>
        <v>-144040.4023</v>
      </c>
      <c r="BH43" s="99">
        <f t="shared" si="98"/>
        <v>-419763.451</v>
      </c>
    </row>
    <row r="44" ht="15.75" customHeight="1">
      <c r="A44" s="36"/>
      <c r="B44" s="96" t="s">
        <v>189</v>
      </c>
      <c r="C44" s="21"/>
      <c r="D44" s="21"/>
      <c r="E44" s="205">
        <f t="shared" ref="E44:O44" si="99">SUM(E40:E43)</f>
        <v>1037793.298</v>
      </c>
      <c r="F44" s="205">
        <f t="shared" si="99"/>
        <v>929489.5284</v>
      </c>
      <c r="G44" s="205">
        <f t="shared" si="99"/>
        <v>797732.0814</v>
      </c>
      <c r="H44" s="205">
        <f t="shared" si="99"/>
        <v>648935.9057</v>
      </c>
      <c r="I44" s="205">
        <f t="shared" si="99"/>
        <v>623751.8805</v>
      </c>
      <c r="J44" s="205">
        <f t="shared" si="99"/>
        <v>589074.732</v>
      </c>
      <c r="K44" s="205">
        <f t="shared" si="99"/>
        <v>543745.9062</v>
      </c>
      <c r="L44" s="205">
        <f t="shared" si="99"/>
        <v>486484.7166</v>
      </c>
      <c r="M44" s="205">
        <f t="shared" si="99"/>
        <v>415875.9423</v>
      </c>
      <c r="N44" s="205">
        <f t="shared" si="99"/>
        <v>330356.1808</v>
      </c>
      <c r="O44" s="230">
        <f t="shared" si="99"/>
        <v>0</v>
      </c>
      <c r="P44" s="36"/>
      <c r="Q44" s="96" t="s">
        <v>189</v>
      </c>
      <c r="R44" s="21"/>
      <c r="S44" s="21"/>
      <c r="T44" s="205">
        <f t="shared" ref="T44:AD44" si="100">SUM(T40:T43)</f>
        <v>856797.859</v>
      </c>
      <c r="U44" s="205">
        <f t="shared" si="100"/>
        <v>767382.7146</v>
      </c>
      <c r="V44" s="205">
        <f t="shared" si="100"/>
        <v>659003.6131</v>
      </c>
      <c r="W44" s="205">
        <f t="shared" si="100"/>
        <v>536425.7502</v>
      </c>
      <c r="X44" s="205">
        <f t="shared" si="100"/>
        <v>515747.9261</v>
      </c>
      <c r="Y44" s="205">
        <f t="shared" si="100"/>
        <v>487245.4382</v>
      </c>
      <c r="Z44" s="205">
        <f t="shared" si="100"/>
        <v>449963.1137</v>
      </c>
      <c r="AA44" s="205">
        <f t="shared" si="100"/>
        <v>402845.0812</v>
      </c>
      <c r="AB44" s="205">
        <f t="shared" si="100"/>
        <v>344724.5456</v>
      </c>
      <c r="AC44" s="205">
        <f t="shared" si="100"/>
        <v>274312.5358</v>
      </c>
      <c r="AD44" s="230">
        <f t="shared" si="100"/>
        <v>0</v>
      </c>
      <c r="AE44" s="36"/>
      <c r="AF44" s="96" t="s">
        <v>189</v>
      </c>
      <c r="AG44" s="21"/>
      <c r="AH44" s="21"/>
      <c r="AI44" s="205">
        <f t="shared" ref="AI44:AS44" si="101">SUM(AI40:AI43)</f>
        <v>1039818.311</v>
      </c>
      <c r="AJ44" s="205">
        <f t="shared" si="101"/>
        <v>931303.2121</v>
      </c>
      <c r="AK44" s="205">
        <f t="shared" si="101"/>
        <v>799266.6732</v>
      </c>
      <c r="AL44" s="205">
        <f t="shared" si="101"/>
        <v>650165.4115</v>
      </c>
      <c r="AM44" s="205">
        <f t="shared" si="101"/>
        <v>624925.965</v>
      </c>
      <c r="AN44" s="205">
        <f t="shared" si="101"/>
        <v>590174.1653</v>
      </c>
      <c r="AO44" s="205">
        <f t="shared" si="101"/>
        <v>544749.1249</v>
      </c>
      <c r="AP44" s="205">
        <f t="shared" si="101"/>
        <v>487367.5778</v>
      </c>
      <c r="AQ44" s="205">
        <f t="shared" si="101"/>
        <v>416611.4534</v>
      </c>
      <c r="AR44" s="205">
        <f t="shared" si="101"/>
        <v>330914.201</v>
      </c>
      <c r="AS44" s="230">
        <f t="shared" si="101"/>
        <v>0</v>
      </c>
      <c r="AT44" s="36"/>
      <c r="AU44" s="96" t="s">
        <v>189</v>
      </c>
      <c r="AV44" s="21"/>
      <c r="AW44" s="21"/>
      <c r="AX44" s="205">
        <f t="shared" ref="AX44:BH44" si="102">SUM(AX40:AX43)</f>
        <v>1180175.252</v>
      </c>
      <c r="AY44" s="205">
        <f t="shared" si="102"/>
        <v>1057012.548</v>
      </c>
      <c r="AZ44" s="205">
        <f t="shared" si="102"/>
        <v>907860.1253</v>
      </c>
      <c r="BA44" s="205">
        <f t="shared" si="102"/>
        <v>739279.9184</v>
      </c>
      <c r="BB44" s="205">
        <f t="shared" si="102"/>
        <v>711208.1349</v>
      </c>
      <c r="BC44" s="205">
        <f t="shared" si="102"/>
        <v>672410.6288</v>
      </c>
      <c r="BD44" s="205">
        <f t="shared" si="102"/>
        <v>621577.2714</v>
      </c>
      <c r="BE44" s="205">
        <f t="shared" si="102"/>
        <v>557259.7947</v>
      </c>
      <c r="BF44" s="205">
        <f t="shared" si="102"/>
        <v>477857.7632</v>
      </c>
      <c r="BG44" s="205">
        <f t="shared" si="102"/>
        <v>381603.1372</v>
      </c>
      <c r="BH44" s="230">
        <f t="shared" si="102"/>
        <v>0</v>
      </c>
    </row>
    <row r="45" ht="15.75" customHeight="1">
      <c r="A45" s="36"/>
      <c r="B45" s="45"/>
      <c r="C45" s="1"/>
      <c r="D45" s="1"/>
      <c r="E45" s="1"/>
      <c r="F45" s="49"/>
      <c r="G45" s="49"/>
      <c r="H45" s="49"/>
      <c r="I45" s="49"/>
      <c r="J45" s="49"/>
      <c r="K45" s="49"/>
      <c r="L45" s="49"/>
      <c r="M45" s="49"/>
      <c r="N45" s="49"/>
      <c r="O45" s="99"/>
      <c r="P45" s="36"/>
      <c r="Q45" s="45"/>
      <c r="R45" s="1"/>
      <c r="S45" s="1"/>
      <c r="T45" s="1"/>
      <c r="U45" s="49"/>
      <c r="V45" s="49"/>
      <c r="W45" s="49"/>
      <c r="X45" s="49"/>
      <c r="Y45" s="49"/>
      <c r="Z45" s="49"/>
      <c r="AA45" s="49"/>
      <c r="AB45" s="49"/>
      <c r="AC45" s="49"/>
      <c r="AD45" s="99"/>
      <c r="AE45" s="36"/>
      <c r="AF45" s="45"/>
      <c r="AG45" s="1"/>
      <c r="AH45" s="1"/>
      <c r="AI45" s="1"/>
      <c r="AJ45" s="49"/>
      <c r="AK45" s="49"/>
      <c r="AL45" s="49"/>
      <c r="AM45" s="49"/>
      <c r="AN45" s="49"/>
      <c r="AO45" s="49"/>
      <c r="AP45" s="49"/>
      <c r="AQ45" s="49"/>
      <c r="AR45" s="49"/>
      <c r="AS45" s="99"/>
      <c r="AT45" s="36"/>
      <c r="AU45" s="45"/>
      <c r="AV45" s="1"/>
      <c r="AW45" s="1"/>
      <c r="AX45" s="1"/>
      <c r="AY45" s="49"/>
      <c r="AZ45" s="49"/>
      <c r="BA45" s="49"/>
      <c r="BB45" s="49"/>
      <c r="BC45" s="49"/>
      <c r="BD45" s="49"/>
      <c r="BE45" s="49"/>
      <c r="BF45" s="49"/>
      <c r="BG45" s="49"/>
      <c r="BH45" s="99"/>
    </row>
    <row r="46" ht="15.75" customHeight="1">
      <c r="A46" s="36"/>
      <c r="B46" s="229" t="str">
        <f>B33</f>
        <v>1st hurdle</v>
      </c>
      <c r="C46" s="21"/>
      <c r="D46" s="21"/>
      <c r="E46" s="21"/>
      <c r="F46" s="205"/>
      <c r="G46" s="205"/>
      <c r="H46" s="205"/>
      <c r="I46" s="205"/>
      <c r="J46" s="205"/>
      <c r="K46" s="205"/>
      <c r="L46" s="205"/>
      <c r="M46" s="205"/>
      <c r="N46" s="205"/>
      <c r="O46" s="230"/>
      <c r="P46" s="36"/>
      <c r="Q46" s="229" t="str">
        <f>B46</f>
        <v>1st hurdle</v>
      </c>
      <c r="R46" s="21"/>
      <c r="S46" s="21"/>
      <c r="T46" s="21"/>
      <c r="U46" s="205"/>
      <c r="V46" s="205"/>
      <c r="W46" s="205"/>
      <c r="X46" s="205"/>
      <c r="Y46" s="205"/>
      <c r="Z46" s="205"/>
      <c r="AA46" s="205"/>
      <c r="AB46" s="205"/>
      <c r="AC46" s="205"/>
      <c r="AD46" s="230"/>
      <c r="AE46" s="36"/>
      <c r="AF46" s="229" t="str">
        <f>AF33</f>
        <v>1st hurdle</v>
      </c>
      <c r="AG46" s="21"/>
      <c r="AH46" s="21"/>
      <c r="AI46" s="21"/>
      <c r="AJ46" s="205"/>
      <c r="AK46" s="205"/>
      <c r="AL46" s="205"/>
      <c r="AM46" s="205"/>
      <c r="AN46" s="205"/>
      <c r="AO46" s="205"/>
      <c r="AP46" s="205"/>
      <c r="AQ46" s="205"/>
      <c r="AR46" s="205"/>
      <c r="AS46" s="230"/>
      <c r="AT46" s="36"/>
      <c r="AU46" s="229" t="str">
        <f>AU33</f>
        <v>1st hurdle</v>
      </c>
      <c r="AV46" s="21"/>
      <c r="AW46" s="21"/>
      <c r="AX46" s="21"/>
      <c r="AY46" s="205"/>
      <c r="AZ46" s="205"/>
      <c r="BA46" s="205"/>
      <c r="BB46" s="205"/>
      <c r="BC46" s="205"/>
      <c r="BD46" s="205"/>
      <c r="BE46" s="205"/>
      <c r="BF46" s="205"/>
      <c r="BG46" s="205"/>
      <c r="BH46" s="230"/>
    </row>
    <row r="47" ht="15.75" customHeight="1">
      <c r="A47" s="36"/>
      <c r="B47" s="45" t="str">
        <f t="shared" ref="B47:B51" si="107">B40</f>
        <v>Funding</v>
      </c>
      <c r="C47" s="1"/>
      <c r="D47" s="1"/>
      <c r="E47" s="49">
        <f t="shared" ref="E47:O47" si="103">E9</f>
        <v>1037793.298</v>
      </c>
      <c r="F47" s="49">
        <f t="shared" si="103"/>
        <v>0</v>
      </c>
      <c r="G47" s="49">
        <f t="shared" si="103"/>
        <v>0</v>
      </c>
      <c r="H47" s="49">
        <f t="shared" si="103"/>
        <v>0</v>
      </c>
      <c r="I47" s="49">
        <f t="shared" si="103"/>
        <v>0</v>
      </c>
      <c r="J47" s="49">
        <f t="shared" si="103"/>
        <v>0</v>
      </c>
      <c r="K47" s="49">
        <f t="shared" si="103"/>
        <v>0</v>
      </c>
      <c r="L47" s="49">
        <f t="shared" si="103"/>
        <v>0</v>
      </c>
      <c r="M47" s="49">
        <f t="shared" si="103"/>
        <v>0</v>
      </c>
      <c r="N47" s="49">
        <f t="shared" si="103"/>
        <v>0</v>
      </c>
      <c r="O47" s="99">
        <f t="shared" si="103"/>
        <v>0</v>
      </c>
      <c r="P47" s="36"/>
      <c r="Q47" s="45" t="str">
        <f t="shared" ref="Q47:Q51" si="109">Q40</f>
        <v>Funding</v>
      </c>
      <c r="R47" s="1"/>
      <c r="S47" s="1"/>
      <c r="T47" s="49">
        <f t="shared" ref="T47:AD47" si="104">T9</f>
        <v>856797.859</v>
      </c>
      <c r="U47" s="49">
        <f t="shared" si="104"/>
        <v>0</v>
      </c>
      <c r="V47" s="49">
        <f t="shared" si="104"/>
        <v>0</v>
      </c>
      <c r="W47" s="49">
        <f t="shared" si="104"/>
        <v>0</v>
      </c>
      <c r="X47" s="49">
        <f t="shared" si="104"/>
        <v>0</v>
      </c>
      <c r="Y47" s="49">
        <f t="shared" si="104"/>
        <v>0</v>
      </c>
      <c r="Z47" s="49">
        <f t="shared" si="104"/>
        <v>0</v>
      </c>
      <c r="AA47" s="49">
        <f t="shared" si="104"/>
        <v>0</v>
      </c>
      <c r="AB47" s="49">
        <f t="shared" si="104"/>
        <v>0</v>
      </c>
      <c r="AC47" s="49">
        <f t="shared" si="104"/>
        <v>0</v>
      </c>
      <c r="AD47" s="99">
        <f t="shared" si="104"/>
        <v>0</v>
      </c>
      <c r="AE47" s="36"/>
      <c r="AF47" s="45" t="str">
        <f t="shared" ref="AF47:AF51" si="111">AF40</f>
        <v>Funding</v>
      </c>
      <c r="AG47" s="1"/>
      <c r="AH47" s="1"/>
      <c r="AI47" s="49">
        <f t="shared" ref="AI47:AS47" si="105">AI9</f>
        <v>1039818.311</v>
      </c>
      <c r="AJ47" s="49">
        <f t="shared" si="105"/>
        <v>0</v>
      </c>
      <c r="AK47" s="49">
        <f t="shared" si="105"/>
        <v>0</v>
      </c>
      <c r="AL47" s="49">
        <f t="shared" si="105"/>
        <v>0</v>
      </c>
      <c r="AM47" s="49">
        <f t="shared" si="105"/>
        <v>0</v>
      </c>
      <c r="AN47" s="49">
        <f t="shared" si="105"/>
        <v>0</v>
      </c>
      <c r="AO47" s="49">
        <f t="shared" si="105"/>
        <v>0</v>
      </c>
      <c r="AP47" s="49">
        <f t="shared" si="105"/>
        <v>0</v>
      </c>
      <c r="AQ47" s="49">
        <f t="shared" si="105"/>
        <v>0</v>
      </c>
      <c r="AR47" s="49">
        <f t="shared" si="105"/>
        <v>0</v>
      </c>
      <c r="AS47" s="99">
        <f t="shared" si="105"/>
        <v>0</v>
      </c>
      <c r="AT47" s="36"/>
      <c r="AU47" s="45" t="str">
        <f t="shared" ref="AU47:AU51" si="113">AU40</f>
        <v>Funding</v>
      </c>
      <c r="AV47" s="1"/>
      <c r="AW47" s="1"/>
      <c r="AX47" s="49">
        <f t="shared" ref="AX47:BH47" si="106">AX9</f>
        <v>1180175.252</v>
      </c>
      <c r="AY47" s="49">
        <f t="shared" si="106"/>
        <v>0</v>
      </c>
      <c r="AZ47" s="49">
        <f t="shared" si="106"/>
        <v>0</v>
      </c>
      <c r="BA47" s="49">
        <f t="shared" si="106"/>
        <v>0</v>
      </c>
      <c r="BB47" s="49">
        <f t="shared" si="106"/>
        <v>0</v>
      </c>
      <c r="BC47" s="49">
        <f t="shared" si="106"/>
        <v>0</v>
      </c>
      <c r="BD47" s="49">
        <f t="shared" si="106"/>
        <v>0</v>
      </c>
      <c r="BE47" s="49">
        <f t="shared" si="106"/>
        <v>0</v>
      </c>
      <c r="BF47" s="49">
        <f t="shared" si="106"/>
        <v>0</v>
      </c>
      <c r="BG47" s="49">
        <f t="shared" si="106"/>
        <v>0</v>
      </c>
      <c r="BH47" s="99">
        <f t="shared" si="106"/>
        <v>0</v>
      </c>
    </row>
    <row r="48" ht="15.75" customHeight="1">
      <c r="A48" s="36"/>
      <c r="B48" s="45" t="str">
        <f t="shared" si="107"/>
        <v>Beginning Balance</v>
      </c>
      <c r="C48" s="1"/>
      <c r="D48" s="1"/>
      <c r="E48" s="1"/>
      <c r="F48" s="49">
        <f t="shared" ref="F48:O48" si="108">E51</f>
        <v>1037793.298</v>
      </c>
      <c r="G48" s="49">
        <f t="shared" si="108"/>
        <v>950245.3943</v>
      </c>
      <c r="H48" s="49">
        <f t="shared" si="108"/>
        <v>839568.4418</v>
      </c>
      <c r="I48" s="49">
        <f t="shared" si="108"/>
        <v>711747.271</v>
      </c>
      <c r="J48" s="49">
        <f t="shared" si="108"/>
        <v>707079.3278</v>
      </c>
      <c r="K48" s="49">
        <f t="shared" si="108"/>
        <v>694876.5106</v>
      </c>
      <c r="L48" s="49">
        <f t="shared" si="108"/>
        <v>674025.3929</v>
      </c>
      <c r="M48" s="49">
        <f t="shared" si="108"/>
        <v>643272.6597</v>
      </c>
      <c r="N48" s="49">
        <f t="shared" si="108"/>
        <v>601208.1329</v>
      </c>
      <c r="O48" s="99">
        <f t="shared" si="108"/>
        <v>546245.7532</v>
      </c>
      <c r="P48" s="36"/>
      <c r="Q48" s="45" t="str">
        <f t="shared" si="109"/>
        <v>Beginning Balance</v>
      </c>
      <c r="R48" s="1"/>
      <c r="S48" s="1"/>
      <c r="T48" s="1"/>
      <c r="U48" s="49">
        <f t="shared" ref="U48:AD48" si="110">T51</f>
        <v>856797.859</v>
      </c>
      <c r="V48" s="49">
        <f t="shared" si="110"/>
        <v>784518.6718</v>
      </c>
      <c r="W48" s="49">
        <f t="shared" si="110"/>
        <v>693543.5394</v>
      </c>
      <c r="X48" s="49">
        <f t="shared" si="110"/>
        <v>588290.54</v>
      </c>
      <c r="Y48" s="49">
        <f t="shared" si="110"/>
        <v>584565.0057</v>
      </c>
      <c r="Z48" s="49">
        <f t="shared" si="110"/>
        <v>574635.5258</v>
      </c>
      <c r="AA48" s="49">
        <f t="shared" si="110"/>
        <v>557584.9206</v>
      </c>
      <c r="AB48" s="49">
        <f t="shared" si="110"/>
        <v>532380.7671</v>
      </c>
      <c r="AC48" s="49">
        <f t="shared" si="110"/>
        <v>497861.4155</v>
      </c>
      <c r="AD48" s="99">
        <f t="shared" si="110"/>
        <v>452720.321</v>
      </c>
      <c r="AE48" s="36"/>
      <c r="AF48" s="45" t="str">
        <f t="shared" si="111"/>
        <v>Beginning Balance</v>
      </c>
      <c r="AG48" s="1"/>
      <c r="AH48" s="1"/>
      <c r="AI48" s="1"/>
      <c r="AJ48" s="49">
        <f t="shared" ref="AJ48:AS48" si="112">AI51</f>
        <v>1039818.311</v>
      </c>
      <c r="AK48" s="49">
        <f t="shared" si="112"/>
        <v>952099.5784</v>
      </c>
      <c r="AL48" s="49">
        <f t="shared" si="112"/>
        <v>841184.6676</v>
      </c>
      <c r="AM48" s="49">
        <f t="shared" si="112"/>
        <v>713098.8987</v>
      </c>
      <c r="AN48" s="49">
        <f t="shared" si="112"/>
        <v>708414.7789</v>
      </c>
      <c r="AO48" s="49">
        <f t="shared" si="112"/>
        <v>696180.1562</v>
      </c>
      <c r="AP48" s="49">
        <f t="shared" si="112"/>
        <v>675279.318</v>
      </c>
      <c r="AQ48" s="49">
        <f t="shared" si="112"/>
        <v>644456.3766</v>
      </c>
      <c r="AR48" s="49">
        <f t="shared" si="112"/>
        <v>602298.2595</v>
      </c>
      <c r="AS48" s="99">
        <f t="shared" si="112"/>
        <v>547215.653</v>
      </c>
      <c r="AT48" s="36"/>
      <c r="AU48" s="45" t="str">
        <f t="shared" si="113"/>
        <v>Beginning Balance</v>
      </c>
      <c r="AV48" s="1"/>
      <c r="AW48" s="1"/>
      <c r="AX48" s="1"/>
      <c r="AY48" s="49">
        <f t="shared" ref="AY48:BH48" si="114">AX51</f>
        <v>1180175.252</v>
      </c>
      <c r="AZ48" s="49">
        <f t="shared" si="114"/>
        <v>1080616.053</v>
      </c>
      <c r="BA48" s="49">
        <f t="shared" si="114"/>
        <v>955436.3019</v>
      </c>
      <c r="BB48" s="49">
        <f t="shared" si="114"/>
        <v>810722.4387</v>
      </c>
      <c r="BC48" s="49">
        <f t="shared" si="114"/>
        <v>806009.356</v>
      </c>
      <c r="BD48" s="49">
        <f t="shared" si="114"/>
        <v>792812.1591</v>
      </c>
      <c r="BE48" s="49">
        <f t="shared" si="114"/>
        <v>769875.198</v>
      </c>
      <c r="BF48" s="49">
        <f t="shared" si="114"/>
        <v>735785.0179</v>
      </c>
      <c r="BG48" s="49">
        <f t="shared" si="114"/>
        <v>688951.2091</v>
      </c>
      <c r="BH48" s="99">
        <f t="shared" si="114"/>
        <v>627584.9519</v>
      </c>
    </row>
    <row r="49" ht="15.75" customHeight="1">
      <c r="A49" s="36"/>
      <c r="B49" s="45" t="str">
        <f t="shared" si="107"/>
        <v>Interest</v>
      </c>
      <c r="C49" s="53">
        <f>Assumptions!E73</f>
        <v>0.12</v>
      </c>
      <c r="D49" s="1"/>
      <c r="E49" s="1"/>
      <c r="F49" s="49">
        <f t="shared" ref="F49:O49" si="115">F48*$C49</f>
        <v>124535.1957</v>
      </c>
      <c r="G49" s="49">
        <f t="shared" si="115"/>
        <v>114029.4473</v>
      </c>
      <c r="H49" s="49">
        <f t="shared" si="115"/>
        <v>100748.213</v>
      </c>
      <c r="I49" s="49">
        <f t="shared" si="115"/>
        <v>85409.67252</v>
      </c>
      <c r="J49" s="49">
        <f t="shared" si="115"/>
        <v>84849.51933</v>
      </c>
      <c r="K49" s="49">
        <f t="shared" si="115"/>
        <v>83385.18127</v>
      </c>
      <c r="L49" s="49">
        <f t="shared" si="115"/>
        <v>80883.04714</v>
      </c>
      <c r="M49" s="49">
        <f t="shared" si="115"/>
        <v>77192.71917</v>
      </c>
      <c r="N49" s="49">
        <f t="shared" si="115"/>
        <v>72144.97595</v>
      </c>
      <c r="O49" s="99">
        <f t="shared" si="115"/>
        <v>65549.49038</v>
      </c>
      <c r="P49" s="36"/>
      <c r="Q49" s="45" t="str">
        <f t="shared" si="109"/>
        <v>Interest</v>
      </c>
      <c r="R49" s="53">
        <f>Assumptions!M73</f>
        <v>0.12</v>
      </c>
      <c r="S49" s="1"/>
      <c r="T49" s="1"/>
      <c r="U49" s="49">
        <f t="shared" ref="U49:AD49" si="116">U48*$R49</f>
        <v>102815.7431</v>
      </c>
      <c r="V49" s="49">
        <f t="shared" si="116"/>
        <v>94142.24061</v>
      </c>
      <c r="W49" s="49">
        <f t="shared" si="116"/>
        <v>83225.22473</v>
      </c>
      <c r="X49" s="49">
        <f t="shared" si="116"/>
        <v>70594.8648</v>
      </c>
      <c r="Y49" s="49">
        <f t="shared" si="116"/>
        <v>70147.80068</v>
      </c>
      <c r="Z49" s="49">
        <f t="shared" si="116"/>
        <v>68956.2631</v>
      </c>
      <c r="AA49" s="49">
        <f t="shared" si="116"/>
        <v>66910.19047</v>
      </c>
      <c r="AB49" s="49">
        <f t="shared" si="116"/>
        <v>63885.69206</v>
      </c>
      <c r="AC49" s="49">
        <f t="shared" si="116"/>
        <v>59743.36986</v>
      </c>
      <c r="AD49" s="99">
        <f t="shared" si="116"/>
        <v>54326.43852</v>
      </c>
      <c r="AE49" s="36"/>
      <c r="AF49" s="45" t="str">
        <f t="shared" si="111"/>
        <v>Interest</v>
      </c>
      <c r="AG49" s="53">
        <f>Assumptions!U73</f>
        <v>0.12</v>
      </c>
      <c r="AH49" s="1"/>
      <c r="AI49" s="1"/>
      <c r="AJ49" s="49">
        <f t="shared" ref="AJ49:AS49" si="117">AJ48*$AG49</f>
        <v>124778.1973</v>
      </c>
      <c r="AK49" s="49">
        <f t="shared" si="117"/>
        <v>114251.9494</v>
      </c>
      <c r="AL49" s="49">
        <f t="shared" si="117"/>
        <v>100942.1601</v>
      </c>
      <c r="AM49" s="49">
        <f t="shared" si="117"/>
        <v>85571.86784</v>
      </c>
      <c r="AN49" s="49">
        <f t="shared" si="117"/>
        <v>85009.77347</v>
      </c>
      <c r="AO49" s="49">
        <f t="shared" si="117"/>
        <v>83541.61875</v>
      </c>
      <c r="AP49" s="49">
        <f t="shared" si="117"/>
        <v>81033.51816</v>
      </c>
      <c r="AQ49" s="49">
        <f t="shared" si="117"/>
        <v>77334.76519</v>
      </c>
      <c r="AR49" s="49">
        <f t="shared" si="117"/>
        <v>72275.79114</v>
      </c>
      <c r="AS49" s="99">
        <f t="shared" si="117"/>
        <v>65665.87836</v>
      </c>
      <c r="AT49" s="36"/>
      <c r="AU49" s="45" t="str">
        <f t="shared" si="113"/>
        <v>Interest</v>
      </c>
      <c r="AV49" s="53">
        <f>Assumptions!AC73</f>
        <v>0.12</v>
      </c>
      <c r="AW49" s="1"/>
      <c r="AX49" s="1"/>
      <c r="AY49" s="49">
        <f t="shared" ref="AY49:BH49" si="118">AY48*$AV49</f>
        <v>141621.0302</v>
      </c>
      <c r="AZ49" s="49">
        <f t="shared" si="118"/>
        <v>129673.9264</v>
      </c>
      <c r="BA49" s="49">
        <f t="shared" si="118"/>
        <v>114652.3562</v>
      </c>
      <c r="BB49" s="49">
        <f t="shared" si="118"/>
        <v>97286.69264</v>
      </c>
      <c r="BC49" s="49">
        <f t="shared" si="118"/>
        <v>96721.12272</v>
      </c>
      <c r="BD49" s="49">
        <f t="shared" si="118"/>
        <v>95137.45909</v>
      </c>
      <c r="BE49" s="49">
        <f t="shared" si="118"/>
        <v>92385.02376</v>
      </c>
      <c r="BF49" s="49">
        <f t="shared" si="118"/>
        <v>88294.20215</v>
      </c>
      <c r="BG49" s="49">
        <f t="shared" si="118"/>
        <v>82674.14509</v>
      </c>
      <c r="BH49" s="99">
        <f t="shared" si="118"/>
        <v>75310.19422</v>
      </c>
    </row>
    <row r="50" ht="15.75" customHeight="1">
      <c r="A50" s="36"/>
      <c r="B50" s="45" t="str">
        <f t="shared" si="107"/>
        <v>Repayment</v>
      </c>
      <c r="C50" s="1"/>
      <c r="D50" s="1"/>
      <c r="E50" s="1"/>
      <c r="F50" s="49">
        <f t="shared" ref="F50:O50" si="119">-F32-F33</f>
        <v>-212083.099</v>
      </c>
      <c r="G50" s="49">
        <f t="shared" si="119"/>
        <v>-224706.3998</v>
      </c>
      <c r="H50" s="49">
        <f t="shared" si="119"/>
        <v>-228569.3838</v>
      </c>
      <c r="I50" s="49">
        <f t="shared" si="119"/>
        <v>-90077.61576</v>
      </c>
      <c r="J50" s="49">
        <f t="shared" si="119"/>
        <v>-97052.33656</v>
      </c>
      <c r="K50" s="49">
        <f t="shared" si="119"/>
        <v>-104236.299</v>
      </c>
      <c r="L50" s="49">
        <f t="shared" si="119"/>
        <v>-111635.7803</v>
      </c>
      <c r="M50" s="49">
        <f t="shared" si="119"/>
        <v>-119257.246</v>
      </c>
      <c r="N50" s="49">
        <f t="shared" si="119"/>
        <v>-127107.3557</v>
      </c>
      <c r="O50" s="99">
        <f t="shared" si="119"/>
        <v>-611795.2436</v>
      </c>
      <c r="P50" s="36"/>
      <c r="Q50" s="45" t="str">
        <f t="shared" si="109"/>
        <v>Repayment</v>
      </c>
      <c r="R50" s="1"/>
      <c r="S50" s="1"/>
      <c r="T50" s="1"/>
      <c r="U50" s="49">
        <f t="shared" ref="U50:AD50" si="120">-U32-U33</f>
        <v>-175094.9303</v>
      </c>
      <c r="V50" s="49">
        <f t="shared" si="120"/>
        <v>-185117.373</v>
      </c>
      <c r="W50" s="49">
        <f t="shared" si="120"/>
        <v>-188478.2241</v>
      </c>
      <c r="X50" s="49">
        <f t="shared" si="120"/>
        <v>-74320.3991</v>
      </c>
      <c r="Y50" s="49">
        <f t="shared" si="120"/>
        <v>-80077.28052</v>
      </c>
      <c r="Z50" s="49">
        <f t="shared" si="120"/>
        <v>-86006.86839</v>
      </c>
      <c r="AA50" s="49">
        <f t="shared" si="120"/>
        <v>-92114.34389</v>
      </c>
      <c r="AB50" s="49">
        <f t="shared" si="120"/>
        <v>-98405.04365</v>
      </c>
      <c r="AC50" s="49">
        <f t="shared" si="120"/>
        <v>-104884.4644</v>
      </c>
      <c r="AD50" s="99">
        <f t="shared" si="120"/>
        <v>-507046.7595</v>
      </c>
      <c r="AE50" s="36"/>
      <c r="AF50" s="45" t="str">
        <f t="shared" si="111"/>
        <v>Repayment</v>
      </c>
      <c r="AG50" s="1"/>
      <c r="AH50" s="1"/>
      <c r="AI50" s="1"/>
      <c r="AJ50" s="49">
        <f t="shared" ref="AJ50:AS50" si="121">-AJ32-AJ33</f>
        <v>-212496.9301</v>
      </c>
      <c r="AK50" s="49">
        <f t="shared" si="121"/>
        <v>-225166.8602</v>
      </c>
      <c r="AL50" s="49">
        <f t="shared" si="121"/>
        <v>-229027.929</v>
      </c>
      <c r="AM50" s="49">
        <f t="shared" si="121"/>
        <v>-90255.98763</v>
      </c>
      <c r="AN50" s="49">
        <f t="shared" si="121"/>
        <v>-97244.39617</v>
      </c>
      <c r="AO50" s="49">
        <f t="shared" si="121"/>
        <v>-104442.457</v>
      </c>
      <c r="AP50" s="49">
        <f t="shared" si="121"/>
        <v>-111856.4596</v>
      </c>
      <c r="AQ50" s="49">
        <f t="shared" si="121"/>
        <v>-119492.8823</v>
      </c>
      <c r="AR50" s="49">
        <f t="shared" si="121"/>
        <v>-127358.3976</v>
      </c>
      <c r="AS50" s="99">
        <f t="shared" si="121"/>
        <v>-612881.5314</v>
      </c>
      <c r="AT50" s="36"/>
      <c r="AU50" s="45" t="str">
        <f t="shared" si="113"/>
        <v>Repayment</v>
      </c>
      <c r="AV50" s="1"/>
      <c r="AW50" s="1"/>
      <c r="AX50" s="1"/>
      <c r="AY50" s="49">
        <f t="shared" ref="AY50:BH50" si="122">-AY32-AY33</f>
        <v>-241180.2286</v>
      </c>
      <c r="AZ50" s="49">
        <f t="shared" si="122"/>
        <v>-254853.6778</v>
      </c>
      <c r="BA50" s="49">
        <f t="shared" si="122"/>
        <v>-259366.2195</v>
      </c>
      <c r="BB50" s="49">
        <f t="shared" si="122"/>
        <v>-101999.7753</v>
      </c>
      <c r="BC50" s="49">
        <f t="shared" si="122"/>
        <v>-109918.3196</v>
      </c>
      <c r="BD50" s="49">
        <f t="shared" si="122"/>
        <v>-118074.4202</v>
      </c>
      <c r="BE50" s="49">
        <f t="shared" si="122"/>
        <v>-126475.2038</v>
      </c>
      <c r="BF50" s="49">
        <f t="shared" si="122"/>
        <v>-135128.011</v>
      </c>
      <c r="BG50" s="49">
        <f t="shared" si="122"/>
        <v>-144040.4023</v>
      </c>
      <c r="BH50" s="99">
        <f t="shared" si="122"/>
        <v>-702895.1461</v>
      </c>
    </row>
    <row r="51" ht="15.75" customHeight="1">
      <c r="A51" s="36"/>
      <c r="B51" s="96" t="str">
        <f t="shared" si="107"/>
        <v>Ending Balance</v>
      </c>
      <c r="C51" s="21"/>
      <c r="D51" s="21"/>
      <c r="E51" s="205">
        <f t="shared" ref="E51:O51" si="123">SUM(E47:E50)</f>
        <v>1037793.298</v>
      </c>
      <c r="F51" s="205">
        <f t="shared" si="123"/>
        <v>950245.3943</v>
      </c>
      <c r="G51" s="205">
        <f t="shared" si="123"/>
        <v>839568.4418</v>
      </c>
      <c r="H51" s="205">
        <f t="shared" si="123"/>
        <v>711747.271</v>
      </c>
      <c r="I51" s="205">
        <f t="shared" si="123"/>
        <v>707079.3278</v>
      </c>
      <c r="J51" s="205">
        <f t="shared" si="123"/>
        <v>694876.5106</v>
      </c>
      <c r="K51" s="205">
        <f t="shared" si="123"/>
        <v>674025.3929</v>
      </c>
      <c r="L51" s="205">
        <f t="shared" si="123"/>
        <v>643272.6597</v>
      </c>
      <c r="M51" s="205">
        <f t="shared" si="123"/>
        <v>601208.1329</v>
      </c>
      <c r="N51" s="205">
        <f t="shared" si="123"/>
        <v>546245.7532</v>
      </c>
      <c r="O51" s="230">
        <f t="shared" si="123"/>
        <v>0</v>
      </c>
      <c r="P51" s="36"/>
      <c r="Q51" s="96" t="str">
        <f t="shared" si="109"/>
        <v>Ending Balance</v>
      </c>
      <c r="R51" s="21"/>
      <c r="S51" s="21"/>
      <c r="T51" s="205">
        <f t="shared" ref="T51:AD51" si="124">SUM(T47:T50)</f>
        <v>856797.859</v>
      </c>
      <c r="U51" s="205">
        <f t="shared" si="124"/>
        <v>784518.6718</v>
      </c>
      <c r="V51" s="205">
        <f t="shared" si="124"/>
        <v>693543.5394</v>
      </c>
      <c r="W51" s="205">
        <f t="shared" si="124"/>
        <v>588290.54</v>
      </c>
      <c r="X51" s="205">
        <f t="shared" si="124"/>
        <v>584565.0057</v>
      </c>
      <c r="Y51" s="205">
        <f t="shared" si="124"/>
        <v>574635.5258</v>
      </c>
      <c r="Z51" s="205">
        <f t="shared" si="124"/>
        <v>557584.9206</v>
      </c>
      <c r="AA51" s="205">
        <f t="shared" si="124"/>
        <v>532380.7671</v>
      </c>
      <c r="AB51" s="205">
        <f t="shared" si="124"/>
        <v>497861.4155</v>
      </c>
      <c r="AC51" s="205">
        <f t="shared" si="124"/>
        <v>452720.321</v>
      </c>
      <c r="AD51" s="230">
        <f t="shared" si="124"/>
        <v>0</v>
      </c>
      <c r="AE51" s="36"/>
      <c r="AF51" s="96" t="str">
        <f t="shared" si="111"/>
        <v>Ending Balance</v>
      </c>
      <c r="AG51" s="21"/>
      <c r="AH51" s="21"/>
      <c r="AI51" s="205">
        <f t="shared" ref="AI51:AS51" si="125">SUM(AI47:AI50)</f>
        <v>1039818.311</v>
      </c>
      <c r="AJ51" s="205">
        <f t="shared" si="125"/>
        <v>952099.5784</v>
      </c>
      <c r="AK51" s="205">
        <f t="shared" si="125"/>
        <v>841184.6676</v>
      </c>
      <c r="AL51" s="205">
        <f t="shared" si="125"/>
        <v>713098.8987</v>
      </c>
      <c r="AM51" s="205">
        <f t="shared" si="125"/>
        <v>708414.7789</v>
      </c>
      <c r="AN51" s="205">
        <f t="shared" si="125"/>
        <v>696180.1562</v>
      </c>
      <c r="AO51" s="205">
        <f t="shared" si="125"/>
        <v>675279.318</v>
      </c>
      <c r="AP51" s="205">
        <f t="shared" si="125"/>
        <v>644456.3766</v>
      </c>
      <c r="AQ51" s="205">
        <f t="shared" si="125"/>
        <v>602298.2595</v>
      </c>
      <c r="AR51" s="205">
        <f t="shared" si="125"/>
        <v>547215.653</v>
      </c>
      <c r="AS51" s="230">
        <f t="shared" si="125"/>
        <v>0</v>
      </c>
      <c r="AT51" s="36"/>
      <c r="AU51" s="96" t="str">
        <f t="shared" si="113"/>
        <v>Ending Balance</v>
      </c>
      <c r="AV51" s="21"/>
      <c r="AW51" s="21"/>
      <c r="AX51" s="205">
        <f t="shared" ref="AX51:BH51" si="126">SUM(AX47:AX50)</f>
        <v>1180175.252</v>
      </c>
      <c r="AY51" s="205">
        <f t="shared" si="126"/>
        <v>1080616.053</v>
      </c>
      <c r="AZ51" s="205">
        <f t="shared" si="126"/>
        <v>955436.3019</v>
      </c>
      <c r="BA51" s="205">
        <f t="shared" si="126"/>
        <v>810722.4387</v>
      </c>
      <c r="BB51" s="205">
        <f t="shared" si="126"/>
        <v>806009.356</v>
      </c>
      <c r="BC51" s="205">
        <f t="shared" si="126"/>
        <v>792812.1591</v>
      </c>
      <c r="BD51" s="205">
        <f t="shared" si="126"/>
        <v>769875.198</v>
      </c>
      <c r="BE51" s="205">
        <f t="shared" si="126"/>
        <v>735785.0179</v>
      </c>
      <c r="BF51" s="205">
        <f t="shared" si="126"/>
        <v>688951.2091</v>
      </c>
      <c r="BG51" s="205">
        <f t="shared" si="126"/>
        <v>627584.9519</v>
      </c>
      <c r="BH51" s="230">
        <f t="shared" si="126"/>
        <v>0</v>
      </c>
    </row>
    <row r="52" ht="15.75" customHeight="1">
      <c r="A52" s="36"/>
      <c r="B52" s="45"/>
      <c r="C52" s="1"/>
      <c r="D52" s="1"/>
      <c r="E52" s="1"/>
      <c r="F52" s="49"/>
      <c r="G52" s="49"/>
      <c r="H52" s="49"/>
      <c r="I52" s="49"/>
      <c r="J52" s="49"/>
      <c r="K52" s="49"/>
      <c r="L52" s="49"/>
      <c r="M52" s="49"/>
      <c r="N52" s="49"/>
      <c r="O52" s="99"/>
      <c r="P52" s="36"/>
      <c r="Q52" s="45"/>
      <c r="R52" s="1"/>
      <c r="S52" s="1"/>
      <c r="T52" s="1"/>
      <c r="U52" s="49"/>
      <c r="V52" s="49"/>
      <c r="W52" s="49"/>
      <c r="X52" s="49"/>
      <c r="Y52" s="49"/>
      <c r="Z52" s="49"/>
      <c r="AA52" s="49"/>
      <c r="AB52" s="49"/>
      <c r="AC52" s="49"/>
      <c r="AD52" s="99"/>
      <c r="AE52" s="36"/>
      <c r="AF52" s="45"/>
      <c r="AG52" s="1"/>
      <c r="AH52" s="1"/>
      <c r="AI52" s="1"/>
      <c r="AJ52" s="49"/>
      <c r="AK52" s="49"/>
      <c r="AL52" s="49"/>
      <c r="AM52" s="49"/>
      <c r="AN52" s="49"/>
      <c r="AO52" s="49"/>
      <c r="AP52" s="49"/>
      <c r="AQ52" s="49"/>
      <c r="AR52" s="49"/>
      <c r="AS52" s="99"/>
      <c r="AT52" s="36"/>
      <c r="AU52" s="45"/>
      <c r="AV52" s="1"/>
      <c r="AW52" s="1"/>
      <c r="AX52" s="1"/>
      <c r="AY52" s="49"/>
      <c r="AZ52" s="49"/>
      <c r="BA52" s="49"/>
      <c r="BB52" s="49"/>
      <c r="BC52" s="49"/>
      <c r="BD52" s="49"/>
      <c r="BE52" s="49"/>
      <c r="BF52" s="49"/>
      <c r="BG52" s="49"/>
      <c r="BH52" s="99"/>
    </row>
    <row r="53" ht="15.75" customHeight="1">
      <c r="A53" s="36"/>
      <c r="B53" s="229" t="str">
        <f>B20</f>
        <v>2nd hurdle</v>
      </c>
      <c r="C53" s="21"/>
      <c r="D53" s="21"/>
      <c r="E53" s="21"/>
      <c r="F53" s="205"/>
      <c r="G53" s="205"/>
      <c r="H53" s="205"/>
      <c r="I53" s="205"/>
      <c r="J53" s="205"/>
      <c r="K53" s="205"/>
      <c r="L53" s="205"/>
      <c r="M53" s="205"/>
      <c r="N53" s="205"/>
      <c r="O53" s="230"/>
      <c r="P53" s="36"/>
      <c r="Q53" s="229" t="str">
        <f>B53</f>
        <v>2nd hurdle</v>
      </c>
      <c r="R53" s="21"/>
      <c r="S53" s="21"/>
      <c r="T53" s="21"/>
      <c r="U53" s="205"/>
      <c r="V53" s="205"/>
      <c r="W53" s="205"/>
      <c r="X53" s="205"/>
      <c r="Y53" s="205"/>
      <c r="Z53" s="205"/>
      <c r="AA53" s="205"/>
      <c r="AB53" s="205"/>
      <c r="AC53" s="205"/>
      <c r="AD53" s="230"/>
      <c r="AE53" s="36"/>
      <c r="AF53" s="229" t="str">
        <f>AF20</f>
        <v>2nd hurdle</v>
      </c>
      <c r="AG53" s="21"/>
      <c r="AH53" s="21"/>
      <c r="AI53" s="21"/>
      <c r="AJ53" s="205"/>
      <c r="AK53" s="205"/>
      <c r="AL53" s="205"/>
      <c r="AM53" s="205"/>
      <c r="AN53" s="205"/>
      <c r="AO53" s="205"/>
      <c r="AP53" s="205"/>
      <c r="AQ53" s="205"/>
      <c r="AR53" s="205"/>
      <c r="AS53" s="230"/>
      <c r="AT53" s="36"/>
      <c r="AU53" s="229" t="str">
        <f>AU20</f>
        <v>2nd hurdle</v>
      </c>
      <c r="AV53" s="21"/>
      <c r="AW53" s="21"/>
      <c r="AX53" s="21"/>
      <c r="AY53" s="205"/>
      <c r="AZ53" s="205"/>
      <c r="BA53" s="205"/>
      <c r="BB53" s="205"/>
      <c r="BC53" s="205"/>
      <c r="BD53" s="205"/>
      <c r="BE53" s="205"/>
      <c r="BF53" s="205"/>
      <c r="BG53" s="205"/>
      <c r="BH53" s="230"/>
    </row>
    <row r="54" ht="15.75" customHeight="1">
      <c r="A54" s="36"/>
      <c r="B54" s="45" t="str">
        <f t="shared" ref="B54:B58" si="131">B47</f>
        <v>Funding</v>
      </c>
      <c r="C54" s="1"/>
      <c r="D54" s="1"/>
      <c r="E54" s="49">
        <f t="shared" ref="E54:O54" si="127">E9</f>
        <v>1037793.298</v>
      </c>
      <c r="F54" s="49">
        <f t="shared" si="127"/>
        <v>0</v>
      </c>
      <c r="G54" s="49">
        <f t="shared" si="127"/>
        <v>0</v>
      </c>
      <c r="H54" s="49">
        <f t="shared" si="127"/>
        <v>0</v>
      </c>
      <c r="I54" s="49">
        <f t="shared" si="127"/>
        <v>0</v>
      </c>
      <c r="J54" s="49">
        <f t="shared" si="127"/>
        <v>0</v>
      </c>
      <c r="K54" s="49">
        <f t="shared" si="127"/>
        <v>0</v>
      </c>
      <c r="L54" s="49">
        <f t="shared" si="127"/>
        <v>0</v>
      </c>
      <c r="M54" s="49">
        <f t="shared" si="127"/>
        <v>0</v>
      </c>
      <c r="N54" s="49">
        <f t="shared" si="127"/>
        <v>0</v>
      </c>
      <c r="O54" s="99">
        <f t="shared" si="127"/>
        <v>0</v>
      </c>
      <c r="P54" s="36"/>
      <c r="Q54" s="45" t="str">
        <f t="shared" ref="Q54:Q58" si="133">Q47</f>
        <v>Funding</v>
      </c>
      <c r="R54" s="1"/>
      <c r="S54" s="1"/>
      <c r="T54" s="49">
        <f t="shared" ref="T54:AD54" si="128">T9</f>
        <v>856797.859</v>
      </c>
      <c r="U54" s="49">
        <f t="shared" si="128"/>
        <v>0</v>
      </c>
      <c r="V54" s="49">
        <f t="shared" si="128"/>
        <v>0</v>
      </c>
      <c r="W54" s="49">
        <f t="shared" si="128"/>
        <v>0</v>
      </c>
      <c r="X54" s="49">
        <f t="shared" si="128"/>
        <v>0</v>
      </c>
      <c r="Y54" s="49">
        <f t="shared" si="128"/>
        <v>0</v>
      </c>
      <c r="Z54" s="49">
        <f t="shared" si="128"/>
        <v>0</v>
      </c>
      <c r="AA54" s="49">
        <f t="shared" si="128"/>
        <v>0</v>
      </c>
      <c r="AB54" s="49">
        <f t="shared" si="128"/>
        <v>0</v>
      </c>
      <c r="AC54" s="49">
        <f t="shared" si="128"/>
        <v>0</v>
      </c>
      <c r="AD54" s="99">
        <f t="shared" si="128"/>
        <v>0</v>
      </c>
      <c r="AE54" s="36"/>
      <c r="AF54" s="45" t="str">
        <f t="shared" ref="AF54:AF58" si="135">AF47</f>
        <v>Funding</v>
      </c>
      <c r="AG54" s="1"/>
      <c r="AH54" s="1"/>
      <c r="AI54" s="49">
        <f t="shared" ref="AI54:AS54" si="129">AI9</f>
        <v>1039818.311</v>
      </c>
      <c r="AJ54" s="49">
        <f t="shared" si="129"/>
        <v>0</v>
      </c>
      <c r="AK54" s="49">
        <f t="shared" si="129"/>
        <v>0</v>
      </c>
      <c r="AL54" s="49">
        <f t="shared" si="129"/>
        <v>0</v>
      </c>
      <c r="AM54" s="49">
        <f t="shared" si="129"/>
        <v>0</v>
      </c>
      <c r="AN54" s="49">
        <f t="shared" si="129"/>
        <v>0</v>
      </c>
      <c r="AO54" s="49">
        <f t="shared" si="129"/>
        <v>0</v>
      </c>
      <c r="AP54" s="49">
        <f t="shared" si="129"/>
        <v>0</v>
      </c>
      <c r="AQ54" s="49">
        <f t="shared" si="129"/>
        <v>0</v>
      </c>
      <c r="AR54" s="49">
        <f t="shared" si="129"/>
        <v>0</v>
      </c>
      <c r="AS54" s="99">
        <f t="shared" si="129"/>
        <v>0</v>
      </c>
      <c r="AT54" s="36"/>
      <c r="AU54" s="45" t="str">
        <f t="shared" ref="AU54:AU58" si="137">AU47</f>
        <v>Funding</v>
      </c>
      <c r="AV54" s="1"/>
      <c r="AW54" s="1"/>
      <c r="AX54" s="49">
        <f t="shared" ref="AX54:BH54" si="130">AX9</f>
        <v>1180175.252</v>
      </c>
      <c r="AY54" s="49">
        <f t="shared" si="130"/>
        <v>0</v>
      </c>
      <c r="AZ54" s="49">
        <f t="shared" si="130"/>
        <v>0</v>
      </c>
      <c r="BA54" s="49">
        <f t="shared" si="130"/>
        <v>0</v>
      </c>
      <c r="BB54" s="49">
        <f t="shared" si="130"/>
        <v>0</v>
      </c>
      <c r="BC54" s="49">
        <f t="shared" si="130"/>
        <v>0</v>
      </c>
      <c r="BD54" s="49">
        <f t="shared" si="130"/>
        <v>0</v>
      </c>
      <c r="BE54" s="49">
        <f t="shared" si="130"/>
        <v>0</v>
      </c>
      <c r="BF54" s="49">
        <f t="shared" si="130"/>
        <v>0</v>
      </c>
      <c r="BG54" s="49">
        <f t="shared" si="130"/>
        <v>0</v>
      </c>
      <c r="BH54" s="99">
        <f t="shared" si="130"/>
        <v>0</v>
      </c>
    </row>
    <row r="55" ht="15.75" customHeight="1">
      <c r="A55" s="36"/>
      <c r="B55" s="45" t="str">
        <f t="shared" si="131"/>
        <v>Beginning Balance</v>
      </c>
      <c r="C55" s="1"/>
      <c r="D55" s="1"/>
      <c r="E55" s="1"/>
      <c r="F55" s="49">
        <f t="shared" ref="F55:O55" si="132">E58</f>
        <v>1037793.298</v>
      </c>
      <c r="G55" s="49">
        <f t="shared" si="132"/>
        <v>971001.2603</v>
      </c>
      <c r="H55" s="49">
        <f t="shared" si="132"/>
        <v>882235.0369</v>
      </c>
      <c r="I55" s="49">
        <f t="shared" si="132"/>
        <v>777178.5582</v>
      </c>
      <c r="J55" s="49">
        <f t="shared" si="132"/>
        <v>795905.9406</v>
      </c>
      <c r="K55" s="49">
        <f t="shared" si="132"/>
        <v>810280.4358</v>
      </c>
      <c r="L55" s="49">
        <f t="shared" si="132"/>
        <v>819483.3978</v>
      </c>
      <c r="M55" s="49">
        <f t="shared" si="132"/>
        <v>822575.2932</v>
      </c>
      <c r="N55" s="49">
        <f t="shared" si="132"/>
        <v>818478.5883</v>
      </c>
      <c r="O55" s="99">
        <f t="shared" si="132"/>
        <v>805958.235</v>
      </c>
      <c r="P55" s="36"/>
      <c r="Q55" s="45" t="str">
        <f t="shared" si="133"/>
        <v>Beginning Balance</v>
      </c>
      <c r="R55" s="1"/>
      <c r="S55" s="1"/>
      <c r="T55" s="1"/>
      <c r="U55" s="49">
        <f t="shared" ref="U55:AD55" si="134">T58</f>
        <v>856797.859</v>
      </c>
      <c r="V55" s="49">
        <f t="shared" si="134"/>
        <v>801654.6289</v>
      </c>
      <c r="W55" s="49">
        <f t="shared" si="134"/>
        <v>728768.904</v>
      </c>
      <c r="X55" s="49">
        <f t="shared" si="134"/>
        <v>642318.3264</v>
      </c>
      <c r="Y55" s="49">
        <f t="shared" si="134"/>
        <v>657922.493</v>
      </c>
      <c r="Z55" s="49">
        <f t="shared" si="134"/>
        <v>669954.3615</v>
      </c>
      <c r="AA55" s="49">
        <f t="shared" si="134"/>
        <v>677741.1038</v>
      </c>
      <c r="AB55" s="49">
        <f t="shared" si="134"/>
        <v>680510.5144</v>
      </c>
      <c r="AC55" s="49">
        <f t="shared" si="134"/>
        <v>677376.9428</v>
      </c>
      <c r="AD55" s="99">
        <f t="shared" si="134"/>
        <v>667325.2503</v>
      </c>
      <c r="AE55" s="36"/>
      <c r="AF55" s="45" t="str">
        <f t="shared" si="135"/>
        <v>Beginning Balance</v>
      </c>
      <c r="AG55" s="1"/>
      <c r="AH55" s="1"/>
      <c r="AI55" s="1"/>
      <c r="AJ55" s="49">
        <f t="shared" ref="AJ55:AS55" si="136">AI58</f>
        <v>1039818.311</v>
      </c>
      <c r="AK55" s="49">
        <f t="shared" si="136"/>
        <v>972895.9446</v>
      </c>
      <c r="AL55" s="49">
        <f t="shared" si="136"/>
        <v>883934.5167</v>
      </c>
      <c r="AM55" s="49">
        <f t="shared" si="136"/>
        <v>778657.42</v>
      </c>
      <c r="AN55" s="49">
        <f t="shared" si="136"/>
        <v>797413.4711</v>
      </c>
      <c r="AO55" s="49">
        <f t="shared" si="136"/>
        <v>811806.9609</v>
      </c>
      <c r="AP55" s="49">
        <f t="shared" si="136"/>
        <v>821017.4785</v>
      </c>
      <c r="AQ55" s="49">
        <f t="shared" si="136"/>
        <v>824103.4659</v>
      </c>
      <c r="AR55" s="49">
        <f t="shared" si="136"/>
        <v>819985.0689</v>
      </c>
      <c r="AS55" s="99">
        <f t="shared" si="136"/>
        <v>807424.5809</v>
      </c>
      <c r="AT55" s="36"/>
      <c r="AU55" s="45" t="str">
        <f t="shared" si="137"/>
        <v>Beginning Balance</v>
      </c>
      <c r="AV55" s="1"/>
      <c r="AW55" s="1"/>
      <c r="AX55" s="1"/>
      <c r="AY55" s="49">
        <f t="shared" ref="AY55:BH55" si="138">AX58</f>
        <v>1180175.252</v>
      </c>
      <c r="AZ55" s="49">
        <f t="shared" si="138"/>
        <v>1104219.558</v>
      </c>
      <c r="BA55" s="49">
        <f t="shared" si="138"/>
        <v>1003956.619</v>
      </c>
      <c r="BB55" s="49">
        <f t="shared" si="138"/>
        <v>885144.3259</v>
      </c>
      <c r="BC55" s="49">
        <f t="shared" si="138"/>
        <v>907064.7562</v>
      </c>
      <c r="BD55" s="49">
        <f t="shared" si="138"/>
        <v>924135.5024</v>
      </c>
      <c r="BE55" s="49">
        <f t="shared" si="138"/>
        <v>935440.0526</v>
      </c>
      <c r="BF55" s="49">
        <f t="shared" si="138"/>
        <v>939926.4561</v>
      </c>
      <c r="BG55" s="49">
        <f t="shared" si="138"/>
        <v>936388.149</v>
      </c>
      <c r="BH55" s="99">
        <f t="shared" si="138"/>
        <v>923442.0875</v>
      </c>
    </row>
    <row r="56" ht="15.75" customHeight="1">
      <c r="A56" s="36"/>
      <c r="B56" s="45" t="str">
        <f t="shared" si="131"/>
        <v>Interest</v>
      </c>
      <c r="C56" s="53">
        <f>Assumptions!E74</f>
        <v>0.14</v>
      </c>
      <c r="D56" s="1"/>
      <c r="E56" s="1"/>
      <c r="F56" s="49">
        <f t="shared" ref="F56:O56" si="139">F55*$C56</f>
        <v>145291.0617</v>
      </c>
      <c r="G56" s="49">
        <f t="shared" si="139"/>
        <v>135940.1764</v>
      </c>
      <c r="H56" s="49">
        <f t="shared" si="139"/>
        <v>123512.9052</v>
      </c>
      <c r="I56" s="49">
        <f t="shared" si="139"/>
        <v>108804.9982</v>
      </c>
      <c r="J56" s="49">
        <f t="shared" si="139"/>
        <v>111426.8317</v>
      </c>
      <c r="K56" s="49">
        <f t="shared" si="139"/>
        <v>113439.261</v>
      </c>
      <c r="L56" s="49">
        <f t="shared" si="139"/>
        <v>114727.6757</v>
      </c>
      <c r="M56" s="49">
        <f t="shared" si="139"/>
        <v>115160.5411</v>
      </c>
      <c r="N56" s="49">
        <f t="shared" si="139"/>
        <v>114587.0024</v>
      </c>
      <c r="O56" s="99">
        <f t="shared" si="139"/>
        <v>112834.1529</v>
      </c>
      <c r="P56" s="36"/>
      <c r="Q56" s="45" t="str">
        <f t="shared" si="133"/>
        <v>Interest</v>
      </c>
      <c r="R56" s="53">
        <f>Assumptions!M74</f>
        <v>0.14</v>
      </c>
      <c r="S56" s="1"/>
      <c r="T56" s="1"/>
      <c r="U56" s="49">
        <f t="shared" ref="U56:AD56" si="140">U55*$R56</f>
        <v>119951.7003</v>
      </c>
      <c r="V56" s="49">
        <f t="shared" si="140"/>
        <v>112231.6481</v>
      </c>
      <c r="W56" s="49">
        <f t="shared" si="140"/>
        <v>102027.6466</v>
      </c>
      <c r="X56" s="49">
        <f t="shared" si="140"/>
        <v>89924.5657</v>
      </c>
      <c r="Y56" s="49">
        <f t="shared" si="140"/>
        <v>92109.14903</v>
      </c>
      <c r="Z56" s="49">
        <f t="shared" si="140"/>
        <v>93793.61062</v>
      </c>
      <c r="AA56" s="49">
        <f t="shared" si="140"/>
        <v>94883.75453</v>
      </c>
      <c r="AB56" s="49">
        <f t="shared" si="140"/>
        <v>95271.47202</v>
      </c>
      <c r="AC56" s="49">
        <f t="shared" si="140"/>
        <v>94832.77199</v>
      </c>
      <c r="AD56" s="99">
        <f t="shared" si="140"/>
        <v>93425.53505</v>
      </c>
      <c r="AE56" s="36"/>
      <c r="AF56" s="45" t="str">
        <f t="shared" si="135"/>
        <v>Interest</v>
      </c>
      <c r="AG56" s="53">
        <f>Assumptions!U74</f>
        <v>0.14</v>
      </c>
      <c r="AH56" s="1"/>
      <c r="AI56" s="1"/>
      <c r="AJ56" s="49">
        <f t="shared" ref="AJ56:AS56" si="141">AJ55*$AG56</f>
        <v>145574.5636</v>
      </c>
      <c r="AK56" s="49">
        <f t="shared" si="141"/>
        <v>136205.4322</v>
      </c>
      <c r="AL56" s="49">
        <f t="shared" si="141"/>
        <v>123750.8323</v>
      </c>
      <c r="AM56" s="49">
        <f t="shared" si="141"/>
        <v>109012.0388</v>
      </c>
      <c r="AN56" s="49">
        <f t="shared" si="141"/>
        <v>111637.886</v>
      </c>
      <c r="AO56" s="49">
        <f t="shared" si="141"/>
        <v>113652.9745</v>
      </c>
      <c r="AP56" s="49">
        <f t="shared" si="141"/>
        <v>114942.447</v>
      </c>
      <c r="AQ56" s="49">
        <f t="shared" si="141"/>
        <v>115374.4852</v>
      </c>
      <c r="AR56" s="49">
        <f t="shared" si="141"/>
        <v>114797.9096</v>
      </c>
      <c r="AS56" s="99">
        <f t="shared" si="141"/>
        <v>113039.4413</v>
      </c>
      <c r="AT56" s="36"/>
      <c r="AU56" s="45" t="str">
        <f t="shared" si="137"/>
        <v>Interest</v>
      </c>
      <c r="AV56" s="53">
        <f>Assumptions!AC74</f>
        <v>0.14</v>
      </c>
      <c r="AW56" s="1"/>
      <c r="AX56" s="1"/>
      <c r="AY56" s="49">
        <f t="shared" ref="AY56:BH56" si="142">AY55*$AV56</f>
        <v>165224.5352</v>
      </c>
      <c r="AZ56" s="49">
        <f t="shared" si="142"/>
        <v>154590.7382</v>
      </c>
      <c r="BA56" s="49">
        <f t="shared" si="142"/>
        <v>140553.9266</v>
      </c>
      <c r="BB56" s="49">
        <f t="shared" si="142"/>
        <v>123920.2056</v>
      </c>
      <c r="BC56" s="49">
        <f t="shared" si="142"/>
        <v>126989.0659</v>
      </c>
      <c r="BD56" s="49">
        <f t="shared" si="142"/>
        <v>129378.9703</v>
      </c>
      <c r="BE56" s="49">
        <f t="shared" si="142"/>
        <v>130961.6074</v>
      </c>
      <c r="BF56" s="49">
        <f t="shared" si="142"/>
        <v>131589.7039</v>
      </c>
      <c r="BG56" s="49">
        <f t="shared" si="142"/>
        <v>131094.3409</v>
      </c>
      <c r="BH56" s="99">
        <f t="shared" si="142"/>
        <v>129281.8922</v>
      </c>
    </row>
    <row r="57" ht="15.75" customHeight="1">
      <c r="A57" s="36"/>
      <c r="B57" s="45" t="str">
        <f t="shared" si="131"/>
        <v>Repayment</v>
      </c>
      <c r="C57" s="1"/>
      <c r="D57" s="1"/>
      <c r="E57" s="61"/>
      <c r="F57" s="49">
        <f t="shared" ref="F57:O57" si="143">-F32-F33-F34</f>
        <v>-212083.099</v>
      </c>
      <c r="G57" s="49">
        <f t="shared" si="143"/>
        <v>-224706.3998</v>
      </c>
      <c r="H57" s="49">
        <f t="shared" si="143"/>
        <v>-228569.3838</v>
      </c>
      <c r="I57" s="49">
        <f t="shared" si="143"/>
        <v>-90077.61576</v>
      </c>
      <c r="J57" s="49">
        <f t="shared" si="143"/>
        <v>-97052.33656</v>
      </c>
      <c r="K57" s="49">
        <f t="shared" si="143"/>
        <v>-104236.299</v>
      </c>
      <c r="L57" s="49">
        <f t="shared" si="143"/>
        <v>-111635.7803</v>
      </c>
      <c r="M57" s="49">
        <f t="shared" si="143"/>
        <v>-119257.246</v>
      </c>
      <c r="N57" s="49">
        <f t="shared" si="143"/>
        <v>-127107.3557</v>
      </c>
      <c r="O57" s="99">
        <f t="shared" si="143"/>
        <v>-918792.3879</v>
      </c>
      <c r="P57" s="36"/>
      <c r="Q57" s="45" t="str">
        <f t="shared" si="133"/>
        <v>Repayment</v>
      </c>
      <c r="R57" s="1"/>
      <c r="S57" s="1"/>
      <c r="T57" s="61"/>
      <c r="U57" s="49">
        <f t="shared" ref="U57:AD57" si="144">-U32-U33-U34</f>
        <v>-175094.9303</v>
      </c>
      <c r="V57" s="49">
        <f t="shared" si="144"/>
        <v>-185117.373</v>
      </c>
      <c r="W57" s="49">
        <f t="shared" si="144"/>
        <v>-188478.2241</v>
      </c>
      <c r="X57" s="49">
        <f t="shared" si="144"/>
        <v>-74320.3991</v>
      </c>
      <c r="Y57" s="49">
        <f t="shared" si="144"/>
        <v>-80077.28052</v>
      </c>
      <c r="Z57" s="49">
        <f t="shared" si="144"/>
        <v>-86006.86839</v>
      </c>
      <c r="AA57" s="49">
        <f t="shared" si="144"/>
        <v>-92114.34389</v>
      </c>
      <c r="AB57" s="49">
        <f t="shared" si="144"/>
        <v>-98405.04365</v>
      </c>
      <c r="AC57" s="49">
        <f t="shared" si="144"/>
        <v>-104884.4644</v>
      </c>
      <c r="AD57" s="99">
        <f t="shared" si="144"/>
        <v>-760750.7854</v>
      </c>
      <c r="AE57" s="36"/>
      <c r="AF57" s="45" t="str">
        <f t="shared" si="135"/>
        <v>Repayment</v>
      </c>
      <c r="AG57" s="1"/>
      <c r="AH57" s="1"/>
      <c r="AI57" s="61"/>
      <c r="AJ57" s="49">
        <f t="shared" ref="AJ57:AS57" si="145">-AJ32-AJ33-AJ34</f>
        <v>-212496.9301</v>
      </c>
      <c r="AK57" s="49">
        <f t="shared" si="145"/>
        <v>-225166.8602</v>
      </c>
      <c r="AL57" s="49">
        <f t="shared" si="145"/>
        <v>-229027.929</v>
      </c>
      <c r="AM57" s="49">
        <f t="shared" si="145"/>
        <v>-90255.98763</v>
      </c>
      <c r="AN57" s="49">
        <f t="shared" si="145"/>
        <v>-97244.39617</v>
      </c>
      <c r="AO57" s="49">
        <f t="shared" si="145"/>
        <v>-104442.457</v>
      </c>
      <c r="AP57" s="49">
        <f t="shared" si="145"/>
        <v>-111856.4596</v>
      </c>
      <c r="AQ57" s="49">
        <f t="shared" si="145"/>
        <v>-119492.8823</v>
      </c>
      <c r="AR57" s="49">
        <f t="shared" si="145"/>
        <v>-127358.3976</v>
      </c>
      <c r="AS57" s="99">
        <f t="shared" si="145"/>
        <v>-920464.0222</v>
      </c>
      <c r="AT57" s="36"/>
      <c r="AU57" s="45" t="str">
        <f t="shared" si="137"/>
        <v>Repayment</v>
      </c>
      <c r="AV57" s="1"/>
      <c r="AW57" s="1"/>
      <c r="AX57" s="61"/>
      <c r="AY57" s="49">
        <f t="shared" ref="AY57:BH57" si="146">-AY32-AY33-AY34</f>
        <v>-241180.2286</v>
      </c>
      <c r="AZ57" s="49">
        <f t="shared" si="146"/>
        <v>-254853.6778</v>
      </c>
      <c r="BA57" s="49">
        <f t="shared" si="146"/>
        <v>-259366.2195</v>
      </c>
      <c r="BB57" s="49">
        <f t="shared" si="146"/>
        <v>-101999.7753</v>
      </c>
      <c r="BC57" s="49">
        <f t="shared" si="146"/>
        <v>-109918.3196</v>
      </c>
      <c r="BD57" s="49">
        <f t="shared" si="146"/>
        <v>-118074.4202</v>
      </c>
      <c r="BE57" s="49">
        <f t="shared" si="146"/>
        <v>-126475.2038</v>
      </c>
      <c r="BF57" s="49">
        <f t="shared" si="146"/>
        <v>-135128.011</v>
      </c>
      <c r="BG57" s="49">
        <f t="shared" si="146"/>
        <v>-144040.4023</v>
      </c>
      <c r="BH57" s="99">
        <f t="shared" si="146"/>
        <v>-1052723.98</v>
      </c>
    </row>
    <row r="58" ht="15.75" customHeight="1">
      <c r="A58" s="36"/>
      <c r="B58" s="96" t="str">
        <f t="shared" si="131"/>
        <v>Ending Balance</v>
      </c>
      <c r="C58" s="21"/>
      <c r="D58" s="21"/>
      <c r="E58" s="205">
        <f t="shared" ref="E58:O58" si="147">SUM(E54:E57)</f>
        <v>1037793.298</v>
      </c>
      <c r="F58" s="205">
        <f t="shared" si="147"/>
        <v>971001.2603</v>
      </c>
      <c r="G58" s="205">
        <f t="shared" si="147"/>
        <v>882235.0369</v>
      </c>
      <c r="H58" s="205">
        <f t="shared" si="147"/>
        <v>777178.5582</v>
      </c>
      <c r="I58" s="205">
        <f t="shared" si="147"/>
        <v>795905.9406</v>
      </c>
      <c r="J58" s="205">
        <f t="shared" si="147"/>
        <v>810280.4358</v>
      </c>
      <c r="K58" s="205">
        <f t="shared" si="147"/>
        <v>819483.3978</v>
      </c>
      <c r="L58" s="205">
        <f t="shared" si="147"/>
        <v>822575.2932</v>
      </c>
      <c r="M58" s="205">
        <f t="shared" si="147"/>
        <v>818478.5883</v>
      </c>
      <c r="N58" s="205">
        <f t="shared" si="147"/>
        <v>805958.235</v>
      </c>
      <c r="O58" s="230">
        <f t="shared" si="147"/>
        <v>0</v>
      </c>
      <c r="P58" s="36"/>
      <c r="Q58" s="96" t="str">
        <f t="shared" si="133"/>
        <v>Ending Balance</v>
      </c>
      <c r="R58" s="21"/>
      <c r="S58" s="21"/>
      <c r="T58" s="205">
        <f t="shared" ref="T58:AD58" si="148">SUM(T54:T57)</f>
        <v>856797.859</v>
      </c>
      <c r="U58" s="205">
        <f t="shared" si="148"/>
        <v>801654.6289</v>
      </c>
      <c r="V58" s="205">
        <f t="shared" si="148"/>
        <v>728768.904</v>
      </c>
      <c r="W58" s="205">
        <f t="shared" si="148"/>
        <v>642318.3264</v>
      </c>
      <c r="X58" s="205">
        <f t="shared" si="148"/>
        <v>657922.493</v>
      </c>
      <c r="Y58" s="205">
        <f t="shared" si="148"/>
        <v>669954.3615</v>
      </c>
      <c r="Z58" s="205">
        <f t="shared" si="148"/>
        <v>677741.1038</v>
      </c>
      <c r="AA58" s="205">
        <f t="shared" si="148"/>
        <v>680510.5144</v>
      </c>
      <c r="AB58" s="205">
        <f t="shared" si="148"/>
        <v>677376.9428</v>
      </c>
      <c r="AC58" s="205">
        <f t="shared" si="148"/>
        <v>667325.2503</v>
      </c>
      <c r="AD58" s="230">
        <f t="shared" si="148"/>
        <v>0</v>
      </c>
      <c r="AE58" s="36"/>
      <c r="AF58" s="96" t="str">
        <f t="shared" si="135"/>
        <v>Ending Balance</v>
      </c>
      <c r="AG58" s="21"/>
      <c r="AH58" s="21"/>
      <c r="AI58" s="205">
        <f t="shared" ref="AI58:AS58" si="149">SUM(AI54:AI57)</f>
        <v>1039818.311</v>
      </c>
      <c r="AJ58" s="205">
        <f t="shared" si="149"/>
        <v>972895.9446</v>
      </c>
      <c r="AK58" s="205">
        <f t="shared" si="149"/>
        <v>883934.5167</v>
      </c>
      <c r="AL58" s="205">
        <f t="shared" si="149"/>
        <v>778657.42</v>
      </c>
      <c r="AM58" s="205">
        <f t="shared" si="149"/>
        <v>797413.4711</v>
      </c>
      <c r="AN58" s="205">
        <f t="shared" si="149"/>
        <v>811806.9609</v>
      </c>
      <c r="AO58" s="205">
        <f t="shared" si="149"/>
        <v>821017.4785</v>
      </c>
      <c r="AP58" s="205">
        <f t="shared" si="149"/>
        <v>824103.4659</v>
      </c>
      <c r="AQ58" s="205">
        <f t="shared" si="149"/>
        <v>819985.0689</v>
      </c>
      <c r="AR58" s="205">
        <f t="shared" si="149"/>
        <v>807424.5809</v>
      </c>
      <c r="AS58" s="230">
        <f t="shared" si="149"/>
        <v>0</v>
      </c>
      <c r="AT58" s="36"/>
      <c r="AU58" s="96" t="str">
        <f t="shared" si="137"/>
        <v>Ending Balance</v>
      </c>
      <c r="AV58" s="21"/>
      <c r="AW58" s="21"/>
      <c r="AX58" s="205">
        <f t="shared" ref="AX58:BH58" si="150">SUM(AX54:AX57)</f>
        <v>1180175.252</v>
      </c>
      <c r="AY58" s="205">
        <f t="shared" si="150"/>
        <v>1104219.558</v>
      </c>
      <c r="AZ58" s="205">
        <f t="shared" si="150"/>
        <v>1003956.619</v>
      </c>
      <c r="BA58" s="205">
        <f t="shared" si="150"/>
        <v>885144.3259</v>
      </c>
      <c r="BB58" s="205">
        <f t="shared" si="150"/>
        <v>907064.7562</v>
      </c>
      <c r="BC58" s="205">
        <f t="shared" si="150"/>
        <v>924135.5024</v>
      </c>
      <c r="BD58" s="205">
        <f t="shared" si="150"/>
        <v>935440.0526</v>
      </c>
      <c r="BE58" s="205">
        <f t="shared" si="150"/>
        <v>939926.4561</v>
      </c>
      <c r="BF58" s="205">
        <f t="shared" si="150"/>
        <v>936388.149</v>
      </c>
      <c r="BG58" s="205">
        <f t="shared" si="150"/>
        <v>923442.0875</v>
      </c>
      <c r="BH58" s="230">
        <f t="shared" si="150"/>
        <v>0</v>
      </c>
    </row>
    <row r="59" ht="15.75" customHeight="1">
      <c r="A59" s="36"/>
      <c r="B59" s="45"/>
      <c r="C59" s="1"/>
      <c r="D59" s="1"/>
      <c r="E59" s="1"/>
      <c r="F59" s="49"/>
      <c r="G59" s="49"/>
      <c r="H59" s="49"/>
      <c r="I59" s="49"/>
      <c r="J59" s="49"/>
      <c r="K59" s="49"/>
      <c r="L59" s="49"/>
      <c r="M59" s="49"/>
      <c r="N59" s="49"/>
      <c r="O59" s="99"/>
      <c r="P59" s="36"/>
      <c r="Q59" s="45"/>
      <c r="R59" s="1"/>
      <c r="S59" s="1"/>
      <c r="T59" s="1"/>
      <c r="U59" s="49"/>
      <c r="V59" s="49"/>
      <c r="W59" s="49"/>
      <c r="X59" s="49"/>
      <c r="Y59" s="49"/>
      <c r="Z59" s="49"/>
      <c r="AA59" s="49"/>
      <c r="AB59" s="49"/>
      <c r="AC59" s="49"/>
      <c r="AD59" s="99"/>
      <c r="AE59" s="36"/>
      <c r="AF59" s="45"/>
      <c r="AG59" s="1"/>
      <c r="AH59" s="1"/>
      <c r="AI59" s="1"/>
      <c r="AJ59" s="49"/>
      <c r="AK59" s="49"/>
      <c r="AL59" s="49"/>
      <c r="AM59" s="49"/>
      <c r="AN59" s="49"/>
      <c r="AO59" s="49"/>
      <c r="AP59" s="49"/>
      <c r="AQ59" s="49"/>
      <c r="AR59" s="49"/>
      <c r="AS59" s="99"/>
      <c r="AT59" s="36"/>
      <c r="AU59" s="45"/>
      <c r="AV59" s="1"/>
      <c r="AW59" s="1"/>
      <c r="AX59" s="1"/>
      <c r="AY59" s="49"/>
      <c r="AZ59" s="49"/>
      <c r="BA59" s="49"/>
      <c r="BB59" s="49"/>
      <c r="BC59" s="49"/>
      <c r="BD59" s="49"/>
      <c r="BE59" s="49"/>
      <c r="BF59" s="49"/>
      <c r="BG59" s="49"/>
      <c r="BH59" s="99"/>
    </row>
    <row r="60" ht="15.75" customHeight="1">
      <c r="A60" s="36"/>
      <c r="B60" s="45"/>
      <c r="C60" s="1"/>
      <c r="D60" s="1"/>
      <c r="E60" s="1"/>
      <c r="F60" s="49"/>
      <c r="G60" s="49"/>
      <c r="H60" s="49"/>
      <c r="I60" s="49"/>
      <c r="J60" s="49"/>
      <c r="K60" s="49"/>
      <c r="L60" s="49"/>
      <c r="M60" s="49"/>
      <c r="N60" s="49"/>
      <c r="O60" s="99"/>
      <c r="P60" s="36"/>
      <c r="Q60" s="45"/>
      <c r="R60" s="1"/>
      <c r="S60" s="1"/>
      <c r="T60" s="1"/>
      <c r="U60" s="49"/>
      <c r="V60" s="49"/>
      <c r="W60" s="49"/>
      <c r="X60" s="49"/>
      <c r="Y60" s="49"/>
      <c r="Z60" s="49"/>
      <c r="AA60" s="49"/>
      <c r="AB60" s="49"/>
      <c r="AC60" s="49"/>
      <c r="AD60" s="99"/>
      <c r="AE60" s="36"/>
      <c r="AF60" s="45"/>
      <c r="AG60" s="1"/>
      <c r="AH60" s="1"/>
      <c r="AI60" s="1"/>
      <c r="AJ60" s="49"/>
      <c r="AK60" s="49"/>
      <c r="AL60" s="49"/>
      <c r="AM60" s="49"/>
      <c r="AN60" s="49"/>
      <c r="AO60" s="49"/>
      <c r="AP60" s="49"/>
      <c r="AQ60" s="49"/>
      <c r="AR60" s="49"/>
      <c r="AS60" s="99"/>
      <c r="AT60" s="36"/>
      <c r="AU60" s="45"/>
      <c r="AV60" s="1"/>
      <c r="AW60" s="1"/>
      <c r="AX60" s="1"/>
      <c r="AY60" s="49"/>
      <c r="AZ60" s="49"/>
      <c r="BA60" s="49"/>
      <c r="BB60" s="49"/>
      <c r="BC60" s="49"/>
      <c r="BD60" s="49"/>
      <c r="BE60" s="49"/>
      <c r="BF60" s="49"/>
      <c r="BG60" s="49"/>
      <c r="BH60" s="99"/>
    </row>
    <row r="61" ht="15.75" customHeight="1">
      <c r="A61" s="36"/>
      <c r="B61" s="229" t="s">
        <v>190</v>
      </c>
      <c r="C61" s="234" t="s">
        <v>191</v>
      </c>
      <c r="D61" s="234" t="s">
        <v>143</v>
      </c>
      <c r="E61" s="21"/>
      <c r="F61" s="205"/>
      <c r="G61" s="205"/>
      <c r="H61" s="205"/>
      <c r="I61" s="205"/>
      <c r="J61" s="205"/>
      <c r="K61" s="205"/>
      <c r="L61" s="205"/>
      <c r="M61" s="205"/>
      <c r="N61" s="205"/>
      <c r="O61" s="230"/>
      <c r="P61" s="36"/>
      <c r="Q61" s="229" t="s">
        <v>190</v>
      </c>
      <c r="R61" s="234" t="s">
        <v>191</v>
      </c>
      <c r="S61" s="234" t="s">
        <v>143</v>
      </c>
      <c r="T61" s="21"/>
      <c r="U61" s="205"/>
      <c r="V61" s="205"/>
      <c r="W61" s="205"/>
      <c r="X61" s="205"/>
      <c r="Y61" s="205"/>
      <c r="Z61" s="205"/>
      <c r="AA61" s="205"/>
      <c r="AB61" s="205"/>
      <c r="AC61" s="205"/>
      <c r="AD61" s="230"/>
      <c r="AE61" s="36"/>
      <c r="AF61" s="229" t="s">
        <v>190</v>
      </c>
      <c r="AG61" s="234" t="s">
        <v>191</v>
      </c>
      <c r="AH61" s="234" t="s">
        <v>143</v>
      </c>
      <c r="AI61" s="21"/>
      <c r="AJ61" s="205"/>
      <c r="AK61" s="205"/>
      <c r="AL61" s="205"/>
      <c r="AM61" s="205"/>
      <c r="AN61" s="205"/>
      <c r="AO61" s="205"/>
      <c r="AP61" s="205"/>
      <c r="AQ61" s="205"/>
      <c r="AR61" s="205"/>
      <c r="AS61" s="230"/>
      <c r="AT61" s="36"/>
      <c r="AU61" s="229" t="s">
        <v>190</v>
      </c>
      <c r="AV61" s="234" t="s">
        <v>191</v>
      </c>
      <c r="AW61" s="234" t="s">
        <v>143</v>
      </c>
      <c r="AX61" s="21"/>
      <c r="AY61" s="205"/>
      <c r="AZ61" s="205"/>
      <c r="BA61" s="205"/>
      <c r="BB61" s="205"/>
      <c r="BC61" s="205"/>
      <c r="BD61" s="205"/>
      <c r="BE61" s="205"/>
      <c r="BF61" s="205"/>
      <c r="BG61" s="205"/>
      <c r="BH61" s="230"/>
    </row>
    <row r="62" ht="15.75" customHeight="1">
      <c r="A62" s="36"/>
      <c r="B62" s="45" t="s">
        <v>192</v>
      </c>
      <c r="C62" s="131">
        <f t="shared" ref="C62:C65" si="155">-SUM(F62:O62)/E62</f>
        <v>4.953039039</v>
      </c>
      <c r="D62" s="27">
        <f t="shared" ref="D62:D65" si="156">IRR(E62:O62)</f>
        <v>0.2417309076</v>
      </c>
      <c r="E62" s="49">
        <f t="shared" ref="E62:E64" si="157">-E7</f>
        <v>-51889.66488</v>
      </c>
      <c r="F62" s="49">
        <f t="shared" ref="F62:O62" si="151">F22</f>
        <v>10604.15495</v>
      </c>
      <c r="G62" s="49">
        <f t="shared" si="151"/>
        <v>11235.31999</v>
      </c>
      <c r="H62" s="49">
        <f t="shared" si="151"/>
        <v>11428.46919</v>
      </c>
      <c r="I62" s="49">
        <f t="shared" si="151"/>
        <v>4503.880788</v>
      </c>
      <c r="J62" s="49">
        <f t="shared" si="151"/>
        <v>4852.616828</v>
      </c>
      <c r="K62" s="49">
        <f t="shared" si="151"/>
        <v>5211.814949</v>
      </c>
      <c r="L62" s="49">
        <f t="shared" si="151"/>
        <v>5581.789013</v>
      </c>
      <c r="M62" s="49">
        <f t="shared" si="151"/>
        <v>5962.8623</v>
      </c>
      <c r="N62" s="49">
        <f t="shared" si="151"/>
        <v>6355.367785</v>
      </c>
      <c r="O62" s="99">
        <f t="shared" si="151"/>
        <v>191275.2601</v>
      </c>
      <c r="P62" s="36"/>
      <c r="Q62" s="45" t="s">
        <v>192</v>
      </c>
      <c r="R62" s="131">
        <f t="shared" ref="R62:R65" si="159">-SUM(U62:AD62)/T62</f>
        <v>4.970855759</v>
      </c>
      <c r="S62" s="27">
        <f t="shared" ref="S62:S65" si="160">IRR(T62:AD62)</f>
        <v>0.2420703286</v>
      </c>
      <c r="T62" s="49">
        <f t="shared" ref="T62:T64" si="161">-T7</f>
        <v>-42839.89295</v>
      </c>
      <c r="U62" s="49">
        <f t="shared" ref="U62:AD62" si="152">U22</f>
        <v>8754.746516</v>
      </c>
      <c r="V62" s="49">
        <f t="shared" si="152"/>
        <v>9255.868649</v>
      </c>
      <c r="W62" s="49">
        <f t="shared" si="152"/>
        <v>9423.911207</v>
      </c>
      <c r="X62" s="49">
        <f t="shared" si="152"/>
        <v>3716.019955</v>
      </c>
      <c r="Y62" s="49">
        <f t="shared" si="152"/>
        <v>4003.864026</v>
      </c>
      <c r="Z62" s="49">
        <f t="shared" si="152"/>
        <v>4300.343419</v>
      </c>
      <c r="AA62" s="49">
        <f t="shared" si="152"/>
        <v>4605.717194</v>
      </c>
      <c r="AB62" s="49">
        <f t="shared" si="152"/>
        <v>4920.252183</v>
      </c>
      <c r="AC62" s="49">
        <f t="shared" si="152"/>
        <v>5244.223221</v>
      </c>
      <c r="AD62" s="99">
        <f t="shared" si="152"/>
        <v>158725.9822</v>
      </c>
      <c r="AE62" s="36"/>
      <c r="AF62" s="45" t="s">
        <v>192</v>
      </c>
      <c r="AG62" s="131">
        <f t="shared" ref="AG62:AG65" si="163">-SUM(AJ62:AS62)/AI62</f>
        <v>5.226947556</v>
      </c>
      <c r="AH62" s="27">
        <f t="shared" ref="AH62:AH65" si="164">IRR(AI62:AS62)</f>
        <v>0.2480924599</v>
      </c>
      <c r="AI62" s="49">
        <f t="shared" ref="AI62:AI64" si="165">-AI7</f>
        <v>-51990.91555</v>
      </c>
      <c r="AJ62" s="49">
        <f t="shared" ref="AJ62:AS62" si="153">AJ22</f>
        <v>10624.8465</v>
      </c>
      <c r="AK62" s="49">
        <f t="shared" si="153"/>
        <v>11258.34301</v>
      </c>
      <c r="AL62" s="49">
        <f t="shared" si="153"/>
        <v>11451.39645</v>
      </c>
      <c r="AM62" s="49">
        <f t="shared" si="153"/>
        <v>4512.799382</v>
      </c>
      <c r="AN62" s="49">
        <f t="shared" si="153"/>
        <v>4862.219808</v>
      </c>
      <c r="AO62" s="49">
        <f t="shared" si="153"/>
        <v>5222.122848</v>
      </c>
      <c r="AP62" s="49">
        <f t="shared" si="153"/>
        <v>5592.822979</v>
      </c>
      <c r="AQ62" s="49">
        <f t="shared" si="153"/>
        <v>5974.644113</v>
      </c>
      <c r="AR62" s="49">
        <f t="shared" si="153"/>
        <v>6367.919882</v>
      </c>
      <c r="AS62" s="99">
        <f t="shared" si="153"/>
        <v>205886.674</v>
      </c>
      <c r="AT62" s="36"/>
      <c r="AU62" s="45" t="s">
        <v>192</v>
      </c>
      <c r="AV62" s="131">
        <f t="shared" ref="AV62:AV65" si="167">-SUM(AY62:BH62)/AX62</f>
        <v>5.207354591</v>
      </c>
      <c r="AW62" s="27">
        <f t="shared" ref="AW62:AW65" si="168">IRR(AX62:BH62)</f>
        <v>0.247471624</v>
      </c>
      <c r="AX62" s="49">
        <f t="shared" ref="AX62:AX64" si="169">-AX7</f>
        <v>-59008.76259</v>
      </c>
      <c r="AY62" s="49">
        <f t="shared" ref="AY62:BH62" si="154">AY22</f>
        <v>12059.01143</v>
      </c>
      <c r="AZ62" s="49">
        <f t="shared" si="154"/>
        <v>12742.68389</v>
      </c>
      <c r="BA62" s="49">
        <f t="shared" si="154"/>
        <v>12968.31097</v>
      </c>
      <c r="BB62" s="49">
        <f t="shared" si="154"/>
        <v>5099.988767</v>
      </c>
      <c r="BC62" s="49">
        <f t="shared" si="154"/>
        <v>5495.915981</v>
      </c>
      <c r="BD62" s="49">
        <f t="shared" si="154"/>
        <v>5903.721011</v>
      </c>
      <c r="BE62" s="49">
        <f t="shared" si="154"/>
        <v>6323.760192</v>
      </c>
      <c r="BF62" s="49">
        <f t="shared" si="154"/>
        <v>6756.400549</v>
      </c>
      <c r="BG62" s="49">
        <f t="shared" si="154"/>
        <v>7202.020116</v>
      </c>
      <c r="BH62" s="99">
        <f t="shared" si="154"/>
        <v>232727.7378</v>
      </c>
    </row>
    <row r="63" ht="15.75" customHeight="1">
      <c r="A63" s="36"/>
      <c r="B63" s="45" t="s">
        <v>193</v>
      </c>
      <c r="C63" s="131">
        <f t="shared" si="155"/>
        <v>4.953039039</v>
      </c>
      <c r="D63" s="27">
        <f t="shared" si="156"/>
        <v>0.2417309076</v>
      </c>
      <c r="E63" s="49">
        <f t="shared" si="157"/>
        <v>-207558.6595</v>
      </c>
      <c r="F63" s="49">
        <f t="shared" ref="F63:O63" si="158">F29</f>
        <v>42416.61979</v>
      </c>
      <c r="G63" s="49">
        <f t="shared" si="158"/>
        <v>44941.27997</v>
      </c>
      <c r="H63" s="49">
        <f t="shared" si="158"/>
        <v>45713.87676</v>
      </c>
      <c r="I63" s="49">
        <f t="shared" si="158"/>
        <v>18015.52315</v>
      </c>
      <c r="J63" s="49">
        <f t="shared" si="158"/>
        <v>19410.46731</v>
      </c>
      <c r="K63" s="49">
        <f t="shared" si="158"/>
        <v>20847.25979</v>
      </c>
      <c r="L63" s="49">
        <f t="shared" si="158"/>
        <v>22327.15605</v>
      </c>
      <c r="M63" s="49">
        <f t="shared" si="158"/>
        <v>23851.4492</v>
      </c>
      <c r="N63" s="49">
        <f t="shared" si="158"/>
        <v>25421.47114</v>
      </c>
      <c r="O63" s="99">
        <f t="shared" si="158"/>
        <v>765101.0403</v>
      </c>
      <c r="P63" s="36"/>
      <c r="Q63" s="45" t="s">
        <v>193</v>
      </c>
      <c r="R63" s="131">
        <f t="shared" si="159"/>
        <v>4.970855759</v>
      </c>
      <c r="S63" s="27">
        <f t="shared" si="160"/>
        <v>0.2420703286</v>
      </c>
      <c r="T63" s="49">
        <f t="shared" si="161"/>
        <v>-171359.5718</v>
      </c>
      <c r="U63" s="49">
        <f t="shared" ref="U63:AD63" si="162">U29</f>
        <v>35018.98606</v>
      </c>
      <c r="V63" s="49">
        <f t="shared" si="162"/>
        <v>37023.4746</v>
      </c>
      <c r="W63" s="49">
        <f t="shared" si="162"/>
        <v>37695.64483</v>
      </c>
      <c r="X63" s="49">
        <f t="shared" si="162"/>
        <v>14864.07982</v>
      </c>
      <c r="Y63" s="49">
        <f t="shared" si="162"/>
        <v>16015.4561</v>
      </c>
      <c r="Z63" s="49">
        <f t="shared" si="162"/>
        <v>17201.37368</v>
      </c>
      <c r="AA63" s="49">
        <f t="shared" si="162"/>
        <v>18422.86878</v>
      </c>
      <c r="AB63" s="49">
        <f t="shared" si="162"/>
        <v>19681.00873</v>
      </c>
      <c r="AC63" s="49">
        <f t="shared" si="162"/>
        <v>20976.89288</v>
      </c>
      <c r="AD63" s="99">
        <f t="shared" si="162"/>
        <v>634903.9289</v>
      </c>
      <c r="AE63" s="36"/>
      <c r="AF63" s="45" t="s">
        <v>193</v>
      </c>
      <c r="AG63" s="131">
        <f t="shared" si="163"/>
        <v>5.226947556</v>
      </c>
      <c r="AH63" s="27">
        <f t="shared" si="164"/>
        <v>0.2480924599</v>
      </c>
      <c r="AI63" s="49">
        <f t="shared" si="165"/>
        <v>-207963.6622</v>
      </c>
      <c r="AJ63" s="49">
        <f t="shared" ref="AJ63:AS63" si="166">AJ29</f>
        <v>42499.38601</v>
      </c>
      <c r="AK63" s="49">
        <f t="shared" si="166"/>
        <v>45033.37203</v>
      </c>
      <c r="AL63" s="49">
        <f t="shared" si="166"/>
        <v>45805.5858</v>
      </c>
      <c r="AM63" s="49">
        <f t="shared" si="166"/>
        <v>18051.19753</v>
      </c>
      <c r="AN63" s="49">
        <f t="shared" si="166"/>
        <v>19448.87923</v>
      </c>
      <c r="AO63" s="49">
        <f t="shared" si="166"/>
        <v>20888.49139</v>
      </c>
      <c r="AP63" s="49">
        <f t="shared" si="166"/>
        <v>22371.29191</v>
      </c>
      <c r="AQ63" s="49">
        <f t="shared" si="166"/>
        <v>23898.57645</v>
      </c>
      <c r="AR63" s="49">
        <f t="shared" si="166"/>
        <v>25471.67953</v>
      </c>
      <c r="AS63" s="99">
        <f t="shared" si="166"/>
        <v>823546.696</v>
      </c>
      <c r="AT63" s="36"/>
      <c r="AU63" s="45" t="s">
        <v>193</v>
      </c>
      <c r="AV63" s="131">
        <f t="shared" si="167"/>
        <v>5.207354591</v>
      </c>
      <c r="AW63" s="27">
        <f t="shared" si="168"/>
        <v>0.247471624</v>
      </c>
      <c r="AX63" s="49">
        <f t="shared" si="169"/>
        <v>-236035.0503</v>
      </c>
      <c r="AY63" s="49">
        <f t="shared" ref="AY63:BH63" si="170">AY29</f>
        <v>48236.04571</v>
      </c>
      <c r="AZ63" s="49">
        <f t="shared" si="170"/>
        <v>50970.73557</v>
      </c>
      <c r="BA63" s="49">
        <f t="shared" si="170"/>
        <v>51873.24389</v>
      </c>
      <c r="BB63" s="49">
        <f t="shared" si="170"/>
        <v>20399.95507</v>
      </c>
      <c r="BC63" s="49">
        <f t="shared" si="170"/>
        <v>21983.66392</v>
      </c>
      <c r="BD63" s="49">
        <f t="shared" si="170"/>
        <v>23614.88404</v>
      </c>
      <c r="BE63" s="49">
        <f t="shared" si="170"/>
        <v>25295.04077</v>
      </c>
      <c r="BF63" s="49">
        <f t="shared" si="170"/>
        <v>27025.60219</v>
      </c>
      <c r="BG63" s="49">
        <f t="shared" si="170"/>
        <v>28808.08046</v>
      </c>
      <c r="BH63" s="99">
        <f t="shared" si="170"/>
        <v>930910.9514</v>
      </c>
    </row>
    <row r="64" ht="15.75" customHeight="1">
      <c r="A64" s="36"/>
      <c r="B64" s="45" t="s">
        <v>173</v>
      </c>
      <c r="C64" s="131">
        <f t="shared" si="155"/>
        <v>3.354476146</v>
      </c>
      <c r="D64" s="27">
        <f t="shared" si="156"/>
        <v>0.1953970816</v>
      </c>
      <c r="E64" s="49">
        <f t="shared" si="157"/>
        <v>-1037793.298</v>
      </c>
      <c r="F64" s="49">
        <f t="shared" ref="F64:O64" si="171">F36</f>
        <v>212083.099</v>
      </c>
      <c r="G64" s="49">
        <f t="shared" si="171"/>
        <v>224706.3998</v>
      </c>
      <c r="H64" s="49">
        <f t="shared" si="171"/>
        <v>228569.3838</v>
      </c>
      <c r="I64" s="49">
        <f t="shared" si="171"/>
        <v>90077.61576</v>
      </c>
      <c r="J64" s="49">
        <f t="shared" si="171"/>
        <v>97052.33656</v>
      </c>
      <c r="K64" s="49">
        <f t="shared" si="171"/>
        <v>104236.299</v>
      </c>
      <c r="L64" s="49">
        <f t="shared" si="171"/>
        <v>111635.7803</v>
      </c>
      <c r="M64" s="49">
        <f t="shared" si="171"/>
        <v>119257.246</v>
      </c>
      <c r="N64" s="49">
        <f t="shared" si="171"/>
        <v>127107.3557</v>
      </c>
      <c r="O64" s="99">
        <f t="shared" si="171"/>
        <v>2166527.345</v>
      </c>
      <c r="P64" s="36"/>
      <c r="Q64" s="45" t="s">
        <v>173</v>
      </c>
      <c r="R64" s="131">
        <f t="shared" si="159"/>
        <v>3.363443947</v>
      </c>
      <c r="S64" s="27">
        <f t="shared" si="160"/>
        <v>0.1956298904</v>
      </c>
      <c r="T64" s="49">
        <f t="shared" si="161"/>
        <v>-856797.859</v>
      </c>
      <c r="U64" s="49">
        <f t="shared" ref="U64:AD64" si="172">U36</f>
        <v>175094.9303</v>
      </c>
      <c r="V64" s="49">
        <f t="shared" si="172"/>
        <v>185117.373</v>
      </c>
      <c r="W64" s="49">
        <f t="shared" si="172"/>
        <v>188478.2241</v>
      </c>
      <c r="X64" s="49">
        <f t="shared" si="172"/>
        <v>74320.3991</v>
      </c>
      <c r="Y64" s="49">
        <f t="shared" si="172"/>
        <v>80077.28052</v>
      </c>
      <c r="Z64" s="49">
        <f t="shared" si="172"/>
        <v>86006.86839</v>
      </c>
      <c r="AA64" s="49">
        <f t="shared" si="172"/>
        <v>92114.34389</v>
      </c>
      <c r="AB64" s="49">
        <f t="shared" si="172"/>
        <v>98405.04365</v>
      </c>
      <c r="AC64" s="49">
        <f t="shared" si="172"/>
        <v>104884.4644</v>
      </c>
      <c r="AD64" s="99">
        <f t="shared" si="172"/>
        <v>1797292.645</v>
      </c>
      <c r="AE64" s="36"/>
      <c r="AF64" s="45" t="s">
        <v>173</v>
      </c>
      <c r="AG64" s="131">
        <f t="shared" si="163"/>
        <v>3.481616374</v>
      </c>
      <c r="AH64" s="27">
        <f t="shared" si="164"/>
        <v>0.1998716759</v>
      </c>
      <c r="AI64" s="49">
        <f t="shared" si="165"/>
        <v>-1039818.311</v>
      </c>
      <c r="AJ64" s="49">
        <f t="shared" ref="AJ64:AS64" si="173">AJ36</f>
        <v>212496.9301</v>
      </c>
      <c r="AK64" s="49">
        <f t="shared" si="173"/>
        <v>225166.8602</v>
      </c>
      <c r="AL64" s="49">
        <f t="shared" si="173"/>
        <v>229027.929</v>
      </c>
      <c r="AM64" s="49">
        <f t="shared" si="173"/>
        <v>90255.98763</v>
      </c>
      <c r="AN64" s="49">
        <f t="shared" si="173"/>
        <v>97244.39617</v>
      </c>
      <c r="AO64" s="49">
        <f t="shared" si="173"/>
        <v>104442.457</v>
      </c>
      <c r="AP64" s="49">
        <f t="shared" si="173"/>
        <v>111856.4596</v>
      </c>
      <c r="AQ64" s="49">
        <f t="shared" si="173"/>
        <v>119492.8823</v>
      </c>
      <c r="AR64" s="49">
        <f t="shared" si="173"/>
        <v>127358.3976</v>
      </c>
      <c r="AS64" s="99">
        <f t="shared" si="173"/>
        <v>2302906.159</v>
      </c>
      <c r="AT64" s="36"/>
      <c r="AU64" s="45" t="s">
        <v>173</v>
      </c>
      <c r="AV64" s="131">
        <f t="shared" si="167"/>
        <v>3.474080771</v>
      </c>
      <c r="AW64" s="27">
        <f t="shared" si="168"/>
        <v>0.1994211506</v>
      </c>
      <c r="AX64" s="49">
        <f t="shared" si="169"/>
        <v>-1180175.252</v>
      </c>
      <c r="AY64" s="49">
        <f t="shared" ref="AY64:BH64" si="174">AY36</f>
        <v>241180.2286</v>
      </c>
      <c r="AZ64" s="49">
        <f t="shared" si="174"/>
        <v>254853.6778</v>
      </c>
      <c r="BA64" s="49">
        <f t="shared" si="174"/>
        <v>259366.2195</v>
      </c>
      <c r="BB64" s="49">
        <f t="shared" si="174"/>
        <v>101999.7753</v>
      </c>
      <c r="BC64" s="49">
        <f t="shared" si="174"/>
        <v>109918.3196</v>
      </c>
      <c r="BD64" s="49">
        <f t="shared" si="174"/>
        <v>118074.4202</v>
      </c>
      <c r="BE64" s="49">
        <f t="shared" si="174"/>
        <v>126475.2038</v>
      </c>
      <c r="BF64" s="49">
        <f t="shared" si="174"/>
        <v>135128.011</v>
      </c>
      <c r="BG64" s="49">
        <f t="shared" si="174"/>
        <v>144040.4023</v>
      </c>
      <c r="BH64" s="99">
        <f t="shared" si="174"/>
        <v>2608987.891</v>
      </c>
    </row>
    <row r="65" ht="15.75" customHeight="1">
      <c r="A65" s="36"/>
      <c r="B65" s="236" t="s">
        <v>194</v>
      </c>
      <c r="C65" s="237">
        <f t="shared" si="155"/>
        <v>3.674188725</v>
      </c>
      <c r="D65" s="238">
        <f t="shared" si="156"/>
        <v>0.2063116631</v>
      </c>
      <c r="E65" s="239">
        <f t="shared" ref="E65:O65" si="175">SUM(E62:E64)</f>
        <v>-1297241.622</v>
      </c>
      <c r="F65" s="239">
        <f t="shared" si="175"/>
        <v>265103.8737</v>
      </c>
      <c r="G65" s="239">
        <f t="shared" si="175"/>
        <v>280882.9998</v>
      </c>
      <c r="H65" s="239">
        <f t="shared" si="175"/>
        <v>285711.7297</v>
      </c>
      <c r="I65" s="239">
        <f t="shared" si="175"/>
        <v>112597.0197</v>
      </c>
      <c r="J65" s="239">
        <f t="shared" si="175"/>
        <v>121315.4207</v>
      </c>
      <c r="K65" s="239">
        <f t="shared" si="175"/>
        <v>130295.3737</v>
      </c>
      <c r="L65" s="239">
        <f t="shared" si="175"/>
        <v>139544.7253</v>
      </c>
      <c r="M65" s="239">
        <f t="shared" si="175"/>
        <v>149071.5575</v>
      </c>
      <c r="N65" s="239">
        <f t="shared" si="175"/>
        <v>158884.1946</v>
      </c>
      <c r="O65" s="240">
        <f t="shared" si="175"/>
        <v>3122903.646</v>
      </c>
      <c r="P65" s="36"/>
      <c r="Q65" s="236" t="s">
        <v>194</v>
      </c>
      <c r="R65" s="237">
        <f t="shared" si="159"/>
        <v>3.684926309</v>
      </c>
      <c r="S65" s="238">
        <f t="shared" si="160"/>
        <v>0.2065724114</v>
      </c>
      <c r="T65" s="239">
        <f t="shared" ref="T65:AD65" si="176">SUM(T62:T64)</f>
        <v>-1070997.324</v>
      </c>
      <c r="U65" s="239">
        <f t="shared" si="176"/>
        <v>218868.6629</v>
      </c>
      <c r="V65" s="239">
        <f t="shared" si="176"/>
        <v>231396.7162</v>
      </c>
      <c r="W65" s="239">
        <f t="shared" si="176"/>
        <v>235597.7802</v>
      </c>
      <c r="X65" s="239">
        <f t="shared" si="176"/>
        <v>92900.49887</v>
      </c>
      <c r="Y65" s="239">
        <f t="shared" si="176"/>
        <v>100096.6007</v>
      </c>
      <c r="Z65" s="239">
        <f t="shared" si="176"/>
        <v>107508.5855</v>
      </c>
      <c r="AA65" s="239">
        <f t="shared" si="176"/>
        <v>115142.9299</v>
      </c>
      <c r="AB65" s="239">
        <f t="shared" si="176"/>
        <v>123006.3046</v>
      </c>
      <c r="AC65" s="239">
        <f t="shared" si="176"/>
        <v>131105.5805</v>
      </c>
      <c r="AD65" s="240">
        <f t="shared" si="176"/>
        <v>2590922.556</v>
      </c>
      <c r="AE65" s="36"/>
      <c r="AF65" s="236" t="s">
        <v>194</v>
      </c>
      <c r="AG65" s="237">
        <f t="shared" si="163"/>
        <v>3.830682611</v>
      </c>
      <c r="AH65" s="238">
        <f t="shared" si="164"/>
        <v>0.2112906185</v>
      </c>
      <c r="AI65" s="239">
        <f t="shared" ref="AI65:AS65" si="177">SUM(AI62:AI64)</f>
        <v>-1299772.889</v>
      </c>
      <c r="AJ65" s="239">
        <f t="shared" si="177"/>
        <v>265621.1626</v>
      </c>
      <c r="AK65" s="239">
        <f t="shared" si="177"/>
        <v>281458.5752</v>
      </c>
      <c r="AL65" s="239">
        <f t="shared" si="177"/>
        <v>286284.9113</v>
      </c>
      <c r="AM65" s="239">
        <f t="shared" si="177"/>
        <v>112819.9845</v>
      </c>
      <c r="AN65" s="239">
        <f t="shared" si="177"/>
        <v>121555.4952</v>
      </c>
      <c r="AO65" s="239">
        <f t="shared" si="177"/>
        <v>130553.0712</v>
      </c>
      <c r="AP65" s="239">
        <f t="shared" si="177"/>
        <v>139820.5745</v>
      </c>
      <c r="AQ65" s="239">
        <f t="shared" si="177"/>
        <v>149366.1028</v>
      </c>
      <c r="AR65" s="239">
        <f t="shared" si="177"/>
        <v>159197.9971</v>
      </c>
      <c r="AS65" s="240">
        <f t="shared" si="177"/>
        <v>3332339.529</v>
      </c>
      <c r="AT65" s="36"/>
      <c r="AU65" s="236" t="s">
        <v>194</v>
      </c>
      <c r="AV65" s="237">
        <f t="shared" si="167"/>
        <v>3.820735535</v>
      </c>
      <c r="AW65" s="238">
        <f t="shared" si="168"/>
        <v>0.2107933073</v>
      </c>
      <c r="AX65" s="239">
        <f t="shared" ref="AX65:BH65" si="178">SUM(AX62:AX64)</f>
        <v>-1475219.065</v>
      </c>
      <c r="AY65" s="239">
        <f t="shared" si="178"/>
        <v>301475.2857</v>
      </c>
      <c r="AZ65" s="239">
        <f t="shared" si="178"/>
        <v>318567.0973</v>
      </c>
      <c r="BA65" s="239">
        <f t="shared" si="178"/>
        <v>324207.7743</v>
      </c>
      <c r="BB65" s="239">
        <f t="shared" si="178"/>
        <v>127499.7192</v>
      </c>
      <c r="BC65" s="239">
        <f t="shared" si="178"/>
        <v>137397.8995</v>
      </c>
      <c r="BD65" s="239">
        <f t="shared" si="178"/>
        <v>147593.0253</v>
      </c>
      <c r="BE65" s="239">
        <f t="shared" si="178"/>
        <v>158094.0048</v>
      </c>
      <c r="BF65" s="239">
        <f t="shared" si="178"/>
        <v>168910.0137</v>
      </c>
      <c r="BG65" s="239">
        <f t="shared" si="178"/>
        <v>180050.5029</v>
      </c>
      <c r="BH65" s="240">
        <f t="shared" si="178"/>
        <v>3772626.58</v>
      </c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71"/>
    <col customWidth="1" min="3" max="3" width="13.43"/>
    <col customWidth="1" min="4" max="4" width="12.86"/>
    <col customWidth="1" min="5" max="5" width="19.14"/>
    <col customWidth="1" min="6" max="6" width="17.29"/>
    <col customWidth="1" min="7" max="7" width="17.14"/>
    <col customWidth="1" min="8" max="8" width="17.43"/>
    <col customWidth="1" min="9" max="10" width="14.71"/>
    <col customWidth="1" min="11" max="11" width="15.29"/>
    <col customWidth="1" min="12" max="12" width="17.71"/>
    <col customWidth="1" min="13" max="13" width="16.86"/>
    <col customWidth="1" min="14" max="14" width="16.29"/>
    <col customWidth="1" min="15" max="15" width="17.86"/>
    <col customWidth="1" min="16" max="16" width="8.71"/>
    <col customWidth="1" min="17" max="17" width="23.71"/>
    <col customWidth="1" min="18" max="19" width="8.71"/>
    <col customWidth="1" min="20" max="20" width="14.14"/>
    <col customWidth="1" min="21" max="26" width="9.14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ht="15.75" customHeight="1">
      <c r="A2" s="241"/>
      <c r="B2" s="37" t="s">
        <v>195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242"/>
      <c r="U2" s="243"/>
      <c r="V2" s="243"/>
      <c r="W2" s="243"/>
      <c r="X2" s="243"/>
      <c r="Y2" s="243"/>
      <c r="Z2" s="243"/>
    </row>
    <row r="3" ht="15.75" customHeight="1">
      <c r="A3" s="244"/>
      <c r="B3" s="4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75"/>
      <c r="U3" s="36"/>
      <c r="V3" s="36"/>
      <c r="W3" s="36"/>
      <c r="X3" s="36"/>
      <c r="Y3" s="36"/>
      <c r="Z3" s="36"/>
    </row>
    <row r="4" ht="15.75" customHeight="1">
      <c r="A4" s="244"/>
      <c r="B4" s="245" t="str">
        <f>Assumptions!B2</f>
        <v>201 s. Wright</v>
      </c>
      <c r="C4" s="77"/>
      <c r="D4" s="77"/>
      <c r="E4" s="77"/>
      <c r="F4" s="1"/>
      <c r="G4" s="246" t="str">
        <f>Assumptions!J2</f>
        <v>408 e. Stoughton</v>
      </c>
      <c r="H4" s="77"/>
      <c r="I4" s="77"/>
      <c r="J4" s="77"/>
      <c r="K4" s="1"/>
      <c r="L4" s="246" t="str">
        <f>Assumptions!R2</f>
        <v>902 s. Lincoln</v>
      </c>
      <c r="M4" s="77"/>
      <c r="N4" s="77"/>
      <c r="O4" s="77"/>
      <c r="P4" s="1"/>
      <c r="Q4" s="246" t="str">
        <f>Assumptions!Z2</f>
        <v>105 e. Green</v>
      </c>
      <c r="R4" s="77"/>
      <c r="S4" s="77"/>
      <c r="T4" s="120"/>
      <c r="U4" s="36"/>
      <c r="V4" s="36"/>
      <c r="W4" s="36"/>
      <c r="X4" s="36"/>
      <c r="Y4" s="36"/>
      <c r="Z4" s="36"/>
    </row>
    <row r="5" ht="15.75" customHeight="1">
      <c r="A5" s="244"/>
      <c r="B5" s="247" t="s">
        <v>196</v>
      </c>
      <c r="C5" s="6"/>
      <c r="D5" s="6"/>
      <c r="E5" s="248">
        <f t="array" ref="E5">NPV(Assumptions!$D$66,'Proforma Summary'!D47:M47)</f>
        <v>1187265.962</v>
      </c>
      <c r="F5" s="1"/>
      <c r="G5" s="5" t="s">
        <v>196</v>
      </c>
      <c r="H5" s="6"/>
      <c r="I5" s="6"/>
      <c r="J5" s="248">
        <f t="array" ref="J5">NPV(Assumptions!$L$66,'Proforma Summary'!Q47:Z47)</f>
        <v>979341.3843</v>
      </c>
      <c r="K5" s="1"/>
      <c r="L5" s="5" t="s">
        <v>196</v>
      </c>
      <c r="M5" s="6"/>
      <c r="N5" s="6"/>
      <c r="O5" s="248">
        <f t="array" ref="O5">NPV(Assumptions!$T$66,'Proforma Summary'!AD47:AM47)</f>
        <v>1184215.697</v>
      </c>
      <c r="P5" s="1"/>
      <c r="Q5" s="5" t="s">
        <v>196</v>
      </c>
      <c r="R5" s="6"/>
      <c r="S5" s="6"/>
      <c r="T5" s="249">
        <f t="array" ref="T5">NPV(Assumptions!$AB$66,'Proforma Summary'!AQ47:AZ47)</f>
        <v>1341125.959</v>
      </c>
      <c r="U5" s="36"/>
      <c r="V5" s="36"/>
      <c r="W5" s="36"/>
      <c r="X5" s="36"/>
      <c r="Y5" s="36"/>
      <c r="Z5" s="36"/>
    </row>
    <row r="6" ht="15.75" customHeight="1">
      <c r="A6" s="244"/>
      <c r="B6" s="45" t="s">
        <v>197</v>
      </c>
      <c r="C6" s="1"/>
      <c r="D6" s="1"/>
      <c r="E6" s="250">
        <f t="array" ref="E6">NPV(Assumptions!$D$66,'Proforma Summary'!D48:M48)</f>
        <v>1138861.117</v>
      </c>
      <c r="F6" s="1"/>
      <c r="G6" s="9" t="s">
        <v>197</v>
      </c>
      <c r="H6" s="1"/>
      <c r="I6" s="1"/>
      <c r="J6" s="250">
        <f t="array" ref="J6">NPV(Assumptions!$L$66,'Proforma Summary'!Q48:Z48)</f>
        <v>945149.628</v>
      </c>
      <c r="K6" s="1"/>
      <c r="L6" s="9" t="s">
        <v>197</v>
      </c>
      <c r="M6" s="1"/>
      <c r="N6" s="1"/>
      <c r="O6" s="250">
        <f t="array" ref="O6">NPV(Assumptions!$T$66,'Proforma Summary'!AD48:AM48)</f>
        <v>1224893.43</v>
      </c>
      <c r="P6" s="1"/>
      <c r="Q6" s="9" t="s">
        <v>197</v>
      </c>
      <c r="R6" s="1"/>
      <c r="S6" s="1"/>
      <c r="T6" s="249">
        <f t="array" ref="T6">NPV(Assumptions!$AB$66,'Proforma Summary'!AQ48:AZ48)</f>
        <v>1386307.74</v>
      </c>
      <c r="U6" s="36"/>
      <c r="V6" s="36"/>
      <c r="W6" s="36"/>
      <c r="X6" s="36"/>
      <c r="Y6" s="36"/>
      <c r="Z6" s="36"/>
    </row>
    <row r="7" ht="15.75" customHeight="1">
      <c r="A7" s="244"/>
      <c r="B7" s="45" t="s">
        <v>198</v>
      </c>
      <c r="C7" s="1"/>
      <c r="D7" s="1"/>
      <c r="E7" s="250">
        <f>SUM(E5:E6)</f>
        <v>2326127.079</v>
      </c>
      <c r="F7" s="1"/>
      <c r="G7" s="9" t="s">
        <v>198</v>
      </c>
      <c r="H7" s="1"/>
      <c r="I7" s="1"/>
      <c r="J7" s="250">
        <f>SUM(J5:J6)</f>
        <v>1924491.012</v>
      </c>
      <c r="K7" s="1"/>
      <c r="L7" s="9" t="s">
        <v>198</v>
      </c>
      <c r="M7" s="1"/>
      <c r="N7" s="1"/>
      <c r="O7" s="250">
        <f>SUM(O5:O6)</f>
        <v>2409109.127</v>
      </c>
      <c r="P7" s="1"/>
      <c r="Q7" s="9" t="s">
        <v>198</v>
      </c>
      <c r="R7" s="1"/>
      <c r="S7" s="1"/>
      <c r="T7" s="251">
        <f>SUM(T5:T6)</f>
        <v>2727433.699</v>
      </c>
      <c r="U7" s="36"/>
      <c r="V7" s="36"/>
      <c r="W7" s="36"/>
      <c r="X7" s="36"/>
      <c r="Y7" s="36"/>
      <c r="Z7" s="36"/>
    </row>
    <row r="8" ht="15.75" customHeight="1">
      <c r="A8" s="244"/>
      <c r="B8" s="45" t="s">
        <v>199</v>
      </c>
      <c r="C8" s="1"/>
      <c r="D8" s="1"/>
      <c r="E8" s="250">
        <f>-Assumptions!D43</f>
        <v>-1297241.622</v>
      </c>
      <c r="F8" s="1"/>
      <c r="G8" s="9" t="s">
        <v>199</v>
      </c>
      <c r="H8" s="1"/>
      <c r="I8" s="1"/>
      <c r="J8" s="250">
        <f>'Proforma Summary'!P49</f>
        <v>-1070997.324</v>
      </c>
      <c r="K8" s="1"/>
      <c r="L8" s="9" t="s">
        <v>199</v>
      </c>
      <c r="M8" s="1"/>
      <c r="N8" s="1"/>
      <c r="O8" s="250">
        <f>'Proforma Summary'!AC49</f>
        <v>-1299772.889</v>
      </c>
      <c r="P8" s="1"/>
      <c r="Q8" s="9" t="s">
        <v>199</v>
      </c>
      <c r="R8" s="1"/>
      <c r="S8" s="1"/>
      <c r="T8" s="251">
        <f>'Proforma Summary'!AP49</f>
        <v>-1475219.065</v>
      </c>
      <c r="U8" s="36"/>
      <c r="V8" s="36"/>
      <c r="W8" s="36"/>
      <c r="X8" s="36"/>
      <c r="Y8" s="36"/>
      <c r="Z8" s="36"/>
    </row>
    <row r="9" ht="15.75" customHeight="1">
      <c r="A9" s="244"/>
      <c r="B9" s="45" t="s">
        <v>200</v>
      </c>
      <c r="C9" s="1"/>
      <c r="D9" s="1"/>
      <c r="E9" s="250">
        <f>SUM(E7:E8)</f>
        <v>1028885.457</v>
      </c>
      <c r="F9" s="1"/>
      <c r="G9" s="9" t="s">
        <v>200</v>
      </c>
      <c r="H9" s="1"/>
      <c r="I9" s="1"/>
      <c r="J9" s="250">
        <f>SUM(J7:J8)</f>
        <v>853493.6886</v>
      </c>
      <c r="K9" s="1"/>
      <c r="L9" s="9" t="s">
        <v>200</v>
      </c>
      <c r="M9" s="1"/>
      <c r="N9" s="1"/>
      <c r="O9" s="250">
        <f>SUM(O7:O8)</f>
        <v>1109336.238</v>
      </c>
      <c r="P9" s="1"/>
      <c r="Q9" s="9" t="s">
        <v>200</v>
      </c>
      <c r="R9" s="1"/>
      <c r="S9" s="1"/>
      <c r="T9" s="251">
        <f>SUM(T7:T8)</f>
        <v>1252214.634</v>
      </c>
      <c r="U9" s="36"/>
      <c r="V9" s="36"/>
      <c r="W9" s="36"/>
      <c r="X9" s="36"/>
      <c r="Y9" s="36"/>
      <c r="Z9" s="36"/>
    </row>
    <row r="10" ht="15.75" customHeight="1">
      <c r="A10" s="244"/>
      <c r="B10" s="96" t="s">
        <v>143</v>
      </c>
      <c r="C10" s="21"/>
      <c r="D10" s="21"/>
      <c r="E10" s="252">
        <f>IRR('Proforma Summary'!C49:M49)</f>
        <v>0.2063116631</v>
      </c>
      <c r="F10" s="1"/>
      <c r="G10" s="20" t="s">
        <v>143</v>
      </c>
      <c r="H10" s="21"/>
      <c r="I10" s="21"/>
      <c r="J10" s="252">
        <f>IRR('Proforma Summary'!P49:Z49)</f>
        <v>0.2065724114</v>
      </c>
      <c r="K10" s="1"/>
      <c r="L10" s="20" t="s">
        <v>143</v>
      </c>
      <c r="M10" s="21"/>
      <c r="N10" s="21"/>
      <c r="O10" s="252">
        <f>IRR('Proforma Summary'!AC49:AM49)</f>
        <v>0.2112906185</v>
      </c>
      <c r="P10" s="1"/>
      <c r="Q10" s="20" t="s">
        <v>143</v>
      </c>
      <c r="R10" s="21"/>
      <c r="S10" s="21"/>
      <c r="T10" s="253">
        <f>IRR('Proforma Summary'!AP49:AZ49)</f>
        <v>0.2107933073</v>
      </c>
      <c r="U10" s="36"/>
      <c r="V10" s="36"/>
      <c r="W10" s="36"/>
      <c r="X10" s="36"/>
      <c r="Y10" s="36"/>
      <c r="Z10" s="36"/>
    </row>
    <row r="11" ht="15.75" customHeight="1">
      <c r="A11" s="244"/>
      <c r="B11" s="4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75"/>
      <c r="U11" s="36"/>
      <c r="V11" s="36"/>
      <c r="W11" s="36"/>
      <c r="X11" s="36"/>
      <c r="Y11" s="36"/>
      <c r="Z11" s="36"/>
    </row>
    <row r="12" ht="15.75" customHeight="1">
      <c r="A12" s="241"/>
      <c r="B12" s="76" t="s">
        <v>201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5"/>
      <c r="U12" s="243"/>
      <c r="V12" s="243"/>
      <c r="W12" s="243"/>
      <c r="X12" s="243"/>
      <c r="Y12" s="243"/>
      <c r="Z12" s="243"/>
    </row>
    <row r="13" ht="15.75" customHeight="1">
      <c r="A13" s="244"/>
      <c r="B13" s="45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75"/>
      <c r="U13" s="36"/>
      <c r="V13" s="36"/>
      <c r="W13" s="36"/>
      <c r="X13" s="36"/>
      <c r="Y13" s="36"/>
      <c r="Z13" s="36"/>
    </row>
    <row r="14" ht="15.75" customHeight="1">
      <c r="A14" s="244"/>
      <c r="B14" s="45"/>
      <c r="C14" s="1"/>
      <c r="D14" s="1"/>
      <c r="E14" s="1"/>
      <c r="F14" s="1"/>
      <c r="G14" s="1"/>
      <c r="H14" s="1"/>
      <c r="I14" s="1"/>
      <c r="J14" s="1"/>
      <c r="K14" s="1"/>
      <c r="L14" s="1"/>
      <c r="M14" s="256" t="s">
        <v>202</v>
      </c>
      <c r="N14" s="1"/>
      <c r="O14" s="1"/>
      <c r="P14" s="1"/>
      <c r="Q14" s="1"/>
      <c r="R14" s="1"/>
      <c r="S14" s="1"/>
      <c r="T14" s="75"/>
      <c r="U14" s="36"/>
      <c r="V14" s="36"/>
      <c r="W14" s="36"/>
      <c r="X14" s="36"/>
      <c r="Y14" s="36"/>
      <c r="Z14" s="36"/>
    </row>
    <row r="15" ht="15.75" customHeight="1">
      <c r="A15" s="244"/>
      <c r="B15" s="257" t="s">
        <v>203</v>
      </c>
      <c r="C15" s="258" t="str">
        <f>B4</f>
        <v>201 s. Wright</v>
      </c>
      <c r="D15" s="258" t="str">
        <f>G4</f>
        <v>408 e. Stoughton</v>
      </c>
      <c r="E15" s="258" t="str">
        <f>L4</f>
        <v>902 s. Lincoln</v>
      </c>
      <c r="F15" s="258" t="str">
        <f>Q4</f>
        <v>105 e. Green</v>
      </c>
      <c r="G15" s="259" t="s">
        <v>204</v>
      </c>
      <c r="H15" s="8"/>
      <c r="I15" s="8"/>
      <c r="J15" s="8"/>
      <c r="K15" s="8"/>
      <c r="L15" s="8"/>
      <c r="M15" s="256"/>
      <c r="N15" s="8"/>
      <c r="O15" s="8"/>
      <c r="P15" s="8"/>
      <c r="Q15" s="8"/>
      <c r="R15" s="1"/>
      <c r="S15" s="1"/>
      <c r="T15" s="75"/>
      <c r="U15" s="36"/>
      <c r="V15" s="36"/>
      <c r="W15" s="36"/>
      <c r="X15" s="36"/>
      <c r="Y15" s="36"/>
      <c r="Z15" s="36"/>
    </row>
    <row r="16" ht="15.75" customHeight="1">
      <c r="A16" s="244"/>
      <c r="B16" s="100" t="s">
        <v>104</v>
      </c>
      <c r="C16" s="260">
        <f>Assumptions!D43</f>
        <v>1297241.622</v>
      </c>
      <c r="D16" s="260">
        <f>Assumptions!L43</f>
        <v>1070997.324</v>
      </c>
      <c r="E16" s="260">
        <f>Assumptions!T43</f>
        <v>1299772.889</v>
      </c>
      <c r="F16" s="260">
        <f>Assumptions!AB43</f>
        <v>1475219.065</v>
      </c>
      <c r="G16" s="261">
        <f t="shared" ref="G16:G19" si="1">SUM(C16:F16)</f>
        <v>5143230.899</v>
      </c>
      <c r="H16" s="8"/>
      <c r="I16" s="180" t="s">
        <v>205</v>
      </c>
      <c r="J16" s="262">
        <f>Assumptions!C118</f>
        <v>3</v>
      </c>
      <c r="K16" s="262">
        <f>Assumptions!D118</f>
        <v>4</v>
      </c>
      <c r="L16" s="262">
        <f>Assumptions!E118</f>
        <v>5</v>
      </c>
      <c r="M16" s="262">
        <f>Assumptions!F118</f>
        <v>6</v>
      </c>
      <c r="N16" s="262">
        <f>Assumptions!G118</f>
        <v>7</v>
      </c>
      <c r="O16" s="262">
        <f>Assumptions!H118</f>
        <v>8</v>
      </c>
      <c r="P16" s="262">
        <f>Assumptions!I118</f>
        <v>9</v>
      </c>
      <c r="Q16" s="262">
        <f>Assumptions!J118</f>
        <v>10</v>
      </c>
      <c r="R16" s="1"/>
      <c r="S16" s="1"/>
      <c r="T16" s="75"/>
      <c r="U16" s="36"/>
      <c r="V16" s="36"/>
      <c r="W16" s="36"/>
      <c r="X16" s="36"/>
      <c r="Y16" s="36"/>
      <c r="Z16" s="36"/>
    </row>
    <row r="17" ht="15.75" customHeight="1">
      <c r="A17" s="244"/>
      <c r="B17" s="45" t="s">
        <v>192</v>
      </c>
      <c r="C17" s="263">
        <f>Assumptions!D45</f>
        <v>51889.66488</v>
      </c>
      <c r="D17" s="263">
        <f>Assumptions!L45</f>
        <v>42839.89295</v>
      </c>
      <c r="E17" s="263">
        <f>Assumptions!T45</f>
        <v>51990.91555</v>
      </c>
      <c r="F17" s="263">
        <f>Assumptions!AB45</f>
        <v>59008.76259</v>
      </c>
      <c r="G17" s="264">
        <f t="shared" si="1"/>
        <v>205729.236</v>
      </c>
      <c r="H17" s="1"/>
      <c r="I17" s="265">
        <f>Assumptions!B119</f>
        <v>0.06</v>
      </c>
      <c r="J17" s="216">
        <f>Assumptions!C119</f>
        <v>0.2309781245</v>
      </c>
      <c r="K17" s="216">
        <f>Assumptions!D119</f>
        <v>0.228784598</v>
      </c>
      <c r="L17" s="216">
        <f>Assumptions!E119</f>
        <v>0.2268646006</v>
      </c>
      <c r="M17" s="216">
        <f>Assumptions!F119</f>
        <v>0.2251819956</v>
      </c>
      <c r="N17" s="216">
        <f>Assumptions!G119</f>
        <v>0.2237030071</v>
      </c>
      <c r="O17" s="216">
        <f>Assumptions!H119</f>
        <v>0.2224001255</v>
      </c>
      <c r="P17" s="216">
        <f>Assumptions!I119</f>
        <v>0.2212505524</v>
      </c>
      <c r="Q17" s="266">
        <f>Assumptions!J119</f>
        <v>0.2192314333</v>
      </c>
      <c r="R17" s="1"/>
      <c r="S17" s="1"/>
      <c r="T17" s="75"/>
      <c r="U17" s="36"/>
      <c r="V17" s="36"/>
      <c r="W17" s="36"/>
      <c r="X17" s="36"/>
      <c r="Y17" s="36"/>
      <c r="Z17" s="36"/>
    </row>
    <row r="18" ht="15.75" customHeight="1">
      <c r="A18" s="244"/>
      <c r="B18" s="45" t="s">
        <v>193</v>
      </c>
      <c r="C18" s="263">
        <f>Assumptions!D46</f>
        <v>207558.6595</v>
      </c>
      <c r="D18" s="263">
        <f>Assumptions!L46</f>
        <v>171359.5718</v>
      </c>
      <c r="E18" s="263">
        <f>Assumptions!T46</f>
        <v>207963.6622</v>
      </c>
      <c r="F18" s="263">
        <f>Assumptions!AB46</f>
        <v>236035.0503</v>
      </c>
      <c r="G18" s="264">
        <f t="shared" si="1"/>
        <v>822916.9439</v>
      </c>
      <c r="H18" s="267" t="s">
        <v>194</v>
      </c>
      <c r="I18" s="268">
        <f>Assumptions!B120</f>
        <v>0.065</v>
      </c>
      <c r="J18" s="27">
        <f>Assumptions!C120</f>
        <v>0.2122802118</v>
      </c>
      <c r="K18" s="27">
        <f>Assumptions!D120</f>
        <v>0.212260999</v>
      </c>
      <c r="L18" s="27">
        <f>Assumptions!E120</f>
        <v>0.2120383995</v>
      </c>
      <c r="M18" s="27">
        <f>Assumptions!F120</f>
        <v>0.2116965369</v>
      </c>
      <c r="N18" s="27">
        <f>Assumptions!G120</f>
        <v>0.2112873945</v>
      </c>
      <c r="O18" s="27">
        <f>Assumptions!H120</f>
        <v>0.2108456641</v>
      </c>
      <c r="P18" s="27">
        <f>Assumptions!I120</f>
        <v>0.2103943866</v>
      </c>
      <c r="Q18" s="112">
        <f>Assumptions!J120</f>
        <v>0.2089336967</v>
      </c>
      <c r="R18" s="1"/>
      <c r="S18" s="1"/>
      <c r="T18" s="75"/>
      <c r="U18" s="36"/>
      <c r="V18" s="36"/>
      <c r="W18" s="36"/>
      <c r="X18" s="36"/>
      <c r="Y18" s="36"/>
      <c r="Z18" s="36"/>
    </row>
    <row r="19" ht="15.75" customHeight="1">
      <c r="A19" s="244"/>
      <c r="B19" s="45" t="s">
        <v>113</v>
      </c>
      <c r="C19" s="263">
        <f>Assumptions!D48</f>
        <v>1037793.298</v>
      </c>
      <c r="D19" s="263">
        <f>Assumptions!L48</f>
        <v>856797.859</v>
      </c>
      <c r="E19" s="263">
        <f>Assumptions!T48</f>
        <v>1039818.311</v>
      </c>
      <c r="F19" s="263">
        <f>Assumptions!AB48</f>
        <v>1180175.252</v>
      </c>
      <c r="G19" s="264">
        <f t="shared" si="1"/>
        <v>4114584.719</v>
      </c>
      <c r="H19" s="1"/>
      <c r="I19" s="269">
        <f>Assumptions!B121</f>
        <v>0.075</v>
      </c>
      <c r="J19" s="270">
        <f>Assumptions!C121</f>
        <v>0.1792526626</v>
      </c>
      <c r="K19" s="270">
        <f>Assumptions!D121</f>
        <v>0.1825540071</v>
      </c>
      <c r="L19" s="270">
        <f>Assumptions!E121</f>
        <v>0.1851088579</v>
      </c>
      <c r="M19" s="270">
        <f>Assumptions!F121</f>
        <v>0.1870735287</v>
      </c>
      <c r="N19" s="270">
        <f>Assumptions!G121</f>
        <v>0.1885745439</v>
      </c>
      <c r="O19" s="270">
        <f>Assumptions!H121</f>
        <v>0.1897145143</v>
      </c>
      <c r="P19" s="270">
        <f>Assumptions!I121</f>
        <v>0.1905747443</v>
      </c>
      <c r="Q19" s="115">
        <f>Assumptions!J121</f>
        <v>0.190176112</v>
      </c>
      <c r="R19" s="1"/>
      <c r="S19" s="1"/>
      <c r="T19" s="75"/>
      <c r="U19" s="36"/>
      <c r="V19" s="36"/>
      <c r="W19" s="36"/>
      <c r="X19" s="36"/>
      <c r="Y19" s="36"/>
      <c r="Z19" s="36"/>
    </row>
    <row r="20" ht="15.75" customHeight="1">
      <c r="A20" s="244"/>
      <c r="B20" s="45"/>
      <c r="C20" s="263"/>
      <c r="D20" s="263"/>
      <c r="E20" s="263"/>
      <c r="F20" s="263"/>
      <c r="G20" s="264"/>
      <c r="H20" s="1"/>
      <c r="I20" s="8"/>
      <c r="J20" s="8"/>
      <c r="K20" s="8"/>
      <c r="L20" s="8"/>
      <c r="M20" s="8"/>
      <c r="N20" s="8"/>
      <c r="O20" s="8"/>
      <c r="P20" s="8"/>
      <c r="Q20" s="8"/>
      <c r="R20" s="1"/>
      <c r="S20" s="1"/>
      <c r="T20" s="75"/>
      <c r="U20" s="36"/>
      <c r="V20" s="36"/>
      <c r="W20" s="36"/>
      <c r="X20" s="36"/>
      <c r="Y20" s="36"/>
      <c r="Z20" s="36"/>
    </row>
    <row r="21" ht="15.75" customHeight="1">
      <c r="A21" s="244"/>
      <c r="B21" s="100" t="s">
        <v>115</v>
      </c>
      <c r="C21" s="260">
        <f>Assumptions!D50</f>
        <v>2474302.821</v>
      </c>
      <c r="D21" s="260">
        <f>Assumptions!L50</f>
        <v>2042774.187</v>
      </c>
      <c r="E21" s="260">
        <f>Assumptions!T50</f>
        <v>2479130.851</v>
      </c>
      <c r="F21" s="260">
        <f>Assumptions!AB50</f>
        <v>2813769.333</v>
      </c>
      <c r="G21" s="261">
        <f>SUM(C21:F21)</f>
        <v>9809977.192</v>
      </c>
      <c r="H21" s="1"/>
      <c r="I21" s="265" t="str">
        <f>I16</f>
        <v>CAP/TERM</v>
      </c>
      <c r="J21" s="271">
        <f>Assumptions!E126</f>
        <v>3</v>
      </c>
      <c r="K21" s="271">
        <f>Assumptions!F126</f>
        <v>4</v>
      </c>
      <c r="L21" s="271">
        <f>Assumptions!G126</f>
        <v>5</v>
      </c>
      <c r="M21" s="271">
        <f>Assumptions!H126</f>
        <v>6</v>
      </c>
      <c r="N21" s="271">
        <f>Assumptions!I126</f>
        <v>7</v>
      </c>
      <c r="O21" s="271">
        <f>Assumptions!J126</f>
        <v>8</v>
      </c>
      <c r="P21" s="271">
        <f>Assumptions!K126</f>
        <v>9</v>
      </c>
      <c r="Q21" s="272">
        <f>Assumptions!L126</f>
        <v>10</v>
      </c>
      <c r="R21" s="1"/>
      <c r="S21" s="1"/>
      <c r="T21" s="75"/>
      <c r="U21" s="36"/>
      <c r="V21" s="36"/>
      <c r="W21" s="36"/>
      <c r="X21" s="36"/>
      <c r="Y21" s="36"/>
      <c r="Z21" s="36"/>
    </row>
    <row r="22" ht="15.75" customHeight="1">
      <c r="A22" s="244"/>
      <c r="B22" s="45"/>
      <c r="C22" s="9"/>
      <c r="D22" s="9"/>
      <c r="E22" s="9"/>
      <c r="F22" s="9"/>
      <c r="G22" s="273"/>
      <c r="H22" s="267" t="s">
        <v>113</v>
      </c>
      <c r="I22" s="268">
        <f>Assumptions!D127</f>
        <v>0.06</v>
      </c>
      <c r="J22" s="274">
        <f>Assumptions!E127</f>
        <v>0.2157176021</v>
      </c>
      <c r="K22" s="274">
        <f>Assumptions!F127</f>
        <v>0.2142426581</v>
      </c>
      <c r="L22" s="274">
        <f>Assumptions!G127</f>
        <v>0.2129041221</v>
      </c>
      <c r="M22" s="274">
        <f>Assumptions!H127</f>
        <v>0.2116961509</v>
      </c>
      <c r="N22" s="274">
        <f>Assumptions!I127</f>
        <v>0.2106072607</v>
      </c>
      <c r="O22" s="274">
        <f>Assumptions!J127</f>
        <v>0.2096265327</v>
      </c>
      <c r="P22" s="274">
        <f>Assumptions!K127</f>
        <v>0.2087438238</v>
      </c>
      <c r="Q22" s="275">
        <f>Assumptions!L127</f>
        <v>0.2070407151</v>
      </c>
      <c r="R22" s="1"/>
      <c r="S22" s="1"/>
      <c r="T22" s="75"/>
      <c r="U22" s="36"/>
      <c r="V22" s="36"/>
      <c r="W22" s="36"/>
      <c r="X22" s="36"/>
      <c r="Y22" s="36"/>
      <c r="Z22" s="36"/>
    </row>
    <row r="23" ht="15.75" customHeight="1">
      <c r="A23" s="244"/>
      <c r="B23" s="276" t="s">
        <v>198</v>
      </c>
      <c r="C23" s="277">
        <f t="shared" ref="C23:G23" si="2">C16+C21</f>
        <v>3771544.443</v>
      </c>
      <c r="D23" s="277">
        <f t="shared" si="2"/>
        <v>3113771.511</v>
      </c>
      <c r="E23" s="277">
        <f t="shared" si="2"/>
        <v>3778903.74</v>
      </c>
      <c r="F23" s="277">
        <f t="shared" si="2"/>
        <v>4288988.398</v>
      </c>
      <c r="G23" s="278">
        <f t="shared" si="2"/>
        <v>14953208.09</v>
      </c>
      <c r="H23" s="1"/>
      <c r="I23" s="268">
        <f>Assumptions!D128</f>
        <v>0.065</v>
      </c>
      <c r="J23" s="274">
        <f>Assumptions!E128</f>
        <v>0.1995234401</v>
      </c>
      <c r="K23" s="274">
        <f>Assumptions!F128</f>
        <v>0.1997640249</v>
      </c>
      <c r="L23" s="274">
        <f>Assumptions!G128</f>
        <v>0.1997946695</v>
      </c>
      <c r="M23" s="274">
        <f>Assumptions!H128</f>
        <v>0.1996887736</v>
      </c>
      <c r="N23" s="274">
        <f>Assumptions!I128</f>
        <v>0.1994938996</v>
      </c>
      <c r="O23" s="274">
        <f>Assumptions!J128</f>
        <v>0.1992434795</v>
      </c>
      <c r="P23" s="274">
        <f>Assumptions!K128</f>
        <v>0.1989610103</v>
      </c>
      <c r="Q23" s="112">
        <f>Assumptions!L128</f>
        <v>0.1977503625</v>
      </c>
      <c r="R23" s="1"/>
      <c r="S23" s="1"/>
      <c r="T23" s="75"/>
      <c r="U23" s="36"/>
      <c r="V23" s="36"/>
      <c r="W23" s="36"/>
      <c r="X23" s="36"/>
      <c r="Y23" s="36"/>
      <c r="Z23" s="36"/>
    </row>
    <row r="24" ht="15.75" customHeight="1">
      <c r="A24" s="244"/>
      <c r="B24" s="45"/>
      <c r="C24" s="1"/>
      <c r="D24" s="1"/>
      <c r="E24" s="1"/>
      <c r="F24" s="1"/>
      <c r="G24" s="1"/>
      <c r="H24" s="1"/>
      <c r="I24" s="269">
        <f>Assumptions!D129</f>
        <v>0.075</v>
      </c>
      <c r="J24" s="279">
        <f>Assumptions!E129</f>
        <v>0.1711163063</v>
      </c>
      <c r="K24" s="279">
        <f>Assumptions!F129</f>
        <v>0.1740062607</v>
      </c>
      <c r="L24" s="279">
        <f>Assumptions!G129</f>
        <v>0.1762640553</v>
      </c>
      <c r="M24" s="279">
        <f>Assumptions!H129</f>
        <v>0.1780338294</v>
      </c>
      <c r="N24" s="279">
        <f>Assumptions!I129</f>
        <v>0.1794133524</v>
      </c>
      <c r="O24" s="279">
        <f>Assumptions!J129</f>
        <v>0.1804833783</v>
      </c>
      <c r="P24" s="279">
        <f>Assumptions!K129</f>
        <v>0.1813091391</v>
      </c>
      <c r="Q24" s="280">
        <f>Assumptions!L129</f>
        <v>0.1810197624</v>
      </c>
      <c r="R24" s="1"/>
      <c r="S24" s="1"/>
      <c r="T24" s="75"/>
      <c r="U24" s="36"/>
      <c r="V24" s="36"/>
      <c r="W24" s="36"/>
      <c r="X24" s="36"/>
      <c r="Y24" s="36"/>
      <c r="Z24" s="36"/>
    </row>
    <row r="25" ht="15.75" customHeight="1">
      <c r="A25" s="244"/>
      <c r="B25" s="4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75"/>
      <c r="U25" s="36"/>
      <c r="V25" s="36"/>
      <c r="W25" s="36"/>
      <c r="X25" s="36"/>
      <c r="Y25" s="36"/>
      <c r="Z25" s="36"/>
    </row>
    <row r="26" ht="15.75" customHeight="1">
      <c r="A26" s="244"/>
      <c r="B26" s="4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75"/>
      <c r="U26" s="36"/>
      <c r="V26" s="36"/>
      <c r="W26" s="36"/>
      <c r="X26" s="36"/>
      <c r="Y26" s="36"/>
      <c r="Z26" s="36"/>
    </row>
    <row r="27" ht="15.75" customHeight="1">
      <c r="A27" s="281"/>
      <c r="B27" s="76" t="s">
        <v>206</v>
      </c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82"/>
      <c r="U27" s="36"/>
      <c r="V27" s="36"/>
      <c r="W27" s="36"/>
      <c r="X27" s="36"/>
      <c r="Y27" s="36"/>
      <c r="Z27" s="36"/>
    </row>
    <row r="28" ht="15.75" customHeight="1">
      <c r="A28" s="244"/>
      <c r="B28" s="45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75"/>
      <c r="U28" s="36"/>
      <c r="V28" s="36"/>
      <c r="W28" s="36"/>
      <c r="X28" s="36"/>
      <c r="Y28" s="36"/>
      <c r="Z28" s="36"/>
    </row>
    <row r="29" ht="15.75" customHeight="1">
      <c r="A29" s="244"/>
      <c r="B29" s="283" t="s">
        <v>190</v>
      </c>
      <c r="C29" s="284" t="s">
        <v>191</v>
      </c>
      <c r="D29" s="284" t="s">
        <v>143</v>
      </c>
      <c r="E29" s="285">
        <v>0.0</v>
      </c>
      <c r="F29" s="285">
        <v>1.0</v>
      </c>
      <c r="G29" s="285">
        <f t="shared" ref="G29:O29" si="3">F29+1</f>
        <v>2</v>
      </c>
      <c r="H29" s="285">
        <f t="shared" si="3"/>
        <v>3</v>
      </c>
      <c r="I29" s="285">
        <f t="shared" si="3"/>
        <v>4</v>
      </c>
      <c r="J29" s="285">
        <f t="shared" si="3"/>
        <v>5</v>
      </c>
      <c r="K29" s="285">
        <f t="shared" si="3"/>
        <v>6</v>
      </c>
      <c r="L29" s="285">
        <f t="shared" si="3"/>
        <v>7</v>
      </c>
      <c r="M29" s="285">
        <f t="shared" si="3"/>
        <v>8</v>
      </c>
      <c r="N29" s="285">
        <f t="shared" si="3"/>
        <v>9</v>
      </c>
      <c r="O29" s="286">
        <f t="shared" si="3"/>
        <v>10</v>
      </c>
      <c r="P29" s="1"/>
      <c r="Q29" s="1"/>
      <c r="R29" s="1"/>
      <c r="S29" s="1"/>
      <c r="T29" s="75"/>
      <c r="U29" s="36"/>
      <c r="V29" s="36"/>
      <c r="W29" s="36"/>
      <c r="X29" s="36"/>
      <c r="Y29" s="36"/>
      <c r="Z29" s="36"/>
    </row>
    <row r="30" ht="15.75" customHeight="1">
      <c r="A30" s="244"/>
      <c r="B30" s="45" t="s">
        <v>192</v>
      </c>
      <c r="C30" s="131">
        <f>-SUM(F30:O30)/E30</f>
        <v>5.098914596</v>
      </c>
      <c r="D30" s="27">
        <f>IRR(E30:O30)</f>
        <v>0.2450928875</v>
      </c>
      <c r="E30" s="287">
        <f>Waterfall!E62+Waterfall!T62+Waterfall!AI62+Waterfall!AX62</f>
        <v>-205729.236</v>
      </c>
      <c r="F30" s="287">
        <f>Waterfall!F62+Waterfall!U62+Waterfall!AJ62+Waterfall!AY62</f>
        <v>42042.75939</v>
      </c>
      <c r="G30" s="287">
        <f>Waterfall!G62+Waterfall!V62+Waterfall!AK62+Waterfall!AZ62</f>
        <v>44492.21554</v>
      </c>
      <c r="H30" s="287">
        <f>Waterfall!H62+Waterfall!W62+Waterfall!AL62+Waterfall!BA62</f>
        <v>45272.08782</v>
      </c>
      <c r="I30" s="287">
        <f>Waterfall!I62+Waterfall!X62+Waterfall!AM62+Waterfall!BB62</f>
        <v>17832.68889</v>
      </c>
      <c r="J30" s="287">
        <f>Waterfall!J62+Waterfall!Y62+Waterfall!AN62+Waterfall!BC62</f>
        <v>19214.61664</v>
      </c>
      <c r="K30" s="287">
        <f>Waterfall!K62+Waterfall!Z62+Waterfall!AO62+Waterfall!BD62</f>
        <v>20638.00223</v>
      </c>
      <c r="L30" s="287">
        <f>Waterfall!L62+Waterfall!AA62+Waterfall!AP62+Waterfall!BE62</f>
        <v>22104.08938</v>
      </c>
      <c r="M30" s="287">
        <f>Waterfall!M62+Waterfall!AB62+Waterfall!AQ62+Waterfall!BF62</f>
        <v>23614.15914</v>
      </c>
      <c r="N30" s="287">
        <f>Waterfall!N62+Waterfall!AC62+Waterfall!AR62+Waterfall!BG62</f>
        <v>25169.531</v>
      </c>
      <c r="O30" s="288">
        <f>Waterfall!O62+Waterfall!AD62+Waterfall!AS62+Waterfall!BH62</f>
        <v>788615.6541</v>
      </c>
      <c r="P30" s="1"/>
      <c r="Q30" s="1"/>
      <c r="R30" s="1"/>
      <c r="S30" s="1"/>
      <c r="T30" s="75"/>
      <c r="U30" s="36"/>
      <c r="V30" s="36"/>
      <c r="W30" s="36"/>
      <c r="X30" s="36"/>
      <c r="Y30" s="36"/>
      <c r="Z30" s="36"/>
    </row>
    <row r="31" ht="15.75" customHeight="1">
      <c r="A31" s="244"/>
      <c r="B31" s="45" t="s">
        <v>193</v>
      </c>
      <c r="C31" s="131">
        <f>IFERROR(-SUM(F31:O31)/E31,0)</f>
        <v>5.098914596</v>
      </c>
      <c r="D31" s="27">
        <f>IFERROR(IRR(E31:O31),0)</f>
        <v>0.2450928875</v>
      </c>
      <c r="E31" s="287">
        <f>Waterfall!E63+Waterfall!T63+Waterfall!AI63+Waterfall!AX63</f>
        <v>-822916.9439</v>
      </c>
      <c r="F31" s="287">
        <f>Waterfall!F63+Waterfall!U63+Waterfall!AJ63+Waterfall!AY63</f>
        <v>168171.0376</v>
      </c>
      <c r="G31" s="287">
        <f>Waterfall!G63+Waterfall!V63+Waterfall!AK63+Waterfall!AZ63</f>
        <v>177968.8622</v>
      </c>
      <c r="H31" s="287">
        <f>Waterfall!H63+Waterfall!W63+Waterfall!AL63+Waterfall!BA63</f>
        <v>181088.3513</v>
      </c>
      <c r="I31" s="287">
        <f>Waterfall!I63+Waterfall!X63+Waterfall!AM63+Waterfall!BB63</f>
        <v>71330.75557</v>
      </c>
      <c r="J31" s="287">
        <f>Waterfall!J63+Waterfall!Y63+Waterfall!AN63+Waterfall!BC63</f>
        <v>76858.46657</v>
      </c>
      <c r="K31" s="287">
        <f>Waterfall!K63+Waterfall!Z63+Waterfall!AO63+Waterfall!BD63</f>
        <v>82552.00891</v>
      </c>
      <c r="L31" s="287">
        <f>Waterfall!L63+Waterfall!AA63+Waterfall!AP63+Waterfall!BE63</f>
        <v>88416.35751</v>
      </c>
      <c r="M31" s="287">
        <f>Waterfall!M63+Waterfall!AB63+Waterfall!AQ63+Waterfall!BF63</f>
        <v>94456.63658</v>
      </c>
      <c r="N31" s="287">
        <f>Waterfall!N63+Waterfall!AC63+Waterfall!AR63+Waterfall!BG63</f>
        <v>100678.124</v>
      </c>
      <c r="O31" s="288">
        <f>Waterfall!O63+Waterfall!AD63+Waterfall!AS63+Waterfall!BH63</f>
        <v>3154462.617</v>
      </c>
      <c r="P31" s="1"/>
      <c r="Q31" s="1"/>
      <c r="R31" s="1"/>
      <c r="S31" s="1"/>
      <c r="T31" s="75"/>
      <c r="U31" s="36"/>
      <c r="V31" s="36"/>
      <c r="W31" s="36"/>
      <c r="X31" s="36"/>
      <c r="Y31" s="36"/>
      <c r="Z31" s="36"/>
    </row>
    <row r="32" ht="15.75" customHeight="1">
      <c r="A32" s="244"/>
      <c r="B32" s="45" t="s">
        <v>173</v>
      </c>
      <c r="C32" s="131">
        <f t="shared" ref="C32:C33" si="4">-SUM(F32:O32)/E32</f>
        <v>3.422779697</v>
      </c>
      <c r="D32" s="27">
        <f t="shared" ref="D32:D33" si="5">IRR(E32:O32)</f>
        <v>0.1977503625</v>
      </c>
      <c r="E32" s="287">
        <f>Waterfall!E64+Waterfall!T64+Waterfall!AI64+Waterfall!AX64</f>
        <v>-4114584.719</v>
      </c>
      <c r="F32" s="287">
        <f>Waterfall!F64+Waterfall!U64+Waterfall!AJ64+Waterfall!AY64</f>
        <v>840855.1879</v>
      </c>
      <c r="G32" s="287">
        <f>Waterfall!G64+Waterfall!V64+Waterfall!AK64+Waterfall!AZ64</f>
        <v>889844.3108</v>
      </c>
      <c r="H32" s="287">
        <f>Waterfall!H64+Waterfall!W64+Waterfall!AL64+Waterfall!BA64</f>
        <v>905441.7564</v>
      </c>
      <c r="I32" s="287">
        <f>Waterfall!I64+Waterfall!X64+Waterfall!AM64+Waterfall!BB64</f>
        <v>356653.7778</v>
      </c>
      <c r="J32" s="287">
        <f>Waterfall!J64+Waterfall!Y64+Waterfall!AN64+Waterfall!BC64</f>
        <v>384292.3329</v>
      </c>
      <c r="K32" s="287">
        <f>Waterfall!K64+Waterfall!Z64+Waterfall!AO64+Waterfall!BD64</f>
        <v>412760.0445</v>
      </c>
      <c r="L32" s="287">
        <f>Waterfall!L64+Waterfall!AA64+Waterfall!AP64+Waterfall!BE64</f>
        <v>442081.7876</v>
      </c>
      <c r="M32" s="287">
        <f>Waterfall!M64+Waterfall!AB64+Waterfall!AQ64+Waterfall!BF64</f>
        <v>472283.1829</v>
      </c>
      <c r="N32" s="287">
        <f>Waterfall!N64+Waterfall!AC64+Waterfall!AR64+Waterfall!BG64</f>
        <v>503390.6201</v>
      </c>
      <c r="O32" s="288">
        <f>Waterfall!O64+Waterfall!AD64+Waterfall!AS64+Waterfall!BH64</f>
        <v>8875714.04</v>
      </c>
      <c r="P32" s="1"/>
      <c r="Q32" s="1"/>
      <c r="R32" s="1"/>
      <c r="S32" s="1"/>
      <c r="T32" s="75"/>
      <c r="U32" s="36"/>
      <c r="V32" s="36"/>
      <c r="W32" s="36"/>
      <c r="X32" s="36"/>
      <c r="Y32" s="36"/>
      <c r="Z32" s="36"/>
    </row>
    <row r="33" ht="15.75" customHeight="1">
      <c r="A33" s="244"/>
      <c r="B33" s="236" t="s">
        <v>194</v>
      </c>
      <c r="C33" s="237">
        <f t="shared" si="4"/>
        <v>3.758006677</v>
      </c>
      <c r="D33" s="238">
        <f t="shared" si="5"/>
        <v>0.2089336967</v>
      </c>
      <c r="E33" s="289">
        <f>Waterfall!E65+Waterfall!T65+Waterfall!AI65+Waterfall!AX65</f>
        <v>-5143230.899</v>
      </c>
      <c r="F33" s="289">
        <f>Waterfall!F65+Waterfall!U65+Waterfall!AJ65+Waterfall!AY65</f>
        <v>1051068.985</v>
      </c>
      <c r="G33" s="289">
        <f>Waterfall!G65+Waterfall!V65+Waterfall!AK65+Waterfall!AZ65</f>
        <v>1112305.389</v>
      </c>
      <c r="H33" s="289">
        <f>Waterfall!H65+Waterfall!W65+Waterfall!AL65+Waterfall!BA65</f>
        <v>1131802.195</v>
      </c>
      <c r="I33" s="289">
        <f>Waterfall!I65+Waterfall!X65+Waterfall!AM65+Waterfall!BB65</f>
        <v>445817.2223</v>
      </c>
      <c r="J33" s="289">
        <f>Waterfall!J65+Waterfall!Y65+Waterfall!AN65+Waterfall!BC65</f>
        <v>480365.4161</v>
      </c>
      <c r="K33" s="289">
        <f>Waterfall!K65+Waterfall!Z65+Waterfall!AO65+Waterfall!BD65</f>
        <v>515950.0557</v>
      </c>
      <c r="L33" s="289">
        <f>Waterfall!L65+Waterfall!AA65+Waterfall!AP65+Waterfall!BE65</f>
        <v>552602.2345</v>
      </c>
      <c r="M33" s="289">
        <f>Waterfall!M65+Waterfall!AB65+Waterfall!AQ65+Waterfall!BF65</f>
        <v>590353.9786</v>
      </c>
      <c r="N33" s="289">
        <f>Waterfall!N65+Waterfall!AC65+Waterfall!AR65+Waterfall!BG65</f>
        <v>629238.2751</v>
      </c>
      <c r="O33" s="290">
        <f>Waterfall!O65+Waterfall!AD65+Waterfall!AS65+Waterfall!BH65</f>
        <v>12818792.31</v>
      </c>
      <c r="P33" s="1"/>
      <c r="Q33" s="1"/>
      <c r="R33" s="1"/>
      <c r="S33" s="1"/>
      <c r="T33" s="75"/>
      <c r="U33" s="36"/>
      <c r="V33" s="36"/>
      <c r="W33" s="36"/>
      <c r="X33" s="36"/>
      <c r="Y33" s="36"/>
      <c r="Z33" s="36"/>
    </row>
    <row r="34" ht="15.75" customHeight="1">
      <c r="A34" s="244"/>
      <c r="B34" s="45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75"/>
      <c r="U34" s="36"/>
      <c r="V34" s="36"/>
      <c r="W34" s="36"/>
      <c r="X34" s="36"/>
      <c r="Y34" s="36"/>
      <c r="Z34" s="36"/>
    </row>
    <row r="35" ht="15.75" customHeight="1">
      <c r="A35" s="36"/>
      <c r="B35" s="134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6"/>
      <c r="U35" s="36"/>
      <c r="V35" s="36"/>
      <c r="W35" s="36"/>
      <c r="X35" s="36"/>
      <c r="Y35" s="36"/>
      <c r="Z35" s="36"/>
    </row>
    <row r="3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2" width="2.71"/>
    <col customWidth="1" min="3" max="3" width="33.43"/>
    <col customWidth="1" min="4" max="97" width="11.43"/>
    <col customWidth="1" min="98" max="122" width="10.29"/>
    <col customWidth="1" min="123" max="123" width="12.0"/>
    <col customWidth="1" min="124" max="135" width="10.29"/>
  </cols>
  <sheetData>
    <row r="1" ht="15.75" customHeight="1">
      <c r="A1" s="291"/>
      <c r="B1" s="291"/>
      <c r="C1" s="292" t="s">
        <v>207</v>
      </c>
      <c r="D1" s="291">
        <v>1.0</v>
      </c>
      <c r="E1" s="291">
        <f t="shared" ref="E1:EE1" si="1">D1+1</f>
        <v>2</v>
      </c>
      <c r="F1" s="291">
        <f t="shared" si="1"/>
        <v>3</v>
      </c>
      <c r="G1" s="291">
        <f t="shared" si="1"/>
        <v>4</v>
      </c>
      <c r="H1" s="291">
        <f t="shared" si="1"/>
        <v>5</v>
      </c>
      <c r="I1" s="291">
        <f t="shared" si="1"/>
        <v>6</v>
      </c>
      <c r="J1" s="291">
        <f t="shared" si="1"/>
        <v>7</v>
      </c>
      <c r="K1" s="291">
        <f t="shared" si="1"/>
        <v>8</v>
      </c>
      <c r="L1" s="291">
        <f t="shared" si="1"/>
        <v>9</v>
      </c>
      <c r="M1" s="291">
        <f t="shared" si="1"/>
        <v>10</v>
      </c>
      <c r="N1" s="291">
        <f t="shared" si="1"/>
        <v>11</v>
      </c>
      <c r="O1" s="291">
        <f t="shared" si="1"/>
        <v>12</v>
      </c>
      <c r="P1" s="291">
        <f t="shared" si="1"/>
        <v>13</v>
      </c>
      <c r="Q1" s="291">
        <f t="shared" si="1"/>
        <v>14</v>
      </c>
      <c r="R1" s="291">
        <f t="shared" si="1"/>
        <v>15</v>
      </c>
      <c r="S1" s="291">
        <f t="shared" si="1"/>
        <v>16</v>
      </c>
      <c r="T1" s="291">
        <f t="shared" si="1"/>
        <v>17</v>
      </c>
      <c r="U1" s="291">
        <f t="shared" si="1"/>
        <v>18</v>
      </c>
      <c r="V1" s="291">
        <f t="shared" si="1"/>
        <v>19</v>
      </c>
      <c r="W1" s="291">
        <f t="shared" si="1"/>
        <v>20</v>
      </c>
      <c r="X1" s="291">
        <f t="shared" si="1"/>
        <v>21</v>
      </c>
      <c r="Y1" s="291">
        <f t="shared" si="1"/>
        <v>22</v>
      </c>
      <c r="Z1" s="291">
        <f t="shared" si="1"/>
        <v>23</v>
      </c>
      <c r="AA1" s="291">
        <f t="shared" si="1"/>
        <v>24</v>
      </c>
      <c r="AB1" s="291">
        <f t="shared" si="1"/>
        <v>25</v>
      </c>
      <c r="AC1" s="291">
        <f t="shared" si="1"/>
        <v>26</v>
      </c>
      <c r="AD1" s="291">
        <f t="shared" si="1"/>
        <v>27</v>
      </c>
      <c r="AE1" s="291">
        <f t="shared" si="1"/>
        <v>28</v>
      </c>
      <c r="AF1" s="291">
        <f t="shared" si="1"/>
        <v>29</v>
      </c>
      <c r="AG1" s="291">
        <f t="shared" si="1"/>
        <v>30</v>
      </c>
      <c r="AH1" s="291">
        <f t="shared" si="1"/>
        <v>31</v>
      </c>
      <c r="AI1" s="291">
        <f t="shared" si="1"/>
        <v>32</v>
      </c>
      <c r="AJ1" s="291">
        <f t="shared" si="1"/>
        <v>33</v>
      </c>
      <c r="AK1" s="291">
        <f t="shared" si="1"/>
        <v>34</v>
      </c>
      <c r="AL1" s="291">
        <f t="shared" si="1"/>
        <v>35</v>
      </c>
      <c r="AM1" s="291">
        <f t="shared" si="1"/>
        <v>36</v>
      </c>
      <c r="AN1" s="291">
        <f t="shared" si="1"/>
        <v>37</v>
      </c>
      <c r="AO1" s="291">
        <f t="shared" si="1"/>
        <v>38</v>
      </c>
      <c r="AP1" s="291">
        <f t="shared" si="1"/>
        <v>39</v>
      </c>
      <c r="AQ1" s="291">
        <f t="shared" si="1"/>
        <v>40</v>
      </c>
      <c r="AR1" s="291">
        <f t="shared" si="1"/>
        <v>41</v>
      </c>
      <c r="AS1" s="291">
        <f t="shared" si="1"/>
        <v>42</v>
      </c>
      <c r="AT1" s="291">
        <f t="shared" si="1"/>
        <v>43</v>
      </c>
      <c r="AU1" s="291">
        <f t="shared" si="1"/>
        <v>44</v>
      </c>
      <c r="AV1" s="291">
        <f t="shared" si="1"/>
        <v>45</v>
      </c>
      <c r="AW1" s="291">
        <f t="shared" si="1"/>
        <v>46</v>
      </c>
      <c r="AX1" s="291">
        <f t="shared" si="1"/>
        <v>47</v>
      </c>
      <c r="AY1" s="291">
        <f t="shared" si="1"/>
        <v>48</v>
      </c>
      <c r="AZ1" s="291">
        <f t="shared" si="1"/>
        <v>49</v>
      </c>
      <c r="BA1" s="291">
        <f t="shared" si="1"/>
        <v>50</v>
      </c>
      <c r="BB1" s="291">
        <f t="shared" si="1"/>
        <v>51</v>
      </c>
      <c r="BC1" s="291">
        <f t="shared" si="1"/>
        <v>52</v>
      </c>
      <c r="BD1" s="291">
        <f t="shared" si="1"/>
        <v>53</v>
      </c>
      <c r="BE1" s="291">
        <f t="shared" si="1"/>
        <v>54</v>
      </c>
      <c r="BF1" s="291">
        <f t="shared" si="1"/>
        <v>55</v>
      </c>
      <c r="BG1" s="291">
        <f t="shared" si="1"/>
        <v>56</v>
      </c>
      <c r="BH1" s="291">
        <f t="shared" si="1"/>
        <v>57</v>
      </c>
      <c r="BI1" s="291">
        <f t="shared" si="1"/>
        <v>58</v>
      </c>
      <c r="BJ1" s="291">
        <f t="shared" si="1"/>
        <v>59</v>
      </c>
      <c r="BK1" s="291">
        <f t="shared" si="1"/>
        <v>60</v>
      </c>
      <c r="BL1" s="291">
        <f t="shared" si="1"/>
        <v>61</v>
      </c>
      <c r="BM1" s="291">
        <f t="shared" si="1"/>
        <v>62</v>
      </c>
      <c r="BN1" s="291">
        <f t="shared" si="1"/>
        <v>63</v>
      </c>
      <c r="BO1" s="291">
        <f t="shared" si="1"/>
        <v>64</v>
      </c>
      <c r="BP1" s="291">
        <f t="shared" si="1"/>
        <v>65</v>
      </c>
      <c r="BQ1" s="291">
        <f t="shared" si="1"/>
        <v>66</v>
      </c>
      <c r="BR1" s="291">
        <f t="shared" si="1"/>
        <v>67</v>
      </c>
      <c r="BS1" s="291">
        <f t="shared" si="1"/>
        <v>68</v>
      </c>
      <c r="BT1" s="291">
        <f t="shared" si="1"/>
        <v>69</v>
      </c>
      <c r="BU1" s="291">
        <f t="shared" si="1"/>
        <v>70</v>
      </c>
      <c r="BV1" s="291">
        <f t="shared" si="1"/>
        <v>71</v>
      </c>
      <c r="BW1" s="291">
        <f t="shared" si="1"/>
        <v>72</v>
      </c>
      <c r="BX1" s="291">
        <f t="shared" si="1"/>
        <v>73</v>
      </c>
      <c r="BY1" s="291">
        <f t="shared" si="1"/>
        <v>74</v>
      </c>
      <c r="BZ1" s="291">
        <f t="shared" si="1"/>
        <v>75</v>
      </c>
      <c r="CA1" s="291">
        <f t="shared" si="1"/>
        <v>76</v>
      </c>
      <c r="CB1" s="291">
        <f t="shared" si="1"/>
        <v>77</v>
      </c>
      <c r="CC1" s="291">
        <f t="shared" si="1"/>
        <v>78</v>
      </c>
      <c r="CD1" s="291">
        <f t="shared" si="1"/>
        <v>79</v>
      </c>
      <c r="CE1" s="291">
        <f t="shared" si="1"/>
        <v>80</v>
      </c>
      <c r="CF1" s="291">
        <f t="shared" si="1"/>
        <v>81</v>
      </c>
      <c r="CG1" s="291">
        <f t="shared" si="1"/>
        <v>82</v>
      </c>
      <c r="CH1" s="291">
        <f t="shared" si="1"/>
        <v>83</v>
      </c>
      <c r="CI1" s="291">
        <f t="shared" si="1"/>
        <v>84</v>
      </c>
      <c r="CJ1" s="291">
        <f t="shared" si="1"/>
        <v>85</v>
      </c>
      <c r="CK1" s="291">
        <f t="shared" si="1"/>
        <v>86</v>
      </c>
      <c r="CL1" s="291">
        <f t="shared" si="1"/>
        <v>87</v>
      </c>
      <c r="CM1" s="291">
        <f t="shared" si="1"/>
        <v>88</v>
      </c>
      <c r="CN1" s="291">
        <f t="shared" si="1"/>
        <v>89</v>
      </c>
      <c r="CO1" s="291">
        <f t="shared" si="1"/>
        <v>90</v>
      </c>
      <c r="CP1" s="291">
        <f t="shared" si="1"/>
        <v>91</v>
      </c>
      <c r="CQ1" s="291">
        <f t="shared" si="1"/>
        <v>92</v>
      </c>
      <c r="CR1" s="291">
        <f t="shared" si="1"/>
        <v>93</v>
      </c>
      <c r="CS1" s="291">
        <f t="shared" si="1"/>
        <v>94</v>
      </c>
      <c r="CT1" s="291">
        <f t="shared" si="1"/>
        <v>95</v>
      </c>
      <c r="CU1" s="291">
        <f t="shared" si="1"/>
        <v>96</v>
      </c>
      <c r="CV1" s="291">
        <f t="shared" si="1"/>
        <v>97</v>
      </c>
      <c r="CW1" s="291">
        <f t="shared" si="1"/>
        <v>98</v>
      </c>
      <c r="CX1" s="291">
        <f t="shared" si="1"/>
        <v>99</v>
      </c>
      <c r="CY1" s="291">
        <f t="shared" si="1"/>
        <v>100</v>
      </c>
      <c r="CZ1" s="291">
        <f t="shared" si="1"/>
        <v>101</v>
      </c>
      <c r="DA1" s="291">
        <f t="shared" si="1"/>
        <v>102</v>
      </c>
      <c r="DB1" s="291">
        <f t="shared" si="1"/>
        <v>103</v>
      </c>
      <c r="DC1" s="291">
        <f t="shared" si="1"/>
        <v>104</v>
      </c>
      <c r="DD1" s="291">
        <f t="shared" si="1"/>
        <v>105</v>
      </c>
      <c r="DE1" s="291">
        <f t="shared" si="1"/>
        <v>106</v>
      </c>
      <c r="DF1" s="291">
        <f t="shared" si="1"/>
        <v>107</v>
      </c>
      <c r="DG1" s="291">
        <f t="shared" si="1"/>
        <v>108</v>
      </c>
      <c r="DH1" s="291">
        <f t="shared" si="1"/>
        <v>109</v>
      </c>
      <c r="DI1" s="291">
        <f t="shared" si="1"/>
        <v>110</v>
      </c>
      <c r="DJ1" s="291">
        <f t="shared" si="1"/>
        <v>111</v>
      </c>
      <c r="DK1" s="291">
        <f t="shared" si="1"/>
        <v>112</v>
      </c>
      <c r="DL1" s="291">
        <f t="shared" si="1"/>
        <v>113</v>
      </c>
      <c r="DM1" s="291">
        <f t="shared" si="1"/>
        <v>114</v>
      </c>
      <c r="DN1" s="291">
        <f t="shared" si="1"/>
        <v>115</v>
      </c>
      <c r="DO1" s="291">
        <f t="shared" si="1"/>
        <v>116</v>
      </c>
      <c r="DP1" s="291">
        <f t="shared" si="1"/>
        <v>117</v>
      </c>
      <c r="DQ1" s="291">
        <f t="shared" si="1"/>
        <v>118</v>
      </c>
      <c r="DR1" s="291">
        <f t="shared" si="1"/>
        <v>119</v>
      </c>
      <c r="DS1" s="291">
        <f t="shared" si="1"/>
        <v>120</v>
      </c>
      <c r="DT1" s="291">
        <f t="shared" si="1"/>
        <v>121</v>
      </c>
      <c r="DU1" s="291">
        <f t="shared" si="1"/>
        <v>122</v>
      </c>
      <c r="DV1" s="291">
        <f t="shared" si="1"/>
        <v>123</v>
      </c>
      <c r="DW1" s="291">
        <f t="shared" si="1"/>
        <v>124</v>
      </c>
      <c r="DX1" s="291">
        <f t="shared" si="1"/>
        <v>125</v>
      </c>
      <c r="DY1" s="291">
        <f t="shared" si="1"/>
        <v>126</v>
      </c>
      <c r="DZ1" s="291">
        <f t="shared" si="1"/>
        <v>127</v>
      </c>
      <c r="EA1" s="291">
        <f t="shared" si="1"/>
        <v>128</v>
      </c>
      <c r="EB1" s="291">
        <f t="shared" si="1"/>
        <v>129</v>
      </c>
      <c r="EC1" s="291">
        <f t="shared" si="1"/>
        <v>130</v>
      </c>
      <c r="ED1" s="291">
        <f t="shared" si="1"/>
        <v>131</v>
      </c>
      <c r="EE1" s="291">
        <f t="shared" si="1"/>
        <v>132</v>
      </c>
    </row>
    <row r="2" ht="15.75" customHeight="1">
      <c r="A2" s="291"/>
      <c r="B2" s="291"/>
      <c r="C2" s="292" t="s">
        <v>152</v>
      </c>
      <c r="D2" s="291">
        <f t="shared" ref="D2:EE2" si="2">ROUNDUP(D1/12,0)</f>
        <v>1</v>
      </c>
      <c r="E2" s="291">
        <f t="shared" si="2"/>
        <v>1</v>
      </c>
      <c r="F2" s="291">
        <f t="shared" si="2"/>
        <v>1</v>
      </c>
      <c r="G2" s="291">
        <f t="shared" si="2"/>
        <v>1</v>
      </c>
      <c r="H2" s="291">
        <f t="shared" si="2"/>
        <v>1</v>
      </c>
      <c r="I2" s="291">
        <f t="shared" si="2"/>
        <v>1</v>
      </c>
      <c r="J2" s="291">
        <f t="shared" si="2"/>
        <v>1</v>
      </c>
      <c r="K2" s="291">
        <f t="shared" si="2"/>
        <v>1</v>
      </c>
      <c r="L2" s="291">
        <f t="shared" si="2"/>
        <v>1</v>
      </c>
      <c r="M2" s="291">
        <f t="shared" si="2"/>
        <v>1</v>
      </c>
      <c r="N2" s="291">
        <f t="shared" si="2"/>
        <v>1</v>
      </c>
      <c r="O2" s="291">
        <f t="shared" si="2"/>
        <v>1</v>
      </c>
      <c r="P2" s="291">
        <f t="shared" si="2"/>
        <v>2</v>
      </c>
      <c r="Q2" s="291">
        <f t="shared" si="2"/>
        <v>2</v>
      </c>
      <c r="R2" s="291">
        <f t="shared" si="2"/>
        <v>2</v>
      </c>
      <c r="S2" s="291">
        <f t="shared" si="2"/>
        <v>2</v>
      </c>
      <c r="T2" s="291">
        <f t="shared" si="2"/>
        <v>2</v>
      </c>
      <c r="U2" s="291">
        <f t="shared" si="2"/>
        <v>2</v>
      </c>
      <c r="V2" s="291">
        <f t="shared" si="2"/>
        <v>2</v>
      </c>
      <c r="W2" s="291">
        <f t="shared" si="2"/>
        <v>2</v>
      </c>
      <c r="X2" s="291">
        <f t="shared" si="2"/>
        <v>2</v>
      </c>
      <c r="Y2" s="291">
        <f t="shared" si="2"/>
        <v>2</v>
      </c>
      <c r="Z2" s="291">
        <f t="shared" si="2"/>
        <v>2</v>
      </c>
      <c r="AA2" s="291">
        <f t="shared" si="2"/>
        <v>2</v>
      </c>
      <c r="AB2" s="291">
        <f t="shared" si="2"/>
        <v>3</v>
      </c>
      <c r="AC2" s="291">
        <f t="shared" si="2"/>
        <v>3</v>
      </c>
      <c r="AD2" s="291">
        <f t="shared" si="2"/>
        <v>3</v>
      </c>
      <c r="AE2" s="291">
        <f t="shared" si="2"/>
        <v>3</v>
      </c>
      <c r="AF2" s="291">
        <f t="shared" si="2"/>
        <v>3</v>
      </c>
      <c r="AG2" s="291">
        <f t="shared" si="2"/>
        <v>3</v>
      </c>
      <c r="AH2" s="291">
        <f t="shared" si="2"/>
        <v>3</v>
      </c>
      <c r="AI2" s="291">
        <f t="shared" si="2"/>
        <v>3</v>
      </c>
      <c r="AJ2" s="291">
        <f t="shared" si="2"/>
        <v>3</v>
      </c>
      <c r="AK2" s="291">
        <f t="shared" si="2"/>
        <v>3</v>
      </c>
      <c r="AL2" s="291">
        <f t="shared" si="2"/>
        <v>3</v>
      </c>
      <c r="AM2" s="291">
        <f t="shared" si="2"/>
        <v>3</v>
      </c>
      <c r="AN2" s="291">
        <f t="shared" si="2"/>
        <v>4</v>
      </c>
      <c r="AO2" s="291">
        <f t="shared" si="2"/>
        <v>4</v>
      </c>
      <c r="AP2" s="291">
        <f t="shared" si="2"/>
        <v>4</v>
      </c>
      <c r="AQ2" s="291">
        <f t="shared" si="2"/>
        <v>4</v>
      </c>
      <c r="AR2" s="291">
        <f t="shared" si="2"/>
        <v>4</v>
      </c>
      <c r="AS2" s="291">
        <f t="shared" si="2"/>
        <v>4</v>
      </c>
      <c r="AT2" s="291">
        <f t="shared" si="2"/>
        <v>4</v>
      </c>
      <c r="AU2" s="291">
        <f t="shared" si="2"/>
        <v>4</v>
      </c>
      <c r="AV2" s="291">
        <f t="shared" si="2"/>
        <v>4</v>
      </c>
      <c r="AW2" s="291">
        <f t="shared" si="2"/>
        <v>4</v>
      </c>
      <c r="AX2" s="291">
        <f t="shared" si="2"/>
        <v>4</v>
      </c>
      <c r="AY2" s="291">
        <f t="shared" si="2"/>
        <v>4</v>
      </c>
      <c r="AZ2" s="291">
        <f t="shared" si="2"/>
        <v>5</v>
      </c>
      <c r="BA2" s="291">
        <f t="shared" si="2"/>
        <v>5</v>
      </c>
      <c r="BB2" s="291">
        <f t="shared" si="2"/>
        <v>5</v>
      </c>
      <c r="BC2" s="291">
        <f t="shared" si="2"/>
        <v>5</v>
      </c>
      <c r="BD2" s="291">
        <f t="shared" si="2"/>
        <v>5</v>
      </c>
      <c r="BE2" s="291">
        <f t="shared" si="2"/>
        <v>5</v>
      </c>
      <c r="BF2" s="291">
        <f t="shared" si="2"/>
        <v>5</v>
      </c>
      <c r="BG2" s="291">
        <f t="shared" si="2"/>
        <v>5</v>
      </c>
      <c r="BH2" s="291">
        <f t="shared" si="2"/>
        <v>5</v>
      </c>
      <c r="BI2" s="291">
        <f t="shared" si="2"/>
        <v>5</v>
      </c>
      <c r="BJ2" s="291">
        <f t="shared" si="2"/>
        <v>5</v>
      </c>
      <c r="BK2" s="291">
        <f t="shared" si="2"/>
        <v>5</v>
      </c>
      <c r="BL2" s="291">
        <f t="shared" si="2"/>
        <v>6</v>
      </c>
      <c r="BM2" s="291">
        <f t="shared" si="2"/>
        <v>6</v>
      </c>
      <c r="BN2" s="291">
        <f t="shared" si="2"/>
        <v>6</v>
      </c>
      <c r="BO2" s="291">
        <f t="shared" si="2"/>
        <v>6</v>
      </c>
      <c r="BP2" s="291">
        <f t="shared" si="2"/>
        <v>6</v>
      </c>
      <c r="BQ2" s="291">
        <f t="shared" si="2"/>
        <v>6</v>
      </c>
      <c r="BR2" s="291">
        <f t="shared" si="2"/>
        <v>6</v>
      </c>
      <c r="BS2" s="291">
        <f t="shared" si="2"/>
        <v>6</v>
      </c>
      <c r="BT2" s="291">
        <f t="shared" si="2"/>
        <v>6</v>
      </c>
      <c r="BU2" s="291">
        <f t="shared" si="2"/>
        <v>6</v>
      </c>
      <c r="BV2" s="291">
        <f t="shared" si="2"/>
        <v>6</v>
      </c>
      <c r="BW2" s="291">
        <f t="shared" si="2"/>
        <v>6</v>
      </c>
      <c r="BX2" s="291">
        <f t="shared" si="2"/>
        <v>7</v>
      </c>
      <c r="BY2" s="291">
        <f t="shared" si="2"/>
        <v>7</v>
      </c>
      <c r="BZ2" s="291">
        <f t="shared" si="2"/>
        <v>7</v>
      </c>
      <c r="CA2" s="291">
        <f t="shared" si="2"/>
        <v>7</v>
      </c>
      <c r="CB2" s="291">
        <f t="shared" si="2"/>
        <v>7</v>
      </c>
      <c r="CC2" s="291">
        <f t="shared" si="2"/>
        <v>7</v>
      </c>
      <c r="CD2" s="291">
        <f t="shared" si="2"/>
        <v>7</v>
      </c>
      <c r="CE2" s="291">
        <f t="shared" si="2"/>
        <v>7</v>
      </c>
      <c r="CF2" s="291">
        <f t="shared" si="2"/>
        <v>7</v>
      </c>
      <c r="CG2" s="291">
        <f t="shared" si="2"/>
        <v>7</v>
      </c>
      <c r="CH2" s="291">
        <f t="shared" si="2"/>
        <v>7</v>
      </c>
      <c r="CI2" s="291">
        <f t="shared" si="2"/>
        <v>7</v>
      </c>
      <c r="CJ2" s="291">
        <f t="shared" si="2"/>
        <v>8</v>
      </c>
      <c r="CK2" s="291">
        <f t="shared" si="2"/>
        <v>8</v>
      </c>
      <c r="CL2" s="291">
        <f t="shared" si="2"/>
        <v>8</v>
      </c>
      <c r="CM2" s="291">
        <f t="shared" si="2"/>
        <v>8</v>
      </c>
      <c r="CN2" s="291">
        <f t="shared" si="2"/>
        <v>8</v>
      </c>
      <c r="CO2" s="291">
        <f t="shared" si="2"/>
        <v>8</v>
      </c>
      <c r="CP2" s="291">
        <f t="shared" si="2"/>
        <v>8</v>
      </c>
      <c r="CQ2" s="291">
        <f t="shared" si="2"/>
        <v>8</v>
      </c>
      <c r="CR2" s="291">
        <f t="shared" si="2"/>
        <v>8</v>
      </c>
      <c r="CS2" s="291">
        <f t="shared" si="2"/>
        <v>8</v>
      </c>
      <c r="CT2" s="291">
        <f t="shared" si="2"/>
        <v>8</v>
      </c>
      <c r="CU2" s="291">
        <f t="shared" si="2"/>
        <v>8</v>
      </c>
      <c r="CV2" s="291">
        <f t="shared" si="2"/>
        <v>9</v>
      </c>
      <c r="CW2" s="291">
        <f t="shared" si="2"/>
        <v>9</v>
      </c>
      <c r="CX2" s="291">
        <f t="shared" si="2"/>
        <v>9</v>
      </c>
      <c r="CY2" s="291">
        <f t="shared" si="2"/>
        <v>9</v>
      </c>
      <c r="CZ2" s="291">
        <f t="shared" si="2"/>
        <v>9</v>
      </c>
      <c r="DA2" s="291">
        <f t="shared" si="2"/>
        <v>9</v>
      </c>
      <c r="DB2" s="291">
        <f t="shared" si="2"/>
        <v>9</v>
      </c>
      <c r="DC2" s="291">
        <f t="shared" si="2"/>
        <v>9</v>
      </c>
      <c r="DD2" s="291">
        <f t="shared" si="2"/>
        <v>9</v>
      </c>
      <c r="DE2" s="291">
        <f t="shared" si="2"/>
        <v>9</v>
      </c>
      <c r="DF2" s="291">
        <f t="shared" si="2"/>
        <v>9</v>
      </c>
      <c r="DG2" s="291">
        <f t="shared" si="2"/>
        <v>9</v>
      </c>
      <c r="DH2" s="291">
        <f t="shared" si="2"/>
        <v>10</v>
      </c>
      <c r="DI2" s="291">
        <f t="shared" si="2"/>
        <v>10</v>
      </c>
      <c r="DJ2" s="291">
        <f t="shared" si="2"/>
        <v>10</v>
      </c>
      <c r="DK2" s="291">
        <f t="shared" si="2"/>
        <v>10</v>
      </c>
      <c r="DL2" s="291">
        <f t="shared" si="2"/>
        <v>10</v>
      </c>
      <c r="DM2" s="291">
        <f t="shared" si="2"/>
        <v>10</v>
      </c>
      <c r="DN2" s="291">
        <f t="shared" si="2"/>
        <v>10</v>
      </c>
      <c r="DO2" s="291">
        <f t="shared" si="2"/>
        <v>10</v>
      </c>
      <c r="DP2" s="291">
        <f t="shared" si="2"/>
        <v>10</v>
      </c>
      <c r="DQ2" s="291">
        <f t="shared" si="2"/>
        <v>10</v>
      </c>
      <c r="DR2" s="291">
        <f t="shared" si="2"/>
        <v>10</v>
      </c>
      <c r="DS2" s="291">
        <f t="shared" si="2"/>
        <v>10</v>
      </c>
      <c r="DT2" s="291">
        <f t="shared" si="2"/>
        <v>11</v>
      </c>
      <c r="DU2" s="291">
        <f t="shared" si="2"/>
        <v>11</v>
      </c>
      <c r="DV2" s="291">
        <f t="shared" si="2"/>
        <v>11</v>
      </c>
      <c r="DW2" s="291">
        <f t="shared" si="2"/>
        <v>11</v>
      </c>
      <c r="DX2" s="291">
        <f t="shared" si="2"/>
        <v>11</v>
      </c>
      <c r="DY2" s="291">
        <f t="shared" si="2"/>
        <v>11</v>
      </c>
      <c r="DZ2" s="291">
        <f t="shared" si="2"/>
        <v>11</v>
      </c>
      <c r="EA2" s="293">
        <f t="shared" si="2"/>
        <v>11</v>
      </c>
      <c r="EB2" s="291">
        <f t="shared" si="2"/>
        <v>11</v>
      </c>
      <c r="EC2" s="291">
        <f t="shared" si="2"/>
        <v>11</v>
      </c>
      <c r="ED2" s="291">
        <f t="shared" si="2"/>
        <v>11</v>
      </c>
      <c r="EE2" s="294">
        <f t="shared" si="2"/>
        <v>11</v>
      </c>
    </row>
    <row r="3" ht="15.75" customHeight="1">
      <c r="A3" s="1"/>
      <c r="B3" s="1"/>
      <c r="C3" s="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208</v>
      </c>
      <c r="C4" s="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Assumptions!B5</f>
        <v>Floor 1</v>
      </c>
      <c r="D5" s="49">
        <f t="array" ref="D5">IF(D$2=1,Assumptions!$H5/12,(SUMIF($D$2:$EE$2,D$2-1,$D5:$EE5)/12)*(1+XLOOKUP(D$2,Assumptions!$C$94:$M$94,Assumptions!$C$97:$M$97)))</f>
        <v>7508.7</v>
      </c>
      <c r="E5" s="49">
        <f t="array" ref="E5">IF(E$2=1,Assumptions!$H5/12,(SUMIF($D$2:$EE$2,E$2-1,$D5:$EE5)/12)*(1+XLOOKUP(E$2,Assumptions!$C$94:$M$94,Assumptions!$C$97:$M$97)))</f>
        <v>7508.7</v>
      </c>
      <c r="F5" s="49">
        <f t="array" ref="F5">IF(F$2=1,Assumptions!$H5/12,(SUMIF($D$2:$EE$2,F$2-1,$D5:$EE5)/12)*(1+XLOOKUP(F$2,Assumptions!$C$94:$M$94,Assumptions!$C$97:$M$97)))</f>
        <v>7508.7</v>
      </c>
      <c r="G5" s="49">
        <f t="array" ref="G5">IF(G$2=1,Assumptions!$H5/12,(SUMIF($D$2:$EE$2,G$2-1,$D5:$EE5)/12)*(1+XLOOKUP(G$2,Assumptions!$C$94:$M$94,Assumptions!$C$97:$M$97)))</f>
        <v>7508.7</v>
      </c>
      <c r="H5" s="49">
        <f t="array" ref="H5">IF(H$2=1,Assumptions!$H5/12,(SUMIF($D$2:$EE$2,H$2-1,$D5:$EE5)/12)*(1+XLOOKUP(H$2,Assumptions!$C$94:$M$94,Assumptions!$C$97:$M$97)))</f>
        <v>7508.7</v>
      </c>
      <c r="I5" s="49">
        <f t="array" ref="I5">IF(I$2=1,Assumptions!$H5/12,(SUMIF($D$2:$EE$2,I$2-1,$D5:$EE5)/12)*(1+XLOOKUP(I$2,Assumptions!$C$94:$M$94,Assumptions!$C$97:$M$97)))</f>
        <v>7508.7</v>
      </c>
      <c r="J5" s="49">
        <f t="array" ref="J5">IF(J$2=1,Assumptions!$H5/12,(SUMIF($D$2:$EE$2,J$2-1,$D5:$EE5)/12)*(1+XLOOKUP(J$2,Assumptions!$C$94:$M$94,Assumptions!$C$97:$M$97)))</f>
        <v>7508.7</v>
      </c>
      <c r="K5" s="49">
        <f t="array" ref="K5">IF(K$2=1,Assumptions!$H5/12,(SUMIF($D$2:$EE$2,K$2-1,$D5:$EE5)/12)*(1+XLOOKUP(K$2,Assumptions!$C$94:$M$94,Assumptions!$C$97:$M$97)))</f>
        <v>7508.7</v>
      </c>
      <c r="L5" s="49">
        <f t="array" ref="L5">IF(L$2=1,Assumptions!$H5/12,(SUMIF($D$2:$EE$2,L$2-1,$D5:$EE5)/12)*(1+XLOOKUP(L$2,Assumptions!$C$94:$M$94,Assumptions!$C$97:$M$97)))</f>
        <v>7508.7</v>
      </c>
      <c r="M5" s="49">
        <f t="array" ref="M5">IF(M$2=1,Assumptions!$H5/12,(SUMIF($D$2:$EE$2,M$2-1,$D5:$EE5)/12)*(1+XLOOKUP(M$2,Assumptions!$C$94:$M$94,Assumptions!$C$97:$M$97)))</f>
        <v>7508.7</v>
      </c>
      <c r="N5" s="49">
        <f t="array" ref="N5">IF(N$2=1,Assumptions!$H5/12,(SUMIF($D$2:$EE$2,N$2-1,$D5:$EE5)/12)*(1+XLOOKUP(N$2,Assumptions!$C$94:$M$94,Assumptions!$C$97:$M$97)))</f>
        <v>7508.7</v>
      </c>
      <c r="O5" s="49">
        <f t="array" ref="O5">IF(O$2=1,Assumptions!$H5/12,(SUMIF($D$2:$EE$2,O$2-1,$D5:$EE5)/12)*(1+XLOOKUP(O$2,Assumptions!$C$94:$M$94,Assumptions!$C$97:$M$97)))</f>
        <v>7508.7</v>
      </c>
      <c r="P5" s="49">
        <f t="array" ref="P5">IF(P$2=1,Assumptions!$H5/12,(SUMIF($D$2:$EE$2,P$2-1,$D5:$EE5)/12)*(1+XLOOKUP(P$2,Assumptions!$C$94:$M$94,Assumptions!$C$97:$M$97)))</f>
        <v>7658.874</v>
      </c>
      <c r="Q5" s="49">
        <f t="array" ref="Q5">IF(Q$2=1,Assumptions!$H5/12,(SUMIF($D$2:$EE$2,Q$2-1,$D5:$EE5)/12)*(1+XLOOKUP(Q$2,Assumptions!$C$94:$M$94,Assumptions!$C$97:$M$97)))</f>
        <v>7658.874</v>
      </c>
      <c r="R5" s="49">
        <f t="array" ref="R5">IF(R$2=1,Assumptions!$H5/12,(SUMIF($D$2:$EE$2,R$2-1,$D5:$EE5)/12)*(1+XLOOKUP(R$2,Assumptions!$C$94:$M$94,Assumptions!$C$97:$M$97)))</f>
        <v>7658.874</v>
      </c>
      <c r="S5" s="49">
        <f t="array" ref="S5">IF(S$2=1,Assumptions!$H5/12,(SUMIF($D$2:$EE$2,S$2-1,$D5:$EE5)/12)*(1+XLOOKUP(S$2,Assumptions!$C$94:$M$94,Assumptions!$C$97:$M$97)))</f>
        <v>7658.874</v>
      </c>
      <c r="T5" s="49">
        <f t="array" ref="T5">IF(T$2=1,Assumptions!$H5/12,(SUMIF($D$2:$EE$2,T$2-1,$D5:$EE5)/12)*(1+XLOOKUP(T$2,Assumptions!$C$94:$M$94,Assumptions!$C$97:$M$97)))</f>
        <v>7658.874</v>
      </c>
      <c r="U5" s="49">
        <f t="array" ref="U5">IF(U$2=1,Assumptions!$H5/12,(SUMIF($D$2:$EE$2,U$2-1,$D5:$EE5)/12)*(1+XLOOKUP(U$2,Assumptions!$C$94:$M$94,Assumptions!$C$97:$M$97)))</f>
        <v>7658.874</v>
      </c>
      <c r="V5" s="49">
        <f t="array" ref="V5">IF(V$2=1,Assumptions!$H5/12,(SUMIF($D$2:$EE$2,V$2-1,$D5:$EE5)/12)*(1+XLOOKUP(V$2,Assumptions!$C$94:$M$94,Assumptions!$C$97:$M$97)))</f>
        <v>7658.874</v>
      </c>
      <c r="W5" s="49">
        <f t="array" ref="W5">IF(W$2=1,Assumptions!$H5/12,(SUMIF($D$2:$EE$2,W$2-1,$D5:$EE5)/12)*(1+XLOOKUP(W$2,Assumptions!$C$94:$M$94,Assumptions!$C$97:$M$97)))</f>
        <v>7658.874</v>
      </c>
      <c r="X5" s="49">
        <f t="array" ref="X5">IF(X$2=1,Assumptions!$H5/12,(SUMIF($D$2:$EE$2,X$2-1,$D5:$EE5)/12)*(1+XLOOKUP(X$2,Assumptions!$C$94:$M$94,Assumptions!$C$97:$M$97)))</f>
        <v>7658.874</v>
      </c>
      <c r="Y5" s="49">
        <f t="array" ref="Y5">IF(Y$2=1,Assumptions!$H5/12,(SUMIF($D$2:$EE$2,Y$2-1,$D5:$EE5)/12)*(1+XLOOKUP(Y$2,Assumptions!$C$94:$M$94,Assumptions!$C$97:$M$97)))</f>
        <v>7658.874</v>
      </c>
      <c r="Z5" s="49">
        <f t="array" ref="Z5">IF(Z$2=1,Assumptions!$H5/12,(SUMIF($D$2:$EE$2,Z$2-1,$D5:$EE5)/12)*(1+XLOOKUP(Z$2,Assumptions!$C$94:$M$94,Assumptions!$C$97:$M$97)))</f>
        <v>7658.874</v>
      </c>
      <c r="AA5" s="49">
        <f t="array" ref="AA5">IF(AA$2=1,Assumptions!$H5/12,(SUMIF($D$2:$EE$2,AA$2-1,$D5:$EE5)/12)*(1+XLOOKUP(AA$2,Assumptions!$C$94:$M$94,Assumptions!$C$97:$M$97)))</f>
        <v>7658.874</v>
      </c>
      <c r="AB5" s="49">
        <f t="array" ref="AB5">IF(AB$2=1,Assumptions!$H5/12,(SUMIF($D$2:$EE$2,AB$2-1,$D5:$EE5)/12)*(1+XLOOKUP(AB$2,Assumptions!$C$94:$M$94,Assumptions!$C$97:$M$97)))</f>
        <v>7812.05148</v>
      </c>
      <c r="AC5" s="49">
        <f t="array" ref="AC5">IF(AC$2=1,Assumptions!$H5/12,(SUMIF($D$2:$EE$2,AC$2-1,$D5:$EE5)/12)*(1+XLOOKUP(AC$2,Assumptions!$C$94:$M$94,Assumptions!$C$97:$M$97)))</f>
        <v>7812.05148</v>
      </c>
      <c r="AD5" s="49">
        <f t="array" ref="AD5">IF(AD$2=1,Assumptions!$H5/12,(SUMIF($D$2:$EE$2,AD$2-1,$D5:$EE5)/12)*(1+XLOOKUP(AD$2,Assumptions!$C$94:$M$94,Assumptions!$C$97:$M$97)))</f>
        <v>7812.05148</v>
      </c>
      <c r="AE5" s="49">
        <f t="array" ref="AE5">IF(AE$2=1,Assumptions!$H5/12,(SUMIF($D$2:$EE$2,AE$2-1,$D5:$EE5)/12)*(1+XLOOKUP(AE$2,Assumptions!$C$94:$M$94,Assumptions!$C$97:$M$97)))</f>
        <v>7812.05148</v>
      </c>
      <c r="AF5" s="49">
        <f t="array" ref="AF5">IF(AF$2=1,Assumptions!$H5/12,(SUMIF($D$2:$EE$2,AF$2-1,$D5:$EE5)/12)*(1+XLOOKUP(AF$2,Assumptions!$C$94:$M$94,Assumptions!$C$97:$M$97)))</f>
        <v>7812.05148</v>
      </c>
      <c r="AG5" s="49">
        <f t="array" ref="AG5">IF(AG$2=1,Assumptions!$H5/12,(SUMIF($D$2:$EE$2,AG$2-1,$D5:$EE5)/12)*(1+XLOOKUP(AG$2,Assumptions!$C$94:$M$94,Assumptions!$C$97:$M$97)))</f>
        <v>7812.05148</v>
      </c>
      <c r="AH5" s="49">
        <f t="array" ref="AH5">IF(AH$2=1,Assumptions!$H5/12,(SUMIF($D$2:$EE$2,AH$2-1,$D5:$EE5)/12)*(1+XLOOKUP(AH$2,Assumptions!$C$94:$M$94,Assumptions!$C$97:$M$97)))</f>
        <v>7812.05148</v>
      </c>
      <c r="AI5" s="49">
        <f t="array" ref="AI5">IF(AI$2=1,Assumptions!$H5/12,(SUMIF($D$2:$EE$2,AI$2-1,$D5:$EE5)/12)*(1+XLOOKUP(AI$2,Assumptions!$C$94:$M$94,Assumptions!$C$97:$M$97)))</f>
        <v>7812.05148</v>
      </c>
      <c r="AJ5" s="49">
        <f t="array" ref="AJ5">IF(AJ$2=1,Assumptions!$H5/12,(SUMIF($D$2:$EE$2,AJ$2-1,$D5:$EE5)/12)*(1+XLOOKUP(AJ$2,Assumptions!$C$94:$M$94,Assumptions!$C$97:$M$97)))</f>
        <v>7812.05148</v>
      </c>
      <c r="AK5" s="49">
        <f t="array" ref="AK5">IF(AK$2=1,Assumptions!$H5/12,(SUMIF($D$2:$EE$2,AK$2-1,$D5:$EE5)/12)*(1+XLOOKUP(AK$2,Assumptions!$C$94:$M$94,Assumptions!$C$97:$M$97)))</f>
        <v>7812.05148</v>
      </c>
      <c r="AL5" s="49">
        <f t="array" ref="AL5">IF(AL$2=1,Assumptions!$H5/12,(SUMIF($D$2:$EE$2,AL$2-1,$D5:$EE5)/12)*(1+XLOOKUP(AL$2,Assumptions!$C$94:$M$94,Assumptions!$C$97:$M$97)))</f>
        <v>7812.05148</v>
      </c>
      <c r="AM5" s="49">
        <f t="array" ref="AM5">IF(AM$2=1,Assumptions!$H5/12,(SUMIF($D$2:$EE$2,AM$2-1,$D5:$EE5)/12)*(1+XLOOKUP(AM$2,Assumptions!$C$94:$M$94,Assumptions!$C$97:$M$97)))</f>
        <v>7812.05148</v>
      </c>
      <c r="AN5" s="49">
        <f t="array" ref="AN5">IF(AN$2=1,Assumptions!$H5/12,(SUMIF($D$2:$EE$2,AN$2-1,$D5:$EE5)/12)*(1+XLOOKUP(AN$2,Assumptions!$C$94:$M$94,Assumptions!$C$97:$M$97)))</f>
        <v>7968.29251</v>
      </c>
      <c r="AO5" s="49">
        <f t="array" ref="AO5">IF(AO$2=1,Assumptions!$H5/12,(SUMIF($D$2:$EE$2,AO$2-1,$D5:$EE5)/12)*(1+XLOOKUP(AO$2,Assumptions!$C$94:$M$94,Assumptions!$C$97:$M$97)))</f>
        <v>7968.29251</v>
      </c>
      <c r="AP5" s="49">
        <f t="array" ref="AP5">IF(AP$2=1,Assumptions!$H5/12,(SUMIF($D$2:$EE$2,AP$2-1,$D5:$EE5)/12)*(1+XLOOKUP(AP$2,Assumptions!$C$94:$M$94,Assumptions!$C$97:$M$97)))</f>
        <v>7968.29251</v>
      </c>
      <c r="AQ5" s="49">
        <f t="array" ref="AQ5">IF(AQ$2=1,Assumptions!$H5/12,(SUMIF($D$2:$EE$2,AQ$2-1,$D5:$EE5)/12)*(1+XLOOKUP(AQ$2,Assumptions!$C$94:$M$94,Assumptions!$C$97:$M$97)))</f>
        <v>7968.29251</v>
      </c>
      <c r="AR5" s="49">
        <f t="array" ref="AR5">IF(AR$2=1,Assumptions!$H5/12,(SUMIF($D$2:$EE$2,AR$2-1,$D5:$EE5)/12)*(1+XLOOKUP(AR$2,Assumptions!$C$94:$M$94,Assumptions!$C$97:$M$97)))</f>
        <v>7968.29251</v>
      </c>
      <c r="AS5" s="49">
        <f t="array" ref="AS5">IF(AS$2=1,Assumptions!$H5/12,(SUMIF($D$2:$EE$2,AS$2-1,$D5:$EE5)/12)*(1+XLOOKUP(AS$2,Assumptions!$C$94:$M$94,Assumptions!$C$97:$M$97)))</f>
        <v>7968.29251</v>
      </c>
      <c r="AT5" s="49">
        <f t="array" ref="AT5">IF(AT$2=1,Assumptions!$H5/12,(SUMIF($D$2:$EE$2,AT$2-1,$D5:$EE5)/12)*(1+XLOOKUP(AT$2,Assumptions!$C$94:$M$94,Assumptions!$C$97:$M$97)))</f>
        <v>7968.29251</v>
      </c>
      <c r="AU5" s="49">
        <f t="array" ref="AU5">IF(AU$2=1,Assumptions!$H5/12,(SUMIF($D$2:$EE$2,AU$2-1,$D5:$EE5)/12)*(1+XLOOKUP(AU$2,Assumptions!$C$94:$M$94,Assumptions!$C$97:$M$97)))</f>
        <v>7968.29251</v>
      </c>
      <c r="AV5" s="49">
        <f t="array" ref="AV5">IF(AV$2=1,Assumptions!$H5/12,(SUMIF($D$2:$EE$2,AV$2-1,$D5:$EE5)/12)*(1+XLOOKUP(AV$2,Assumptions!$C$94:$M$94,Assumptions!$C$97:$M$97)))</f>
        <v>7968.29251</v>
      </c>
      <c r="AW5" s="49">
        <f t="array" ref="AW5">IF(AW$2=1,Assumptions!$H5/12,(SUMIF($D$2:$EE$2,AW$2-1,$D5:$EE5)/12)*(1+XLOOKUP(AW$2,Assumptions!$C$94:$M$94,Assumptions!$C$97:$M$97)))</f>
        <v>7968.29251</v>
      </c>
      <c r="AX5" s="49">
        <f t="array" ref="AX5">IF(AX$2=1,Assumptions!$H5/12,(SUMIF($D$2:$EE$2,AX$2-1,$D5:$EE5)/12)*(1+XLOOKUP(AX$2,Assumptions!$C$94:$M$94,Assumptions!$C$97:$M$97)))</f>
        <v>7968.29251</v>
      </c>
      <c r="AY5" s="49">
        <f t="array" ref="AY5">IF(AY$2=1,Assumptions!$H5/12,(SUMIF($D$2:$EE$2,AY$2-1,$D5:$EE5)/12)*(1+XLOOKUP(AY$2,Assumptions!$C$94:$M$94,Assumptions!$C$97:$M$97)))</f>
        <v>7968.29251</v>
      </c>
      <c r="AZ5" s="49">
        <f t="array" ref="AZ5">IF(AZ$2=1,Assumptions!$H5/12,(SUMIF($D$2:$EE$2,AZ$2-1,$D5:$EE5)/12)*(1+XLOOKUP(AZ$2,Assumptions!$C$94:$M$94,Assumptions!$C$97:$M$97)))</f>
        <v>8207.341285</v>
      </c>
      <c r="BA5" s="49">
        <f t="array" ref="BA5">IF(BA$2=1,Assumptions!$H5/12,(SUMIF($D$2:$EE$2,BA$2-1,$D5:$EE5)/12)*(1+XLOOKUP(BA$2,Assumptions!$C$94:$M$94,Assumptions!$C$97:$M$97)))</f>
        <v>8207.341285</v>
      </c>
      <c r="BB5" s="49">
        <f t="array" ref="BB5">IF(BB$2=1,Assumptions!$H5/12,(SUMIF($D$2:$EE$2,BB$2-1,$D5:$EE5)/12)*(1+XLOOKUP(BB$2,Assumptions!$C$94:$M$94,Assumptions!$C$97:$M$97)))</f>
        <v>8207.341285</v>
      </c>
      <c r="BC5" s="49">
        <f t="array" ref="BC5">IF(BC$2=1,Assumptions!$H5/12,(SUMIF($D$2:$EE$2,BC$2-1,$D5:$EE5)/12)*(1+XLOOKUP(BC$2,Assumptions!$C$94:$M$94,Assumptions!$C$97:$M$97)))</f>
        <v>8207.341285</v>
      </c>
      <c r="BD5" s="49">
        <f t="array" ref="BD5">IF(BD$2=1,Assumptions!$H5/12,(SUMIF($D$2:$EE$2,BD$2-1,$D5:$EE5)/12)*(1+XLOOKUP(BD$2,Assumptions!$C$94:$M$94,Assumptions!$C$97:$M$97)))</f>
        <v>8207.341285</v>
      </c>
      <c r="BE5" s="49">
        <f t="array" ref="BE5">IF(BE$2=1,Assumptions!$H5/12,(SUMIF($D$2:$EE$2,BE$2-1,$D5:$EE5)/12)*(1+XLOOKUP(BE$2,Assumptions!$C$94:$M$94,Assumptions!$C$97:$M$97)))</f>
        <v>8207.341285</v>
      </c>
      <c r="BF5" s="49">
        <f t="array" ref="BF5">IF(BF$2=1,Assumptions!$H5/12,(SUMIF($D$2:$EE$2,BF$2-1,$D5:$EE5)/12)*(1+XLOOKUP(BF$2,Assumptions!$C$94:$M$94,Assumptions!$C$97:$M$97)))</f>
        <v>8207.341285</v>
      </c>
      <c r="BG5" s="49">
        <f t="array" ref="BG5">IF(BG$2=1,Assumptions!$H5/12,(SUMIF($D$2:$EE$2,BG$2-1,$D5:$EE5)/12)*(1+XLOOKUP(BG$2,Assumptions!$C$94:$M$94,Assumptions!$C$97:$M$97)))</f>
        <v>8207.341285</v>
      </c>
      <c r="BH5" s="49">
        <f t="array" ref="BH5">IF(BH$2=1,Assumptions!$H5/12,(SUMIF($D$2:$EE$2,BH$2-1,$D5:$EE5)/12)*(1+XLOOKUP(BH$2,Assumptions!$C$94:$M$94,Assumptions!$C$97:$M$97)))</f>
        <v>8207.341285</v>
      </c>
      <c r="BI5" s="49">
        <f t="array" ref="BI5">IF(BI$2=1,Assumptions!$H5/12,(SUMIF($D$2:$EE$2,BI$2-1,$D5:$EE5)/12)*(1+XLOOKUP(BI$2,Assumptions!$C$94:$M$94,Assumptions!$C$97:$M$97)))</f>
        <v>8207.341285</v>
      </c>
      <c r="BJ5" s="49">
        <f t="array" ref="BJ5">IF(BJ$2=1,Assumptions!$H5/12,(SUMIF($D$2:$EE$2,BJ$2-1,$D5:$EE5)/12)*(1+XLOOKUP(BJ$2,Assumptions!$C$94:$M$94,Assumptions!$C$97:$M$97)))</f>
        <v>8207.341285</v>
      </c>
      <c r="BK5" s="49">
        <f t="array" ref="BK5">IF(BK$2=1,Assumptions!$H5/12,(SUMIF($D$2:$EE$2,BK$2-1,$D5:$EE5)/12)*(1+XLOOKUP(BK$2,Assumptions!$C$94:$M$94,Assumptions!$C$97:$M$97)))</f>
        <v>8207.341285</v>
      </c>
      <c r="BL5" s="49">
        <f t="array" ref="BL5">IF(BL$2=1,Assumptions!$H5/12,(SUMIF($D$2:$EE$2,BL$2-1,$D5:$EE5)/12)*(1+XLOOKUP(BL$2,Assumptions!$C$94:$M$94,Assumptions!$C$97:$M$97)))</f>
        <v>8453.561523</v>
      </c>
      <c r="BM5" s="49">
        <f t="array" ref="BM5">IF(BM$2=1,Assumptions!$H5/12,(SUMIF($D$2:$EE$2,BM$2-1,$D5:$EE5)/12)*(1+XLOOKUP(BM$2,Assumptions!$C$94:$M$94,Assumptions!$C$97:$M$97)))</f>
        <v>8453.561523</v>
      </c>
      <c r="BN5" s="49">
        <f t="array" ref="BN5">IF(BN$2=1,Assumptions!$H5/12,(SUMIF($D$2:$EE$2,BN$2-1,$D5:$EE5)/12)*(1+XLOOKUP(BN$2,Assumptions!$C$94:$M$94,Assumptions!$C$97:$M$97)))</f>
        <v>8453.561523</v>
      </c>
      <c r="BO5" s="49">
        <f t="array" ref="BO5">IF(BO$2=1,Assumptions!$H5/12,(SUMIF($D$2:$EE$2,BO$2-1,$D5:$EE5)/12)*(1+XLOOKUP(BO$2,Assumptions!$C$94:$M$94,Assumptions!$C$97:$M$97)))</f>
        <v>8453.561523</v>
      </c>
      <c r="BP5" s="49">
        <f t="array" ref="BP5">IF(BP$2=1,Assumptions!$H5/12,(SUMIF($D$2:$EE$2,BP$2-1,$D5:$EE5)/12)*(1+XLOOKUP(BP$2,Assumptions!$C$94:$M$94,Assumptions!$C$97:$M$97)))</f>
        <v>8453.561523</v>
      </c>
      <c r="BQ5" s="49">
        <f t="array" ref="BQ5">IF(BQ$2=1,Assumptions!$H5/12,(SUMIF($D$2:$EE$2,BQ$2-1,$D5:$EE5)/12)*(1+XLOOKUP(BQ$2,Assumptions!$C$94:$M$94,Assumptions!$C$97:$M$97)))</f>
        <v>8453.561523</v>
      </c>
      <c r="BR5" s="49">
        <f t="array" ref="BR5">IF(BR$2=1,Assumptions!$H5/12,(SUMIF($D$2:$EE$2,BR$2-1,$D5:$EE5)/12)*(1+XLOOKUP(BR$2,Assumptions!$C$94:$M$94,Assumptions!$C$97:$M$97)))</f>
        <v>8453.561523</v>
      </c>
      <c r="BS5" s="49">
        <f t="array" ref="BS5">IF(BS$2=1,Assumptions!$H5/12,(SUMIF($D$2:$EE$2,BS$2-1,$D5:$EE5)/12)*(1+XLOOKUP(BS$2,Assumptions!$C$94:$M$94,Assumptions!$C$97:$M$97)))</f>
        <v>8453.561523</v>
      </c>
      <c r="BT5" s="49">
        <f t="array" ref="BT5">IF(BT$2=1,Assumptions!$H5/12,(SUMIF($D$2:$EE$2,BT$2-1,$D5:$EE5)/12)*(1+XLOOKUP(BT$2,Assumptions!$C$94:$M$94,Assumptions!$C$97:$M$97)))</f>
        <v>8453.561523</v>
      </c>
      <c r="BU5" s="49">
        <f t="array" ref="BU5">IF(BU$2=1,Assumptions!$H5/12,(SUMIF($D$2:$EE$2,BU$2-1,$D5:$EE5)/12)*(1+XLOOKUP(BU$2,Assumptions!$C$94:$M$94,Assumptions!$C$97:$M$97)))</f>
        <v>8453.561523</v>
      </c>
      <c r="BV5" s="49">
        <f t="array" ref="BV5">IF(BV$2=1,Assumptions!$H5/12,(SUMIF($D$2:$EE$2,BV$2-1,$D5:$EE5)/12)*(1+XLOOKUP(BV$2,Assumptions!$C$94:$M$94,Assumptions!$C$97:$M$97)))</f>
        <v>8453.561523</v>
      </c>
      <c r="BW5" s="49">
        <f t="array" ref="BW5">IF(BW$2=1,Assumptions!$H5/12,(SUMIF($D$2:$EE$2,BW$2-1,$D5:$EE5)/12)*(1+XLOOKUP(BW$2,Assumptions!$C$94:$M$94,Assumptions!$C$97:$M$97)))</f>
        <v>8453.561523</v>
      </c>
      <c r="BX5" s="49">
        <f t="array" ref="BX5">IF(BX$2=1,Assumptions!$H5/12,(SUMIF($D$2:$EE$2,BX$2-1,$D5:$EE5)/12)*(1+XLOOKUP(BX$2,Assumptions!$C$94:$M$94,Assumptions!$C$97:$M$97)))</f>
        <v>8707.168369</v>
      </c>
      <c r="BY5" s="49">
        <f t="array" ref="BY5">IF(BY$2=1,Assumptions!$H5/12,(SUMIF($D$2:$EE$2,BY$2-1,$D5:$EE5)/12)*(1+XLOOKUP(BY$2,Assumptions!$C$94:$M$94,Assumptions!$C$97:$M$97)))</f>
        <v>8707.168369</v>
      </c>
      <c r="BZ5" s="49">
        <f t="array" ref="BZ5">IF(BZ$2=1,Assumptions!$H5/12,(SUMIF($D$2:$EE$2,BZ$2-1,$D5:$EE5)/12)*(1+XLOOKUP(BZ$2,Assumptions!$C$94:$M$94,Assumptions!$C$97:$M$97)))</f>
        <v>8707.168369</v>
      </c>
      <c r="CA5" s="49">
        <f t="array" ref="CA5">IF(CA$2=1,Assumptions!$H5/12,(SUMIF($D$2:$EE$2,CA$2-1,$D5:$EE5)/12)*(1+XLOOKUP(CA$2,Assumptions!$C$94:$M$94,Assumptions!$C$97:$M$97)))</f>
        <v>8707.168369</v>
      </c>
      <c r="CB5" s="49">
        <f t="array" ref="CB5">IF(CB$2=1,Assumptions!$H5/12,(SUMIF($D$2:$EE$2,CB$2-1,$D5:$EE5)/12)*(1+XLOOKUP(CB$2,Assumptions!$C$94:$M$94,Assumptions!$C$97:$M$97)))</f>
        <v>8707.168369</v>
      </c>
      <c r="CC5" s="49">
        <f t="array" ref="CC5">IF(CC$2=1,Assumptions!$H5/12,(SUMIF($D$2:$EE$2,CC$2-1,$D5:$EE5)/12)*(1+XLOOKUP(CC$2,Assumptions!$C$94:$M$94,Assumptions!$C$97:$M$97)))</f>
        <v>8707.168369</v>
      </c>
      <c r="CD5" s="49">
        <f t="array" ref="CD5">IF(CD$2=1,Assumptions!$H5/12,(SUMIF($D$2:$EE$2,CD$2-1,$D5:$EE5)/12)*(1+XLOOKUP(CD$2,Assumptions!$C$94:$M$94,Assumptions!$C$97:$M$97)))</f>
        <v>8707.168369</v>
      </c>
      <c r="CE5" s="49">
        <f t="array" ref="CE5">IF(CE$2=1,Assumptions!$H5/12,(SUMIF($D$2:$EE$2,CE$2-1,$D5:$EE5)/12)*(1+XLOOKUP(CE$2,Assumptions!$C$94:$M$94,Assumptions!$C$97:$M$97)))</f>
        <v>8707.168369</v>
      </c>
      <c r="CF5" s="49">
        <f t="array" ref="CF5">IF(CF$2=1,Assumptions!$H5/12,(SUMIF($D$2:$EE$2,CF$2-1,$D5:$EE5)/12)*(1+XLOOKUP(CF$2,Assumptions!$C$94:$M$94,Assumptions!$C$97:$M$97)))</f>
        <v>8707.168369</v>
      </c>
      <c r="CG5" s="49">
        <f t="array" ref="CG5">IF(CG$2=1,Assumptions!$H5/12,(SUMIF($D$2:$EE$2,CG$2-1,$D5:$EE5)/12)*(1+XLOOKUP(CG$2,Assumptions!$C$94:$M$94,Assumptions!$C$97:$M$97)))</f>
        <v>8707.168369</v>
      </c>
      <c r="CH5" s="49">
        <f t="array" ref="CH5">IF(CH$2=1,Assumptions!$H5/12,(SUMIF($D$2:$EE$2,CH$2-1,$D5:$EE5)/12)*(1+XLOOKUP(CH$2,Assumptions!$C$94:$M$94,Assumptions!$C$97:$M$97)))</f>
        <v>8707.168369</v>
      </c>
      <c r="CI5" s="49">
        <f t="array" ref="CI5">IF(CI$2=1,Assumptions!$H5/12,(SUMIF($D$2:$EE$2,CI$2-1,$D5:$EE5)/12)*(1+XLOOKUP(CI$2,Assumptions!$C$94:$M$94,Assumptions!$C$97:$M$97)))</f>
        <v>8707.168369</v>
      </c>
      <c r="CJ5" s="49">
        <f t="array" ref="CJ5">IF(CJ$2=1,Assumptions!$H5/12,(SUMIF($D$2:$EE$2,CJ$2-1,$D5:$EE5)/12)*(1+XLOOKUP(CJ$2,Assumptions!$C$94:$M$94,Assumptions!$C$97:$M$97)))</f>
        <v>8968.38342</v>
      </c>
      <c r="CK5" s="49">
        <f t="array" ref="CK5">IF(CK$2=1,Assumptions!$H5/12,(SUMIF($D$2:$EE$2,CK$2-1,$D5:$EE5)/12)*(1+XLOOKUP(CK$2,Assumptions!$C$94:$M$94,Assumptions!$C$97:$M$97)))</f>
        <v>8968.38342</v>
      </c>
      <c r="CL5" s="49">
        <f t="array" ref="CL5">IF(CL$2=1,Assumptions!$H5/12,(SUMIF($D$2:$EE$2,CL$2-1,$D5:$EE5)/12)*(1+XLOOKUP(CL$2,Assumptions!$C$94:$M$94,Assumptions!$C$97:$M$97)))</f>
        <v>8968.38342</v>
      </c>
      <c r="CM5" s="49">
        <f t="array" ref="CM5">IF(CM$2=1,Assumptions!$H5/12,(SUMIF($D$2:$EE$2,CM$2-1,$D5:$EE5)/12)*(1+XLOOKUP(CM$2,Assumptions!$C$94:$M$94,Assumptions!$C$97:$M$97)))</f>
        <v>8968.38342</v>
      </c>
      <c r="CN5" s="49">
        <f t="array" ref="CN5">IF(CN$2=1,Assumptions!$H5/12,(SUMIF($D$2:$EE$2,CN$2-1,$D5:$EE5)/12)*(1+XLOOKUP(CN$2,Assumptions!$C$94:$M$94,Assumptions!$C$97:$M$97)))</f>
        <v>8968.38342</v>
      </c>
      <c r="CO5" s="49">
        <f t="array" ref="CO5">IF(CO$2=1,Assumptions!$H5/12,(SUMIF($D$2:$EE$2,CO$2-1,$D5:$EE5)/12)*(1+XLOOKUP(CO$2,Assumptions!$C$94:$M$94,Assumptions!$C$97:$M$97)))</f>
        <v>8968.38342</v>
      </c>
      <c r="CP5" s="49">
        <f t="array" ref="CP5">IF(CP$2=1,Assumptions!$H5/12,(SUMIF($D$2:$EE$2,CP$2-1,$D5:$EE5)/12)*(1+XLOOKUP(CP$2,Assumptions!$C$94:$M$94,Assumptions!$C$97:$M$97)))</f>
        <v>8968.38342</v>
      </c>
      <c r="CQ5" s="49">
        <f t="array" ref="CQ5">IF(CQ$2=1,Assumptions!$H5/12,(SUMIF($D$2:$EE$2,CQ$2-1,$D5:$EE5)/12)*(1+XLOOKUP(CQ$2,Assumptions!$C$94:$M$94,Assumptions!$C$97:$M$97)))</f>
        <v>8968.38342</v>
      </c>
      <c r="CR5" s="49">
        <f t="array" ref="CR5">IF(CR$2=1,Assumptions!$H5/12,(SUMIF($D$2:$EE$2,CR$2-1,$D5:$EE5)/12)*(1+XLOOKUP(CR$2,Assumptions!$C$94:$M$94,Assumptions!$C$97:$M$97)))</f>
        <v>8968.38342</v>
      </c>
      <c r="CS5" s="49">
        <f t="array" ref="CS5">IF(CS$2=1,Assumptions!$H5/12,(SUMIF($D$2:$EE$2,CS$2-1,$D5:$EE5)/12)*(1+XLOOKUP(CS$2,Assumptions!$C$94:$M$94,Assumptions!$C$97:$M$97)))</f>
        <v>8968.38342</v>
      </c>
      <c r="CT5" s="49">
        <f t="array" ref="CT5">IF(CT$2=1,Assumptions!$H5/12,(SUMIF($D$2:$EE$2,CT$2-1,$D5:$EE5)/12)*(1+XLOOKUP(CT$2,Assumptions!$C$94:$M$94,Assumptions!$C$97:$M$97)))</f>
        <v>8968.38342</v>
      </c>
      <c r="CU5" s="49">
        <f t="array" ref="CU5">IF(CU$2=1,Assumptions!$H5/12,(SUMIF($D$2:$EE$2,CU$2-1,$D5:$EE5)/12)*(1+XLOOKUP(CU$2,Assumptions!$C$94:$M$94,Assumptions!$C$97:$M$97)))</f>
        <v>8968.38342</v>
      </c>
      <c r="CV5" s="49">
        <f t="array" ref="CV5">IF(CV$2=1,Assumptions!$H5/12,(SUMIF($D$2:$EE$2,CV$2-1,$D5:$EE5)/12)*(1+XLOOKUP(CV$2,Assumptions!$C$94:$M$94,Assumptions!$C$97:$M$97)))</f>
        <v>9237.434923</v>
      </c>
      <c r="CW5" s="49">
        <f t="array" ref="CW5">IF(CW$2=1,Assumptions!$H5/12,(SUMIF($D$2:$EE$2,CW$2-1,$D5:$EE5)/12)*(1+XLOOKUP(CW$2,Assumptions!$C$94:$M$94,Assumptions!$C$97:$M$97)))</f>
        <v>9237.434923</v>
      </c>
      <c r="CX5" s="49">
        <f t="array" ref="CX5">IF(CX$2=1,Assumptions!$H5/12,(SUMIF($D$2:$EE$2,CX$2-1,$D5:$EE5)/12)*(1+XLOOKUP(CX$2,Assumptions!$C$94:$M$94,Assumptions!$C$97:$M$97)))</f>
        <v>9237.434923</v>
      </c>
      <c r="CY5" s="49">
        <f t="array" ref="CY5">IF(CY$2=1,Assumptions!$H5/12,(SUMIF($D$2:$EE$2,CY$2-1,$D5:$EE5)/12)*(1+XLOOKUP(CY$2,Assumptions!$C$94:$M$94,Assumptions!$C$97:$M$97)))</f>
        <v>9237.434923</v>
      </c>
      <c r="CZ5" s="49">
        <f t="array" ref="CZ5">IF(CZ$2=1,Assumptions!$H5/12,(SUMIF($D$2:$EE$2,CZ$2-1,$D5:$EE5)/12)*(1+XLOOKUP(CZ$2,Assumptions!$C$94:$M$94,Assumptions!$C$97:$M$97)))</f>
        <v>9237.434923</v>
      </c>
      <c r="DA5" s="49">
        <f t="array" ref="DA5">IF(DA$2=1,Assumptions!$H5/12,(SUMIF($D$2:$EE$2,DA$2-1,$D5:$EE5)/12)*(1+XLOOKUP(DA$2,Assumptions!$C$94:$M$94,Assumptions!$C$97:$M$97)))</f>
        <v>9237.434923</v>
      </c>
      <c r="DB5" s="49">
        <f t="array" ref="DB5">IF(DB$2=1,Assumptions!$H5/12,(SUMIF($D$2:$EE$2,DB$2-1,$D5:$EE5)/12)*(1+XLOOKUP(DB$2,Assumptions!$C$94:$M$94,Assumptions!$C$97:$M$97)))</f>
        <v>9237.434923</v>
      </c>
      <c r="DC5" s="49">
        <f t="array" ref="DC5">IF(DC$2=1,Assumptions!$H5/12,(SUMIF($D$2:$EE$2,DC$2-1,$D5:$EE5)/12)*(1+XLOOKUP(DC$2,Assumptions!$C$94:$M$94,Assumptions!$C$97:$M$97)))</f>
        <v>9237.434923</v>
      </c>
      <c r="DD5" s="49">
        <f t="array" ref="DD5">IF(DD$2=1,Assumptions!$H5/12,(SUMIF($D$2:$EE$2,DD$2-1,$D5:$EE5)/12)*(1+XLOOKUP(DD$2,Assumptions!$C$94:$M$94,Assumptions!$C$97:$M$97)))</f>
        <v>9237.434923</v>
      </c>
      <c r="DE5" s="49">
        <f t="array" ref="DE5">IF(DE$2=1,Assumptions!$H5/12,(SUMIF($D$2:$EE$2,DE$2-1,$D5:$EE5)/12)*(1+XLOOKUP(DE$2,Assumptions!$C$94:$M$94,Assumptions!$C$97:$M$97)))</f>
        <v>9237.434923</v>
      </c>
      <c r="DF5" s="49">
        <f t="array" ref="DF5">IF(DF$2=1,Assumptions!$H5/12,(SUMIF($D$2:$EE$2,DF$2-1,$D5:$EE5)/12)*(1+XLOOKUP(DF$2,Assumptions!$C$94:$M$94,Assumptions!$C$97:$M$97)))</f>
        <v>9237.434923</v>
      </c>
      <c r="DG5" s="49">
        <f t="array" ref="DG5">IF(DG$2=1,Assumptions!$H5/12,(SUMIF($D$2:$EE$2,DG$2-1,$D5:$EE5)/12)*(1+XLOOKUP(DG$2,Assumptions!$C$94:$M$94,Assumptions!$C$97:$M$97)))</f>
        <v>9237.434923</v>
      </c>
      <c r="DH5" s="49">
        <f t="array" ref="DH5">IF(DH$2=1,Assumptions!$H5/12,(SUMIF($D$2:$EE$2,DH$2-1,$D5:$EE5)/12)*(1+XLOOKUP(DH$2,Assumptions!$C$94:$M$94,Assumptions!$C$97:$M$97)))</f>
        <v>9514.557971</v>
      </c>
      <c r="DI5" s="49">
        <f t="array" ref="DI5">IF(DI$2=1,Assumptions!$H5/12,(SUMIF($D$2:$EE$2,DI$2-1,$D5:$EE5)/12)*(1+XLOOKUP(DI$2,Assumptions!$C$94:$M$94,Assumptions!$C$97:$M$97)))</f>
        <v>9514.557971</v>
      </c>
      <c r="DJ5" s="49">
        <f t="array" ref="DJ5">IF(DJ$2=1,Assumptions!$H5/12,(SUMIF($D$2:$EE$2,DJ$2-1,$D5:$EE5)/12)*(1+XLOOKUP(DJ$2,Assumptions!$C$94:$M$94,Assumptions!$C$97:$M$97)))</f>
        <v>9514.557971</v>
      </c>
      <c r="DK5" s="49">
        <f t="array" ref="DK5">IF(DK$2=1,Assumptions!$H5/12,(SUMIF($D$2:$EE$2,DK$2-1,$D5:$EE5)/12)*(1+XLOOKUP(DK$2,Assumptions!$C$94:$M$94,Assumptions!$C$97:$M$97)))</f>
        <v>9514.557971</v>
      </c>
      <c r="DL5" s="49">
        <f t="array" ref="DL5">IF(DL$2=1,Assumptions!$H5/12,(SUMIF($D$2:$EE$2,DL$2-1,$D5:$EE5)/12)*(1+XLOOKUP(DL$2,Assumptions!$C$94:$M$94,Assumptions!$C$97:$M$97)))</f>
        <v>9514.557971</v>
      </c>
      <c r="DM5" s="49">
        <f t="array" ref="DM5">IF(DM$2=1,Assumptions!$H5/12,(SUMIF($D$2:$EE$2,DM$2-1,$D5:$EE5)/12)*(1+XLOOKUP(DM$2,Assumptions!$C$94:$M$94,Assumptions!$C$97:$M$97)))</f>
        <v>9514.557971</v>
      </c>
      <c r="DN5" s="49">
        <f t="array" ref="DN5">IF(DN$2=1,Assumptions!$H5/12,(SUMIF($D$2:$EE$2,DN$2-1,$D5:$EE5)/12)*(1+XLOOKUP(DN$2,Assumptions!$C$94:$M$94,Assumptions!$C$97:$M$97)))</f>
        <v>9514.557971</v>
      </c>
      <c r="DO5" s="49">
        <f t="array" ref="DO5">IF(DO$2=1,Assumptions!$H5/12,(SUMIF($D$2:$EE$2,DO$2-1,$D5:$EE5)/12)*(1+XLOOKUP(DO$2,Assumptions!$C$94:$M$94,Assumptions!$C$97:$M$97)))</f>
        <v>9514.557971</v>
      </c>
      <c r="DP5" s="49">
        <f t="array" ref="DP5">IF(DP$2=1,Assumptions!$H5/12,(SUMIF($D$2:$EE$2,DP$2-1,$D5:$EE5)/12)*(1+XLOOKUP(DP$2,Assumptions!$C$94:$M$94,Assumptions!$C$97:$M$97)))</f>
        <v>9514.557971</v>
      </c>
      <c r="DQ5" s="49">
        <f t="array" ref="DQ5">IF(DQ$2=1,Assumptions!$H5/12,(SUMIF($D$2:$EE$2,DQ$2-1,$D5:$EE5)/12)*(1+XLOOKUP(DQ$2,Assumptions!$C$94:$M$94,Assumptions!$C$97:$M$97)))</f>
        <v>9514.557971</v>
      </c>
      <c r="DR5" s="49">
        <f t="array" ref="DR5">IF(DR$2=1,Assumptions!$H5/12,(SUMIF($D$2:$EE$2,DR$2-1,$D5:$EE5)/12)*(1+XLOOKUP(DR$2,Assumptions!$C$94:$M$94,Assumptions!$C$97:$M$97)))</f>
        <v>9514.557971</v>
      </c>
      <c r="DS5" s="49">
        <f t="array" ref="DS5">IF(DS$2=1,Assumptions!$H5/12,(SUMIF($D$2:$EE$2,DS$2-1,$D5:$EE5)/12)*(1+XLOOKUP(DS$2,Assumptions!$C$94:$M$94,Assumptions!$C$97:$M$97)))</f>
        <v>9514.557971</v>
      </c>
      <c r="DT5" s="49">
        <f t="array" ref="DT5">IF(DT$2=1,Assumptions!$H5/12,(SUMIF($D$2:$EE$2,DT$2-1,$D5:$EE5)/12)*(1+XLOOKUP(DT$2,Assumptions!$C$94:$M$94,Assumptions!$C$97:$M$97)))</f>
        <v>9799.99471</v>
      </c>
      <c r="DU5" s="49">
        <f t="array" ref="DU5">IF(DU$2=1,Assumptions!$H5/12,(SUMIF($D$2:$EE$2,DU$2-1,$D5:$EE5)/12)*(1+XLOOKUP(DU$2,Assumptions!$C$94:$M$94,Assumptions!$C$97:$M$97)))</f>
        <v>9799.99471</v>
      </c>
      <c r="DV5" s="49">
        <f t="array" ref="DV5">IF(DV$2=1,Assumptions!$H5/12,(SUMIF($D$2:$EE$2,DV$2-1,$D5:$EE5)/12)*(1+XLOOKUP(DV$2,Assumptions!$C$94:$M$94,Assumptions!$C$97:$M$97)))</f>
        <v>9799.99471</v>
      </c>
      <c r="DW5" s="49">
        <f t="array" ref="DW5">IF(DW$2=1,Assumptions!$H5/12,(SUMIF($D$2:$EE$2,DW$2-1,$D5:$EE5)/12)*(1+XLOOKUP(DW$2,Assumptions!$C$94:$M$94,Assumptions!$C$97:$M$97)))</f>
        <v>9799.99471</v>
      </c>
      <c r="DX5" s="49">
        <f t="array" ref="DX5">IF(DX$2=1,Assumptions!$H5/12,(SUMIF($D$2:$EE$2,DX$2-1,$D5:$EE5)/12)*(1+XLOOKUP(DX$2,Assumptions!$C$94:$M$94,Assumptions!$C$97:$M$97)))</f>
        <v>9799.99471</v>
      </c>
      <c r="DY5" s="49">
        <f t="array" ref="DY5">IF(DY$2=1,Assumptions!$H5/12,(SUMIF($D$2:$EE$2,DY$2-1,$D5:$EE5)/12)*(1+XLOOKUP(DY$2,Assumptions!$C$94:$M$94,Assumptions!$C$97:$M$97)))</f>
        <v>9799.99471</v>
      </c>
      <c r="DZ5" s="49">
        <f t="array" ref="DZ5">IF(DZ$2=1,Assumptions!$H5/12,(SUMIF($D$2:$EE$2,DZ$2-1,$D5:$EE5)/12)*(1+XLOOKUP(DZ$2,Assumptions!$C$94:$M$94,Assumptions!$C$97:$M$97)))</f>
        <v>9799.99471</v>
      </c>
      <c r="EA5" s="49">
        <f t="array" ref="EA5">IF(EA$2=1,Assumptions!$H5/12,(SUMIF($D$2:$EE$2,EA$2-1,$D5:$EE5)/12)*(1+XLOOKUP(EA$2,Assumptions!$C$94:$M$94,Assumptions!$C$97:$M$97)))</f>
        <v>9799.99471</v>
      </c>
      <c r="EB5" s="49">
        <f t="array" ref="EB5">IF(EB$2=1,Assumptions!$H5/12,(SUMIF($D$2:$EE$2,EB$2-1,$D5:$EE5)/12)*(1+XLOOKUP(EB$2,Assumptions!$C$94:$M$94,Assumptions!$C$97:$M$97)))</f>
        <v>9799.99471</v>
      </c>
      <c r="EC5" s="49">
        <f t="array" ref="EC5">IF(EC$2=1,Assumptions!$H5/12,(SUMIF($D$2:$EE$2,EC$2-1,$D5:$EE5)/12)*(1+XLOOKUP(EC$2,Assumptions!$C$94:$M$94,Assumptions!$C$97:$M$97)))</f>
        <v>9799.99471</v>
      </c>
      <c r="ED5" s="49">
        <f t="array" ref="ED5">IF(ED$2=1,Assumptions!$H5/12,(SUMIF($D$2:$EE$2,ED$2-1,$D5:$EE5)/12)*(1+XLOOKUP(ED$2,Assumptions!$C$94:$M$94,Assumptions!$C$97:$M$97)))</f>
        <v>9799.99471</v>
      </c>
      <c r="EE5" s="49">
        <f t="array" ref="EE5">IF(EE$2=1,Assumptions!$H5/12,(SUMIF($D$2:$EE$2,EE$2-1,$D5:$EE5)/12)*(1+XLOOKUP(EE$2,Assumptions!$C$94:$M$94,Assumptions!$C$97:$M$97)))</f>
        <v>9799.99471</v>
      </c>
    </row>
    <row r="6" ht="15.75" customHeight="1">
      <c r="A6" s="1"/>
      <c r="B6" s="1"/>
      <c r="C6" s="1" t="str">
        <f>Assumptions!B6</f>
        <v>Floor 2 Layout F</v>
      </c>
      <c r="D6" s="49">
        <f t="array" ref="D6">IF(D$2=1,Assumptions!$H6/12,(SUMIF($D$2:$EE$2,D$2-1,$D6:$EE6)/12)*(1+XLOOKUP(D$2,Assumptions!$C$94:$M$94,Assumptions!$C$97:$M$97)))</f>
        <v>2358.7</v>
      </c>
      <c r="E6" s="49">
        <f t="array" ref="E6">IF(E$2=1,Assumptions!$H6/12,(SUMIF($D$2:$EE$2,E$2-1,$D6:$EE6)/12)*(1+XLOOKUP(E$2,Assumptions!$C$94:$M$94,Assumptions!$C$97:$M$97)))</f>
        <v>2358.7</v>
      </c>
      <c r="F6" s="49">
        <f t="array" ref="F6">IF(F$2=1,Assumptions!$H6/12,(SUMIF($D$2:$EE$2,F$2-1,$D6:$EE6)/12)*(1+XLOOKUP(F$2,Assumptions!$C$94:$M$94,Assumptions!$C$97:$M$97)))</f>
        <v>2358.7</v>
      </c>
      <c r="G6" s="49">
        <f t="array" ref="G6">IF(G$2=1,Assumptions!$H6/12,(SUMIF($D$2:$EE$2,G$2-1,$D6:$EE6)/12)*(1+XLOOKUP(G$2,Assumptions!$C$94:$M$94,Assumptions!$C$97:$M$97)))</f>
        <v>2358.7</v>
      </c>
      <c r="H6" s="49">
        <f t="array" ref="H6">IF(H$2=1,Assumptions!$H6/12,(SUMIF($D$2:$EE$2,H$2-1,$D6:$EE6)/12)*(1+XLOOKUP(H$2,Assumptions!$C$94:$M$94,Assumptions!$C$97:$M$97)))</f>
        <v>2358.7</v>
      </c>
      <c r="I6" s="49">
        <f t="array" ref="I6">IF(I$2=1,Assumptions!$H6/12,(SUMIF($D$2:$EE$2,I$2-1,$D6:$EE6)/12)*(1+XLOOKUP(I$2,Assumptions!$C$94:$M$94,Assumptions!$C$97:$M$97)))</f>
        <v>2358.7</v>
      </c>
      <c r="J6" s="49">
        <f t="array" ref="J6">IF(J$2=1,Assumptions!$H6/12,(SUMIF($D$2:$EE$2,J$2-1,$D6:$EE6)/12)*(1+XLOOKUP(J$2,Assumptions!$C$94:$M$94,Assumptions!$C$97:$M$97)))</f>
        <v>2358.7</v>
      </c>
      <c r="K6" s="49">
        <f t="array" ref="K6">IF(K$2=1,Assumptions!$H6/12,(SUMIF($D$2:$EE$2,K$2-1,$D6:$EE6)/12)*(1+XLOOKUP(K$2,Assumptions!$C$94:$M$94,Assumptions!$C$97:$M$97)))</f>
        <v>2358.7</v>
      </c>
      <c r="L6" s="49">
        <f t="array" ref="L6">IF(L$2=1,Assumptions!$H6/12,(SUMIF($D$2:$EE$2,L$2-1,$D6:$EE6)/12)*(1+XLOOKUP(L$2,Assumptions!$C$94:$M$94,Assumptions!$C$97:$M$97)))</f>
        <v>2358.7</v>
      </c>
      <c r="M6" s="49">
        <f t="array" ref="M6">IF(M$2=1,Assumptions!$H6/12,(SUMIF($D$2:$EE$2,M$2-1,$D6:$EE6)/12)*(1+XLOOKUP(M$2,Assumptions!$C$94:$M$94,Assumptions!$C$97:$M$97)))</f>
        <v>2358.7</v>
      </c>
      <c r="N6" s="49">
        <f t="array" ref="N6">IF(N$2=1,Assumptions!$H6/12,(SUMIF($D$2:$EE$2,N$2-1,$D6:$EE6)/12)*(1+XLOOKUP(N$2,Assumptions!$C$94:$M$94,Assumptions!$C$97:$M$97)))</f>
        <v>2358.7</v>
      </c>
      <c r="O6" s="49">
        <f t="array" ref="O6">IF(O$2=1,Assumptions!$H6/12,(SUMIF($D$2:$EE$2,O$2-1,$D6:$EE6)/12)*(1+XLOOKUP(O$2,Assumptions!$C$94:$M$94,Assumptions!$C$97:$M$97)))</f>
        <v>2358.7</v>
      </c>
      <c r="P6" s="49">
        <f t="array" ref="P6">IF(P$2=1,Assumptions!$H6/12,(SUMIF($D$2:$EE$2,P$2-1,$D6:$EE6)/12)*(1+XLOOKUP(P$2,Assumptions!$C$94:$M$94,Assumptions!$C$97:$M$97)))</f>
        <v>2405.874</v>
      </c>
      <c r="Q6" s="49">
        <f t="array" ref="Q6">IF(Q$2=1,Assumptions!$H6/12,(SUMIF($D$2:$EE$2,Q$2-1,$D6:$EE6)/12)*(1+XLOOKUP(Q$2,Assumptions!$C$94:$M$94,Assumptions!$C$97:$M$97)))</f>
        <v>2405.874</v>
      </c>
      <c r="R6" s="49">
        <f t="array" ref="R6">IF(R$2=1,Assumptions!$H6/12,(SUMIF($D$2:$EE$2,R$2-1,$D6:$EE6)/12)*(1+XLOOKUP(R$2,Assumptions!$C$94:$M$94,Assumptions!$C$97:$M$97)))</f>
        <v>2405.874</v>
      </c>
      <c r="S6" s="49">
        <f t="array" ref="S6">IF(S$2=1,Assumptions!$H6/12,(SUMIF($D$2:$EE$2,S$2-1,$D6:$EE6)/12)*(1+XLOOKUP(S$2,Assumptions!$C$94:$M$94,Assumptions!$C$97:$M$97)))</f>
        <v>2405.874</v>
      </c>
      <c r="T6" s="49">
        <f t="array" ref="T6">IF(T$2=1,Assumptions!$H6/12,(SUMIF($D$2:$EE$2,T$2-1,$D6:$EE6)/12)*(1+XLOOKUP(T$2,Assumptions!$C$94:$M$94,Assumptions!$C$97:$M$97)))</f>
        <v>2405.874</v>
      </c>
      <c r="U6" s="49">
        <f t="array" ref="U6">IF(U$2=1,Assumptions!$H6/12,(SUMIF($D$2:$EE$2,U$2-1,$D6:$EE6)/12)*(1+XLOOKUP(U$2,Assumptions!$C$94:$M$94,Assumptions!$C$97:$M$97)))</f>
        <v>2405.874</v>
      </c>
      <c r="V6" s="49">
        <f t="array" ref="V6">IF(V$2=1,Assumptions!$H6/12,(SUMIF($D$2:$EE$2,V$2-1,$D6:$EE6)/12)*(1+XLOOKUP(V$2,Assumptions!$C$94:$M$94,Assumptions!$C$97:$M$97)))</f>
        <v>2405.874</v>
      </c>
      <c r="W6" s="49">
        <f t="array" ref="W6">IF(W$2=1,Assumptions!$H6/12,(SUMIF($D$2:$EE$2,W$2-1,$D6:$EE6)/12)*(1+XLOOKUP(W$2,Assumptions!$C$94:$M$94,Assumptions!$C$97:$M$97)))</f>
        <v>2405.874</v>
      </c>
      <c r="X6" s="49">
        <f t="array" ref="X6">IF(X$2=1,Assumptions!$H6/12,(SUMIF($D$2:$EE$2,X$2-1,$D6:$EE6)/12)*(1+XLOOKUP(X$2,Assumptions!$C$94:$M$94,Assumptions!$C$97:$M$97)))</f>
        <v>2405.874</v>
      </c>
      <c r="Y6" s="49">
        <f t="array" ref="Y6">IF(Y$2=1,Assumptions!$H6/12,(SUMIF($D$2:$EE$2,Y$2-1,$D6:$EE6)/12)*(1+XLOOKUP(Y$2,Assumptions!$C$94:$M$94,Assumptions!$C$97:$M$97)))</f>
        <v>2405.874</v>
      </c>
      <c r="Z6" s="49">
        <f t="array" ref="Z6">IF(Z$2=1,Assumptions!$H6/12,(SUMIF($D$2:$EE$2,Z$2-1,$D6:$EE6)/12)*(1+XLOOKUP(Z$2,Assumptions!$C$94:$M$94,Assumptions!$C$97:$M$97)))</f>
        <v>2405.874</v>
      </c>
      <c r="AA6" s="49">
        <f t="array" ref="AA6">IF(AA$2=1,Assumptions!$H6/12,(SUMIF($D$2:$EE$2,AA$2-1,$D6:$EE6)/12)*(1+XLOOKUP(AA$2,Assumptions!$C$94:$M$94,Assumptions!$C$97:$M$97)))</f>
        <v>2405.874</v>
      </c>
      <c r="AB6" s="49">
        <f t="array" ref="AB6">IF(AB$2=1,Assumptions!$H6/12,(SUMIF($D$2:$EE$2,AB$2-1,$D6:$EE6)/12)*(1+XLOOKUP(AB$2,Assumptions!$C$94:$M$94,Assumptions!$C$97:$M$97)))</f>
        <v>2453.99148</v>
      </c>
      <c r="AC6" s="49">
        <f t="array" ref="AC6">IF(AC$2=1,Assumptions!$H6/12,(SUMIF($D$2:$EE$2,AC$2-1,$D6:$EE6)/12)*(1+XLOOKUP(AC$2,Assumptions!$C$94:$M$94,Assumptions!$C$97:$M$97)))</f>
        <v>2453.99148</v>
      </c>
      <c r="AD6" s="49">
        <f t="array" ref="AD6">IF(AD$2=1,Assumptions!$H6/12,(SUMIF($D$2:$EE$2,AD$2-1,$D6:$EE6)/12)*(1+XLOOKUP(AD$2,Assumptions!$C$94:$M$94,Assumptions!$C$97:$M$97)))</f>
        <v>2453.99148</v>
      </c>
      <c r="AE6" s="49">
        <f t="array" ref="AE6">IF(AE$2=1,Assumptions!$H6/12,(SUMIF($D$2:$EE$2,AE$2-1,$D6:$EE6)/12)*(1+XLOOKUP(AE$2,Assumptions!$C$94:$M$94,Assumptions!$C$97:$M$97)))</f>
        <v>2453.99148</v>
      </c>
      <c r="AF6" s="49">
        <f t="array" ref="AF6">IF(AF$2=1,Assumptions!$H6/12,(SUMIF($D$2:$EE$2,AF$2-1,$D6:$EE6)/12)*(1+XLOOKUP(AF$2,Assumptions!$C$94:$M$94,Assumptions!$C$97:$M$97)))</f>
        <v>2453.99148</v>
      </c>
      <c r="AG6" s="49">
        <f t="array" ref="AG6">IF(AG$2=1,Assumptions!$H6/12,(SUMIF($D$2:$EE$2,AG$2-1,$D6:$EE6)/12)*(1+XLOOKUP(AG$2,Assumptions!$C$94:$M$94,Assumptions!$C$97:$M$97)))</f>
        <v>2453.99148</v>
      </c>
      <c r="AH6" s="49">
        <f t="array" ref="AH6">IF(AH$2=1,Assumptions!$H6/12,(SUMIF($D$2:$EE$2,AH$2-1,$D6:$EE6)/12)*(1+XLOOKUP(AH$2,Assumptions!$C$94:$M$94,Assumptions!$C$97:$M$97)))</f>
        <v>2453.99148</v>
      </c>
      <c r="AI6" s="49">
        <f t="array" ref="AI6">IF(AI$2=1,Assumptions!$H6/12,(SUMIF($D$2:$EE$2,AI$2-1,$D6:$EE6)/12)*(1+XLOOKUP(AI$2,Assumptions!$C$94:$M$94,Assumptions!$C$97:$M$97)))</f>
        <v>2453.99148</v>
      </c>
      <c r="AJ6" s="49">
        <f t="array" ref="AJ6">IF(AJ$2=1,Assumptions!$H6/12,(SUMIF($D$2:$EE$2,AJ$2-1,$D6:$EE6)/12)*(1+XLOOKUP(AJ$2,Assumptions!$C$94:$M$94,Assumptions!$C$97:$M$97)))</f>
        <v>2453.99148</v>
      </c>
      <c r="AK6" s="49">
        <f t="array" ref="AK6">IF(AK$2=1,Assumptions!$H6/12,(SUMIF($D$2:$EE$2,AK$2-1,$D6:$EE6)/12)*(1+XLOOKUP(AK$2,Assumptions!$C$94:$M$94,Assumptions!$C$97:$M$97)))</f>
        <v>2453.99148</v>
      </c>
      <c r="AL6" s="49">
        <f t="array" ref="AL6">IF(AL$2=1,Assumptions!$H6/12,(SUMIF($D$2:$EE$2,AL$2-1,$D6:$EE6)/12)*(1+XLOOKUP(AL$2,Assumptions!$C$94:$M$94,Assumptions!$C$97:$M$97)))</f>
        <v>2453.99148</v>
      </c>
      <c r="AM6" s="49">
        <f t="array" ref="AM6">IF(AM$2=1,Assumptions!$H6/12,(SUMIF($D$2:$EE$2,AM$2-1,$D6:$EE6)/12)*(1+XLOOKUP(AM$2,Assumptions!$C$94:$M$94,Assumptions!$C$97:$M$97)))</f>
        <v>2453.99148</v>
      </c>
      <c r="AN6" s="49">
        <f t="array" ref="AN6">IF(AN$2=1,Assumptions!$H6/12,(SUMIF($D$2:$EE$2,AN$2-1,$D6:$EE6)/12)*(1+XLOOKUP(AN$2,Assumptions!$C$94:$M$94,Assumptions!$C$97:$M$97)))</f>
        <v>2503.07131</v>
      </c>
      <c r="AO6" s="49">
        <f t="array" ref="AO6">IF(AO$2=1,Assumptions!$H6/12,(SUMIF($D$2:$EE$2,AO$2-1,$D6:$EE6)/12)*(1+XLOOKUP(AO$2,Assumptions!$C$94:$M$94,Assumptions!$C$97:$M$97)))</f>
        <v>2503.07131</v>
      </c>
      <c r="AP6" s="49">
        <f t="array" ref="AP6">IF(AP$2=1,Assumptions!$H6/12,(SUMIF($D$2:$EE$2,AP$2-1,$D6:$EE6)/12)*(1+XLOOKUP(AP$2,Assumptions!$C$94:$M$94,Assumptions!$C$97:$M$97)))</f>
        <v>2503.07131</v>
      </c>
      <c r="AQ6" s="49">
        <f t="array" ref="AQ6">IF(AQ$2=1,Assumptions!$H6/12,(SUMIF($D$2:$EE$2,AQ$2-1,$D6:$EE6)/12)*(1+XLOOKUP(AQ$2,Assumptions!$C$94:$M$94,Assumptions!$C$97:$M$97)))</f>
        <v>2503.07131</v>
      </c>
      <c r="AR6" s="49">
        <f t="array" ref="AR6">IF(AR$2=1,Assumptions!$H6/12,(SUMIF($D$2:$EE$2,AR$2-1,$D6:$EE6)/12)*(1+XLOOKUP(AR$2,Assumptions!$C$94:$M$94,Assumptions!$C$97:$M$97)))</f>
        <v>2503.07131</v>
      </c>
      <c r="AS6" s="49">
        <f t="array" ref="AS6">IF(AS$2=1,Assumptions!$H6/12,(SUMIF($D$2:$EE$2,AS$2-1,$D6:$EE6)/12)*(1+XLOOKUP(AS$2,Assumptions!$C$94:$M$94,Assumptions!$C$97:$M$97)))</f>
        <v>2503.07131</v>
      </c>
      <c r="AT6" s="49">
        <f t="array" ref="AT6">IF(AT$2=1,Assumptions!$H6/12,(SUMIF($D$2:$EE$2,AT$2-1,$D6:$EE6)/12)*(1+XLOOKUP(AT$2,Assumptions!$C$94:$M$94,Assumptions!$C$97:$M$97)))</f>
        <v>2503.07131</v>
      </c>
      <c r="AU6" s="49">
        <f t="array" ref="AU6">IF(AU$2=1,Assumptions!$H6/12,(SUMIF($D$2:$EE$2,AU$2-1,$D6:$EE6)/12)*(1+XLOOKUP(AU$2,Assumptions!$C$94:$M$94,Assumptions!$C$97:$M$97)))</f>
        <v>2503.07131</v>
      </c>
      <c r="AV6" s="49">
        <f t="array" ref="AV6">IF(AV$2=1,Assumptions!$H6/12,(SUMIF($D$2:$EE$2,AV$2-1,$D6:$EE6)/12)*(1+XLOOKUP(AV$2,Assumptions!$C$94:$M$94,Assumptions!$C$97:$M$97)))</f>
        <v>2503.07131</v>
      </c>
      <c r="AW6" s="49">
        <f t="array" ref="AW6">IF(AW$2=1,Assumptions!$H6/12,(SUMIF($D$2:$EE$2,AW$2-1,$D6:$EE6)/12)*(1+XLOOKUP(AW$2,Assumptions!$C$94:$M$94,Assumptions!$C$97:$M$97)))</f>
        <v>2503.07131</v>
      </c>
      <c r="AX6" s="49">
        <f t="array" ref="AX6">IF(AX$2=1,Assumptions!$H6/12,(SUMIF($D$2:$EE$2,AX$2-1,$D6:$EE6)/12)*(1+XLOOKUP(AX$2,Assumptions!$C$94:$M$94,Assumptions!$C$97:$M$97)))</f>
        <v>2503.07131</v>
      </c>
      <c r="AY6" s="49">
        <f t="array" ref="AY6">IF(AY$2=1,Assumptions!$H6/12,(SUMIF($D$2:$EE$2,AY$2-1,$D6:$EE6)/12)*(1+XLOOKUP(AY$2,Assumptions!$C$94:$M$94,Assumptions!$C$97:$M$97)))</f>
        <v>2503.07131</v>
      </c>
      <c r="AZ6" s="49">
        <f t="array" ref="AZ6">IF(AZ$2=1,Assumptions!$H6/12,(SUMIF($D$2:$EE$2,AZ$2-1,$D6:$EE6)/12)*(1+XLOOKUP(AZ$2,Assumptions!$C$94:$M$94,Assumptions!$C$97:$M$97)))</f>
        <v>2578.163449</v>
      </c>
      <c r="BA6" s="49">
        <f t="array" ref="BA6">IF(BA$2=1,Assumptions!$H6/12,(SUMIF($D$2:$EE$2,BA$2-1,$D6:$EE6)/12)*(1+XLOOKUP(BA$2,Assumptions!$C$94:$M$94,Assumptions!$C$97:$M$97)))</f>
        <v>2578.163449</v>
      </c>
      <c r="BB6" s="49">
        <f t="array" ref="BB6">IF(BB$2=1,Assumptions!$H6/12,(SUMIF($D$2:$EE$2,BB$2-1,$D6:$EE6)/12)*(1+XLOOKUP(BB$2,Assumptions!$C$94:$M$94,Assumptions!$C$97:$M$97)))</f>
        <v>2578.163449</v>
      </c>
      <c r="BC6" s="49">
        <f t="array" ref="BC6">IF(BC$2=1,Assumptions!$H6/12,(SUMIF($D$2:$EE$2,BC$2-1,$D6:$EE6)/12)*(1+XLOOKUP(BC$2,Assumptions!$C$94:$M$94,Assumptions!$C$97:$M$97)))</f>
        <v>2578.163449</v>
      </c>
      <c r="BD6" s="49">
        <f t="array" ref="BD6">IF(BD$2=1,Assumptions!$H6/12,(SUMIF($D$2:$EE$2,BD$2-1,$D6:$EE6)/12)*(1+XLOOKUP(BD$2,Assumptions!$C$94:$M$94,Assumptions!$C$97:$M$97)))</f>
        <v>2578.163449</v>
      </c>
      <c r="BE6" s="49">
        <f t="array" ref="BE6">IF(BE$2=1,Assumptions!$H6/12,(SUMIF($D$2:$EE$2,BE$2-1,$D6:$EE6)/12)*(1+XLOOKUP(BE$2,Assumptions!$C$94:$M$94,Assumptions!$C$97:$M$97)))</f>
        <v>2578.163449</v>
      </c>
      <c r="BF6" s="49">
        <f t="array" ref="BF6">IF(BF$2=1,Assumptions!$H6/12,(SUMIF($D$2:$EE$2,BF$2-1,$D6:$EE6)/12)*(1+XLOOKUP(BF$2,Assumptions!$C$94:$M$94,Assumptions!$C$97:$M$97)))</f>
        <v>2578.163449</v>
      </c>
      <c r="BG6" s="49">
        <f t="array" ref="BG6">IF(BG$2=1,Assumptions!$H6/12,(SUMIF($D$2:$EE$2,BG$2-1,$D6:$EE6)/12)*(1+XLOOKUP(BG$2,Assumptions!$C$94:$M$94,Assumptions!$C$97:$M$97)))</f>
        <v>2578.163449</v>
      </c>
      <c r="BH6" s="49">
        <f t="array" ref="BH6">IF(BH$2=1,Assumptions!$H6/12,(SUMIF($D$2:$EE$2,BH$2-1,$D6:$EE6)/12)*(1+XLOOKUP(BH$2,Assumptions!$C$94:$M$94,Assumptions!$C$97:$M$97)))</f>
        <v>2578.163449</v>
      </c>
      <c r="BI6" s="49">
        <f t="array" ref="BI6">IF(BI$2=1,Assumptions!$H6/12,(SUMIF($D$2:$EE$2,BI$2-1,$D6:$EE6)/12)*(1+XLOOKUP(BI$2,Assumptions!$C$94:$M$94,Assumptions!$C$97:$M$97)))</f>
        <v>2578.163449</v>
      </c>
      <c r="BJ6" s="49">
        <f t="array" ref="BJ6">IF(BJ$2=1,Assumptions!$H6/12,(SUMIF($D$2:$EE$2,BJ$2-1,$D6:$EE6)/12)*(1+XLOOKUP(BJ$2,Assumptions!$C$94:$M$94,Assumptions!$C$97:$M$97)))</f>
        <v>2578.163449</v>
      </c>
      <c r="BK6" s="49">
        <f t="array" ref="BK6">IF(BK$2=1,Assumptions!$H6/12,(SUMIF($D$2:$EE$2,BK$2-1,$D6:$EE6)/12)*(1+XLOOKUP(BK$2,Assumptions!$C$94:$M$94,Assumptions!$C$97:$M$97)))</f>
        <v>2578.163449</v>
      </c>
      <c r="BL6" s="49">
        <f t="array" ref="BL6">IF(BL$2=1,Assumptions!$H6/12,(SUMIF($D$2:$EE$2,BL$2-1,$D6:$EE6)/12)*(1+XLOOKUP(BL$2,Assumptions!$C$94:$M$94,Assumptions!$C$97:$M$97)))</f>
        <v>2655.508352</v>
      </c>
      <c r="BM6" s="49">
        <f t="array" ref="BM6">IF(BM$2=1,Assumptions!$H6/12,(SUMIF($D$2:$EE$2,BM$2-1,$D6:$EE6)/12)*(1+XLOOKUP(BM$2,Assumptions!$C$94:$M$94,Assumptions!$C$97:$M$97)))</f>
        <v>2655.508352</v>
      </c>
      <c r="BN6" s="49">
        <f t="array" ref="BN6">IF(BN$2=1,Assumptions!$H6/12,(SUMIF($D$2:$EE$2,BN$2-1,$D6:$EE6)/12)*(1+XLOOKUP(BN$2,Assumptions!$C$94:$M$94,Assumptions!$C$97:$M$97)))</f>
        <v>2655.508352</v>
      </c>
      <c r="BO6" s="49">
        <f t="array" ref="BO6">IF(BO$2=1,Assumptions!$H6/12,(SUMIF($D$2:$EE$2,BO$2-1,$D6:$EE6)/12)*(1+XLOOKUP(BO$2,Assumptions!$C$94:$M$94,Assumptions!$C$97:$M$97)))</f>
        <v>2655.508352</v>
      </c>
      <c r="BP6" s="49">
        <f t="array" ref="BP6">IF(BP$2=1,Assumptions!$H6/12,(SUMIF($D$2:$EE$2,BP$2-1,$D6:$EE6)/12)*(1+XLOOKUP(BP$2,Assumptions!$C$94:$M$94,Assumptions!$C$97:$M$97)))</f>
        <v>2655.508352</v>
      </c>
      <c r="BQ6" s="49">
        <f t="array" ref="BQ6">IF(BQ$2=1,Assumptions!$H6/12,(SUMIF($D$2:$EE$2,BQ$2-1,$D6:$EE6)/12)*(1+XLOOKUP(BQ$2,Assumptions!$C$94:$M$94,Assumptions!$C$97:$M$97)))</f>
        <v>2655.508352</v>
      </c>
      <c r="BR6" s="49">
        <f t="array" ref="BR6">IF(BR$2=1,Assumptions!$H6/12,(SUMIF($D$2:$EE$2,BR$2-1,$D6:$EE6)/12)*(1+XLOOKUP(BR$2,Assumptions!$C$94:$M$94,Assumptions!$C$97:$M$97)))</f>
        <v>2655.508352</v>
      </c>
      <c r="BS6" s="49">
        <f t="array" ref="BS6">IF(BS$2=1,Assumptions!$H6/12,(SUMIF($D$2:$EE$2,BS$2-1,$D6:$EE6)/12)*(1+XLOOKUP(BS$2,Assumptions!$C$94:$M$94,Assumptions!$C$97:$M$97)))</f>
        <v>2655.508352</v>
      </c>
      <c r="BT6" s="49">
        <f t="array" ref="BT6">IF(BT$2=1,Assumptions!$H6/12,(SUMIF($D$2:$EE$2,BT$2-1,$D6:$EE6)/12)*(1+XLOOKUP(BT$2,Assumptions!$C$94:$M$94,Assumptions!$C$97:$M$97)))</f>
        <v>2655.508352</v>
      </c>
      <c r="BU6" s="49">
        <f t="array" ref="BU6">IF(BU$2=1,Assumptions!$H6/12,(SUMIF($D$2:$EE$2,BU$2-1,$D6:$EE6)/12)*(1+XLOOKUP(BU$2,Assumptions!$C$94:$M$94,Assumptions!$C$97:$M$97)))</f>
        <v>2655.508352</v>
      </c>
      <c r="BV6" s="49">
        <f t="array" ref="BV6">IF(BV$2=1,Assumptions!$H6/12,(SUMIF($D$2:$EE$2,BV$2-1,$D6:$EE6)/12)*(1+XLOOKUP(BV$2,Assumptions!$C$94:$M$94,Assumptions!$C$97:$M$97)))</f>
        <v>2655.508352</v>
      </c>
      <c r="BW6" s="49">
        <f t="array" ref="BW6">IF(BW$2=1,Assumptions!$H6/12,(SUMIF($D$2:$EE$2,BW$2-1,$D6:$EE6)/12)*(1+XLOOKUP(BW$2,Assumptions!$C$94:$M$94,Assumptions!$C$97:$M$97)))</f>
        <v>2655.508352</v>
      </c>
      <c r="BX6" s="49">
        <f t="array" ref="BX6">IF(BX$2=1,Assumptions!$H6/12,(SUMIF($D$2:$EE$2,BX$2-1,$D6:$EE6)/12)*(1+XLOOKUP(BX$2,Assumptions!$C$94:$M$94,Assumptions!$C$97:$M$97)))</f>
        <v>2735.173603</v>
      </c>
      <c r="BY6" s="49">
        <f t="array" ref="BY6">IF(BY$2=1,Assumptions!$H6/12,(SUMIF($D$2:$EE$2,BY$2-1,$D6:$EE6)/12)*(1+XLOOKUP(BY$2,Assumptions!$C$94:$M$94,Assumptions!$C$97:$M$97)))</f>
        <v>2735.173603</v>
      </c>
      <c r="BZ6" s="49">
        <f t="array" ref="BZ6">IF(BZ$2=1,Assumptions!$H6/12,(SUMIF($D$2:$EE$2,BZ$2-1,$D6:$EE6)/12)*(1+XLOOKUP(BZ$2,Assumptions!$C$94:$M$94,Assumptions!$C$97:$M$97)))</f>
        <v>2735.173603</v>
      </c>
      <c r="CA6" s="49">
        <f t="array" ref="CA6">IF(CA$2=1,Assumptions!$H6/12,(SUMIF($D$2:$EE$2,CA$2-1,$D6:$EE6)/12)*(1+XLOOKUP(CA$2,Assumptions!$C$94:$M$94,Assumptions!$C$97:$M$97)))</f>
        <v>2735.173603</v>
      </c>
      <c r="CB6" s="49">
        <f t="array" ref="CB6">IF(CB$2=1,Assumptions!$H6/12,(SUMIF($D$2:$EE$2,CB$2-1,$D6:$EE6)/12)*(1+XLOOKUP(CB$2,Assumptions!$C$94:$M$94,Assumptions!$C$97:$M$97)))</f>
        <v>2735.173603</v>
      </c>
      <c r="CC6" s="49">
        <f t="array" ref="CC6">IF(CC$2=1,Assumptions!$H6/12,(SUMIF($D$2:$EE$2,CC$2-1,$D6:$EE6)/12)*(1+XLOOKUP(CC$2,Assumptions!$C$94:$M$94,Assumptions!$C$97:$M$97)))</f>
        <v>2735.173603</v>
      </c>
      <c r="CD6" s="49">
        <f t="array" ref="CD6">IF(CD$2=1,Assumptions!$H6/12,(SUMIF($D$2:$EE$2,CD$2-1,$D6:$EE6)/12)*(1+XLOOKUP(CD$2,Assumptions!$C$94:$M$94,Assumptions!$C$97:$M$97)))</f>
        <v>2735.173603</v>
      </c>
      <c r="CE6" s="49">
        <f t="array" ref="CE6">IF(CE$2=1,Assumptions!$H6/12,(SUMIF($D$2:$EE$2,CE$2-1,$D6:$EE6)/12)*(1+XLOOKUP(CE$2,Assumptions!$C$94:$M$94,Assumptions!$C$97:$M$97)))</f>
        <v>2735.173603</v>
      </c>
      <c r="CF6" s="49">
        <f t="array" ref="CF6">IF(CF$2=1,Assumptions!$H6/12,(SUMIF($D$2:$EE$2,CF$2-1,$D6:$EE6)/12)*(1+XLOOKUP(CF$2,Assumptions!$C$94:$M$94,Assumptions!$C$97:$M$97)))</f>
        <v>2735.173603</v>
      </c>
      <c r="CG6" s="49">
        <f t="array" ref="CG6">IF(CG$2=1,Assumptions!$H6/12,(SUMIF($D$2:$EE$2,CG$2-1,$D6:$EE6)/12)*(1+XLOOKUP(CG$2,Assumptions!$C$94:$M$94,Assumptions!$C$97:$M$97)))</f>
        <v>2735.173603</v>
      </c>
      <c r="CH6" s="49">
        <f t="array" ref="CH6">IF(CH$2=1,Assumptions!$H6/12,(SUMIF($D$2:$EE$2,CH$2-1,$D6:$EE6)/12)*(1+XLOOKUP(CH$2,Assumptions!$C$94:$M$94,Assumptions!$C$97:$M$97)))</f>
        <v>2735.173603</v>
      </c>
      <c r="CI6" s="49">
        <f t="array" ref="CI6">IF(CI$2=1,Assumptions!$H6/12,(SUMIF($D$2:$EE$2,CI$2-1,$D6:$EE6)/12)*(1+XLOOKUP(CI$2,Assumptions!$C$94:$M$94,Assumptions!$C$97:$M$97)))</f>
        <v>2735.173603</v>
      </c>
      <c r="CJ6" s="49">
        <f t="array" ref="CJ6">IF(CJ$2=1,Assumptions!$H6/12,(SUMIF($D$2:$EE$2,CJ$2-1,$D6:$EE6)/12)*(1+XLOOKUP(CJ$2,Assumptions!$C$94:$M$94,Assumptions!$C$97:$M$97)))</f>
        <v>2817.228811</v>
      </c>
      <c r="CK6" s="49">
        <f t="array" ref="CK6">IF(CK$2=1,Assumptions!$H6/12,(SUMIF($D$2:$EE$2,CK$2-1,$D6:$EE6)/12)*(1+XLOOKUP(CK$2,Assumptions!$C$94:$M$94,Assumptions!$C$97:$M$97)))</f>
        <v>2817.228811</v>
      </c>
      <c r="CL6" s="49">
        <f t="array" ref="CL6">IF(CL$2=1,Assumptions!$H6/12,(SUMIF($D$2:$EE$2,CL$2-1,$D6:$EE6)/12)*(1+XLOOKUP(CL$2,Assumptions!$C$94:$M$94,Assumptions!$C$97:$M$97)))</f>
        <v>2817.228811</v>
      </c>
      <c r="CM6" s="49">
        <f t="array" ref="CM6">IF(CM$2=1,Assumptions!$H6/12,(SUMIF($D$2:$EE$2,CM$2-1,$D6:$EE6)/12)*(1+XLOOKUP(CM$2,Assumptions!$C$94:$M$94,Assumptions!$C$97:$M$97)))</f>
        <v>2817.228811</v>
      </c>
      <c r="CN6" s="49">
        <f t="array" ref="CN6">IF(CN$2=1,Assumptions!$H6/12,(SUMIF($D$2:$EE$2,CN$2-1,$D6:$EE6)/12)*(1+XLOOKUP(CN$2,Assumptions!$C$94:$M$94,Assumptions!$C$97:$M$97)))</f>
        <v>2817.228811</v>
      </c>
      <c r="CO6" s="49">
        <f t="array" ref="CO6">IF(CO$2=1,Assumptions!$H6/12,(SUMIF($D$2:$EE$2,CO$2-1,$D6:$EE6)/12)*(1+XLOOKUP(CO$2,Assumptions!$C$94:$M$94,Assumptions!$C$97:$M$97)))</f>
        <v>2817.228811</v>
      </c>
      <c r="CP6" s="49">
        <f t="array" ref="CP6">IF(CP$2=1,Assumptions!$H6/12,(SUMIF($D$2:$EE$2,CP$2-1,$D6:$EE6)/12)*(1+XLOOKUP(CP$2,Assumptions!$C$94:$M$94,Assumptions!$C$97:$M$97)))</f>
        <v>2817.228811</v>
      </c>
      <c r="CQ6" s="49">
        <f t="array" ref="CQ6">IF(CQ$2=1,Assumptions!$H6/12,(SUMIF($D$2:$EE$2,CQ$2-1,$D6:$EE6)/12)*(1+XLOOKUP(CQ$2,Assumptions!$C$94:$M$94,Assumptions!$C$97:$M$97)))</f>
        <v>2817.228811</v>
      </c>
      <c r="CR6" s="49">
        <f t="array" ref="CR6">IF(CR$2=1,Assumptions!$H6/12,(SUMIF($D$2:$EE$2,CR$2-1,$D6:$EE6)/12)*(1+XLOOKUP(CR$2,Assumptions!$C$94:$M$94,Assumptions!$C$97:$M$97)))</f>
        <v>2817.228811</v>
      </c>
      <c r="CS6" s="49">
        <f t="array" ref="CS6">IF(CS$2=1,Assumptions!$H6/12,(SUMIF($D$2:$EE$2,CS$2-1,$D6:$EE6)/12)*(1+XLOOKUP(CS$2,Assumptions!$C$94:$M$94,Assumptions!$C$97:$M$97)))</f>
        <v>2817.228811</v>
      </c>
      <c r="CT6" s="49">
        <f t="array" ref="CT6">IF(CT$2=1,Assumptions!$H6/12,(SUMIF($D$2:$EE$2,CT$2-1,$D6:$EE6)/12)*(1+XLOOKUP(CT$2,Assumptions!$C$94:$M$94,Assumptions!$C$97:$M$97)))</f>
        <v>2817.228811</v>
      </c>
      <c r="CU6" s="49">
        <f t="array" ref="CU6">IF(CU$2=1,Assumptions!$H6/12,(SUMIF($D$2:$EE$2,CU$2-1,$D6:$EE6)/12)*(1+XLOOKUP(CU$2,Assumptions!$C$94:$M$94,Assumptions!$C$97:$M$97)))</f>
        <v>2817.228811</v>
      </c>
      <c r="CV6" s="49">
        <f t="array" ref="CV6">IF(CV$2=1,Assumptions!$H6/12,(SUMIF($D$2:$EE$2,CV$2-1,$D6:$EE6)/12)*(1+XLOOKUP(CV$2,Assumptions!$C$94:$M$94,Assumptions!$C$97:$M$97)))</f>
        <v>2901.745675</v>
      </c>
      <c r="CW6" s="49">
        <f t="array" ref="CW6">IF(CW$2=1,Assumptions!$H6/12,(SUMIF($D$2:$EE$2,CW$2-1,$D6:$EE6)/12)*(1+XLOOKUP(CW$2,Assumptions!$C$94:$M$94,Assumptions!$C$97:$M$97)))</f>
        <v>2901.745675</v>
      </c>
      <c r="CX6" s="49">
        <f t="array" ref="CX6">IF(CX$2=1,Assumptions!$H6/12,(SUMIF($D$2:$EE$2,CX$2-1,$D6:$EE6)/12)*(1+XLOOKUP(CX$2,Assumptions!$C$94:$M$94,Assumptions!$C$97:$M$97)))</f>
        <v>2901.745675</v>
      </c>
      <c r="CY6" s="49">
        <f t="array" ref="CY6">IF(CY$2=1,Assumptions!$H6/12,(SUMIF($D$2:$EE$2,CY$2-1,$D6:$EE6)/12)*(1+XLOOKUP(CY$2,Assumptions!$C$94:$M$94,Assumptions!$C$97:$M$97)))</f>
        <v>2901.745675</v>
      </c>
      <c r="CZ6" s="49">
        <f t="array" ref="CZ6">IF(CZ$2=1,Assumptions!$H6/12,(SUMIF($D$2:$EE$2,CZ$2-1,$D6:$EE6)/12)*(1+XLOOKUP(CZ$2,Assumptions!$C$94:$M$94,Assumptions!$C$97:$M$97)))</f>
        <v>2901.745675</v>
      </c>
      <c r="DA6" s="49">
        <f t="array" ref="DA6">IF(DA$2=1,Assumptions!$H6/12,(SUMIF($D$2:$EE$2,DA$2-1,$D6:$EE6)/12)*(1+XLOOKUP(DA$2,Assumptions!$C$94:$M$94,Assumptions!$C$97:$M$97)))</f>
        <v>2901.745675</v>
      </c>
      <c r="DB6" s="49">
        <f t="array" ref="DB6">IF(DB$2=1,Assumptions!$H6/12,(SUMIF($D$2:$EE$2,DB$2-1,$D6:$EE6)/12)*(1+XLOOKUP(DB$2,Assumptions!$C$94:$M$94,Assumptions!$C$97:$M$97)))</f>
        <v>2901.745675</v>
      </c>
      <c r="DC6" s="49">
        <f t="array" ref="DC6">IF(DC$2=1,Assumptions!$H6/12,(SUMIF($D$2:$EE$2,DC$2-1,$D6:$EE6)/12)*(1+XLOOKUP(DC$2,Assumptions!$C$94:$M$94,Assumptions!$C$97:$M$97)))</f>
        <v>2901.745675</v>
      </c>
      <c r="DD6" s="49">
        <f t="array" ref="DD6">IF(DD$2=1,Assumptions!$H6/12,(SUMIF($D$2:$EE$2,DD$2-1,$D6:$EE6)/12)*(1+XLOOKUP(DD$2,Assumptions!$C$94:$M$94,Assumptions!$C$97:$M$97)))</f>
        <v>2901.745675</v>
      </c>
      <c r="DE6" s="49">
        <f t="array" ref="DE6">IF(DE$2=1,Assumptions!$H6/12,(SUMIF($D$2:$EE$2,DE$2-1,$D6:$EE6)/12)*(1+XLOOKUP(DE$2,Assumptions!$C$94:$M$94,Assumptions!$C$97:$M$97)))</f>
        <v>2901.745675</v>
      </c>
      <c r="DF6" s="49">
        <f t="array" ref="DF6">IF(DF$2=1,Assumptions!$H6/12,(SUMIF($D$2:$EE$2,DF$2-1,$D6:$EE6)/12)*(1+XLOOKUP(DF$2,Assumptions!$C$94:$M$94,Assumptions!$C$97:$M$97)))</f>
        <v>2901.745675</v>
      </c>
      <c r="DG6" s="49">
        <f t="array" ref="DG6">IF(DG$2=1,Assumptions!$H6/12,(SUMIF($D$2:$EE$2,DG$2-1,$D6:$EE6)/12)*(1+XLOOKUP(DG$2,Assumptions!$C$94:$M$94,Assumptions!$C$97:$M$97)))</f>
        <v>2901.745675</v>
      </c>
      <c r="DH6" s="49">
        <f t="array" ref="DH6">IF(DH$2=1,Assumptions!$H6/12,(SUMIF($D$2:$EE$2,DH$2-1,$D6:$EE6)/12)*(1+XLOOKUP(DH$2,Assumptions!$C$94:$M$94,Assumptions!$C$97:$M$97)))</f>
        <v>2988.798046</v>
      </c>
      <c r="DI6" s="49">
        <f t="array" ref="DI6">IF(DI$2=1,Assumptions!$H6/12,(SUMIF($D$2:$EE$2,DI$2-1,$D6:$EE6)/12)*(1+XLOOKUP(DI$2,Assumptions!$C$94:$M$94,Assumptions!$C$97:$M$97)))</f>
        <v>2988.798046</v>
      </c>
      <c r="DJ6" s="49">
        <f t="array" ref="DJ6">IF(DJ$2=1,Assumptions!$H6/12,(SUMIF($D$2:$EE$2,DJ$2-1,$D6:$EE6)/12)*(1+XLOOKUP(DJ$2,Assumptions!$C$94:$M$94,Assumptions!$C$97:$M$97)))</f>
        <v>2988.798046</v>
      </c>
      <c r="DK6" s="49">
        <f t="array" ref="DK6">IF(DK$2=1,Assumptions!$H6/12,(SUMIF($D$2:$EE$2,DK$2-1,$D6:$EE6)/12)*(1+XLOOKUP(DK$2,Assumptions!$C$94:$M$94,Assumptions!$C$97:$M$97)))</f>
        <v>2988.798046</v>
      </c>
      <c r="DL6" s="49">
        <f t="array" ref="DL6">IF(DL$2=1,Assumptions!$H6/12,(SUMIF($D$2:$EE$2,DL$2-1,$D6:$EE6)/12)*(1+XLOOKUP(DL$2,Assumptions!$C$94:$M$94,Assumptions!$C$97:$M$97)))</f>
        <v>2988.798046</v>
      </c>
      <c r="DM6" s="49">
        <f t="array" ref="DM6">IF(DM$2=1,Assumptions!$H6/12,(SUMIF($D$2:$EE$2,DM$2-1,$D6:$EE6)/12)*(1+XLOOKUP(DM$2,Assumptions!$C$94:$M$94,Assumptions!$C$97:$M$97)))</f>
        <v>2988.798046</v>
      </c>
      <c r="DN6" s="49">
        <f t="array" ref="DN6">IF(DN$2=1,Assumptions!$H6/12,(SUMIF($D$2:$EE$2,DN$2-1,$D6:$EE6)/12)*(1+XLOOKUP(DN$2,Assumptions!$C$94:$M$94,Assumptions!$C$97:$M$97)))</f>
        <v>2988.798046</v>
      </c>
      <c r="DO6" s="49">
        <f t="array" ref="DO6">IF(DO$2=1,Assumptions!$H6/12,(SUMIF($D$2:$EE$2,DO$2-1,$D6:$EE6)/12)*(1+XLOOKUP(DO$2,Assumptions!$C$94:$M$94,Assumptions!$C$97:$M$97)))</f>
        <v>2988.798046</v>
      </c>
      <c r="DP6" s="49">
        <f t="array" ref="DP6">IF(DP$2=1,Assumptions!$H6/12,(SUMIF($D$2:$EE$2,DP$2-1,$D6:$EE6)/12)*(1+XLOOKUP(DP$2,Assumptions!$C$94:$M$94,Assumptions!$C$97:$M$97)))</f>
        <v>2988.798046</v>
      </c>
      <c r="DQ6" s="49">
        <f t="array" ref="DQ6">IF(DQ$2=1,Assumptions!$H6/12,(SUMIF($D$2:$EE$2,DQ$2-1,$D6:$EE6)/12)*(1+XLOOKUP(DQ$2,Assumptions!$C$94:$M$94,Assumptions!$C$97:$M$97)))</f>
        <v>2988.798046</v>
      </c>
      <c r="DR6" s="49">
        <f t="array" ref="DR6">IF(DR$2=1,Assumptions!$H6/12,(SUMIF($D$2:$EE$2,DR$2-1,$D6:$EE6)/12)*(1+XLOOKUP(DR$2,Assumptions!$C$94:$M$94,Assumptions!$C$97:$M$97)))</f>
        <v>2988.798046</v>
      </c>
      <c r="DS6" s="49">
        <f t="array" ref="DS6">IF(DS$2=1,Assumptions!$H6/12,(SUMIF($D$2:$EE$2,DS$2-1,$D6:$EE6)/12)*(1+XLOOKUP(DS$2,Assumptions!$C$94:$M$94,Assumptions!$C$97:$M$97)))</f>
        <v>2988.798046</v>
      </c>
      <c r="DT6" s="49">
        <f t="array" ref="DT6">IF(DT$2=1,Assumptions!$H6/12,(SUMIF($D$2:$EE$2,DT$2-1,$D6:$EE6)/12)*(1+XLOOKUP(DT$2,Assumptions!$C$94:$M$94,Assumptions!$C$97:$M$97)))</f>
        <v>3078.461987</v>
      </c>
      <c r="DU6" s="49">
        <f t="array" ref="DU6">IF(DU$2=1,Assumptions!$H6/12,(SUMIF($D$2:$EE$2,DU$2-1,$D6:$EE6)/12)*(1+XLOOKUP(DU$2,Assumptions!$C$94:$M$94,Assumptions!$C$97:$M$97)))</f>
        <v>3078.461987</v>
      </c>
      <c r="DV6" s="49">
        <f t="array" ref="DV6">IF(DV$2=1,Assumptions!$H6/12,(SUMIF($D$2:$EE$2,DV$2-1,$D6:$EE6)/12)*(1+XLOOKUP(DV$2,Assumptions!$C$94:$M$94,Assumptions!$C$97:$M$97)))</f>
        <v>3078.461987</v>
      </c>
      <c r="DW6" s="49">
        <f t="array" ref="DW6">IF(DW$2=1,Assumptions!$H6/12,(SUMIF($D$2:$EE$2,DW$2-1,$D6:$EE6)/12)*(1+XLOOKUP(DW$2,Assumptions!$C$94:$M$94,Assumptions!$C$97:$M$97)))</f>
        <v>3078.461987</v>
      </c>
      <c r="DX6" s="49">
        <f t="array" ref="DX6">IF(DX$2=1,Assumptions!$H6/12,(SUMIF($D$2:$EE$2,DX$2-1,$D6:$EE6)/12)*(1+XLOOKUP(DX$2,Assumptions!$C$94:$M$94,Assumptions!$C$97:$M$97)))</f>
        <v>3078.461987</v>
      </c>
      <c r="DY6" s="49">
        <f t="array" ref="DY6">IF(DY$2=1,Assumptions!$H6/12,(SUMIF($D$2:$EE$2,DY$2-1,$D6:$EE6)/12)*(1+XLOOKUP(DY$2,Assumptions!$C$94:$M$94,Assumptions!$C$97:$M$97)))</f>
        <v>3078.461987</v>
      </c>
      <c r="DZ6" s="49">
        <f t="array" ref="DZ6">IF(DZ$2=1,Assumptions!$H6/12,(SUMIF($D$2:$EE$2,DZ$2-1,$D6:$EE6)/12)*(1+XLOOKUP(DZ$2,Assumptions!$C$94:$M$94,Assumptions!$C$97:$M$97)))</f>
        <v>3078.461987</v>
      </c>
      <c r="EA6" s="49">
        <f t="array" ref="EA6">IF(EA$2=1,Assumptions!$H6/12,(SUMIF($D$2:$EE$2,EA$2-1,$D6:$EE6)/12)*(1+XLOOKUP(EA$2,Assumptions!$C$94:$M$94,Assumptions!$C$97:$M$97)))</f>
        <v>3078.461987</v>
      </c>
      <c r="EB6" s="49">
        <f t="array" ref="EB6">IF(EB$2=1,Assumptions!$H6/12,(SUMIF($D$2:$EE$2,EB$2-1,$D6:$EE6)/12)*(1+XLOOKUP(EB$2,Assumptions!$C$94:$M$94,Assumptions!$C$97:$M$97)))</f>
        <v>3078.461987</v>
      </c>
      <c r="EC6" s="49">
        <f t="array" ref="EC6">IF(EC$2=1,Assumptions!$H6/12,(SUMIF($D$2:$EE$2,EC$2-1,$D6:$EE6)/12)*(1+XLOOKUP(EC$2,Assumptions!$C$94:$M$94,Assumptions!$C$97:$M$97)))</f>
        <v>3078.461987</v>
      </c>
      <c r="ED6" s="49">
        <f t="array" ref="ED6">IF(ED$2=1,Assumptions!$H6/12,(SUMIF($D$2:$EE$2,ED$2-1,$D6:$EE6)/12)*(1+XLOOKUP(ED$2,Assumptions!$C$94:$M$94,Assumptions!$C$97:$M$97)))</f>
        <v>3078.461987</v>
      </c>
      <c r="EE6" s="49">
        <f t="array" ref="EE6">IF(EE$2=1,Assumptions!$H6/12,(SUMIF($D$2:$EE$2,EE$2-1,$D6:$EE6)/12)*(1+XLOOKUP(EE$2,Assumptions!$C$94:$M$94,Assumptions!$C$97:$M$97)))</f>
        <v>3078.461987</v>
      </c>
    </row>
    <row r="7" ht="15.75" customHeight="1">
      <c r="A7" s="1"/>
      <c r="B7" s="1"/>
      <c r="C7" s="1" t="str">
        <f>Assumptions!B7</f>
        <v>Floor 2-3</v>
      </c>
      <c r="D7" s="49">
        <f t="array" ref="D7">IF(D$2=1,Assumptions!$H7/12,(SUMIF($D$2:$EE$2,D$2-1,$D7:$EE7)/12)*(1+XLOOKUP(D$2,Assumptions!$C$94:$M$94,Assumptions!$C$97:$M$97)))</f>
        <v>24926</v>
      </c>
      <c r="E7" s="49">
        <f t="array" ref="E7">IF(E$2=1,Assumptions!$H7/12,(SUMIF($D$2:$EE$2,E$2-1,$D7:$EE7)/12)*(1+XLOOKUP(E$2,Assumptions!$C$94:$M$94,Assumptions!$C$97:$M$97)))</f>
        <v>24926</v>
      </c>
      <c r="F7" s="49">
        <f t="array" ref="F7">IF(F$2=1,Assumptions!$H7/12,(SUMIF($D$2:$EE$2,F$2-1,$D7:$EE7)/12)*(1+XLOOKUP(F$2,Assumptions!$C$94:$M$94,Assumptions!$C$97:$M$97)))</f>
        <v>24926</v>
      </c>
      <c r="G7" s="49">
        <f t="array" ref="G7">IF(G$2=1,Assumptions!$H7/12,(SUMIF($D$2:$EE$2,G$2-1,$D7:$EE7)/12)*(1+XLOOKUP(G$2,Assumptions!$C$94:$M$94,Assumptions!$C$97:$M$97)))</f>
        <v>24926</v>
      </c>
      <c r="H7" s="49">
        <f t="array" ref="H7">IF(H$2=1,Assumptions!$H7/12,(SUMIF($D$2:$EE$2,H$2-1,$D7:$EE7)/12)*(1+XLOOKUP(H$2,Assumptions!$C$94:$M$94,Assumptions!$C$97:$M$97)))</f>
        <v>24926</v>
      </c>
      <c r="I7" s="49">
        <f t="array" ref="I7">IF(I$2=1,Assumptions!$H7/12,(SUMIF($D$2:$EE$2,I$2-1,$D7:$EE7)/12)*(1+XLOOKUP(I$2,Assumptions!$C$94:$M$94,Assumptions!$C$97:$M$97)))</f>
        <v>24926</v>
      </c>
      <c r="J7" s="49">
        <f t="array" ref="J7">IF(J$2=1,Assumptions!$H7/12,(SUMIF($D$2:$EE$2,J$2-1,$D7:$EE7)/12)*(1+XLOOKUP(J$2,Assumptions!$C$94:$M$94,Assumptions!$C$97:$M$97)))</f>
        <v>24926</v>
      </c>
      <c r="K7" s="49">
        <f t="array" ref="K7">IF(K$2=1,Assumptions!$H7/12,(SUMIF($D$2:$EE$2,K$2-1,$D7:$EE7)/12)*(1+XLOOKUP(K$2,Assumptions!$C$94:$M$94,Assumptions!$C$97:$M$97)))</f>
        <v>24926</v>
      </c>
      <c r="L7" s="49">
        <f t="array" ref="L7">IF(L$2=1,Assumptions!$H7/12,(SUMIF($D$2:$EE$2,L$2-1,$D7:$EE7)/12)*(1+XLOOKUP(L$2,Assumptions!$C$94:$M$94,Assumptions!$C$97:$M$97)))</f>
        <v>24926</v>
      </c>
      <c r="M7" s="49">
        <f t="array" ref="M7">IF(M$2=1,Assumptions!$H7/12,(SUMIF($D$2:$EE$2,M$2-1,$D7:$EE7)/12)*(1+XLOOKUP(M$2,Assumptions!$C$94:$M$94,Assumptions!$C$97:$M$97)))</f>
        <v>24926</v>
      </c>
      <c r="N7" s="49">
        <f t="array" ref="N7">IF(N$2=1,Assumptions!$H7/12,(SUMIF($D$2:$EE$2,N$2-1,$D7:$EE7)/12)*(1+XLOOKUP(N$2,Assumptions!$C$94:$M$94,Assumptions!$C$97:$M$97)))</f>
        <v>24926</v>
      </c>
      <c r="O7" s="49">
        <f t="array" ref="O7">IF(O$2=1,Assumptions!$H7/12,(SUMIF($D$2:$EE$2,O$2-1,$D7:$EE7)/12)*(1+XLOOKUP(O$2,Assumptions!$C$94:$M$94,Assumptions!$C$97:$M$97)))</f>
        <v>24926</v>
      </c>
      <c r="P7" s="49">
        <f t="array" ref="P7">IF(P$2=1,Assumptions!$H7/12,(SUMIF($D$2:$EE$2,P$2-1,$D7:$EE7)/12)*(1+XLOOKUP(P$2,Assumptions!$C$94:$M$94,Assumptions!$C$97:$M$97)))</f>
        <v>25424.52</v>
      </c>
      <c r="Q7" s="49">
        <f t="array" ref="Q7">IF(Q$2=1,Assumptions!$H7/12,(SUMIF($D$2:$EE$2,Q$2-1,$D7:$EE7)/12)*(1+XLOOKUP(Q$2,Assumptions!$C$94:$M$94,Assumptions!$C$97:$M$97)))</f>
        <v>25424.52</v>
      </c>
      <c r="R7" s="49">
        <f t="array" ref="R7">IF(R$2=1,Assumptions!$H7/12,(SUMIF($D$2:$EE$2,R$2-1,$D7:$EE7)/12)*(1+XLOOKUP(R$2,Assumptions!$C$94:$M$94,Assumptions!$C$97:$M$97)))</f>
        <v>25424.52</v>
      </c>
      <c r="S7" s="49">
        <f t="array" ref="S7">IF(S$2=1,Assumptions!$H7/12,(SUMIF($D$2:$EE$2,S$2-1,$D7:$EE7)/12)*(1+XLOOKUP(S$2,Assumptions!$C$94:$M$94,Assumptions!$C$97:$M$97)))</f>
        <v>25424.52</v>
      </c>
      <c r="T7" s="49">
        <f t="array" ref="T7">IF(T$2=1,Assumptions!$H7/12,(SUMIF($D$2:$EE$2,T$2-1,$D7:$EE7)/12)*(1+XLOOKUP(T$2,Assumptions!$C$94:$M$94,Assumptions!$C$97:$M$97)))</f>
        <v>25424.52</v>
      </c>
      <c r="U7" s="49">
        <f t="array" ref="U7">IF(U$2=1,Assumptions!$H7/12,(SUMIF($D$2:$EE$2,U$2-1,$D7:$EE7)/12)*(1+XLOOKUP(U$2,Assumptions!$C$94:$M$94,Assumptions!$C$97:$M$97)))</f>
        <v>25424.52</v>
      </c>
      <c r="V7" s="49">
        <f t="array" ref="V7">IF(V$2=1,Assumptions!$H7/12,(SUMIF($D$2:$EE$2,V$2-1,$D7:$EE7)/12)*(1+XLOOKUP(V$2,Assumptions!$C$94:$M$94,Assumptions!$C$97:$M$97)))</f>
        <v>25424.52</v>
      </c>
      <c r="W7" s="49">
        <f t="array" ref="W7">IF(W$2=1,Assumptions!$H7/12,(SUMIF($D$2:$EE$2,W$2-1,$D7:$EE7)/12)*(1+XLOOKUP(W$2,Assumptions!$C$94:$M$94,Assumptions!$C$97:$M$97)))</f>
        <v>25424.52</v>
      </c>
      <c r="X7" s="49">
        <f t="array" ref="X7">IF(X$2=1,Assumptions!$H7/12,(SUMIF($D$2:$EE$2,X$2-1,$D7:$EE7)/12)*(1+XLOOKUP(X$2,Assumptions!$C$94:$M$94,Assumptions!$C$97:$M$97)))</f>
        <v>25424.52</v>
      </c>
      <c r="Y7" s="49">
        <f t="array" ref="Y7">IF(Y$2=1,Assumptions!$H7/12,(SUMIF($D$2:$EE$2,Y$2-1,$D7:$EE7)/12)*(1+XLOOKUP(Y$2,Assumptions!$C$94:$M$94,Assumptions!$C$97:$M$97)))</f>
        <v>25424.52</v>
      </c>
      <c r="Z7" s="49">
        <f t="array" ref="Z7">IF(Z$2=1,Assumptions!$H7/12,(SUMIF($D$2:$EE$2,Z$2-1,$D7:$EE7)/12)*(1+XLOOKUP(Z$2,Assumptions!$C$94:$M$94,Assumptions!$C$97:$M$97)))</f>
        <v>25424.52</v>
      </c>
      <c r="AA7" s="49">
        <f t="array" ref="AA7">IF(AA$2=1,Assumptions!$H7/12,(SUMIF($D$2:$EE$2,AA$2-1,$D7:$EE7)/12)*(1+XLOOKUP(AA$2,Assumptions!$C$94:$M$94,Assumptions!$C$97:$M$97)))</f>
        <v>25424.52</v>
      </c>
      <c r="AB7" s="49">
        <f t="array" ref="AB7">IF(AB$2=1,Assumptions!$H7/12,(SUMIF($D$2:$EE$2,AB$2-1,$D7:$EE7)/12)*(1+XLOOKUP(AB$2,Assumptions!$C$94:$M$94,Assumptions!$C$97:$M$97)))</f>
        <v>25933.0104</v>
      </c>
      <c r="AC7" s="49">
        <f t="array" ref="AC7">IF(AC$2=1,Assumptions!$H7/12,(SUMIF($D$2:$EE$2,AC$2-1,$D7:$EE7)/12)*(1+XLOOKUP(AC$2,Assumptions!$C$94:$M$94,Assumptions!$C$97:$M$97)))</f>
        <v>25933.0104</v>
      </c>
      <c r="AD7" s="49">
        <f t="array" ref="AD7">IF(AD$2=1,Assumptions!$H7/12,(SUMIF($D$2:$EE$2,AD$2-1,$D7:$EE7)/12)*(1+XLOOKUP(AD$2,Assumptions!$C$94:$M$94,Assumptions!$C$97:$M$97)))</f>
        <v>25933.0104</v>
      </c>
      <c r="AE7" s="49">
        <f t="array" ref="AE7">IF(AE$2=1,Assumptions!$H7/12,(SUMIF($D$2:$EE$2,AE$2-1,$D7:$EE7)/12)*(1+XLOOKUP(AE$2,Assumptions!$C$94:$M$94,Assumptions!$C$97:$M$97)))</f>
        <v>25933.0104</v>
      </c>
      <c r="AF7" s="49">
        <f t="array" ref="AF7">IF(AF$2=1,Assumptions!$H7/12,(SUMIF($D$2:$EE$2,AF$2-1,$D7:$EE7)/12)*(1+XLOOKUP(AF$2,Assumptions!$C$94:$M$94,Assumptions!$C$97:$M$97)))</f>
        <v>25933.0104</v>
      </c>
      <c r="AG7" s="49">
        <f t="array" ref="AG7">IF(AG$2=1,Assumptions!$H7/12,(SUMIF($D$2:$EE$2,AG$2-1,$D7:$EE7)/12)*(1+XLOOKUP(AG$2,Assumptions!$C$94:$M$94,Assumptions!$C$97:$M$97)))</f>
        <v>25933.0104</v>
      </c>
      <c r="AH7" s="49">
        <f t="array" ref="AH7">IF(AH$2=1,Assumptions!$H7/12,(SUMIF($D$2:$EE$2,AH$2-1,$D7:$EE7)/12)*(1+XLOOKUP(AH$2,Assumptions!$C$94:$M$94,Assumptions!$C$97:$M$97)))</f>
        <v>25933.0104</v>
      </c>
      <c r="AI7" s="49">
        <f t="array" ref="AI7">IF(AI$2=1,Assumptions!$H7/12,(SUMIF($D$2:$EE$2,AI$2-1,$D7:$EE7)/12)*(1+XLOOKUP(AI$2,Assumptions!$C$94:$M$94,Assumptions!$C$97:$M$97)))</f>
        <v>25933.0104</v>
      </c>
      <c r="AJ7" s="49">
        <f t="array" ref="AJ7">IF(AJ$2=1,Assumptions!$H7/12,(SUMIF($D$2:$EE$2,AJ$2-1,$D7:$EE7)/12)*(1+XLOOKUP(AJ$2,Assumptions!$C$94:$M$94,Assumptions!$C$97:$M$97)))</f>
        <v>25933.0104</v>
      </c>
      <c r="AK7" s="49">
        <f t="array" ref="AK7">IF(AK$2=1,Assumptions!$H7/12,(SUMIF($D$2:$EE$2,AK$2-1,$D7:$EE7)/12)*(1+XLOOKUP(AK$2,Assumptions!$C$94:$M$94,Assumptions!$C$97:$M$97)))</f>
        <v>25933.0104</v>
      </c>
      <c r="AL7" s="49">
        <f t="array" ref="AL7">IF(AL$2=1,Assumptions!$H7/12,(SUMIF($D$2:$EE$2,AL$2-1,$D7:$EE7)/12)*(1+XLOOKUP(AL$2,Assumptions!$C$94:$M$94,Assumptions!$C$97:$M$97)))</f>
        <v>25933.0104</v>
      </c>
      <c r="AM7" s="49">
        <f t="array" ref="AM7">IF(AM$2=1,Assumptions!$H7/12,(SUMIF($D$2:$EE$2,AM$2-1,$D7:$EE7)/12)*(1+XLOOKUP(AM$2,Assumptions!$C$94:$M$94,Assumptions!$C$97:$M$97)))</f>
        <v>25933.0104</v>
      </c>
      <c r="AN7" s="49">
        <f t="array" ref="AN7">IF(AN$2=1,Assumptions!$H7/12,(SUMIF($D$2:$EE$2,AN$2-1,$D7:$EE7)/12)*(1+XLOOKUP(AN$2,Assumptions!$C$94:$M$94,Assumptions!$C$97:$M$97)))</f>
        <v>26451.67061</v>
      </c>
      <c r="AO7" s="49">
        <f t="array" ref="AO7">IF(AO$2=1,Assumptions!$H7/12,(SUMIF($D$2:$EE$2,AO$2-1,$D7:$EE7)/12)*(1+XLOOKUP(AO$2,Assumptions!$C$94:$M$94,Assumptions!$C$97:$M$97)))</f>
        <v>26451.67061</v>
      </c>
      <c r="AP7" s="49">
        <f t="array" ref="AP7">IF(AP$2=1,Assumptions!$H7/12,(SUMIF($D$2:$EE$2,AP$2-1,$D7:$EE7)/12)*(1+XLOOKUP(AP$2,Assumptions!$C$94:$M$94,Assumptions!$C$97:$M$97)))</f>
        <v>26451.67061</v>
      </c>
      <c r="AQ7" s="49">
        <f t="array" ref="AQ7">IF(AQ$2=1,Assumptions!$H7/12,(SUMIF($D$2:$EE$2,AQ$2-1,$D7:$EE7)/12)*(1+XLOOKUP(AQ$2,Assumptions!$C$94:$M$94,Assumptions!$C$97:$M$97)))</f>
        <v>26451.67061</v>
      </c>
      <c r="AR7" s="49">
        <f t="array" ref="AR7">IF(AR$2=1,Assumptions!$H7/12,(SUMIF($D$2:$EE$2,AR$2-1,$D7:$EE7)/12)*(1+XLOOKUP(AR$2,Assumptions!$C$94:$M$94,Assumptions!$C$97:$M$97)))</f>
        <v>26451.67061</v>
      </c>
      <c r="AS7" s="49">
        <f t="array" ref="AS7">IF(AS$2=1,Assumptions!$H7/12,(SUMIF($D$2:$EE$2,AS$2-1,$D7:$EE7)/12)*(1+XLOOKUP(AS$2,Assumptions!$C$94:$M$94,Assumptions!$C$97:$M$97)))</f>
        <v>26451.67061</v>
      </c>
      <c r="AT7" s="49">
        <f t="array" ref="AT7">IF(AT$2=1,Assumptions!$H7/12,(SUMIF($D$2:$EE$2,AT$2-1,$D7:$EE7)/12)*(1+XLOOKUP(AT$2,Assumptions!$C$94:$M$94,Assumptions!$C$97:$M$97)))</f>
        <v>26451.67061</v>
      </c>
      <c r="AU7" s="49">
        <f t="array" ref="AU7">IF(AU$2=1,Assumptions!$H7/12,(SUMIF($D$2:$EE$2,AU$2-1,$D7:$EE7)/12)*(1+XLOOKUP(AU$2,Assumptions!$C$94:$M$94,Assumptions!$C$97:$M$97)))</f>
        <v>26451.67061</v>
      </c>
      <c r="AV7" s="49">
        <f t="array" ref="AV7">IF(AV$2=1,Assumptions!$H7/12,(SUMIF($D$2:$EE$2,AV$2-1,$D7:$EE7)/12)*(1+XLOOKUP(AV$2,Assumptions!$C$94:$M$94,Assumptions!$C$97:$M$97)))</f>
        <v>26451.67061</v>
      </c>
      <c r="AW7" s="49">
        <f t="array" ref="AW7">IF(AW$2=1,Assumptions!$H7/12,(SUMIF($D$2:$EE$2,AW$2-1,$D7:$EE7)/12)*(1+XLOOKUP(AW$2,Assumptions!$C$94:$M$94,Assumptions!$C$97:$M$97)))</f>
        <v>26451.67061</v>
      </c>
      <c r="AX7" s="49">
        <f t="array" ref="AX7">IF(AX$2=1,Assumptions!$H7/12,(SUMIF($D$2:$EE$2,AX$2-1,$D7:$EE7)/12)*(1+XLOOKUP(AX$2,Assumptions!$C$94:$M$94,Assumptions!$C$97:$M$97)))</f>
        <v>26451.67061</v>
      </c>
      <c r="AY7" s="49">
        <f t="array" ref="AY7">IF(AY$2=1,Assumptions!$H7/12,(SUMIF($D$2:$EE$2,AY$2-1,$D7:$EE7)/12)*(1+XLOOKUP(AY$2,Assumptions!$C$94:$M$94,Assumptions!$C$97:$M$97)))</f>
        <v>26451.67061</v>
      </c>
      <c r="AZ7" s="49">
        <f t="array" ref="AZ7">IF(AZ$2=1,Assumptions!$H7/12,(SUMIF($D$2:$EE$2,AZ$2-1,$D7:$EE7)/12)*(1+XLOOKUP(AZ$2,Assumptions!$C$94:$M$94,Assumptions!$C$97:$M$97)))</f>
        <v>27245.22073</v>
      </c>
      <c r="BA7" s="49">
        <f t="array" ref="BA7">IF(BA$2=1,Assumptions!$H7/12,(SUMIF($D$2:$EE$2,BA$2-1,$D7:$EE7)/12)*(1+XLOOKUP(BA$2,Assumptions!$C$94:$M$94,Assumptions!$C$97:$M$97)))</f>
        <v>27245.22073</v>
      </c>
      <c r="BB7" s="49">
        <f t="array" ref="BB7">IF(BB$2=1,Assumptions!$H7/12,(SUMIF($D$2:$EE$2,BB$2-1,$D7:$EE7)/12)*(1+XLOOKUP(BB$2,Assumptions!$C$94:$M$94,Assumptions!$C$97:$M$97)))</f>
        <v>27245.22073</v>
      </c>
      <c r="BC7" s="49">
        <f t="array" ref="BC7">IF(BC$2=1,Assumptions!$H7/12,(SUMIF($D$2:$EE$2,BC$2-1,$D7:$EE7)/12)*(1+XLOOKUP(BC$2,Assumptions!$C$94:$M$94,Assumptions!$C$97:$M$97)))</f>
        <v>27245.22073</v>
      </c>
      <c r="BD7" s="49">
        <f t="array" ref="BD7">IF(BD$2=1,Assumptions!$H7/12,(SUMIF($D$2:$EE$2,BD$2-1,$D7:$EE7)/12)*(1+XLOOKUP(BD$2,Assumptions!$C$94:$M$94,Assumptions!$C$97:$M$97)))</f>
        <v>27245.22073</v>
      </c>
      <c r="BE7" s="49">
        <f t="array" ref="BE7">IF(BE$2=1,Assumptions!$H7/12,(SUMIF($D$2:$EE$2,BE$2-1,$D7:$EE7)/12)*(1+XLOOKUP(BE$2,Assumptions!$C$94:$M$94,Assumptions!$C$97:$M$97)))</f>
        <v>27245.22073</v>
      </c>
      <c r="BF7" s="49">
        <f t="array" ref="BF7">IF(BF$2=1,Assumptions!$H7/12,(SUMIF($D$2:$EE$2,BF$2-1,$D7:$EE7)/12)*(1+XLOOKUP(BF$2,Assumptions!$C$94:$M$94,Assumptions!$C$97:$M$97)))</f>
        <v>27245.22073</v>
      </c>
      <c r="BG7" s="49">
        <f t="array" ref="BG7">IF(BG$2=1,Assumptions!$H7/12,(SUMIF($D$2:$EE$2,BG$2-1,$D7:$EE7)/12)*(1+XLOOKUP(BG$2,Assumptions!$C$94:$M$94,Assumptions!$C$97:$M$97)))</f>
        <v>27245.22073</v>
      </c>
      <c r="BH7" s="49">
        <f t="array" ref="BH7">IF(BH$2=1,Assumptions!$H7/12,(SUMIF($D$2:$EE$2,BH$2-1,$D7:$EE7)/12)*(1+XLOOKUP(BH$2,Assumptions!$C$94:$M$94,Assumptions!$C$97:$M$97)))</f>
        <v>27245.22073</v>
      </c>
      <c r="BI7" s="49">
        <f t="array" ref="BI7">IF(BI$2=1,Assumptions!$H7/12,(SUMIF($D$2:$EE$2,BI$2-1,$D7:$EE7)/12)*(1+XLOOKUP(BI$2,Assumptions!$C$94:$M$94,Assumptions!$C$97:$M$97)))</f>
        <v>27245.22073</v>
      </c>
      <c r="BJ7" s="49">
        <f t="array" ref="BJ7">IF(BJ$2=1,Assumptions!$H7/12,(SUMIF($D$2:$EE$2,BJ$2-1,$D7:$EE7)/12)*(1+XLOOKUP(BJ$2,Assumptions!$C$94:$M$94,Assumptions!$C$97:$M$97)))</f>
        <v>27245.22073</v>
      </c>
      <c r="BK7" s="49">
        <f t="array" ref="BK7">IF(BK$2=1,Assumptions!$H7/12,(SUMIF($D$2:$EE$2,BK$2-1,$D7:$EE7)/12)*(1+XLOOKUP(BK$2,Assumptions!$C$94:$M$94,Assumptions!$C$97:$M$97)))</f>
        <v>27245.22073</v>
      </c>
      <c r="BL7" s="49">
        <f t="array" ref="BL7">IF(BL$2=1,Assumptions!$H7/12,(SUMIF($D$2:$EE$2,BL$2-1,$D7:$EE7)/12)*(1+XLOOKUP(BL$2,Assumptions!$C$94:$M$94,Assumptions!$C$97:$M$97)))</f>
        <v>28062.57735</v>
      </c>
      <c r="BM7" s="49">
        <f t="array" ref="BM7">IF(BM$2=1,Assumptions!$H7/12,(SUMIF($D$2:$EE$2,BM$2-1,$D7:$EE7)/12)*(1+XLOOKUP(BM$2,Assumptions!$C$94:$M$94,Assumptions!$C$97:$M$97)))</f>
        <v>28062.57735</v>
      </c>
      <c r="BN7" s="49">
        <f t="array" ref="BN7">IF(BN$2=1,Assumptions!$H7/12,(SUMIF($D$2:$EE$2,BN$2-1,$D7:$EE7)/12)*(1+XLOOKUP(BN$2,Assumptions!$C$94:$M$94,Assumptions!$C$97:$M$97)))</f>
        <v>28062.57735</v>
      </c>
      <c r="BO7" s="49">
        <f t="array" ref="BO7">IF(BO$2=1,Assumptions!$H7/12,(SUMIF($D$2:$EE$2,BO$2-1,$D7:$EE7)/12)*(1+XLOOKUP(BO$2,Assumptions!$C$94:$M$94,Assumptions!$C$97:$M$97)))</f>
        <v>28062.57735</v>
      </c>
      <c r="BP7" s="49">
        <f t="array" ref="BP7">IF(BP$2=1,Assumptions!$H7/12,(SUMIF($D$2:$EE$2,BP$2-1,$D7:$EE7)/12)*(1+XLOOKUP(BP$2,Assumptions!$C$94:$M$94,Assumptions!$C$97:$M$97)))</f>
        <v>28062.57735</v>
      </c>
      <c r="BQ7" s="49">
        <f t="array" ref="BQ7">IF(BQ$2=1,Assumptions!$H7/12,(SUMIF($D$2:$EE$2,BQ$2-1,$D7:$EE7)/12)*(1+XLOOKUP(BQ$2,Assumptions!$C$94:$M$94,Assumptions!$C$97:$M$97)))</f>
        <v>28062.57735</v>
      </c>
      <c r="BR7" s="49">
        <f t="array" ref="BR7">IF(BR$2=1,Assumptions!$H7/12,(SUMIF($D$2:$EE$2,BR$2-1,$D7:$EE7)/12)*(1+XLOOKUP(BR$2,Assumptions!$C$94:$M$94,Assumptions!$C$97:$M$97)))</f>
        <v>28062.57735</v>
      </c>
      <c r="BS7" s="49">
        <f t="array" ref="BS7">IF(BS$2=1,Assumptions!$H7/12,(SUMIF($D$2:$EE$2,BS$2-1,$D7:$EE7)/12)*(1+XLOOKUP(BS$2,Assumptions!$C$94:$M$94,Assumptions!$C$97:$M$97)))</f>
        <v>28062.57735</v>
      </c>
      <c r="BT7" s="49">
        <f t="array" ref="BT7">IF(BT$2=1,Assumptions!$H7/12,(SUMIF($D$2:$EE$2,BT$2-1,$D7:$EE7)/12)*(1+XLOOKUP(BT$2,Assumptions!$C$94:$M$94,Assumptions!$C$97:$M$97)))</f>
        <v>28062.57735</v>
      </c>
      <c r="BU7" s="49">
        <f t="array" ref="BU7">IF(BU$2=1,Assumptions!$H7/12,(SUMIF($D$2:$EE$2,BU$2-1,$D7:$EE7)/12)*(1+XLOOKUP(BU$2,Assumptions!$C$94:$M$94,Assumptions!$C$97:$M$97)))</f>
        <v>28062.57735</v>
      </c>
      <c r="BV7" s="49">
        <f t="array" ref="BV7">IF(BV$2=1,Assumptions!$H7/12,(SUMIF($D$2:$EE$2,BV$2-1,$D7:$EE7)/12)*(1+XLOOKUP(BV$2,Assumptions!$C$94:$M$94,Assumptions!$C$97:$M$97)))</f>
        <v>28062.57735</v>
      </c>
      <c r="BW7" s="49">
        <f t="array" ref="BW7">IF(BW$2=1,Assumptions!$H7/12,(SUMIF($D$2:$EE$2,BW$2-1,$D7:$EE7)/12)*(1+XLOOKUP(BW$2,Assumptions!$C$94:$M$94,Assumptions!$C$97:$M$97)))</f>
        <v>28062.57735</v>
      </c>
      <c r="BX7" s="49">
        <f t="array" ref="BX7">IF(BX$2=1,Assumptions!$H7/12,(SUMIF($D$2:$EE$2,BX$2-1,$D7:$EE7)/12)*(1+XLOOKUP(BX$2,Assumptions!$C$94:$M$94,Assumptions!$C$97:$M$97)))</f>
        <v>28904.45467</v>
      </c>
      <c r="BY7" s="49">
        <f t="array" ref="BY7">IF(BY$2=1,Assumptions!$H7/12,(SUMIF($D$2:$EE$2,BY$2-1,$D7:$EE7)/12)*(1+XLOOKUP(BY$2,Assumptions!$C$94:$M$94,Assumptions!$C$97:$M$97)))</f>
        <v>28904.45467</v>
      </c>
      <c r="BZ7" s="49">
        <f t="array" ref="BZ7">IF(BZ$2=1,Assumptions!$H7/12,(SUMIF($D$2:$EE$2,BZ$2-1,$D7:$EE7)/12)*(1+XLOOKUP(BZ$2,Assumptions!$C$94:$M$94,Assumptions!$C$97:$M$97)))</f>
        <v>28904.45467</v>
      </c>
      <c r="CA7" s="49">
        <f t="array" ref="CA7">IF(CA$2=1,Assumptions!$H7/12,(SUMIF($D$2:$EE$2,CA$2-1,$D7:$EE7)/12)*(1+XLOOKUP(CA$2,Assumptions!$C$94:$M$94,Assumptions!$C$97:$M$97)))</f>
        <v>28904.45467</v>
      </c>
      <c r="CB7" s="49">
        <f t="array" ref="CB7">IF(CB$2=1,Assumptions!$H7/12,(SUMIF($D$2:$EE$2,CB$2-1,$D7:$EE7)/12)*(1+XLOOKUP(CB$2,Assumptions!$C$94:$M$94,Assumptions!$C$97:$M$97)))</f>
        <v>28904.45467</v>
      </c>
      <c r="CC7" s="49">
        <f t="array" ref="CC7">IF(CC$2=1,Assumptions!$H7/12,(SUMIF($D$2:$EE$2,CC$2-1,$D7:$EE7)/12)*(1+XLOOKUP(CC$2,Assumptions!$C$94:$M$94,Assumptions!$C$97:$M$97)))</f>
        <v>28904.45467</v>
      </c>
      <c r="CD7" s="49">
        <f t="array" ref="CD7">IF(CD$2=1,Assumptions!$H7/12,(SUMIF($D$2:$EE$2,CD$2-1,$D7:$EE7)/12)*(1+XLOOKUP(CD$2,Assumptions!$C$94:$M$94,Assumptions!$C$97:$M$97)))</f>
        <v>28904.45467</v>
      </c>
      <c r="CE7" s="49">
        <f t="array" ref="CE7">IF(CE$2=1,Assumptions!$H7/12,(SUMIF($D$2:$EE$2,CE$2-1,$D7:$EE7)/12)*(1+XLOOKUP(CE$2,Assumptions!$C$94:$M$94,Assumptions!$C$97:$M$97)))</f>
        <v>28904.45467</v>
      </c>
      <c r="CF7" s="49">
        <f t="array" ref="CF7">IF(CF$2=1,Assumptions!$H7/12,(SUMIF($D$2:$EE$2,CF$2-1,$D7:$EE7)/12)*(1+XLOOKUP(CF$2,Assumptions!$C$94:$M$94,Assumptions!$C$97:$M$97)))</f>
        <v>28904.45467</v>
      </c>
      <c r="CG7" s="49">
        <f t="array" ref="CG7">IF(CG$2=1,Assumptions!$H7/12,(SUMIF($D$2:$EE$2,CG$2-1,$D7:$EE7)/12)*(1+XLOOKUP(CG$2,Assumptions!$C$94:$M$94,Assumptions!$C$97:$M$97)))</f>
        <v>28904.45467</v>
      </c>
      <c r="CH7" s="49">
        <f t="array" ref="CH7">IF(CH$2=1,Assumptions!$H7/12,(SUMIF($D$2:$EE$2,CH$2-1,$D7:$EE7)/12)*(1+XLOOKUP(CH$2,Assumptions!$C$94:$M$94,Assumptions!$C$97:$M$97)))</f>
        <v>28904.45467</v>
      </c>
      <c r="CI7" s="49">
        <f t="array" ref="CI7">IF(CI$2=1,Assumptions!$H7/12,(SUMIF($D$2:$EE$2,CI$2-1,$D7:$EE7)/12)*(1+XLOOKUP(CI$2,Assumptions!$C$94:$M$94,Assumptions!$C$97:$M$97)))</f>
        <v>28904.45467</v>
      </c>
      <c r="CJ7" s="49">
        <f t="array" ref="CJ7">IF(CJ$2=1,Assumptions!$H7/12,(SUMIF($D$2:$EE$2,CJ$2-1,$D7:$EE7)/12)*(1+XLOOKUP(CJ$2,Assumptions!$C$94:$M$94,Assumptions!$C$97:$M$97)))</f>
        <v>29771.58831</v>
      </c>
      <c r="CK7" s="49">
        <f t="array" ref="CK7">IF(CK$2=1,Assumptions!$H7/12,(SUMIF($D$2:$EE$2,CK$2-1,$D7:$EE7)/12)*(1+XLOOKUP(CK$2,Assumptions!$C$94:$M$94,Assumptions!$C$97:$M$97)))</f>
        <v>29771.58831</v>
      </c>
      <c r="CL7" s="49">
        <f t="array" ref="CL7">IF(CL$2=1,Assumptions!$H7/12,(SUMIF($D$2:$EE$2,CL$2-1,$D7:$EE7)/12)*(1+XLOOKUP(CL$2,Assumptions!$C$94:$M$94,Assumptions!$C$97:$M$97)))</f>
        <v>29771.58831</v>
      </c>
      <c r="CM7" s="49">
        <f t="array" ref="CM7">IF(CM$2=1,Assumptions!$H7/12,(SUMIF($D$2:$EE$2,CM$2-1,$D7:$EE7)/12)*(1+XLOOKUP(CM$2,Assumptions!$C$94:$M$94,Assumptions!$C$97:$M$97)))</f>
        <v>29771.58831</v>
      </c>
      <c r="CN7" s="49">
        <f t="array" ref="CN7">IF(CN$2=1,Assumptions!$H7/12,(SUMIF($D$2:$EE$2,CN$2-1,$D7:$EE7)/12)*(1+XLOOKUP(CN$2,Assumptions!$C$94:$M$94,Assumptions!$C$97:$M$97)))</f>
        <v>29771.58831</v>
      </c>
      <c r="CO7" s="49">
        <f t="array" ref="CO7">IF(CO$2=1,Assumptions!$H7/12,(SUMIF($D$2:$EE$2,CO$2-1,$D7:$EE7)/12)*(1+XLOOKUP(CO$2,Assumptions!$C$94:$M$94,Assumptions!$C$97:$M$97)))</f>
        <v>29771.58831</v>
      </c>
      <c r="CP7" s="49">
        <f t="array" ref="CP7">IF(CP$2=1,Assumptions!$H7/12,(SUMIF($D$2:$EE$2,CP$2-1,$D7:$EE7)/12)*(1+XLOOKUP(CP$2,Assumptions!$C$94:$M$94,Assumptions!$C$97:$M$97)))</f>
        <v>29771.58831</v>
      </c>
      <c r="CQ7" s="49">
        <f t="array" ref="CQ7">IF(CQ$2=1,Assumptions!$H7/12,(SUMIF($D$2:$EE$2,CQ$2-1,$D7:$EE7)/12)*(1+XLOOKUP(CQ$2,Assumptions!$C$94:$M$94,Assumptions!$C$97:$M$97)))</f>
        <v>29771.58831</v>
      </c>
      <c r="CR7" s="49">
        <f t="array" ref="CR7">IF(CR$2=1,Assumptions!$H7/12,(SUMIF($D$2:$EE$2,CR$2-1,$D7:$EE7)/12)*(1+XLOOKUP(CR$2,Assumptions!$C$94:$M$94,Assumptions!$C$97:$M$97)))</f>
        <v>29771.58831</v>
      </c>
      <c r="CS7" s="49">
        <f t="array" ref="CS7">IF(CS$2=1,Assumptions!$H7/12,(SUMIF($D$2:$EE$2,CS$2-1,$D7:$EE7)/12)*(1+XLOOKUP(CS$2,Assumptions!$C$94:$M$94,Assumptions!$C$97:$M$97)))</f>
        <v>29771.58831</v>
      </c>
      <c r="CT7" s="49">
        <f t="array" ref="CT7">IF(CT$2=1,Assumptions!$H7/12,(SUMIF($D$2:$EE$2,CT$2-1,$D7:$EE7)/12)*(1+XLOOKUP(CT$2,Assumptions!$C$94:$M$94,Assumptions!$C$97:$M$97)))</f>
        <v>29771.58831</v>
      </c>
      <c r="CU7" s="49">
        <f t="array" ref="CU7">IF(CU$2=1,Assumptions!$H7/12,(SUMIF($D$2:$EE$2,CU$2-1,$D7:$EE7)/12)*(1+XLOOKUP(CU$2,Assumptions!$C$94:$M$94,Assumptions!$C$97:$M$97)))</f>
        <v>29771.58831</v>
      </c>
      <c r="CV7" s="49">
        <f t="array" ref="CV7">IF(CV$2=1,Assumptions!$H7/12,(SUMIF($D$2:$EE$2,CV$2-1,$D7:$EE7)/12)*(1+XLOOKUP(CV$2,Assumptions!$C$94:$M$94,Assumptions!$C$97:$M$97)))</f>
        <v>30664.73596</v>
      </c>
      <c r="CW7" s="49">
        <f t="array" ref="CW7">IF(CW$2=1,Assumptions!$H7/12,(SUMIF($D$2:$EE$2,CW$2-1,$D7:$EE7)/12)*(1+XLOOKUP(CW$2,Assumptions!$C$94:$M$94,Assumptions!$C$97:$M$97)))</f>
        <v>30664.73596</v>
      </c>
      <c r="CX7" s="49">
        <f t="array" ref="CX7">IF(CX$2=1,Assumptions!$H7/12,(SUMIF($D$2:$EE$2,CX$2-1,$D7:$EE7)/12)*(1+XLOOKUP(CX$2,Assumptions!$C$94:$M$94,Assumptions!$C$97:$M$97)))</f>
        <v>30664.73596</v>
      </c>
      <c r="CY7" s="49">
        <f t="array" ref="CY7">IF(CY$2=1,Assumptions!$H7/12,(SUMIF($D$2:$EE$2,CY$2-1,$D7:$EE7)/12)*(1+XLOOKUP(CY$2,Assumptions!$C$94:$M$94,Assumptions!$C$97:$M$97)))</f>
        <v>30664.73596</v>
      </c>
      <c r="CZ7" s="49">
        <f t="array" ref="CZ7">IF(CZ$2=1,Assumptions!$H7/12,(SUMIF($D$2:$EE$2,CZ$2-1,$D7:$EE7)/12)*(1+XLOOKUP(CZ$2,Assumptions!$C$94:$M$94,Assumptions!$C$97:$M$97)))</f>
        <v>30664.73596</v>
      </c>
      <c r="DA7" s="49">
        <f t="array" ref="DA7">IF(DA$2=1,Assumptions!$H7/12,(SUMIF($D$2:$EE$2,DA$2-1,$D7:$EE7)/12)*(1+XLOOKUP(DA$2,Assumptions!$C$94:$M$94,Assumptions!$C$97:$M$97)))</f>
        <v>30664.73596</v>
      </c>
      <c r="DB7" s="49">
        <f t="array" ref="DB7">IF(DB$2=1,Assumptions!$H7/12,(SUMIF($D$2:$EE$2,DB$2-1,$D7:$EE7)/12)*(1+XLOOKUP(DB$2,Assumptions!$C$94:$M$94,Assumptions!$C$97:$M$97)))</f>
        <v>30664.73596</v>
      </c>
      <c r="DC7" s="49">
        <f t="array" ref="DC7">IF(DC$2=1,Assumptions!$H7/12,(SUMIF($D$2:$EE$2,DC$2-1,$D7:$EE7)/12)*(1+XLOOKUP(DC$2,Assumptions!$C$94:$M$94,Assumptions!$C$97:$M$97)))</f>
        <v>30664.73596</v>
      </c>
      <c r="DD7" s="49">
        <f t="array" ref="DD7">IF(DD$2=1,Assumptions!$H7/12,(SUMIF($D$2:$EE$2,DD$2-1,$D7:$EE7)/12)*(1+XLOOKUP(DD$2,Assumptions!$C$94:$M$94,Assumptions!$C$97:$M$97)))</f>
        <v>30664.73596</v>
      </c>
      <c r="DE7" s="49">
        <f t="array" ref="DE7">IF(DE$2=1,Assumptions!$H7/12,(SUMIF($D$2:$EE$2,DE$2-1,$D7:$EE7)/12)*(1+XLOOKUP(DE$2,Assumptions!$C$94:$M$94,Assumptions!$C$97:$M$97)))</f>
        <v>30664.73596</v>
      </c>
      <c r="DF7" s="49">
        <f t="array" ref="DF7">IF(DF$2=1,Assumptions!$H7/12,(SUMIF($D$2:$EE$2,DF$2-1,$D7:$EE7)/12)*(1+XLOOKUP(DF$2,Assumptions!$C$94:$M$94,Assumptions!$C$97:$M$97)))</f>
        <v>30664.73596</v>
      </c>
      <c r="DG7" s="49">
        <f t="array" ref="DG7">IF(DG$2=1,Assumptions!$H7/12,(SUMIF($D$2:$EE$2,DG$2-1,$D7:$EE7)/12)*(1+XLOOKUP(DG$2,Assumptions!$C$94:$M$94,Assumptions!$C$97:$M$97)))</f>
        <v>30664.73596</v>
      </c>
      <c r="DH7" s="49">
        <f t="array" ref="DH7">IF(DH$2=1,Assumptions!$H7/12,(SUMIF($D$2:$EE$2,DH$2-1,$D7:$EE7)/12)*(1+XLOOKUP(DH$2,Assumptions!$C$94:$M$94,Assumptions!$C$97:$M$97)))</f>
        <v>31584.67804</v>
      </c>
      <c r="DI7" s="49">
        <f t="array" ref="DI7">IF(DI$2=1,Assumptions!$H7/12,(SUMIF($D$2:$EE$2,DI$2-1,$D7:$EE7)/12)*(1+XLOOKUP(DI$2,Assumptions!$C$94:$M$94,Assumptions!$C$97:$M$97)))</f>
        <v>31584.67804</v>
      </c>
      <c r="DJ7" s="49">
        <f t="array" ref="DJ7">IF(DJ$2=1,Assumptions!$H7/12,(SUMIF($D$2:$EE$2,DJ$2-1,$D7:$EE7)/12)*(1+XLOOKUP(DJ$2,Assumptions!$C$94:$M$94,Assumptions!$C$97:$M$97)))</f>
        <v>31584.67804</v>
      </c>
      <c r="DK7" s="49">
        <f t="array" ref="DK7">IF(DK$2=1,Assumptions!$H7/12,(SUMIF($D$2:$EE$2,DK$2-1,$D7:$EE7)/12)*(1+XLOOKUP(DK$2,Assumptions!$C$94:$M$94,Assumptions!$C$97:$M$97)))</f>
        <v>31584.67804</v>
      </c>
      <c r="DL7" s="49">
        <f t="array" ref="DL7">IF(DL$2=1,Assumptions!$H7/12,(SUMIF($D$2:$EE$2,DL$2-1,$D7:$EE7)/12)*(1+XLOOKUP(DL$2,Assumptions!$C$94:$M$94,Assumptions!$C$97:$M$97)))</f>
        <v>31584.67804</v>
      </c>
      <c r="DM7" s="49">
        <f t="array" ref="DM7">IF(DM$2=1,Assumptions!$H7/12,(SUMIF($D$2:$EE$2,DM$2-1,$D7:$EE7)/12)*(1+XLOOKUP(DM$2,Assumptions!$C$94:$M$94,Assumptions!$C$97:$M$97)))</f>
        <v>31584.67804</v>
      </c>
      <c r="DN7" s="49">
        <f t="array" ref="DN7">IF(DN$2=1,Assumptions!$H7/12,(SUMIF($D$2:$EE$2,DN$2-1,$D7:$EE7)/12)*(1+XLOOKUP(DN$2,Assumptions!$C$94:$M$94,Assumptions!$C$97:$M$97)))</f>
        <v>31584.67804</v>
      </c>
      <c r="DO7" s="49">
        <f t="array" ref="DO7">IF(DO$2=1,Assumptions!$H7/12,(SUMIF($D$2:$EE$2,DO$2-1,$D7:$EE7)/12)*(1+XLOOKUP(DO$2,Assumptions!$C$94:$M$94,Assumptions!$C$97:$M$97)))</f>
        <v>31584.67804</v>
      </c>
      <c r="DP7" s="49">
        <f t="array" ref="DP7">IF(DP$2=1,Assumptions!$H7/12,(SUMIF($D$2:$EE$2,DP$2-1,$D7:$EE7)/12)*(1+XLOOKUP(DP$2,Assumptions!$C$94:$M$94,Assumptions!$C$97:$M$97)))</f>
        <v>31584.67804</v>
      </c>
      <c r="DQ7" s="49">
        <f t="array" ref="DQ7">IF(DQ$2=1,Assumptions!$H7/12,(SUMIF($D$2:$EE$2,DQ$2-1,$D7:$EE7)/12)*(1+XLOOKUP(DQ$2,Assumptions!$C$94:$M$94,Assumptions!$C$97:$M$97)))</f>
        <v>31584.67804</v>
      </c>
      <c r="DR7" s="49">
        <f t="array" ref="DR7">IF(DR$2=1,Assumptions!$H7/12,(SUMIF($D$2:$EE$2,DR$2-1,$D7:$EE7)/12)*(1+XLOOKUP(DR$2,Assumptions!$C$94:$M$94,Assumptions!$C$97:$M$97)))</f>
        <v>31584.67804</v>
      </c>
      <c r="DS7" s="49">
        <f t="array" ref="DS7">IF(DS$2=1,Assumptions!$H7/12,(SUMIF($D$2:$EE$2,DS$2-1,$D7:$EE7)/12)*(1+XLOOKUP(DS$2,Assumptions!$C$94:$M$94,Assumptions!$C$97:$M$97)))</f>
        <v>31584.67804</v>
      </c>
      <c r="DT7" s="49">
        <f t="array" ref="DT7">IF(DT$2=1,Assumptions!$H7/12,(SUMIF($D$2:$EE$2,DT$2-1,$D7:$EE7)/12)*(1+XLOOKUP(DT$2,Assumptions!$C$94:$M$94,Assumptions!$C$97:$M$97)))</f>
        <v>32532.21838</v>
      </c>
      <c r="DU7" s="49">
        <f t="array" ref="DU7">IF(DU$2=1,Assumptions!$H7/12,(SUMIF($D$2:$EE$2,DU$2-1,$D7:$EE7)/12)*(1+XLOOKUP(DU$2,Assumptions!$C$94:$M$94,Assumptions!$C$97:$M$97)))</f>
        <v>32532.21838</v>
      </c>
      <c r="DV7" s="49">
        <f t="array" ref="DV7">IF(DV$2=1,Assumptions!$H7/12,(SUMIF($D$2:$EE$2,DV$2-1,$D7:$EE7)/12)*(1+XLOOKUP(DV$2,Assumptions!$C$94:$M$94,Assumptions!$C$97:$M$97)))</f>
        <v>32532.21838</v>
      </c>
      <c r="DW7" s="49">
        <f t="array" ref="DW7">IF(DW$2=1,Assumptions!$H7/12,(SUMIF($D$2:$EE$2,DW$2-1,$D7:$EE7)/12)*(1+XLOOKUP(DW$2,Assumptions!$C$94:$M$94,Assumptions!$C$97:$M$97)))</f>
        <v>32532.21838</v>
      </c>
      <c r="DX7" s="49">
        <f t="array" ref="DX7">IF(DX$2=1,Assumptions!$H7/12,(SUMIF($D$2:$EE$2,DX$2-1,$D7:$EE7)/12)*(1+XLOOKUP(DX$2,Assumptions!$C$94:$M$94,Assumptions!$C$97:$M$97)))</f>
        <v>32532.21838</v>
      </c>
      <c r="DY7" s="49">
        <f t="array" ref="DY7">IF(DY$2=1,Assumptions!$H7/12,(SUMIF($D$2:$EE$2,DY$2-1,$D7:$EE7)/12)*(1+XLOOKUP(DY$2,Assumptions!$C$94:$M$94,Assumptions!$C$97:$M$97)))</f>
        <v>32532.21838</v>
      </c>
      <c r="DZ7" s="49">
        <f t="array" ref="DZ7">IF(DZ$2=1,Assumptions!$H7/12,(SUMIF($D$2:$EE$2,DZ$2-1,$D7:$EE7)/12)*(1+XLOOKUP(DZ$2,Assumptions!$C$94:$M$94,Assumptions!$C$97:$M$97)))</f>
        <v>32532.21838</v>
      </c>
      <c r="EA7" s="49">
        <f t="array" ref="EA7">IF(EA$2=1,Assumptions!$H7/12,(SUMIF($D$2:$EE$2,EA$2-1,$D7:$EE7)/12)*(1+XLOOKUP(EA$2,Assumptions!$C$94:$M$94,Assumptions!$C$97:$M$97)))</f>
        <v>32532.21838</v>
      </c>
      <c r="EB7" s="49">
        <f t="array" ref="EB7">IF(EB$2=1,Assumptions!$H7/12,(SUMIF($D$2:$EE$2,EB$2-1,$D7:$EE7)/12)*(1+XLOOKUP(EB$2,Assumptions!$C$94:$M$94,Assumptions!$C$97:$M$97)))</f>
        <v>32532.21838</v>
      </c>
      <c r="EC7" s="49">
        <f t="array" ref="EC7">IF(EC$2=1,Assumptions!$H7/12,(SUMIF($D$2:$EE$2,EC$2-1,$D7:$EE7)/12)*(1+XLOOKUP(EC$2,Assumptions!$C$94:$M$94,Assumptions!$C$97:$M$97)))</f>
        <v>32532.21838</v>
      </c>
      <c r="ED7" s="49">
        <f t="array" ref="ED7">IF(ED$2=1,Assumptions!$H7/12,(SUMIF($D$2:$EE$2,ED$2-1,$D7:$EE7)/12)*(1+XLOOKUP(ED$2,Assumptions!$C$94:$M$94,Assumptions!$C$97:$M$97)))</f>
        <v>32532.21838</v>
      </c>
      <c r="EE7" s="49">
        <f t="array" ref="EE7">IF(EE$2=1,Assumptions!$H7/12,(SUMIF($D$2:$EE$2,EE$2-1,$D7:$EE7)/12)*(1+XLOOKUP(EE$2,Assumptions!$C$94:$M$94,Assumptions!$C$97:$M$97)))</f>
        <v>32532.21838</v>
      </c>
    </row>
    <row r="8" ht="15.75" customHeight="1">
      <c r="A8" s="1"/>
      <c r="B8" s="1"/>
      <c r="C8" s="1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</row>
    <row r="9" ht="15.75" customHeight="1">
      <c r="A9" s="1"/>
      <c r="B9" s="1"/>
      <c r="C9" s="1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</row>
    <row r="10" ht="15.75" customHeight="1">
      <c r="A10" s="1"/>
      <c r="B10" s="1"/>
      <c r="C10" s="1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</row>
    <row r="11" ht="15.75" customHeight="1">
      <c r="A11" s="1"/>
      <c r="B11" s="1"/>
      <c r="C11" s="1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</row>
    <row r="12" ht="15.75" customHeight="1">
      <c r="A12" s="1"/>
      <c r="B12" s="21"/>
      <c r="C12" s="1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</row>
    <row r="13" ht="15.75" customHeight="1">
      <c r="A13" s="1"/>
      <c r="B13" s="103"/>
      <c r="C13" s="42" t="s">
        <v>209</v>
      </c>
      <c r="D13" s="207">
        <f t="shared" ref="D13:EE13" si="3">SUM(D5:D12)</f>
        <v>34793.4</v>
      </c>
      <c r="E13" s="207">
        <f t="shared" si="3"/>
        <v>34793.4</v>
      </c>
      <c r="F13" s="207">
        <f t="shared" si="3"/>
        <v>34793.4</v>
      </c>
      <c r="G13" s="207">
        <f t="shared" si="3"/>
        <v>34793.4</v>
      </c>
      <c r="H13" s="207">
        <f t="shared" si="3"/>
        <v>34793.4</v>
      </c>
      <c r="I13" s="207">
        <f t="shared" si="3"/>
        <v>34793.4</v>
      </c>
      <c r="J13" s="207">
        <f t="shared" si="3"/>
        <v>34793.4</v>
      </c>
      <c r="K13" s="207">
        <f t="shared" si="3"/>
        <v>34793.4</v>
      </c>
      <c r="L13" s="207">
        <f t="shared" si="3"/>
        <v>34793.4</v>
      </c>
      <c r="M13" s="207">
        <f t="shared" si="3"/>
        <v>34793.4</v>
      </c>
      <c r="N13" s="207">
        <f t="shared" si="3"/>
        <v>34793.4</v>
      </c>
      <c r="O13" s="207">
        <f t="shared" si="3"/>
        <v>34793.4</v>
      </c>
      <c r="P13" s="207">
        <f t="shared" si="3"/>
        <v>35489.268</v>
      </c>
      <c r="Q13" s="207">
        <f t="shared" si="3"/>
        <v>35489.268</v>
      </c>
      <c r="R13" s="207">
        <f t="shared" si="3"/>
        <v>35489.268</v>
      </c>
      <c r="S13" s="207">
        <f t="shared" si="3"/>
        <v>35489.268</v>
      </c>
      <c r="T13" s="207">
        <f t="shared" si="3"/>
        <v>35489.268</v>
      </c>
      <c r="U13" s="207">
        <f t="shared" si="3"/>
        <v>35489.268</v>
      </c>
      <c r="V13" s="207">
        <f t="shared" si="3"/>
        <v>35489.268</v>
      </c>
      <c r="W13" s="207">
        <f t="shared" si="3"/>
        <v>35489.268</v>
      </c>
      <c r="X13" s="207">
        <f t="shared" si="3"/>
        <v>35489.268</v>
      </c>
      <c r="Y13" s="207">
        <f t="shared" si="3"/>
        <v>35489.268</v>
      </c>
      <c r="Z13" s="207">
        <f t="shared" si="3"/>
        <v>35489.268</v>
      </c>
      <c r="AA13" s="207">
        <f t="shared" si="3"/>
        <v>35489.268</v>
      </c>
      <c r="AB13" s="207">
        <f t="shared" si="3"/>
        <v>36199.05336</v>
      </c>
      <c r="AC13" s="207">
        <f t="shared" si="3"/>
        <v>36199.05336</v>
      </c>
      <c r="AD13" s="207">
        <f t="shared" si="3"/>
        <v>36199.05336</v>
      </c>
      <c r="AE13" s="207">
        <f t="shared" si="3"/>
        <v>36199.05336</v>
      </c>
      <c r="AF13" s="207">
        <f t="shared" si="3"/>
        <v>36199.05336</v>
      </c>
      <c r="AG13" s="207">
        <f t="shared" si="3"/>
        <v>36199.05336</v>
      </c>
      <c r="AH13" s="207">
        <f t="shared" si="3"/>
        <v>36199.05336</v>
      </c>
      <c r="AI13" s="207">
        <f t="shared" si="3"/>
        <v>36199.05336</v>
      </c>
      <c r="AJ13" s="207">
        <f t="shared" si="3"/>
        <v>36199.05336</v>
      </c>
      <c r="AK13" s="207">
        <f t="shared" si="3"/>
        <v>36199.05336</v>
      </c>
      <c r="AL13" s="207">
        <f t="shared" si="3"/>
        <v>36199.05336</v>
      </c>
      <c r="AM13" s="207">
        <f t="shared" si="3"/>
        <v>36199.05336</v>
      </c>
      <c r="AN13" s="207">
        <f t="shared" si="3"/>
        <v>36923.03443</v>
      </c>
      <c r="AO13" s="207">
        <f t="shared" si="3"/>
        <v>36923.03443</v>
      </c>
      <c r="AP13" s="207">
        <f t="shared" si="3"/>
        <v>36923.03443</v>
      </c>
      <c r="AQ13" s="207">
        <f t="shared" si="3"/>
        <v>36923.03443</v>
      </c>
      <c r="AR13" s="207">
        <f t="shared" si="3"/>
        <v>36923.03443</v>
      </c>
      <c r="AS13" s="207">
        <f t="shared" si="3"/>
        <v>36923.03443</v>
      </c>
      <c r="AT13" s="207">
        <f t="shared" si="3"/>
        <v>36923.03443</v>
      </c>
      <c r="AU13" s="207">
        <f t="shared" si="3"/>
        <v>36923.03443</v>
      </c>
      <c r="AV13" s="207">
        <f t="shared" si="3"/>
        <v>36923.03443</v>
      </c>
      <c r="AW13" s="207">
        <f t="shared" si="3"/>
        <v>36923.03443</v>
      </c>
      <c r="AX13" s="207">
        <f t="shared" si="3"/>
        <v>36923.03443</v>
      </c>
      <c r="AY13" s="207">
        <f t="shared" si="3"/>
        <v>36923.03443</v>
      </c>
      <c r="AZ13" s="207">
        <f t="shared" si="3"/>
        <v>38030.72546</v>
      </c>
      <c r="BA13" s="207">
        <f t="shared" si="3"/>
        <v>38030.72546</v>
      </c>
      <c r="BB13" s="207">
        <f t="shared" si="3"/>
        <v>38030.72546</v>
      </c>
      <c r="BC13" s="207">
        <f t="shared" si="3"/>
        <v>38030.72546</v>
      </c>
      <c r="BD13" s="207">
        <f t="shared" si="3"/>
        <v>38030.72546</v>
      </c>
      <c r="BE13" s="207">
        <f t="shared" si="3"/>
        <v>38030.72546</v>
      </c>
      <c r="BF13" s="207">
        <f t="shared" si="3"/>
        <v>38030.72546</v>
      </c>
      <c r="BG13" s="207">
        <f t="shared" si="3"/>
        <v>38030.72546</v>
      </c>
      <c r="BH13" s="207">
        <f t="shared" si="3"/>
        <v>38030.72546</v>
      </c>
      <c r="BI13" s="207">
        <f t="shared" si="3"/>
        <v>38030.72546</v>
      </c>
      <c r="BJ13" s="207">
        <f t="shared" si="3"/>
        <v>38030.72546</v>
      </c>
      <c r="BK13" s="207">
        <f t="shared" si="3"/>
        <v>38030.72546</v>
      </c>
      <c r="BL13" s="207">
        <f t="shared" si="3"/>
        <v>39171.64722</v>
      </c>
      <c r="BM13" s="207">
        <f t="shared" si="3"/>
        <v>39171.64722</v>
      </c>
      <c r="BN13" s="207">
        <f t="shared" si="3"/>
        <v>39171.64722</v>
      </c>
      <c r="BO13" s="207">
        <f t="shared" si="3"/>
        <v>39171.64722</v>
      </c>
      <c r="BP13" s="207">
        <f t="shared" si="3"/>
        <v>39171.64722</v>
      </c>
      <c r="BQ13" s="207">
        <f t="shared" si="3"/>
        <v>39171.64722</v>
      </c>
      <c r="BR13" s="207">
        <f t="shared" si="3"/>
        <v>39171.64722</v>
      </c>
      <c r="BS13" s="207">
        <f t="shared" si="3"/>
        <v>39171.64722</v>
      </c>
      <c r="BT13" s="207">
        <f t="shared" si="3"/>
        <v>39171.64722</v>
      </c>
      <c r="BU13" s="207">
        <f t="shared" si="3"/>
        <v>39171.64722</v>
      </c>
      <c r="BV13" s="207">
        <f t="shared" si="3"/>
        <v>39171.64722</v>
      </c>
      <c r="BW13" s="207">
        <f t="shared" si="3"/>
        <v>39171.64722</v>
      </c>
      <c r="BX13" s="207">
        <f t="shared" si="3"/>
        <v>40346.79664</v>
      </c>
      <c r="BY13" s="207">
        <f t="shared" si="3"/>
        <v>40346.79664</v>
      </c>
      <c r="BZ13" s="207">
        <f t="shared" si="3"/>
        <v>40346.79664</v>
      </c>
      <c r="CA13" s="207">
        <f t="shared" si="3"/>
        <v>40346.79664</v>
      </c>
      <c r="CB13" s="207">
        <f t="shared" si="3"/>
        <v>40346.79664</v>
      </c>
      <c r="CC13" s="207">
        <f t="shared" si="3"/>
        <v>40346.79664</v>
      </c>
      <c r="CD13" s="207">
        <f t="shared" si="3"/>
        <v>40346.79664</v>
      </c>
      <c r="CE13" s="207">
        <f t="shared" si="3"/>
        <v>40346.79664</v>
      </c>
      <c r="CF13" s="207">
        <f t="shared" si="3"/>
        <v>40346.79664</v>
      </c>
      <c r="CG13" s="207">
        <f t="shared" si="3"/>
        <v>40346.79664</v>
      </c>
      <c r="CH13" s="207">
        <f t="shared" si="3"/>
        <v>40346.79664</v>
      </c>
      <c r="CI13" s="207">
        <f t="shared" si="3"/>
        <v>40346.79664</v>
      </c>
      <c r="CJ13" s="207">
        <f t="shared" si="3"/>
        <v>41557.20054</v>
      </c>
      <c r="CK13" s="207">
        <f t="shared" si="3"/>
        <v>41557.20054</v>
      </c>
      <c r="CL13" s="207">
        <f t="shared" si="3"/>
        <v>41557.20054</v>
      </c>
      <c r="CM13" s="207">
        <f t="shared" si="3"/>
        <v>41557.20054</v>
      </c>
      <c r="CN13" s="207">
        <f t="shared" si="3"/>
        <v>41557.20054</v>
      </c>
      <c r="CO13" s="207">
        <f t="shared" si="3"/>
        <v>41557.20054</v>
      </c>
      <c r="CP13" s="207">
        <f t="shared" si="3"/>
        <v>41557.20054</v>
      </c>
      <c r="CQ13" s="207">
        <f t="shared" si="3"/>
        <v>41557.20054</v>
      </c>
      <c r="CR13" s="207">
        <f t="shared" si="3"/>
        <v>41557.20054</v>
      </c>
      <c r="CS13" s="207">
        <f t="shared" si="3"/>
        <v>41557.20054</v>
      </c>
      <c r="CT13" s="207">
        <f t="shared" si="3"/>
        <v>41557.20054</v>
      </c>
      <c r="CU13" s="207">
        <f t="shared" si="3"/>
        <v>41557.20054</v>
      </c>
      <c r="CV13" s="207">
        <f t="shared" si="3"/>
        <v>42803.91656</v>
      </c>
      <c r="CW13" s="207">
        <f t="shared" si="3"/>
        <v>42803.91656</v>
      </c>
      <c r="CX13" s="207">
        <f t="shared" si="3"/>
        <v>42803.91656</v>
      </c>
      <c r="CY13" s="207">
        <f t="shared" si="3"/>
        <v>42803.91656</v>
      </c>
      <c r="CZ13" s="207">
        <f t="shared" si="3"/>
        <v>42803.91656</v>
      </c>
      <c r="DA13" s="207">
        <f t="shared" si="3"/>
        <v>42803.91656</v>
      </c>
      <c r="DB13" s="207">
        <f t="shared" si="3"/>
        <v>42803.91656</v>
      </c>
      <c r="DC13" s="207">
        <f t="shared" si="3"/>
        <v>42803.91656</v>
      </c>
      <c r="DD13" s="207">
        <f t="shared" si="3"/>
        <v>42803.91656</v>
      </c>
      <c r="DE13" s="207">
        <f t="shared" si="3"/>
        <v>42803.91656</v>
      </c>
      <c r="DF13" s="207">
        <f t="shared" si="3"/>
        <v>42803.91656</v>
      </c>
      <c r="DG13" s="207">
        <f t="shared" si="3"/>
        <v>42803.91656</v>
      </c>
      <c r="DH13" s="207">
        <f t="shared" si="3"/>
        <v>44088.03405</v>
      </c>
      <c r="DI13" s="207">
        <f t="shared" si="3"/>
        <v>44088.03405</v>
      </c>
      <c r="DJ13" s="207">
        <f t="shared" si="3"/>
        <v>44088.03405</v>
      </c>
      <c r="DK13" s="207">
        <f t="shared" si="3"/>
        <v>44088.03405</v>
      </c>
      <c r="DL13" s="207">
        <f t="shared" si="3"/>
        <v>44088.03405</v>
      </c>
      <c r="DM13" s="207">
        <f t="shared" si="3"/>
        <v>44088.03405</v>
      </c>
      <c r="DN13" s="207">
        <f t="shared" si="3"/>
        <v>44088.03405</v>
      </c>
      <c r="DO13" s="207">
        <f t="shared" si="3"/>
        <v>44088.03405</v>
      </c>
      <c r="DP13" s="207">
        <f t="shared" si="3"/>
        <v>44088.03405</v>
      </c>
      <c r="DQ13" s="207">
        <f t="shared" si="3"/>
        <v>44088.03405</v>
      </c>
      <c r="DR13" s="207">
        <f t="shared" si="3"/>
        <v>44088.03405</v>
      </c>
      <c r="DS13" s="207">
        <f t="shared" si="3"/>
        <v>44088.03405</v>
      </c>
      <c r="DT13" s="207">
        <f t="shared" si="3"/>
        <v>45410.67507</v>
      </c>
      <c r="DU13" s="207">
        <f t="shared" si="3"/>
        <v>45410.67507</v>
      </c>
      <c r="DV13" s="207">
        <f t="shared" si="3"/>
        <v>45410.67507</v>
      </c>
      <c r="DW13" s="207">
        <f t="shared" si="3"/>
        <v>45410.67507</v>
      </c>
      <c r="DX13" s="207">
        <f t="shared" si="3"/>
        <v>45410.67507</v>
      </c>
      <c r="DY13" s="207">
        <f t="shared" si="3"/>
        <v>45410.67507</v>
      </c>
      <c r="DZ13" s="207">
        <f t="shared" si="3"/>
        <v>45410.67507</v>
      </c>
      <c r="EA13" s="207">
        <f t="shared" si="3"/>
        <v>45410.67507</v>
      </c>
      <c r="EB13" s="207">
        <f t="shared" si="3"/>
        <v>45410.67507</v>
      </c>
      <c r="EC13" s="207">
        <f t="shared" si="3"/>
        <v>45410.67507</v>
      </c>
      <c r="ED13" s="207">
        <f t="shared" si="3"/>
        <v>45410.67507</v>
      </c>
      <c r="EE13" s="207">
        <f t="shared" si="3"/>
        <v>45410.67507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Assumptions!B14</f>
        <v>Vacancy</v>
      </c>
      <c r="D15" s="49">
        <f t="array" ref="D15">-D$13*IF(D$2=(Assumptions!$D$68+1),Assumptions!$D$67,XLOOKUP(D$2,Assumptions!$C$94:$M$94,Assumptions!$C$95:$M$95))</f>
        <v>-1739.67</v>
      </c>
      <c r="E15" s="49">
        <f t="array" ref="E15">-E$13*IF(E$2=(Assumptions!$D$68+1),Assumptions!$D$67,XLOOKUP(E$2,Assumptions!$C$94:$M$94,Assumptions!$C$95:$M$95))</f>
        <v>-1739.67</v>
      </c>
      <c r="F15" s="49">
        <f t="array" ref="F15">-F$13*IF(F$2=(Assumptions!$D$68+1),Assumptions!$D$67,XLOOKUP(F$2,Assumptions!$C$94:$M$94,Assumptions!$C$95:$M$95))</f>
        <v>-1739.67</v>
      </c>
      <c r="G15" s="49">
        <f t="array" ref="G15">-G$13*IF(G$2=(Assumptions!$D$68+1),Assumptions!$D$67,XLOOKUP(G$2,Assumptions!$C$94:$M$94,Assumptions!$C$95:$M$95))</f>
        <v>-1739.67</v>
      </c>
      <c r="H15" s="49">
        <f t="array" ref="H15">-H$13*IF(H$2=(Assumptions!$D$68+1),Assumptions!$D$67,XLOOKUP(H$2,Assumptions!$C$94:$M$94,Assumptions!$C$95:$M$95))</f>
        <v>-1739.67</v>
      </c>
      <c r="I15" s="49">
        <f t="array" ref="I15">-I$13*IF(I$2=(Assumptions!$D$68+1),Assumptions!$D$67,XLOOKUP(I$2,Assumptions!$C$94:$M$94,Assumptions!$C$95:$M$95))</f>
        <v>-1739.67</v>
      </c>
      <c r="J15" s="49">
        <f t="array" ref="J15">-J$13*IF(J$2=(Assumptions!$D$68+1),Assumptions!$D$67,XLOOKUP(J$2,Assumptions!$C$94:$M$94,Assumptions!$C$95:$M$95))</f>
        <v>-1739.67</v>
      </c>
      <c r="K15" s="49">
        <f t="array" ref="K15">-K$13*IF(K$2=(Assumptions!$D$68+1),Assumptions!$D$67,XLOOKUP(K$2,Assumptions!$C$94:$M$94,Assumptions!$C$95:$M$95))</f>
        <v>-1739.67</v>
      </c>
      <c r="L15" s="49">
        <f t="array" ref="L15">-L$13*IF(L$2=(Assumptions!$D$68+1),Assumptions!$D$67,XLOOKUP(L$2,Assumptions!$C$94:$M$94,Assumptions!$C$95:$M$95))</f>
        <v>-1739.67</v>
      </c>
      <c r="M15" s="49">
        <f t="array" ref="M15">-M$13*IF(M$2=(Assumptions!$D$68+1),Assumptions!$D$67,XLOOKUP(M$2,Assumptions!$C$94:$M$94,Assumptions!$C$95:$M$95))</f>
        <v>-1739.67</v>
      </c>
      <c r="N15" s="49">
        <f t="array" ref="N15">-N$13*IF(N$2=(Assumptions!$D$68+1),Assumptions!$D$67,XLOOKUP(N$2,Assumptions!$C$94:$M$94,Assumptions!$C$95:$M$95))</f>
        <v>-1739.67</v>
      </c>
      <c r="O15" s="49">
        <f t="array" ref="O15">-O$13*IF(O$2=(Assumptions!$D$68+1),Assumptions!$D$67,XLOOKUP(O$2,Assumptions!$C$94:$M$94,Assumptions!$C$95:$M$95))</f>
        <v>-1739.67</v>
      </c>
      <c r="P15" s="49">
        <f t="array" ref="P15">-P$13*IF(P$2=(Assumptions!$D$68+1),Assumptions!$D$67,XLOOKUP(P$2,Assumptions!$C$94:$M$94,Assumptions!$C$95:$M$95))</f>
        <v>-709.78536</v>
      </c>
      <c r="Q15" s="49">
        <f t="array" ref="Q15">-Q$13*IF(Q$2=(Assumptions!$D$68+1),Assumptions!$D$67,XLOOKUP(Q$2,Assumptions!$C$94:$M$94,Assumptions!$C$95:$M$95))</f>
        <v>-709.78536</v>
      </c>
      <c r="R15" s="49">
        <f t="array" ref="R15">-R$13*IF(R$2=(Assumptions!$D$68+1),Assumptions!$D$67,XLOOKUP(R$2,Assumptions!$C$94:$M$94,Assumptions!$C$95:$M$95))</f>
        <v>-709.78536</v>
      </c>
      <c r="S15" s="49">
        <f t="array" ref="S15">-S$13*IF(S$2=(Assumptions!$D$68+1),Assumptions!$D$67,XLOOKUP(S$2,Assumptions!$C$94:$M$94,Assumptions!$C$95:$M$95))</f>
        <v>-709.78536</v>
      </c>
      <c r="T15" s="49">
        <f t="array" ref="T15">-T$13*IF(T$2=(Assumptions!$D$68+1),Assumptions!$D$67,XLOOKUP(T$2,Assumptions!$C$94:$M$94,Assumptions!$C$95:$M$95))</f>
        <v>-709.78536</v>
      </c>
      <c r="U15" s="49">
        <f t="array" ref="U15">-U$13*IF(U$2=(Assumptions!$D$68+1),Assumptions!$D$67,XLOOKUP(U$2,Assumptions!$C$94:$M$94,Assumptions!$C$95:$M$95))</f>
        <v>-709.78536</v>
      </c>
      <c r="V15" s="49">
        <f t="array" ref="V15">-V$13*IF(V$2=(Assumptions!$D$68+1),Assumptions!$D$67,XLOOKUP(V$2,Assumptions!$C$94:$M$94,Assumptions!$C$95:$M$95))</f>
        <v>-709.78536</v>
      </c>
      <c r="W15" s="49">
        <f t="array" ref="W15">-W$13*IF(W$2=(Assumptions!$D$68+1),Assumptions!$D$67,XLOOKUP(W$2,Assumptions!$C$94:$M$94,Assumptions!$C$95:$M$95))</f>
        <v>-709.78536</v>
      </c>
      <c r="X15" s="49">
        <f t="array" ref="X15">-X$13*IF(X$2=(Assumptions!$D$68+1),Assumptions!$D$67,XLOOKUP(X$2,Assumptions!$C$94:$M$94,Assumptions!$C$95:$M$95))</f>
        <v>-709.78536</v>
      </c>
      <c r="Y15" s="49">
        <f t="array" ref="Y15">-Y$13*IF(Y$2=(Assumptions!$D$68+1),Assumptions!$D$67,XLOOKUP(Y$2,Assumptions!$C$94:$M$94,Assumptions!$C$95:$M$95))</f>
        <v>-709.78536</v>
      </c>
      <c r="Z15" s="49">
        <f t="array" ref="Z15">-Z$13*IF(Z$2=(Assumptions!$D$68+1),Assumptions!$D$67,XLOOKUP(Z$2,Assumptions!$C$94:$M$94,Assumptions!$C$95:$M$95))</f>
        <v>-709.78536</v>
      </c>
      <c r="AA15" s="49">
        <f t="array" ref="AA15">-AA$13*IF(AA$2=(Assumptions!$D$68+1),Assumptions!$D$67,XLOOKUP(AA$2,Assumptions!$C$94:$M$94,Assumptions!$C$95:$M$95))</f>
        <v>-709.78536</v>
      </c>
      <c r="AB15" s="49">
        <f t="array" ref="AB15">-AB$13*IF(AB$2=(Assumptions!$D$68+1),Assumptions!$D$67,XLOOKUP(AB$2,Assumptions!$C$94:$M$94,Assumptions!$C$95:$M$95))</f>
        <v>-723.9810672</v>
      </c>
      <c r="AC15" s="49">
        <f t="array" ref="AC15">-AC$13*IF(AC$2=(Assumptions!$D$68+1),Assumptions!$D$67,XLOOKUP(AC$2,Assumptions!$C$94:$M$94,Assumptions!$C$95:$M$95))</f>
        <v>-723.9810672</v>
      </c>
      <c r="AD15" s="49">
        <f t="array" ref="AD15">-AD$13*IF(AD$2=(Assumptions!$D$68+1),Assumptions!$D$67,XLOOKUP(AD$2,Assumptions!$C$94:$M$94,Assumptions!$C$95:$M$95))</f>
        <v>-723.9810672</v>
      </c>
      <c r="AE15" s="49">
        <f t="array" ref="AE15">-AE$13*IF(AE$2=(Assumptions!$D$68+1),Assumptions!$D$67,XLOOKUP(AE$2,Assumptions!$C$94:$M$94,Assumptions!$C$95:$M$95))</f>
        <v>-723.9810672</v>
      </c>
      <c r="AF15" s="49">
        <f t="array" ref="AF15">-AF$13*IF(AF$2=(Assumptions!$D$68+1),Assumptions!$D$67,XLOOKUP(AF$2,Assumptions!$C$94:$M$94,Assumptions!$C$95:$M$95))</f>
        <v>-723.9810672</v>
      </c>
      <c r="AG15" s="49">
        <f t="array" ref="AG15">-AG$13*IF(AG$2=(Assumptions!$D$68+1),Assumptions!$D$67,XLOOKUP(AG$2,Assumptions!$C$94:$M$94,Assumptions!$C$95:$M$95))</f>
        <v>-723.9810672</v>
      </c>
      <c r="AH15" s="49">
        <f t="array" ref="AH15">-AH$13*IF(AH$2=(Assumptions!$D$68+1),Assumptions!$D$67,XLOOKUP(AH$2,Assumptions!$C$94:$M$94,Assumptions!$C$95:$M$95))</f>
        <v>-723.9810672</v>
      </c>
      <c r="AI15" s="49">
        <f t="array" ref="AI15">-AI$13*IF(AI$2=(Assumptions!$D$68+1),Assumptions!$D$67,XLOOKUP(AI$2,Assumptions!$C$94:$M$94,Assumptions!$C$95:$M$95))</f>
        <v>-723.9810672</v>
      </c>
      <c r="AJ15" s="49">
        <f t="array" ref="AJ15">-AJ$13*IF(AJ$2=(Assumptions!$D$68+1),Assumptions!$D$67,XLOOKUP(AJ$2,Assumptions!$C$94:$M$94,Assumptions!$C$95:$M$95))</f>
        <v>-723.9810672</v>
      </c>
      <c r="AK15" s="49">
        <f t="array" ref="AK15">-AK$13*IF(AK$2=(Assumptions!$D$68+1),Assumptions!$D$67,XLOOKUP(AK$2,Assumptions!$C$94:$M$94,Assumptions!$C$95:$M$95))</f>
        <v>-723.9810672</v>
      </c>
      <c r="AL15" s="49">
        <f t="array" ref="AL15">-AL$13*IF(AL$2=(Assumptions!$D$68+1),Assumptions!$D$67,XLOOKUP(AL$2,Assumptions!$C$94:$M$94,Assumptions!$C$95:$M$95))</f>
        <v>-723.9810672</v>
      </c>
      <c r="AM15" s="49">
        <f t="array" ref="AM15">-AM$13*IF(AM$2=(Assumptions!$D$68+1),Assumptions!$D$67,XLOOKUP(AM$2,Assumptions!$C$94:$M$94,Assumptions!$C$95:$M$95))</f>
        <v>-723.9810672</v>
      </c>
      <c r="AN15" s="49">
        <f t="array" ref="AN15">-AN$13*IF(AN$2=(Assumptions!$D$68+1),Assumptions!$D$67,XLOOKUP(AN$2,Assumptions!$C$94:$M$94,Assumptions!$C$95:$M$95))</f>
        <v>-738.4606885</v>
      </c>
      <c r="AO15" s="49">
        <f t="array" ref="AO15">-AO$13*IF(AO$2=(Assumptions!$D$68+1),Assumptions!$D$67,XLOOKUP(AO$2,Assumptions!$C$94:$M$94,Assumptions!$C$95:$M$95))</f>
        <v>-738.4606885</v>
      </c>
      <c r="AP15" s="49">
        <f t="array" ref="AP15">-AP$13*IF(AP$2=(Assumptions!$D$68+1),Assumptions!$D$67,XLOOKUP(AP$2,Assumptions!$C$94:$M$94,Assumptions!$C$95:$M$95))</f>
        <v>-738.4606885</v>
      </c>
      <c r="AQ15" s="49">
        <f t="array" ref="AQ15">-AQ$13*IF(AQ$2=(Assumptions!$D$68+1),Assumptions!$D$67,XLOOKUP(AQ$2,Assumptions!$C$94:$M$94,Assumptions!$C$95:$M$95))</f>
        <v>-738.4606885</v>
      </c>
      <c r="AR15" s="49">
        <f t="array" ref="AR15">-AR$13*IF(AR$2=(Assumptions!$D$68+1),Assumptions!$D$67,XLOOKUP(AR$2,Assumptions!$C$94:$M$94,Assumptions!$C$95:$M$95))</f>
        <v>-738.4606885</v>
      </c>
      <c r="AS15" s="49">
        <f t="array" ref="AS15">-AS$13*IF(AS$2=(Assumptions!$D$68+1),Assumptions!$D$67,XLOOKUP(AS$2,Assumptions!$C$94:$M$94,Assumptions!$C$95:$M$95))</f>
        <v>-738.4606885</v>
      </c>
      <c r="AT15" s="49">
        <f t="array" ref="AT15">-AT$13*IF(AT$2=(Assumptions!$D$68+1),Assumptions!$D$67,XLOOKUP(AT$2,Assumptions!$C$94:$M$94,Assumptions!$C$95:$M$95))</f>
        <v>-738.4606885</v>
      </c>
      <c r="AU15" s="49">
        <f t="array" ref="AU15">-AU$13*IF(AU$2=(Assumptions!$D$68+1),Assumptions!$D$67,XLOOKUP(AU$2,Assumptions!$C$94:$M$94,Assumptions!$C$95:$M$95))</f>
        <v>-738.4606885</v>
      </c>
      <c r="AV15" s="49">
        <f t="array" ref="AV15">-AV$13*IF(AV$2=(Assumptions!$D$68+1),Assumptions!$D$67,XLOOKUP(AV$2,Assumptions!$C$94:$M$94,Assumptions!$C$95:$M$95))</f>
        <v>-738.4606885</v>
      </c>
      <c r="AW15" s="49">
        <f t="array" ref="AW15">-AW$13*IF(AW$2=(Assumptions!$D$68+1),Assumptions!$D$67,XLOOKUP(AW$2,Assumptions!$C$94:$M$94,Assumptions!$C$95:$M$95))</f>
        <v>-738.4606885</v>
      </c>
      <c r="AX15" s="49">
        <f t="array" ref="AX15">-AX$13*IF(AX$2=(Assumptions!$D$68+1),Assumptions!$D$67,XLOOKUP(AX$2,Assumptions!$C$94:$M$94,Assumptions!$C$95:$M$95))</f>
        <v>-738.4606885</v>
      </c>
      <c r="AY15" s="49">
        <f t="array" ref="AY15">-AY$13*IF(AY$2=(Assumptions!$D$68+1),Assumptions!$D$67,XLOOKUP(AY$2,Assumptions!$C$94:$M$94,Assumptions!$C$95:$M$95))</f>
        <v>-738.4606885</v>
      </c>
      <c r="AZ15" s="49">
        <f t="array" ref="AZ15">-AZ$13*IF(AZ$2=(Assumptions!$D$68+1),Assumptions!$D$67,XLOOKUP(AZ$2,Assumptions!$C$94:$M$94,Assumptions!$C$95:$M$95))</f>
        <v>-760.6145092</v>
      </c>
      <c r="BA15" s="49">
        <f t="array" ref="BA15">-BA$13*IF(BA$2=(Assumptions!$D$68+1),Assumptions!$D$67,XLOOKUP(BA$2,Assumptions!$C$94:$M$94,Assumptions!$C$95:$M$95))</f>
        <v>-760.6145092</v>
      </c>
      <c r="BB15" s="49">
        <f t="array" ref="BB15">-BB$13*IF(BB$2=(Assumptions!$D$68+1),Assumptions!$D$67,XLOOKUP(BB$2,Assumptions!$C$94:$M$94,Assumptions!$C$95:$M$95))</f>
        <v>-760.6145092</v>
      </c>
      <c r="BC15" s="49">
        <f t="array" ref="BC15">-BC$13*IF(BC$2=(Assumptions!$D$68+1),Assumptions!$D$67,XLOOKUP(BC$2,Assumptions!$C$94:$M$94,Assumptions!$C$95:$M$95))</f>
        <v>-760.6145092</v>
      </c>
      <c r="BD15" s="49">
        <f t="array" ref="BD15">-BD$13*IF(BD$2=(Assumptions!$D$68+1),Assumptions!$D$67,XLOOKUP(BD$2,Assumptions!$C$94:$M$94,Assumptions!$C$95:$M$95))</f>
        <v>-760.6145092</v>
      </c>
      <c r="BE15" s="49">
        <f t="array" ref="BE15">-BE$13*IF(BE$2=(Assumptions!$D$68+1),Assumptions!$D$67,XLOOKUP(BE$2,Assumptions!$C$94:$M$94,Assumptions!$C$95:$M$95))</f>
        <v>-760.6145092</v>
      </c>
      <c r="BF15" s="49">
        <f t="array" ref="BF15">-BF$13*IF(BF$2=(Assumptions!$D$68+1),Assumptions!$D$67,XLOOKUP(BF$2,Assumptions!$C$94:$M$94,Assumptions!$C$95:$M$95))</f>
        <v>-760.6145092</v>
      </c>
      <c r="BG15" s="49">
        <f t="array" ref="BG15">-BG$13*IF(BG$2=(Assumptions!$D$68+1),Assumptions!$D$67,XLOOKUP(BG$2,Assumptions!$C$94:$M$94,Assumptions!$C$95:$M$95))</f>
        <v>-760.6145092</v>
      </c>
      <c r="BH15" s="49">
        <f t="array" ref="BH15">-BH$13*IF(BH$2=(Assumptions!$D$68+1),Assumptions!$D$67,XLOOKUP(BH$2,Assumptions!$C$94:$M$94,Assumptions!$C$95:$M$95))</f>
        <v>-760.6145092</v>
      </c>
      <c r="BI15" s="49">
        <f t="array" ref="BI15">-BI$13*IF(BI$2=(Assumptions!$D$68+1),Assumptions!$D$67,XLOOKUP(BI$2,Assumptions!$C$94:$M$94,Assumptions!$C$95:$M$95))</f>
        <v>-760.6145092</v>
      </c>
      <c r="BJ15" s="49">
        <f t="array" ref="BJ15">-BJ$13*IF(BJ$2=(Assumptions!$D$68+1),Assumptions!$D$67,XLOOKUP(BJ$2,Assumptions!$C$94:$M$94,Assumptions!$C$95:$M$95))</f>
        <v>-760.6145092</v>
      </c>
      <c r="BK15" s="49">
        <f t="array" ref="BK15">-BK$13*IF(BK$2=(Assumptions!$D$68+1),Assumptions!$D$67,XLOOKUP(BK$2,Assumptions!$C$94:$M$94,Assumptions!$C$95:$M$95))</f>
        <v>-760.6145092</v>
      </c>
      <c r="BL15" s="49">
        <f t="array" ref="BL15">-BL$13*IF(BL$2=(Assumptions!$D$68+1),Assumptions!$D$67,XLOOKUP(BL$2,Assumptions!$C$94:$M$94,Assumptions!$C$95:$M$95))</f>
        <v>-783.4329445</v>
      </c>
      <c r="BM15" s="49">
        <f t="array" ref="BM15">-BM$13*IF(BM$2=(Assumptions!$D$68+1),Assumptions!$D$67,XLOOKUP(BM$2,Assumptions!$C$94:$M$94,Assumptions!$C$95:$M$95))</f>
        <v>-783.4329445</v>
      </c>
      <c r="BN15" s="49">
        <f t="array" ref="BN15">-BN$13*IF(BN$2=(Assumptions!$D$68+1),Assumptions!$D$67,XLOOKUP(BN$2,Assumptions!$C$94:$M$94,Assumptions!$C$95:$M$95))</f>
        <v>-783.4329445</v>
      </c>
      <c r="BO15" s="49">
        <f t="array" ref="BO15">-BO$13*IF(BO$2=(Assumptions!$D$68+1),Assumptions!$D$67,XLOOKUP(BO$2,Assumptions!$C$94:$M$94,Assumptions!$C$95:$M$95))</f>
        <v>-783.4329445</v>
      </c>
      <c r="BP15" s="49">
        <f t="array" ref="BP15">-BP$13*IF(BP$2=(Assumptions!$D$68+1),Assumptions!$D$67,XLOOKUP(BP$2,Assumptions!$C$94:$M$94,Assumptions!$C$95:$M$95))</f>
        <v>-783.4329445</v>
      </c>
      <c r="BQ15" s="49">
        <f t="array" ref="BQ15">-BQ$13*IF(BQ$2=(Assumptions!$D$68+1),Assumptions!$D$67,XLOOKUP(BQ$2,Assumptions!$C$94:$M$94,Assumptions!$C$95:$M$95))</f>
        <v>-783.4329445</v>
      </c>
      <c r="BR15" s="49">
        <f t="array" ref="BR15">-BR$13*IF(BR$2=(Assumptions!$D$68+1),Assumptions!$D$67,XLOOKUP(BR$2,Assumptions!$C$94:$M$94,Assumptions!$C$95:$M$95))</f>
        <v>-783.4329445</v>
      </c>
      <c r="BS15" s="49">
        <f t="array" ref="BS15">-BS$13*IF(BS$2=(Assumptions!$D$68+1),Assumptions!$D$67,XLOOKUP(BS$2,Assumptions!$C$94:$M$94,Assumptions!$C$95:$M$95))</f>
        <v>-783.4329445</v>
      </c>
      <c r="BT15" s="49">
        <f t="array" ref="BT15">-BT$13*IF(BT$2=(Assumptions!$D$68+1),Assumptions!$D$67,XLOOKUP(BT$2,Assumptions!$C$94:$M$94,Assumptions!$C$95:$M$95))</f>
        <v>-783.4329445</v>
      </c>
      <c r="BU15" s="49">
        <f t="array" ref="BU15">-BU$13*IF(BU$2=(Assumptions!$D$68+1),Assumptions!$D$67,XLOOKUP(BU$2,Assumptions!$C$94:$M$94,Assumptions!$C$95:$M$95))</f>
        <v>-783.4329445</v>
      </c>
      <c r="BV15" s="49">
        <f t="array" ref="BV15">-BV$13*IF(BV$2=(Assumptions!$D$68+1),Assumptions!$D$67,XLOOKUP(BV$2,Assumptions!$C$94:$M$94,Assumptions!$C$95:$M$95))</f>
        <v>-783.4329445</v>
      </c>
      <c r="BW15" s="49">
        <f t="array" ref="BW15">-BW$13*IF(BW$2=(Assumptions!$D$68+1),Assumptions!$D$67,XLOOKUP(BW$2,Assumptions!$C$94:$M$94,Assumptions!$C$95:$M$95))</f>
        <v>-783.4329445</v>
      </c>
      <c r="BX15" s="49">
        <f t="array" ref="BX15">-BX$13*IF(BX$2=(Assumptions!$D$68+1),Assumptions!$D$67,XLOOKUP(BX$2,Assumptions!$C$94:$M$94,Assumptions!$C$95:$M$95))</f>
        <v>-806.9359328</v>
      </c>
      <c r="BY15" s="49">
        <f t="array" ref="BY15">-BY$13*IF(BY$2=(Assumptions!$D$68+1),Assumptions!$D$67,XLOOKUP(BY$2,Assumptions!$C$94:$M$94,Assumptions!$C$95:$M$95))</f>
        <v>-806.9359328</v>
      </c>
      <c r="BZ15" s="49">
        <f t="array" ref="BZ15">-BZ$13*IF(BZ$2=(Assumptions!$D$68+1),Assumptions!$D$67,XLOOKUP(BZ$2,Assumptions!$C$94:$M$94,Assumptions!$C$95:$M$95))</f>
        <v>-806.9359328</v>
      </c>
      <c r="CA15" s="49">
        <f t="array" ref="CA15">-CA$13*IF(CA$2=(Assumptions!$D$68+1),Assumptions!$D$67,XLOOKUP(CA$2,Assumptions!$C$94:$M$94,Assumptions!$C$95:$M$95))</f>
        <v>-806.9359328</v>
      </c>
      <c r="CB15" s="49">
        <f t="array" ref="CB15">-CB$13*IF(CB$2=(Assumptions!$D$68+1),Assumptions!$D$67,XLOOKUP(CB$2,Assumptions!$C$94:$M$94,Assumptions!$C$95:$M$95))</f>
        <v>-806.9359328</v>
      </c>
      <c r="CC15" s="49">
        <f t="array" ref="CC15">-CC$13*IF(CC$2=(Assumptions!$D$68+1),Assumptions!$D$67,XLOOKUP(CC$2,Assumptions!$C$94:$M$94,Assumptions!$C$95:$M$95))</f>
        <v>-806.9359328</v>
      </c>
      <c r="CD15" s="49">
        <f t="array" ref="CD15">-CD$13*IF(CD$2=(Assumptions!$D$68+1),Assumptions!$D$67,XLOOKUP(CD$2,Assumptions!$C$94:$M$94,Assumptions!$C$95:$M$95))</f>
        <v>-806.9359328</v>
      </c>
      <c r="CE15" s="49">
        <f t="array" ref="CE15">-CE$13*IF(CE$2=(Assumptions!$D$68+1),Assumptions!$D$67,XLOOKUP(CE$2,Assumptions!$C$94:$M$94,Assumptions!$C$95:$M$95))</f>
        <v>-806.9359328</v>
      </c>
      <c r="CF15" s="49">
        <f t="array" ref="CF15">-CF$13*IF(CF$2=(Assumptions!$D$68+1),Assumptions!$D$67,XLOOKUP(CF$2,Assumptions!$C$94:$M$94,Assumptions!$C$95:$M$95))</f>
        <v>-806.9359328</v>
      </c>
      <c r="CG15" s="49">
        <f t="array" ref="CG15">-CG$13*IF(CG$2=(Assumptions!$D$68+1),Assumptions!$D$67,XLOOKUP(CG$2,Assumptions!$C$94:$M$94,Assumptions!$C$95:$M$95))</f>
        <v>-806.9359328</v>
      </c>
      <c r="CH15" s="49">
        <f t="array" ref="CH15">-CH$13*IF(CH$2=(Assumptions!$D$68+1),Assumptions!$D$67,XLOOKUP(CH$2,Assumptions!$C$94:$M$94,Assumptions!$C$95:$M$95))</f>
        <v>-806.9359328</v>
      </c>
      <c r="CI15" s="49">
        <f t="array" ref="CI15">-CI$13*IF(CI$2=(Assumptions!$D$68+1),Assumptions!$D$67,XLOOKUP(CI$2,Assumptions!$C$94:$M$94,Assumptions!$C$95:$M$95))</f>
        <v>-806.9359328</v>
      </c>
      <c r="CJ15" s="49">
        <f t="array" ref="CJ15">-CJ$13*IF(CJ$2=(Assumptions!$D$68+1),Assumptions!$D$67,XLOOKUP(CJ$2,Assumptions!$C$94:$M$94,Assumptions!$C$95:$M$95))</f>
        <v>-831.1440108</v>
      </c>
      <c r="CK15" s="49">
        <f t="array" ref="CK15">-CK$13*IF(CK$2=(Assumptions!$D$68+1),Assumptions!$D$67,XLOOKUP(CK$2,Assumptions!$C$94:$M$94,Assumptions!$C$95:$M$95))</f>
        <v>-831.1440108</v>
      </c>
      <c r="CL15" s="49">
        <f t="array" ref="CL15">-CL$13*IF(CL$2=(Assumptions!$D$68+1),Assumptions!$D$67,XLOOKUP(CL$2,Assumptions!$C$94:$M$94,Assumptions!$C$95:$M$95))</f>
        <v>-831.1440108</v>
      </c>
      <c r="CM15" s="49">
        <f t="array" ref="CM15">-CM$13*IF(CM$2=(Assumptions!$D$68+1),Assumptions!$D$67,XLOOKUP(CM$2,Assumptions!$C$94:$M$94,Assumptions!$C$95:$M$95))</f>
        <v>-831.1440108</v>
      </c>
      <c r="CN15" s="49">
        <f t="array" ref="CN15">-CN$13*IF(CN$2=(Assumptions!$D$68+1),Assumptions!$D$67,XLOOKUP(CN$2,Assumptions!$C$94:$M$94,Assumptions!$C$95:$M$95))</f>
        <v>-831.1440108</v>
      </c>
      <c r="CO15" s="49">
        <f t="array" ref="CO15">-CO$13*IF(CO$2=(Assumptions!$D$68+1),Assumptions!$D$67,XLOOKUP(CO$2,Assumptions!$C$94:$M$94,Assumptions!$C$95:$M$95))</f>
        <v>-831.1440108</v>
      </c>
      <c r="CP15" s="49">
        <f t="array" ref="CP15">-CP$13*IF(CP$2=(Assumptions!$D$68+1),Assumptions!$D$67,XLOOKUP(CP$2,Assumptions!$C$94:$M$94,Assumptions!$C$95:$M$95))</f>
        <v>-831.1440108</v>
      </c>
      <c r="CQ15" s="49">
        <f t="array" ref="CQ15">-CQ$13*IF(CQ$2=(Assumptions!$D$68+1),Assumptions!$D$67,XLOOKUP(CQ$2,Assumptions!$C$94:$M$94,Assumptions!$C$95:$M$95))</f>
        <v>-831.1440108</v>
      </c>
      <c r="CR15" s="49">
        <f t="array" ref="CR15">-CR$13*IF(CR$2=(Assumptions!$D$68+1),Assumptions!$D$67,XLOOKUP(CR$2,Assumptions!$C$94:$M$94,Assumptions!$C$95:$M$95))</f>
        <v>-831.1440108</v>
      </c>
      <c r="CS15" s="49">
        <f t="array" ref="CS15">-CS$13*IF(CS$2=(Assumptions!$D$68+1),Assumptions!$D$67,XLOOKUP(CS$2,Assumptions!$C$94:$M$94,Assumptions!$C$95:$M$95))</f>
        <v>-831.1440108</v>
      </c>
      <c r="CT15" s="49">
        <f t="array" ref="CT15">-CT$13*IF(CT$2=(Assumptions!$D$68+1),Assumptions!$D$67,XLOOKUP(CT$2,Assumptions!$C$94:$M$94,Assumptions!$C$95:$M$95))</f>
        <v>-831.1440108</v>
      </c>
      <c r="CU15" s="49">
        <f t="array" ref="CU15">-CU$13*IF(CU$2=(Assumptions!$D$68+1),Assumptions!$D$67,XLOOKUP(CU$2,Assumptions!$C$94:$M$94,Assumptions!$C$95:$M$95))</f>
        <v>-831.1440108</v>
      </c>
      <c r="CV15" s="49">
        <f t="array" ref="CV15">-CV$13*IF(CV$2=(Assumptions!$D$68+1),Assumptions!$D$67,XLOOKUP(CV$2,Assumptions!$C$94:$M$94,Assumptions!$C$95:$M$95))</f>
        <v>-856.0783311</v>
      </c>
      <c r="CW15" s="49">
        <f t="array" ref="CW15">-CW$13*IF(CW$2=(Assumptions!$D$68+1),Assumptions!$D$67,XLOOKUP(CW$2,Assumptions!$C$94:$M$94,Assumptions!$C$95:$M$95))</f>
        <v>-856.0783311</v>
      </c>
      <c r="CX15" s="49">
        <f t="array" ref="CX15">-CX$13*IF(CX$2=(Assumptions!$D$68+1),Assumptions!$D$67,XLOOKUP(CX$2,Assumptions!$C$94:$M$94,Assumptions!$C$95:$M$95))</f>
        <v>-856.0783311</v>
      </c>
      <c r="CY15" s="49">
        <f t="array" ref="CY15">-CY$13*IF(CY$2=(Assumptions!$D$68+1),Assumptions!$D$67,XLOOKUP(CY$2,Assumptions!$C$94:$M$94,Assumptions!$C$95:$M$95))</f>
        <v>-856.0783311</v>
      </c>
      <c r="CZ15" s="49">
        <f t="array" ref="CZ15">-CZ$13*IF(CZ$2=(Assumptions!$D$68+1),Assumptions!$D$67,XLOOKUP(CZ$2,Assumptions!$C$94:$M$94,Assumptions!$C$95:$M$95))</f>
        <v>-856.0783311</v>
      </c>
      <c r="DA15" s="49">
        <f t="array" ref="DA15">-DA$13*IF(DA$2=(Assumptions!$D$68+1),Assumptions!$D$67,XLOOKUP(DA$2,Assumptions!$C$94:$M$94,Assumptions!$C$95:$M$95))</f>
        <v>-856.0783311</v>
      </c>
      <c r="DB15" s="49">
        <f t="array" ref="DB15">-DB$13*IF(DB$2=(Assumptions!$D$68+1),Assumptions!$D$67,XLOOKUP(DB$2,Assumptions!$C$94:$M$94,Assumptions!$C$95:$M$95))</f>
        <v>-856.0783311</v>
      </c>
      <c r="DC15" s="49">
        <f t="array" ref="DC15">-DC$13*IF(DC$2=(Assumptions!$D$68+1),Assumptions!$D$67,XLOOKUP(DC$2,Assumptions!$C$94:$M$94,Assumptions!$C$95:$M$95))</f>
        <v>-856.0783311</v>
      </c>
      <c r="DD15" s="49">
        <f t="array" ref="DD15">-DD$13*IF(DD$2=(Assumptions!$D$68+1),Assumptions!$D$67,XLOOKUP(DD$2,Assumptions!$C$94:$M$94,Assumptions!$C$95:$M$95))</f>
        <v>-856.0783311</v>
      </c>
      <c r="DE15" s="49">
        <f t="array" ref="DE15">-DE$13*IF(DE$2=(Assumptions!$D$68+1),Assumptions!$D$67,XLOOKUP(DE$2,Assumptions!$C$94:$M$94,Assumptions!$C$95:$M$95))</f>
        <v>-856.0783311</v>
      </c>
      <c r="DF15" s="49">
        <f t="array" ref="DF15">-DF$13*IF(DF$2=(Assumptions!$D$68+1),Assumptions!$D$67,XLOOKUP(DF$2,Assumptions!$C$94:$M$94,Assumptions!$C$95:$M$95))</f>
        <v>-856.0783311</v>
      </c>
      <c r="DG15" s="49">
        <f t="array" ref="DG15">-DG$13*IF(DG$2=(Assumptions!$D$68+1),Assumptions!$D$67,XLOOKUP(DG$2,Assumptions!$C$94:$M$94,Assumptions!$C$95:$M$95))</f>
        <v>-856.0783311</v>
      </c>
      <c r="DH15" s="49">
        <f t="array" ref="DH15">-DH$13*IF(DH$2=(Assumptions!$D$68+1),Assumptions!$D$67,XLOOKUP(DH$2,Assumptions!$C$94:$M$94,Assumptions!$C$95:$M$95))</f>
        <v>-881.7606811</v>
      </c>
      <c r="DI15" s="49">
        <f t="array" ref="DI15">-DI$13*IF(DI$2=(Assumptions!$D$68+1),Assumptions!$D$67,XLOOKUP(DI$2,Assumptions!$C$94:$M$94,Assumptions!$C$95:$M$95))</f>
        <v>-881.7606811</v>
      </c>
      <c r="DJ15" s="49">
        <f t="array" ref="DJ15">-DJ$13*IF(DJ$2=(Assumptions!$D$68+1),Assumptions!$D$67,XLOOKUP(DJ$2,Assumptions!$C$94:$M$94,Assumptions!$C$95:$M$95))</f>
        <v>-881.7606811</v>
      </c>
      <c r="DK15" s="49">
        <f t="array" ref="DK15">-DK$13*IF(DK$2=(Assumptions!$D$68+1),Assumptions!$D$67,XLOOKUP(DK$2,Assumptions!$C$94:$M$94,Assumptions!$C$95:$M$95))</f>
        <v>-881.7606811</v>
      </c>
      <c r="DL15" s="49">
        <f t="array" ref="DL15">-DL$13*IF(DL$2=(Assumptions!$D$68+1),Assumptions!$D$67,XLOOKUP(DL$2,Assumptions!$C$94:$M$94,Assumptions!$C$95:$M$95))</f>
        <v>-881.7606811</v>
      </c>
      <c r="DM15" s="49">
        <f t="array" ref="DM15">-DM$13*IF(DM$2=(Assumptions!$D$68+1),Assumptions!$D$67,XLOOKUP(DM$2,Assumptions!$C$94:$M$94,Assumptions!$C$95:$M$95))</f>
        <v>-881.7606811</v>
      </c>
      <c r="DN15" s="49">
        <f t="array" ref="DN15">-DN$13*IF(DN$2=(Assumptions!$D$68+1),Assumptions!$D$67,XLOOKUP(DN$2,Assumptions!$C$94:$M$94,Assumptions!$C$95:$M$95))</f>
        <v>-881.7606811</v>
      </c>
      <c r="DO15" s="49">
        <f t="array" ref="DO15">-DO$13*IF(DO$2=(Assumptions!$D$68+1),Assumptions!$D$67,XLOOKUP(DO$2,Assumptions!$C$94:$M$94,Assumptions!$C$95:$M$95))</f>
        <v>-881.7606811</v>
      </c>
      <c r="DP15" s="49">
        <f t="array" ref="DP15">-DP$13*IF(DP$2=(Assumptions!$D$68+1),Assumptions!$D$67,XLOOKUP(DP$2,Assumptions!$C$94:$M$94,Assumptions!$C$95:$M$95))</f>
        <v>-881.7606811</v>
      </c>
      <c r="DQ15" s="49">
        <f t="array" ref="DQ15">-DQ$13*IF(DQ$2=(Assumptions!$D$68+1),Assumptions!$D$67,XLOOKUP(DQ$2,Assumptions!$C$94:$M$94,Assumptions!$C$95:$M$95))</f>
        <v>-881.7606811</v>
      </c>
      <c r="DR15" s="49">
        <f t="array" ref="DR15">-DR$13*IF(DR$2=(Assumptions!$D$68+1),Assumptions!$D$67,XLOOKUP(DR$2,Assumptions!$C$94:$M$94,Assumptions!$C$95:$M$95))</f>
        <v>-881.7606811</v>
      </c>
      <c r="DS15" s="49">
        <f t="array" ref="DS15">-DS$13*IF(DS$2=(Assumptions!$D$68+1),Assumptions!$D$67,XLOOKUP(DS$2,Assumptions!$C$94:$M$94,Assumptions!$C$95:$M$95))</f>
        <v>-881.7606811</v>
      </c>
      <c r="DT15" s="49">
        <f t="array" ref="DT15">-DT$13*IF(DT$2=(Assumptions!$D$68+1),Assumptions!$D$67,XLOOKUP(DT$2,Assumptions!$C$94:$M$94,Assumptions!$C$95:$M$95))</f>
        <v>-2270.533754</v>
      </c>
      <c r="DU15" s="49">
        <f t="array" ref="DU15">-DU$13*IF(DU$2=(Assumptions!$D$68+1),Assumptions!$D$67,XLOOKUP(DU$2,Assumptions!$C$94:$M$94,Assumptions!$C$95:$M$95))</f>
        <v>-2270.533754</v>
      </c>
      <c r="DV15" s="49">
        <f t="array" ref="DV15">-DV$13*IF(DV$2=(Assumptions!$D$68+1),Assumptions!$D$67,XLOOKUP(DV$2,Assumptions!$C$94:$M$94,Assumptions!$C$95:$M$95))</f>
        <v>-2270.533754</v>
      </c>
      <c r="DW15" s="49">
        <f t="array" ref="DW15">-DW$13*IF(DW$2=(Assumptions!$D$68+1),Assumptions!$D$67,XLOOKUP(DW$2,Assumptions!$C$94:$M$94,Assumptions!$C$95:$M$95))</f>
        <v>-2270.533754</v>
      </c>
      <c r="DX15" s="49">
        <f t="array" ref="DX15">-DX$13*IF(DX$2=(Assumptions!$D$68+1),Assumptions!$D$67,XLOOKUP(DX$2,Assumptions!$C$94:$M$94,Assumptions!$C$95:$M$95))</f>
        <v>-2270.533754</v>
      </c>
      <c r="DY15" s="49">
        <f t="array" ref="DY15">-DY$13*IF(DY$2=(Assumptions!$D$68+1),Assumptions!$D$67,XLOOKUP(DY$2,Assumptions!$C$94:$M$94,Assumptions!$C$95:$M$95))</f>
        <v>-2270.533754</v>
      </c>
      <c r="DZ15" s="49">
        <f t="array" ref="DZ15">-DZ$13*IF(DZ$2=(Assumptions!$D$68+1),Assumptions!$D$67,XLOOKUP(DZ$2,Assumptions!$C$94:$M$94,Assumptions!$C$95:$M$95))</f>
        <v>-2270.533754</v>
      </c>
      <c r="EA15" s="49">
        <f t="array" ref="EA15">-EA$13*IF(EA$2=(Assumptions!$D$68+1),Assumptions!$D$67,XLOOKUP(EA$2,Assumptions!$C$94:$M$94,Assumptions!$C$95:$M$95))</f>
        <v>-2270.533754</v>
      </c>
      <c r="EB15" s="49">
        <f t="array" ref="EB15">-EB$13*IF(EB$2=(Assumptions!$D$68+1),Assumptions!$D$67,XLOOKUP(EB$2,Assumptions!$C$94:$M$94,Assumptions!$C$95:$M$95))</f>
        <v>-2270.533754</v>
      </c>
      <c r="EC15" s="49">
        <f t="array" ref="EC15">-EC$13*IF(EC$2=(Assumptions!$D$68+1),Assumptions!$D$67,XLOOKUP(EC$2,Assumptions!$C$94:$M$94,Assumptions!$C$95:$M$95))</f>
        <v>-2270.533754</v>
      </c>
      <c r="ED15" s="49">
        <f t="array" ref="ED15">-ED$13*IF(ED$2=(Assumptions!$D$68+1),Assumptions!$D$67,XLOOKUP(ED$2,Assumptions!$C$94:$M$94,Assumptions!$C$95:$M$95))</f>
        <v>-2270.533754</v>
      </c>
      <c r="EE15" s="49">
        <f t="array" ref="EE15">-EE$13*IF(EE$2=(Assumptions!$D$68+1),Assumptions!$D$67,XLOOKUP(EE$2,Assumptions!$C$94:$M$94,Assumptions!$C$95:$M$95))</f>
        <v>-2270.533754</v>
      </c>
    </row>
    <row r="16" ht="15.75" customHeight="1">
      <c r="A16" s="1"/>
      <c r="B16" s="1"/>
      <c r="C16" s="1" t="str">
        <f>Assumptions!B15</f>
        <v>Bad Debt </v>
      </c>
      <c r="D16" s="49">
        <f>-D$13*Assumptions!$F15</f>
        <v>-347.934</v>
      </c>
      <c r="E16" s="49">
        <f>-E$13*Assumptions!$F15</f>
        <v>-347.934</v>
      </c>
      <c r="F16" s="49">
        <f>-F$13*Assumptions!$F15</f>
        <v>-347.934</v>
      </c>
      <c r="G16" s="49">
        <f>-G$13*Assumptions!$F15</f>
        <v>-347.934</v>
      </c>
      <c r="H16" s="49">
        <f>-H$13*Assumptions!$F15</f>
        <v>-347.934</v>
      </c>
      <c r="I16" s="49">
        <f>-I$13*Assumptions!$F15</f>
        <v>-347.934</v>
      </c>
      <c r="J16" s="49">
        <f>-J$13*Assumptions!$F15</f>
        <v>-347.934</v>
      </c>
      <c r="K16" s="49">
        <f>-K$13*Assumptions!$F15</f>
        <v>-347.934</v>
      </c>
      <c r="L16" s="49">
        <f>-L$13*Assumptions!$F15</f>
        <v>-347.934</v>
      </c>
      <c r="M16" s="49">
        <f>-M$13*Assumptions!$F15</f>
        <v>-347.934</v>
      </c>
      <c r="N16" s="49">
        <f>-N$13*Assumptions!$F15</f>
        <v>-347.934</v>
      </c>
      <c r="O16" s="49">
        <f>-O$13*Assumptions!$F15</f>
        <v>-347.934</v>
      </c>
      <c r="P16" s="49">
        <f>-P$13*Assumptions!$F15</f>
        <v>-354.89268</v>
      </c>
      <c r="Q16" s="49">
        <f>-Q$13*Assumptions!$F15</f>
        <v>-354.89268</v>
      </c>
      <c r="R16" s="49">
        <f>-R$13*Assumptions!$F15</f>
        <v>-354.89268</v>
      </c>
      <c r="S16" s="49">
        <f>-S$13*Assumptions!$F15</f>
        <v>-354.89268</v>
      </c>
      <c r="T16" s="49">
        <f>-T$13*Assumptions!$F15</f>
        <v>-354.89268</v>
      </c>
      <c r="U16" s="49">
        <f>-U$13*Assumptions!$F15</f>
        <v>-354.89268</v>
      </c>
      <c r="V16" s="49">
        <f>-V$13*Assumptions!$F15</f>
        <v>-354.89268</v>
      </c>
      <c r="W16" s="49">
        <f>-W$13*Assumptions!$F15</f>
        <v>-354.89268</v>
      </c>
      <c r="X16" s="49">
        <f>-X$13*Assumptions!$F15</f>
        <v>-354.89268</v>
      </c>
      <c r="Y16" s="49">
        <f>-Y$13*Assumptions!$F15</f>
        <v>-354.89268</v>
      </c>
      <c r="Z16" s="49">
        <f>-Z$13*Assumptions!$F15</f>
        <v>-354.89268</v>
      </c>
      <c r="AA16" s="49">
        <f>-AA$13*Assumptions!$F15</f>
        <v>-354.89268</v>
      </c>
      <c r="AB16" s="49">
        <f>-AB$13*Assumptions!$F15</f>
        <v>-361.9905336</v>
      </c>
      <c r="AC16" s="49">
        <f>-AC$13*Assumptions!$F15</f>
        <v>-361.9905336</v>
      </c>
      <c r="AD16" s="49">
        <f>-AD$13*Assumptions!$F15</f>
        <v>-361.9905336</v>
      </c>
      <c r="AE16" s="49">
        <f>-AE$13*Assumptions!$F15</f>
        <v>-361.9905336</v>
      </c>
      <c r="AF16" s="49">
        <f>-AF$13*Assumptions!$F15</f>
        <v>-361.9905336</v>
      </c>
      <c r="AG16" s="49">
        <f>-AG$13*Assumptions!$F15</f>
        <v>-361.9905336</v>
      </c>
      <c r="AH16" s="49">
        <f>-AH$13*Assumptions!$F15</f>
        <v>-361.9905336</v>
      </c>
      <c r="AI16" s="49">
        <f>-AI$13*Assumptions!$F15</f>
        <v>-361.9905336</v>
      </c>
      <c r="AJ16" s="49">
        <f>-AJ$13*Assumptions!$F15</f>
        <v>-361.9905336</v>
      </c>
      <c r="AK16" s="49">
        <f>-AK$13*Assumptions!$F15</f>
        <v>-361.9905336</v>
      </c>
      <c r="AL16" s="49">
        <f>-AL$13*Assumptions!$F15</f>
        <v>-361.9905336</v>
      </c>
      <c r="AM16" s="49">
        <f>-AM$13*Assumptions!$F15</f>
        <v>-361.9905336</v>
      </c>
      <c r="AN16" s="49">
        <f>-AN$13*Assumptions!$F15</f>
        <v>-369.2303443</v>
      </c>
      <c r="AO16" s="49">
        <f>-AO$13*Assumptions!$F15</f>
        <v>-369.2303443</v>
      </c>
      <c r="AP16" s="49">
        <f>-AP$13*Assumptions!$F15</f>
        <v>-369.2303443</v>
      </c>
      <c r="AQ16" s="49">
        <f>-AQ$13*Assumptions!$F15</f>
        <v>-369.2303443</v>
      </c>
      <c r="AR16" s="49">
        <f>-AR$13*Assumptions!$F15</f>
        <v>-369.2303443</v>
      </c>
      <c r="AS16" s="49">
        <f>-AS$13*Assumptions!$F15</f>
        <v>-369.2303443</v>
      </c>
      <c r="AT16" s="49">
        <f>-AT$13*Assumptions!$F15</f>
        <v>-369.2303443</v>
      </c>
      <c r="AU16" s="49">
        <f>-AU$13*Assumptions!$F15</f>
        <v>-369.2303443</v>
      </c>
      <c r="AV16" s="49">
        <f>-AV$13*Assumptions!$F15</f>
        <v>-369.2303443</v>
      </c>
      <c r="AW16" s="49">
        <f>-AW$13*Assumptions!$F15</f>
        <v>-369.2303443</v>
      </c>
      <c r="AX16" s="49">
        <f>-AX$13*Assumptions!$F15</f>
        <v>-369.2303443</v>
      </c>
      <c r="AY16" s="49">
        <f>-AY$13*Assumptions!$F15</f>
        <v>-369.2303443</v>
      </c>
      <c r="AZ16" s="49">
        <f>-AZ$13*Assumptions!$F15</f>
        <v>-380.3072546</v>
      </c>
      <c r="BA16" s="49">
        <f>-BA$13*Assumptions!$F15</f>
        <v>-380.3072546</v>
      </c>
      <c r="BB16" s="49">
        <f>-BB$13*Assumptions!$F15</f>
        <v>-380.3072546</v>
      </c>
      <c r="BC16" s="49">
        <f>-BC$13*Assumptions!$F15</f>
        <v>-380.3072546</v>
      </c>
      <c r="BD16" s="49">
        <f>-BD$13*Assumptions!$F15</f>
        <v>-380.3072546</v>
      </c>
      <c r="BE16" s="49">
        <f>-BE$13*Assumptions!$F15</f>
        <v>-380.3072546</v>
      </c>
      <c r="BF16" s="49">
        <f>-BF$13*Assumptions!$F15</f>
        <v>-380.3072546</v>
      </c>
      <c r="BG16" s="49">
        <f>-BG$13*Assumptions!$F15</f>
        <v>-380.3072546</v>
      </c>
      <c r="BH16" s="49">
        <f>-BH$13*Assumptions!$F15</f>
        <v>-380.3072546</v>
      </c>
      <c r="BI16" s="49">
        <f>-BI$13*Assumptions!$F15</f>
        <v>-380.3072546</v>
      </c>
      <c r="BJ16" s="49">
        <f>-BJ$13*Assumptions!$F15</f>
        <v>-380.3072546</v>
      </c>
      <c r="BK16" s="49">
        <f>-BK$13*Assumptions!$F15</f>
        <v>-380.3072546</v>
      </c>
      <c r="BL16" s="49">
        <f>-BL$13*Assumptions!$F15</f>
        <v>-391.7164722</v>
      </c>
      <c r="BM16" s="49">
        <f>-BM$13*Assumptions!$F15</f>
        <v>-391.7164722</v>
      </c>
      <c r="BN16" s="49">
        <f>-BN$13*Assumptions!$F15</f>
        <v>-391.7164722</v>
      </c>
      <c r="BO16" s="49">
        <f>-BO$13*Assumptions!$F15</f>
        <v>-391.7164722</v>
      </c>
      <c r="BP16" s="49">
        <f>-BP$13*Assumptions!$F15</f>
        <v>-391.7164722</v>
      </c>
      <c r="BQ16" s="49">
        <f>-BQ$13*Assumptions!$F15</f>
        <v>-391.7164722</v>
      </c>
      <c r="BR16" s="49">
        <f>-BR$13*Assumptions!$F15</f>
        <v>-391.7164722</v>
      </c>
      <c r="BS16" s="49">
        <f>-BS$13*Assumptions!$F15</f>
        <v>-391.7164722</v>
      </c>
      <c r="BT16" s="49">
        <f>-BT$13*Assumptions!$F15</f>
        <v>-391.7164722</v>
      </c>
      <c r="BU16" s="49">
        <f>-BU$13*Assumptions!$F15</f>
        <v>-391.7164722</v>
      </c>
      <c r="BV16" s="49">
        <f>-BV$13*Assumptions!$F15</f>
        <v>-391.7164722</v>
      </c>
      <c r="BW16" s="49">
        <f>-BW$13*Assumptions!$F15</f>
        <v>-391.7164722</v>
      </c>
      <c r="BX16" s="49">
        <f>-BX$13*Assumptions!$F15</f>
        <v>-403.4679664</v>
      </c>
      <c r="BY16" s="49">
        <f>-BY$13*Assumptions!$F15</f>
        <v>-403.4679664</v>
      </c>
      <c r="BZ16" s="49">
        <f>-BZ$13*Assumptions!$F15</f>
        <v>-403.4679664</v>
      </c>
      <c r="CA16" s="49">
        <f>-CA$13*Assumptions!$F15</f>
        <v>-403.4679664</v>
      </c>
      <c r="CB16" s="49">
        <f>-CB$13*Assumptions!$F15</f>
        <v>-403.4679664</v>
      </c>
      <c r="CC16" s="49">
        <f>-CC$13*Assumptions!$F15</f>
        <v>-403.4679664</v>
      </c>
      <c r="CD16" s="49">
        <f>-CD$13*Assumptions!$F15</f>
        <v>-403.4679664</v>
      </c>
      <c r="CE16" s="49">
        <f>-CE$13*Assumptions!$F15</f>
        <v>-403.4679664</v>
      </c>
      <c r="CF16" s="49">
        <f>-CF$13*Assumptions!$F15</f>
        <v>-403.4679664</v>
      </c>
      <c r="CG16" s="49">
        <f>-CG$13*Assumptions!$F15</f>
        <v>-403.4679664</v>
      </c>
      <c r="CH16" s="49">
        <f>-CH$13*Assumptions!$F15</f>
        <v>-403.4679664</v>
      </c>
      <c r="CI16" s="49">
        <f>-CI$13*Assumptions!$F15</f>
        <v>-403.4679664</v>
      </c>
      <c r="CJ16" s="49">
        <f>-CJ$13*Assumptions!$F15</f>
        <v>-415.5720054</v>
      </c>
      <c r="CK16" s="49">
        <f>-CK$13*Assumptions!$F15</f>
        <v>-415.5720054</v>
      </c>
      <c r="CL16" s="49">
        <f>-CL$13*Assumptions!$F15</f>
        <v>-415.5720054</v>
      </c>
      <c r="CM16" s="49">
        <f>-CM$13*Assumptions!$F15</f>
        <v>-415.5720054</v>
      </c>
      <c r="CN16" s="49">
        <f>-CN$13*Assumptions!$F15</f>
        <v>-415.5720054</v>
      </c>
      <c r="CO16" s="49">
        <f>-CO$13*Assumptions!$F15</f>
        <v>-415.5720054</v>
      </c>
      <c r="CP16" s="49">
        <f>-CP$13*Assumptions!$F15</f>
        <v>-415.5720054</v>
      </c>
      <c r="CQ16" s="49">
        <f>-CQ$13*Assumptions!$F15</f>
        <v>-415.5720054</v>
      </c>
      <c r="CR16" s="49">
        <f>-CR$13*Assumptions!$F15</f>
        <v>-415.5720054</v>
      </c>
      <c r="CS16" s="49">
        <f>-CS$13*Assumptions!$F15</f>
        <v>-415.5720054</v>
      </c>
      <c r="CT16" s="49">
        <f>-CT$13*Assumptions!$F15</f>
        <v>-415.5720054</v>
      </c>
      <c r="CU16" s="49">
        <f>-CU$13*Assumptions!$F15</f>
        <v>-415.5720054</v>
      </c>
      <c r="CV16" s="49">
        <f>-CV$13*Assumptions!$F15</f>
        <v>-428.0391656</v>
      </c>
      <c r="CW16" s="49">
        <f>-CW$13*Assumptions!$F15</f>
        <v>-428.0391656</v>
      </c>
      <c r="CX16" s="49">
        <f>-CX$13*Assumptions!$F15</f>
        <v>-428.0391656</v>
      </c>
      <c r="CY16" s="49">
        <f>-CY$13*Assumptions!$F15</f>
        <v>-428.0391656</v>
      </c>
      <c r="CZ16" s="49">
        <f>-CZ$13*Assumptions!$F15</f>
        <v>-428.0391656</v>
      </c>
      <c r="DA16" s="49">
        <f>-DA$13*Assumptions!$F15</f>
        <v>-428.0391656</v>
      </c>
      <c r="DB16" s="49">
        <f>-DB$13*Assumptions!$F15</f>
        <v>-428.0391656</v>
      </c>
      <c r="DC16" s="49">
        <f>-DC$13*Assumptions!$F15</f>
        <v>-428.0391656</v>
      </c>
      <c r="DD16" s="49">
        <f>-DD$13*Assumptions!$F15</f>
        <v>-428.0391656</v>
      </c>
      <c r="DE16" s="49">
        <f>-DE$13*Assumptions!$F15</f>
        <v>-428.0391656</v>
      </c>
      <c r="DF16" s="49">
        <f>-DF$13*Assumptions!$F15</f>
        <v>-428.0391656</v>
      </c>
      <c r="DG16" s="49">
        <f>-DG$13*Assumptions!$F15</f>
        <v>-428.0391656</v>
      </c>
      <c r="DH16" s="49">
        <f>-DH$13*Assumptions!$F15</f>
        <v>-440.8803405</v>
      </c>
      <c r="DI16" s="49">
        <f>-DI$13*Assumptions!$F15</f>
        <v>-440.8803405</v>
      </c>
      <c r="DJ16" s="49">
        <f>-DJ$13*Assumptions!$F15</f>
        <v>-440.8803405</v>
      </c>
      <c r="DK16" s="49">
        <f>-DK$13*Assumptions!$F15</f>
        <v>-440.8803405</v>
      </c>
      <c r="DL16" s="49">
        <f>-DL$13*Assumptions!$F15</f>
        <v>-440.8803405</v>
      </c>
      <c r="DM16" s="49">
        <f>-DM$13*Assumptions!$F15</f>
        <v>-440.8803405</v>
      </c>
      <c r="DN16" s="49">
        <f>-DN$13*Assumptions!$F15</f>
        <v>-440.8803405</v>
      </c>
      <c r="DO16" s="49">
        <f>-DO$13*Assumptions!$F15</f>
        <v>-440.8803405</v>
      </c>
      <c r="DP16" s="49">
        <f>-DP$13*Assumptions!$F15</f>
        <v>-440.8803405</v>
      </c>
      <c r="DQ16" s="49">
        <f>-DQ$13*Assumptions!$F15</f>
        <v>-440.8803405</v>
      </c>
      <c r="DR16" s="49">
        <f>-DR$13*Assumptions!$F15</f>
        <v>-440.8803405</v>
      </c>
      <c r="DS16" s="49">
        <f>-DS$13*Assumptions!$F15</f>
        <v>-440.8803405</v>
      </c>
      <c r="DT16" s="49">
        <f>-DT$13*Assumptions!$F15</f>
        <v>-454.1067507</v>
      </c>
      <c r="DU16" s="49">
        <f>-DU$13*Assumptions!$F15</f>
        <v>-454.1067507</v>
      </c>
      <c r="DV16" s="49">
        <f>-DV$13*Assumptions!$F15</f>
        <v>-454.1067507</v>
      </c>
      <c r="DW16" s="49">
        <f>-DW$13*Assumptions!$F15</f>
        <v>-454.1067507</v>
      </c>
      <c r="DX16" s="49">
        <f>-DX$13*Assumptions!$F15</f>
        <v>-454.1067507</v>
      </c>
      <c r="DY16" s="49">
        <f>-DY$13*Assumptions!$F15</f>
        <v>-454.1067507</v>
      </c>
      <c r="DZ16" s="49">
        <f>-DZ$13*Assumptions!$F15</f>
        <v>-454.1067507</v>
      </c>
      <c r="EA16" s="49">
        <f>-EA$13*Assumptions!$F15</f>
        <v>-454.1067507</v>
      </c>
      <c r="EB16" s="49">
        <f>-EB$13*Assumptions!$F15</f>
        <v>-454.1067507</v>
      </c>
      <c r="EC16" s="49">
        <f>-EC$13*Assumptions!$F15</f>
        <v>-454.1067507</v>
      </c>
      <c r="ED16" s="49">
        <f>-ED$13*Assumptions!$F15</f>
        <v>-454.1067507</v>
      </c>
      <c r="EE16" s="49">
        <f>-EE$13*Assumptions!$F15</f>
        <v>-454.1067507</v>
      </c>
    </row>
    <row r="17" ht="15.75" customHeight="1">
      <c r="A17" s="1"/>
      <c r="B17" s="1"/>
      <c r="C17" s="1" t="str">
        <f>Assumptions!B16</f>
        <v>Concession</v>
      </c>
      <c r="D17" s="49">
        <f>-D$13*Assumptions!$F16</f>
        <v>-347.934</v>
      </c>
      <c r="E17" s="49">
        <f>-E$13*Assumptions!$F16</f>
        <v>-347.934</v>
      </c>
      <c r="F17" s="49">
        <f>-F$13*Assumptions!$F16</f>
        <v>-347.934</v>
      </c>
      <c r="G17" s="49">
        <f>-G$13*Assumptions!$F16</f>
        <v>-347.934</v>
      </c>
      <c r="H17" s="49">
        <f>-H$13*Assumptions!$F16</f>
        <v>-347.934</v>
      </c>
      <c r="I17" s="49">
        <f>-I$13*Assumptions!$F16</f>
        <v>-347.934</v>
      </c>
      <c r="J17" s="49">
        <f>-J$13*Assumptions!$F16</f>
        <v>-347.934</v>
      </c>
      <c r="K17" s="49">
        <f>-K$13*Assumptions!$F16</f>
        <v>-347.934</v>
      </c>
      <c r="L17" s="49">
        <f>-L$13*Assumptions!$F16</f>
        <v>-347.934</v>
      </c>
      <c r="M17" s="49">
        <f>-M$13*Assumptions!$F16</f>
        <v>-347.934</v>
      </c>
      <c r="N17" s="49">
        <f>-N$13*Assumptions!$F16</f>
        <v>-347.934</v>
      </c>
      <c r="O17" s="49">
        <f>-O$13*Assumptions!$F16</f>
        <v>-347.934</v>
      </c>
      <c r="P17" s="49">
        <f>-P$13*Assumptions!$F16</f>
        <v>-354.89268</v>
      </c>
      <c r="Q17" s="49">
        <f>-Q$13*Assumptions!$F16</f>
        <v>-354.89268</v>
      </c>
      <c r="R17" s="49">
        <f>-R$13*Assumptions!$F16</f>
        <v>-354.89268</v>
      </c>
      <c r="S17" s="49">
        <f>-S$13*Assumptions!$F16</f>
        <v>-354.89268</v>
      </c>
      <c r="T17" s="49">
        <f>-T$13*Assumptions!$F16</f>
        <v>-354.89268</v>
      </c>
      <c r="U17" s="49">
        <f>-U$13*Assumptions!$F16</f>
        <v>-354.89268</v>
      </c>
      <c r="V17" s="49">
        <f>-V$13*Assumptions!$F16</f>
        <v>-354.89268</v>
      </c>
      <c r="W17" s="49">
        <f>-W$13*Assumptions!$F16</f>
        <v>-354.89268</v>
      </c>
      <c r="X17" s="49">
        <f>-X$13*Assumptions!$F16</f>
        <v>-354.89268</v>
      </c>
      <c r="Y17" s="49">
        <f>-Y$13*Assumptions!$F16</f>
        <v>-354.89268</v>
      </c>
      <c r="Z17" s="49">
        <f>-Z$13*Assumptions!$F16</f>
        <v>-354.89268</v>
      </c>
      <c r="AA17" s="49">
        <f>-AA$13*Assumptions!$F16</f>
        <v>-354.89268</v>
      </c>
      <c r="AB17" s="49">
        <f>-AB$13*Assumptions!$F16</f>
        <v>-361.9905336</v>
      </c>
      <c r="AC17" s="49">
        <f>-AC$13*Assumptions!$F16</f>
        <v>-361.9905336</v>
      </c>
      <c r="AD17" s="49">
        <f>-AD$13*Assumptions!$F16</f>
        <v>-361.9905336</v>
      </c>
      <c r="AE17" s="49">
        <f>-AE$13*Assumptions!$F16</f>
        <v>-361.9905336</v>
      </c>
      <c r="AF17" s="49">
        <f>-AF$13*Assumptions!$F16</f>
        <v>-361.9905336</v>
      </c>
      <c r="AG17" s="49">
        <f>-AG$13*Assumptions!$F16</f>
        <v>-361.9905336</v>
      </c>
      <c r="AH17" s="49">
        <f>-AH$13*Assumptions!$F16</f>
        <v>-361.9905336</v>
      </c>
      <c r="AI17" s="49">
        <f>-AI$13*Assumptions!$F16</f>
        <v>-361.9905336</v>
      </c>
      <c r="AJ17" s="49">
        <f>-AJ$13*Assumptions!$F16</f>
        <v>-361.9905336</v>
      </c>
      <c r="AK17" s="49">
        <f>-AK$13*Assumptions!$F16</f>
        <v>-361.9905336</v>
      </c>
      <c r="AL17" s="49">
        <f>-AL$13*Assumptions!$F16</f>
        <v>-361.9905336</v>
      </c>
      <c r="AM17" s="49">
        <f>-AM$13*Assumptions!$F16</f>
        <v>-361.9905336</v>
      </c>
      <c r="AN17" s="49">
        <f>-AN$13*Assumptions!$F16</f>
        <v>-369.2303443</v>
      </c>
      <c r="AO17" s="49">
        <f>-AO$13*Assumptions!$F16</f>
        <v>-369.2303443</v>
      </c>
      <c r="AP17" s="49">
        <f>-AP$13*Assumptions!$F16</f>
        <v>-369.2303443</v>
      </c>
      <c r="AQ17" s="49">
        <f>-AQ$13*Assumptions!$F16</f>
        <v>-369.2303443</v>
      </c>
      <c r="AR17" s="49">
        <f>-AR$13*Assumptions!$F16</f>
        <v>-369.2303443</v>
      </c>
      <c r="AS17" s="49">
        <f>-AS$13*Assumptions!$F16</f>
        <v>-369.2303443</v>
      </c>
      <c r="AT17" s="49">
        <f>-AT$13*Assumptions!$F16</f>
        <v>-369.2303443</v>
      </c>
      <c r="AU17" s="49">
        <f>-AU$13*Assumptions!$F16</f>
        <v>-369.2303443</v>
      </c>
      <c r="AV17" s="49">
        <f>-AV$13*Assumptions!$F16</f>
        <v>-369.2303443</v>
      </c>
      <c r="AW17" s="49">
        <f>-AW$13*Assumptions!$F16</f>
        <v>-369.2303443</v>
      </c>
      <c r="AX17" s="49">
        <f>-AX$13*Assumptions!$F16</f>
        <v>-369.2303443</v>
      </c>
      <c r="AY17" s="49">
        <f>-AY$13*Assumptions!$F16</f>
        <v>-369.2303443</v>
      </c>
      <c r="AZ17" s="49">
        <f>-AZ$13*Assumptions!$F16</f>
        <v>-380.3072546</v>
      </c>
      <c r="BA17" s="49">
        <f>-BA$13*Assumptions!$F16</f>
        <v>-380.3072546</v>
      </c>
      <c r="BB17" s="49">
        <f>-BB$13*Assumptions!$F16</f>
        <v>-380.3072546</v>
      </c>
      <c r="BC17" s="49">
        <f>-BC$13*Assumptions!$F16</f>
        <v>-380.3072546</v>
      </c>
      <c r="BD17" s="49">
        <f>-BD$13*Assumptions!$F16</f>
        <v>-380.3072546</v>
      </c>
      <c r="BE17" s="49">
        <f>-BE$13*Assumptions!$F16</f>
        <v>-380.3072546</v>
      </c>
      <c r="BF17" s="49">
        <f>-BF$13*Assumptions!$F16</f>
        <v>-380.3072546</v>
      </c>
      <c r="BG17" s="49">
        <f>-BG$13*Assumptions!$F16</f>
        <v>-380.3072546</v>
      </c>
      <c r="BH17" s="49">
        <f>-BH$13*Assumptions!$F16</f>
        <v>-380.3072546</v>
      </c>
      <c r="BI17" s="49">
        <f>-BI$13*Assumptions!$F16</f>
        <v>-380.3072546</v>
      </c>
      <c r="BJ17" s="49">
        <f>-BJ$13*Assumptions!$F16</f>
        <v>-380.3072546</v>
      </c>
      <c r="BK17" s="49">
        <f>-BK$13*Assumptions!$F16</f>
        <v>-380.3072546</v>
      </c>
      <c r="BL17" s="49">
        <f>-BL$13*Assumptions!$F16</f>
        <v>-391.7164722</v>
      </c>
      <c r="BM17" s="49">
        <f>-BM$13*Assumptions!$F16</f>
        <v>-391.7164722</v>
      </c>
      <c r="BN17" s="49">
        <f>-BN$13*Assumptions!$F16</f>
        <v>-391.7164722</v>
      </c>
      <c r="BO17" s="49">
        <f>-BO$13*Assumptions!$F16</f>
        <v>-391.7164722</v>
      </c>
      <c r="BP17" s="49">
        <f>-BP$13*Assumptions!$F16</f>
        <v>-391.7164722</v>
      </c>
      <c r="BQ17" s="49">
        <f>-BQ$13*Assumptions!$F16</f>
        <v>-391.7164722</v>
      </c>
      <c r="BR17" s="49">
        <f>-BR$13*Assumptions!$F16</f>
        <v>-391.7164722</v>
      </c>
      <c r="BS17" s="49">
        <f>-BS$13*Assumptions!$F16</f>
        <v>-391.7164722</v>
      </c>
      <c r="BT17" s="49">
        <f>-BT$13*Assumptions!$F16</f>
        <v>-391.7164722</v>
      </c>
      <c r="BU17" s="49">
        <f>-BU$13*Assumptions!$F16</f>
        <v>-391.7164722</v>
      </c>
      <c r="BV17" s="49">
        <f>-BV$13*Assumptions!$F16</f>
        <v>-391.7164722</v>
      </c>
      <c r="BW17" s="49">
        <f>-BW$13*Assumptions!$F16</f>
        <v>-391.7164722</v>
      </c>
      <c r="BX17" s="49">
        <f>-BX$13*Assumptions!$F16</f>
        <v>-403.4679664</v>
      </c>
      <c r="BY17" s="49">
        <f>-BY$13*Assumptions!$F16</f>
        <v>-403.4679664</v>
      </c>
      <c r="BZ17" s="49">
        <f>-BZ$13*Assumptions!$F16</f>
        <v>-403.4679664</v>
      </c>
      <c r="CA17" s="49">
        <f>-CA$13*Assumptions!$F16</f>
        <v>-403.4679664</v>
      </c>
      <c r="CB17" s="49">
        <f>-CB$13*Assumptions!$F16</f>
        <v>-403.4679664</v>
      </c>
      <c r="CC17" s="49">
        <f>-CC$13*Assumptions!$F16</f>
        <v>-403.4679664</v>
      </c>
      <c r="CD17" s="49">
        <f>-CD$13*Assumptions!$F16</f>
        <v>-403.4679664</v>
      </c>
      <c r="CE17" s="49">
        <f>-CE$13*Assumptions!$F16</f>
        <v>-403.4679664</v>
      </c>
      <c r="CF17" s="49">
        <f>-CF$13*Assumptions!$F16</f>
        <v>-403.4679664</v>
      </c>
      <c r="CG17" s="49">
        <f>-CG$13*Assumptions!$F16</f>
        <v>-403.4679664</v>
      </c>
      <c r="CH17" s="49">
        <f>-CH$13*Assumptions!$F16</f>
        <v>-403.4679664</v>
      </c>
      <c r="CI17" s="49">
        <f>-CI$13*Assumptions!$F16</f>
        <v>-403.4679664</v>
      </c>
      <c r="CJ17" s="49">
        <f>-CJ$13*Assumptions!$F16</f>
        <v>-415.5720054</v>
      </c>
      <c r="CK17" s="49">
        <f>-CK$13*Assumptions!$F16</f>
        <v>-415.5720054</v>
      </c>
      <c r="CL17" s="49">
        <f>-CL$13*Assumptions!$F16</f>
        <v>-415.5720054</v>
      </c>
      <c r="CM17" s="49">
        <f>-CM$13*Assumptions!$F16</f>
        <v>-415.5720054</v>
      </c>
      <c r="CN17" s="49">
        <f>-CN$13*Assumptions!$F16</f>
        <v>-415.5720054</v>
      </c>
      <c r="CO17" s="49">
        <f>-CO$13*Assumptions!$F16</f>
        <v>-415.5720054</v>
      </c>
      <c r="CP17" s="49">
        <f>-CP$13*Assumptions!$F16</f>
        <v>-415.5720054</v>
      </c>
      <c r="CQ17" s="49">
        <f>-CQ$13*Assumptions!$F16</f>
        <v>-415.5720054</v>
      </c>
      <c r="CR17" s="49">
        <f>-CR$13*Assumptions!$F16</f>
        <v>-415.5720054</v>
      </c>
      <c r="CS17" s="49">
        <f>-CS$13*Assumptions!$F16</f>
        <v>-415.5720054</v>
      </c>
      <c r="CT17" s="49">
        <f>-CT$13*Assumptions!$F16</f>
        <v>-415.5720054</v>
      </c>
      <c r="CU17" s="49">
        <f>-CU$13*Assumptions!$F16</f>
        <v>-415.5720054</v>
      </c>
      <c r="CV17" s="49">
        <f>-CV$13*Assumptions!$F16</f>
        <v>-428.0391656</v>
      </c>
      <c r="CW17" s="49">
        <f>-CW$13*Assumptions!$F16</f>
        <v>-428.0391656</v>
      </c>
      <c r="CX17" s="49">
        <f>-CX$13*Assumptions!$F16</f>
        <v>-428.0391656</v>
      </c>
      <c r="CY17" s="49">
        <f>-CY$13*Assumptions!$F16</f>
        <v>-428.0391656</v>
      </c>
      <c r="CZ17" s="49">
        <f>-CZ$13*Assumptions!$F16</f>
        <v>-428.0391656</v>
      </c>
      <c r="DA17" s="49">
        <f>-DA$13*Assumptions!$F16</f>
        <v>-428.0391656</v>
      </c>
      <c r="DB17" s="49">
        <f>-DB$13*Assumptions!$F16</f>
        <v>-428.0391656</v>
      </c>
      <c r="DC17" s="49">
        <f>-DC$13*Assumptions!$F16</f>
        <v>-428.0391656</v>
      </c>
      <c r="DD17" s="49">
        <f>-DD$13*Assumptions!$F16</f>
        <v>-428.0391656</v>
      </c>
      <c r="DE17" s="49">
        <f>-DE$13*Assumptions!$F16</f>
        <v>-428.0391656</v>
      </c>
      <c r="DF17" s="49">
        <f>-DF$13*Assumptions!$F16</f>
        <v>-428.0391656</v>
      </c>
      <c r="DG17" s="49">
        <f>-DG$13*Assumptions!$F16</f>
        <v>-428.0391656</v>
      </c>
      <c r="DH17" s="49">
        <f>-DH$13*Assumptions!$F16</f>
        <v>-440.8803405</v>
      </c>
      <c r="DI17" s="49">
        <f>-DI$13*Assumptions!$F16</f>
        <v>-440.8803405</v>
      </c>
      <c r="DJ17" s="49">
        <f>-DJ$13*Assumptions!$F16</f>
        <v>-440.8803405</v>
      </c>
      <c r="DK17" s="49">
        <f>-DK$13*Assumptions!$F16</f>
        <v>-440.8803405</v>
      </c>
      <c r="DL17" s="49">
        <f>-DL$13*Assumptions!$F16</f>
        <v>-440.8803405</v>
      </c>
      <c r="DM17" s="49">
        <f>-DM$13*Assumptions!$F16</f>
        <v>-440.8803405</v>
      </c>
      <c r="DN17" s="49">
        <f>-DN$13*Assumptions!$F16</f>
        <v>-440.8803405</v>
      </c>
      <c r="DO17" s="49">
        <f>-DO$13*Assumptions!$F16</f>
        <v>-440.8803405</v>
      </c>
      <c r="DP17" s="49">
        <f>-DP$13*Assumptions!$F16</f>
        <v>-440.8803405</v>
      </c>
      <c r="DQ17" s="49">
        <f>-DQ$13*Assumptions!$F16</f>
        <v>-440.8803405</v>
      </c>
      <c r="DR17" s="49">
        <f>-DR$13*Assumptions!$F16</f>
        <v>-440.8803405</v>
      </c>
      <c r="DS17" s="49">
        <f>-DS$13*Assumptions!$F16</f>
        <v>-440.8803405</v>
      </c>
      <c r="DT17" s="49">
        <f>-DT$13*Assumptions!$F16</f>
        <v>-454.1067507</v>
      </c>
      <c r="DU17" s="49">
        <f>-DU$13*Assumptions!$F16</f>
        <v>-454.1067507</v>
      </c>
      <c r="DV17" s="49">
        <f>-DV$13*Assumptions!$F16</f>
        <v>-454.1067507</v>
      </c>
      <c r="DW17" s="49">
        <f>-DW$13*Assumptions!$F16</f>
        <v>-454.1067507</v>
      </c>
      <c r="DX17" s="49">
        <f>-DX$13*Assumptions!$F16</f>
        <v>-454.1067507</v>
      </c>
      <c r="DY17" s="49">
        <f>-DY$13*Assumptions!$F16</f>
        <v>-454.1067507</v>
      </c>
      <c r="DZ17" s="49">
        <f>-DZ$13*Assumptions!$F16</f>
        <v>-454.1067507</v>
      </c>
      <c r="EA17" s="49">
        <f>-EA$13*Assumptions!$F16</f>
        <v>-454.1067507</v>
      </c>
      <c r="EB17" s="49">
        <f>-EB$13*Assumptions!$F16</f>
        <v>-454.1067507</v>
      </c>
      <c r="EC17" s="49">
        <f>-EC$13*Assumptions!$F16</f>
        <v>-454.1067507</v>
      </c>
      <c r="ED17" s="49">
        <f>-ED$13*Assumptions!$F16</f>
        <v>-454.1067507</v>
      </c>
      <c r="EE17" s="49">
        <f>-EE$13*Assumptions!$F16</f>
        <v>-454.1067507</v>
      </c>
    </row>
    <row r="18" ht="15.75" customHeight="1">
      <c r="A18" s="1"/>
      <c r="B18" s="6"/>
      <c r="C18" s="56" t="s">
        <v>74</v>
      </c>
      <c r="D18" s="201">
        <f t="shared" ref="D18:EE18" si="4">D13+D15+D16+D17</f>
        <v>32357.862</v>
      </c>
      <c r="E18" s="201">
        <f t="shared" si="4"/>
        <v>32357.862</v>
      </c>
      <c r="F18" s="201">
        <f t="shared" si="4"/>
        <v>32357.862</v>
      </c>
      <c r="G18" s="201">
        <f t="shared" si="4"/>
        <v>32357.862</v>
      </c>
      <c r="H18" s="201">
        <f t="shared" si="4"/>
        <v>32357.862</v>
      </c>
      <c r="I18" s="201">
        <f t="shared" si="4"/>
        <v>32357.862</v>
      </c>
      <c r="J18" s="201">
        <f t="shared" si="4"/>
        <v>32357.862</v>
      </c>
      <c r="K18" s="201">
        <f t="shared" si="4"/>
        <v>32357.862</v>
      </c>
      <c r="L18" s="201">
        <f t="shared" si="4"/>
        <v>32357.862</v>
      </c>
      <c r="M18" s="201">
        <f t="shared" si="4"/>
        <v>32357.862</v>
      </c>
      <c r="N18" s="201">
        <f t="shared" si="4"/>
        <v>32357.862</v>
      </c>
      <c r="O18" s="201">
        <f t="shared" si="4"/>
        <v>32357.862</v>
      </c>
      <c r="P18" s="201">
        <f t="shared" si="4"/>
        <v>34069.69728</v>
      </c>
      <c r="Q18" s="201">
        <f t="shared" si="4"/>
        <v>34069.69728</v>
      </c>
      <c r="R18" s="201">
        <f t="shared" si="4"/>
        <v>34069.69728</v>
      </c>
      <c r="S18" s="201">
        <f t="shared" si="4"/>
        <v>34069.69728</v>
      </c>
      <c r="T18" s="201">
        <f t="shared" si="4"/>
        <v>34069.69728</v>
      </c>
      <c r="U18" s="201">
        <f t="shared" si="4"/>
        <v>34069.69728</v>
      </c>
      <c r="V18" s="201">
        <f t="shared" si="4"/>
        <v>34069.69728</v>
      </c>
      <c r="W18" s="201">
        <f t="shared" si="4"/>
        <v>34069.69728</v>
      </c>
      <c r="X18" s="201">
        <f t="shared" si="4"/>
        <v>34069.69728</v>
      </c>
      <c r="Y18" s="201">
        <f t="shared" si="4"/>
        <v>34069.69728</v>
      </c>
      <c r="Z18" s="201">
        <f t="shared" si="4"/>
        <v>34069.69728</v>
      </c>
      <c r="AA18" s="201">
        <f t="shared" si="4"/>
        <v>34069.69728</v>
      </c>
      <c r="AB18" s="201">
        <f t="shared" si="4"/>
        <v>34751.09123</v>
      </c>
      <c r="AC18" s="201">
        <f t="shared" si="4"/>
        <v>34751.09123</v>
      </c>
      <c r="AD18" s="201">
        <f t="shared" si="4"/>
        <v>34751.09123</v>
      </c>
      <c r="AE18" s="201">
        <f t="shared" si="4"/>
        <v>34751.09123</v>
      </c>
      <c r="AF18" s="201">
        <f t="shared" si="4"/>
        <v>34751.09123</v>
      </c>
      <c r="AG18" s="201">
        <f t="shared" si="4"/>
        <v>34751.09123</v>
      </c>
      <c r="AH18" s="201">
        <f t="shared" si="4"/>
        <v>34751.09123</v>
      </c>
      <c r="AI18" s="201">
        <f t="shared" si="4"/>
        <v>34751.09123</v>
      </c>
      <c r="AJ18" s="201">
        <f t="shared" si="4"/>
        <v>34751.09123</v>
      </c>
      <c r="AK18" s="201">
        <f t="shared" si="4"/>
        <v>34751.09123</v>
      </c>
      <c r="AL18" s="201">
        <f t="shared" si="4"/>
        <v>34751.09123</v>
      </c>
      <c r="AM18" s="201">
        <f t="shared" si="4"/>
        <v>34751.09123</v>
      </c>
      <c r="AN18" s="201">
        <f t="shared" si="4"/>
        <v>35446.11305</v>
      </c>
      <c r="AO18" s="201">
        <f t="shared" si="4"/>
        <v>35446.11305</v>
      </c>
      <c r="AP18" s="201">
        <f t="shared" si="4"/>
        <v>35446.11305</v>
      </c>
      <c r="AQ18" s="201">
        <f t="shared" si="4"/>
        <v>35446.11305</v>
      </c>
      <c r="AR18" s="201">
        <f t="shared" si="4"/>
        <v>35446.11305</v>
      </c>
      <c r="AS18" s="201">
        <f t="shared" si="4"/>
        <v>35446.11305</v>
      </c>
      <c r="AT18" s="201">
        <f t="shared" si="4"/>
        <v>35446.11305</v>
      </c>
      <c r="AU18" s="201">
        <f t="shared" si="4"/>
        <v>35446.11305</v>
      </c>
      <c r="AV18" s="201">
        <f t="shared" si="4"/>
        <v>35446.11305</v>
      </c>
      <c r="AW18" s="201">
        <f t="shared" si="4"/>
        <v>35446.11305</v>
      </c>
      <c r="AX18" s="201">
        <f t="shared" si="4"/>
        <v>35446.11305</v>
      </c>
      <c r="AY18" s="201">
        <f t="shared" si="4"/>
        <v>35446.11305</v>
      </c>
      <c r="AZ18" s="201">
        <f t="shared" si="4"/>
        <v>36509.49644</v>
      </c>
      <c r="BA18" s="201">
        <f t="shared" si="4"/>
        <v>36509.49644</v>
      </c>
      <c r="BB18" s="201">
        <f t="shared" si="4"/>
        <v>36509.49644</v>
      </c>
      <c r="BC18" s="201">
        <f t="shared" si="4"/>
        <v>36509.49644</v>
      </c>
      <c r="BD18" s="201">
        <f t="shared" si="4"/>
        <v>36509.49644</v>
      </c>
      <c r="BE18" s="201">
        <f t="shared" si="4"/>
        <v>36509.49644</v>
      </c>
      <c r="BF18" s="201">
        <f t="shared" si="4"/>
        <v>36509.49644</v>
      </c>
      <c r="BG18" s="201">
        <f t="shared" si="4"/>
        <v>36509.49644</v>
      </c>
      <c r="BH18" s="201">
        <f t="shared" si="4"/>
        <v>36509.49644</v>
      </c>
      <c r="BI18" s="201">
        <f t="shared" si="4"/>
        <v>36509.49644</v>
      </c>
      <c r="BJ18" s="201">
        <f t="shared" si="4"/>
        <v>36509.49644</v>
      </c>
      <c r="BK18" s="201">
        <f t="shared" si="4"/>
        <v>36509.49644</v>
      </c>
      <c r="BL18" s="201">
        <f t="shared" si="4"/>
        <v>37604.78133</v>
      </c>
      <c r="BM18" s="201">
        <f t="shared" si="4"/>
        <v>37604.78133</v>
      </c>
      <c r="BN18" s="201">
        <f t="shared" si="4"/>
        <v>37604.78133</v>
      </c>
      <c r="BO18" s="201">
        <f t="shared" si="4"/>
        <v>37604.78133</v>
      </c>
      <c r="BP18" s="201">
        <f t="shared" si="4"/>
        <v>37604.78133</v>
      </c>
      <c r="BQ18" s="201">
        <f t="shared" si="4"/>
        <v>37604.78133</v>
      </c>
      <c r="BR18" s="201">
        <f t="shared" si="4"/>
        <v>37604.78133</v>
      </c>
      <c r="BS18" s="201">
        <f t="shared" si="4"/>
        <v>37604.78133</v>
      </c>
      <c r="BT18" s="201">
        <f t="shared" si="4"/>
        <v>37604.78133</v>
      </c>
      <c r="BU18" s="201">
        <f t="shared" si="4"/>
        <v>37604.78133</v>
      </c>
      <c r="BV18" s="201">
        <f t="shared" si="4"/>
        <v>37604.78133</v>
      </c>
      <c r="BW18" s="201">
        <f t="shared" si="4"/>
        <v>37604.78133</v>
      </c>
      <c r="BX18" s="201">
        <f t="shared" si="4"/>
        <v>38732.92477</v>
      </c>
      <c r="BY18" s="201">
        <f t="shared" si="4"/>
        <v>38732.92477</v>
      </c>
      <c r="BZ18" s="201">
        <f t="shared" si="4"/>
        <v>38732.92477</v>
      </c>
      <c r="CA18" s="201">
        <f t="shared" si="4"/>
        <v>38732.92477</v>
      </c>
      <c r="CB18" s="201">
        <f t="shared" si="4"/>
        <v>38732.92477</v>
      </c>
      <c r="CC18" s="201">
        <f t="shared" si="4"/>
        <v>38732.92477</v>
      </c>
      <c r="CD18" s="201">
        <f t="shared" si="4"/>
        <v>38732.92477</v>
      </c>
      <c r="CE18" s="201">
        <f t="shared" si="4"/>
        <v>38732.92477</v>
      </c>
      <c r="CF18" s="201">
        <f t="shared" si="4"/>
        <v>38732.92477</v>
      </c>
      <c r="CG18" s="201">
        <f t="shared" si="4"/>
        <v>38732.92477</v>
      </c>
      <c r="CH18" s="201">
        <f t="shared" si="4"/>
        <v>38732.92477</v>
      </c>
      <c r="CI18" s="201">
        <f t="shared" si="4"/>
        <v>38732.92477</v>
      </c>
      <c r="CJ18" s="201">
        <f t="shared" si="4"/>
        <v>39894.91252</v>
      </c>
      <c r="CK18" s="201">
        <f t="shared" si="4"/>
        <v>39894.91252</v>
      </c>
      <c r="CL18" s="201">
        <f t="shared" si="4"/>
        <v>39894.91252</v>
      </c>
      <c r="CM18" s="201">
        <f t="shared" si="4"/>
        <v>39894.91252</v>
      </c>
      <c r="CN18" s="201">
        <f t="shared" si="4"/>
        <v>39894.91252</v>
      </c>
      <c r="CO18" s="201">
        <f t="shared" si="4"/>
        <v>39894.91252</v>
      </c>
      <c r="CP18" s="201">
        <f t="shared" si="4"/>
        <v>39894.91252</v>
      </c>
      <c r="CQ18" s="201">
        <f t="shared" si="4"/>
        <v>39894.91252</v>
      </c>
      <c r="CR18" s="201">
        <f t="shared" si="4"/>
        <v>39894.91252</v>
      </c>
      <c r="CS18" s="201">
        <f t="shared" si="4"/>
        <v>39894.91252</v>
      </c>
      <c r="CT18" s="201">
        <f t="shared" si="4"/>
        <v>39894.91252</v>
      </c>
      <c r="CU18" s="201">
        <f t="shared" si="4"/>
        <v>39894.91252</v>
      </c>
      <c r="CV18" s="201">
        <f t="shared" si="4"/>
        <v>41091.75989</v>
      </c>
      <c r="CW18" s="201">
        <f t="shared" si="4"/>
        <v>41091.75989</v>
      </c>
      <c r="CX18" s="201">
        <f t="shared" si="4"/>
        <v>41091.75989</v>
      </c>
      <c r="CY18" s="201">
        <f t="shared" si="4"/>
        <v>41091.75989</v>
      </c>
      <c r="CZ18" s="201">
        <f t="shared" si="4"/>
        <v>41091.75989</v>
      </c>
      <c r="DA18" s="201">
        <f t="shared" si="4"/>
        <v>41091.75989</v>
      </c>
      <c r="DB18" s="201">
        <f t="shared" si="4"/>
        <v>41091.75989</v>
      </c>
      <c r="DC18" s="201">
        <f t="shared" si="4"/>
        <v>41091.75989</v>
      </c>
      <c r="DD18" s="201">
        <f t="shared" si="4"/>
        <v>41091.75989</v>
      </c>
      <c r="DE18" s="201">
        <f t="shared" si="4"/>
        <v>41091.75989</v>
      </c>
      <c r="DF18" s="201">
        <f t="shared" si="4"/>
        <v>41091.75989</v>
      </c>
      <c r="DG18" s="201">
        <f t="shared" si="4"/>
        <v>41091.75989</v>
      </c>
      <c r="DH18" s="201">
        <f t="shared" si="4"/>
        <v>42324.51269</v>
      </c>
      <c r="DI18" s="201">
        <f t="shared" si="4"/>
        <v>42324.51269</v>
      </c>
      <c r="DJ18" s="201">
        <f t="shared" si="4"/>
        <v>42324.51269</v>
      </c>
      <c r="DK18" s="201">
        <f t="shared" si="4"/>
        <v>42324.51269</v>
      </c>
      <c r="DL18" s="201">
        <f t="shared" si="4"/>
        <v>42324.51269</v>
      </c>
      <c r="DM18" s="201">
        <f t="shared" si="4"/>
        <v>42324.51269</v>
      </c>
      <c r="DN18" s="201">
        <f t="shared" si="4"/>
        <v>42324.51269</v>
      </c>
      <c r="DO18" s="201">
        <f t="shared" si="4"/>
        <v>42324.51269</v>
      </c>
      <c r="DP18" s="201">
        <f t="shared" si="4"/>
        <v>42324.51269</v>
      </c>
      <c r="DQ18" s="201">
        <f t="shared" si="4"/>
        <v>42324.51269</v>
      </c>
      <c r="DR18" s="201">
        <f t="shared" si="4"/>
        <v>42324.51269</v>
      </c>
      <c r="DS18" s="201">
        <f t="shared" si="4"/>
        <v>42324.51269</v>
      </c>
      <c r="DT18" s="201">
        <f t="shared" si="4"/>
        <v>42231.92782</v>
      </c>
      <c r="DU18" s="201">
        <f t="shared" si="4"/>
        <v>42231.92782</v>
      </c>
      <c r="DV18" s="201">
        <f t="shared" si="4"/>
        <v>42231.92782</v>
      </c>
      <c r="DW18" s="201">
        <f t="shared" si="4"/>
        <v>42231.92782</v>
      </c>
      <c r="DX18" s="201">
        <f t="shared" si="4"/>
        <v>42231.92782</v>
      </c>
      <c r="DY18" s="201">
        <f t="shared" si="4"/>
        <v>42231.92782</v>
      </c>
      <c r="DZ18" s="201">
        <f t="shared" si="4"/>
        <v>42231.92782</v>
      </c>
      <c r="EA18" s="201">
        <f t="shared" si="4"/>
        <v>42231.92782</v>
      </c>
      <c r="EB18" s="201">
        <f t="shared" si="4"/>
        <v>42231.92782</v>
      </c>
      <c r="EC18" s="201">
        <f t="shared" si="4"/>
        <v>42231.92782</v>
      </c>
      <c r="ED18" s="201">
        <f t="shared" si="4"/>
        <v>42231.92782</v>
      </c>
      <c r="EE18" s="201">
        <f t="shared" si="4"/>
        <v>42231.92782</v>
      </c>
    </row>
    <row r="19" ht="15.75" customHeight="1">
      <c r="A19" s="1"/>
      <c r="B19" s="1"/>
      <c r="C19" s="1" t="str">
        <f>Assumptions!B19</f>
        <v>Other Income (Parking)</v>
      </c>
      <c r="D19" s="49">
        <f t="array" ref="D19">IF(D$2=1,Assumptions!$H19/12,(SUMIF($D$2:$EE$2,D$2-1,$D19:$EE19)/12)*(1+XLOOKUP(D$2,Assumptions!$C$94:$M$94,Assumptions!$C$96:$M$96)))</f>
        <v>1547.3175</v>
      </c>
      <c r="E19" s="49">
        <f t="array" ref="E19">IF(E$2=1,Assumptions!$H19/12,(SUMIF($D$2:$EE$2,E$2-1,$D19:$EE19)/12)*(1+XLOOKUP(E$2,Assumptions!$C$94:$M$94,Assumptions!$C$96:$M$96)))</f>
        <v>1547.3175</v>
      </c>
      <c r="F19" s="49">
        <f t="array" ref="F19">IF(F$2=1,Assumptions!$H19/12,(SUMIF($D$2:$EE$2,F$2-1,$D19:$EE19)/12)*(1+XLOOKUP(F$2,Assumptions!$C$94:$M$94,Assumptions!$C$96:$M$96)))</f>
        <v>1547.3175</v>
      </c>
      <c r="G19" s="49">
        <f t="array" ref="G19">IF(G$2=1,Assumptions!$H19/12,(SUMIF($D$2:$EE$2,G$2-1,$D19:$EE19)/12)*(1+XLOOKUP(G$2,Assumptions!$C$94:$M$94,Assumptions!$C$96:$M$96)))</f>
        <v>1547.3175</v>
      </c>
      <c r="H19" s="49">
        <f t="array" ref="H19">IF(H$2=1,Assumptions!$H19/12,(SUMIF($D$2:$EE$2,H$2-1,$D19:$EE19)/12)*(1+XLOOKUP(H$2,Assumptions!$C$94:$M$94,Assumptions!$C$96:$M$96)))</f>
        <v>1547.3175</v>
      </c>
      <c r="I19" s="49">
        <f t="array" ref="I19">IF(I$2=1,Assumptions!$H19/12,(SUMIF($D$2:$EE$2,I$2-1,$D19:$EE19)/12)*(1+XLOOKUP(I$2,Assumptions!$C$94:$M$94,Assumptions!$C$96:$M$96)))</f>
        <v>1547.3175</v>
      </c>
      <c r="J19" s="49">
        <f t="array" ref="J19">IF(J$2=1,Assumptions!$H19/12,(SUMIF($D$2:$EE$2,J$2-1,$D19:$EE19)/12)*(1+XLOOKUP(J$2,Assumptions!$C$94:$M$94,Assumptions!$C$96:$M$96)))</f>
        <v>1547.3175</v>
      </c>
      <c r="K19" s="49">
        <f t="array" ref="K19">IF(K$2=1,Assumptions!$H19/12,(SUMIF($D$2:$EE$2,K$2-1,$D19:$EE19)/12)*(1+XLOOKUP(K$2,Assumptions!$C$94:$M$94,Assumptions!$C$96:$M$96)))</f>
        <v>1547.3175</v>
      </c>
      <c r="L19" s="49">
        <f t="array" ref="L19">IF(L$2=1,Assumptions!$H19/12,(SUMIF($D$2:$EE$2,L$2-1,$D19:$EE19)/12)*(1+XLOOKUP(L$2,Assumptions!$C$94:$M$94,Assumptions!$C$96:$M$96)))</f>
        <v>1547.3175</v>
      </c>
      <c r="M19" s="49">
        <f t="array" ref="M19">IF(M$2=1,Assumptions!$H19/12,(SUMIF($D$2:$EE$2,M$2-1,$D19:$EE19)/12)*(1+XLOOKUP(M$2,Assumptions!$C$94:$M$94,Assumptions!$C$96:$M$96)))</f>
        <v>1547.3175</v>
      </c>
      <c r="N19" s="49">
        <f t="array" ref="N19">IF(N$2=1,Assumptions!$H19/12,(SUMIF($D$2:$EE$2,N$2-1,$D19:$EE19)/12)*(1+XLOOKUP(N$2,Assumptions!$C$94:$M$94,Assumptions!$C$96:$M$96)))</f>
        <v>1547.3175</v>
      </c>
      <c r="O19" s="49">
        <f t="array" ref="O19">IF(O$2=1,Assumptions!$H19/12,(SUMIF($D$2:$EE$2,O$2-1,$D19:$EE19)/12)*(1+XLOOKUP(O$2,Assumptions!$C$94:$M$94,Assumptions!$C$96:$M$96)))</f>
        <v>1547.3175</v>
      </c>
      <c r="P19" s="49">
        <f t="array" ref="P19">IF(P$2=1,Assumptions!$H19/12,(SUMIF($D$2:$EE$2,P$2-1,$D19:$EE19)/12)*(1+XLOOKUP(P$2,Assumptions!$C$94:$M$94,Assumptions!$C$96:$M$96)))</f>
        <v>1593.737025</v>
      </c>
      <c r="Q19" s="49">
        <f t="array" ref="Q19">IF(Q$2=1,Assumptions!$H19/12,(SUMIF($D$2:$EE$2,Q$2-1,$D19:$EE19)/12)*(1+XLOOKUP(Q$2,Assumptions!$C$94:$M$94,Assumptions!$C$96:$M$96)))</f>
        <v>1593.737025</v>
      </c>
      <c r="R19" s="49">
        <f t="array" ref="R19">IF(R$2=1,Assumptions!$H19/12,(SUMIF($D$2:$EE$2,R$2-1,$D19:$EE19)/12)*(1+XLOOKUP(R$2,Assumptions!$C$94:$M$94,Assumptions!$C$96:$M$96)))</f>
        <v>1593.737025</v>
      </c>
      <c r="S19" s="49">
        <f t="array" ref="S19">IF(S$2=1,Assumptions!$H19/12,(SUMIF($D$2:$EE$2,S$2-1,$D19:$EE19)/12)*(1+XLOOKUP(S$2,Assumptions!$C$94:$M$94,Assumptions!$C$96:$M$96)))</f>
        <v>1593.737025</v>
      </c>
      <c r="T19" s="49">
        <f t="array" ref="T19">IF(T$2=1,Assumptions!$H19/12,(SUMIF($D$2:$EE$2,T$2-1,$D19:$EE19)/12)*(1+XLOOKUP(T$2,Assumptions!$C$94:$M$94,Assumptions!$C$96:$M$96)))</f>
        <v>1593.737025</v>
      </c>
      <c r="U19" s="49">
        <f t="array" ref="U19">IF(U$2=1,Assumptions!$H19/12,(SUMIF($D$2:$EE$2,U$2-1,$D19:$EE19)/12)*(1+XLOOKUP(U$2,Assumptions!$C$94:$M$94,Assumptions!$C$96:$M$96)))</f>
        <v>1593.737025</v>
      </c>
      <c r="V19" s="49">
        <f t="array" ref="V19">IF(V$2=1,Assumptions!$H19/12,(SUMIF($D$2:$EE$2,V$2-1,$D19:$EE19)/12)*(1+XLOOKUP(V$2,Assumptions!$C$94:$M$94,Assumptions!$C$96:$M$96)))</f>
        <v>1593.737025</v>
      </c>
      <c r="W19" s="49">
        <f t="array" ref="W19">IF(W$2=1,Assumptions!$H19/12,(SUMIF($D$2:$EE$2,W$2-1,$D19:$EE19)/12)*(1+XLOOKUP(W$2,Assumptions!$C$94:$M$94,Assumptions!$C$96:$M$96)))</f>
        <v>1593.737025</v>
      </c>
      <c r="X19" s="49">
        <f t="array" ref="X19">IF(X$2=1,Assumptions!$H19/12,(SUMIF($D$2:$EE$2,X$2-1,$D19:$EE19)/12)*(1+XLOOKUP(X$2,Assumptions!$C$94:$M$94,Assumptions!$C$96:$M$96)))</f>
        <v>1593.737025</v>
      </c>
      <c r="Y19" s="49">
        <f t="array" ref="Y19">IF(Y$2=1,Assumptions!$H19/12,(SUMIF($D$2:$EE$2,Y$2-1,$D19:$EE19)/12)*(1+XLOOKUP(Y$2,Assumptions!$C$94:$M$94,Assumptions!$C$96:$M$96)))</f>
        <v>1593.737025</v>
      </c>
      <c r="Z19" s="49">
        <f t="array" ref="Z19">IF(Z$2=1,Assumptions!$H19/12,(SUMIF($D$2:$EE$2,Z$2-1,$D19:$EE19)/12)*(1+XLOOKUP(Z$2,Assumptions!$C$94:$M$94,Assumptions!$C$96:$M$96)))</f>
        <v>1593.737025</v>
      </c>
      <c r="AA19" s="49">
        <f t="array" ref="AA19">IF(AA$2=1,Assumptions!$H19/12,(SUMIF($D$2:$EE$2,AA$2-1,$D19:$EE19)/12)*(1+XLOOKUP(AA$2,Assumptions!$C$94:$M$94,Assumptions!$C$96:$M$96)))</f>
        <v>1593.737025</v>
      </c>
      <c r="AB19" s="49">
        <f t="array" ref="AB19">IF(AB$2=1,Assumptions!$H19/12,(SUMIF($D$2:$EE$2,AB$2-1,$D19:$EE19)/12)*(1+XLOOKUP(AB$2,Assumptions!$C$94:$M$94,Assumptions!$C$96:$M$96)))</f>
        <v>1641.549136</v>
      </c>
      <c r="AC19" s="49">
        <f t="array" ref="AC19">IF(AC$2=1,Assumptions!$H19/12,(SUMIF($D$2:$EE$2,AC$2-1,$D19:$EE19)/12)*(1+XLOOKUP(AC$2,Assumptions!$C$94:$M$94,Assumptions!$C$96:$M$96)))</f>
        <v>1641.549136</v>
      </c>
      <c r="AD19" s="49">
        <f t="array" ref="AD19">IF(AD$2=1,Assumptions!$H19/12,(SUMIF($D$2:$EE$2,AD$2-1,$D19:$EE19)/12)*(1+XLOOKUP(AD$2,Assumptions!$C$94:$M$94,Assumptions!$C$96:$M$96)))</f>
        <v>1641.549136</v>
      </c>
      <c r="AE19" s="49">
        <f t="array" ref="AE19">IF(AE$2=1,Assumptions!$H19/12,(SUMIF($D$2:$EE$2,AE$2-1,$D19:$EE19)/12)*(1+XLOOKUP(AE$2,Assumptions!$C$94:$M$94,Assumptions!$C$96:$M$96)))</f>
        <v>1641.549136</v>
      </c>
      <c r="AF19" s="49">
        <f t="array" ref="AF19">IF(AF$2=1,Assumptions!$H19/12,(SUMIF($D$2:$EE$2,AF$2-1,$D19:$EE19)/12)*(1+XLOOKUP(AF$2,Assumptions!$C$94:$M$94,Assumptions!$C$96:$M$96)))</f>
        <v>1641.549136</v>
      </c>
      <c r="AG19" s="49">
        <f t="array" ref="AG19">IF(AG$2=1,Assumptions!$H19/12,(SUMIF($D$2:$EE$2,AG$2-1,$D19:$EE19)/12)*(1+XLOOKUP(AG$2,Assumptions!$C$94:$M$94,Assumptions!$C$96:$M$96)))</f>
        <v>1641.549136</v>
      </c>
      <c r="AH19" s="49">
        <f t="array" ref="AH19">IF(AH$2=1,Assumptions!$H19/12,(SUMIF($D$2:$EE$2,AH$2-1,$D19:$EE19)/12)*(1+XLOOKUP(AH$2,Assumptions!$C$94:$M$94,Assumptions!$C$96:$M$96)))</f>
        <v>1641.549136</v>
      </c>
      <c r="AI19" s="49">
        <f t="array" ref="AI19">IF(AI$2=1,Assumptions!$H19/12,(SUMIF($D$2:$EE$2,AI$2-1,$D19:$EE19)/12)*(1+XLOOKUP(AI$2,Assumptions!$C$94:$M$94,Assumptions!$C$96:$M$96)))</f>
        <v>1641.549136</v>
      </c>
      <c r="AJ19" s="49">
        <f t="array" ref="AJ19">IF(AJ$2=1,Assumptions!$H19/12,(SUMIF($D$2:$EE$2,AJ$2-1,$D19:$EE19)/12)*(1+XLOOKUP(AJ$2,Assumptions!$C$94:$M$94,Assumptions!$C$96:$M$96)))</f>
        <v>1641.549136</v>
      </c>
      <c r="AK19" s="49">
        <f t="array" ref="AK19">IF(AK$2=1,Assumptions!$H19/12,(SUMIF($D$2:$EE$2,AK$2-1,$D19:$EE19)/12)*(1+XLOOKUP(AK$2,Assumptions!$C$94:$M$94,Assumptions!$C$96:$M$96)))</f>
        <v>1641.549136</v>
      </c>
      <c r="AL19" s="49">
        <f t="array" ref="AL19">IF(AL$2=1,Assumptions!$H19/12,(SUMIF($D$2:$EE$2,AL$2-1,$D19:$EE19)/12)*(1+XLOOKUP(AL$2,Assumptions!$C$94:$M$94,Assumptions!$C$96:$M$96)))</f>
        <v>1641.549136</v>
      </c>
      <c r="AM19" s="49">
        <f t="array" ref="AM19">IF(AM$2=1,Assumptions!$H19/12,(SUMIF($D$2:$EE$2,AM$2-1,$D19:$EE19)/12)*(1+XLOOKUP(AM$2,Assumptions!$C$94:$M$94,Assumptions!$C$96:$M$96)))</f>
        <v>1641.549136</v>
      </c>
      <c r="AN19" s="49">
        <f t="array" ref="AN19">IF(AN$2=1,Assumptions!$H19/12,(SUMIF($D$2:$EE$2,AN$2-1,$D19:$EE19)/12)*(1+XLOOKUP(AN$2,Assumptions!$C$94:$M$94,Assumptions!$C$96:$M$96)))</f>
        <v>1690.79561</v>
      </c>
      <c r="AO19" s="49">
        <f t="array" ref="AO19">IF(AO$2=1,Assumptions!$H19/12,(SUMIF($D$2:$EE$2,AO$2-1,$D19:$EE19)/12)*(1+XLOOKUP(AO$2,Assumptions!$C$94:$M$94,Assumptions!$C$96:$M$96)))</f>
        <v>1690.79561</v>
      </c>
      <c r="AP19" s="49">
        <f t="array" ref="AP19">IF(AP$2=1,Assumptions!$H19/12,(SUMIF($D$2:$EE$2,AP$2-1,$D19:$EE19)/12)*(1+XLOOKUP(AP$2,Assumptions!$C$94:$M$94,Assumptions!$C$96:$M$96)))</f>
        <v>1690.79561</v>
      </c>
      <c r="AQ19" s="49">
        <f t="array" ref="AQ19">IF(AQ$2=1,Assumptions!$H19/12,(SUMIF($D$2:$EE$2,AQ$2-1,$D19:$EE19)/12)*(1+XLOOKUP(AQ$2,Assumptions!$C$94:$M$94,Assumptions!$C$96:$M$96)))</f>
        <v>1690.79561</v>
      </c>
      <c r="AR19" s="49">
        <f t="array" ref="AR19">IF(AR$2=1,Assumptions!$H19/12,(SUMIF($D$2:$EE$2,AR$2-1,$D19:$EE19)/12)*(1+XLOOKUP(AR$2,Assumptions!$C$94:$M$94,Assumptions!$C$96:$M$96)))</f>
        <v>1690.79561</v>
      </c>
      <c r="AS19" s="49">
        <f t="array" ref="AS19">IF(AS$2=1,Assumptions!$H19/12,(SUMIF($D$2:$EE$2,AS$2-1,$D19:$EE19)/12)*(1+XLOOKUP(AS$2,Assumptions!$C$94:$M$94,Assumptions!$C$96:$M$96)))</f>
        <v>1690.79561</v>
      </c>
      <c r="AT19" s="49">
        <f t="array" ref="AT19">IF(AT$2=1,Assumptions!$H19/12,(SUMIF($D$2:$EE$2,AT$2-1,$D19:$EE19)/12)*(1+XLOOKUP(AT$2,Assumptions!$C$94:$M$94,Assumptions!$C$96:$M$96)))</f>
        <v>1690.79561</v>
      </c>
      <c r="AU19" s="49">
        <f t="array" ref="AU19">IF(AU$2=1,Assumptions!$H19/12,(SUMIF($D$2:$EE$2,AU$2-1,$D19:$EE19)/12)*(1+XLOOKUP(AU$2,Assumptions!$C$94:$M$94,Assumptions!$C$96:$M$96)))</f>
        <v>1690.79561</v>
      </c>
      <c r="AV19" s="49">
        <f t="array" ref="AV19">IF(AV$2=1,Assumptions!$H19/12,(SUMIF($D$2:$EE$2,AV$2-1,$D19:$EE19)/12)*(1+XLOOKUP(AV$2,Assumptions!$C$94:$M$94,Assumptions!$C$96:$M$96)))</f>
        <v>1690.79561</v>
      </c>
      <c r="AW19" s="49">
        <f t="array" ref="AW19">IF(AW$2=1,Assumptions!$H19/12,(SUMIF($D$2:$EE$2,AW$2-1,$D19:$EE19)/12)*(1+XLOOKUP(AW$2,Assumptions!$C$94:$M$94,Assumptions!$C$96:$M$96)))</f>
        <v>1690.79561</v>
      </c>
      <c r="AX19" s="49">
        <f t="array" ref="AX19">IF(AX$2=1,Assumptions!$H19/12,(SUMIF($D$2:$EE$2,AX$2-1,$D19:$EE19)/12)*(1+XLOOKUP(AX$2,Assumptions!$C$94:$M$94,Assumptions!$C$96:$M$96)))</f>
        <v>1690.79561</v>
      </c>
      <c r="AY19" s="49">
        <f t="array" ref="AY19">IF(AY$2=1,Assumptions!$H19/12,(SUMIF($D$2:$EE$2,AY$2-1,$D19:$EE19)/12)*(1+XLOOKUP(AY$2,Assumptions!$C$94:$M$94,Assumptions!$C$96:$M$96)))</f>
        <v>1690.79561</v>
      </c>
      <c r="AZ19" s="49">
        <f t="array" ref="AZ19">IF(AZ$2=1,Assumptions!$H19/12,(SUMIF($D$2:$EE$2,AZ$2-1,$D19:$EE19)/12)*(1+XLOOKUP(AZ$2,Assumptions!$C$94:$M$94,Assumptions!$C$96:$M$96)))</f>
        <v>1741.519478</v>
      </c>
      <c r="BA19" s="49">
        <f t="array" ref="BA19">IF(BA$2=1,Assumptions!$H19/12,(SUMIF($D$2:$EE$2,BA$2-1,$D19:$EE19)/12)*(1+XLOOKUP(BA$2,Assumptions!$C$94:$M$94,Assumptions!$C$96:$M$96)))</f>
        <v>1741.519478</v>
      </c>
      <c r="BB19" s="49">
        <f t="array" ref="BB19">IF(BB$2=1,Assumptions!$H19/12,(SUMIF($D$2:$EE$2,BB$2-1,$D19:$EE19)/12)*(1+XLOOKUP(BB$2,Assumptions!$C$94:$M$94,Assumptions!$C$96:$M$96)))</f>
        <v>1741.519478</v>
      </c>
      <c r="BC19" s="49">
        <f t="array" ref="BC19">IF(BC$2=1,Assumptions!$H19/12,(SUMIF($D$2:$EE$2,BC$2-1,$D19:$EE19)/12)*(1+XLOOKUP(BC$2,Assumptions!$C$94:$M$94,Assumptions!$C$96:$M$96)))</f>
        <v>1741.519478</v>
      </c>
      <c r="BD19" s="49">
        <f t="array" ref="BD19">IF(BD$2=1,Assumptions!$H19/12,(SUMIF($D$2:$EE$2,BD$2-1,$D19:$EE19)/12)*(1+XLOOKUP(BD$2,Assumptions!$C$94:$M$94,Assumptions!$C$96:$M$96)))</f>
        <v>1741.519478</v>
      </c>
      <c r="BE19" s="49">
        <f t="array" ref="BE19">IF(BE$2=1,Assumptions!$H19/12,(SUMIF($D$2:$EE$2,BE$2-1,$D19:$EE19)/12)*(1+XLOOKUP(BE$2,Assumptions!$C$94:$M$94,Assumptions!$C$96:$M$96)))</f>
        <v>1741.519478</v>
      </c>
      <c r="BF19" s="49">
        <f t="array" ref="BF19">IF(BF$2=1,Assumptions!$H19/12,(SUMIF($D$2:$EE$2,BF$2-1,$D19:$EE19)/12)*(1+XLOOKUP(BF$2,Assumptions!$C$94:$M$94,Assumptions!$C$96:$M$96)))</f>
        <v>1741.519478</v>
      </c>
      <c r="BG19" s="49">
        <f t="array" ref="BG19">IF(BG$2=1,Assumptions!$H19/12,(SUMIF($D$2:$EE$2,BG$2-1,$D19:$EE19)/12)*(1+XLOOKUP(BG$2,Assumptions!$C$94:$M$94,Assumptions!$C$96:$M$96)))</f>
        <v>1741.519478</v>
      </c>
      <c r="BH19" s="49">
        <f t="array" ref="BH19">IF(BH$2=1,Assumptions!$H19/12,(SUMIF($D$2:$EE$2,BH$2-1,$D19:$EE19)/12)*(1+XLOOKUP(BH$2,Assumptions!$C$94:$M$94,Assumptions!$C$96:$M$96)))</f>
        <v>1741.519478</v>
      </c>
      <c r="BI19" s="49">
        <f t="array" ref="BI19">IF(BI$2=1,Assumptions!$H19/12,(SUMIF($D$2:$EE$2,BI$2-1,$D19:$EE19)/12)*(1+XLOOKUP(BI$2,Assumptions!$C$94:$M$94,Assumptions!$C$96:$M$96)))</f>
        <v>1741.519478</v>
      </c>
      <c r="BJ19" s="49">
        <f t="array" ref="BJ19">IF(BJ$2=1,Assumptions!$H19/12,(SUMIF($D$2:$EE$2,BJ$2-1,$D19:$EE19)/12)*(1+XLOOKUP(BJ$2,Assumptions!$C$94:$M$94,Assumptions!$C$96:$M$96)))</f>
        <v>1741.519478</v>
      </c>
      <c r="BK19" s="49">
        <f t="array" ref="BK19">IF(BK$2=1,Assumptions!$H19/12,(SUMIF($D$2:$EE$2,BK$2-1,$D19:$EE19)/12)*(1+XLOOKUP(BK$2,Assumptions!$C$94:$M$94,Assumptions!$C$96:$M$96)))</f>
        <v>1741.519478</v>
      </c>
      <c r="BL19" s="49">
        <f t="array" ref="BL19">IF(BL$2=1,Assumptions!$H19/12,(SUMIF($D$2:$EE$2,BL$2-1,$D19:$EE19)/12)*(1+XLOOKUP(BL$2,Assumptions!$C$94:$M$94,Assumptions!$C$96:$M$96)))</f>
        <v>1793.765062</v>
      </c>
      <c r="BM19" s="49">
        <f t="array" ref="BM19">IF(BM$2=1,Assumptions!$H19/12,(SUMIF($D$2:$EE$2,BM$2-1,$D19:$EE19)/12)*(1+XLOOKUP(BM$2,Assumptions!$C$94:$M$94,Assumptions!$C$96:$M$96)))</f>
        <v>1793.765062</v>
      </c>
      <c r="BN19" s="49">
        <f t="array" ref="BN19">IF(BN$2=1,Assumptions!$H19/12,(SUMIF($D$2:$EE$2,BN$2-1,$D19:$EE19)/12)*(1+XLOOKUP(BN$2,Assumptions!$C$94:$M$94,Assumptions!$C$96:$M$96)))</f>
        <v>1793.765062</v>
      </c>
      <c r="BO19" s="49">
        <f t="array" ref="BO19">IF(BO$2=1,Assumptions!$H19/12,(SUMIF($D$2:$EE$2,BO$2-1,$D19:$EE19)/12)*(1+XLOOKUP(BO$2,Assumptions!$C$94:$M$94,Assumptions!$C$96:$M$96)))</f>
        <v>1793.765062</v>
      </c>
      <c r="BP19" s="49">
        <f t="array" ref="BP19">IF(BP$2=1,Assumptions!$H19/12,(SUMIF($D$2:$EE$2,BP$2-1,$D19:$EE19)/12)*(1+XLOOKUP(BP$2,Assumptions!$C$94:$M$94,Assumptions!$C$96:$M$96)))</f>
        <v>1793.765062</v>
      </c>
      <c r="BQ19" s="49">
        <f t="array" ref="BQ19">IF(BQ$2=1,Assumptions!$H19/12,(SUMIF($D$2:$EE$2,BQ$2-1,$D19:$EE19)/12)*(1+XLOOKUP(BQ$2,Assumptions!$C$94:$M$94,Assumptions!$C$96:$M$96)))</f>
        <v>1793.765062</v>
      </c>
      <c r="BR19" s="49">
        <f t="array" ref="BR19">IF(BR$2=1,Assumptions!$H19/12,(SUMIF($D$2:$EE$2,BR$2-1,$D19:$EE19)/12)*(1+XLOOKUP(BR$2,Assumptions!$C$94:$M$94,Assumptions!$C$96:$M$96)))</f>
        <v>1793.765062</v>
      </c>
      <c r="BS19" s="49">
        <f t="array" ref="BS19">IF(BS$2=1,Assumptions!$H19/12,(SUMIF($D$2:$EE$2,BS$2-1,$D19:$EE19)/12)*(1+XLOOKUP(BS$2,Assumptions!$C$94:$M$94,Assumptions!$C$96:$M$96)))</f>
        <v>1793.765062</v>
      </c>
      <c r="BT19" s="49">
        <f t="array" ref="BT19">IF(BT$2=1,Assumptions!$H19/12,(SUMIF($D$2:$EE$2,BT$2-1,$D19:$EE19)/12)*(1+XLOOKUP(BT$2,Assumptions!$C$94:$M$94,Assumptions!$C$96:$M$96)))</f>
        <v>1793.765062</v>
      </c>
      <c r="BU19" s="49">
        <f t="array" ref="BU19">IF(BU$2=1,Assumptions!$H19/12,(SUMIF($D$2:$EE$2,BU$2-1,$D19:$EE19)/12)*(1+XLOOKUP(BU$2,Assumptions!$C$94:$M$94,Assumptions!$C$96:$M$96)))</f>
        <v>1793.765062</v>
      </c>
      <c r="BV19" s="49">
        <f t="array" ref="BV19">IF(BV$2=1,Assumptions!$H19/12,(SUMIF($D$2:$EE$2,BV$2-1,$D19:$EE19)/12)*(1+XLOOKUP(BV$2,Assumptions!$C$94:$M$94,Assumptions!$C$96:$M$96)))</f>
        <v>1793.765062</v>
      </c>
      <c r="BW19" s="49">
        <f t="array" ref="BW19">IF(BW$2=1,Assumptions!$H19/12,(SUMIF($D$2:$EE$2,BW$2-1,$D19:$EE19)/12)*(1+XLOOKUP(BW$2,Assumptions!$C$94:$M$94,Assumptions!$C$96:$M$96)))</f>
        <v>1793.765062</v>
      </c>
      <c r="BX19" s="49">
        <f t="array" ref="BX19">IF(BX$2=1,Assumptions!$H19/12,(SUMIF($D$2:$EE$2,BX$2-1,$D19:$EE19)/12)*(1+XLOOKUP(BX$2,Assumptions!$C$94:$M$94,Assumptions!$C$96:$M$96)))</f>
        <v>1847.578014</v>
      </c>
      <c r="BY19" s="49">
        <f t="array" ref="BY19">IF(BY$2=1,Assumptions!$H19/12,(SUMIF($D$2:$EE$2,BY$2-1,$D19:$EE19)/12)*(1+XLOOKUP(BY$2,Assumptions!$C$94:$M$94,Assumptions!$C$96:$M$96)))</f>
        <v>1847.578014</v>
      </c>
      <c r="BZ19" s="49">
        <f t="array" ref="BZ19">IF(BZ$2=1,Assumptions!$H19/12,(SUMIF($D$2:$EE$2,BZ$2-1,$D19:$EE19)/12)*(1+XLOOKUP(BZ$2,Assumptions!$C$94:$M$94,Assumptions!$C$96:$M$96)))</f>
        <v>1847.578014</v>
      </c>
      <c r="CA19" s="49">
        <f t="array" ref="CA19">IF(CA$2=1,Assumptions!$H19/12,(SUMIF($D$2:$EE$2,CA$2-1,$D19:$EE19)/12)*(1+XLOOKUP(CA$2,Assumptions!$C$94:$M$94,Assumptions!$C$96:$M$96)))</f>
        <v>1847.578014</v>
      </c>
      <c r="CB19" s="49">
        <f t="array" ref="CB19">IF(CB$2=1,Assumptions!$H19/12,(SUMIF($D$2:$EE$2,CB$2-1,$D19:$EE19)/12)*(1+XLOOKUP(CB$2,Assumptions!$C$94:$M$94,Assumptions!$C$96:$M$96)))</f>
        <v>1847.578014</v>
      </c>
      <c r="CC19" s="49">
        <f t="array" ref="CC19">IF(CC$2=1,Assumptions!$H19/12,(SUMIF($D$2:$EE$2,CC$2-1,$D19:$EE19)/12)*(1+XLOOKUP(CC$2,Assumptions!$C$94:$M$94,Assumptions!$C$96:$M$96)))</f>
        <v>1847.578014</v>
      </c>
      <c r="CD19" s="49">
        <f t="array" ref="CD19">IF(CD$2=1,Assumptions!$H19/12,(SUMIF($D$2:$EE$2,CD$2-1,$D19:$EE19)/12)*(1+XLOOKUP(CD$2,Assumptions!$C$94:$M$94,Assumptions!$C$96:$M$96)))</f>
        <v>1847.578014</v>
      </c>
      <c r="CE19" s="49">
        <f t="array" ref="CE19">IF(CE$2=1,Assumptions!$H19/12,(SUMIF($D$2:$EE$2,CE$2-1,$D19:$EE19)/12)*(1+XLOOKUP(CE$2,Assumptions!$C$94:$M$94,Assumptions!$C$96:$M$96)))</f>
        <v>1847.578014</v>
      </c>
      <c r="CF19" s="49">
        <f t="array" ref="CF19">IF(CF$2=1,Assumptions!$H19/12,(SUMIF($D$2:$EE$2,CF$2-1,$D19:$EE19)/12)*(1+XLOOKUP(CF$2,Assumptions!$C$94:$M$94,Assumptions!$C$96:$M$96)))</f>
        <v>1847.578014</v>
      </c>
      <c r="CG19" s="49">
        <f t="array" ref="CG19">IF(CG$2=1,Assumptions!$H19/12,(SUMIF($D$2:$EE$2,CG$2-1,$D19:$EE19)/12)*(1+XLOOKUP(CG$2,Assumptions!$C$94:$M$94,Assumptions!$C$96:$M$96)))</f>
        <v>1847.578014</v>
      </c>
      <c r="CH19" s="49">
        <f t="array" ref="CH19">IF(CH$2=1,Assumptions!$H19/12,(SUMIF($D$2:$EE$2,CH$2-1,$D19:$EE19)/12)*(1+XLOOKUP(CH$2,Assumptions!$C$94:$M$94,Assumptions!$C$96:$M$96)))</f>
        <v>1847.578014</v>
      </c>
      <c r="CI19" s="49">
        <f t="array" ref="CI19">IF(CI$2=1,Assumptions!$H19/12,(SUMIF($D$2:$EE$2,CI$2-1,$D19:$EE19)/12)*(1+XLOOKUP(CI$2,Assumptions!$C$94:$M$94,Assumptions!$C$96:$M$96)))</f>
        <v>1847.578014</v>
      </c>
      <c r="CJ19" s="49">
        <f t="array" ref="CJ19">IF(CJ$2=1,Assumptions!$H19/12,(SUMIF($D$2:$EE$2,CJ$2-1,$D19:$EE19)/12)*(1+XLOOKUP(CJ$2,Assumptions!$C$94:$M$94,Assumptions!$C$96:$M$96)))</f>
        <v>1903.005355</v>
      </c>
      <c r="CK19" s="49">
        <f t="array" ref="CK19">IF(CK$2=1,Assumptions!$H19/12,(SUMIF($D$2:$EE$2,CK$2-1,$D19:$EE19)/12)*(1+XLOOKUP(CK$2,Assumptions!$C$94:$M$94,Assumptions!$C$96:$M$96)))</f>
        <v>1903.005355</v>
      </c>
      <c r="CL19" s="49">
        <f t="array" ref="CL19">IF(CL$2=1,Assumptions!$H19/12,(SUMIF($D$2:$EE$2,CL$2-1,$D19:$EE19)/12)*(1+XLOOKUP(CL$2,Assumptions!$C$94:$M$94,Assumptions!$C$96:$M$96)))</f>
        <v>1903.005355</v>
      </c>
      <c r="CM19" s="49">
        <f t="array" ref="CM19">IF(CM$2=1,Assumptions!$H19/12,(SUMIF($D$2:$EE$2,CM$2-1,$D19:$EE19)/12)*(1+XLOOKUP(CM$2,Assumptions!$C$94:$M$94,Assumptions!$C$96:$M$96)))</f>
        <v>1903.005355</v>
      </c>
      <c r="CN19" s="49">
        <f t="array" ref="CN19">IF(CN$2=1,Assumptions!$H19/12,(SUMIF($D$2:$EE$2,CN$2-1,$D19:$EE19)/12)*(1+XLOOKUP(CN$2,Assumptions!$C$94:$M$94,Assumptions!$C$96:$M$96)))</f>
        <v>1903.005355</v>
      </c>
      <c r="CO19" s="49">
        <f t="array" ref="CO19">IF(CO$2=1,Assumptions!$H19/12,(SUMIF($D$2:$EE$2,CO$2-1,$D19:$EE19)/12)*(1+XLOOKUP(CO$2,Assumptions!$C$94:$M$94,Assumptions!$C$96:$M$96)))</f>
        <v>1903.005355</v>
      </c>
      <c r="CP19" s="49">
        <f t="array" ref="CP19">IF(CP$2=1,Assumptions!$H19/12,(SUMIF($D$2:$EE$2,CP$2-1,$D19:$EE19)/12)*(1+XLOOKUP(CP$2,Assumptions!$C$94:$M$94,Assumptions!$C$96:$M$96)))</f>
        <v>1903.005355</v>
      </c>
      <c r="CQ19" s="49">
        <f t="array" ref="CQ19">IF(CQ$2=1,Assumptions!$H19/12,(SUMIF($D$2:$EE$2,CQ$2-1,$D19:$EE19)/12)*(1+XLOOKUP(CQ$2,Assumptions!$C$94:$M$94,Assumptions!$C$96:$M$96)))</f>
        <v>1903.005355</v>
      </c>
      <c r="CR19" s="49">
        <f t="array" ref="CR19">IF(CR$2=1,Assumptions!$H19/12,(SUMIF($D$2:$EE$2,CR$2-1,$D19:$EE19)/12)*(1+XLOOKUP(CR$2,Assumptions!$C$94:$M$94,Assumptions!$C$96:$M$96)))</f>
        <v>1903.005355</v>
      </c>
      <c r="CS19" s="49">
        <f t="array" ref="CS19">IF(CS$2=1,Assumptions!$H19/12,(SUMIF($D$2:$EE$2,CS$2-1,$D19:$EE19)/12)*(1+XLOOKUP(CS$2,Assumptions!$C$94:$M$94,Assumptions!$C$96:$M$96)))</f>
        <v>1903.005355</v>
      </c>
      <c r="CT19" s="49">
        <f t="array" ref="CT19">IF(CT$2=1,Assumptions!$H19/12,(SUMIF($D$2:$EE$2,CT$2-1,$D19:$EE19)/12)*(1+XLOOKUP(CT$2,Assumptions!$C$94:$M$94,Assumptions!$C$96:$M$96)))</f>
        <v>1903.005355</v>
      </c>
      <c r="CU19" s="49">
        <f t="array" ref="CU19">IF(CU$2=1,Assumptions!$H19/12,(SUMIF($D$2:$EE$2,CU$2-1,$D19:$EE19)/12)*(1+XLOOKUP(CU$2,Assumptions!$C$94:$M$94,Assumptions!$C$96:$M$96)))</f>
        <v>1903.005355</v>
      </c>
      <c r="CV19" s="49">
        <f t="array" ref="CV19">IF(CV$2=1,Assumptions!$H19/12,(SUMIF($D$2:$EE$2,CV$2-1,$D19:$EE19)/12)*(1+XLOOKUP(CV$2,Assumptions!$C$94:$M$94,Assumptions!$C$96:$M$96)))</f>
        <v>1960.095515</v>
      </c>
      <c r="CW19" s="49">
        <f t="array" ref="CW19">IF(CW$2=1,Assumptions!$H19/12,(SUMIF($D$2:$EE$2,CW$2-1,$D19:$EE19)/12)*(1+XLOOKUP(CW$2,Assumptions!$C$94:$M$94,Assumptions!$C$96:$M$96)))</f>
        <v>1960.095515</v>
      </c>
      <c r="CX19" s="49">
        <f t="array" ref="CX19">IF(CX$2=1,Assumptions!$H19/12,(SUMIF($D$2:$EE$2,CX$2-1,$D19:$EE19)/12)*(1+XLOOKUP(CX$2,Assumptions!$C$94:$M$94,Assumptions!$C$96:$M$96)))</f>
        <v>1960.095515</v>
      </c>
      <c r="CY19" s="49">
        <f t="array" ref="CY19">IF(CY$2=1,Assumptions!$H19/12,(SUMIF($D$2:$EE$2,CY$2-1,$D19:$EE19)/12)*(1+XLOOKUP(CY$2,Assumptions!$C$94:$M$94,Assumptions!$C$96:$M$96)))</f>
        <v>1960.095515</v>
      </c>
      <c r="CZ19" s="49">
        <f t="array" ref="CZ19">IF(CZ$2=1,Assumptions!$H19/12,(SUMIF($D$2:$EE$2,CZ$2-1,$D19:$EE19)/12)*(1+XLOOKUP(CZ$2,Assumptions!$C$94:$M$94,Assumptions!$C$96:$M$96)))</f>
        <v>1960.095515</v>
      </c>
      <c r="DA19" s="49">
        <f t="array" ref="DA19">IF(DA$2=1,Assumptions!$H19/12,(SUMIF($D$2:$EE$2,DA$2-1,$D19:$EE19)/12)*(1+XLOOKUP(DA$2,Assumptions!$C$94:$M$94,Assumptions!$C$96:$M$96)))</f>
        <v>1960.095515</v>
      </c>
      <c r="DB19" s="49">
        <f t="array" ref="DB19">IF(DB$2=1,Assumptions!$H19/12,(SUMIF($D$2:$EE$2,DB$2-1,$D19:$EE19)/12)*(1+XLOOKUP(DB$2,Assumptions!$C$94:$M$94,Assumptions!$C$96:$M$96)))</f>
        <v>1960.095515</v>
      </c>
      <c r="DC19" s="49">
        <f t="array" ref="DC19">IF(DC$2=1,Assumptions!$H19/12,(SUMIF($D$2:$EE$2,DC$2-1,$D19:$EE19)/12)*(1+XLOOKUP(DC$2,Assumptions!$C$94:$M$94,Assumptions!$C$96:$M$96)))</f>
        <v>1960.095515</v>
      </c>
      <c r="DD19" s="49">
        <f t="array" ref="DD19">IF(DD$2=1,Assumptions!$H19/12,(SUMIF($D$2:$EE$2,DD$2-1,$D19:$EE19)/12)*(1+XLOOKUP(DD$2,Assumptions!$C$94:$M$94,Assumptions!$C$96:$M$96)))</f>
        <v>1960.095515</v>
      </c>
      <c r="DE19" s="49">
        <f t="array" ref="DE19">IF(DE$2=1,Assumptions!$H19/12,(SUMIF($D$2:$EE$2,DE$2-1,$D19:$EE19)/12)*(1+XLOOKUP(DE$2,Assumptions!$C$94:$M$94,Assumptions!$C$96:$M$96)))</f>
        <v>1960.095515</v>
      </c>
      <c r="DF19" s="49">
        <f t="array" ref="DF19">IF(DF$2=1,Assumptions!$H19/12,(SUMIF($D$2:$EE$2,DF$2-1,$D19:$EE19)/12)*(1+XLOOKUP(DF$2,Assumptions!$C$94:$M$94,Assumptions!$C$96:$M$96)))</f>
        <v>1960.095515</v>
      </c>
      <c r="DG19" s="49">
        <f t="array" ref="DG19">IF(DG$2=1,Assumptions!$H19/12,(SUMIF($D$2:$EE$2,DG$2-1,$D19:$EE19)/12)*(1+XLOOKUP(DG$2,Assumptions!$C$94:$M$94,Assumptions!$C$96:$M$96)))</f>
        <v>1960.095515</v>
      </c>
      <c r="DH19" s="49">
        <f t="array" ref="DH19">IF(DH$2=1,Assumptions!$H19/12,(SUMIF($D$2:$EE$2,DH$2-1,$D19:$EE19)/12)*(1+XLOOKUP(DH$2,Assumptions!$C$94:$M$94,Assumptions!$C$96:$M$96)))</f>
        <v>2018.898381</v>
      </c>
      <c r="DI19" s="49">
        <f t="array" ref="DI19">IF(DI$2=1,Assumptions!$H19/12,(SUMIF($D$2:$EE$2,DI$2-1,$D19:$EE19)/12)*(1+XLOOKUP(DI$2,Assumptions!$C$94:$M$94,Assumptions!$C$96:$M$96)))</f>
        <v>2018.898381</v>
      </c>
      <c r="DJ19" s="49">
        <f t="array" ref="DJ19">IF(DJ$2=1,Assumptions!$H19/12,(SUMIF($D$2:$EE$2,DJ$2-1,$D19:$EE19)/12)*(1+XLOOKUP(DJ$2,Assumptions!$C$94:$M$94,Assumptions!$C$96:$M$96)))</f>
        <v>2018.898381</v>
      </c>
      <c r="DK19" s="49">
        <f t="array" ref="DK19">IF(DK$2=1,Assumptions!$H19/12,(SUMIF($D$2:$EE$2,DK$2-1,$D19:$EE19)/12)*(1+XLOOKUP(DK$2,Assumptions!$C$94:$M$94,Assumptions!$C$96:$M$96)))</f>
        <v>2018.898381</v>
      </c>
      <c r="DL19" s="49">
        <f t="array" ref="DL19">IF(DL$2=1,Assumptions!$H19/12,(SUMIF($D$2:$EE$2,DL$2-1,$D19:$EE19)/12)*(1+XLOOKUP(DL$2,Assumptions!$C$94:$M$94,Assumptions!$C$96:$M$96)))</f>
        <v>2018.898381</v>
      </c>
      <c r="DM19" s="49">
        <f t="array" ref="DM19">IF(DM$2=1,Assumptions!$H19/12,(SUMIF($D$2:$EE$2,DM$2-1,$D19:$EE19)/12)*(1+XLOOKUP(DM$2,Assumptions!$C$94:$M$94,Assumptions!$C$96:$M$96)))</f>
        <v>2018.898381</v>
      </c>
      <c r="DN19" s="49">
        <f t="array" ref="DN19">IF(DN$2=1,Assumptions!$H19/12,(SUMIF($D$2:$EE$2,DN$2-1,$D19:$EE19)/12)*(1+XLOOKUP(DN$2,Assumptions!$C$94:$M$94,Assumptions!$C$96:$M$96)))</f>
        <v>2018.898381</v>
      </c>
      <c r="DO19" s="49">
        <f t="array" ref="DO19">IF(DO$2=1,Assumptions!$H19/12,(SUMIF($D$2:$EE$2,DO$2-1,$D19:$EE19)/12)*(1+XLOOKUP(DO$2,Assumptions!$C$94:$M$94,Assumptions!$C$96:$M$96)))</f>
        <v>2018.898381</v>
      </c>
      <c r="DP19" s="49">
        <f t="array" ref="DP19">IF(DP$2=1,Assumptions!$H19/12,(SUMIF($D$2:$EE$2,DP$2-1,$D19:$EE19)/12)*(1+XLOOKUP(DP$2,Assumptions!$C$94:$M$94,Assumptions!$C$96:$M$96)))</f>
        <v>2018.898381</v>
      </c>
      <c r="DQ19" s="49">
        <f t="array" ref="DQ19">IF(DQ$2=1,Assumptions!$H19/12,(SUMIF($D$2:$EE$2,DQ$2-1,$D19:$EE19)/12)*(1+XLOOKUP(DQ$2,Assumptions!$C$94:$M$94,Assumptions!$C$96:$M$96)))</f>
        <v>2018.898381</v>
      </c>
      <c r="DR19" s="49">
        <f t="array" ref="DR19">IF(DR$2=1,Assumptions!$H19/12,(SUMIF($D$2:$EE$2,DR$2-1,$D19:$EE19)/12)*(1+XLOOKUP(DR$2,Assumptions!$C$94:$M$94,Assumptions!$C$96:$M$96)))</f>
        <v>2018.898381</v>
      </c>
      <c r="DS19" s="49">
        <f t="array" ref="DS19">IF(DS$2=1,Assumptions!$H19/12,(SUMIF($D$2:$EE$2,DS$2-1,$D19:$EE19)/12)*(1+XLOOKUP(DS$2,Assumptions!$C$94:$M$94,Assumptions!$C$96:$M$96)))</f>
        <v>2018.898381</v>
      </c>
      <c r="DT19" s="49">
        <f t="array" ref="DT19">IF(DT$2=1,Assumptions!$H19/12,(SUMIF($D$2:$EE$2,DT$2-1,$D19:$EE19)/12)*(1+XLOOKUP(DT$2,Assumptions!$C$94:$M$94,Assumptions!$C$96:$M$96)))</f>
        <v>2079.465332</v>
      </c>
      <c r="DU19" s="49">
        <f t="array" ref="DU19">IF(DU$2=1,Assumptions!$H19/12,(SUMIF($D$2:$EE$2,DU$2-1,$D19:$EE19)/12)*(1+XLOOKUP(DU$2,Assumptions!$C$94:$M$94,Assumptions!$C$96:$M$96)))</f>
        <v>2079.465332</v>
      </c>
      <c r="DV19" s="49">
        <f t="array" ref="DV19">IF(DV$2=1,Assumptions!$H19/12,(SUMIF($D$2:$EE$2,DV$2-1,$D19:$EE19)/12)*(1+XLOOKUP(DV$2,Assumptions!$C$94:$M$94,Assumptions!$C$96:$M$96)))</f>
        <v>2079.465332</v>
      </c>
      <c r="DW19" s="49">
        <f t="array" ref="DW19">IF(DW$2=1,Assumptions!$H19/12,(SUMIF($D$2:$EE$2,DW$2-1,$D19:$EE19)/12)*(1+XLOOKUP(DW$2,Assumptions!$C$94:$M$94,Assumptions!$C$96:$M$96)))</f>
        <v>2079.465332</v>
      </c>
      <c r="DX19" s="49">
        <f t="array" ref="DX19">IF(DX$2=1,Assumptions!$H19/12,(SUMIF($D$2:$EE$2,DX$2-1,$D19:$EE19)/12)*(1+XLOOKUP(DX$2,Assumptions!$C$94:$M$94,Assumptions!$C$96:$M$96)))</f>
        <v>2079.465332</v>
      </c>
      <c r="DY19" s="49">
        <f t="array" ref="DY19">IF(DY$2=1,Assumptions!$H19/12,(SUMIF($D$2:$EE$2,DY$2-1,$D19:$EE19)/12)*(1+XLOOKUP(DY$2,Assumptions!$C$94:$M$94,Assumptions!$C$96:$M$96)))</f>
        <v>2079.465332</v>
      </c>
      <c r="DZ19" s="49">
        <f t="array" ref="DZ19">IF(DZ$2=1,Assumptions!$H19/12,(SUMIF($D$2:$EE$2,DZ$2-1,$D19:$EE19)/12)*(1+XLOOKUP(DZ$2,Assumptions!$C$94:$M$94,Assumptions!$C$96:$M$96)))</f>
        <v>2079.465332</v>
      </c>
      <c r="EA19" s="49">
        <f t="array" ref="EA19">IF(EA$2=1,Assumptions!$H19/12,(SUMIF($D$2:$EE$2,EA$2-1,$D19:$EE19)/12)*(1+XLOOKUP(EA$2,Assumptions!$C$94:$M$94,Assumptions!$C$96:$M$96)))</f>
        <v>2079.465332</v>
      </c>
      <c r="EB19" s="49">
        <f t="array" ref="EB19">IF(EB$2=1,Assumptions!$H19/12,(SUMIF($D$2:$EE$2,EB$2-1,$D19:$EE19)/12)*(1+XLOOKUP(EB$2,Assumptions!$C$94:$M$94,Assumptions!$C$96:$M$96)))</f>
        <v>2079.465332</v>
      </c>
      <c r="EC19" s="49">
        <f t="array" ref="EC19">IF(EC$2=1,Assumptions!$H19/12,(SUMIF($D$2:$EE$2,EC$2-1,$D19:$EE19)/12)*(1+XLOOKUP(EC$2,Assumptions!$C$94:$M$94,Assumptions!$C$96:$M$96)))</f>
        <v>2079.465332</v>
      </c>
      <c r="ED19" s="49">
        <f t="array" ref="ED19">IF(ED$2=1,Assumptions!$H19/12,(SUMIF($D$2:$EE$2,ED$2-1,$D19:$EE19)/12)*(1+XLOOKUP(ED$2,Assumptions!$C$94:$M$94,Assumptions!$C$96:$M$96)))</f>
        <v>2079.465332</v>
      </c>
      <c r="EE19" s="49">
        <f t="array" ref="EE19">IF(EE$2=1,Assumptions!$H19/12,(SUMIF($D$2:$EE$2,EE$2-1,$D19:$EE19)/12)*(1+XLOOKUP(EE$2,Assumptions!$C$94:$M$94,Assumptions!$C$96:$M$96)))</f>
        <v>2079.465332</v>
      </c>
    </row>
    <row r="20" ht="15.75" customHeight="1">
      <c r="A20" s="1"/>
      <c r="B20" s="1"/>
      <c r="C20" s="1" t="str">
        <f>Assumptions!B20</f>
        <v>Utility Reimburshment (Electricity, Water, Gas, Cable &amp; Internet)</v>
      </c>
      <c r="D20" s="49">
        <f>-D$27*(1+Assumptions!$E$21)*IF(D2&lt;Assumptions!$F$21,0,1)</f>
        <v>1152.164137</v>
      </c>
      <c r="E20" s="49">
        <f>-E$27*(1+Assumptions!$E$21)*IF(E2&lt;Assumptions!$F$21,0,1)</f>
        <v>1152.164137</v>
      </c>
      <c r="F20" s="49">
        <f>-F$27*(1+Assumptions!$E$21)*IF(F2&lt;Assumptions!$F$21,0,1)</f>
        <v>1152.164137</v>
      </c>
      <c r="G20" s="49">
        <f>-G$27*(1+Assumptions!$E$21)*IF(G2&lt;Assumptions!$F$21,0,1)</f>
        <v>1152.164137</v>
      </c>
      <c r="H20" s="49">
        <f>-H$27*(1+Assumptions!$E$21)*IF(H2&lt;Assumptions!$F$21,0,1)</f>
        <v>1152.164137</v>
      </c>
      <c r="I20" s="49">
        <f>-I$27*(1+Assumptions!$E$21)*IF(I2&lt;Assumptions!$F$21,0,1)</f>
        <v>1152.164137</v>
      </c>
      <c r="J20" s="49">
        <f>-J$27*(1+Assumptions!$E$21)*IF(J2&lt;Assumptions!$F$21,0,1)</f>
        <v>1152.164137</v>
      </c>
      <c r="K20" s="49">
        <f>-K$27*(1+Assumptions!$E$21)*IF(K2&lt;Assumptions!$F$21,0,1)</f>
        <v>1152.164137</v>
      </c>
      <c r="L20" s="49">
        <f>-L$27*(1+Assumptions!$E$21)*IF(L2&lt;Assumptions!$F$21,0,1)</f>
        <v>1152.164137</v>
      </c>
      <c r="M20" s="49">
        <f>-M$27*(1+Assumptions!$E$21)*IF(M2&lt;Assumptions!$F$21,0,1)</f>
        <v>1152.164137</v>
      </c>
      <c r="N20" s="49">
        <f>-N$27*(1+Assumptions!$E$21)*IF(N2&lt;Assumptions!$F$21,0,1)</f>
        <v>1152.164137</v>
      </c>
      <c r="O20" s="49">
        <f>-O$27*(1+Assumptions!$E$21)*IF(O2&lt;Assumptions!$F$21,0,1)</f>
        <v>1152.164137</v>
      </c>
      <c r="P20" s="49">
        <f>-P$27*(1+Assumptions!$E$21)*IF(P2&lt;Assumptions!$F$21,0,1)</f>
        <v>1186.729061</v>
      </c>
      <c r="Q20" s="49">
        <f>-Q$27*(1+Assumptions!$E$21)*IF(Q2&lt;Assumptions!$F$21,0,1)</f>
        <v>1186.729061</v>
      </c>
      <c r="R20" s="49">
        <f>-R$27*(1+Assumptions!$E$21)*IF(R2&lt;Assumptions!$F$21,0,1)</f>
        <v>1186.729061</v>
      </c>
      <c r="S20" s="49">
        <f>-S$27*(1+Assumptions!$E$21)*IF(S2&lt;Assumptions!$F$21,0,1)</f>
        <v>1186.729061</v>
      </c>
      <c r="T20" s="49">
        <f>-T$27*(1+Assumptions!$E$21)*IF(T2&lt;Assumptions!$F$21,0,1)</f>
        <v>1186.729061</v>
      </c>
      <c r="U20" s="49">
        <f>-U$27*(1+Assumptions!$E$21)*IF(U2&lt;Assumptions!$F$21,0,1)</f>
        <v>1186.729061</v>
      </c>
      <c r="V20" s="49">
        <f>-V$27*(1+Assumptions!$E$21)*IF(V2&lt;Assumptions!$F$21,0,1)</f>
        <v>1186.729061</v>
      </c>
      <c r="W20" s="49">
        <f>-W$27*(1+Assumptions!$E$21)*IF(W2&lt;Assumptions!$F$21,0,1)</f>
        <v>1186.729061</v>
      </c>
      <c r="X20" s="49">
        <f>-X$27*(1+Assumptions!$E$21)*IF(X2&lt;Assumptions!$F$21,0,1)</f>
        <v>1186.729061</v>
      </c>
      <c r="Y20" s="49">
        <f>-Y$27*(1+Assumptions!$E$21)*IF(Y2&lt;Assumptions!$F$21,0,1)</f>
        <v>1186.729061</v>
      </c>
      <c r="Z20" s="49">
        <f>-Z$27*(1+Assumptions!$E$21)*IF(Z2&lt;Assumptions!$F$21,0,1)</f>
        <v>1186.729061</v>
      </c>
      <c r="AA20" s="49">
        <f>-AA$27*(1+Assumptions!$E$21)*IF(AA2&lt;Assumptions!$F$21,0,1)</f>
        <v>1186.729061</v>
      </c>
      <c r="AB20" s="49">
        <f>-AB$27*(1+Assumptions!$E$21)*IF(AB2&lt;Assumptions!$F$21,0,1)</f>
        <v>1222.330933</v>
      </c>
      <c r="AC20" s="49">
        <f>-AC$27*(1+Assumptions!$E$21)*IF(AC2&lt;Assumptions!$F$21,0,1)</f>
        <v>1222.330933</v>
      </c>
      <c r="AD20" s="49">
        <f>-AD$27*(1+Assumptions!$E$21)*IF(AD2&lt;Assumptions!$F$21,0,1)</f>
        <v>1222.330933</v>
      </c>
      <c r="AE20" s="49">
        <f>-AE$27*(1+Assumptions!$E$21)*IF(AE2&lt;Assumptions!$F$21,0,1)</f>
        <v>1222.330933</v>
      </c>
      <c r="AF20" s="49">
        <f>-AF$27*(1+Assumptions!$E$21)*IF(AF2&lt;Assumptions!$F$21,0,1)</f>
        <v>1222.330933</v>
      </c>
      <c r="AG20" s="49">
        <f>-AG$27*(1+Assumptions!$E$21)*IF(AG2&lt;Assumptions!$F$21,0,1)</f>
        <v>1222.330933</v>
      </c>
      <c r="AH20" s="49">
        <f>-AH$27*(1+Assumptions!$E$21)*IF(AH2&lt;Assumptions!$F$21,0,1)</f>
        <v>1222.330933</v>
      </c>
      <c r="AI20" s="49">
        <f>-AI$27*(1+Assumptions!$E$21)*IF(AI2&lt;Assumptions!$F$21,0,1)</f>
        <v>1222.330933</v>
      </c>
      <c r="AJ20" s="49">
        <f>-AJ$27*(1+Assumptions!$E$21)*IF(AJ2&lt;Assumptions!$F$21,0,1)</f>
        <v>1222.330933</v>
      </c>
      <c r="AK20" s="49">
        <f>-AK$27*(1+Assumptions!$E$21)*IF(AK2&lt;Assumptions!$F$21,0,1)</f>
        <v>1222.330933</v>
      </c>
      <c r="AL20" s="49">
        <f>-AL$27*(1+Assumptions!$E$21)*IF(AL2&lt;Assumptions!$F$21,0,1)</f>
        <v>1222.330933</v>
      </c>
      <c r="AM20" s="49">
        <f>-AM$27*(1+Assumptions!$E$21)*IF(AM2&lt;Assumptions!$F$21,0,1)</f>
        <v>1222.330933</v>
      </c>
      <c r="AN20" s="49">
        <f>-AN$27*(1+Assumptions!$E$21)*IF(AN2&lt;Assumptions!$F$21,0,1)</f>
        <v>1259.000861</v>
      </c>
      <c r="AO20" s="49">
        <f>-AO$27*(1+Assumptions!$E$21)*IF(AO2&lt;Assumptions!$F$21,0,1)</f>
        <v>1259.000861</v>
      </c>
      <c r="AP20" s="49">
        <f>-AP$27*(1+Assumptions!$E$21)*IF(AP2&lt;Assumptions!$F$21,0,1)</f>
        <v>1259.000861</v>
      </c>
      <c r="AQ20" s="49">
        <f>-AQ$27*(1+Assumptions!$E$21)*IF(AQ2&lt;Assumptions!$F$21,0,1)</f>
        <v>1259.000861</v>
      </c>
      <c r="AR20" s="49">
        <f>-AR$27*(1+Assumptions!$E$21)*IF(AR2&lt;Assumptions!$F$21,0,1)</f>
        <v>1259.000861</v>
      </c>
      <c r="AS20" s="49">
        <f>-AS$27*(1+Assumptions!$E$21)*IF(AS2&lt;Assumptions!$F$21,0,1)</f>
        <v>1259.000861</v>
      </c>
      <c r="AT20" s="49">
        <f>-AT$27*(1+Assumptions!$E$21)*IF(AT2&lt;Assumptions!$F$21,0,1)</f>
        <v>1259.000861</v>
      </c>
      <c r="AU20" s="49">
        <f>-AU$27*(1+Assumptions!$E$21)*IF(AU2&lt;Assumptions!$F$21,0,1)</f>
        <v>1259.000861</v>
      </c>
      <c r="AV20" s="49">
        <f>-AV$27*(1+Assumptions!$E$21)*IF(AV2&lt;Assumptions!$F$21,0,1)</f>
        <v>1259.000861</v>
      </c>
      <c r="AW20" s="49">
        <f>-AW$27*(1+Assumptions!$E$21)*IF(AW2&lt;Assumptions!$F$21,0,1)</f>
        <v>1259.000861</v>
      </c>
      <c r="AX20" s="49">
        <f>-AX$27*(1+Assumptions!$E$21)*IF(AX2&lt;Assumptions!$F$21,0,1)</f>
        <v>1259.000861</v>
      </c>
      <c r="AY20" s="49">
        <f>-AY$27*(1+Assumptions!$E$21)*IF(AY2&lt;Assumptions!$F$21,0,1)</f>
        <v>1259.000861</v>
      </c>
      <c r="AZ20" s="49">
        <f>-AZ$27*(1+Assumptions!$E$21)*IF(AZ2&lt;Assumptions!$F$21,0,1)</f>
        <v>1296.770887</v>
      </c>
      <c r="BA20" s="49">
        <f>-BA$27*(1+Assumptions!$E$21)*IF(BA2&lt;Assumptions!$F$21,0,1)</f>
        <v>1296.770887</v>
      </c>
      <c r="BB20" s="49">
        <f>-BB$27*(1+Assumptions!$E$21)*IF(BB2&lt;Assumptions!$F$21,0,1)</f>
        <v>1296.770887</v>
      </c>
      <c r="BC20" s="49">
        <f>-BC$27*(1+Assumptions!$E$21)*IF(BC2&lt;Assumptions!$F$21,0,1)</f>
        <v>1296.770887</v>
      </c>
      <c r="BD20" s="49">
        <f>-BD$27*(1+Assumptions!$E$21)*IF(BD2&lt;Assumptions!$F$21,0,1)</f>
        <v>1296.770887</v>
      </c>
      <c r="BE20" s="49">
        <f>-BE$27*(1+Assumptions!$E$21)*IF(BE2&lt;Assumptions!$F$21,0,1)</f>
        <v>1296.770887</v>
      </c>
      <c r="BF20" s="49">
        <f>-BF$27*(1+Assumptions!$E$21)*IF(BF2&lt;Assumptions!$F$21,0,1)</f>
        <v>1296.770887</v>
      </c>
      <c r="BG20" s="49">
        <f>-BG$27*(1+Assumptions!$E$21)*IF(BG2&lt;Assumptions!$F$21,0,1)</f>
        <v>1296.770887</v>
      </c>
      <c r="BH20" s="49">
        <f>-BH$27*(1+Assumptions!$E$21)*IF(BH2&lt;Assumptions!$F$21,0,1)</f>
        <v>1296.770887</v>
      </c>
      <c r="BI20" s="49">
        <f>-BI$27*(1+Assumptions!$E$21)*IF(BI2&lt;Assumptions!$F$21,0,1)</f>
        <v>1296.770887</v>
      </c>
      <c r="BJ20" s="49">
        <f>-BJ$27*(1+Assumptions!$E$21)*IF(BJ2&lt;Assumptions!$F$21,0,1)</f>
        <v>1296.770887</v>
      </c>
      <c r="BK20" s="49">
        <f>-BK$27*(1+Assumptions!$E$21)*IF(BK2&lt;Assumptions!$F$21,0,1)</f>
        <v>1296.770887</v>
      </c>
      <c r="BL20" s="49">
        <f>-BL$27*(1+Assumptions!$E$21)*IF(BL2&lt;Assumptions!$F$21,0,1)</f>
        <v>1335.674013</v>
      </c>
      <c r="BM20" s="49">
        <f>-BM$27*(1+Assumptions!$E$21)*IF(BM2&lt;Assumptions!$F$21,0,1)</f>
        <v>1335.674013</v>
      </c>
      <c r="BN20" s="49">
        <f>-BN$27*(1+Assumptions!$E$21)*IF(BN2&lt;Assumptions!$F$21,0,1)</f>
        <v>1335.674013</v>
      </c>
      <c r="BO20" s="49">
        <f>-BO$27*(1+Assumptions!$E$21)*IF(BO2&lt;Assumptions!$F$21,0,1)</f>
        <v>1335.674013</v>
      </c>
      <c r="BP20" s="49">
        <f>-BP$27*(1+Assumptions!$E$21)*IF(BP2&lt;Assumptions!$F$21,0,1)</f>
        <v>1335.674013</v>
      </c>
      <c r="BQ20" s="49">
        <f>-BQ$27*(1+Assumptions!$E$21)*IF(BQ2&lt;Assumptions!$F$21,0,1)</f>
        <v>1335.674013</v>
      </c>
      <c r="BR20" s="49">
        <f>-BR$27*(1+Assumptions!$E$21)*IF(BR2&lt;Assumptions!$F$21,0,1)</f>
        <v>1335.674013</v>
      </c>
      <c r="BS20" s="49">
        <f>-BS$27*(1+Assumptions!$E$21)*IF(BS2&lt;Assumptions!$F$21,0,1)</f>
        <v>1335.674013</v>
      </c>
      <c r="BT20" s="49">
        <f>-BT$27*(1+Assumptions!$E$21)*IF(BT2&lt;Assumptions!$F$21,0,1)</f>
        <v>1335.674013</v>
      </c>
      <c r="BU20" s="49">
        <f>-BU$27*(1+Assumptions!$E$21)*IF(BU2&lt;Assumptions!$F$21,0,1)</f>
        <v>1335.674013</v>
      </c>
      <c r="BV20" s="49">
        <f>-BV$27*(1+Assumptions!$E$21)*IF(BV2&lt;Assumptions!$F$21,0,1)</f>
        <v>1335.674013</v>
      </c>
      <c r="BW20" s="49">
        <f>-BW$27*(1+Assumptions!$E$21)*IF(BW2&lt;Assumptions!$F$21,0,1)</f>
        <v>1335.674013</v>
      </c>
      <c r="BX20" s="49">
        <f>-BX$27*(1+Assumptions!$E$21)*IF(BX2&lt;Assumptions!$F$21,0,1)</f>
        <v>1375.744234</v>
      </c>
      <c r="BY20" s="49">
        <f>-BY$27*(1+Assumptions!$E$21)*IF(BY2&lt;Assumptions!$F$21,0,1)</f>
        <v>1375.744234</v>
      </c>
      <c r="BZ20" s="49">
        <f>-BZ$27*(1+Assumptions!$E$21)*IF(BZ2&lt;Assumptions!$F$21,0,1)</f>
        <v>1375.744234</v>
      </c>
      <c r="CA20" s="49">
        <f>-CA$27*(1+Assumptions!$E$21)*IF(CA2&lt;Assumptions!$F$21,0,1)</f>
        <v>1375.744234</v>
      </c>
      <c r="CB20" s="49">
        <f>-CB$27*(1+Assumptions!$E$21)*IF(CB2&lt;Assumptions!$F$21,0,1)</f>
        <v>1375.744234</v>
      </c>
      <c r="CC20" s="49">
        <f>-CC$27*(1+Assumptions!$E$21)*IF(CC2&lt;Assumptions!$F$21,0,1)</f>
        <v>1375.744234</v>
      </c>
      <c r="CD20" s="49">
        <f>-CD$27*(1+Assumptions!$E$21)*IF(CD2&lt;Assumptions!$F$21,0,1)</f>
        <v>1375.744234</v>
      </c>
      <c r="CE20" s="49">
        <f>-CE$27*(1+Assumptions!$E$21)*IF(CE2&lt;Assumptions!$F$21,0,1)</f>
        <v>1375.744234</v>
      </c>
      <c r="CF20" s="49">
        <f>-CF$27*(1+Assumptions!$E$21)*IF(CF2&lt;Assumptions!$F$21,0,1)</f>
        <v>1375.744234</v>
      </c>
      <c r="CG20" s="49">
        <f>-CG$27*(1+Assumptions!$E$21)*IF(CG2&lt;Assumptions!$F$21,0,1)</f>
        <v>1375.744234</v>
      </c>
      <c r="CH20" s="49">
        <f>-CH$27*(1+Assumptions!$E$21)*IF(CH2&lt;Assumptions!$F$21,0,1)</f>
        <v>1375.744234</v>
      </c>
      <c r="CI20" s="49">
        <f>-CI$27*(1+Assumptions!$E$21)*IF(CI2&lt;Assumptions!$F$21,0,1)</f>
        <v>1375.744234</v>
      </c>
      <c r="CJ20" s="49">
        <f>-CJ$27*(1+Assumptions!$E$21)*IF(CJ2&lt;Assumptions!$F$21,0,1)</f>
        <v>1417.016561</v>
      </c>
      <c r="CK20" s="49">
        <f>-CK$27*(1+Assumptions!$E$21)*IF(CK2&lt;Assumptions!$F$21,0,1)</f>
        <v>1417.016561</v>
      </c>
      <c r="CL20" s="49">
        <f>-CL$27*(1+Assumptions!$E$21)*IF(CL2&lt;Assumptions!$F$21,0,1)</f>
        <v>1417.016561</v>
      </c>
      <c r="CM20" s="49">
        <f>-CM$27*(1+Assumptions!$E$21)*IF(CM2&lt;Assumptions!$F$21,0,1)</f>
        <v>1417.016561</v>
      </c>
      <c r="CN20" s="49">
        <f>-CN$27*(1+Assumptions!$E$21)*IF(CN2&lt;Assumptions!$F$21,0,1)</f>
        <v>1417.016561</v>
      </c>
      <c r="CO20" s="49">
        <f>-CO$27*(1+Assumptions!$E$21)*IF(CO2&lt;Assumptions!$F$21,0,1)</f>
        <v>1417.016561</v>
      </c>
      <c r="CP20" s="49">
        <f>-CP$27*(1+Assumptions!$E$21)*IF(CP2&lt;Assumptions!$F$21,0,1)</f>
        <v>1417.016561</v>
      </c>
      <c r="CQ20" s="49">
        <f>-CQ$27*(1+Assumptions!$E$21)*IF(CQ2&lt;Assumptions!$F$21,0,1)</f>
        <v>1417.016561</v>
      </c>
      <c r="CR20" s="49">
        <f>-CR$27*(1+Assumptions!$E$21)*IF(CR2&lt;Assumptions!$F$21,0,1)</f>
        <v>1417.016561</v>
      </c>
      <c r="CS20" s="49">
        <f>-CS$27*(1+Assumptions!$E$21)*IF(CS2&lt;Assumptions!$F$21,0,1)</f>
        <v>1417.016561</v>
      </c>
      <c r="CT20" s="49">
        <f>-CT$27*(1+Assumptions!$E$21)*IF(CT2&lt;Assumptions!$F$21,0,1)</f>
        <v>1417.016561</v>
      </c>
      <c r="CU20" s="49">
        <f>-CU$27*(1+Assumptions!$E$21)*IF(CU2&lt;Assumptions!$F$21,0,1)</f>
        <v>1417.016561</v>
      </c>
      <c r="CV20" s="49">
        <f>-CV$27*(1+Assumptions!$E$21)*IF(CV2&lt;Assumptions!$F$21,0,1)</f>
        <v>1459.527058</v>
      </c>
      <c r="CW20" s="49">
        <f>-CW$27*(1+Assumptions!$E$21)*IF(CW2&lt;Assumptions!$F$21,0,1)</f>
        <v>1459.527058</v>
      </c>
      <c r="CX20" s="49">
        <f>-CX$27*(1+Assumptions!$E$21)*IF(CX2&lt;Assumptions!$F$21,0,1)</f>
        <v>1459.527058</v>
      </c>
      <c r="CY20" s="49">
        <f>-CY$27*(1+Assumptions!$E$21)*IF(CY2&lt;Assumptions!$F$21,0,1)</f>
        <v>1459.527058</v>
      </c>
      <c r="CZ20" s="49">
        <f>-CZ$27*(1+Assumptions!$E$21)*IF(CZ2&lt;Assumptions!$F$21,0,1)</f>
        <v>1459.527058</v>
      </c>
      <c r="DA20" s="49">
        <f>-DA$27*(1+Assumptions!$E$21)*IF(DA2&lt;Assumptions!$F$21,0,1)</f>
        <v>1459.527058</v>
      </c>
      <c r="DB20" s="49">
        <f>-DB$27*(1+Assumptions!$E$21)*IF(DB2&lt;Assumptions!$F$21,0,1)</f>
        <v>1459.527058</v>
      </c>
      <c r="DC20" s="49">
        <f>-DC$27*(1+Assumptions!$E$21)*IF(DC2&lt;Assumptions!$F$21,0,1)</f>
        <v>1459.527058</v>
      </c>
      <c r="DD20" s="49">
        <f>-DD$27*(1+Assumptions!$E$21)*IF(DD2&lt;Assumptions!$F$21,0,1)</f>
        <v>1459.527058</v>
      </c>
      <c r="DE20" s="49">
        <f>-DE$27*(1+Assumptions!$E$21)*IF(DE2&lt;Assumptions!$F$21,0,1)</f>
        <v>1459.527058</v>
      </c>
      <c r="DF20" s="49">
        <f>-DF$27*(1+Assumptions!$E$21)*IF(DF2&lt;Assumptions!$F$21,0,1)</f>
        <v>1459.527058</v>
      </c>
      <c r="DG20" s="49">
        <f>-DG$27*(1+Assumptions!$E$21)*IF(DG2&lt;Assumptions!$F$21,0,1)</f>
        <v>1459.527058</v>
      </c>
      <c r="DH20" s="49">
        <f>-DH$27*(1+Assumptions!$E$21)*IF(DH2&lt;Assumptions!$F$21,0,1)</f>
        <v>1503.312869</v>
      </c>
      <c r="DI20" s="49">
        <f>-DI$27*(1+Assumptions!$E$21)*IF(DI2&lt;Assumptions!$F$21,0,1)</f>
        <v>1503.312869</v>
      </c>
      <c r="DJ20" s="49">
        <f>-DJ$27*(1+Assumptions!$E$21)*IF(DJ2&lt;Assumptions!$F$21,0,1)</f>
        <v>1503.312869</v>
      </c>
      <c r="DK20" s="49">
        <f>-DK$27*(1+Assumptions!$E$21)*IF(DK2&lt;Assumptions!$F$21,0,1)</f>
        <v>1503.312869</v>
      </c>
      <c r="DL20" s="49">
        <f>-DL$27*(1+Assumptions!$E$21)*IF(DL2&lt;Assumptions!$F$21,0,1)</f>
        <v>1503.312869</v>
      </c>
      <c r="DM20" s="49">
        <f>-DM$27*(1+Assumptions!$E$21)*IF(DM2&lt;Assumptions!$F$21,0,1)</f>
        <v>1503.312869</v>
      </c>
      <c r="DN20" s="49">
        <f>-DN$27*(1+Assumptions!$E$21)*IF(DN2&lt;Assumptions!$F$21,0,1)</f>
        <v>1503.312869</v>
      </c>
      <c r="DO20" s="49">
        <f>-DO$27*(1+Assumptions!$E$21)*IF(DO2&lt;Assumptions!$F$21,0,1)</f>
        <v>1503.312869</v>
      </c>
      <c r="DP20" s="49">
        <f>-DP$27*(1+Assumptions!$E$21)*IF(DP2&lt;Assumptions!$F$21,0,1)</f>
        <v>1503.312869</v>
      </c>
      <c r="DQ20" s="49">
        <f>-DQ$27*(1+Assumptions!$E$21)*IF(DQ2&lt;Assumptions!$F$21,0,1)</f>
        <v>1503.312869</v>
      </c>
      <c r="DR20" s="49">
        <f>-DR$27*(1+Assumptions!$E$21)*IF(DR2&lt;Assumptions!$F$21,0,1)</f>
        <v>1503.312869</v>
      </c>
      <c r="DS20" s="49">
        <f>-DS$27*(1+Assumptions!$E$21)*IF(DS2&lt;Assumptions!$F$21,0,1)</f>
        <v>1503.312869</v>
      </c>
      <c r="DT20" s="49">
        <f>-DT$27*(1+Assumptions!$E$21)*IF(DT2&lt;Assumptions!$F$21,0,1)</f>
        <v>1548.412256</v>
      </c>
      <c r="DU20" s="49">
        <f>-DU$27*(1+Assumptions!$E$21)*IF(DU2&lt;Assumptions!$F$21,0,1)</f>
        <v>1548.412256</v>
      </c>
      <c r="DV20" s="49">
        <f>-DV$27*(1+Assumptions!$E$21)*IF(DV2&lt;Assumptions!$F$21,0,1)</f>
        <v>1548.412256</v>
      </c>
      <c r="DW20" s="49">
        <f>-DW$27*(1+Assumptions!$E$21)*IF(DW2&lt;Assumptions!$F$21,0,1)</f>
        <v>1548.412256</v>
      </c>
      <c r="DX20" s="49">
        <f>-DX$27*(1+Assumptions!$E$21)*IF(DX2&lt;Assumptions!$F$21,0,1)</f>
        <v>1548.412256</v>
      </c>
      <c r="DY20" s="49">
        <f>-DY$27*(1+Assumptions!$E$21)*IF(DY2&lt;Assumptions!$F$21,0,1)</f>
        <v>1548.412256</v>
      </c>
      <c r="DZ20" s="49">
        <f>-DZ$27*(1+Assumptions!$E$21)*IF(DZ2&lt;Assumptions!$F$21,0,1)</f>
        <v>1548.412256</v>
      </c>
      <c r="EA20" s="49">
        <f>-EA$27*(1+Assumptions!$E$21)*IF(EA2&lt;Assumptions!$F$21,0,1)</f>
        <v>1548.412256</v>
      </c>
      <c r="EB20" s="49">
        <f>-EB$27*(1+Assumptions!$E$21)*IF(EB2&lt;Assumptions!$F$21,0,1)</f>
        <v>1548.412256</v>
      </c>
      <c r="EC20" s="49">
        <f>-EC$27*(1+Assumptions!$E$21)*IF(EC2&lt;Assumptions!$F$21,0,1)</f>
        <v>1548.412256</v>
      </c>
      <c r="ED20" s="49">
        <f>-ED$27*(1+Assumptions!$E$21)*IF(ED2&lt;Assumptions!$F$21,0,1)</f>
        <v>1548.412256</v>
      </c>
      <c r="EE20" s="49">
        <f>-EE$27*(1+Assumptions!$E$21)*IF(EE2&lt;Assumptions!$F$21,0,1)</f>
        <v>1548.412256</v>
      </c>
    </row>
    <row r="21" ht="15.75" customHeight="1">
      <c r="A21" s="1"/>
      <c r="B21" s="42" t="s">
        <v>79</v>
      </c>
      <c r="C21" s="42"/>
      <c r="D21" s="207">
        <f t="shared" ref="D21:EE21" si="5">SUM(D18:D20)</f>
        <v>35057.34364</v>
      </c>
      <c r="E21" s="207">
        <f t="shared" si="5"/>
        <v>35057.34364</v>
      </c>
      <c r="F21" s="207">
        <f t="shared" si="5"/>
        <v>35057.34364</v>
      </c>
      <c r="G21" s="207">
        <f t="shared" si="5"/>
        <v>35057.34364</v>
      </c>
      <c r="H21" s="207">
        <f t="shared" si="5"/>
        <v>35057.34364</v>
      </c>
      <c r="I21" s="207">
        <f t="shared" si="5"/>
        <v>35057.34364</v>
      </c>
      <c r="J21" s="207">
        <f t="shared" si="5"/>
        <v>35057.34364</v>
      </c>
      <c r="K21" s="207">
        <f t="shared" si="5"/>
        <v>35057.34364</v>
      </c>
      <c r="L21" s="207">
        <f t="shared" si="5"/>
        <v>35057.34364</v>
      </c>
      <c r="M21" s="207">
        <f t="shared" si="5"/>
        <v>35057.34364</v>
      </c>
      <c r="N21" s="207">
        <f t="shared" si="5"/>
        <v>35057.34364</v>
      </c>
      <c r="O21" s="207">
        <f t="shared" si="5"/>
        <v>35057.34364</v>
      </c>
      <c r="P21" s="207">
        <f t="shared" si="5"/>
        <v>36850.16337</v>
      </c>
      <c r="Q21" s="207">
        <f t="shared" si="5"/>
        <v>36850.16337</v>
      </c>
      <c r="R21" s="207">
        <f t="shared" si="5"/>
        <v>36850.16337</v>
      </c>
      <c r="S21" s="207">
        <f t="shared" si="5"/>
        <v>36850.16337</v>
      </c>
      <c r="T21" s="207">
        <f t="shared" si="5"/>
        <v>36850.16337</v>
      </c>
      <c r="U21" s="207">
        <f t="shared" si="5"/>
        <v>36850.16337</v>
      </c>
      <c r="V21" s="207">
        <f t="shared" si="5"/>
        <v>36850.16337</v>
      </c>
      <c r="W21" s="207">
        <f t="shared" si="5"/>
        <v>36850.16337</v>
      </c>
      <c r="X21" s="207">
        <f t="shared" si="5"/>
        <v>36850.16337</v>
      </c>
      <c r="Y21" s="207">
        <f t="shared" si="5"/>
        <v>36850.16337</v>
      </c>
      <c r="Z21" s="207">
        <f t="shared" si="5"/>
        <v>36850.16337</v>
      </c>
      <c r="AA21" s="207">
        <f t="shared" si="5"/>
        <v>36850.16337</v>
      </c>
      <c r="AB21" s="207">
        <f t="shared" si="5"/>
        <v>37614.97129</v>
      </c>
      <c r="AC21" s="207">
        <f t="shared" si="5"/>
        <v>37614.97129</v>
      </c>
      <c r="AD21" s="207">
        <f t="shared" si="5"/>
        <v>37614.97129</v>
      </c>
      <c r="AE21" s="207">
        <f t="shared" si="5"/>
        <v>37614.97129</v>
      </c>
      <c r="AF21" s="207">
        <f t="shared" si="5"/>
        <v>37614.97129</v>
      </c>
      <c r="AG21" s="207">
        <f t="shared" si="5"/>
        <v>37614.97129</v>
      </c>
      <c r="AH21" s="207">
        <f t="shared" si="5"/>
        <v>37614.97129</v>
      </c>
      <c r="AI21" s="207">
        <f t="shared" si="5"/>
        <v>37614.97129</v>
      </c>
      <c r="AJ21" s="207">
        <f t="shared" si="5"/>
        <v>37614.97129</v>
      </c>
      <c r="AK21" s="207">
        <f t="shared" si="5"/>
        <v>37614.97129</v>
      </c>
      <c r="AL21" s="207">
        <f t="shared" si="5"/>
        <v>37614.97129</v>
      </c>
      <c r="AM21" s="207">
        <f t="shared" si="5"/>
        <v>37614.97129</v>
      </c>
      <c r="AN21" s="207">
        <f t="shared" si="5"/>
        <v>38395.90952</v>
      </c>
      <c r="AO21" s="207">
        <f t="shared" si="5"/>
        <v>38395.90952</v>
      </c>
      <c r="AP21" s="207">
        <f t="shared" si="5"/>
        <v>38395.90952</v>
      </c>
      <c r="AQ21" s="207">
        <f t="shared" si="5"/>
        <v>38395.90952</v>
      </c>
      <c r="AR21" s="207">
        <f t="shared" si="5"/>
        <v>38395.90952</v>
      </c>
      <c r="AS21" s="207">
        <f t="shared" si="5"/>
        <v>38395.90952</v>
      </c>
      <c r="AT21" s="207">
        <f t="shared" si="5"/>
        <v>38395.90952</v>
      </c>
      <c r="AU21" s="207">
        <f t="shared" si="5"/>
        <v>38395.90952</v>
      </c>
      <c r="AV21" s="207">
        <f t="shared" si="5"/>
        <v>38395.90952</v>
      </c>
      <c r="AW21" s="207">
        <f t="shared" si="5"/>
        <v>38395.90952</v>
      </c>
      <c r="AX21" s="207">
        <f t="shared" si="5"/>
        <v>38395.90952</v>
      </c>
      <c r="AY21" s="207">
        <f t="shared" si="5"/>
        <v>38395.90952</v>
      </c>
      <c r="AZ21" s="207">
        <f t="shared" si="5"/>
        <v>39547.78681</v>
      </c>
      <c r="BA21" s="207">
        <f t="shared" si="5"/>
        <v>39547.78681</v>
      </c>
      <c r="BB21" s="207">
        <f t="shared" si="5"/>
        <v>39547.78681</v>
      </c>
      <c r="BC21" s="207">
        <f t="shared" si="5"/>
        <v>39547.78681</v>
      </c>
      <c r="BD21" s="207">
        <f t="shared" si="5"/>
        <v>39547.78681</v>
      </c>
      <c r="BE21" s="207">
        <f t="shared" si="5"/>
        <v>39547.78681</v>
      </c>
      <c r="BF21" s="207">
        <f t="shared" si="5"/>
        <v>39547.78681</v>
      </c>
      <c r="BG21" s="207">
        <f t="shared" si="5"/>
        <v>39547.78681</v>
      </c>
      <c r="BH21" s="207">
        <f t="shared" si="5"/>
        <v>39547.78681</v>
      </c>
      <c r="BI21" s="207">
        <f t="shared" si="5"/>
        <v>39547.78681</v>
      </c>
      <c r="BJ21" s="207">
        <f t="shared" si="5"/>
        <v>39547.78681</v>
      </c>
      <c r="BK21" s="207">
        <f t="shared" si="5"/>
        <v>39547.78681</v>
      </c>
      <c r="BL21" s="207">
        <f t="shared" si="5"/>
        <v>40734.22041</v>
      </c>
      <c r="BM21" s="207">
        <f t="shared" si="5"/>
        <v>40734.22041</v>
      </c>
      <c r="BN21" s="207">
        <f t="shared" si="5"/>
        <v>40734.22041</v>
      </c>
      <c r="BO21" s="207">
        <f t="shared" si="5"/>
        <v>40734.22041</v>
      </c>
      <c r="BP21" s="207">
        <f t="shared" si="5"/>
        <v>40734.22041</v>
      </c>
      <c r="BQ21" s="207">
        <f t="shared" si="5"/>
        <v>40734.22041</v>
      </c>
      <c r="BR21" s="207">
        <f t="shared" si="5"/>
        <v>40734.22041</v>
      </c>
      <c r="BS21" s="207">
        <f t="shared" si="5"/>
        <v>40734.22041</v>
      </c>
      <c r="BT21" s="207">
        <f t="shared" si="5"/>
        <v>40734.22041</v>
      </c>
      <c r="BU21" s="207">
        <f t="shared" si="5"/>
        <v>40734.22041</v>
      </c>
      <c r="BV21" s="207">
        <f t="shared" si="5"/>
        <v>40734.22041</v>
      </c>
      <c r="BW21" s="207">
        <f t="shared" si="5"/>
        <v>40734.22041</v>
      </c>
      <c r="BX21" s="207">
        <f t="shared" si="5"/>
        <v>41956.24702</v>
      </c>
      <c r="BY21" s="207">
        <f t="shared" si="5"/>
        <v>41956.24702</v>
      </c>
      <c r="BZ21" s="207">
        <f t="shared" si="5"/>
        <v>41956.24702</v>
      </c>
      <c r="CA21" s="207">
        <f t="shared" si="5"/>
        <v>41956.24702</v>
      </c>
      <c r="CB21" s="207">
        <f t="shared" si="5"/>
        <v>41956.24702</v>
      </c>
      <c r="CC21" s="207">
        <f t="shared" si="5"/>
        <v>41956.24702</v>
      </c>
      <c r="CD21" s="207">
        <f t="shared" si="5"/>
        <v>41956.24702</v>
      </c>
      <c r="CE21" s="207">
        <f t="shared" si="5"/>
        <v>41956.24702</v>
      </c>
      <c r="CF21" s="207">
        <f t="shared" si="5"/>
        <v>41956.24702</v>
      </c>
      <c r="CG21" s="207">
        <f t="shared" si="5"/>
        <v>41956.24702</v>
      </c>
      <c r="CH21" s="207">
        <f t="shared" si="5"/>
        <v>41956.24702</v>
      </c>
      <c r="CI21" s="207">
        <f t="shared" si="5"/>
        <v>41956.24702</v>
      </c>
      <c r="CJ21" s="207">
        <f t="shared" si="5"/>
        <v>43214.93443</v>
      </c>
      <c r="CK21" s="207">
        <f t="shared" si="5"/>
        <v>43214.93443</v>
      </c>
      <c r="CL21" s="207">
        <f t="shared" si="5"/>
        <v>43214.93443</v>
      </c>
      <c r="CM21" s="207">
        <f t="shared" si="5"/>
        <v>43214.93443</v>
      </c>
      <c r="CN21" s="207">
        <f t="shared" si="5"/>
        <v>43214.93443</v>
      </c>
      <c r="CO21" s="207">
        <f t="shared" si="5"/>
        <v>43214.93443</v>
      </c>
      <c r="CP21" s="207">
        <f t="shared" si="5"/>
        <v>43214.93443</v>
      </c>
      <c r="CQ21" s="207">
        <f t="shared" si="5"/>
        <v>43214.93443</v>
      </c>
      <c r="CR21" s="207">
        <f t="shared" si="5"/>
        <v>43214.93443</v>
      </c>
      <c r="CS21" s="207">
        <f t="shared" si="5"/>
        <v>43214.93443</v>
      </c>
      <c r="CT21" s="207">
        <f t="shared" si="5"/>
        <v>43214.93443</v>
      </c>
      <c r="CU21" s="207">
        <f t="shared" si="5"/>
        <v>43214.93443</v>
      </c>
      <c r="CV21" s="207">
        <f t="shared" si="5"/>
        <v>44511.38247</v>
      </c>
      <c r="CW21" s="207">
        <f t="shared" si="5"/>
        <v>44511.38247</v>
      </c>
      <c r="CX21" s="207">
        <f t="shared" si="5"/>
        <v>44511.38247</v>
      </c>
      <c r="CY21" s="207">
        <f t="shared" si="5"/>
        <v>44511.38247</v>
      </c>
      <c r="CZ21" s="207">
        <f t="shared" si="5"/>
        <v>44511.38247</v>
      </c>
      <c r="DA21" s="207">
        <f t="shared" si="5"/>
        <v>44511.38247</v>
      </c>
      <c r="DB21" s="207">
        <f t="shared" si="5"/>
        <v>44511.38247</v>
      </c>
      <c r="DC21" s="207">
        <f t="shared" si="5"/>
        <v>44511.38247</v>
      </c>
      <c r="DD21" s="207">
        <f t="shared" si="5"/>
        <v>44511.38247</v>
      </c>
      <c r="DE21" s="207">
        <f t="shared" si="5"/>
        <v>44511.38247</v>
      </c>
      <c r="DF21" s="207">
        <f t="shared" si="5"/>
        <v>44511.38247</v>
      </c>
      <c r="DG21" s="207">
        <f t="shared" si="5"/>
        <v>44511.38247</v>
      </c>
      <c r="DH21" s="207">
        <f t="shared" si="5"/>
        <v>45846.72394</v>
      </c>
      <c r="DI21" s="207">
        <f t="shared" si="5"/>
        <v>45846.72394</v>
      </c>
      <c r="DJ21" s="207">
        <f t="shared" si="5"/>
        <v>45846.72394</v>
      </c>
      <c r="DK21" s="207">
        <f t="shared" si="5"/>
        <v>45846.72394</v>
      </c>
      <c r="DL21" s="207">
        <f t="shared" si="5"/>
        <v>45846.72394</v>
      </c>
      <c r="DM21" s="207">
        <f t="shared" si="5"/>
        <v>45846.72394</v>
      </c>
      <c r="DN21" s="207">
        <f t="shared" si="5"/>
        <v>45846.72394</v>
      </c>
      <c r="DO21" s="207">
        <f t="shared" si="5"/>
        <v>45846.72394</v>
      </c>
      <c r="DP21" s="207">
        <f t="shared" si="5"/>
        <v>45846.72394</v>
      </c>
      <c r="DQ21" s="207">
        <f t="shared" si="5"/>
        <v>45846.72394</v>
      </c>
      <c r="DR21" s="207">
        <f t="shared" si="5"/>
        <v>45846.72394</v>
      </c>
      <c r="DS21" s="207">
        <f t="shared" si="5"/>
        <v>45846.72394</v>
      </c>
      <c r="DT21" s="207">
        <f t="shared" si="5"/>
        <v>45859.80541</v>
      </c>
      <c r="DU21" s="207">
        <f t="shared" si="5"/>
        <v>45859.80541</v>
      </c>
      <c r="DV21" s="207">
        <f t="shared" si="5"/>
        <v>45859.80541</v>
      </c>
      <c r="DW21" s="207">
        <f t="shared" si="5"/>
        <v>45859.80541</v>
      </c>
      <c r="DX21" s="207">
        <f t="shared" si="5"/>
        <v>45859.80541</v>
      </c>
      <c r="DY21" s="207">
        <f t="shared" si="5"/>
        <v>45859.80541</v>
      </c>
      <c r="DZ21" s="207">
        <f t="shared" si="5"/>
        <v>45859.80541</v>
      </c>
      <c r="EA21" s="207">
        <f t="shared" si="5"/>
        <v>45859.80541</v>
      </c>
      <c r="EB21" s="207">
        <f t="shared" si="5"/>
        <v>45859.80541</v>
      </c>
      <c r="EC21" s="207">
        <f t="shared" si="5"/>
        <v>45859.80541</v>
      </c>
      <c r="ED21" s="207">
        <f t="shared" si="5"/>
        <v>45859.80541</v>
      </c>
      <c r="EE21" s="207">
        <f t="shared" si="5"/>
        <v>45859.80541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80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Assumptions!B25</f>
        <v>Maintenance - Non Recurring</v>
      </c>
      <c r="D24" s="49">
        <f>-Assumptions!$F$25*D$21</f>
        <v>-350.5734364</v>
      </c>
      <c r="E24" s="49">
        <f>-Assumptions!$F$25*E$21</f>
        <v>-350.5734364</v>
      </c>
      <c r="F24" s="49">
        <f>-Assumptions!$F$25*F$21</f>
        <v>-350.5734364</v>
      </c>
      <c r="G24" s="49">
        <f>-Assumptions!$F$25*G$21</f>
        <v>-350.5734364</v>
      </c>
      <c r="H24" s="49">
        <f>-Assumptions!$F$25*H$21</f>
        <v>-350.5734364</v>
      </c>
      <c r="I24" s="49">
        <f>-Assumptions!$F$25*I$21</f>
        <v>-350.5734364</v>
      </c>
      <c r="J24" s="49">
        <f>-Assumptions!$F$25*J$21</f>
        <v>-350.5734364</v>
      </c>
      <c r="K24" s="49">
        <f>-Assumptions!$F$25*K$21</f>
        <v>-350.5734364</v>
      </c>
      <c r="L24" s="49">
        <f>-Assumptions!$F$25*L$21</f>
        <v>-350.5734364</v>
      </c>
      <c r="M24" s="49">
        <f>-Assumptions!$F$25*M$21</f>
        <v>-350.5734364</v>
      </c>
      <c r="N24" s="49">
        <f>-Assumptions!$F$25*N$21</f>
        <v>-350.5734364</v>
      </c>
      <c r="O24" s="49">
        <f>-Assumptions!$F$25*O$21</f>
        <v>-350.5734364</v>
      </c>
      <c r="P24" s="49">
        <f>-Assumptions!$F$25*P$21</f>
        <v>-368.5016337</v>
      </c>
      <c r="Q24" s="49">
        <f>-Assumptions!$F$25*Q$21</f>
        <v>-368.5016337</v>
      </c>
      <c r="R24" s="49">
        <f>-Assumptions!$F$25*R$21</f>
        <v>-368.5016337</v>
      </c>
      <c r="S24" s="49">
        <f>-Assumptions!$F$25*S$21</f>
        <v>-368.5016337</v>
      </c>
      <c r="T24" s="49">
        <f>-Assumptions!$F$25*T$21</f>
        <v>-368.5016337</v>
      </c>
      <c r="U24" s="49">
        <f>-Assumptions!$F$25*U$21</f>
        <v>-368.5016337</v>
      </c>
      <c r="V24" s="49">
        <f>-Assumptions!$F$25*V$21</f>
        <v>-368.5016337</v>
      </c>
      <c r="W24" s="49">
        <f>-Assumptions!$F$25*W$21</f>
        <v>-368.5016337</v>
      </c>
      <c r="X24" s="49">
        <f>-Assumptions!$F$25*X$21</f>
        <v>-368.5016337</v>
      </c>
      <c r="Y24" s="49">
        <f>-Assumptions!$F$25*Y$21</f>
        <v>-368.5016337</v>
      </c>
      <c r="Z24" s="49">
        <f>-Assumptions!$F$25*Z$21</f>
        <v>-368.5016337</v>
      </c>
      <c r="AA24" s="49">
        <f>-Assumptions!$F$25*AA$21</f>
        <v>-368.5016337</v>
      </c>
      <c r="AB24" s="49">
        <f>-Assumptions!$F$25*AB$21</f>
        <v>-376.1497129</v>
      </c>
      <c r="AC24" s="49">
        <f>-Assumptions!$F$25*AC$21</f>
        <v>-376.1497129</v>
      </c>
      <c r="AD24" s="49">
        <f>-Assumptions!$F$25*AD$21</f>
        <v>-376.1497129</v>
      </c>
      <c r="AE24" s="49">
        <f>-Assumptions!$F$25*AE$21</f>
        <v>-376.1497129</v>
      </c>
      <c r="AF24" s="49">
        <f>-Assumptions!$F$25*AF$21</f>
        <v>-376.1497129</v>
      </c>
      <c r="AG24" s="49">
        <f>-Assumptions!$F$25*AG$21</f>
        <v>-376.1497129</v>
      </c>
      <c r="AH24" s="49">
        <f>-Assumptions!$F$25*AH$21</f>
        <v>-376.1497129</v>
      </c>
      <c r="AI24" s="49">
        <f>-Assumptions!$F$25*AI$21</f>
        <v>-376.1497129</v>
      </c>
      <c r="AJ24" s="49">
        <f>-Assumptions!$F$25*AJ$21</f>
        <v>-376.1497129</v>
      </c>
      <c r="AK24" s="49">
        <f>-Assumptions!$F$25*AK$21</f>
        <v>-376.1497129</v>
      </c>
      <c r="AL24" s="49">
        <f>-Assumptions!$F$25*AL$21</f>
        <v>-376.1497129</v>
      </c>
      <c r="AM24" s="49">
        <f>-Assumptions!$F$25*AM$21</f>
        <v>-376.1497129</v>
      </c>
      <c r="AN24" s="49">
        <f>-Assumptions!$F$25*AN$21</f>
        <v>-383.9590952</v>
      </c>
      <c r="AO24" s="49">
        <f>-Assumptions!$F$25*AO$21</f>
        <v>-383.9590952</v>
      </c>
      <c r="AP24" s="49">
        <f>-Assumptions!$F$25*AP$21</f>
        <v>-383.9590952</v>
      </c>
      <c r="AQ24" s="49">
        <f>-Assumptions!$F$25*AQ$21</f>
        <v>-383.9590952</v>
      </c>
      <c r="AR24" s="49">
        <f>-Assumptions!$F$25*AR$21</f>
        <v>-383.9590952</v>
      </c>
      <c r="AS24" s="49">
        <f>-Assumptions!$F$25*AS$21</f>
        <v>-383.9590952</v>
      </c>
      <c r="AT24" s="49">
        <f>-Assumptions!$F$25*AT$21</f>
        <v>-383.9590952</v>
      </c>
      <c r="AU24" s="49">
        <f>-Assumptions!$F$25*AU$21</f>
        <v>-383.9590952</v>
      </c>
      <c r="AV24" s="49">
        <f>-Assumptions!$F$25*AV$21</f>
        <v>-383.9590952</v>
      </c>
      <c r="AW24" s="49">
        <f>-Assumptions!$F$25*AW$21</f>
        <v>-383.9590952</v>
      </c>
      <c r="AX24" s="49">
        <f>-Assumptions!$F$25*AX$21</f>
        <v>-383.9590952</v>
      </c>
      <c r="AY24" s="49">
        <f>-Assumptions!$F$25*AY$21</f>
        <v>-383.9590952</v>
      </c>
      <c r="AZ24" s="49">
        <f>-Assumptions!$F$25*AZ$21</f>
        <v>-395.4778681</v>
      </c>
      <c r="BA24" s="49">
        <f>-Assumptions!$F$25*BA$21</f>
        <v>-395.4778681</v>
      </c>
      <c r="BB24" s="49">
        <f>-Assumptions!$F$25*BB$21</f>
        <v>-395.4778681</v>
      </c>
      <c r="BC24" s="49">
        <f>-Assumptions!$F$25*BC$21</f>
        <v>-395.4778681</v>
      </c>
      <c r="BD24" s="49">
        <f>-Assumptions!$F$25*BD$21</f>
        <v>-395.4778681</v>
      </c>
      <c r="BE24" s="49">
        <f>-Assumptions!$F$25*BE$21</f>
        <v>-395.4778681</v>
      </c>
      <c r="BF24" s="49">
        <f>-Assumptions!$F$25*BF$21</f>
        <v>-395.4778681</v>
      </c>
      <c r="BG24" s="49">
        <f>-Assumptions!$F$25*BG$21</f>
        <v>-395.4778681</v>
      </c>
      <c r="BH24" s="49">
        <f>-Assumptions!$F$25*BH$21</f>
        <v>-395.4778681</v>
      </c>
      <c r="BI24" s="49">
        <f>-Assumptions!$F$25*BI$21</f>
        <v>-395.4778681</v>
      </c>
      <c r="BJ24" s="49">
        <f>-Assumptions!$F$25*BJ$21</f>
        <v>-395.4778681</v>
      </c>
      <c r="BK24" s="49">
        <f>-Assumptions!$F$25*BK$21</f>
        <v>-395.4778681</v>
      </c>
      <c r="BL24" s="49">
        <f>-Assumptions!$F$25*BL$21</f>
        <v>-407.3422041</v>
      </c>
      <c r="BM24" s="49">
        <f>-Assumptions!$F$25*BM$21</f>
        <v>-407.3422041</v>
      </c>
      <c r="BN24" s="49">
        <f>-Assumptions!$F$25*BN$21</f>
        <v>-407.3422041</v>
      </c>
      <c r="BO24" s="49">
        <f>-Assumptions!$F$25*BO$21</f>
        <v>-407.3422041</v>
      </c>
      <c r="BP24" s="49">
        <f>-Assumptions!$F$25*BP$21</f>
        <v>-407.3422041</v>
      </c>
      <c r="BQ24" s="49">
        <f>-Assumptions!$F$25*BQ$21</f>
        <v>-407.3422041</v>
      </c>
      <c r="BR24" s="49">
        <f>-Assumptions!$F$25*BR$21</f>
        <v>-407.3422041</v>
      </c>
      <c r="BS24" s="49">
        <f>-Assumptions!$F$25*BS$21</f>
        <v>-407.3422041</v>
      </c>
      <c r="BT24" s="49">
        <f>-Assumptions!$F$25*BT$21</f>
        <v>-407.3422041</v>
      </c>
      <c r="BU24" s="49">
        <f>-Assumptions!$F$25*BU$21</f>
        <v>-407.3422041</v>
      </c>
      <c r="BV24" s="49">
        <f>-Assumptions!$F$25*BV$21</f>
        <v>-407.3422041</v>
      </c>
      <c r="BW24" s="49">
        <f>-Assumptions!$F$25*BW$21</f>
        <v>-407.3422041</v>
      </c>
      <c r="BX24" s="49">
        <f>-Assumptions!$F$25*BX$21</f>
        <v>-419.5624702</v>
      </c>
      <c r="BY24" s="49">
        <f>-Assumptions!$F$25*BY$21</f>
        <v>-419.5624702</v>
      </c>
      <c r="BZ24" s="49">
        <f>-Assumptions!$F$25*BZ$21</f>
        <v>-419.5624702</v>
      </c>
      <c r="CA24" s="49">
        <f>-Assumptions!$F$25*CA$21</f>
        <v>-419.5624702</v>
      </c>
      <c r="CB24" s="49">
        <f>-Assumptions!$F$25*CB$21</f>
        <v>-419.5624702</v>
      </c>
      <c r="CC24" s="49">
        <f>-Assumptions!$F$25*CC$21</f>
        <v>-419.5624702</v>
      </c>
      <c r="CD24" s="49">
        <f>-Assumptions!$F$25*CD$21</f>
        <v>-419.5624702</v>
      </c>
      <c r="CE24" s="49">
        <f>-Assumptions!$F$25*CE$21</f>
        <v>-419.5624702</v>
      </c>
      <c r="CF24" s="49">
        <f>-Assumptions!$F$25*CF$21</f>
        <v>-419.5624702</v>
      </c>
      <c r="CG24" s="49">
        <f>-Assumptions!$F$25*CG$21</f>
        <v>-419.5624702</v>
      </c>
      <c r="CH24" s="49">
        <f>-Assumptions!$F$25*CH$21</f>
        <v>-419.5624702</v>
      </c>
      <c r="CI24" s="49">
        <f>-Assumptions!$F$25*CI$21</f>
        <v>-419.5624702</v>
      </c>
      <c r="CJ24" s="49">
        <f>-Assumptions!$F$25*CJ$21</f>
        <v>-432.1493443</v>
      </c>
      <c r="CK24" s="49">
        <f>-Assumptions!$F$25*CK$21</f>
        <v>-432.1493443</v>
      </c>
      <c r="CL24" s="49">
        <f>-Assumptions!$F$25*CL$21</f>
        <v>-432.1493443</v>
      </c>
      <c r="CM24" s="49">
        <f>-Assumptions!$F$25*CM$21</f>
        <v>-432.1493443</v>
      </c>
      <c r="CN24" s="49">
        <f>-Assumptions!$F$25*CN$21</f>
        <v>-432.1493443</v>
      </c>
      <c r="CO24" s="49">
        <f>-Assumptions!$F$25*CO$21</f>
        <v>-432.1493443</v>
      </c>
      <c r="CP24" s="49">
        <f>-Assumptions!$F$25*CP$21</f>
        <v>-432.1493443</v>
      </c>
      <c r="CQ24" s="49">
        <f>-Assumptions!$F$25*CQ$21</f>
        <v>-432.1493443</v>
      </c>
      <c r="CR24" s="49">
        <f>-Assumptions!$F$25*CR$21</f>
        <v>-432.1493443</v>
      </c>
      <c r="CS24" s="49">
        <f>-Assumptions!$F$25*CS$21</f>
        <v>-432.1493443</v>
      </c>
      <c r="CT24" s="49">
        <f>-Assumptions!$F$25*CT$21</f>
        <v>-432.1493443</v>
      </c>
      <c r="CU24" s="49">
        <f>-Assumptions!$F$25*CU$21</f>
        <v>-432.1493443</v>
      </c>
      <c r="CV24" s="49">
        <f>-Assumptions!$F$25*CV$21</f>
        <v>-445.1138247</v>
      </c>
      <c r="CW24" s="49">
        <f>-Assumptions!$F$25*CW$21</f>
        <v>-445.1138247</v>
      </c>
      <c r="CX24" s="49">
        <f>-Assumptions!$F$25*CX$21</f>
        <v>-445.1138247</v>
      </c>
      <c r="CY24" s="49">
        <f>-Assumptions!$F$25*CY$21</f>
        <v>-445.1138247</v>
      </c>
      <c r="CZ24" s="49">
        <f>-Assumptions!$F$25*CZ$21</f>
        <v>-445.1138247</v>
      </c>
      <c r="DA24" s="49">
        <f>-Assumptions!$F$25*DA$21</f>
        <v>-445.1138247</v>
      </c>
      <c r="DB24" s="49">
        <f>-Assumptions!$F$25*DB$21</f>
        <v>-445.1138247</v>
      </c>
      <c r="DC24" s="49">
        <f>-Assumptions!$F$25*DC$21</f>
        <v>-445.1138247</v>
      </c>
      <c r="DD24" s="49">
        <f>-Assumptions!$F$25*DD$21</f>
        <v>-445.1138247</v>
      </c>
      <c r="DE24" s="49">
        <f>-Assumptions!$F$25*DE$21</f>
        <v>-445.1138247</v>
      </c>
      <c r="DF24" s="49">
        <f>-Assumptions!$F$25*DF$21</f>
        <v>-445.1138247</v>
      </c>
      <c r="DG24" s="49">
        <f>-Assumptions!$F$25*DG$21</f>
        <v>-445.1138247</v>
      </c>
      <c r="DH24" s="49">
        <f>-Assumptions!$F$25*DH$21</f>
        <v>-458.4672394</v>
      </c>
      <c r="DI24" s="49">
        <f>-Assumptions!$F$25*DI$21</f>
        <v>-458.4672394</v>
      </c>
      <c r="DJ24" s="49">
        <f>-Assumptions!$F$25*DJ$21</f>
        <v>-458.4672394</v>
      </c>
      <c r="DK24" s="49">
        <f>-Assumptions!$F$25*DK$21</f>
        <v>-458.4672394</v>
      </c>
      <c r="DL24" s="49">
        <f>-Assumptions!$F$25*DL$21</f>
        <v>-458.4672394</v>
      </c>
      <c r="DM24" s="49">
        <f>-Assumptions!$F$25*DM$21</f>
        <v>-458.4672394</v>
      </c>
      <c r="DN24" s="49">
        <f>-Assumptions!$F$25*DN$21</f>
        <v>-458.4672394</v>
      </c>
      <c r="DO24" s="49">
        <f>-Assumptions!$F$25*DO$21</f>
        <v>-458.4672394</v>
      </c>
      <c r="DP24" s="49">
        <f>-Assumptions!$F$25*DP$21</f>
        <v>-458.4672394</v>
      </c>
      <c r="DQ24" s="49">
        <f>-Assumptions!$F$25*DQ$21</f>
        <v>-458.4672394</v>
      </c>
      <c r="DR24" s="49">
        <f>-Assumptions!$F$25*DR$21</f>
        <v>-458.4672394</v>
      </c>
      <c r="DS24" s="49">
        <f>-Assumptions!$F$25*DS$21</f>
        <v>-458.4672394</v>
      </c>
      <c r="DT24" s="49">
        <f>-Assumptions!$F$25*DT$21</f>
        <v>-458.5980541</v>
      </c>
      <c r="DU24" s="49">
        <f>-Assumptions!$F$25*DU$21</f>
        <v>-458.5980541</v>
      </c>
      <c r="DV24" s="49">
        <f>-Assumptions!$F$25*DV$21</f>
        <v>-458.5980541</v>
      </c>
      <c r="DW24" s="49">
        <f>-Assumptions!$F$25*DW$21</f>
        <v>-458.5980541</v>
      </c>
      <c r="DX24" s="49">
        <f>-Assumptions!$F$25*DX$21</f>
        <v>-458.5980541</v>
      </c>
      <c r="DY24" s="49">
        <f>-Assumptions!$F$25*DY$21</f>
        <v>-458.5980541</v>
      </c>
      <c r="DZ24" s="49">
        <f>-Assumptions!$F$25*DZ$21</f>
        <v>-458.5980541</v>
      </c>
      <c r="EA24" s="49">
        <f>-Assumptions!$F$25*EA$21</f>
        <v>-458.5980541</v>
      </c>
      <c r="EB24" s="49">
        <f>-Assumptions!$F$25*EB$21</f>
        <v>-458.5980541</v>
      </c>
      <c r="EC24" s="49">
        <f>-Assumptions!$F$25*EC$21</f>
        <v>-458.5980541</v>
      </c>
      <c r="ED24" s="49">
        <f>-Assumptions!$F$25*ED$21</f>
        <v>-458.5980541</v>
      </c>
      <c r="EE24" s="49">
        <f>-Assumptions!$F$25*EE$21</f>
        <v>-458.5980541</v>
      </c>
    </row>
    <row r="25" ht="15.75" customHeight="1">
      <c r="A25" s="1"/>
      <c r="B25" s="1"/>
      <c r="C25" s="1" t="str">
        <f>Assumptions!B26</f>
        <v>Maintenance - Recurring</v>
      </c>
      <c r="D25" s="49">
        <f>-D$21*Assumptions!$F$26</f>
        <v>-2804.587491</v>
      </c>
      <c r="E25" s="49">
        <f>-E$21*Assumptions!$F$26</f>
        <v>-2804.587491</v>
      </c>
      <c r="F25" s="49">
        <f>-F$21*Assumptions!$F$26</f>
        <v>-2804.587491</v>
      </c>
      <c r="G25" s="49">
        <f>-G$21*Assumptions!$F$26</f>
        <v>-2804.587491</v>
      </c>
      <c r="H25" s="49">
        <f>-H$21*Assumptions!$F$26</f>
        <v>-2804.587491</v>
      </c>
      <c r="I25" s="49">
        <f>-I$21*Assumptions!$F$26</f>
        <v>-2804.587491</v>
      </c>
      <c r="J25" s="49">
        <f>-J$21*Assumptions!$F$26</f>
        <v>-2804.587491</v>
      </c>
      <c r="K25" s="49">
        <f>-K$21*Assumptions!$F$26</f>
        <v>-2804.587491</v>
      </c>
      <c r="L25" s="49">
        <f>-L$21*Assumptions!$F$26</f>
        <v>-2804.587491</v>
      </c>
      <c r="M25" s="49">
        <f>-M$21*Assumptions!$F$26</f>
        <v>-2804.587491</v>
      </c>
      <c r="N25" s="49">
        <f>-N$21*Assumptions!$F$26</f>
        <v>-2804.587491</v>
      </c>
      <c r="O25" s="49">
        <f>-O$21*Assumptions!$F$26</f>
        <v>-2804.587491</v>
      </c>
      <c r="P25" s="49">
        <f>-P$21*Assumptions!$F$26</f>
        <v>-2948.013069</v>
      </c>
      <c r="Q25" s="49">
        <f>-Q$21*Assumptions!$F$26</f>
        <v>-2948.013069</v>
      </c>
      <c r="R25" s="49">
        <f>-R$21*Assumptions!$F$26</f>
        <v>-2948.013069</v>
      </c>
      <c r="S25" s="49">
        <f>-S$21*Assumptions!$F$26</f>
        <v>-2948.013069</v>
      </c>
      <c r="T25" s="49">
        <f>-T$21*Assumptions!$F$26</f>
        <v>-2948.013069</v>
      </c>
      <c r="U25" s="49">
        <f>-U$21*Assumptions!$F$26</f>
        <v>-2948.013069</v>
      </c>
      <c r="V25" s="49">
        <f>-V$21*Assumptions!$F$26</f>
        <v>-2948.013069</v>
      </c>
      <c r="W25" s="49">
        <f>-W$21*Assumptions!$F$26</f>
        <v>-2948.013069</v>
      </c>
      <c r="X25" s="49">
        <f>-X$21*Assumptions!$F$26</f>
        <v>-2948.013069</v>
      </c>
      <c r="Y25" s="49">
        <f>-Y$21*Assumptions!$F$26</f>
        <v>-2948.013069</v>
      </c>
      <c r="Z25" s="49">
        <f>-Z$21*Assumptions!$F$26</f>
        <v>-2948.013069</v>
      </c>
      <c r="AA25" s="49">
        <f>-AA$21*Assumptions!$F$26</f>
        <v>-2948.013069</v>
      </c>
      <c r="AB25" s="49">
        <f>-AB$21*Assumptions!$F$26</f>
        <v>-3009.197704</v>
      </c>
      <c r="AC25" s="49">
        <f>-AC$21*Assumptions!$F$26</f>
        <v>-3009.197704</v>
      </c>
      <c r="AD25" s="49">
        <f>-AD$21*Assumptions!$F$26</f>
        <v>-3009.197704</v>
      </c>
      <c r="AE25" s="49">
        <f>-AE$21*Assumptions!$F$26</f>
        <v>-3009.197704</v>
      </c>
      <c r="AF25" s="49">
        <f>-AF$21*Assumptions!$F$26</f>
        <v>-3009.197704</v>
      </c>
      <c r="AG25" s="49">
        <f>-AG$21*Assumptions!$F$26</f>
        <v>-3009.197704</v>
      </c>
      <c r="AH25" s="49">
        <f>-AH$21*Assumptions!$F$26</f>
        <v>-3009.197704</v>
      </c>
      <c r="AI25" s="49">
        <f>-AI$21*Assumptions!$F$26</f>
        <v>-3009.197704</v>
      </c>
      <c r="AJ25" s="49">
        <f>-AJ$21*Assumptions!$F$26</f>
        <v>-3009.197704</v>
      </c>
      <c r="AK25" s="49">
        <f>-AK$21*Assumptions!$F$26</f>
        <v>-3009.197704</v>
      </c>
      <c r="AL25" s="49">
        <f>-AL$21*Assumptions!$F$26</f>
        <v>-3009.197704</v>
      </c>
      <c r="AM25" s="49">
        <f>-AM$21*Assumptions!$F$26</f>
        <v>-3009.197704</v>
      </c>
      <c r="AN25" s="49">
        <f>-AN$21*Assumptions!$F$26</f>
        <v>-3071.672762</v>
      </c>
      <c r="AO25" s="49">
        <f>-AO$21*Assumptions!$F$26</f>
        <v>-3071.672762</v>
      </c>
      <c r="AP25" s="49">
        <f>-AP$21*Assumptions!$F$26</f>
        <v>-3071.672762</v>
      </c>
      <c r="AQ25" s="49">
        <f>-AQ$21*Assumptions!$F$26</f>
        <v>-3071.672762</v>
      </c>
      <c r="AR25" s="49">
        <f>-AR$21*Assumptions!$F$26</f>
        <v>-3071.672762</v>
      </c>
      <c r="AS25" s="49">
        <f>-AS$21*Assumptions!$F$26</f>
        <v>-3071.672762</v>
      </c>
      <c r="AT25" s="49">
        <f>-AT$21*Assumptions!$F$26</f>
        <v>-3071.672762</v>
      </c>
      <c r="AU25" s="49">
        <f>-AU$21*Assumptions!$F$26</f>
        <v>-3071.672762</v>
      </c>
      <c r="AV25" s="49">
        <f>-AV$21*Assumptions!$F$26</f>
        <v>-3071.672762</v>
      </c>
      <c r="AW25" s="49">
        <f>-AW$21*Assumptions!$F$26</f>
        <v>-3071.672762</v>
      </c>
      <c r="AX25" s="49">
        <f>-AX$21*Assumptions!$F$26</f>
        <v>-3071.672762</v>
      </c>
      <c r="AY25" s="49">
        <f>-AY$21*Assumptions!$F$26</f>
        <v>-3071.672762</v>
      </c>
      <c r="AZ25" s="49">
        <f>-AZ$21*Assumptions!$F$26</f>
        <v>-3163.822945</v>
      </c>
      <c r="BA25" s="49">
        <f>-BA$21*Assumptions!$F$26</f>
        <v>-3163.822945</v>
      </c>
      <c r="BB25" s="49">
        <f>-BB$21*Assumptions!$F$26</f>
        <v>-3163.822945</v>
      </c>
      <c r="BC25" s="49">
        <f>-BC$21*Assumptions!$F$26</f>
        <v>-3163.822945</v>
      </c>
      <c r="BD25" s="49">
        <f>-BD$21*Assumptions!$F$26</f>
        <v>-3163.822945</v>
      </c>
      <c r="BE25" s="49">
        <f>-BE$21*Assumptions!$F$26</f>
        <v>-3163.822945</v>
      </c>
      <c r="BF25" s="49">
        <f>-BF$21*Assumptions!$F$26</f>
        <v>-3163.822945</v>
      </c>
      <c r="BG25" s="49">
        <f>-BG$21*Assumptions!$F$26</f>
        <v>-3163.822945</v>
      </c>
      <c r="BH25" s="49">
        <f>-BH$21*Assumptions!$F$26</f>
        <v>-3163.822945</v>
      </c>
      <c r="BI25" s="49">
        <f>-BI$21*Assumptions!$F$26</f>
        <v>-3163.822945</v>
      </c>
      <c r="BJ25" s="49">
        <f>-BJ$21*Assumptions!$F$26</f>
        <v>-3163.822945</v>
      </c>
      <c r="BK25" s="49">
        <f>-BK$21*Assumptions!$F$26</f>
        <v>-3163.822945</v>
      </c>
      <c r="BL25" s="49">
        <f>-BL$21*Assumptions!$F$26</f>
        <v>-3258.737633</v>
      </c>
      <c r="BM25" s="49">
        <f>-BM$21*Assumptions!$F$26</f>
        <v>-3258.737633</v>
      </c>
      <c r="BN25" s="49">
        <f>-BN$21*Assumptions!$F$26</f>
        <v>-3258.737633</v>
      </c>
      <c r="BO25" s="49">
        <f>-BO$21*Assumptions!$F$26</f>
        <v>-3258.737633</v>
      </c>
      <c r="BP25" s="49">
        <f>-BP$21*Assumptions!$F$26</f>
        <v>-3258.737633</v>
      </c>
      <c r="BQ25" s="49">
        <f>-BQ$21*Assumptions!$F$26</f>
        <v>-3258.737633</v>
      </c>
      <c r="BR25" s="49">
        <f>-BR$21*Assumptions!$F$26</f>
        <v>-3258.737633</v>
      </c>
      <c r="BS25" s="49">
        <f>-BS$21*Assumptions!$F$26</f>
        <v>-3258.737633</v>
      </c>
      <c r="BT25" s="49">
        <f>-BT$21*Assumptions!$F$26</f>
        <v>-3258.737633</v>
      </c>
      <c r="BU25" s="49">
        <f>-BU$21*Assumptions!$F$26</f>
        <v>-3258.737633</v>
      </c>
      <c r="BV25" s="49">
        <f>-BV$21*Assumptions!$F$26</f>
        <v>-3258.737633</v>
      </c>
      <c r="BW25" s="49">
        <f>-BW$21*Assumptions!$F$26</f>
        <v>-3258.737633</v>
      </c>
      <c r="BX25" s="49">
        <f>-BX$21*Assumptions!$F$26</f>
        <v>-3356.499762</v>
      </c>
      <c r="BY25" s="49">
        <f>-BY$21*Assumptions!$F$26</f>
        <v>-3356.499762</v>
      </c>
      <c r="BZ25" s="49">
        <f>-BZ$21*Assumptions!$F$26</f>
        <v>-3356.499762</v>
      </c>
      <c r="CA25" s="49">
        <f>-CA$21*Assumptions!$F$26</f>
        <v>-3356.499762</v>
      </c>
      <c r="CB25" s="49">
        <f>-CB$21*Assumptions!$F$26</f>
        <v>-3356.499762</v>
      </c>
      <c r="CC25" s="49">
        <f>-CC$21*Assumptions!$F$26</f>
        <v>-3356.499762</v>
      </c>
      <c r="CD25" s="49">
        <f>-CD$21*Assumptions!$F$26</f>
        <v>-3356.499762</v>
      </c>
      <c r="CE25" s="49">
        <f>-CE$21*Assumptions!$F$26</f>
        <v>-3356.499762</v>
      </c>
      <c r="CF25" s="49">
        <f>-CF$21*Assumptions!$F$26</f>
        <v>-3356.499762</v>
      </c>
      <c r="CG25" s="49">
        <f>-CG$21*Assumptions!$F$26</f>
        <v>-3356.499762</v>
      </c>
      <c r="CH25" s="49">
        <f>-CH$21*Assumptions!$F$26</f>
        <v>-3356.499762</v>
      </c>
      <c r="CI25" s="49">
        <f>-CI$21*Assumptions!$F$26</f>
        <v>-3356.499762</v>
      </c>
      <c r="CJ25" s="49">
        <f>-CJ$21*Assumptions!$F$26</f>
        <v>-3457.194755</v>
      </c>
      <c r="CK25" s="49">
        <f>-CK$21*Assumptions!$F$26</f>
        <v>-3457.194755</v>
      </c>
      <c r="CL25" s="49">
        <f>-CL$21*Assumptions!$F$26</f>
        <v>-3457.194755</v>
      </c>
      <c r="CM25" s="49">
        <f>-CM$21*Assumptions!$F$26</f>
        <v>-3457.194755</v>
      </c>
      <c r="CN25" s="49">
        <f>-CN$21*Assumptions!$F$26</f>
        <v>-3457.194755</v>
      </c>
      <c r="CO25" s="49">
        <f>-CO$21*Assumptions!$F$26</f>
        <v>-3457.194755</v>
      </c>
      <c r="CP25" s="49">
        <f>-CP$21*Assumptions!$F$26</f>
        <v>-3457.194755</v>
      </c>
      <c r="CQ25" s="49">
        <f>-CQ$21*Assumptions!$F$26</f>
        <v>-3457.194755</v>
      </c>
      <c r="CR25" s="49">
        <f>-CR$21*Assumptions!$F$26</f>
        <v>-3457.194755</v>
      </c>
      <c r="CS25" s="49">
        <f>-CS$21*Assumptions!$F$26</f>
        <v>-3457.194755</v>
      </c>
      <c r="CT25" s="49">
        <f>-CT$21*Assumptions!$F$26</f>
        <v>-3457.194755</v>
      </c>
      <c r="CU25" s="49">
        <f>-CU$21*Assumptions!$F$26</f>
        <v>-3457.194755</v>
      </c>
      <c r="CV25" s="49">
        <f>-CV$21*Assumptions!$F$26</f>
        <v>-3560.910597</v>
      </c>
      <c r="CW25" s="49">
        <f>-CW$21*Assumptions!$F$26</f>
        <v>-3560.910597</v>
      </c>
      <c r="CX25" s="49">
        <f>-CX$21*Assumptions!$F$26</f>
        <v>-3560.910597</v>
      </c>
      <c r="CY25" s="49">
        <f>-CY$21*Assumptions!$F$26</f>
        <v>-3560.910597</v>
      </c>
      <c r="CZ25" s="49">
        <f>-CZ$21*Assumptions!$F$26</f>
        <v>-3560.910597</v>
      </c>
      <c r="DA25" s="49">
        <f>-DA$21*Assumptions!$F$26</f>
        <v>-3560.910597</v>
      </c>
      <c r="DB25" s="49">
        <f>-DB$21*Assumptions!$F$26</f>
        <v>-3560.910597</v>
      </c>
      <c r="DC25" s="49">
        <f>-DC$21*Assumptions!$F$26</f>
        <v>-3560.910597</v>
      </c>
      <c r="DD25" s="49">
        <f>-DD$21*Assumptions!$F$26</f>
        <v>-3560.910597</v>
      </c>
      <c r="DE25" s="49">
        <f>-DE$21*Assumptions!$F$26</f>
        <v>-3560.910597</v>
      </c>
      <c r="DF25" s="49">
        <f>-DF$21*Assumptions!$F$26</f>
        <v>-3560.910597</v>
      </c>
      <c r="DG25" s="49">
        <f>-DG$21*Assumptions!$F$26</f>
        <v>-3560.910597</v>
      </c>
      <c r="DH25" s="49">
        <f>-DH$21*Assumptions!$F$26</f>
        <v>-3667.737915</v>
      </c>
      <c r="DI25" s="49">
        <f>-DI$21*Assumptions!$F$26</f>
        <v>-3667.737915</v>
      </c>
      <c r="DJ25" s="49">
        <f>-DJ$21*Assumptions!$F$26</f>
        <v>-3667.737915</v>
      </c>
      <c r="DK25" s="49">
        <f>-DK$21*Assumptions!$F$26</f>
        <v>-3667.737915</v>
      </c>
      <c r="DL25" s="49">
        <f>-DL$21*Assumptions!$F$26</f>
        <v>-3667.737915</v>
      </c>
      <c r="DM25" s="49">
        <f>-DM$21*Assumptions!$F$26</f>
        <v>-3667.737915</v>
      </c>
      <c r="DN25" s="49">
        <f>-DN$21*Assumptions!$F$26</f>
        <v>-3667.737915</v>
      </c>
      <c r="DO25" s="49">
        <f>-DO$21*Assumptions!$F$26</f>
        <v>-3667.737915</v>
      </c>
      <c r="DP25" s="49">
        <f>-DP$21*Assumptions!$F$26</f>
        <v>-3667.737915</v>
      </c>
      <c r="DQ25" s="49">
        <f>-DQ$21*Assumptions!$F$26</f>
        <v>-3667.737915</v>
      </c>
      <c r="DR25" s="49">
        <f>-DR$21*Assumptions!$F$26</f>
        <v>-3667.737915</v>
      </c>
      <c r="DS25" s="49">
        <f>-DS$21*Assumptions!$F$26</f>
        <v>-3667.737915</v>
      </c>
      <c r="DT25" s="49">
        <f>-DT$21*Assumptions!$F$26</f>
        <v>-3668.784433</v>
      </c>
      <c r="DU25" s="49">
        <f>-DU$21*Assumptions!$F$26</f>
        <v>-3668.784433</v>
      </c>
      <c r="DV25" s="49">
        <f>-DV$21*Assumptions!$F$26</f>
        <v>-3668.784433</v>
      </c>
      <c r="DW25" s="49">
        <f>-DW$21*Assumptions!$F$26</f>
        <v>-3668.784433</v>
      </c>
      <c r="DX25" s="49">
        <f>-DX$21*Assumptions!$F$26</f>
        <v>-3668.784433</v>
      </c>
      <c r="DY25" s="49">
        <f>-DY$21*Assumptions!$F$26</f>
        <v>-3668.784433</v>
      </c>
      <c r="DZ25" s="49">
        <f>-DZ$21*Assumptions!$F$26</f>
        <v>-3668.784433</v>
      </c>
      <c r="EA25" s="49">
        <f>-EA$21*Assumptions!$F$26</f>
        <v>-3668.784433</v>
      </c>
      <c r="EB25" s="49">
        <f>-EB$21*Assumptions!$F$26</f>
        <v>-3668.784433</v>
      </c>
      <c r="EC25" s="49">
        <f>-EC$21*Assumptions!$F$26</f>
        <v>-3668.784433</v>
      </c>
      <c r="ED25" s="49">
        <f>-ED$21*Assumptions!$F$26</f>
        <v>-3668.784433</v>
      </c>
      <c r="EE25" s="49">
        <f>-EE$21*Assumptions!$F$26</f>
        <v>-3668.784433</v>
      </c>
    </row>
    <row r="26" ht="15.75" customHeight="1">
      <c r="A26" s="1"/>
      <c r="B26" s="1"/>
      <c r="C26" s="1" t="str">
        <f>Assumptions!B27</f>
        <v>Study &amp; Fitness Center Expense</v>
      </c>
      <c r="D26" s="49">
        <f t="array" ref="D26">-(IF(D$2=1,Assumptions!$H27/12,-(SUMIF($D$2:$EE$2,D$2-1,$D26:$EE26)/12)*(1+XLOOKUP(D$2,Assumptions!$C$94:$M$94,Assumptions!$C$98:$M$98))))</f>
        <v>-242.9083333</v>
      </c>
      <c r="E26" s="49">
        <f t="array" ref="E26">-(IF(E$2=1,Assumptions!$H27/12,-(SUMIF($D$2:$EE$2,E$2-1,$D26:$EE26)/12)*(1+XLOOKUP(E$2,Assumptions!$C$94:$M$94,Assumptions!$C$98:$M$98))))</f>
        <v>-242.9083333</v>
      </c>
      <c r="F26" s="49">
        <f t="array" ref="F26">-(IF(F$2=1,Assumptions!$H27/12,-(SUMIF($D$2:$EE$2,F$2-1,$D26:$EE26)/12)*(1+XLOOKUP(F$2,Assumptions!$C$94:$M$94,Assumptions!$C$98:$M$98))))</f>
        <v>-242.9083333</v>
      </c>
      <c r="G26" s="49">
        <f t="array" ref="G26">-(IF(G$2=1,Assumptions!$H27/12,-(SUMIF($D$2:$EE$2,G$2-1,$D26:$EE26)/12)*(1+XLOOKUP(G$2,Assumptions!$C$94:$M$94,Assumptions!$C$98:$M$98))))</f>
        <v>-242.9083333</v>
      </c>
      <c r="H26" s="49">
        <f t="array" ref="H26">-(IF(H$2=1,Assumptions!$H27/12,-(SUMIF($D$2:$EE$2,H$2-1,$D26:$EE26)/12)*(1+XLOOKUP(H$2,Assumptions!$C$94:$M$94,Assumptions!$C$98:$M$98))))</f>
        <v>-242.9083333</v>
      </c>
      <c r="I26" s="49">
        <f t="array" ref="I26">-(IF(I$2=1,Assumptions!$H27/12,-(SUMIF($D$2:$EE$2,I$2-1,$D26:$EE26)/12)*(1+XLOOKUP(I$2,Assumptions!$C$94:$M$94,Assumptions!$C$98:$M$98))))</f>
        <v>-242.9083333</v>
      </c>
      <c r="J26" s="49">
        <f t="array" ref="J26">-(IF(J$2=1,Assumptions!$H27/12,-(SUMIF($D$2:$EE$2,J$2-1,$D26:$EE26)/12)*(1+XLOOKUP(J$2,Assumptions!$C$94:$M$94,Assumptions!$C$98:$M$98))))</f>
        <v>-242.9083333</v>
      </c>
      <c r="K26" s="49">
        <f t="array" ref="K26">-(IF(K$2=1,Assumptions!$H27/12,-(SUMIF($D$2:$EE$2,K$2-1,$D26:$EE26)/12)*(1+XLOOKUP(K$2,Assumptions!$C$94:$M$94,Assumptions!$C$98:$M$98))))</f>
        <v>-242.9083333</v>
      </c>
      <c r="L26" s="49">
        <f t="array" ref="L26">-(IF(L$2=1,Assumptions!$H27/12,-(SUMIF($D$2:$EE$2,L$2-1,$D26:$EE26)/12)*(1+XLOOKUP(L$2,Assumptions!$C$94:$M$94,Assumptions!$C$98:$M$98))))</f>
        <v>-242.9083333</v>
      </c>
      <c r="M26" s="49">
        <f t="array" ref="M26">-(IF(M$2=1,Assumptions!$H27/12,-(SUMIF($D$2:$EE$2,M$2-1,$D26:$EE26)/12)*(1+XLOOKUP(M$2,Assumptions!$C$94:$M$94,Assumptions!$C$98:$M$98))))</f>
        <v>-242.9083333</v>
      </c>
      <c r="N26" s="49">
        <f t="array" ref="N26">-(IF(N$2=1,Assumptions!$H27/12,-(SUMIF($D$2:$EE$2,N$2-1,$D26:$EE26)/12)*(1+XLOOKUP(N$2,Assumptions!$C$94:$M$94,Assumptions!$C$98:$M$98))))</f>
        <v>-242.9083333</v>
      </c>
      <c r="O26" s="49">
        <f t="array" ref="O26">-(IF(O$2=1,Assumptions!$H27/12,-(SUMIF($D$2:$EE$2,O$2-1,$D26:$EE26)/12)*(1+XLOOKUP(O$2,Assumptions!$C$94:$M$94,Assumptions!$C$98:$M$98))))</f>
        <v>-242.9083333</v>
      </c>
      <c r="P26" s="49">
        <f t="array" ref="P26">-(IF(P$2=1,Assumptions!$H27/12,-(SUMIF($D$2:$EE$2,P$2-1,$D26:$EE26)/12)*(1+XLOOKUP(P$2,Assumptions!$C$94:$M$94,Assumptions!$C$98:$M$98))))</f>
        <v>-250.1955833</v>
      </c>
      <c r="Q26" s="49">
        <f t="array" ref="Q26">-(IF(Q$2=1,Assumptions!$H27/12,-(SUMIF($D$2:$EE$2,Q$2-1,$D26:$EE26)/12)*(1+XLOOKUP(Q$2,Assumptions!$C$94:$M$94,Assumptions!$C$98:$M$98))))</f>
        <v>-250.1955833</v>
      </c>
      <c r="R26" s="49">
        <f t="array" ref="R26">-(IF(R$2=1,Assumptions!$H27/12,-(SUMIF($D$2:$EE$2,R$2-1,$D26:$EE26)/12)*(1+XLOOKUP(R$2,Assumptions!$C$94:$M$94,Assumptions!$C$98:$M$98))))</f>
        <v>-250.1955833</v>
      </c>
      <c r="S26" s="49">
        <f t="array" ref="S26">-(IF(S$2=1,Assumptions!$H27/12,-(SUMIF($D$2:$EE$2,S$2-1,$D26:$EE26)/12)*(1+XLOOKUP(S$2,Assumptions!$C$94:$M$94,Assumptions!$C$98:$M$98))))</f>
        <v>-250.1955833</v>
      </c>
      <c r="T26" s="49">
        <f t="array" ref="T26">-(IF(T$2=1,Assumptions!$H27/12,-(SUMIF($D$2:$EE$2,T$2-1,$D26:$EE26)/12)*(1+XLOOKUP(T$2,Assumptions!$C$94:$M$94,Assumptions!$C$98:$M$98))))</f>
        <v>-250.1955833</v>
      </c>
      <c r="U26" s="49">
        <f t="array" ref="U26">-(IF(U$2=1,Assumptions!$H27/12,-(SUMIF($D$2:$EE$2,U$2-1,$D26:$EE26)/12)*(1+XLOOKUP(U$2,Assumptions!$C$94:$M$94,Assumptions!$C$98:$M$98))))</f>
        <v>-250.1955833</v>
      </c>
      <c r="V26" s="49">
        <f t="array" ref="V26">-(IF(V$2=1,Assumptions!$H27/12,-(SUMIF($D$2:$EE$2,V$2-1,$D26:$EE26)/12)*(1+XLOOKUP(V$2,Assumptions!$C$94:$M$94,Assumptions!$C$98:$M$98))))</f>
        <v>-250.1955833</v>
      </c>
      <c r="W26" s="49">
        <f t="array" ref="W26">-(IF(W$2=1,Assumptions!$H27/12,-(SUMIF($D$2:$EE$2,W$2-1,$D26:$EE26)/12)*(1+XLOOKUP(W$2,Assumptions!$C$94:$M$94,Assumptions!$C$98:$M$98))))</f>
        <v>-250.1955833</v>
      </c>
      <c r="X26" s="49">
        <f t="array" ref="X26">-(IF(X$2=1,Assumptions!$H27/12,-(SUMIF($D$2:$EE$2,X$2-1,$D26:$EE26)/12)*(1+XLOOKUP(X$2,Assumptions!$C$94:$M$94,Assumptions!$C$98:$M$98))))</f>
        <v>-250.1955833</v>
      </c>
      <c r="Y26" s="49">
        <f t="array" ref="Y26">-(IF(Y$2=1,Assumptions!$H27/12,-(SUMIF($D$2:$EE$2,Y$2-1,$D26:$EE26)/12)*(1+XLOOKUP(Y$2,Assumptions!$C$94:$M$94,Assumptions!$C$98:$M$98))))</f>
        <v>-250.1955833</v>
      </c>
      <c r="Z26" s="49">
        <f t="array" ref="Z26">-(IF(Z$2=1,Assumptions!$H27/12,-(SUMIF($D$2:$EE$2,Z$2-1,$D26:$EE26)/12)*(1+XLOOKUP(Z$2,Assumptions!$C$94:$M$94,Assumptions!$C$98:$M$98))))</f>
        <v>-250.1955833</v>
      </c>
      <c r="AA26" s="49">
        <f t="array" ref="AA26">-(IF(AA$2=1,Assumptions!$H27/12,-(SUMIF($D$2:$EE$2,AA$2-1,$D26:$EE26)/12)*(1+XLOOKUP(AA$2,Assumptions!$C$94:$M$94,Assumptions!$C$98:$M$98))))</f>
        <v>-250.1955833</v>
      </c>
      <c r="AB26" s="49">
        <f t="array" ref="AB26">-(IF(AB$2=1,Assumptions!$H27/12,-(SUMIF($D$2:$EE$2,AB$2-1,$D26:$EE26)/12)*(1+XLOOKUP(AB$2,Assumptions!$C$94:$M$94,Assumptions!$C$98:$M$98))))</f>
        <v>-257.7014508</v>
      </c>
      <c r="AC26" s="49">
        <f t="array" ref="AC26">-(IF(AC$2=1,Assumptions!$H27/12,-(SUMIF($D$2:$EE$2,AC$2-1,$D26:$EE26)/12)*(1+XLOOKUP(AC$2,Assumptions!$C$94:$M$94,Assumptions!$C$98:$M$98))))</f>
        <v>-257.7014508</v>
      </c>
      <c r="AD26" s="49">
        <f t="array" ref="AD26">-(IF(AD$2=1,Assumptions!$H27/12,-(SUMIF($D$2:$EE$2,AD$2-1,$D26:$EE26)/12)*(1+XLOOKUP(AD$2,Assumptions!$C$94:$M$94,Assumptions!$C$98:$M$98))))</f>
        <v>-257.7014508</v>
      </c>
      <c r="AE26" s="49">
        <f t="array" ref="AE26">-(IF(AE$2=1,Assumptions!$H27/12,-(SUMIF($D$2:$EE$2,AE$2-1,$D26:$EE26)/12)*(1+XLOOKUP(AE$2,Assumptions!$C$94:$M$94,Assumptions!$C$98:$M$98))))</f>
        <v>-257.7014508</v>
      </c>
      <c r="AF26" s="49">
        <f t="array" ref="AF26">-(IF(AF$2=1,Assumptions!$H27/12,-(SUMIF($D$2:$EE$2,AF$2-1,$D26:$EE26)/12)*(1+XLOOKUP(AF$2,Assumptions!$C$94:$M$94,Assumptions!$C$98:$M$98))))</f>
        <v>-257.7014508</v>
      </c>
      <c r="AG26" s="49">
        <f t="array" ref="AG26">-(IF(AG$2=1,Assumptions!$H27/12,-(SUMIF($D$2:$EE$2,AG$2-1,$D26:$EE26)/12)*(1+XLOOKUP(AG$2,Assumptions!$C$94:$M$94,Assumptions!$C$98:$M$98))))</f>
        <v>-257.7014508</v>
      </c>
      <c r="AH26" s="49">
        <f t="array" ref="AH26">-(IF(AH$2=1,Assumptions!$H27/12,-(SUMIF($D$2:$EE$2,AH$2-1,$D26:$EE26)/12)*(1+XLOOKUP(AH$2,Assumptions!$C$94:$M$94,Assumptions!$C$98:$M$98))))</f>
        <v>-257.7014508</v>
      </c>
      <c r="AI26" s="49">
        <f t="array" ref="AI26">-(IF(AI$2=1,Assumptions!$H27/12,-(SUMIF($D$2:$EE$2,AI$2-1,$D26:$EE26)/12)*(1+XLOOKUP(AI$2,Assumptions!$C$94:$M$94,Assumptions!$C$98:$M$98))))</f>
        <v>-257.7014508</v>
      </c>
      <c r="AJ26" s="49">
        <f t="array" ref="AJ26">-(IF(AJ$2=1,Assumptions!$H27/12,-(SUMIF($D$2:$EE$2,AJ$2-1,$D26:$EE26)/12)*(1+XLOOKUP(AJ$2,Assumptions!$C$94:$M$94,Assumptions!$C$98:$M$98))))</f>
        <v>-257.7014508</v>
      </c>
      <c r="AK26" s="49">
        <f t="array" ref="AK26">-(IF(AK$2=1,Assumptions!$H27/12,-(SUMIF($D$2:$EE$2,AK$2-1,$D26:$EE26)/12)*(1+XLOOKUP(AK$2,Assumptions!$C$94:$M$94,Assumptions!$C$98:$M$98))))</f>
        <v>-257.7014508</v>
      </c>
      <c r="AL26" s="49">
        <f t="array" ref="AL26">-(IF(AL$2=1,Assumptions!$H27/12,-(SUMIF($D$2:$EE$2,AL$2-1,$D26:$EE26)/12)*(1+XLOOKUP(AL$2,Assumptions!$C$94:$M$94,Assumptions!$C$98:$M$98))))</f>
        <v>-257.7014508</v>
      </c>
      <c r="AM26" s="49">
        <f t="array" ref="AM26">-(IF(AM$2=1,Assumptions!$H27/12,-(SUMIF($D$2:$EE$2,AM$2-1,$D26:$EE26)/12)*(1+XLOOKUP(AM$2,Assumptions!$C$94:$M$94,Assumptions!$C$98:$M$98))))</f>
        <v>-257.7014508</v>
      </c>
      <c r="AN26" s="49">
        <f t="array" ref="AN26">-(IF(AN$2=1,Assumptions!$H27/12,-(SUMIF($D$2:$EE$2,AN$2-1,$D26:$EE26)/12)*(1+XLOOKUP(AN$2,Assumptions!$C$94:$M$94,Assumptions!$C$98:$M$98))))</f>
        <v>-265.4324944</v>
      </c>
      <c r="AO26" s="49">
        <f t="array" ref="AO26">-(IF(AO$2=1,Assumptions!$H27/12,-(SUMIF($D$2:$EE$2,AO$2-1,$D26:$EE26)/12)*(1+XLOOKUP(AO$2,Assumptions!$C$94:$M$94,Assumptions!$C$98:$M$98))))</f>
        <v>-265.4324944</v>
      </c>
      <c r="AP26" s="49">
        <f t="array" ref="AP26">-(IF(AP$2=1,Assumptions!$H27/12,-(SUMIF($D$2:$EE$2,AP$2-1,$D26:$EE26)/12)*(1+XLOOKUP(AP$2,Assumptions!$C$94:$M$94,Assumptions!$C$98:$M$98))))</f>
        <v>-265.4324944</v>
      </c>
      <c r="AQ26" s="49">
        <f t="array" ref="AQ26">-(IF(AQ$2=1,Assumptions!$H27/12,-(SUMIF($D$2:$EE$2,AQ$2-1,$D26:$EE26)/12)*(1+XLOOKUP(AQ$2,Assumptions!$C$94:$M$94,Assumptions!$C$98:$M$98))))</f>
        <v>-265.4324944</v>
      </c>
      <c r="AR26" s="49">
        <f t="array" ref="AR26">-(IF(AR$2=1,Assumptions!$H27/12,-(SUMIF($D$2:$EE$2,AR$2-1,$D26:$EE26)/12)*(1+XLOOKUP(AR$2,Assumptions!$C$94:$M$94,Assumptions!$C$98:$M$98))))</f>
        <v>-265.4324944</v>
      </c>
      <c r="AS26" s="49">
        <f t="array" ref="AS26">-(IF(AS$2=1,Assumptions!$H27/12,-(SUMIF($D$2:$EE$2,AS$2-1,$D26:$EE26)/12)*(1+XLOOKUP(AS$2,Assumptions!$C$94:$M$94,Assumptions!$C$98:$M$98))))</f>
        <v>-265.4324944</v>
      </c>
      <c r="AT26" s="49">
        <f t="array" ref="AT26">-(IF(AT$2=1,Assumptions!$H27/12,-(SUMIF($D$2:$EE$2,AT$2-1,$D26:$EE26)/12)*(1+XLOOKUP(AT$2,Assumptions!$C$94:$M$94,Assumptions!$C$98:$M$98))))</f>
        <v>-265.4324944</v>
      </c>
      <c r="AU26" s="49">
        <f t="array" ref="AU26">-(IF(AU$2=1,Assumptions!$H27/12,-(SUMIF($D$2:$EE$2,AU$2-1,$D26:$EE26)/12)*(1+XLOOKUP(AU$2,Assumptions!$C$94:$M$94,Assumptions!$C$98:$M$98))))</f>
        <v>-265.4324944</v>
      </c>
      <c r="AV26" s="49">
        <f t="array" ref="AV26">-(IF(AV$2=1,Assumptions!$H27/12,-(SUMIF($D$2:$EE$2,AV$2-1,$D26:$EE26)/12)*(1+XLOOKUP(AV$2,Assumptions!$C$94:$M$94,Assumptions!$C$98:$M$98))))</f>
        <v>-265.4324944</v>
      </c>
      <c r="AW26" s="49">
        <f t="array" ref="AW26">-(IF(AW$2=1,Assumptions!$H27/12,-(SUMIF($D$2:$EE$2,AW$2-1,$D26:$EE26)/12)*(1+XLOOKUP(AW$2,Assumptions!$C$94:$M$94,Assumptions!$C$98:$M$98))))</f>
        <v>-265.4324944</v>
      </c>
      <c r="AX26" s="49">
        <f t="array" ref="AX26">-(IF(AX$2=1,Assumptions!$H27/12,-(SUMIF($D$2:$EE$2,AX$2-1,$D26:$EE26)/12)*(1+XLOOKUP(AX$2,Assumptions!$C$94:$M$94,Assumptions!$C$98:$M$98))))</f>
        <v>-265.4324944</v>
      </c>
      <c r="AY26" s="49">
        <f t="array" ref="AY26">-(IF(AY$2=1,Assumptions!$H27/12,-(SUMIF($D$2:$EE$2,AY$2-1,$D26:$EE26)/12)*(1+XLOOKUP(AY$2,Assumptions!$C$94:$M$94,Assumptions!$C$98:$M$98))))</f>
        <v>-265.4324944</v>
      </c>
      <c r="AZ26" s="49">
        <f t="array" ref="AZ26">-(IF(AZ$2=1,Assumptions!$H27/12,-(SUMIF($D$2:$EE$2,AZ$2-1,$D26:$EE26)/12)*(1+XLOOKUP(AZ$2,Assumptions!$C$94:$M$94,Assumptions!$C$98:$M$98))))</f>
        <v>-273.3954692</v>
      </c>
      <c r="BA26" s="49">
        <f t="array" ref="BA26">-(IF(BA$2=1,Assumptions!$H27/12,-(SUMIF($D$2:$EE$2,BA$2-1,$D26:$EE26)/12)*(1+XLOOKUP(BA$2,Assumptions!$C$94:$M$94,Assumptions!$C$98:$M$98))))</f>
        <v>-273.3954692</v>
      </c>
      <c r="BB26" s="49">
        <f t="array" ref="BB26">-(IF(BB$2=1,Assumptions!$H27/12,-(SUMIF($D$2:$EE$2,BB$2-1,$D26:$EE26)/12)*(1+XLOOKUP(BB$2,Assumptions!$C$94:$M$94,Assumptions!$C$98:$M$98))))</f>
        <v>-273.3954692</v>
      </c>
      <c r="BC26" s="49">
        <f t="array" ref="BC26">-(IF(BC$2=1,Assumptions!$H27/12,-(SUMIF($D$2:$EE$2,BC$2-1,$D26:$EE26)/12)*(1+XLOOKUP(BC$2,Assumptions!$C$94:$M$94,Assumptions!$C$98:$M$98))))</f>
        <v>-273.3954692</v>
      </c>
      <c r="BD26" s="49">
        <f t="array" ref="BD26">-(IF(BD$2=1,Assumptions!$H27/12,-(SUMIF($D$2:$EE$2,BD$2-1,$D26:$EE26)/12)*(1+XLOOKUP(BD$2,Assumptions!$C$94:$M$94,Assumptions!$C$98:$M$98))))</f>
        <v>-273.3954692</v>
      </c>
      <c r="BE26" s="49">
        <f t="array" ref="BE26">-(IF(BE$2=1,Assumptions!$H27/12,-(SUMIF($D$2:$EE$2,BE$2-1,$D26:$EE26)/12)*(1+XLOOKUP(BE$2,Assumptions!$C$94:$M$94,Assumptions!$C$98:$M$98))))</f>
        <v>-273.3954692</v>
      </c>
      <c r="BF26" s="49">
        <f t="array" ref="BF26">-(IF(BF$2=1,Assumptions!$H27/12,-(SUMIF($D$2:$EE$2,BF$2-1,$D26:$EE26)/12)*(1+XLOOKUP(BF$2,Assumptions!$C$94:$M$94,Assumptions!$C$98:$M$98))))</f>
        <v>-273.3954692</v>
      </c>
      <c r="BG26" s="49">
        <f t="array" ref="BG26">-(IF(BG$2=1,Assumptions!$H27/12,-(SUMIF($D$2:$EE$2,BG$2-1,$D26:$EE26)/12)*(1+XLOOKUP(BG$2,Assumptions!$C$94:$M$94,Assumptions!$C$98:$M$98))))</f>
        <v>-273.3954692</v>
      </c>
      <c r="BH26" s="49">
        <f t="array" ref="BH26">-(IF(BH$2=1,Assumptions!$H27/12,-(SUMIF($D$2:$EE$2,BH$2-1,$D26:$EE26)/12)*(1+XLOOKUP(BH$2,Assumptions!$C$94:$M$94,Assumptions!$C$98:$M$98))))</f>
        <v>-273.3954692</v>
      </c>
      <c r="BI26" s="49">
        <f t="array" ref="BI26">-(IF(BI$2=1,Assumptions!$H27/12,-(SUMIF($D$2:$EE$2,BI$2-1,$D26:$EE26)/12)*(1+XLOOKUP(BI$2,Assumptions!$C$94:$M$94,Assumptions!$C$98:$M$98))))</f>
        <v>-273.3954692</v>
      </c>
      <c r="BJ26" s="49">
        <f t="array" ref="BJ26">-(IF(BJ$2=1,Assumptions!$H27/12,-(SUMIF($D$2:$EE$2,BJ$2-1,$D26:$EE26)/12)*(1+XLOOKUP(BJ$2,Assumptions!$C$94:$M$94,Assumptions!$C$98:$M$98))))</f>
        <v>-273.3954692</v>
      </c>
      <c r="BK26" s="49">
        <f t="array" ref="BK26">-(IF(BK$2=1,Assumptions!$H27/12,-(SUMIF($D$2:$EE$2,BK$2-1,$D26:$EE26)/12)*(1+XLOOKUP(BK$2,Assumptions!$C$94:$M$94,Assumptions!$C$98:$M$98))))</f>
        <v>-273.3954692</v>
      </c>
      <c r="BL26" s="49">
        <f t="array" ref="BL26">-(IF(BL$2=1,Assumptions!$H27/12,-(SUMIF($D$2:$EE$2,BL$2-1,$D26:$EE26)/12)*(1+XLOOKUP(BL$2,Assumptions!$C$94:$M$94,Assumptions!$C$98:$M$98))))</f>
        <v>-281.5973333</v>
      </c>
      <c r="BM26" s="49">
        <f t="array" ref="BM26">-(IF(BM$2=1,Assumptions!$H27/12,-(SUMIF($D$2:$EE$2,BM$2-1,$D26:$EE26)/12)*(1+XLOOKUP(BM$2,Assumptions!$C$94:$M$94,Assumptions!$C$98:$M$98))))</f>
        <v>-281.5973333</v>
      </c>
      <c r="BN26" s="49">
        <f t="array" ref="BN26">-(IF(BN$2=1,Assumptions!$H27/12,-(SUMIF($D$2:$EE$2,BN$2-1,$D26:$EE26)/12)*(1+XLOOKUP(BN$2,Assumptions!$C$94:$M$94,Assumptions!$C$98:$M$98))))</f>
        <v>-281.5973333</v>
      </c>
      <c r="BO26" s="49">
        <f t="array" ref="BO26">-(IF(BO$2=1,Assumptions!$H27/12,-(SUMIF($D$2:$EE$2,BO$2-1,$D26:$EE26)/12)*(1+XLOOKUP(BO$2,Assumptions!$C$94:$M$94,Assumptions!$C$98:$M$98))))</f>
        <v>-281.5973333</v>
      </c>
      <c r="BP26" s="49">
        <f t="array" ref="BP26">-(IF(BP$2=1,Assumptions!$H27/12,-(SUMIF($D$2:$EE$2,BP$2-1,$D26:$EE26)/12)*(1+XLOOKUP(BP$2,Assumptions!$C$94:$M$94,Assumptions!$C$98:$M$98))))</f>
        <v>-281.5973333</v>
      </c>
      <c r="BQ26" s="49">
        <f t="array" ref="BQ26">-(IF(BQ$2=1,Assumptions!$H27/12,-(SUMIF($D$2:$EE$2,BQ$2-1,$D26:$EE26)/12)*(1+XLOOKUP(BQ$2,Assumptions!$C$94:$M$94,Assumptions!$C$98:$M$98))))</f>
        <v>-281.5973333</v>
      </c>
      <c r="BR26" s="49">
        <f t="array" ref="BR26">-(IF(BR$2=1,Assumptions!$H27/12,-(SUMIF($D$2:$EE$2,BR$2-1,$D26:$EE26)/12)*(1+XLOOKUP(BR$2,Assumptions!$C$94:$M$94,Assumptions!$C$98:$M$98))))</f>
        <v>-281.5973333</v>
      </c>
      <c r="BS26" s="49">
        <f t="array" ref="BS26">-(IF(BS$2=1,Assumptions!$H27/12,-(SUMIF($D$2:$EE$2,BS$2-1,$D26:$EE26)/12)*(1+XLOOKUP(BS$2,Assumptions!$C$94:$M$94,Assumptions!$C$98:$M$98))))</f>
        <v>-281.5973333</v>
      </c>
      <c r="BT26" s="49">
        <f t="array" ref="BT26">-(IF(BT$2=1,Assumptions!$H27/12,-(SUMIF($D$2:$EE$2,BT$2-1,$D26:$EE26)/12)*(1+XLOOKUP(BT$2,Assumptions!$C$94:$M$94,Assumptions!$C$98:$M$98))))</f>
        <v>-281.5973333</v>
      </c>
      <c r="BU26" s="49">
        <f t="array" ref="BU26">-(IF(BU$2=1,Assumptions!$H27/12,-(SUMIF($D$2:$EE$2,BU$2-1,$D26:$EE26)/12)*(1+XLOOKUP(BU$2,Assumptions!$C$94:$M$94,Assumptions!$C$98:$M$98))))</f>
        <v>-281.5973333</v>
      </c>
      <c r="BV26" s="49">
        <f t="array" ref="BV26">-(IF(BV$2=1,Assumptions!$H27/12,-(SUMIF($D$2:$EE$2,BV$2-1,$D26:$EE26)/12)*(1+XLOOKUP(BV$2,Assumptions!$C$94:$M$94,Assumptions!$C$98:$M$98))))</f>
        <v>-281.5973333</v>
      </c>
      <c r="BW26" s="49">
        <f t="array" ref="BW26">-(IF(BW$2=1,Assumptions!$H27/12,-(SUMIF($D$2:$EE$2,BW$2-1,$D26:$EE26)/12)*(1+XLOOKUP(BW$2,Assumptions!$C$94:$M$94,Assumptions!$C$98:$M$98))))</f>
        <v>-281.5973333</v>
      </c>
      <c r="BX26" s="49">
        <f t="array" ref="BX26">-(IF(BX$2=1,Assumptions!$H27/12,-(SUMIF($D$2:$EE$2,BX$2-1,$D26:$EE26)/12)*(1+XLOOKUP(BX$2,Assumptions!$C$94:$M$94,Assumptions!$C$98:$M$98))))</f>
        <v>-290.0452533</v>
      </c>
      <c r="BY26" s="49">
        <f t="array" ref="BY26">-(IF(BY$2=1,Assumptions!$H27/12,-(SUMIF($D$2:$EE$2,BY$2-1,$D26:$EE26)/12)*(1+XLOOKUP(BY$2,Assumptions!$C$94:$M$94,Assumptions!$C$98:$M$98))))</f>
        <v>-290.0452533</v>
      </c>
      <c r="BZ26" s="49">
        <f t="array" ref="BZ26">-(IF(BZ$2=1,Assumptions!$H27/12,-(SUMIF($D$2:$EE$2,BZ$2-1,$D26:$EE26)/12)*(1+XLOOKUP(BZ$2,Assumptions!$C$94:$M$94,Assumptions!$C$98:$M$98))))</f>
        <v>-290.0452533</v>
      </c>
      <c r="CA26" s="49">
        <f t="array" ref="CA26">-(IF(CA$2=1,Assumptions!$H27/12,-(SUMIF($D$2:$EE$2,CA$2-1,$D26:$EE26)/12)*(1+XLOOKUP(CA$2,Assumptions!$C$94:$M$94,Assumptions!$C$98:$M$98))))</f>
        <v>-290.0452533</v>
      </c>
      <c r="CB26" s="49">
        <f t="array" ref="CB26">-(IF(CB$2=1,Assumptions!$H27/12,-(SUMIF($D$2:$EE$2,CB$2-1,$D26:$EE26)/12)*(1+XLOOKUP(CB$2,Assumptions!$C$94:$M$94,Assumptions!$C$98:$M$98))))</f>
        <v>-290.0452533</v>
      </c>
      <c r="CC26" s="49">
        <f t="array" ref="CC26">-(IF(CC$2=1,Assumptions!$H27/12,-(SUMIF($D$2:$EE$2,CC$2-1,$D26:$EE26)/12)*(1+XLOOKUP(CC$2,Assumptions!$C$94:$M$94,Assumptions!$C$98:$M$98))))</f>
        <v>-290.0452533</v>
      </c>
      <c r="CD26" s="49">
        <f t="array" ref="CD26">-(IF(CD$2=1,Assumptions!$H27/12,-(SUMIF($D$2:$EE$2,CD$2-1,$D26:$EE26)/12)*(1+XLOOKUP(CD$2,Assumptions!$C$94:$M$94,Assumptions!$C$98:$M$98))))</f>
        <v>-290.0452533</v>
      </c>
      <c r="CE26" s="49">
        <f t="array" ref="CE26">-(IF(CE$2=1,Assumptions!$H27/12,-(SUMIF($D$2:$EE$2,CE$2-1,$D26:$EE26)/12)*(1+XLOOKUP(CE$2,Assumptions!$C$94:$M$94,Assumptions!$C$98:$M$98))))</f>
        <v>-290.0452533</v>
      </c>
      <c r="CF26" s="49">
        <f t="array" ref="CF26">-(IF(CF$2=1,Assumptions!$H27/12,-(SUMIF($D$2:$EE$2,CF$2-1,$D26:$EE26)/12)*(1+XLOOKUP(CF$2,Assumptions!$C$94:$M$94,Assumptions!$C$98:$M$98))))</f>
        <v>-290.0452533</v>
      </c>
      <c r="CG26" s="49">
        <f t="array" ref="CG26">-(IF(CG$2=1,Assumptions!$H27/12,-(SUMIF($D$2:$EE$2,CG$2-1,$D26:$EE26)/12)*(1+XLOOKUP(CG$2,Assumptions!$C$94:$M$94,Assumptions!$C$98:$M$98))))</f>
        <v>-290.0452533</v>
      </c>
      <c r="CH26" s="49">
        <f t="array" ref="CH26">-(IF(CH$2=1,Assumptions!$H27/12,-(SUMIF($D$2:$EE$2,CH$2-1,$D26:$EE26)/12)*(1+XLOOKUP(CH$2,Assumptions!$C$94:$M$94,Assumptions!$C$98:$M$98))))</f>
        <v>-290.0452533</v>
      </c>
      <c r="CI26" s="49">
        <f t="array" ref="CI26">-(IF(CI$2=1,Assumptions!$H27/12,-(SUMIF($D$2:$EE$2,CI$2-1,$D26:$EE26)/12)*(1+XLOOKUP(CI$2,Assumptions!$C$94:$M$94,Assumptions!$C$98:$M$98))))</f>
        <v>-290.0452533</v>
      </c>
      <c r="CJ26" s="49">
        <f t="array" ref="CJ26">-(IF(CJ$2=1,Assumptions!$H27/12,-(SUMIF($D$2:$EE$2,CJ$2-1,$D26:$EE26)/12)*(1+XLOOKUP(CJ$2,Assumptions!$C$94:$M$94,Assumptions!$C$98:$M$98))))</f>
        <v>-298.7466109</v>
      </c>
      <c r="CK26" s="49">
        <f t="array" ref="CK26">-(IF(CK$2=1,Assumptions!$H27/12,-(SUMIF($D$2:$EE$2,CK$2-1,$D26:$EE26)/12)*(1+XLOOKUP(CK$2,Assumptions!$C$94:$M$94,Assumptions!$C$98:$M$98))))</f>
        <v>-298.7466109</v>
      </c>
      <c r="CL26" s="49">
        <f t="array" ref="CL26">-(IF(CL$2=1,Assumptions!$H27/12,-(SUMIF($D$2:$EE$2,CL$2-1,$D26:$EE26)/12)*(1+XLOOKUP(CL$2,Assumptions!$C$94:$M$94,Assumptions!$C$98:$M$98))))</f>
        <v>-298.7466109</v>
      </c>
      <c r="CM26" s="49">
        <f t="array" ref="CM26">-(IF(CM$2=1,Assumptions!$H27/12,-(SUMIF($D$2:$EE$2,CM$2-1,$D26:$EE26)/12)*(1+XLOOKUP(CM$2,Assumptions!$C$94:$M$94,Assumptions!$C$98:$M$98))))</f>
        <v>-298.7466109</v>
      </c>
      <c r="CN26" s="49">
        <f t="array" ref="CN26">-(IF(CN$2=1,Assumptions!$H27/12,-(SUMIF($D$2:$EE$2,CN$2-1,$D26:$EE26)/12)*(1+XLOOKUP(CN$2,Assumptions!$C$94:$M$94,Assumptions!$C$98:$M$98))))</f>
        <v>-298.7466109</v>
      </c>
      <c r="CO26" s="49">
        <f t="array" ref="CO26">-(IF(CO$2=1,Assumptions!$H27/12,-(SUMIF($D$2:$EE$2,CO$2-1,$D26:$EE26)/12)*(1+XLOOKUP(CO$2,Assumptions!$C$94:$M$94,Assumptions!$C$98:$M$98))))</f>
        <v>-298.7466109</v>
      </c>
      <c r="CP26" s="49">
        <f t="array" ref="CP26">-(IF(CP$2=1,Assumptions!$H27/12,-(SUMIF($D$2:$EE$2,CP$2-1,$D26:$EE26)/12)*(1+XLOOKUP(CP$2,Assumptions!$C$94:$M$94,Assumptions!$C$98:$M$98))))</f>
        <v>-298.7466109</v>
      </c>
      <c r="CQ26" s="49">
        <f t="array" ref="CQ26">-(IF(CQ$2=1,Assumptions!$H27/12,-(SUMIF($D$2:$EE$2,CQ$2-1,$D26:$EE26)/12)*(1+XLOOKUP(CQ$2,Assumptions!$C$94:$M$94,Assumptions!$C$98:$M$98))))</f>
        <v>-298.7466109</v>
      </c>
      <c r="CR26" s="49">
        <f t="array" ref="CR26">-(IF(CR$2=1,Assumptions!$H27/12,-(SUMIF($D$2:$EE$2,CR$2-1,$D26:$EE26)/12)*(1+XLOOKUP(CR$2,Assumptions!$C$94:$M$94,Assumptions!$C$98:$M$98))))</f>
        <v>-298.7466109</v>
      </c>
      <c r="CS26" s="49">
        <f t="array" ref="CS26">-(IF(CS$2=1,Assumptions!$H27/12,-(SUMIF($D$2:$EE$2,CS$2-1,$D26:$EE26)/12)*(1+XLOOKUP(CS$2,Assumptions!$C$94:$M$94,Assumptions!$C$98:$M$98))))</f>
        <v>-298.7466109</v>
      </c>
      <c r="CT26" s="49">
        <f t="array" ref="CT26">-(IF(CT$2=1,Assumptions!$H27/12,-(SUMIF($D$2:$EE$2,CT$2-1,$D26:$EE26)/12)*(1+XLOOKUP(CT$2,Assumptions!$C$94:$M$94,Assumptions!$C$98:$M$98))))</f>
        <v>-298.7466109</v>
      </c>
      <c r="CU26" s="49">
        <f t="array" ref="CU26">-(IF(CU$2=1,Assumptions!$H27/12,-(SUMIF($D$2:$EE$2,CU$2-1,$D26:$EE26)/12)*(1+XLOOKUP(CU$2,Assumptions!$C$94:$M$94,Assumptions!$C$98:$M$98))))</f>
        <v>-298.7466109</v>
      </c>
      <c r="CV26" s="49">
        <f t="array" ref="CV26">-(IF(CV$2=1,Assumptions!$H27/12,-(SUMIF($D$2:$EE$2,CV$2-1,$D26:$EE26)/12)*(1+XLOOKUP(CV$2,Assumptions!$C$94:$M$94,Assumptions!$C$98:$M$98))))</f>
        <v>-307.7090092</v>
      </c>
      <c r="CW26" s="49">
        <f t="array" ref="CW26">-(IF(CW$2=1,Assumptions!$H27/12,-(SUMIF($D$2:$EE$2,CW$2-1,$D26:$EE26)/12)*(1+XLOOKUP(CW$2,Assumptions!$C$94:$M$94,Assumptions!$C$98:$M$98))))</f>
        <v>-307.7090092</v>
      </c>
      <c r="CX26" s="49">
        <f t="array" ref="CX26">-(IF(CX$2=1,Assumptions!$H27/12,-(SUMIF($D$2:$EE$2,CX$2-1,$D26:$EE26)/12)*(1+XLOOKUP(CX$2,Assumptions!$C$94:$M$94,Assumptions!$C$98:$M$98))))</f>
        <v>-307.7090092</v>
      </c>
      <c r="CY26" s="49">
        <f t="array" ref="CY26">-(IF(CY$2=1,Assumptions!$H27/12,-(SUMIF($D$2:$EE$2,CY$2-1,$D26:$EE26)/12)*(1+XLOOKUP(CY$2,Assumptions!$C$94:$M$94,Assumptions!$C$98:$M$98))))</f>
        <v>-307.7090092</v>
      </c>
      <c r="CZ26" s="49">
        <f t="array" ref="CZ26">-(IF(CZ$2=1,Assumptions!$H27/12,-(SUMIF($D$2:$EE$2,CZ$2-1,$D26:$EE26)/12)*(1+XLOOKUP(CZ$2,Assumptions!$C$94:$M$94,Assumptions!$C$98:$M$98))))</f>
        <v>-307.7090092</v>
      </c>
      <c r="DA26" s="49">
        <f t="array" ref="DA26">-(IF(DA$2=1,Assumptions!$H27/12,-(SUMIF($D$2:$EE$2,DA$2-1,$D26:$EE26)/12)*(1+XLOOKUP(DA$2,Assumptions!$C$94:$M$94,Assumptions!$C$98:$M$98))))</f>
        <v>-307.7090092</v>
      </c>
      <c r="DB26" s="49">
        <f t="array" ref="DB26">-(IF(DB$2=1,Assumptions!$H27/12,-(SUMIF($D$2:$EE$2,DB$2-1,$D26:$EE26)/12)*(1+XLOOKUP(DB$2,Assumptions!$C$94:$M$94,Assumptions!$C$98:$M$98))))</f>
        <v>-307.7090092</v>
      </c>
      <c r="DC26" s="49">
        <f t="array" ref="DC26">-(IF(DC$2=1,Assumptions!$H27/12,-(SUMIF($D$2:$EE$2,DC$2-1,$D26:$EE26)/12)*(1+XLOOKUP(DC$2,Assumptions!$C$94:$M$94,Assumptions!$C$98:$M$98))))</f>
        <v>-307.7090092</v>
      </c>
      <c r="DD26" s="49">
        <f t="array" ref="DD26">-(IF(DD$2=1,Assumptions!$H27/12,-(SUMIF($D$2:$EE$2,DD$2-1,$D26:$EE26)/12)*(1+XLOOKUP(DD$2,Assumptions!$C$94:$M$94,Assumptions!$C$98:$M$98))))</f>
        <v>-307.7090092</v>
      </c>
      <c r="DE26" s="49">
        <f t="array" ref="DE26">-(IF(DE$2=1,Assumptions!$H27/12,-(SUMIF($D$2:$EE$2,DE$2-1,$D26:$EE26)/12)*(1+XLOOKUP(DE$2,Assumptions!$C$94:$M$94,Assumptions!$C$98:$M$98))))</f>
        <v>-307.7090092</v>
      </c>
      <c r="DF26" s="49">
        <f t="array" ref="DF26">-(IF(DF$2=1,Assumptions!$H27/12,-(SUMIF($D$2:$EE$2,DF$2-1,$D26:$EE26)/12)*(1+XLOOKUP(DF$2,Assumptions!$C$94:$M$94,Assumptions!$C$98:$M$98))))</f>
        <v>-307.7090092</v>
      </c>
      <c r="DG26" s="49">
        <f t="array" ref="DG26">-(IF(DG$2=1,Assumptions!$H27/12,-(SUMIF($D$2:$EE$2,DG$2-1,$D26:$EE26)/12)*(1+XLOOKUP(DG$2,Assumptions!$C$94:$M$94,Assumptions!$C$98:$M$98))))</f>
        <v>-307.7090092</v>
      </c>
      <c r="DH26" s="49">
        <f t="array" ref="DH26">-(IF(DH$2=1,Assumptions!$H27/12,-(SUMIF($D$2:$EE$2,DH$2-1,$D26:$EE26)/12)*(1+XLOOKUP(DH$2,Assumptions!$C$94:$M$94,Assumptions!$C$98:$M$98))))</f>
        <v>-316.9402795</v>
      </c>
      <c r="DI26" s="49">
        <f t="array" ref="DI26">-(IF(DI$2=1,Assumptions!$H27/12,-(SUMIF($D$2:$EE$2,DI$2-1,$D26:$EE26)/12)*(1+XLOOKUP(DI$2,Assumptions!$C$94:$M$94,Assumptions!$C$98:$M$98))))</f>
        <v>-316.9402795</v>
      </c>
      <c r="DJ26" s="49">
        <f t="array" ref="DJ26">-(IF(DJ$2=1,Assumptions!$H27/12,-(SUMIF($D$2:$EE$2,DJ$2-1,$D26:$EE26)/12)*(1+XLOOKUP(DJ$2,Assumptions!$C$94:$M$94,Assumptions!$C$98:$M$98))))</f>
        <v>-316.9402795</v>
      </c>
      <c r="DK26" s="49">
        <f t="array" ref="DK26">-(IF(DK$2=1,Assumptions!$H27/12,-(SUMIF($D$2:$EE$2,DK$2-1,$D26:$EE26)/12)*(1+XLOOKUP(DK$2,Assumptions!$C$94:$M$94,Assumptions!$C$98:$M$98))))</f>
        <v>-316.9402795</v>
      </c>
      <c r="DL26" s="49">
        <f t="array" ref="DL26">-(IF(DL$2=1,Assumptions!$H27/12,-(SUMIF($D$2:$EE$2,DL$2-1,$D26:$EE26)/12)*(1+XLOOKUP(DL$2,Assumptions!$C$94:$M$94,Assumptions!$C$98:$M$98))))</f>
        <v>-316.9402795</v>
      </c>
      <c r="DM26" s="49">
        <f t="array" ref="DM26">-(IF(DM$2=1,Assumptions!$H27/12,-(SUMIF($D$2:$EE$2,DM$2-1,$D26:$EE26)/12)*(1+XLOOKUP(DM$2,Assumptions!$C$94:$M$94,Assumptions!$C$98:$M$98))))</f>
        <v>-316.9402795</v>
      </c>
      <c r="DN26" s="49">
        <f t="array" ref="DN26">-(IF(DN$2=1,Assumptions!$H27/12,-(SUMIF($D$2:$EE$2,DN$2-1,$D26:$EE26)/12)*(1+XLOOKUP(DN$2,Assumptions!$C$94:$M$94,Assumptions!$C$98:$M$98))))</f>
        <v>-316.9402795</v>
      </c>
      <c r="DO26" s="49">
        <f t="array" ref="DO26">-(IF(DO$2=1,Assumptions!$H27/12,-(SUMIF($D$2:$EE$2,DO$2-1,$D26:$EE26)/12)*(1+XLOOKUP(DO$2,Assumptions!$C$94:$M$94,Assumptions!$C$98:$M$98))))</f>
        <v>-316.9402795</v>
      </c>
      <c r="DP26" s="49">
        <f t="array" ref="DP26">-(IF(DP$2=1,Assumptions!$H27/12,-(SUMIF($D$2:$EE$2,DP$2-1,$D26:$EE26)/12)*(1+XLOOKUP(DP$2,Assumptions!$C$94:$M$94,Assumptions!$C$98:$M$98))))</f>
        <v>-316.9402795</v>
      </c>
      <c r="DQ26" s="49">
        <f t="array" ref="DQ26">-(IF(DQ$2=1,Assumptions!$H27/12,-(SUMIF($D$2:$EE$2,DQ$2-1,$D26:$EE26)/12)*(1+XLOOKUP(DQ$2,Assumptions!$C$94:$M$94,Assumptions!$C$98:$M$98))))</f>
        <v>-316.9402795</v>
      </c>
      <c r="DR26" s="49">
        <f t="array" ref="DR26">-(IF(DR$2=1,Assumptions!$H27/12,-(SUMIF($D$2:$EE$2,DR$2-1,$D26:$EE26)/12)*(1+XLOOKUP(DR$2,Assumptions!$C$94:$M$94,Assumptions!$C$98:$M$98))))</f>
        <v>-316.9402795</v>
      </c>
      <c r="DS26" s="49">
        <f t="array" ref="DS26">-(IF(DS$2=1,Assumptions!$H27/12,-(SUMIF($D$2:$EE$2,DS$2-1,$D26:$EE26)/12)*(1+XLOOKUP(DS$2,Assumptions!$C$94:$M$94,Assumptions!$C$98:$M$98))))</f>
        <v>-316.9402795</v>
      </c>
      <c r="DT26" s="49">
        <f t="array" ref="DT26">-(IF(DT$2=1,Assumptions!$H27/12,-(SUMIF($D$2:$EE$2,DT$2-1,$D26:$EE26)/12)*(1+XLOOKUP(DT$2,Assumptions!$C$94:$M$94,Assumptions!$C$98:$M$98))))</f>
        <v>-326.4484878</v>
      </c>
      <c r="DU26" s="49">
        <f t="array" ref="DU26">-(IF(DU$2=1,Assumptions!$H27/12,-(SUMIF($D$2:$EE$2,DU$2-1,$D26:$EE26)/12)*(1+XLOOKUP(DU$2,Assumptions!$C$94:$M$94,Assumptions!$C$98:$M$98))))</f>
        <v>-326.4484878</v>
      </c>
      <c r="DV26" s="49">
        <f t="array" ref="DV26">-(IF(DV$2=1,Assumptions!$H27/12,-(SUMIF($D$2:$EE$2,DV$2-1,$D26:$EE26)/12)*(1+XLOOKUP(DV$2,Assumptions!$C$94:$M$94,Assumptions!$C$98:$M$98))))</f>
        <v>-326.4484878</v>
      </c>
      <c r="DW26" s="49">
        <f t="array" ref="DW26">-(IF(DW$2=1,Assumptions!$H27/12,-(SUMIF($D$2:$EE$2,DW$2-1,$D26:$EE26)/12)*(1+XLOOKUP(DW$2,Assumptions!$C$94:$M$94,Assumptions!$C$98:$M$98))))</f>
        <v>-326.4484878</v>
      </c>
      <c r="DX26" s="49">
        <f t="array" ref="DX26">-(IF(DX$2=1,Assumptions!$H27/12,-(SUMIF($D$2:$EE$2,DX$2-1,$D26:$EE26)/12)*(1+XLOOKUP(DX$2,Assumptions!$C$94:$M$94,Assumptions!$C$98:$M$98))))</f>
        <v>-326.4484878</v>
      </c>
      <c r="DY26" s="49">
        <f t="array" ref="DY26">-(IF(DY$2=1,Assumptions!$H27/12,-(SUMIF($D$2:$EE$2,DY$2-1,$D26:$EE26)/12)*(1+XLOOKUP(DY$2,Assumptions!$C$94:$M$94,Assumptions!$C$98:$M$98))))</f>
        <v>-326.4484878</v>
      </c>
      <c r="DZ26" s="49">
        <f t="array" ref="DZ26">-(IF(DZ$2=1,Assumptions!$H27/12,-(SUMIF($D$2:$EE$2,DZ$2-1,$D26:$EE26)/12)*(1+XLOOKUP(DZ$2,Assumptions!$C$94:$M$94,Assumptions!$C$98:$M$98))))</f>
        <v>-326.4484878</v>
      </c>
      <c r="EA26" s="49">
        <f t="array" ref="EA26">-(IF(EA$2=1,Assumptions!$H27/12,-(SUMIF($D$2:$EE$2,EA$2-1,$D26:$EE26)/12)*(1+XLOOKUP(EA$2,Assumptions!$C$94:$M$94,Assumptions!$C$98:$M$98))))</f>
        <v>-326.4484878</v>
      </c>
      <c r="EB26" s="49">
        <f t="array" ref="EB26">-(IF(EB$2=1,Assumptions!$H27/12,-(SUMIF($D$2:$EE$2,EB$2-1,$D26:$EE26)/12)*(1+XLOOKUP(EB$2,Assumptions!$C$94:$M$94,Assumptions!$C$98:$M$98))))</f>
        <v>-326.4484878</v>
      </c>
      <c r="EC26" s="49">
        <f t="array" ref="EC26">-(IF(EC$2=1,Assumptions!$H27/12,-(SUMIF($D$2:$EE$2,EC$2-1,$D26:$EE26)/12)*(1+XLOOKUP(EC$2,Assumptions!$C$94:$M$94,Assumptions!$C$98:$M$98))))</f>
        <v>-326.4484878</v>
      </c>
      <c r="ED26" s="49">
        <f t="array" ref="ED26">-(IF(ED$2=1,Assumptions!$H27/12,-(SUMIF($D$2:$EE$2,ED$2-1,$D26:$EE26)/12)*(1+XLOOKUP(ED$2,Assumptions!$C$94:$M$94,Assumptions!$C$98:$M$98))))</f>
        <v>-326.4484878</v>
      </c>
      <c r="EE26" s="49">
        <f t="array" ref="EE26">-(IF(EE$2=1,Assumptions!$H27/12,-(SUMIF($D$2:$EE$2,EE$2-1,$D26:$EE26)/12)*(1+XLOOKUP(EE$2,Assumptions!$C$94:$M$94,Assumptions!$C$98:$M$98))))</f>
        <v>-326.4484878</v>
      </c>
    </row>
    <row r="27" ht="15.75" customHeight="1">
      <c r="A27" s="1"/>
      <c r="B27" s="1"/>
      <c r="C27" s="1" t="str">
        <f>Assumptions!B28</f>
        <v>Utilities (Electricity, Water, Gas, Cable &amp; Internet)</v>
      </c>
      <c r="D27" s="49">
        <f t="array" ref="D27">-(IF(D$2=1,Assumptions!$H28/12,-(SUMIF($D$2:$EE$2,D$2-1,$D27:$EE27)/12)*(1+XLOOKUP(D$2,Assumptions!$C$94:$M$94,Assumptions!$C$98:$M$98))))</f>
        <v>-1001.881858</v>
      </c>
      <c r="E27" s="49">
        <f t="array" ref="E27">-(IF(E$2=1,Assumptions!$H28/12,-(SUMIF($D$2:$EE$2,E$2-1,$D27:$EE27)/12)*(1+XLOOKUP(E$2,Assumptions!$C$94:$M$94,Assumptions!$C$98:$M$98))))</f>
        <v>-1001.881858</v>
      </c>
      <c r="F27" s="49">
        <f t="array" ref="F27">-(IF(F$2=1,Assumptions!$H28/12,-(SUMIF($D$2:$EE$2,F$2-1,$D27:$EE27)/12)*(1+XLOOKUP(F$2,Assumptions!$C$94:$M$94,Assumptions!$C$98:$M$98))))</f>
        <v>-1001.881858</v>
      </c>
      <c r="G27" s="49">
        <f t="array" ref="G27">-(IF(G$2=1,Assumptions!$H28/12,-(SUMIF($D$2:$EE$2,G$2-1,$D27:$EE27)/12)*(1+XLOOKUP(G$2,Assumptions!$C$94:$M$94,Assumptions!$C$98:$M$98))))</f>
        <v>-1001.881858</v>
      </c>
      <c r="H27" s="49">
        <f t="array" ref="H27">-(IF(H$2=1,Assumptions!$H28/12,-(SUMIF($D$2:$EE$2,H$2-1,$D27:$EE27)/12)*(1+XLOOKUP(H$2,Assumptions!$C$94:$M$94,Assumptions!$C$98:$M$98))))</f>
        <v>-1001.881858</v>
      </c>
      <c r="I27" s="49">
        <f t="array" ref="I27">-(IF(I$2=1,Assumptions!$H28/12,-(SUMIF($D$2:$EE$2,I$2-1,$D27:$EE27)/12)*(1+XLOOKUP(I$2,Assumptions!$C$94:$M$94,Assumptions!$C$98:$M$98))))</f>
        <v>-1001.881858</v>
      </c>
      <c r="J27" s="49">
        <f t="array" ref="J27">-(IF(J$2=1,Assumptions!$H28/12,-(SUMIF($D$2:$EE$2,J$2-1,$D27:$EE27)/12)*(1+XLOOKUP(J$2,Assumptions!$C$94:$M$94,Assumptions!$C$98:$M$98))))</f>
        <v>-1001.881858</v>
      </c>
      <c r="K27" s="49">
        <f t="array" ref="K27">-(IF(K$2=1,Assumptions!$H28/12,-(SUMIF($D$2:$EE$2,K$2-1,$D27:$EE27)/12)*(1+XLOOKUP(K$2,Assumptions!$C$94:$M$94,Assumptions!$C$98:$M$98))))</f>
        <v>-1001.881858</v>
      </c>
      <c r="L27" s="49">
        <f t="array" ref="L27">-(IF(L$2=1,Assumptions!$H28/12,-(SUMIF($D$2:$EE$2,L$2-1,$D27:$EE27)/12)*(1+XLOOKUP(L$2,Assumptions!$C$94:$M$94,Assumptions!$C$98:$M$98))))</f>
        <v>-1001.881858</v>
      </c>
      <c r="M27" s="49">
        <f t="array" ref="M27">-(IF(M$2=1,Assumptions!$H28/12,-(SUMIF($D$2:$EE$2,M$2-1,$D27:$EE27)/12)*(1+XLOOKUP(M$2,Assumptions!$C$94:$M$94,Assumptions!$C$98:$M$98))))</f>
        <v>-1001.881858</v>
      </c>
      <c r="N27" s="49">
        <f t="array" ref="N27">-(IF(N$2=1,Assumptions!$H28/12,-(SUMIF($D$2:$EE$2,N$2-1,$D27:$EE27)/12)*(1+XLOOKUP(N$2,Assumptions!$C$94:$M$94,Assumptions!$C$98:$M$98))))</f>
        <v>-1001.881858</v>
      </c>
      <c r="O27" s="49">
        <f t="array" ref="O27">-(IF(O$2=1,Assumptions!$H28/12,-(SUMIF($D$2:$EE$2,O$2-1,$D27:$EE27)/12)*(1+XLOOKUP(O$2,Assumptions!$C$94:$M$94,Assumptions!$C$98:$M$98))))</f>
        <v>-1001.881858</v>
      </c>
      <c r="P27" s="49">
        <f t="array" ref="P27">-(IF(P$2=1,Assumptions!$H28/12,-(SUMIF($D$2:$EE$2,P$2-1,$D27:$EE27)/12)*(1+XLOOKUP(P$2,Assumptions!$C$94:$M$94,Assumptions!$C$98:$M$98))))</f>
        <v>-1031.938314</v>
      </c>
      <c r="Q27" s="49">
        <f t="array" ref="Q27">-(IF(Q$2=1,Assumptions!$H28/12,-(SUMIF($D$2:$EE$2,Q$2-1,$D27:$EE27)/12)*(1+XLOOKUP(Q$2,Assumptions!$C$94:$M$94,Assumptions!$C$98:$M$98))))</f>
        <v>-1031.938314</v>
      </c>
      <c r="R27" s="49">
        <f t="array" ref="R27">-(IF(R$2=1,Assumptions!$H28/12,-(SUMIF($D$2:$EE$2,R$2-1,$D27:$EE27)/12)*(1+XLOOKUP(R$2,Assumptions!$C$94:$M$94,Assumptions!$C$98:$M$98))))</f>
        <v>-1031.938314</v>
      </c>
      <c r="S27" s="49">
        <f t="array" ref="S27">-(IF(S$2=1,Assumptions!$H28/12,-(SUMIF($D$2:$EE$2,S$2-1,$D27:$EE27)/12)*(1+XLOOKUP(S$2,Assumptions!$C$94:$M$94,Assumptions!$C$98:$M$98))))</f>
        <v>-1031.938314</v>
      </c>
      <c r="T27" s="49">
        <f t="array" ref="T27">-(IF(T$2=1,Assumptions!$H28/12,-(SUMIF($D$2:$EE$2,T$2-1,$D27:$EE27)/12)*(1+XLOOKUP(T$2,Assumptions!$C$94:$M$94,Assumptions!$C$98:$M$98))))</f>
        <v>-1031.938314</v>
      </c>
      <c r="U27" s="49">
        <f t="array" ref="U27">-(IF(U$2=1,Assumptions!$H28/12,-(SUMIF($D$2:$EE$2,U$2-1,$D27:$EE27)/12)*(1+XLOOKUP(U$2,Assumptions!$C$94:$M$94,Assumptions!$C$98:$M$98))))</f>
        <v>-1031.938314</v>
      </c>
      <c r="V27" s="49">
        <f t="array" ref="V27">-(IF(V$2=1,Assumptions!$H28/12,-(SUMIF($D$2:$EE$2,V$2-1,$D27:$EE27)/12)*(1+XLOOKUP(V$2,Assumptions!$C$94:$M$94,Assumptions!$C$98:$M$98))))</f>
        <v>-1031.938314</v>
      </c>
      <c r="W27" s="49">
        <f t="array" ref="W27">-(IF(W$2=1,Assumptions!$H28/12,-(SUMIF($D$2:$EE$2,W$2-1,$D27:$EE27)/12)*(1+XLOOKUP(W$2,Assumptions!$C$94:$M$94,Assumptions!$C$98:$M$98))))</f>
        <v>-1031.938314</v>
      </c>
      <c r="X27" s="49">
        <f t="array" ref="X27">-(IF(X$2=1,Assumptions!$H28/12,-(SUMIF($D$2:$EE$2,X$2-1,$D27:$EE27)/12)*(1+XLOOKUP(X$2,Assumptions!$C$94:$M$94,Assumptions!$C$98:$M$98))))</f>
        <v>-1031.938314</v>
      </c>
      <c r="Y27" s="49">
        <f t="array" ref="Y27">-(IF(Y$2=1,Assumptions!$H28/12,-(SUMIF($D$2:$EE$2,Y$2-1,$D27:$EE27)/12)*(1+XLOOKUP(Y$2,Assumptions!$C$94:$M$94,Assumptions!$C$98:$M$98))))</f>
        <v>-1031.938314</v>
      </c>
      <c r="Z27" s="49">
        <f t="array" ref="Z27">-(IF(Z$2=1,Assumptions!$H28/12,-(SUMIF($D$2:$EE$2,Z$2-1,$D27:$EE27)/12)*(1+XLOOKUP(Z$2,Assumptions!$C$94:$M$94,Assumptions!$C$98:$M$98))))</f>
        <v>-1031.938314</v>
      </c>
      <c r="AA27" s="49">
        <f t="array" ref="AA27">-(IF(AA$2=1,Assumptions!$H28/12,-(SUMIF($D$2:$EE$2,AA$2-1,$D27:$EE27)/12)*(1+XLOOKUP(AA$2,Assumptions!$C$94:$M$94,Assumptions!$C$98:$M$98))))</f>
        <v>-1031.938314</v>
      </c>
      <c r="AB27" s="49">
        <f t="array" ref="AB27">-(IF(AB$2=1,Assumptions!$H28/12,-(SUMIF($D$2:$EE$2,AB$2-1,$D27:$EE27)/12)*(1+XLOOKUP(AB$2,Assumptions!$C$94:$M$94,Assumptions!$C$98:$M$98))))</f>
        <v>-1062.896464</v>
      </c>
      <c r="AC27" s="49">
        <f t="array" ref="AC27">-(IF(AC$2=1,Assumptions!$H28/12,-(SUMIF($D$2:$EE$2,AC$2-1,$D27:$EE27)/12)*(1+XLOOKUP(AC$2,Assumptions!$C$94:$M$94,Assumptions!$C$98:$M$98))))</f>
        <v>-1062.896464</v>
      </c>
      <c r="AD27" s="49">
        <f t="array" ref="AD27">-(IF(AD$2=1,Assumptions!$H28/12,-(SUMIF($D$2:$EE$2,AD$2-1,$D27:$EE27)/12)*(1+XLOOKUP(AD$2,Assumptions!$C$94:$M$94,Assumptions!$C$98:$M$98))))</f>
        <v>-1062.896464</v>
      </c>
      <c r="AE27" s="49">
        <f t="array" ref="AE27">-(IF(AE$2=1,Assumptions!$H28/12,-(SUMIF($D$2:$EE$2,AE$2-1,$D27:$EE27)/12)*(1+XLOOKUP(AE$2,Assumptions!$C$94:$M$94,Assumptions!$C$98:$M$98))))</f>
        <v>-1062.896464</v>
      </c>
      <c r="AF27" s="49">
        <f t="array" ref="AF27">-(IF(AF$2=1,Assumptions!$H28/12,-(SUMIF($D$2:$EE$2,AF$2-1,$D27:$EE27)/12)*(1+XLOOKUP(AF$2,Assumptions!$C$94:$M$94,Assumptions!$C$98:$M$98))))</f>
        <v>-1062.896464</v>
      </c>
      <c r="AG27" s="49">
        <f t="array" ref="AG27">-(IF(AG$2=1,Assumptions!$H28/12,-(SUMIF($D$2:$EE$2,AG$2-1,$D27:$EE27)/12)*(1+XLOOKUP(AG$2,Assumptions!$C$94:$M$94,Assumptions!$C$98:$M$98))))</f>
        <v>-1062.896464</v>
      </c>
      <c r="AH27" s="49">
        <f t="array" ref="AH27">-(IF(AH$2=1,Assumptions!$H28/12,-(SUMIF($D$2:$EE$2,AH$2-1,$D27:$EE27)/12)*(1+XLOOKUP(AH$2,Assumptions!$C$94:$M$94,Assumptions!$C$98:$M$98))))</f>
        <v>-1062.896464</v>
      </c>
      <c r="AI27" s="49">
        <f t="array" ref="AI27">-(IF(AI$2=1,Assumptions!$H28/12,-(SUMIF($D$2:$EE$2,AI$2-1,$D27:$EE27)/12)*(1+XLOOKUP(AI$2,Assumptions!$C$94:$M$94,Assumptions!$C$98:$M$98))))</f>
        <v>-1062.896464</v>
      </c>
      <c r="AJ27" s="49">
        <f t="array" ref="AJ27">-(IF(AJ$2=1,Assumptions!$H28/12,-(SUMIF($D$2:$EE$2,AJ$2-1,$D27:$EE27)/12)*(1+XLOOKUP(AJ$2,Assumptions!$C$94:$M$94,Assumptions!$C$98:$M$98))))</f>
        <v>-1062.896464</v>
      </c>
      <c r="AK27" s="49">
        <f t="array" ref="AK27">-(IF(AK$2=1,Assumptions!$H28/12,-(SUMIF($D$2:$EE$2,AK$2-1,$D27:$EE27)/12)*(1+XLOOKUP(AK$2,Assumptions!$C$94:$M$94,Assumptions!$C$98:$M$98))))</f>
        <v>-1062.896464</v>
      </c>
      <c r="AL27" s="49">
        <f t="array" ref="AL27">-(IF(AL$2=1,Assumptions!$H28/12,-(SUMIF($D$2:$EE$2,AL$2-1,$D27:$EE27)/12)*(1+XLOOKUP(AL$2,Assumptions!$C$94:$M$94,Assumptions!$C$98:$M$98))))</f>
        <v>-1062.896464</v>
      </c>
      <c r="AM27" s="49">
        <f t="array" ref="AM27">-(IF(AM$2=1,Assumptions!$H28/12,-(SUMIF($D$2:$EE$2,AM$2-1,$D27:$EE27)/12)*(1+XLOOKUP(AM$2,Assumptions!$C$94:$M$94,Assumptions!$C$98:$M$98))))</f>
        <v>-1062.896464</v>
      </c>
      <c r="AN27" s="49">
        <f t="array" ref="AN27">-(IF(AN$2=1,Assumptions!$H28/12,-(SUMIF($D$2:$EE$2,AN$2-1,$D27:$EE27)/12)*(1+XLOOKUP(AN$2,Assumptions!$C$94:$M$94,Assumptions!$C$98:$M$98))))</f>
        <v>-1094.783357</v>
      </c>
      <c r="AO27" s="49">
        <f t="array" ref="AO27">-(IF(AO$2=1,Assumptions!$H28/12,-(SUMIF($D$2:$EE$2,AO$2-1,$D27:$EE27)/12)*(1+XLOOKUP(AO$2,Assumptions!$C$94:$M$94,Assumptions!$C$98:$M$98))))</f>
        <v>-1094.783357</v>
      </c>
      <c r="AP27" s="49">
        <f t="array" ref="AP27">-(IF(AP$2=1,Assumptions!$H28/12,-(SUMIF($D$2:$EE$2,AP$2-1,$D27:$EE27)/12)*(1+XLOOKUP(AP$2,Assumptions!$C$94:$M$94,Assumptions!$C$98:$M$98))))</f>
        <v>-1094.783357</v>
      </c>
      <c r="AQ27" s="49">
        <f t="array" ref="AQ27">-(IF(AQ$2=1,Assumptions!$H28/12,-(SUMIF($D$2:$EE$2,AQ$2-1,$D27:$EE27)/12)*(1+XLOOKUP(AQ$2,Assumptions!$C$94:$M$94,Assumptions!$C$98:$M$98))))</f>
        <v>-1094.783357</v>
      </c>
      <c r="AR27" s="49">
        <f t="array" ref="AR27">-(IF(AR$2=1,Assumptions!$H28/12,-(SUMIF($D$2:$EE$2,AR$2-1,$D27:$EE27)/12)*(1+XLOOKUP(AR$2,Assumptions!$C$94:$M$94,Assumptions!$C$98:$M$98))))</f>
        <v>-1094.783357</v>
      </c>
      <c r="AS27" s="49">
        <f t="array" ref="AS27">-(IF(AS$2=1,Assumptions!$H28/12,-(SUMIF($D$2:$EE$2,AS$2-1,$D27:$EE27)/12)*(1+XLOOKUP(AS$2,Assumptions!$C$94:$M$94,Assumptions!$C$98:$M$98))))</f>
        <v>-1094.783357</v>
      </c>
      <c r="AT27" s="49">
        <f t="array" ref="AT27">-(IF(AT$2=1,Assumptions!$H28/12,-(SUMIF($D$2:$EE$2,AT$2-1,$D27:$EE27)/12)*(1+XLOOKUP(AT$2,Assumptions!$C$94:$M$94,Assumptions!$C$98:$M$98))))</f>
        <v>-1094.783357</v>
      </c>
      <c r="AU27" s="49">
        <f t="array" ref="AU27">-(IF(AU$2=1,Assumptions!$H28/12,-(SUMIF($D$2:$EE$2,AU$2-1,$D27:$EE27)/12)*(1+XLOOKUP(AU$2,Assumptions!$C$94:$M$94,Assumptions!$C$98:$M$98))))</f>
        <v>-1094.783357</v>
      </c>
      <c r="AV27" s="49">
        <f t="array" ref="AV27">-(IF(AV$2=1,Assumptions!$H28/12,-(SUMIF($D$2:$EE$2,AV$2-1,$D27:$EE27)/12)*(1+XLOOKUP(AV$2,Assumptions!$C$94:$M$94,Assumptions!$C$98:$M$98))))</f>
        <v>-1094.783357</v>
      </c>
      <c r="AW27" s="49">
        <f t="array" ref="AW27">-(IF(AW$2=1,Assumptions!$H28/12,-(SUMIF($D$2:$EE$2,AW$2-1,$D27:$EE27)/12)*(1+XLOOKUP(AW$2,Assumptions!$C$94:$M$94,Assumptions!$C$98:$M$98))))</f>
        <v>-1094.783357</v>
      </c>
      <c r="AX27" s="49">
        <f t="array" ref="AX27">-(IF(AX$2=1,Assumptions!$H28/12,-(SUMIF($D$2:$EE$2,AX$2-1,$D27:$EE27)/12)*(1+XLOOKUP(AX$2,Assumptions!$C$94:$M$94,Assumptions!$C$98:$M$98))))</f>
        <v>-1094.783357</v>
      </c>
      <c r="AY27" s="49">
        <f t="array" ref="AY27">-(IF(AY$2=1,Assumptions!$H28/12,-(SUMIF($D$2:$EE$2,AY$2-1,$D27:$EE27)/12)*(1+XLOOKUP(AY$2,Assumptions!$C$94:$M$94,Assumptions!$C$98:$M$98))))</f>
        <v>-1094.783357</v>
      </c>
      <c r="AZ27" s="49">
        <f t="array" ref="AZ27">-(IF(AZ$2=1,Assumptions!$H28/12,-(SUMIF($D$2:$EE$2,AZ$2-1,$D27:$EE27)/12)*(1+XLOOKUP(AZ$2,Assumptions!$C$94:$M$94,Assumptions!$C$98:$M$98))))</f>
        <v>-1127.626858</v>
      </c>
      <c r="BA27" s="49">
        <f t="array" ref="BA27">-(IF(BA$2=1,Assumptions!$H28/12,-(SUMIF($D$2:$EE$2,BA$2-1,$D27:$EE27)/12)*(1+XLOOKUP(BA$2,Assumptions!$C$94:$M$94,Assumptions!$C$98:$M$98))))</f>
        <v>-1127.626858</v>
      </c>
      <c r="BB27" s="49">
        <f t="array" ref="BB27">-(IF(BB$2=1,Assumptions!$H28/12,-(SUMIF($D$2:$EE$2,BB$2-1,$D27:$EE27)/12)*(1+XLOOKUP(BB$2,Assumptions!$C$94:$M$94,Assumptions!$C$98:$M$98))))</f>
        <v>-1127.626858</v>
      </c>
      <c r="BC27" s="49">
        <f t="array" ref="BC27">-(IF(BC$2=1,Assumptions!$H28/12,-(SUMIF($D$2:$EE$2,BC$2-1,$D27:$EE27)/12)*(1+XLOOKUP(BC$2,Assumptions!$C$94:$M$94,Assumptions!$C$98:$M$98))))</f>
        <v>-1127.626858</v>
      </c>
      <c r="BD27" s="49">
        <f t="array" ref="BD27">-(IF(BD$2=1,Assumptions!$H28/12,-(SUMIF($D$2:$EE$2,BD$2-1,$D27:$EE27)/12)*(1+XLOOKUP(BD$2,Assumptions!$C$94:$M$94,Assumptions!$C$98:$M$98))))</f>
        <v>-1127.626858</v>
      </c>
      <c r="BE27" s="49">
        <f t="array" ref="BE27">-(IF(BE$2=1,Assumptions!$H28/12,-(SUMIF($D$2:$EE$2,BE$2-1,$D27:$EE27)/12)*(1+XLOOKUP(BE$2,Assumptions!$C$94:$M$94,Assumptions!$C$98:$M$98))))</f>
        <v>-1127.626858</v>
      </c>
      <c r="BF27" s="49">
        <f t="array" ref="BF27">-(IF(BF$2=1,Assumptions!$H28/12,-(SUMIF($D$2:$EE$2,BF$2-1,$D27:$EE27)/12)*(1+XLOOKUP(BF$2,Assumptions!$C$94:$M$94,Assumptions!$C$98:$M$98))))</f>
        <v>-1127.626858</v>
      </c>
      <c r="BG27" s="49">
        <f t="array" ref="BG27">-(IF(BG$2=1,Assumptions!$H28/12,-(SUMIF($D$2:$EE$2,BG$2-1,$D27:$EE27)/12)*(1+XLOOKUP(BG$2,Assumptions!$C$94:$M$94,Assumptions!$C$98:$M$98))))</f>
        <v>-1127.626858</v>
      </c>
      <c r="BH27" s="49">
        <f t="array" ref="BH27">-(IF(BH$2=1,Assumptions!$H28/12,-(SUMIF($D$2:$EE$2,BH$2-1,$D27:$EE27)/12)*(1+XLOOKUP(BH$2,Assumptions!$C$94:$M$94,Assumptions!$C$98:$M$98))))</f>
        <v>-1127.626858</v>
      </c>
      <c r="BI27" s="49">
        <f t="array" ref="BI27">-(IF(BI$2=1,Assumptions!$H28/12,-(SUMIF($D$2:$EE$2,BI$2-1,$D27:$EE27)/12)*(1+XLOOKUP(BI$2,Assumptions!$C$94:$M$94,Assumptions!$C$98:$M$98))))</f>
        <v>-1127.626858</v>
      </c>
      <c r="BJ27" s="49">
        <f t="array" ref="BJ27">-(IF(BJ$2=1,Assumptions!$H28/12,-(SUMIF($D$2:$EE$2,BJ$2-1,$D27:$EE27)/12)*(1+XLOOKUP(BJ$2,Assumptions!$C$94:$M$94,Assumptions!$C$98:$M$98))))</f>
        <v>-1127.626858</v>
      </c>
      <c r="BK27" s="49">
        <f t="array" ref="BK27">-(IF(BK$2=1,Assumptions!$H28/12,-(SUMIF($D$2:$EE$2,BK$2-1,$D27:$EE27)/12)*(1+XLOOKUP(BK$2,Assumptions!$C$94:$M$94,Assumptions!$C$98:$M$98))))</f>
        <v>-1127.626858</v>
      </c>
      <c r="BL27" s="49">
        <f t="array" ref="BL27">-(IF(BL$2=1,Assumptions!$H28/12,-(SUMIF($D$2:$EE$2,BL$2-1,$D27:$EE27)/12)*(1+XLOOKUP(BL$2,Assumptions!$C$94:$M$94,Assumptions!$C$98:$M$98))))</f>
        <v>-1161.455664</v>
      </c>
      <c r="BM27" s="49">
        <f t="array" ref="BM27">-(IF(BM$2=1,Assumptions!$H28/12,-(SUMIF($D$2:$EE$2,BM$2-1,$D27:$EE27)/12)*(1+XLOOKUP(BM$2,Assumptions!$C$94:$M$94,Assumptions!$C$98:$M$98))))</f>
        <v>-1161.455664</v>
      </c>
      <c r="BN27" s="49">
        <f t="array" ref="BN27">-(IF(BN$2=1,Assumptions!$H28/12,-(SUMIF($D$2:$EE$2,BN$2-1,$D27:$EE27)/12)*(1+XLOOKUP(BN$2,Assumptions!$C$94:$M$94,Assumptions!$C$98:$M$98))))</f>
        <v>-1161.455664</v>
      </c>
      <c r="BO27" s="49">
        <f t="array" ref="BO27">-(IF(BO$2=1,Assumptions!$H28/12,-(SUMIF($D$2:$EE$2,BO$2-1,$D27:$EE27)/12)*(1+XLOOKUP(BO$2,Assumptions!$C$94:$M$94,Assumptions!$C$98:$M$98))))</f>
        <v>-1161.455664</v>
      </c>
      <c r="BP27" s="49">
        <f t="array" ref="BP27">-(IF(BP$2=1,Assumptions!$H28/12,-(SUMIF($D$2:$EE$2,BP$2-1,$D27:$EE27)/12)*(1+XLOOKUP(BP$2,Assumptions!$C$94:$M$94,Assumptions!$C$98:$M$98))))</f>
        <v>-1161.455664</v>
      </c>
      <c r="BQ27" s="49">
        <f t="array" ref="BQ27">-(IF(BQ$2=1,Assumptions!$H28/12,-(SUMIF($D$2:$EE$2,BQ$2-1,$D27:$EE27)/12)*(1+XLOOKUP(BQ$2,Assumptions!$C$94:$M$94,Assumptions!$C$98:$M$98))))</f>
        <v>-1161.455664</v>
      </c>
      <c r="BR27" s="49">
        <f t="array" ref="BR27">-(IF(BR$2=1,Assumptions!$H28/12,-(SUMIF($D$2:$EE$2,BR$2-1,$D27:$EE27)/12)*(1+XLOOKUP(BR$2,Assumptions!$C$94:$M$94,Assumptions!$C$98:$M$98))))</f>
        <v>-1161.455664</v>
      </c>
      <c r="BS27" s="49">
        <f t="array" ref="BS27">-(IF(BS$2=1,Assumptions!$H28/12,-(SUMIF($D$2:$EE$2,BS$2-1,$D27:$EE27)/12)*(1+XLOOKUP(BS$2,Assumptions!$C$94:$M$94,Assumptions!$C$98:$M$98))))</f>
        <v>-1161.455664</v>
      </c>
      <c r="BT27" s="49">
        <f t="array" ref="BT27">-(IF(BT$2=1,Assumptions!$H28/12,-(SUMIF($D$2:$EE$2,BT$2-1,$D27:$EE27)/12)*(1+XLOOKUP(BT$2,Assumptions!$C$94:$M$94,Assumptions!$C$98:$M$98))))</f>
        <v>-1161.455664</v>
      </c>
      <c r="BU27" s="49">
        <f t="array" ref="BU27">-(IF(BU$2=1,Assumptions!$H28/12,-(SUMIF($D$2:$EE$2,BU$2-1,$D27:$EE27)/12)*(1+XLOOKUP(BU$2,Assumptions!$C$94:$M$94,Assumptions!$C$98:$M$98))))</f>
        <v>-1161.455664</v>
      </c>
      <c r="BV27" s="49">
        <f t="array" ref="BV27">-(IF(BV$2=1,Assumptions!$H28/12,-(SUMIF($D$2:$EE$2,BV$2-1,$D27:$EE27)/12)*(1+XLOOKUP(BV$2,Assumptions!$C$94:$M$94,Assumptions!$C$98:$M$98))))</f>
        <v>-1161.455664</v>
      </c>
      <c r="BW27" s="49">
        <f t="array" ref="BW27">-(IF(BW$2=1,Assumptions!$H28/12,-(SUMIF($D$2:$EE$2,BW$2-1,$D27:$EE27)/12)*(1+XLOOKUP(BW$2,Assumptions!$C$94:$M$94,Assumptions!$C$98:$M$98))))</f>
        <v>-1161.455664</v>
      </c>
      <c r="BX27" s="49">
        <f t="array" ref="BX27">-(IF(BX$2=1,Assumptions!$H28/12,-(SUMIF($D$2:$EE$2,BX$2-1,$D27:$EE27)/12)*(1+XLOOKUP(BX$2,Assumptions!$C$94:$M$94,Assumptions!$C$98:$M$98))))</f>
        <v>-1196.299334</v>
      </c>
      <c r="BY27" s="49">
        <f t="array" ref="BY27">-(IF(BY$2=1,Assumptions!$H28/12,-(SUMIF($D$2:$EE$2,BY$2-1,$D27:$EE27)/12)*(1+XLOOKUP(BY$2,Assumptions!$C$94:$M$94,Assumptions!$C$98:$M$98))))</f>
        <v>-1196.299334</v>
      </c>
      <c r="BZ27" s="49">
        <f t="array" ref="BZ27">-(IF(BZ$2=1,Assumptions!$H28/12,-(SUMIF($D$2:$EE$2,BZ$2-1,$D27:$EE27)/12)*(1+XLOOKUP(BZ$2,Assumptions!$C$94:$M$94,Assumptions!$C$98:$M$98))))</f>
        <v>-1196.299334</v>
      </c>
      <c r="CA27" s="49">
        <f t="array" ref="CA27">-(IF(CA$2=1,Assumptions!$H28/12,-(SUMIF($D$2:$EE$2,CA$2-1,$D27:$EE27)/12)*(1+XLOOKUP(CA$2,Assumptions!$C$94:$M$94,Assumptions!$C$98:$M$98))))</f>
        <v>-1196.299334</v>
      </c>
      <c r="CB27" s="49">
        <f t="array" ref="CB27">-(IF(CB$2=1,Assumptions!$H28/12,-(SUMIF($D$2:$EE$2,CB$2-1,$D27:$EE27)/12)*(1+XLOOKUP(CB$2,Assumptions!$C$94:$M$94,Assumptions!$C$98:$M$98))))</f>
        <v>-1196.299334</v>
      </c>
      <c r="CC27" s="49">
        <f t="array" ref="CC27">-(IF(CC$2=1,Assumptions!$H28/12,-(SUMIF($D$2:$EE$2,CC$2-1,$D27:$EE27)/12)*(1+XLOOKUP(CC$2,Assumptions!$C$94:$M$94,Assumptions!$C$98:$M$98))))</f>
        <v>-1196.299334</v>
      </c>
      <c r="CD27" s="49">
        <f t="array" ref="CD27">-(IF(CD$2=1,Assumptions!$H28/12,-(SUMIF($D$2:$EE$2,CD$2-1,$D27:$EE27)/12)*(1+XLOOKUP(CD$2,Assumptions!$C$94:$M$94,Assumptions!$C$98:$M$98))))</f>
        <v>-1196.299334</v>
      </c>
      <c r="CE27" s="49">
        <f t="array" ref="CE27">-(IF(CE$2=1,Assumptions!$H28/12,-(SUMIF($D$2:$EE$2,CE$2-1,$D27:$EE27)/12)*(1+XLOOKUP(CE$2,Assumptions!$C$94:$M$94,Assumptions!$C$98:$M$98))))</f>
        <v>-1196.299334</v>
      </c>
      <c r="CF27" s="49">
        <f t="array" ref="CF27">-(IF(CF$2=1,Assumptions!$H28/12,-(SUMIF($D$2:$EE$2,CF$2-1,$D27:$EE27)/12)*(1+XLOOKUP(CF$2,Assumptions!$C$94:$M$94,Assumptions!$C$98:$M$98))))</f>
        <v>-1196.299334</v>
      </c>
      <c r="CG27" s="49">
        <f t="array" ref="CG27">-(IF(CG$2=1,Assumptions!$H28/12,-(SUMIF($D$2:$EE$2,CG$2-1,$D27:$EE27)/12)*(1+XLOOKUP(CG$2,Assumptions!$C$94:$M$94,Assumptions!$C$98:$M$98))))</f>
        <v>-1196.299334</v>
      </c>
      <c r="CH27" s="49">
        <f t="array" ref="CH27">-(IF(CH$2=1,Assumptions!$H28/12,-(SUMIF($D$2:$EE$2,CH$2-1,$D27:$EE27)/12)*(1+XLOOKUP(CH$2,Assumptions!$C$94:$M$94,Assumptions!$C$98:$M$98))))</f>
        <v>-1196.299334</v>
      </c>
      <c r="CI27" s="49">
        <f t="array" ref="CI27">-(IF(CI$2=1,Assumptions!$H28/12,-(SUMIF($D$2:$EE$2,CI$2-1,$D27:$EE27)/12)*(1+XLOOKUP(CI$2,Assumptions!$C$94:$M$94,Assumptions!$C$98:$M$98))))</f>
        <v>-1196.299334</v>
      </c>
      <c r="CJ27" s="49">
        <f t="array" ref="CJ27">-(IF(CJ$2=1,Assumptions!$H28/12,-(SUMIF($D$2:$EE$2,CJ$2-1,$D27:$EE27)/12)*(1+XLOOKUP(CJ$2,Assumptions!$C$94:$M$94,Assumptions!$C$98:$M$98))))</f>
        <v>-1232.188314</v>
      </c>
      <c r="CK27" s="49">
        <f t="array" ref="CK27">-(IF(CK$2=1,Assumptions!$H28/12,-(SUMIF($D$2:$EE$2,CK$2-1,$D27:$EE27)/12)*(1+XLOOKUP(CK$2,Assumptions!$C$94:$M$94,Assumptions!$C$98:$M$98))))</f>
        <v>-1232.188314</v>
      </c>
      <c r="CL27" s="49">
        <f t="array" ref="CL27">-(IF(CL$2=1,Assumptions!$H28/12,-(SUMIF($D$2:$EE$2,CL$2-1,$D27:$EE27)/12)*(1+XLOOKUP(CL$2,Assumptions!$C$94:$M$94,Assumptions!$C$98:$M$98))))</f>
        <v>-1232.188314</v>
      </c>
      <c r="CM27" s="49">
        <f t="array" ref="CM27">-(IF(CM$2=1,Assumptions!$H28/12,-(SUMIF($D$2:$EE$2,CM$2-1,$D27:$EE27)/12)*(1+XLOOKUP(CM$2,Assumptions!$C$94:$M$94,Assumptions!$C$98:$M$98))))</f>
        <v>-1232.188314</v>
      </c>
      <c r="CN27" s="49">
        <f t="array" ref="CN27">-(IF(CN$2=1,Assumptions!$H28/12,-(SUMIF($D$2:$EE$2,CN$2-1,$D27:$EE27)/12)*(1+XLOOKUP(CN$2,Assumptions!$C$94:$M$94,Assumptions!$C$98:$M$98))))</f>
        <v>-1232.188314</v>
      </c>
      <c r="CO27" s="49">
        <f t="array" ref="CO27">-(IF(CO$2=1,Assumptions!$H28/12,-(SUMIF($D$2:$EE$2,CO$2-1,$D27:$EE27)/12)*(1+XLOOKUP(CO$2,Assumptions!$C$94:$M$94,Assumptions!$C$98:$M$98))))</f>
        <v>-1232.188314</v>
      </c>
      <c r="CP27" s="49">
        <f t="array" ref="CP27">-(IF(CP$2=1,Assumptions!$H28/12,-(SUMIF($D$2:$EE$2,CP$2-1,$D27:$EE27)/12)*(1+XLOOKUP(CP$2,Assumptions!$C$94:$M$94,Assumptions!$C$98:$M$98))))</f>
        <v>-1232.188314</v>
      </c>
      <c r="CQ27" s="49">
        <f t="array" ref="CQ27">-(IF(CQ$2=1,Assumptions!$H28/12,-(SUMIF($D$2:$EE$2,CQ$2-1,$D27:$EE27)/12)*(1+XLOOKUP(CQ$2,Assumptions!$C$94:$M$94,Assumptions!$C$98:$M$98))))</f>
        <v>-1232.188314</v>
      </c>
      <c r="CR27" s="49">
        <f t="array" ref="CR27">-(IF(CR$2=1,Assumptions!$H28/12,-(SUMIF($D$2:$EE$2,CR$2-1,$D27:$EE27)/12)*(1+XLOOKUP(CR$2,Assumptions!$C$94:$M$94,Assumptions!$C$98:$M$98))))</f>
        <v>-1232.188314</v>
      </c>
      <c r="CS27" s="49">
        <f t="array" ref="CS27">-(IF(CS$2=1,Assumptions!$H28/12,-(SUMIF($D$2:$EE$2,CS$2-1,$D27:$EE27)/12)*(1+XLOOKUP(CS$2,Assumptions!$C$94:$M$94,Assumptions!$C$98:$M$98))))</f>
        <v>-1232.188314</v>
      </c>
      <c r="CT27" s="49">
        <f t="array" ref="CT27">-(IF(CT$2=1,Assumptions!$H28/12,-(SUMIF($D$2:$EE$2,CT$2-1,$D27:$EE27)/12)*(1+XLOOKUP(CT$2,Assumptions!$C$94:$M$94,Assumptions!$C$98:$M$98))))</f>
        <v>-1232.188314</v>
      </c>
      <c r="CU27" s="49">
        <f t="array" ref="CU27">-(IF(CU$2=1,Assumptions!$H28/12,-(SUMIF($D$2:$EE$2,CU$2-1,$D27:$EE27)/12)*(1+XLOOKUP(CU$2,Assumptions!$C$94:$M$94,Assumptions!$C$98:$M$98))))</f>
        <v>-1232.188314</v>
      </c>
      <c r="CV27" s="49">
        <f t="array" ref="CV27">-(IF(CV$2=1,Assumptions!$H28/12,-(SUMIF($D$2:$EE$2,CV$2-1,$D27:$EE27)/12)*(1+XLOOKUP(CV$2,Assumptions!$C$94:$M$94,Assumptions!$C$98:$M$98))))</f>
        <v>-1269.153963</v>
      </c>
      <c r="CW27" s="49">
        <f t="array" ref="CW27">-(IF(CW$2=1,Assumptions!$H28/12,-(SUMIF($D$2:$EE$2,CW$2-1,$D27:$EE27)/12)*(1+XLOOKUP(CW$2,Assumptions!$C$94:$M$94,Assumptions!$C$98:$M$98))))</f>
        <v>-1269.153963</v>
      </c>
      <c r="CX27" s="49">
        <f t="array" ref="CX27">-(IF(CX$2=1,Assumptions!$H28/12,-(SUMIF($D$2:$EE$2,CX$2-1,$D27:$EE27)/12)*(1+XLOOKUP(CX$2,Assumptions!$C$94:$M$94,Assumptions!$C$98:$M$98))))</f>
        <v>-1269.153963</v>
      </c>
      <c r="CY27" s="49">
        <f t="array" ref="CY27">-(IF(CY$2=1,Assumptions!$H28/12,-(SUMIF($D$2:$EE$2,CY$2-1,$D27:$EE27)/12)*(1+XLOOKUP(CY$2,Assumptions!$C$94:$M$94,Assumptions!$C$98:$M$98))))</f>
        <v>-1269.153963</v>
      </c>
      <c r="CZ27" s="49">
        <f t="array" ref="CZ27">-(IF(CZ$2=1,Assumptions!$H28/12,-(SUMIF($D$2:$EE$2,CZ$2-1,$D27:$EE27)/12)*(1+XLOOKUP(CZ$2,Assumptions!$C$94:$M$94,Assumptions!$C$98:$M$98))))</f>
        <v>-1269.153963</v>
      </c>
      <c r="DA27" s="49">
        <f t="array" ref="DA27">-(IF(DA$2=1,Assumptions!$H28/12,-(SUMIF($D$2:$EE$2,DA$2-1,$D27:$EE27)/12)*(1+XLOOKUP(DA$2,Assumptions!$C$94:$M$94,Assumptions!$C$98:$M$98))))</f>
        <v>-1269.153963</v>
      </c>
      <c r="DB27" s="49">
        <f t="array" ref="DB27">-(IF(DB$2=1,Assumptions!$H28/12,-(SUMIF($D$2:$EE$2,DB$2-1,$D27:$EE27)/12)*(1+XLOOKUP(DB$2,Assumptions!$C$94:$M$94,Assumptions!$C$98:$M$98))))</f>
        <v>-1269.153963</v>
      </c>
      <c r="DC27" s="49">
        <f t="array" ref="DC27">-(IF(DC$2=1,Assumptions!$H28/12,-(SUMIF($D$2:$EE$2,DC$2-1,$D27:$EE27)/12)*(1+XLOOKUP(DC$2,Assumptions!$C$94:$M$94,Assumptions!$C$98:$M$98))))</f>
        <v>-1269.153963</v>
      </c>
      <c r="DD27" s="49">
        <f t="array" ref="DD27">-(IF(DD$2=1,Assumptions!$H28/12,-(SUMIF($D$2:$EE$2,DD$2-1,$D27:$EE27)/12)*(1+XLOOKUP(DD$2,Assumptions!$C$94:$M$94,Assumptions!$C$98:$M$98))))</f>
        <v>-1269.153963</v>
      </c>
      <c r="DE27" s="49">
        <f t="array" ref="DE27">-(IF(DE$2=1,Assumptions!$H28/12,-(SUMIF($D$2:$EE$2,DE$2-1,$D27:$EE27)/12)*(1+XLOOKUP(DE$2,Assumptions!$C$94:$M$94,Assumptions!$C$98:$M$98))))</f>
        <v>-1269.153963</v>
      </c>
      <c r="DF27" s="49">
        <f t="array" ref="DF27">-(IF(DF$2=1,Assumptions!$H28/12,-(SUMIF($D$2:$EE$2,DF$2-1,$D27:$EE27)/12)*(1+XLOOKUP(DF$2,Assumptions!$C$94:$M$94,Assumptions!$C$98:$M$98))))</f>
        <v>-1269.153963</v>
      </c>
      <c r="DG27" s="49">
        <f t="array" ref="DG27">-(IF(DG$2=1,Assumptions!$H28/12,-(SUMIF($D$2:$EE$2,DG$2-1,$D27:$EE27)/12)*(1+XLOOKUP(DG$2,Assumptions!$C$94:$M$94,Assumptions!$C$98:$M$98))))</f>
        <v>-1269.153963</v>
      </c>
      <c r="DH27" s="49">
        <f t="array" ref="DH27">-(IF(DH$2=1,Assumptions!$H28/12,-(SUMIF($D$2:$EE$2,DH$2-1,$D27:$EE27)/12)*(1+XLOOKUP(DH$2,Assumptions!$C$94:$M$94,Assumptions!$C$98:$M$98))))</f>
        <v>-1307.228582</v>
      </c>
      <c r="DI27" s="49">
        <f t="array" ref="DI27">-(IF(DI$2=1,Assumptions!$H28/12,-(SUMIF($D$2:$EE$2,DI$2-1,$D27:$EE27)/12)*(1+XLOOKUP(DI$2,Assumptions!$C$94:$M$94,Assumptions!$C$98:$M$98))))</f>
        <v>-1307.228582</v>
      </c>
      <c r="DJ27" s="49">
        <f t="array" ref="DJ27">-(IF(DJ$2=1,Assumptions!$H28/12,-(SUMIF($D$2:$EE$2,DJ$2-1,$D27:$EE27)/12)*(1+XLOOKUP(DJ$2,Assumptions!$C$94:$M$94,Assumptions!$C$98:$M$98))))</f>
        <v>-1307.228582</v>
      </c>
      <c r="DK27" s="49">
        <f t="array" ref="DK27">-(IF(DK$2=1,Assumptions!$H28/12,-(SUMIF($D$2:$EE$2,DK$2-1,$D27:$EE27)/12)*(1+XLOOKUP(DK$2,Assumptions!$C$94:$M$94,Assumptions!$C$98:$M$98))))</f>
        <v>-1307.228582</v>
      </c>
      <c r="DL27" s="49">
        <f t="array" ref="DL27">-(IF(DL$2=1,Assumptions!$H28/12,-(SUMIF($D$2:$EE$2,DL$2-1,$D27:$EE27)/12)*(1+XLOOKUP(DL$2,Assumptions!$C$94:$M$94,Assumptions!$C$98:$M$98))))</f>
        <v>-1307.228582</v>
      </c>
      <c r="DM27" s="49">
        <f t="array" ref="DM27">-(IF(DM$2=1,Assumptions!$H28/12,-(SUMIF($D$2:$EE$2,DM$2-1,$D27:$EE27)/12)*(1+XLOOKUP(DM$2,Assumptions!$C$94:$M$94,Assumptions!$C$98:$M$98))))</f>
        <v>-1307.228582</v>
      </c>
      <c r="DN27" s="49">
        <f t="array" ref="DN27">-(IF(DN$2=1,Assumptions!$H28/12,-(SUMIF($D$2:$EE$2,DN$2-1,$D27:$EE27)/12)*(1+XLOOKUP(DN$2,Assumptions!$C$94:$M$94,Assumptions!$C$98:$M$98))))</f>
        <v>-1307.228582</v>
      </c>
      <c r="DO27" s="49">
        <f t="array" ref="DO27">-(IF(DO$2=1,Assumptions!$H28/12,-(SUMIF($D$2:$EE$2,DO$2-1,$D27:$EE27)/12)*(1+XLOOKUP(DO$2,Assumptions!$C$94:$M$94,Assumptions!$C$98:$M$98))))</f>
        <v>-1307.228582</v>
      </c>
      <c r="DP27" s="49">
        <f t="array" ref="DP27">-(IF(DP$2=1,Assumptions!$H28/12,-(SUMIF($D$2:$EE$2,DP$2-1,$D27:$EE27)/12)*(1+XLOOKUP(DP$2,Assumptions!$C$94:$M$94,Assumptions!$C$98:$M$98))))</f>
        <v>-1307.228582</v>
      </c>
      <c r="DQ27" s="49">
        <f t="array" ref="DQ27">-(IF(DQ$2=1,Assumptions!$H28/12,-(SUMIF($D$2:$EE$2,DQ$2-1,$D27:$EE27)/12)*(1+XLOOKUP(DQ$2,Assumptions!$C$94:$M$94,Assumptions!$C$98:$M$98))))</f>
        <v>-1307.228582</v>
      </c>
      <c r="DR27" s="49">
        <f t="array" ref="DR27">-(IF(DR$2=1,Assumptions!$H28/12,-(SUMIF($D$2:$EE$2,DR$2-1,$D27:$EE27)/12)*(1+XLOOKUP(DR$2,Assumptions!$C$94:$M$94,Assumptions!$C$98:$M$98))))</f>
        <v>-1307.228582</v>
      </c>
      <c r="DS27" s="49">
        <f t="array" ref="DS27">-(IF(DS$2=1,Assumptions!$H28/12,-(SUMIF($D$2:$EE$2,DS$2-1,$D27:$EE27)/12)*(1+XLOOKUP(DS$2,Assumptions!$C$94:$M$94,Assumptions!$C$98:$M$98))))</f>
        <v>-1307.228582</v>
      </c>
      <c r="DT27" s="49">
        <f t="array" ref="DT27">-(IF(DT$2=1,Assumptions!$H28/12,-(SUMIF($D$2:$EE$2,DT$2-1,$D27:$EE27)/12)*(1+XLOOKUP(DT$2,Assumptions!$C$94:$M$94,Assumptions!$C$98:$M$98))))</f>
        <v>-1346.44544</v>
      </c>
      <c r="DU27" s="49">
        <f t="array" ref="DU27">-(IF(DU$2=1,Assumptions!$H28/12,-(SUMIF($D$2:$EE$2,DU$2-1,$D27:$EE27)/12)*(1+XLOOKUP(DU$2,Assumptions!$C$94:$M$94,Assumptions!$C$98:$M$98))))</f>
        <v>-1346.44544</v>
      </c>
      <c r="DV27" s="49">
        <f t="array" ref="DV27">-(IF(DV$2=1,Assumptions!$H28/12,-(SUMIF($D$2:$EE$2,DV$2-1,$D27:$EE27)/12)*(1+XLOOKUP(DV$2,Assumptions!$C$94:$M$94,Assumptions!$C$98:$M$98))))</f>
        <v>-1346.44544</v>
      </c>
      <c r="DW27" s="49">
        <f t="array" ref="DW27">-(IF(DW$2=1,Assumptions!$H28/12,-(SUMIF($D$2:$EE$2,DW$2-1,$D27:$EE27)/12)*(1+XLOOKUP(DW$2,Assumptions!$C$94:$M$94,Assumptions!$C$98:$M$98))))</f>
        <v>-1346.44544</v>
      </c>
      <c r="DX27" s="49">
        <f t="array" ref="DX27">-(IF(DX$2=1,Assumptions!$H28/12,-(SUMIF($D$2:$EE$2,DX$2-1,$D27:$EE27)/12)*(1+XLOOKUP(DX$2,Assumptions!$C$94:$M$94,Assumptions!$C$98:$M$98))))</f>
        <v>-1346.44544</v>
      </c>
      <c r="DY27" s="49">
        <f t="array" ref="DY27">-(IF(DY$2=1,Assumptions!$H28/12,-(SUMIF($D$2:$EE$2,DY$2-1,$D27:$EE27)/12)*(1+XLOOKUP(DY$2,Assumptions!$C$94:$M$94,Assumptions!$C$98:$M$98))))</f>
        <v>-1346.44544</v>
      </c>
      <c r="DZ27" s="49">
        <f t="array" ref="DZ27">-(IF(DZ$2=1,Assumptions!$H28/12,-(SUMIF($D$2:$EE$2,DZ$2-1,$D27:$EE27)/12)*(1+XLOOKUP(DZ$2,Assumptions!$C$94:$M$94,Assumptions!$C$98:$M$98))))</f>
        <v>-1346.44544</v>
      </c>
      <c r="EA27" s="49">
        <f t="array" ref="EA27">-(IF(EA$2=1,Assumptions!$H28/12,-(SUMIF($D$2:$EE$2,EA$2-1,$D27:$EE27)/12)*(1+XLOOKUP(EA$2,Assumptions!$C$94:$M$94,Assumptions!$C$98:$M$98))))</f>
        <v>-1346.44544</v>
      </c>
      <c r="EB27" s="49">
        <f t="array" ref="EB27">-(IF(EB$2=1,Assumptions!$H28/12,-(SUMIF($D$2:$EE$2,EB$2-1,$D27:$EE27)/12)*(1+XLOOKUP(EB$2,Assumptions!$C$94:$M$94,Assumptions!$C$98:$M$98))))</f>
        <v>-1346.44544</v>
      </c>
      <c r="EC27" s="49">
        <f t="array" ref="EC27">-(IF(EC$2=1,Assumptions!$H28/12,-(SUMIF($D$2:$EE$2,EC$2-1,$D27:$EE27)/12)*(1+XLOOKUP(EC$2,Assumptions!$C$94:$M$94,Assumptions!$C$98:$M$98))))</f>
        <v>-1346.44544</v>
      </c>
      <c r="ED27" s="49">
        <f t="array" ref="ED27">-(IF(ED$2=1,Assumptions!$H28/12,-(SUMIF($D$2:$EE$2,ED$2-1,$D27:$EE27)/12)*(1+XLOOKUP(ED$2,Assumptions!$C$94:$M$94,Assumptions!$C$98:$M$98))))</f>
        <v>-1346.44544</v>
      </c>
      <c r="EE27" s="49">
        <f t="array" ref="EE27">-(IF(EE$2=1,Assumptions!$H28/12,-(SUMIF($D$2:$EE$2,EE$2-1,$D27:$EE27)/12)*(1+XLOOKUP(EE$2,Assumptions!$C$94:$M$94,Assumptions!$C$98:$M$98))))</f>
        <v>-1346.44544</v>
      </c>
    </row>
    <row r="28" ht="15.75" customHeight="1">
      <c r="A28" s="1"/>
      <c r="B28" s="1"/>
      <c r="C28" s="1" t="str">
        <f>Assumptions!B29</f>
        <v>Other Utilities</v>
      </c>
      <c r="D28" s="49">
        <f t="array" ref="D28">-(IF(D$2=1,Assumptions!$H29/12,-(SUMIF($D$2:$EE$2,D$2-1,$D28:$EE28)/12)*(1+XLOOKUP(D$2,Assumptions!$C$94:$M$94,Assumptions!$C$98:$M$98))))</f>
        <v>-431.618925</v>
      </c>
      <c r="E28" s="49">
        <f t="array" ref="E28">-(IF(E$2=1,Assumptions!$H29/12,-(SUMIF($D$2:$EE$2,E$2-1,$D28:$EE28)/12)*(1+XLOOKUP(E$2,Assumptions!$C$94:$M$94,Assumptions!$C$98:$M$98))))</f>
        <v>-431.618925</v>
      </c>
      <c r="F28" s="49">
        <f t="array" ref="F28">-(IF(F$2=1,Assumptions!$H29/12,-(SUMIF($D$2:$EE$2,F$2-1,$D28:$EE28)/12)*(1+XLOOKUP(F$2,Assumptions!$C$94:$M$94,Assumptions!$C$98:$M$98))))</f>
        <v>-431.618925</v>
      </c>
      <c r="G28" s="49">
        <f t="array" ref="G28">-(IF(G$2=1,Assumptions!$H29/12,-(SUMIF($D$2:$EE$2,G$2-1,$D28:$EE28)/12)*(1+XLOOKUP(G$2,Assumptions!$C$94:$M$94,Assumptions!$C$98:$M$98))))</f>
        <v>-431.618925</v>
      </c>
      <c r="H28" s="49">
        <f t="array" ref="H28">-(IF(H$2=1,Assumptions!$H29/12,-(SUMIF($D$2:$EE$2,H$2-1,$D28:$EE28)/12)*(1+XLOOKUP(H$2,Assumptions!$C$94:$M$94,Assumptions!$C$98:$M$98))))</f>
        <v>-431.618925</v>
      </c>
      <c r="I28" s="49">
        <f t="array" ref="I28">-(IF(I$2=1,Assumptions!$H29/12,-(SUMIF($D$2:$EE$2,I$2-1,$D28:$EE28)/12)*(1+XLOOKUP(I$2,Assumptions!$C$94:$M$94,Assumptions!$C$98:$M$98))))</f>
        <v>-431.618925</v>
      </c>
      <c r="J28" s="49">
        <f t="array" ref="J28">-(IF(J$2=1,Assumptions!$H29/12,-(SUMIF($D$2:$EE$2,J$2-1,$D28:$EE28)/12)*(1+XLOOKUP(J$2,Assumptions!$C$94:$M$94,Assumptions!$C$98:$M$98))))</f>
        <v>-431.618925</v>
      </c>
      <c r="K28" s="49">
        <f t="array" ref="K28">-(IF(K$2=1,Assumptions!$H29/12,-(SUMIF($D$2:$EE$2,K$2-1,$D28:$EE28)/12)*(1+XLOOKUP(K$2,Assumptions!$C$94:$M$94,Assumptions!$C$98:$M$98))))</f>
        <v>-431.618925</v>
      </c>
      <c r="L28" s="49">
        <f t="array" ref="L28">-(IF(L$2=1,Assumptions!$H29/12,-(SUMIF($D$2:$EE$2,L$2-1,$D28:$EE28)/12)*(1+XLOOKUP(L$2,Assumptions!$C$94:$M$94,Assumptions!$C$98:$M$98))))</f>
        <v>-431.618925</v>
      </c>
      <c r="M28" s="49">
        <f t="array" ref="M28">-(IF(M$2=1,Assumptions!$H29/12,-(SUMIF($D$2:$EE$2,M$2-1,$D28:$EE28)/12)*(1+XLOOKUP(M$2,Assumptions!$C$94:$M$94,Assumptions!$C$98:$M$98))))</f>
        <v>-431.618925</v>
      </c>
      <c r="N28" s="49">
        <f t="array" ref="N28">-(IF(N$2=1,Assumptions!$H29/12,-(SUMIF($D$2:$EE$2,N$2-1,$D28:$EE28)/12)*(1+XLOOKUP(N$2,Assumptions!$C$94:$M$94,Assumptions!$C$98:$M$98))))</f>
        <v>-431.618925</v>
      </c>
      <c r="O28" s="49">
        <f t="array" ref="O28">-(IF(O$2=1,Assumptions!$H29/12,-(SUMIF($D$2:$EE$2,O$2-1,$D28:$EE28)/12)*(1+XLOOKUP(O$2,Assumptions!$C$94:$M$94,Assumptions!$C$98:$M$98))))</f>
        <v>-431.618925</v>
      </c>
      <c r="P28" s="49">
        <f t="array" ref="P28">-(IF(P$2=1,Assumptions!$H29/12,-(SUMIF($D$2:$EE$2,P$2-1,$D28:$EE28)/12)*(1+XLOOKUP(P$2,Assumptions!$C$94:$M$94,Assumptions!$C$98:$M$98))))</f>
        <v>-444.5674928</v>
      </c>
      <c r="Q28" s="49">
        <f t="array" ref="Q28">-(IF(Q$2=1,Assumptions!$H29/12,-(SUMIF($D$2:$EE$2,Q$2-1,$D28:$EE28)/12)*(1+XLOOKUP(Q$2,Assumptions!$C$94:$M$94,Assumptions!$C$98:$M$98))))</f>
        <v>-444.5674928</v>
      </c>
      <c r="R28" s="49">
        <f t="array" ref="R28">-(IF(R$2=1,Assumptions!$H29/12,-(SUMIF($D$2:$EE$2,R$2-1,$D28:$EE28)/12)*(1+XLOOKUP(R$2,Assumptions!$C$94:$M$94,Assumptions!$C$98:$M$98))))</f>
        <v>-444.5674928</v>
      </c>
      <c r="S28" s="49">
        <f t="array" ref="S28">-(IF(S$2=1,Assumptions!$H29/12,-(SUMIF($D$2:$EE$2,S$2-1,$D28:$EE28)/12)*(1+XLOOKUP(S$2,Assumptions!$C$94:$M$94,Assumptions!$C$98:$M$98))))</f>
        <v>-444.5674928</v>
      </c>
      <c r="T28" s="49">
        <f t="array" ref="T28">-(IF(T$2=1,Assumptions!$H29/12,-(SUMIF($D$2:$EE$2,T$2-1,$D28:$EE28)/12)*(1+XLOOKUP(T$2,Assumptions!$C$94:$M$94,Assumptions!$C$98:$M$98))))</f>
        <v>-444.5674928</v>
      </c>
      <c r="U28" s="49">
        <f t="array" ref="U28">-(IF(U$2=1,Assumptions!$H29/12,-(SUMIF($D$2:$EE$2,U$2-1,$D28:$EE28)/12)*(1+XLOOKUP(U$2,Assumptions!$C$94:$M$94,Assumptions!$C$98:$M$98))))</f>
        <v>-444.5674928</v>
      </c>
      <c r="V28" s="49">
        <f t="array" ref="V28">-(IF(V$2=1,Assumptions!$H29/12,-(SUMIF($D$2:$EE$2,V$2-1,$D28:$EE28)/12)*(1+XLOOKUP(V$2,Assumptions!$C$94:$M$94,Assumptions!$C$98:$M$98))))</f>
        <v>-444.5674928</v>
      </c>
      <c r="W28" s="49">
        <f t="array" ref="W28">-(IF(W$2=1,Assumptions!$H29/12,-(SUMIF($D$2:$EE$2,W$2-1,$D28:$EE28)/12)*(1+XLOOKUP(W$2,Assumptions!$C$94:$M$94,Assumptions!$C$98:$M$98))))</f>
        <v>-444.5674928</v>
      </c>
      <c r="X28" s="49">
        <f t="array" ref="X28">-(IF(X$2=1,Assumptions!$H29/12,-(SUMIF($D$2:$EE$2,X$2-1,$D28:$EE28)/12)*(1+XLOOKUP(X$2,Assumptions!$C$94:$M$94,Assumptions!$C$98:$M$98))))</f>
        <v>-444.5674928</v>
      </c>
      <c r="Y28" s="49">
        <f t="array" ref="Y28">-(IF(Y$2=1,Assumptions!$H29/12,-(SUMIF($D$2:$EE$2,Y$2-1,$D28:$EE28)/12)*(1+XLOOKUP(Y$2,Assumptions!$C$94:$M$94,Assumptions!$C$98:$M$98))))</f>
        <v>-444.5674928</v>
      </c>
      <c r="Z28" s="49">
        <f t="array" ref="Z28">-(IF(Z$2=1,Assumptions!$H29/12,-(SUMIF($D$2:$EE$2,Z$2-1,$D28:$EE28)/12)*(1+XLOOKUP(Z$2,Assumptions!$C$94:$M$94,Assumptions!$C$98:$M$98))))</f>
        <v>-444.5674928</v>
      </c>
      <c r="AA28" s="49">
        <f t="array" ref="AA28">-(IF(AA$2=1,Assumptions!$H29/12,-(SUMIF($D$2:$EE$2,AA$2-1,$D28:$EE28)/12)*(1+XLOOKUP(AA$2,Assumptions!$C$94:$M$94,Assumptions!$C$98:$M$98))))</f>
        <v>-444.5674928</v>
      </c>
      <c r="AB28" s="49">
        <f t="array" ref="AB28">-(IF(AB$2=1,Assumptions!$H29/12,-(SUMIF($D$2:$EE$2,AB$2-1,$D28:$EE28)/12)*(1+XLOOKUP(AB$2,Assumptions!$C$94:$M$94,Assumptions!$C$98:$M$98))))</f>
        <v>-457.9045175</v>
      </c>
      <c r="AC28" s="49">
        <f t="array" ref="AC28">-(IF(AC$2=1,Assumptions!$H29/12,-(SUMIF($D$2:$EE$2,AC$2-1,$D28:$EE28)/12)*(1+XLOOKUP(AC$2,Assumptions!$C$94:$M$94,Assumptions!$C$98:$M$98))))</f>
        <v>-457.9045175</v>
      </c>
      <c r="AD28" s="49">
        <f t="array" ref="AD28">-(IF(AD$2=1,Assumptions!$H29/12,-(SUMIF($D$2:$EE$2,AD$2-1,$D28:$EE28)/12)*(1+XLOOKUP(AD$2,Assumptions!$C$94:$M$94,Assumptions!$C$98:$M$98))))</f>
        <v>-457.9045175</v>
      </c>
      <c r="AE28" s="49">
        <f t="array" ref="AE28">-(IF(AE$2=1,Assumptions!$H29/12,-(SUMIF($D$2:$EE$2,AE$2-1,$D28:$EE28)/12)*(1+XLOOKUP(AE$2,Assumptions!$C$94:$M$94,Assumptions!$C$98:$M$98))))</f>
        <v>-457.9045175</v>
      </c>
      <c r="AF28" s="49">
        <f t="array" ref="AF28">-(IF(AF$2=1,Assumptions!$H29/12,-(SUMIF($D$2:$EE$2,AF$2-1,$D28:$EE28)/12)*(1+XLOOKUP(AF$2,Assumptions!$C$94:$M$94,Assumptions!$C$98:$M$98))))</f>
        <v>-457.9045175</v>
      </c>
      <c r="AG28" s="49">
        <f t="array" ref="AG28">-(IF(AG$2=1,Assumptions!$H29/12,-(SUMIF($D$2:$EE$2,AG$2-1,$D28:$EE28)/12)*(1+XLOOKUP(AG$2,Assumptions!$C$94:$M$94,Assumptions!$C$98:$M$98))))</f>
        <v>-457.9045175</v>
      </c>
      <c r="AH28" s="49">
        <f t="array" ref="AH28">-(IF(AH$2=1,Assumptions!$H29/12,-(SUMIF($D$2:$EE$2,AH$2-1,$D28:$EE28)/12)*(1+XLOOKUP(AH$2,Assumptions!$C$94:$M$94,Assumptions!$C$98:$M$98))))</f>
        <v>-457.9045175</v>
      </c>
      <c r="AI28" s="49">
        <f t="array" ref="AI28">-(IF(AI$2=1,Assumptions!$H29/12,-(SUMIF($D$2:$EE$2,AI$2-1,$D28:$EE28)/12)*(1+XLOOKUP(AI$2,Assumptions!$C$94:$M$94,Assumptions!$C$98:$M$98))))</f>
        <v>-457.9045175</v>
      </c>
      <c r="AJ28" s="49">
        <f t="array" ref="AJ28">-(IF(AJ$2=1,Assumptions!$H29/12,-(SUMIF($D$2:$EE$2,AJ$2-1,$D28:$EE28)/12)*(1+XLOOKUP(AJ$2,Assumptions!$C$94:$M$94,Assumptions!$C$98:$M$98))))</f>
        <v>-457.9045175</v>
      </c>
      <c r="AK28" s="49">
        <f t="array" ref="AK28">-(IF(AK$2=1,Assumptions!$H29/12,-(SUMIF($D$2:$EE$2,AK$2-1,$D28:$EE28)/12)*(1+XLOOKUP(AK$2,Assumptions!$C$94:$M$94,Assumptions!$C$98:$M$98))))</f>
        <v>-457.9045175</v>
      </c>
      <c r="AL28" s="49">
        <f t="array" ref="AL28">-(IF(AL$2=1,Assumptions!$H29/12,-(SUMIF($D$2:$EE$2,AL$2-1,$D28:$EE28)/12)*(1+XLOOKUP(AL$2,Assumptions!$C$94:$M$94,Assumptions!$C$98:$M$98))))</f>
        <v>-457.9045175</v>
      </c>
      <c r="AM28" s="49">
        <f t="array" ref="AM28">-(IF(AM$2=1,Assumptions!$H29/12,-(SUMIF($D$2:$EE$2,AM$2-1,$D28:$EE28)/12)*(1+XLOOKUP(AM$2,Assumptions!$C$94:$M$94,Assumptions!$C$98:$M$98))))</f>
        <v>-457.9045175</v>
      </c>
      <c r="AN28" s="49">
        <f t="array" ref="AN28">-(IF(AN$2=1,Assumptions!$H29/12,-(SUMIF($D$2:$EE$2,AN$2-1,$D28:$EE28)/12)*(1+XLOOKUP(AN$2,Assumptions!$C$94:$M$94,Assumptions!$C$98:$M$98))))</f>
        <v>-471.6416531</v>
      </c>
      <c r="AO28" s="49">
        <f t="array" ref="AO28">-(IF(AO$2=1,Assumptions!$H29/12,-(SUMIF($D$2:$EE$2,AO$2-1,$D28:$EE28)/12)*(1+XLOOKUP(AO$2,Assumptions!$C$94:$M$94,Assumptions!$C$98:$M$98))))</f>
        <v>-471.6416531</v>
      </c>
      <c r="AP28" s="49">
        <f t="array" ref="AP28">-(IF(AP$2=1,Assumptions!$H29/12,-(SUMIF($D$2:$EE$2,AP$2-1,$D28:$EE28)/12)*(1+XLOOKUP(AP$2,Assumptions!$C$94:$M$94,Assumptions!$C$98:$M$98))))</f>
        <v>-471.6416531</v>
      </c>
      <c r="AQ28" s="49">
        <f t="array" ref="AQ28">-(IF(AQ$2=1,Assumptions!$H29/12,-(SUMIF($D$2:$EE$2,AQ$2-1,$D28:$EE28)/12)*(1+XLOOKUP(AQ$2,Assumptions!$C$94:$M$94,Assumptions!$C$98:$M$98))))</f>
        <v>-471.6416531</v>
      </c>
      <c r="AR28" s="49">
        <f t="array" ref="AR28">-(IF(AR$2=1,Assumptions!$H29/12,-(SUMIF($D$2:$EE$2,AR$2-1,$D28:$EE28)/12)*(1+XLOOKUP(AR$2,Assumptions!$C$94:$M$94,Assumptions!$C$98:$M$98))))</f>
        <v>-471.6416531</v>
      </c>
      <c r="AS28" s="49">
        <f t="array" ref="AS28">-(IF(AS$2=1,Assumptions!$H29/12,-(SUMIF($D$2:$EE$2,AS$2-1,$D28:$EE28)/12)*(1+XLOOKUP(AS$2,Assumptions!$C$94:$M$94,Assumptions!$C$98:$M$98))))</f>
        <v>-471.6416531</v>
      </c>
      <c r="AT28" s="49">
        <f t="array" ref="AT28">-(IF(AT$2=1,Assumptions!$H29/12,-(SUMIF($D$2:$EE$2,AT$2-1,$D28:$EE28)/12)*(1+XLOOKUP(AT$2,Assumptions!$C$94:$M$94,Assumptions!$C$98:$M$98))))</f>
        <v>-471.6416531</v>
      </c>
      <c r="AU28" s="49">
        <f t="array" ref="AU28">-(IF(AU$2=1,Assumptions!$H29/12,-(SUMIF($D$2:$EE$2,AU$2-1,$D28:$EE28)/12)*(1+XLOOKUP(AU$2,Assumptions!$C$94:$M$94,Assumptions!$C$98:$M$98))))</f>
        <v>-471.6416531</v>
      </c>
      <c r="AV28" s="49">
        <f t="array" ref="AV28">-(IF(AV$2=1,Assumptions!$H29/12,-(SUMIF($D$2:$EE$2,AV$2-1,$D28:$EE28)/12)*(1+XLOOKUP(AV$2,Assumptions!$C$94:$M$94,Assumptions!$C$98:$M$98))))</f>
        <v>-471.6416531</v>
      </c>
      <c r="AW28" s="49">
        <f t="array" ref="AW28">-(IF(AW$2=1,Assumptions!$H29/12,-(SUMIF($D$2:$EE$2,AW$2-1,$D28:$EE28)/12)*(1+XLOOKUP(AW$2,Assumptions!$C$94:$M$94,Assumptions!$C$98:$M$98))))</f>
        <v>-471.6416531</v>
      </c>
      <c r="AX28" s="49">
        <f t="array" ref="AX28">-(IF(AX$2=1,Assumptions!$H29/12,-(SUMIF($D$2:$EE$2,AX$2-1,$D28:$EE28)/12)*(1+XLOOKUP(AX$2,Assumptions!$C$94:$M$94,Assumptions!$C$98:$M$98))))</f>
        <v>-471.6416531</v>
      </c>
      <c r="AY28" s="49">
        <f t="array" ref="AY28">-(IF(AY$2=1,Assumptions!$H29/12,-(SUMIF($D$2:$EE$2,AY$2-1,$D28:$EE28)/12)*(1+XLOOKUP(AY$2,Assumptions!$C$94:$M$94,Assumptions!$C$98:$M$98))))</f>
        <v>-471.6416531</v>
      </c>
      <c r="AZ28" s="49">
        <f t="array" ref="AZ28">-(IF(AZ$2=1,Assumptions!$H29/12,-(SUMIF($D$2:$EE$2,AZ$2-1,$D28:$EE28)/12)*(1+XLOOKUP(AZ$2,Assumptions!$C$94:$M$94,Assumptions!$C$98:$M$98))))</f>
        <v>-485.7909027</v>
      </c>
      <c r="BA28" s="49">
        <f t="array" ref="BA28">-(IF(BA$2=1,Assumptions!$H29/12,-(SUMIF($D$2:$EE$2,BA$2-1,$D28:$EE28)/12)*(1+XLOOKUP(BA$2,Assumptions!$C$94:$M$94,Assumptions!$C$98:$M$98))))</f>
        <v>-485.7909027</v>
      </c>
      <c r="BB28" s="49">
        <f t="array" ref="BB28">-(IF(BB$2=1,Assumptions!$H29/12,-(SUMIF($D$2:$EE$2,BB$2-1,$D28:$EE28)/12)*(1+XLOOKUP(BB$2,Assumptions!$C$94:$M$94,Assumptions!$C$98:$M$98))))</f>
        <v>-485.7909027</v>
      </c>
      <c r="BC28" s="49">
        <f t="array" ref="BC28">-(IF(BC$2=1,Assumptions!$H29/12,-(SUMIF($D$2:$EE$2,BC$2-1,$D28:$EE28)/12)*(1+XLOOKUP(BC$2,Assumptions!$C$94:$M$94,Assumptions!$C$98:$M$98))))</f>
        <v>-485.7909027</v>
      </c>
      <c r="BD28" s="49">
        <f t="array" ref="BD28">-(IF(BD$2=1,Assumptions!$H29/12,-(SUMIF($D$2:$EE$2,BD$2-1,$D28:$EE28)/12)*(1+XLOOKUP(BD$2,Assumptions!$C$94:$M$94,Assumptions!$C$98:$M$98))))</f>
        <v>-485.7909027</v>
      </c>
      <c r="BE28" s="49">
        <f t="array" ref="BE28">-(IF(BE$2=1,Assumptions!$H29/12,-(SUMIF($D$2:$EE$2,BE$2-1,$D28:$EE28)/12)*(1+XLOOKUP(BE$2,Assumptions!$C$94:$M$94,Assumptions!$C$98:$M$98))))</f>
        <v>-485.7909027</v>
      </c>
      <c r="BF28" s="49">
        <f t="array" ref="BF28">-(IF(BF$2=1,Assumptions!$H29/12,-(SUMIF($D$2:$EE$2,BF$2-1,$D28:$EE28)/12)*(1+XLOOKUP(BF$2,Assumptions!$C$94:$M$94,Assumptions!$C$98:$M$98))))</f>
        <v>-485.7909027</v>
      </c>
      <c r="BG28" s="49">
        <f t="array" ref="BG28">-(IF(BG$2=1,Assumptions!$H29/12,-(SUMIF($D$2:$EE$2,BG$2-1,$D28:$EE28)/12)*(1+XLOOKUP(BG$2,Assumptions!$C$94:$M$94,Assumptions!$C$98:$M$98))))</f>
        <v>-485.7909027</v>
      </c>
      <c r="BH28" s="49">
        <f t="array" ref="BH28">-(IF(BH$2=1,Assumptions!$H29/12,-(SUMIF($D$2:$EE$2,BH$2-1,$D28:$EE28)/12)*(1+XLOOKUP(BH$2,Assumptions!$C$94:$M$94,Assumptions!$C$98:$M$98))))</f>
        <v>-485.7909027</v>
      </c>
      <c r="BI28" s="49">
        <f t="array" ref="BI28">-(IF(BI$2=1,Assumptions!$H29/12,-(SUMIF($D$2:$EE$2,BI$2-1,$D28:$EE28)/12)*(1+XLOOKUP(BI$2,Assumptions!$C$94:$M$94,Assumptions!$C$98:$M$98))))</f>
        <v>-485.7909027</v>
      </c>
      <c r="BJ28" s="49">
        <f t="array" ref="BJ28">-(IF(BJ$2=1,Assumptions!$H29/12,-(SUMIF($D$2:$EE$2,BJ$2-1,$D28:$EE28)/12)*(1+XLOOKUP(BJ$2,Assumptions!$C$94:$M$94,Assumptions!$C$98:$M$98))))</f>
        <v>-485.7909027</v>
      </c>
      <c r="BK28" s="49">
        <f t="array" ref="BK28">-(IF(BK$2=1,Assumptions!$H29/12,-(SUMIF($D$2:$EE$2,BK$2-1,$D28:$EE28)/12)*(1+XLOOKUP(BK$2,Assumptions!$C$94:$M$94,Assumptions!$C$98:$M$98))))</f>
        <v>-485.7909027</v>
      </c>
      <c r="BL28" s="49">
        <f t="array" ref="BL28">-(IF(BL$2=1,Assumptions!$H29/12,-(SUMIF($D$2:$EE$2,BL$2-1,$D28:$EE28)/12)*(1+XLOOKUP(BL$2,Assumptions!$C$94:$M$94,Assumptions!$C$98:$M$98))))</f>
        <v>-500.3646297</v>
      </c>
      <c r="BM28" s="49">
        <f t="array" ref="BM28">-(IF(BM$2=1,Assumptions!$H29/12,-(SUMIF($D$2:$EE$2,BM$2-1,$D28:$EE28)/12)*(1+XLOOKUP(BM$2,Assumptions!$C$94:$M$94,Assumptions!$C$98:$M$98))))</f>
        <v>-500.3646297</v>
      </c>
      <c r="BN28" s="49">
        <f t="array" ref="BN28">-(IF(BN$2=1,Assumptions!$H29/12,-(SUMIF($D$2:$EE$2,BN$2-1,$D28:$EE28)/12)*(1+XLOOKUP(BN$2,Assumptions!$C$94:$M$94,Assumptions!$C$98:$M$98))))</f>
        <v>-500.3646297</v>
      </c>
      <c r="BO28" s="49">
        <f t="array" ref="BO28">-(IF(BO$2=1,Assumptions!$H29/12,-(SUMIF($D$2:$EE$2,BO$2-1,$D28:$EE28)/12)*(1+XLOOKUP(BO$2,Assumptions!$C$94:$M$94,Assumptions!$C$98:$M$98))))</f>
        <v>-500.3646297</v>
      </c>
      <c r="BP28" s="49">
        <f t="array" ref="BP28">-(IF(BP$2=1,Assumptions!$H29/12,-(SUMIF($D$2:$EE$2,BP$2-1,$D28:$EE28)/12)*(1+XLOOKUP(BP$2,Assumptions!$C$94:$M$94,Assumptions!$C$98:$M$98))))</f>
        <v>-500.3646297</v>
      </c>
      <c r="BQ28" s="49">
        <f t="array" ref="BQ28">-(IF(BQ$2=1,Assumptions!$H29/12,-(SUMIF($D$2:$EE$2,BQ$2-1,$D28:$EE28)/12)*(1+XLOOKUP(BQ$2,Assumptions!$C$94:$M$94,Assumptions!$C$98:$M$98))))</f>
        <v>-500.3646297</v>
      </c>
      <c r="BR28" s="49">
        <f t="array" ref="BR28">-(IF(BR$2=1,Assumptions!$H29/12,-(SUMIF($D$2:$EE$2,BR$2-1,$D28:$EE28)/12)*(1+XLOOKUP(BR$2,Assumptions!$C$94:$M$94,Assumptions!$C$98:$M$98))))</f>
        <v>-500.3646297</v>
      </c>
      <c r="BS28" s="49">
        <f t="array" ref="BS28">-(IF(BS$2=1,Assumptions!$H29/12,-(SUMIF($D$2:$EE$2,BS$2-1,$D28:$EE28)/12)*(1+XLOOKUP(BS$2,Assumptions!$C$94:$M$94,Assumptions!$C$98:$M$98))))</f>
        <v>-500.3646297</v>
      </c>
      <c r="BT28" s="49">
        <f t="array" ref="BT28">-(IF(BT$2=1,Assumptions!$H29/12,-(SUMIF($D$2:$EE$2,BT$2-1,$D28:$EE28)/12)*(1+XLOOKUP(BT$2,Assumptions!$C$94:$M$94,Assumptions!$C$98:$M$98))))</f>
        <v>-500.3646297</v>
      </c>
      <c r="BU28" s="49">
        <f t="array" ref="BU28">-(IF(BU$2=1,Assumptions!$H29/12,-(SUMIF($D$2:$EE$2,BU$2-1,$D28:$EE28)/12)*(1+XLOOKUP(BU$2,Assumptions!$C$94:$M$94,Assumptions!$C$98:$M$98))))</f>
        <v>-500.3646297</v>
      </c>
      <c r="BV28" s="49">
        <f t="array" ref="BV28">-(IF(BV$2=1,Assumptions!$H29/12,-(SUMIF($D$2:$EE$2,BV$2-1,$D28:$EE28)/12)*(1+XLOOKUP(BV$2,Assumptions!$C$94:$M$94,Assumptions!$C$98:$M$98))))</f>
        <v>-500.3646297</v>
      </c>
      <c r="BW28" s="49">
        <f t="array" ref="BW28">-(IF(BW$2=1,Assumptions!$H29/12,-(SUMIF($D$2:$EE$2,BW$2-1,$D28:$EE28)/12)*(1+XLOOKUP(BW$2,Assumptions!$C$94:$M$94,Assumptions!$C$98:$M$98))))</f>
        <v>-500.3646297</v>
      </c>
      <c r="BX28" s="49">
        <f t="array" ref="BX28">-(IF(BX$2=1,Assumptions!$H29/12,-(SUMIF($D$2:$EE$2,BX$2-1,$D28:$EE28)/12)*(1+XLOOKUP(BX$2,Assumptions!$C$94:$M$94,Assumptions!$C$98:$M$98))))</f>
        <v>-515.3755686</v>
      </c>
      <c r="BY28" s="49">
        <f t="array" ref="BY28">-(IF(BY$2=1,Assumptions!$H29/12,-(SUMIF($D$2:$EE$2,BY$2-1,$D28:$EE28)/12)*(1+XLOOKUP(BY$2,Assumptions!$C$94:$M$94,Assumptions!$C$98:$M$98))))</f>
        <v>-515.3755686</v>
      </c>
      <c r="BZ28" s="49">
        <f t="array" ref="BZ28">-(IF(BZ$2=1,Assumptions!$H29/12,-(SUMIF($D$2:$EE$2,BZ$2-1,$D28:$EE28)/12)*(1+XLOOKUP(BZ$2,Assumptions!$C$94:$M$94,Assumptions!$C$98:$M$98))))</f>
        <v>-515.3755686</v>
      </c>
      <c r="CA28" s="49">
        <f t="array" ref="CA28">-(IF(CA$2=1,Assumptions!$H29/12,-(SUMIF($D$2:$EE$2,CA$2-1,$D28:$EE28)/12)*(1+XLOOKUP(CA$2,Assumptions!$C$94:$M$94,Assumptions!$C$98:$M$98))))</f>
        <v>-515.3755686</v>
      </c>
      <c r="CB28" s="49">
        <f t="array" ref="CB28">-(IF(CB$2=1,Assumptions!$H29/12,-(SUMIF($D$2:$EE$2,CB$2-1,$D28:$EE28)/12)*(1+XLOOKUP(CB$2,Assumptions!$C$94:$M$94,Assumptions!$C$98:$M$98))))</f>
        <v>-515.3755686</v>
      </c>
      <c r="CC28" s="49">
        <f t="array" ref="CC28">-(IF(CC$2=1,Assumptions!$H29/12,-(SUMIF($D$2:$EE$2,CC$2-1,$D28:$EE28)/12)*(1+XLOOKUP(CC$2,Assumptions!$C$94:$M$94,Assumptions!$C$98:$M$98))))</f>
        <v>-515.3755686</v>
      </c>
      <c r="CD28" s="49">
        <f t="array" ref="CD28">-(IF(CD$2=1,Assumptions!$H29/12,-(SUMIF($D$2:$EE$2,CD$2-1,$D28:$EE28)/12)*(1+XLOOKUP(CD$2,Assumptions!$C$94:$M$94,Assumptions!$C$98:$M$98))))</f>
        <v>-515.3755686</v>
      </c>
      <c r="CE28" s="49">
        <f t="array" ref="CE28">-(IF(CE$2=1,Assumptions!$H29/12,-(SUMIF($D$2:$EE$2,CE$2-1,$D28:$EE28)/12)*(1+XLOOKUP(CE$2,Assumptions!$C$94:$M$94,Assumptions!$C$98:$M$98))))</f>
        <v>-515.3755686</v>
      </c>
      <c r="CF28" s="49">
        <f t="array" ref="CF28">-(IF(CF$2=1,Assumptions!$H29/12,-(SUMIF($D$2:$EE$2,CF$2-1,$D28:$EE28)/12)*(1+XLOOKUP(CF$2,Assumptions!$C$94:$M$94,Assumptions!$C$98:$M$98))))</f>
        <v>-515.3755686</v>
      </c>
      <c r="CG28" s="49">
        <f t="array" ref="CG28">-(IF(CG$2=1,Assumptions!$H29/12,-(SUMIF($D$2:$EE$2,CG$2-1,$D28:$EE28)/12)*(1+XLOOKUP(CG$2,Assumptions!$C$94:$M$94,Assumptions!$C$98:$M$98))))</f>
        <v>-515.3755686</v>
      </c>
      <c r="CH28" s="49">
        <f t="array" ref="CH28">-(IF(CH$2=1,Assumptions!$H29/12,-(SUMIF($D$2:$EE$2,CH$2-1,$D28:$EE28)/12)*(1+XLOOKUP(CH$2,Assumptions!$C$94:$M$94,Assumptions!$C$98:$M$98))))</f>
        <v>-515.3755686</v>
      </c>
      <c r="CI28" s="49">
        <f t="array" ref="CI28">-(IF(CI$2=1,Assumptions!$H29/12,-(SUMIF($D$2:$EE$2,CI$2-1,$D28:$EE28)/12)*(1+XLOOKUP(CI$2,Assumptions!$C$94:$M$94,Assumptions!$C$98:$M$98))))</f>
        <v>-515.3755686</v>
      </c>
      <c r="CJ28" s="49">
        <f t="array" ref="CJ28">-(IF(CJ$2=1,Assumptions!$H29/12,-(SUMIF($D$2:$EE$2,CJ$2-1,$D28:$EE28)/12)*(1+XLOOKUP(CJ$2,Assumptions!$C$94:$M$94,Assumptions!$C$98:$M$98))))</f>
        <v>-530.8368357</v>
      </c>
      <c r="CK28" s="49">
        <f t="array" ref="CK28">-(IF(CK$2=1,Assumptions!$H29/12,-(SUMIF($D$2:$EE$2,CK$2-1,$D28:$EE28)/12)*(1+XLOOKUP(CK$2,Assumptions!$C$94:$M$94,Assumptions!$C$98:$M$98))))</f>
        <v>-530.8368357</v>
      </c>
      <c r="CL28" s="49">
        <f t="array" ref="CL28">-(IF(CL$2=1,Assumptions!$H29/12,-(SUMIF($D$2:$EE$2,CL$2-1,$D28:$EE28)/12)*(1+XLOOKUP(CL$2,Assumptions!$C$94:$M$94,Assumptions!$C$98:$M$98))))</f>
        <v>-530.8368357</v>
      </c>
      <c r="CM28" s="49">
        <f t="array" ref="CM28">-(IF(CM$2=1,Assumptions!$H29/12,-(SUMIF($D$2:$EE$2,CM$2-1,$D28:$EE28)/12)*(1+XLOOKUP(CM$2,Assumptions!$C$94:$M$94,Assumptions!$C$98:$M$98))))</f>
        <v>-530.8368357</v>
      </c>
      <c r="CN28" s="49">
        <f t="array" ref="CN28">-(IF(CN$2=1,Assumptions!$H29/12,-(SUMIF($D$2:$EE$2,CN$2-1,$D28:$EE28)/12)*(1+XLOOKUP(CN$2,Assumptions!$C$94:$M$94,Assumptions!$C$98:$M$98))))</f>
        <v>-530.8368357</v>
      </c>
      <c r="CO28" s="49">
        <f t="array" ref="CO28">-(IF(CO$2=1,Assumptions!$H29/12,-(SUMIF($D$2:$EE$2,CO$2-1,$D28:$EE28)/12)*(1+XLOOKUP(CO$2,Assumptions!$C$94:$M$94,Assumptions!$C$98:$M$98))))</f>
        <v>-530.8368357</v>
      </c>
      <c r="CP28" s="49">
        <f t="array" ref="CP28">-(IF(CP$2=1,Assumptions!$H29/12,-(SUMIF($D$2:$EE$2,CP$2-1,$D28:$EE28)/12)*(1+XLOOKUP(CP$2,Assumptions!$C$94:$M$94,Assumptions!$C$98:$M$98))))</f>
        <v>-530.8368357</v>
      </c>
      <c r="CQ28" s="49">
        <f t="array" ref="CQ28">-(IF(CQ$2=1,Assumptions!$H29/12,-(SUMIF($D$2:$EE$2,CQ$2-1,$D28:$EE28)/12)*(1+XLOOKUP(CQ$2,Assumptions!$C$94:$M$94,Assumptions!$C$98:$M$98))))</f>
        <v>-530.8368357</v>
      </c>
      <c r="CR28" s="49">
        <f t="array" ref="CR28">-(IF(CR$2=1,Assumptions!$H29/12,-(SUMIF($D$2:$EE$2,CR$2-1,$D28:$EE28)/12)*(1+XLOOKUP(CR$2,Assumptions!$C$94:$M$94,Assumptions!$C$98:$M$98))))</f>
        <v>-530.8368357</v>
      </c>
      <c r="CS28" s="49">
        <f t="array" ref="CS28">-(IF(CS$2=1,Assumptions!$H29/12,-(SUMIF($D$2:$EE$2,CS$2-1,$D28:$EE28)/12)*(1+XLOOKUP(CS$2,Assumptions!$C$94:$M$94,Assumptions!$C$98:$M$98))))</f>
        <v>-530.8368357</v>
      </c>
      <c r="CT28" s="49">
        <f t="array" ref="CT28">-(IF(CT$2=1,Assumptions!$H29/12,-(SUMIF($D$2:$EE$2,CT$2-1,$D28:$EE28)/12)*(1+XLOOKUP(CT$2,Assumptions!$C$94:$M$94,Assumptions!$C$98:$M$98))))</f>
        <v>-530.8368357</v>
      </c>
      <c r="CU28" s="49">
        <f t="array" ref="CU28">-(IF(CU$2=1,Assumptions!$H29/12,-(SUMIF($D$2:$EE$2,CU$2-1,$D28:$EE28)/12)*(1+XLOOKUP(CU$2,Assumptions!$C$94:$M$94,Assumptions!$C$98:$M$98))))</f>
        <v>-530.8368357</v>
      </c>
      <c r="CV28" s="49">
        <f t="array" ref="CV28">-(IF(CV$2=1,Assumptions!$H29/12,-(SUMIF($D$2:$EE$2,CV$2-1,$D28:$EE28)/12)*(1+XLOOKUP(CV$2,Assumptions!$C$94:$M$94,Assumptions!$C$98:$M$98))))</f>
        <v>-546.7619408</v>
      </c>
      <c r="CW28" s="49">
        <f t="array" ref="CW28">-(IF(CW$2=1,Assumptions!$H29/12,-(SUMIF($D$2:$EE$2,CW$2-1,$D28:$EE28)/12)*(1+XLOOKUP(CW$2,Assumptions!$C$94:$M$94,Assumptions!$C$98:$M$98))))</f>
        <v>-546.7619408</v>
      </c>
      <c r="CX28" s="49">
        <f t="array" ref="CX28">-(IF(CX$2=1,Assumptions!$H29/12,-(SUMIF($D$2:$EE$2,CX$2-1,$D28:$EE28)/12)*(1+XLOOKUP(CX$2,Assumptions!$C$94:$M$94,Assumptions!$C$98:$M$98))))</f>
        <v>-546.7619408</v>
      </c>
      <c r="CY28" s="49">
        <f t="array" ref="CY28">-(IF(CY$2=1,Assumptions!$H29/12,-(SUMIF($D$2:$EE$2,CY$2-1,$D28:$EE28)/12)*(1+XLOOKUP(CY$2,Assumptions!$C$94:$M$94,Assumptions!$C$98:$M$98))))</f>
        <v>-546.7619408</v>
      </c>
      <c r="CZ28" s="49">
        <f t="array" ref="CZ28">-(IF(CZ$2=1,Assumptions!$H29/12,-(SUMIF($D$2:$EE$2,CZ$2-1,$D28:$EE28)/12)*(1+XLOOKUP(CZ$2,Assumptions!$C$94:$M$94,Assumptions!$C$98:$M$98))))</f>
        <v>-546.7619408</v>
      </c>
      <c r="DA28" s="49">
        <f t="array" ref="DA28">-(IF(DA$2=1,Assumptions!$H29/12,-(SUMIF($D$2:$EE$2,DA$2-1,$D28:$EE28)/12)*(1+XLOOKUP(DA$2,Assumptions!$C$94:$M$94,Assumptions!$C$98:$M$98))))</f>
        <v>-546.7619408</v>
      </c>
      <c r="DB28" s="49">
        <f t="array" ref="DB28">-(IF(DB$2=1,Assumptions!$H29/12,-(SUMIF($D$2:$EE$2,DB$2-1,$D28:$EE28)/12)*(1+XLOOKUP(DB$2,Assumptions!$C$94:$M$94,Assumptions!$C$98:$M$98))))</f>
        <v>-546.7619408</v>
      </c>
      <c r="DC28" s="49">
        <f t="array" ref="DC28">-(IF(DC$2=1,Assumptions!$H29/12,-(SUMIF($D$2:$EE$2,DC$2-1,$D28:$EE28)/12)*(1+XLOOKUP(DC$2,Assumptions!$C$94:$M$94,Assumptions!$C$98:$M$98))))</f>
        <v>-546.7619408</v>
      </c>
      <c r="DD28" s="49">
        <f t="array" ref="DD28">-(IF(DD$2=1,Assumptions!$H29/12,-(SUMIF($D$2:$EE$2,DD$2-1,$D28:$EE28)/12)*(1+XLOOKUP(DD$2,Assumptions!$C$94:$M$94,Assumptions!$C$98:$M$98))))</f>
        <v>-546.7619408</v>
      </c>
      <c r="DE28" s="49">
        <f t="array" ref="DE28">-(IF(DE$2=1,Assumptions!$H29/12,-(SUMIF($D$2:$EE$2,DE$2-1,$D28:$EE28)/12)*(1+XLOOKUP(DE$2,Assumptions!$C$94:$M$94,Assumptions!$C$98:$M$98))))</f>
        <v>-546.7619408</v>
      </c>
      <c r="DF28" s="49">
        <f t="array" ref="DF28">-(IF(DF$2=1,Assumptions!$H29/12,-(SUMIF($D$2:$EE$2,DF$2-1,$D28:$EE28)/12)*(1+XLOOKUP(DF$2,Assumptions!$C$94:$M$94,Assumptions!$C$98:$M$98))))</f>
        <v>-546.7619408</v>
      </c>
      <c r="DG28" s="49">
        <f t="array" ref="DG28">-(IF(DG$2=1,Assumptions!$H29/12,-(SUMIF($D$2:$EE$2,DG$2-1,$D28:$EE28)/12)*(1+XLOOKUP(DG$2,Assumptions!$C$94:$M$94,Assumptions!$C$98:$M$98))))</f>
        <v>-546.7619408</v>
      </c>
      <c r="DH28" s="49">
        <f t="array" ref="DH28">-(IF(DH$2=1,Assumptions!$H29/12,-(SUMIF($D$2:$EE$2,DH$2-1,$D28:$EE28)/12)*(1+XLOOKUP(DH$2,Assumptions!$C$94:$M$94,Assumptions!$C$98:$M$98))))</f>
        <v>-563.164799</v>
      </c>
      <c r="DI28" s="49">
        <f t="array" ref="DI28">-(IF(DI$2=1,Assumptions!$H29/12,-(SUMIF($D$2:$EE$2,DI$2-1,$D28:$EE28)/12)*(1+XLOOKUP(DI$2,Assumptions!$C$94:$M$94,Assumptions!$C$98:$M$98))))</f>
        <v>-563.164799</v>
      </c>
      <c r="DJ28" s="49">
        <f t="array" ref="DJ28">-(IF(DJ$2=1,Assumptions!$H29/12,-(SUMIF($D$2:$EE$2,DJ$2-1,$D28:$EE28)/12)*(1+XLOOKUP(DJ$2,Assumptions!$C$94:$M$94,Assumptions!$C$98:$M$98))))</f>
        <v>-563.164799</v>
      </c>
      <c r="DK28" s="49">
        <f t="array" ref="DK28">-(IF(DK$2=1,Assumptions!$H29/12,-(SUMIF($D$2:$EE$2,DK$2-1,$D28:$EE28)/12)*(1+XLOOKUP(DK$2,Assumptions!$C$94:$M$94,Assumptions!$C$98:$M$98))))</f>
        <v>-563.164799</v>
      </c>
      <c r="DL28" s="49">
        <f t="array" ref="DL28">-(IF(DL$2=1,Assumptions!$H29/12,-(SUMIF($D$2:$EE$2,DL$2-1,$D28:$EE28)/12)*(1+XLOOKUP(DL$2,Assumptions!$C$94:$M$94,Assumptions!$C$98:$M$98))))</f>
        <v>-563.164799</v>
      </c>
      <c r="DM28" s="49">
        <f t="array" ref="DM28">-(IF(DM$2=1,Assumptions!$H29/12,-(SUMIF($D$2:$EE$2,DM$2-1,$D28:$EE28)/12)*(1+XLOOKUP(DM$2,Assumptions!$C$94:$M$94,Assumptions!$C$98:$M$98))))</f>
        <v>-563.164799</v>
      </c>
      <c r="DN28" s="49">
        <f t="array" ref="DN28">-(IF(DN$2=1,Assumptions!$H29/12,-(SUMIF($D$2:$EE$2,DN$2-1,$D28:$EE28)/12)*(1+XLOOKUP(DN$2,Assumptions!$C$94:$M$94,Assumptions!$C$98:$M$98))))</f>
        <v>-563.164799</v>
      </c>
      <c r="DO28" s="49">
        <f t="array" ref="DO28">-(IF(DO$2=1,Assumptions!$H29/12,-(SUMIF($D$2:$EE$2,DO$2-1,$D28:$EE28)/12)*(1+XLOOKUP(DO$2,Assumptions!$C$94:$M$94,Assumptions!$C$98:$M$98))))</f>
        <v>-563.164799</v>
      </c>
      <c r="DP28" s="49">
        <f t="array" ref="DP28">-(IF(DP$2=1,Assumptions!$H29/12,-(SUMIF($D$2:$EE$2,DP$2-1,$D28:$EE28)/12)*(1+XLOOKUP(DP$2,Assumptions!$C$94:$M$94,Assumptions!$C$98:$M$98))))</f>
        <v>-563.164799</v>
      </c>
      <c r="DQ28" s="49">
        <f t="array" ref="DQ28">-(IF(DQ$2=1,Assumptions!$H29/12,-(SUMIF($D$2:$EE$2,DQ$2-1,$D28:$EE28)/12)*(1+XLOOKUP(DQ$2,Assumptions!$C$94:$M$94,Assumptions!$C$98:$M$98))))</f>
        <v>-563.164799</v>
      </c>
      <c r="DR28" s="49">
        <f t="array" ref="DR28">-(IF(DR$2=1,Assumptions!$H29/12,-(SUMIF($D$2:$EE$2,DR$2-1,$D28:$EE28)/12)*(1+XLOOKUP(DR$2,Assumptions!$C$94:$M$94,Assumptions!$C$98:$M$98))))</f>
        <v>-563.164799</v>
      </c>
      <c r="DS28" s="49">
        <f t="array" ref="DS28">-(IF(DS$2=1,Assumptions!$H29/12,-(SUMIF($D$2:$EE$2,DS$2-1,$D28:$EE28)/12)*(1+XLOOKUP(DS$2,Assumptions!$C$94:$M$94,Assumptions!$C$98:$M$98))))</f>
        <v>-563.164799</v>
      </c>
      <c r="DT28" s="49">
        <f t="array" ref="DT28">-(IF(DT$2=1,Assumptions!$H29/12,-(SUMIF($D$2:$EE$2,DT$2-1,$D28:$EE28)/12)*(1+XLOOKUP(DT$2,Assumptions!$C$94:$M$94,Assumptions!$C$98:$M$98))))</f>
        <v>-580.0597429</v>
      </c>
      <c r="DU28" s="49">
        <f t="array" ref="DU28">-(IF(DU$2=1,Assumptions!$H29/12,-(SUMIF($D$2:$EE$2,DU$2-1,$D28:$EE28)/12)*(1+XLOOKUP(DU$2,Assumptions!$C$94:$M$94,Assumptions!$C$98:$M$98))))</f>
        <v>-580.0597429</v>
      </c>
      <c r="DV28" s="49">
        <f t="array" ref="DV28">-(IF(DV$2=1,Assumptions!$H29/12,-(SUMIF($D$2:$EE$2,DV$2-1,$D28:$EE28)/12)*(1+XLOOKUP(DV$2,Assumptions!$C$94:$M$94,Assumptions!$C$98:$M$98))))</f>
        <v>-580.0597429</v>
      </c>
      <c r="DW28" s="49">
        <f t="array" ref="DW28">-(IF(DW$2=1,Assumptions!$H29/12,-(SUMIF($D$2:$EE$2,DW$2-1,$D28:$EE28)/12)*(1+XLOOKUP(DW$2,Assumptions!$C$94:$M$94,Assumptions!$C$98:$M$98))))</f>
        <v>-580.0597429</v>
      </c>
      <c r="DX28" s="49">
        <f t="array" ref="DX28">-(IF(DX$2=1,Assumptions!$H29/12,-(SUMIF($D$2:$EE$2,DX$2-1,$D28:$EE28)/12)*(1+XLOOKUP(DX$2,Assumptions!$C$94:$M$94,Assumptions!$C$98:$M$98))))</f>
        <v>-580.0597429</v>
      </c>
      <c r="DY28" s="49">
        <f t="array" ref="DY28">-(IF(DY$2=1,Assumptions!$H29/12,-(SUMIF($D$2:$EE$2,DY$2-1,$D28:$EE28)/12)*(1+XLOOKUP(DY$2,Assumptions!$C$94:$M$94,Assumptions!$C$98:$M$98))))</f>
        <v>-580.0597429</v>
      </c>
      <c r="DZ28" s="49">
        <f t="array" ref="DZ28">-(IF(DZ$2=1,Assumptions!$H29/12,-(SUMIF($D$2:$EE$2,DZ$2-1,$D28:$EE28)/12)*(1+XLOOKUP(DZ$2,Assumptions!$C$94:$M$94,Assumptions!$C$98:$M$98))))</f>
        <v>-580.0597429</v>
      </c>
      <c r="EA28" s="49">
        <f t="array" ref="EA28">-(IF(EA$2=1,Assumptions!$H29/12,-(SUMIF($D$2:$EE$2,EA$2-1,$D28:$EE28)/12)*(1+XLOOKUP(EA$2,Assumptions!$C$94:$M$94,Assumptions!$C$98:$M$98))))</f>
        <v>-580.0597429</v>
      </c>
      <c r="EB28" s="49">
        <f t="array" ref="EB28">-(IF(EB$2=1,Assumptions!$H29/12,-(SUMIF($D$2:$EE$2,EB$2-1,$D28:$EE28)/12)*(1+XLOOKUP(EB$2,Assumptions!$C$94:$M$94,Assumptions!$C$98:$M$98))))</f>
        <v>-580.0597429</v>
      </c>
      <c r="EC28" s="49">
        <f t="array" ref="EC28">-(IF(EC$2=1,Assumptions!$H29/12,-(SUMIF($D$2:$EE$2,EC$2-1,$D28:$EE28)/12)*(1+XLOOKUP(EC$2,Assumptions!$C$94:$M$94,Assumptions!$C$98:$M$98))))</f>
        <v>-580.0597429</v>
      </c>
      <c r="ED28" s="49">
        <f t="array" ref="ED28">-(IF(ED$2=1,Assumptions!$H29/12,-(SUMIF($D$2:$EE$2,ED$2-1,$D28:$EE28)/12)*(1+XLOOKUP(ED$2,Assumptions!$C$94:$M$94,Assumptions!$C$98:$M$98))))</f>
        <v>-580.0597429</v>
      </c>
      <c r="EE28" s="49">
        <f t="array" ref="EE28">-(IF(EE$2=1,Assumptions!$H29/12,-(SUMIF($D$2:$EE$2,EE$2-1,$D28:$EE28)/12)*(1+XLOOKUP(EE$2,Assumptions!$C$94:$M$94,Assumptions!$C$98:$M$98))))</f>
        <v>-580.0597429</v>
      </c>
    </row>
    <row r="29" ht="15.75" customHeight="1">
      <c r="A29" s="1"/>
      <c r="B29" s="1"/>
      <c r="C29" s="1" t="str">
        <f>Assumptions!B30</f>
        <v>Management Fee</v>
      </c>
      <c r="D29" s="49">
        <f>-D$18*Assumptions!$F$30</f>
        <v>-970.73586</v>
      </c>
      <c r="E29" s="49">
        <f>-E$18*Assumptions!$F$30</f>
        <v>-970.73586</v>
      </c>
      <c r="F29" s="49">
        <f>-F$18*Assumptions!$F$30</f>
        <v>-970.73586</v>
      </c>
      <c r="G29" s="49">
        <f>-G$18*Assumptions!$F$30</f>
        <v>-970.73586</v>
      </c>
      <c r="H29" s="49">
        <f>-H$18*Assumptions!$F$30</f>
        <v>-970.73586</v>
      </c>
      <c r="I29" s="49">
        <f>-I$18*Assumptions!$F$30</f>
        <v>-970.73586</v>
      </c>
      <c r="J29" s="49">
        <f>-J$18*Assumptions!$F$30</f>
        <v>-970.73586</v>
      </c>
      <c r="K29" s="49">
        <f>-K$18*Assumptions!$F$30</f>
        <v>-970.73586</v>
      </c>
      <c r="L29" s="49">
        <f>-L$18*Assumptions!$F$30</f>
        <v>-970.73586</v>
      </c>
      <c r="M29" s="49">
        <f>-M$18*Assumptions!$F$30</f>
        <v>-970.73586</v>
      </c>
      <c r="N29" s="49">
        <f>-N$18*Assumptions!$F$30</f>
        <v>-970.73586</v>
      </c>
      <c r="O29" s="49">
        <f>-O$18*Assumptions!$F$30</f>
        <v>-970.73586</v>
      </c>
      <c r="P29" s="49">
        <f>-P$18*Assumptions!$F$30</f>
        <v>-1022.090918</v>
      </c>
      <c r="Q29" s="49">
        <f>-Q$18*Assumptions!$F$30</f>
        <v>-1022.090918</v>
      </c>
      <c r="R29" s="49">
        <f>-R$18*Assumptions!$F$30</f>
        <v>-1022.090918</v>
      </c>
      <c r="S29" s="49">
        <f>-S$18*Assumptions!$F$30</f>
        <v>-1022.090918</v>
      </c>
      <c r="T29" s="49">
        <f>-T$18*Assumptions!$F$30</f>
        <v>-1022.090918</v>
      </c>
      <c r="U29" s="49">
        <f>-U$18*Assumptions!$F$30</f>
        <v>-1022.090918</v>
      </c>
      <c r="V29" s="49">
        <f>-V$18*Assumptions!$F$30</f>
        <v>-1022.090918</v>
      </c>
      <c r="W29" s="49">
        <f>-W$18*Assumptions!$F$30</f>
        <v>-1022.090918</v>
      </c>
      <c r="X29" s="49">
        <f>-X$18*Assumptions!$F$30</f>
        <v>-1022.090918</v>
      </c>
      <c r="Y29" s="49">
        <f>-Y$18*Assumptions!$F$30</f>
        <v>-1022.090918</v>
      </c>
      <c r="Z29" s="49">
        <f>-Z$18*Assumptions!$F$30</f>
        <v>-1022.090918</v>
      </c>
      <c r="AA29" s="49">
        <f>-AA$18*Assumptions!$F$30</f>
        <v>-1022.090918</v>
      </c>
      <c r="AB29" s="49">
        <f>-AB$18*Assumptions!$F$30</f>
        <v>-1042.532737</v>
      </c>
      <c r="AC29" s="49">
        <f>-AC$18*Assumptions!$F$30</f>
        <v>-1042.532737</v>
      </c>
      <c r="AD29" s="49">
        <f>-AD$18*Assumptions!$F$30</f>
        <v>-1042.532737</v>
      </c>
      <c r="AE29" s="49">
        <f>-AE$18*Assumptions!$F$30</f>
        <v>-1042.532737</v>
      </c>
      <c r="AF29" s="49">
        <f>-AF$18*Assumptions!$F$30</f>
        <v>-1042.532737</v>
      </c>
      <c r="AG29" s="49">
        <f>-AG$18*Assumptions!$F$30</f>
        <v>-1042.532737</v>
      </c>
      <c r="AH29" s="49">
        <f>-AH$18*Assumptions!$F$30</f>
        <v>-1042.532737</v>
      </c>
      <c r="AI29" s="49">
        <f>-AI$18*Assumptions!$F$30</f>
        <v>-1042.532737</v>
      </c>
      <c r="AJ29" s="49">
        <f>-AJ$18*Assumptions!$F$30</f>
        <v>-1042.532737</v>
      </c>
      <c r="AK29" s="49">
        <f>-AK$18*Assumptions!$F$30</f>
        <v>-1042.532737</v>
      </c>
      <c r="AL29" s="49">
        <f>-AL$18*Assumptions!$F$30</f>
        <v>-1042.532737</v>
      </c>
      <c r="AM29" s="49">
        <f>-AM$18*Assumptions!$F$30</f>
        <v>-1042.532737</v>
      </c>
      <c r="AN29" s="49">
        <f>-AN$18*Assumptions!$F$30</f>
        <v>-1063.383392</v>
      </c>
      <c r="AO29" s="49">
        <f>-AO$18*Assumptions!$F$30</f>
        <v>-1063.383392</v>
      </c>
      <c r="AP29" s="49">
        <f>-AP$18*Assumptions!$F$30</f>
        <v>-1063.383392</v>
      </c>
      <c r="AQ29" s="49">
        <f>-AQ$18*Assumptions!$F$30</f>
        <v>-1063.383392</v>
      </c>
      <c r="AR29" s="49">
        <f>-AR$18*Assumptions!$F$30</f>
        <v>-1063.383392</v>
      </c>
      <c r="AS29" s="49">
        <f>-AS$18*Assumptions!$F$30</f>
        <v>-1063.383392</v>
      </c>
      <c r="AT29" s="49">
        <f>-AT$18*Assumptions!$F$30</f>
        <v>-1063.383392</v>
      </c>
      <c r="AU29" s="49">
        <f>-AU$18*Assumptions!$F$30</f>
        <v>-1063.383392</v>
      </c>
      <c r="AV29" s="49">
        <f>-AV$18*Assumptions!$F$30</f>
        <v>-1063.383392</v>
      </c>
      <c r="AW29" s="49">
        <f>-AW$18*Assumptions!$F$30</f>
        <v>-1063.383392</v>
      </c>
      <c r="AX29" s="49">
        <f>-AX$18*Assumptions!$F$30</f>
        <v>-1063.383392</v>
      </c>
      <c r="AY29" s="49">
        <f>-AY$18*Assumptions!$F$30</f>
        <v>-1063.383392</v>
      </c>
      <c r="AZ29" s="49">
        <f>-AZ$18*Assumptions!$F$30</f>
        <v>-1095.284893</v>
      </c>
      <c r="BA29" s="49">
        <f>-BA$18*Assumptions!$F$30</f>
        <v>-1095.284893</v>
      </c>
      <c r="BB29" s="49">
        <f>-BB$18*Assumptions!$F$30</f>
        <v>-1095.284893</v>
      </c>
      <c r="BC29" s="49">
        <f>-BC$18*Assumptions!$F$30</f>
        <v>-1095.284893</v>
      </c>
      <c r="BD29" s="49">
        <f>-BD$18*Assumptions!$F$30</f>
        <v>-1095.284893</v>
      </c>
      <c r="BE29" s="49">
        <f>-BE$18*Assumptions!$F$30</f>
        <v>-1095.284893</v>
      </c>
      <c r="BF29" s="49">
        <f>-BF$18*Assumptions!$F$30</f>
        <v>-1095.284893</v>
      </c>
      <c r="BG29" s="49">
        <f>-BG$18*Assumptions!$F$30</f>
        <v>-1095.284893</v>
      </c>
      <c r="BH29" s="49">
        <f>-BH$18*Assumptions!$F$30</f>
        <v>-1095.284893</v>
      </c>
      <c r="BI29" s="49">
        <f>-BI$18*Assumptions!$F$30</f>
        <v>-1095.284893</v>
      </c>
      <c r="BJ29" s="49">
        <f>-BJ$18*Assumptions!$F$30</f>
        <v>-1095.284893</v>
      </c>
      <c r="BK29" s="49">
        <f>-BK$18*Assumptions!$F$30</f>
        <v>-1095.284893</v>
      </c>
      <c r="BL29" s="49">
        <f>-BL$18*Assumptions!$F$30</f>
        <v>-1128.14344</v>
      </c>
      <c r="BM29" s="49">
        <f>-BM$18*Assumptions!$F$30</f>
        <v>-1128.14344</v>
      </c>
      <c r="BN29" s="49">
        <f>-BN$18*Assumptions!$F$30</f>
        <v>-1128.14344</v>
      </c>
      <c r="BO29" s="49">
        <f>-BO$18*Assumptions!$F$30</f>
        <v>-1128.14344</v>
      </c>
      <c r="BP29" s="49">
        <f>-BP$18*Assumptions!$F$30</f>
        <v>-1128.14344</v>
      </c>
      <c r="BQ29" s="49">
        <f>-BQ$18*Assumptions!$F$30</f>
        <v>-1128.14344</v>
      </c>
      <c r="BR29" s="49">
        <f>-BR$18*Assumptions!$F$30</f>
        <v>-1128.14344</v>
      </c>
      <c r="BS29" s="49">
        <f>-BS$18*Assumptions!$F$30</f>
        <v>-1128.14344</v>
      </c>
      <c r="BT29" s="49">
        <f>-BT$18*Assumptions!$F$30</f>
        <v>-1128.14344</v>
      </c>
      <c r="BU29" s="49">
        <f>-BU$18*Assumptions!$F$30</f>
        <v>-1128.14344</v>
      </c>
      <c r="BV29" s="49">
        <f>-BV$18*Assumptions!$F$30</f>
        <v>-1128.14344</v>
      </c>
      <c r="BW29" s="49">
        <f>-BW$18*Assumptions!$F$30</f>
        <v>-1128.14344</v>
      </c>
      <c r="BX29" s="49">
        <f>-BX$18*Assumptions!$F$30</f>
        <v>-1161.987743</v>
      </c>
      <c r="BY29" s="49">
        <f>-BY$18*Assumptions!$F$30</f>
        <v>-1161.987743</v>
      </c>
      <c r="BZ29" s="49">
        <f>-BZ$18*Assumptions!$F$30</f>
        <v>-1161.987743</v>
      </c>
      <c r="CA29" s="49">
        <f>-CA$18*Assumptions!$F$30</f>
        <v>-1161.987743</v>
      </c>
      <c r="CB29" s="49">
        <f>-CB$18*Assumptions!$F$30</f>
        <v>-1161.987743</v>
      </c>
      <c r="CC29" s="49">
        <f>-CC$18*Assumptions!$F$30</f>
        <v>-1161.987743</v>
      </c>
      <c r="CD29" s="49">
        <f>-CD$18*Assumptions!$F$30</f>
        <v>-1161.987743</v>
      </c>
      <c r="CE29" s="49">
        <f>-CE$18*Assumptions!$F$30</f>
        <v>-1161.987743</v>
      </c>
      <c r="CF29" s="49">
        <f>-CF$18*Assumptions!$F$30</f>
        <v>-1161.987743</v>
      </c>
      <c r="CG29" s="49">
        <f>-CG$18*Assumptions!$F$30</f>
        <v>-1161.987743</v>
      </c>
      <c r="CH29" s="49">
        <f>-CH$18*Assumptions!$F$30</f>
        <v>-1161.987743</v>
      </c>
      <c r="CI29" s="49">
        <f>-CI$18*Assumptions!$F$30</f>
        <v>-1161.987743</v>
      </c>
      <c r="CJ29" s="49">
        <f>-CJ$18*Assumptions!$F$30</f>
        <v>-1196.847376</v>
      </c>
      <c r="CK29" s="49">
        <f>-CK$18*Assumptions!$F$30</f>
        <v>-1196.847376</v>
      </c>
      <c r="CL29" s="49">
        <f>-CL$18*Assumptions!$F$30</f>
        <v>-1196.847376</v>
      </c>
      <c r="CM29" s="49">
        <f>-CM$18*Assumptions!$F$30</f>
        <v>-1196.847376</v>
      </c>
      <c r="CN29" s="49">
        <f>-CN$18*Assumptions!$F$30</f>
        <v>-1196.847376</v>
      </c>
      <c r="CO29" s="49">
        <f>-CO$18*Assumptions!$F$30</f>
        <v>-1196.847376</v>
      </c>
      <c r="CP29" s="49">
        <f>-CP$18*Assumptions!$F$30</f>
        <v>-1196.847376</v>
      </c>
      <c r="CQ29" s="49">
        <f>-CQ$18*Assumptions!$F$30</f>
        <v>-1196.847376</v>
      </c>
      <c r="CR29" s="49">
        <f>-CR$18*Assumptions!$F$30</f>
        <v>-1196.847376</v>
      </c>
      <c r="CS29" s="49">
        <f>-CS$18*Assumptions!$F$30</f>
        <v>-1196.847376</v>
      </c>
      <c r="CT29" s="49">
        <f>-CT$18*Assumptions!$F$30</f>
        <v>-1196.847376</v>
      </c>
      <c r="CU29" s="49">
        <f>-CU$18*Assumptions!$F$30</f>
        <v>-1196.847376</v>
      </c>
      <c r="CV29" s="49">
        <f>-CV$18*Assumptions!$F$30</f>
        <v>-1232.752797</v>
      </c>
      <c r="CW29" s="49">
        <f>-CW$18*Assumptions!$F$30</f>
        <v>-1232.752797</v>
      </c>
      <c r="CX29" s="49">
        <f>-CX$18*Assumptions!$F$30</f>
        <v>-1232.752797</v>
      </c>
      <c r="CY29" s="49">
        <f>-CY$18*Assumptions!$F$30</f>
        <v>-1232.752797</v>
      </c>
      <c r="CZ29" s="49">
        <f>-CZ$18*Assumptions!$F$30</f>
        <v>-1232.752797</v>
      </c>
      <c r="DA29" s="49">
        <f>-DA$18*Assumptions!$F$30</f>
        <v>-1232.752797</v>
      </c>
      <c r="DB29" s="49">
        <f>-DB$18*Assumptions!$F$30</f>
        <v>-1232.752797</v>
      </c>
      <c r="DC29" s="49">
        <f>-DC$18*Assumptions!$F$30</f>
        <v>-1232.752797</v>
      </c>
      <c r="DD29" s="49">
        <f>-DD$18*Assumptions!$F$30</f>
        <v>-1232.752797</v>
      </c>
      <c r="DE29" s="49">
        <f>-DE$18*Assumptions!$F$30</f>
        <v>-1232.752797</v>
      </c>
      <c r="DF29" s="49">
        <f>-DF$18*Assumptions!$F$30</f>
        <v>-1232.752797</v>
      </c>
      <c r="DG29" s="49">
        <f>-DG$18*Assumptions!$F$30</f>
        <v>-1232.752797</v>
      </c>
      <c r="DH29" s="49">
        <f>-DH$18*Assumptions!$F$30</f>
        <v>-1269.735381</v>
      </c>
      <c r="DI29" s="49">
        <f>-DI$18*Assumptions!$F$30</f>
        <v>-1269.735381</v>
      </c>
      <c r="DJ29" s="49">
        <f>-DJ$18*Assumptions!$F$30</f>
        <v>-1269.735381</v>
      </c>
      <c r="DK29" s="49">
        <f>-DK$18*Assumptions!$F$30</f>
        <v>-1269.735381</v>
      </c>
      <c r="DL29" s="49">
        <f>-DL$18*Assumptions!$F$30</f>
        <v>-1269.735381</v>
      </c>
      <c r="DM29" s="49">
        <f>-DM$18*Assumptions!$F$30</f>
        <v>-1269.735381</v>
      </c>
      <c r="DN29" s="49">
        <f>-DN$18*Assumptions!$F$30</f>
        <v>-1269.735381</v>
      </c>
      <c r="DO29" s="49">
        <f>-DO$18*Assumptions!$F$30</f>
        <v>-1269.735381</v>
      </c>
      <c r="DP29" s="49">
        <f>-DP$18*Assumptions!$F$30</f>
        <v>-1269.735381</v>
      </c>
      <c r="DQ29" s="49">
        <f>-DQ$18*Assumptions!$F$30</f>
        <v>-1269.735381</v>
      </c>
      <c r="DR29" s="49">
        <f>-DR$18*Assumptions!$F$30</f>
        <v>-1269.735381</v>
      </c>
      <c r="DS29" s="49">
        <f>-DS$18*Assumptions!$F$30</f>
        <v>-1269.735381</v>
      </c>
      <c r="DT29" s="49">
        <f>-DT$18*Assumptions!$F$30</f>
        <v>-1266.957835</v>
      </c>
      <c r="DU29" s="49">
        <f>-DU$18*Assumptions!$F$30</f>
        <v>-1266.957835</v>
      </c>
      <c r="DV29" s="49">
        <f>-DV$18*Assumptions!$F$30</f>
        <v>-1266.957835</v>
      </c>
      <c r="DW29" s="49">
        <f>-DW$18*Assumptions!$F$30</f>
        <v>-1266.957835</v>
      </c>
      <c r="DX29" s="49">
        <f>-DX$18*Assumptions!$F$30</f>
        <v>-1266.957835</v>
      </c>
      <c r="DY29" s="49">
        <f>-DY$18*Assumptions!$F$30</f>
        <v>-1266.957835</v>
      </c>
      <c r="DZ29" s="49">
        <f>-DZ$18*Assumptions!$F$30</f>
        <v>-1266.957835</v>
      </c>
      <c r="EA29" s="49">
        <f>-EA$18*Assumptions!$F$30</f>
        <v>-1266.957835</v>
      </c>
      <c r="EB29" s="49">
        <f>-EB$18*Assumptions!$F$30</f>
        <v>-1266.957835</v>
      </c>
      <c r="EC29" s="49">
        <f>-EC$18*Assumptions!$F$30</f>
        <v>-1266.957835</v>
      </c>
      <c r="ED29" s="49">
        <f>-ED$18*Assumptions!$F$30</f>
        <v>-1266.957835</v>
      </c>
      <c r="EE29" s="49">
        <f>-EE$18*Assumptions!$F$30</f>
        <v>-1266.957835</v>
      </c>
    </row>
    <row r="30" ht="15.75" customHeight="1">
      <c r="A30" s="1"/>
      <c r="B30" s="1"/>
      <c r="C30" s="1" t="str">
        <f>Assumptions!B31</f>
        <v>Hauling</v>
      </c>
      <c r="D30" s="49">
        <f t="array" ref="D30">-(IF(D$2=1,Assumptions!$H31/12,-(SUMIF($D$2:$EE$2,D$2-1,$D30:$EE30)/12)*(1+XLOOKUP(D$2,Assumptions!$C$94:$M$94,Assumptions!$C$98:$M$98))))</f>
        <v>-104.1269917</v>
      </c>
      <c r="E30" s="49">
        <f t="array" ref="E30">-(IF(E$2=1,Assumptions!$H31/12,-(SUMIF($D$2:$EE$2,E$2-1,$D30:$EE30)/12)*(1+XLOOKUP(E$2,Assumptions!$C$94:$M$94,Assumptions!$C$98:$M$98))))</f>
        <v>-104.1269917</v>
      </c>
      <c r="F30" s="49">
        <f t="array" ref="F30">-(IF(F$2=1,Assumptions!$H31/12,-(SUMIF($D$2:$EE$2,F$2-1,$D30:$EE30)/12)*(1+XLOOKUP(F$2,Assumptions!$C$94:$M$94,Assumptions!$C$98:$M$98))))</f>
        <v>-104.1269917</v>
      </c>
      <c r="G30" s="49">
        <f t="array" ref="G30">-(IF(G$2=1,Assumptions!$H31/12,-(SUMIF($D$2:$EE$2,G$2-1,$D30:$EE30)/12)*(1+XLOOKUP(G$2,Assumptions!$C$94:$M$94,Assumptions!$C$98:$M$98))))</f>
        <v>-104.1269917</v>
      </c>
      <c r="H30" s="49">
        <f t="array" ref="H30">-(IF(H$2=1,Assumptions!$H31/12,-(SUMIF($D$2:$EE$2,H$2-1,$D30:$EE30)/12)*(1+XLOOKUP(H$2,Assumptions!$C$94:$M$94,Assumptions!$C$98:$M$98))))</f>
        <v>-104.1269917</v>
      </c>
      <c r="I30" s="49">
        <f t="array" ref="I30">-(IF(I$2=1,Assumptions!$H31/12,-(SUMIF($D$2:$EE$2,I$2-1,$D30:$EE30)/12)*(1+XLOOKUP(I$2,Assumptions!$C$94:$M$94,Assumptions!$C$98:$M$98))))</f>
        <v>-104.1269917</v>
      </c>
      <c r="J30" s="49">
        <f t="array" ref="J30">-(IF(J$2=1,Assumptions!$H31/12,-(SUMIF($D$2:$EE$2,J$2-1,$D30:$EE30)/12)*(1+XLOOKUP(J$2,Assumptions!$C$94:$M$94,Assumptions!$C$98:$M$98))))</f>
        <v>-104.1269917</v>
      </c>
      <c r="K30" s="49">
        <f t="array" ref="K30">-(IF(K$2=1,Assumptions!$H31/12,-(SUMIF($D$2:$EE$2,K$2-1,$D30:$EE30)/12)*(1+XLOOKUP(K$2,Assumptions!$C$94:$M$94,Assumptions!$C$98:$M$98))))</f>
        <v>-104.1269917</v>
      </c>
      <c r="L30" s="49">
        <f t="array" ref="L30">-(IF(L$2=1,Assumptions!$H31/12,-(SUMIF($D$2:$EE$2,L$2-1,$D30:$EE30)/12)*(1+XLOOKUP(L$2,Assumptions!$C$94:$M$94,Assumptions!$C$98:$M$98))))</f>
        <v>-104.1269917</v>
      </c>
      <c r="M30" s="49">
        <f t="array" ref="M30">-(IF(M$2=1,Assumptions!$H31/12,-(SUMIF($D$2:$EE$2,M$2-1,$D30:$EE30)/12)*(1+XLOOKUP(M$2,Assumptions!$C$94:$M$94,Assumptions!$C$98:$M$98))))</f>
        <v>-104.1269917</v>
      </c>
      <c r="N30" s="49">
        <f t="array" ref="N30">-(IF(N$2=1,Assumptions!$H31/12,-(SUMIF($D$2:$EE$2,N$2-1,$D30:$EE30)/12)*(1+XLOOKUP(N$2,Assumptions!$C$94:$M$94,Assumptions!$C$98:$M$98))))</f>
        <v>-104.1269917</v>
      </c>
      <c r="O30" s="49">
        <f t="array" ref="O30">-(IF(O$2=1,Assumptions!$H31/12,-(SUMIF($D$2:$EE$2,O$2-1,$D30:$EE30)/12)*(1+XLOOKUP(O$2,Assumptions!$C$94:$M$94,Assumptions!$C$98:$M$98))))</f>
        <v>-104.1269917</v>
      </c>
      <c r="P30" s="49">
        <f t="array" ref="P30">-(IF(P$2=1,Assumptions!$H31/12,-(SUMIF($D$2:$EE$2,P$2-1,$D30:$EE30)/12)*(1+XLOOKUP(P$2,Assumptions!$C$94:$M$94,Assumptions!$C$98:$M$98))))</f>
        <v>-107.2508014</v>
      </c>
      <c r="Q30" s="49">
        <f t="array" ref="Q30">-(IF(Q$2=1,Assumptions!$H31/12,-(SUMIF($D$2:$EE$2,Q$2-1,$D30:$EE30)/12)*(1+XLOOKUP(Q$2,Assumptions!$C$94:$M$94,Assumptions!$C$98:$M$98))))</f>
        <v>-107.2508014</v>
      </c>
      <c r="R30" s="49">
        <f t="array" ref="R30">-(IF(R$2=1,Assumptions!$H31/12,-(SUMIF($D$2:$EE$2,R$2-1,$D30:$EE30)/12)*(1+XLOOKUP(R$2,Assumptions!$C$94:$M$94,Assumptions!$C$98:$M$98))))</f>
        <v>-107.2508014</v>
      </c>
      <c r="S30" s="49">
        <f t="array" ref="S30">-(IF(S$2=1,Assumptions!$H31/12,-(SUMIF($D$2:$EE$2,S$2-1,$D30:$EE30)/12)*(1+XLOOKUP(S$2,Assumptions!$C$94:$M$94,Assumptions!$C$98:$M$98))))</f>
        <v>-107.2508014</v>
      </c>
      <c r="T30" s="49">
        <f t="array" ref="T30">-(IF(T$2=1,Assumptions!$H31/12,-(SUMIF($D$2:$EE$2,T$2-1,$D30:$EE30)/12)*(1+XLOOKUP(T$2,Assumptions!$C$94:$M$94,Assumptions!$C$98:$M$98))))</f>
        <v>-107.2508014</v>
      </c>
      <c r="U30" s="49">
        <f t="array" ref="U30">-(IF(U$2=1,Assumptions!$H31/12,-(SUMIF($D$2:$EE$2,U$2-1,$D30:$EE30)/12)*(1+XLOOKUP(U$2,Assumptions!$C$94:$M$94,Assumptions!$C$98:$M$98))))</f>
        <v>-107.2508014</v>
      </c>
      <c r="V30" s="49">
        <f t="array" ref="V30">-(IF(V$2=1,Assumptions!$H31/12,-(SUMIF($D$2:$EE$2,V$2-1,$D30:$EE30)/12)*(1+XLOOKUP(V$2,Assumptions!$C$94:$M$94,Assumptions!$C$98:$M$98))))</f>
        <v>-107.2508014</v>
      </c>
      <c r="W30" s="49">
        <f t="array" ref="W30">-(IF(W$2=1,Assumptions!$H31/12,-(SUMIF($D$2:$EE$2,W$2-1,$D30:$EE30)/12)*(1+XLOOKUP(W$2,Assumptions!$C$94:$M$94,Assumptions!$C$98:$M$98))))</f>
        <v>-107.2508014</v>
      </c>
      <c r="X30" s="49">
        <f t="array" ref="X30">-(IF(X$2=1,Assumptions!$H31/12,-(SUMIF($D$2:$EE$2,X$2-1,$D30:$EE30)/12)*(1+XLOOKUP(X$2,Assumptions!$C$94:$M$94,Assumptions!$C$98:$M$98))))</f>
        <v>-107.2508014</v>
      </c>
      <c r="Y30" s="49">
        <f t="array" ref="Y30">-(IF(Y$2=1,Assumptions!$H31/12,-(SUMIF($D$2:$EE$2,Y$2-1,$D30:$EE30)/12)*(1+XLOOKUP(Y$2,Assumptions!$C$94:$M$94,Assumptions!$C$98:$M$98))))</f>
        <v>-107.2508014</v>
      </c>
      <c r="Z30" s="49">
        <f t="array" ref="Z30">-(IF(Z$2=1,Assumptions!$H31/12,-(SUMIF($D$2:$EE$2,Z$2-1,$D30:$EE30)/12)*(1+XLOOKUP(Z$2,Assumptions!$C$94:$M$94,Assumptions!$C$98:$M$98))))</f>
        <v>-107.2508014</v>
      </c>
      <c r="AA30" s="49">
        <f t="array" ref="AA30">-(IF(AA$2=1,Assumptions!$H31/12,-(SUMIF($D$2:$EE$2,AA$2-1,$D30:$EE30)/12)*(1+XLOOKUP(AA$2,Assumptions!$C$94:$M$94,Assumptions!$C$98:$M$98))))</f>
        <v>-107.2508014</v>
      </c>
      <c r="AB30" s="49">
        <f t="array" ref="AB30">-(IF(AB$2=1,Assumptions!$H31/12,-(SUMIF($D$2:$EE$2,AB$2-1,$D30:$EE30)/12)*(1+XLOOKUP(AB$2,Assumptions!$C$94:$M$94,Assumptions!$C$98:$M$98))))</f>
        <v>-110.4683255</v>
      </c>
      <c r="AC30" s="49">
        <f t="array" ref="AC30">-(IF(AC$2=1,Assumptions!$H31/12,-(SUMIF($D$2:$EE$2,AC$2-1,$D30:$EE30)/12)*(1+XLOOKUP(AC$2,Assumptions!$C$94:$M$94,Assumptions!$C$98:$M$98))))</f>
        <v>-110.4683255</v>
      </c>
      <c r="AD30" s="49">
        <f t="array" ref="AD30">-(IF(AD$2=1,Assumptions!$H31/12,-(SUMIF($D$2:$EE$2,AD$2-1,$D30:$EE30)/12)*(1+XLOOKUP(AD$2,Assumptions!$C$94:$M$94,Assumptions!$C$98:$M$98))))</f>
        <v>-110.4683255</v>
      </c>
      <c r="AE30" s="49">
        <f t="array" ref="AE30">-(IF(AE$2=1,Assumptions!$H31/12,-(SUMIF($D$2:$EE$2,AE$2-1,$D30:$EE30)/12)*(1+XLOOKUP(AE$2,Assumptions!$C$94:$M$94,Assumptions!$C$98:$M$98))))</f>
        <v>-110.4683255</v>
      </c>
      <c r="AF30" s="49">
        <f t="array" ref="AF30">-(IF(AF$2=1,Assumptions!$H31/12,-(SUMIF($D$2:$EE$2,AF$2-1,$D30:$EE30)/12)*(1+XLOOKUP(AF$2,Assumptions!$C$94:$M$94,Assumptions!$C$98:$M$98))))</f>
        <v>-110.4683255</v>
      </c>
      <c r="AG30" s="49">
        <f t="array" ref="AG30">-(IF(AG$2=1,Assumptions!$H31/12,-(SUMIF($D$2:$EE$2,AG$2-1,$D30:$EE30)/12)*(1+XLOOKUP(AG$2,Assumptions!$C$94:$M$94,Assumptions!$C$98:$M$98))))</f>
        <v>-110.4683255</v>
      </c>
      <c r="AH30" s="49">
        <f t="array" ref="AH30">-(IF(AH$2=1,Assumptions!$H31/12,-(SUMIF($D$2:$EE$2,AH$2-1,$D30:$EE30)/12)*(1+XLOOKUP(AH$2,Assumptions!$C$94:$M$94,Assumptions!$C$98:$M$98))))</f>
        <v>-110.4683255</v>
      </c>
      <c r="AI30" s="49">
        <f t="array" ref="AI30">-(IF(AI$2=1,Assumptions!$H31/12,-(SUMIF($D$2:$EE$2,AI$2-1,$D30:$EE30)/12)*(1+XLOOKUP(AI$2,Assumptions!$C$94:$M$94,Assumptions!$C$98:$M$98))))</f>
        <v>-110.4683255</v>
      </c>
      <c r="AJ30" s="49">
        <f t="array" ref="AJ30">-(IF(AJ$2=1,Assumptions!$H31/12,-(SUMIF($D$2:$EE$2,AJ$2-1,$D30:$EE30)/12)*(1+XLOOKUP(AJ$2,Assumptions!$C$94:$M$94,Assumptions!$C$98:$M$98))))</f>
        <v>-110.4683255</v>
      </c>
      <c r="AK30" s="49">
        <f t="array" ref="AK30">-(IF(AK$2=1,Assumptions!$H31/12,-(SUMIF($D$2:$EE$2,AK$2-1,$D30:$EE30)/12)*(1+XLOOKUP(AK$2,Assumptions!$C$94:$M$94,Assumptions!$C$98:$M$98))))</f>
        <v>-110.4683255</v>
      </c>
      <c r="AL30" s="49">
        <f t="array" ref="AL30">-(IF(AL$2=1,Assumptions!$H31/12,-(SUMIF($D$2:$EE$2,AL$2-1,$D30:$EE30)/12)*(1+XLOOKUP(AL$2,Assumptions!$C$94:$M$94,Assumptions!$C$98:$M$98))))</f>
        <v>-110.4683255</v>
      </c>
      <c r="AM30" s="49">
        <f t="array" ref="AM30">-(IF(AM$2=1,Assumptions!$H31/12,-(SUMIF($D$2:$EE$2,AM$2-1,$D30:$EE30)/12)*(1+XLOOKUP(AM$2,Assumptions!$C$94:$M$94,Assumptions!$C$98:$M$98))))</f>
        <v>-110.4683255</v>
      </c>
      <c r="AN30" s="49">
        <f t="array" ref="AN30">-(IF(AN$2=1,Assumptions!$H31/12,-(SUMIF($D$2:$EE$2,AN$2-1,$D30:$EE30)/12)*(1+XLOOKUP(AN$2,Assumptions!$C$94:$M$94,Assumptions!$C$98:$M$98))))</f>
        <v>-113.7823752</v>
      </c>
      <c r="AO30" s="49">
        <f t="array" ref="AO30">-(IF(AO$2=1,Assumptions!$H31/12,-(SUMIF($D$2:$EE$2,AO$2-1,$D30:$EE30)/12)*(1+XLOOKUP(AO$2,Assumptions!$C$94:$M$94,Assumptions!$C$98:$M$98))))</f>
        <v>-113.7823752</v>
      </c>
      <c r="AP30" s="49">
        <f t="array" ref="AP30">-(IF(AP$2=1,Assumptions!$H31/12,-(SUMIF($D$2:$EE$2,AP$2-1,$D30:$EE30)/12)*(1+XLOOKUP(AP$2,Assumptions!$C$94:$M$94,Assumptions!$C$98:$M$98))))</f>
        <v>-113.7823752</v>
      </c>
      <c r="AQ30" s="49">
        <f t="array" ref="AQ30">-(IF(AQ$2=1,Assumptions!$H31/12,-(SUMIF($D$2:$EE$2,AQ$2-1,$D30:$EE30)/12)*(1+XLOOKUP(AQ$2,Assumptions!$C$94:$M$94,Assumptions!$C$98:$M$98))))</f>
        <v>-113.7823752</v>
      </c>
      <c r="AR30" s="49">
        <f t="array" ref="AR30">-(IF(AR$2=1,Assumptions!$H31/12,-(SUMIF($D$2:$EE$2,AR$2-1,$D30:$EE30)/12)*(1+XLOOKUP(AR$2,Assumptions!$C$94:$M$94,Assumptions!$C$98:$M$98))))</f>
        <v>-113.7823752</v>
      </c>
      <c r="AS30" s="49">
        <f t="array" ref="AS30">-(IF(AS$2=1,Assumptions!$H31/12,-(SUMIF($D$2:$EE$2,AS$2-1,$D30:$EE30)/12)*(1+XLOOKUP(AS$2,Assumptions!$C$94:$M$94,Assumptions!$C$98:$M$98))))</f>
        <v>-113.7823752</v>
      </c>
      <c r="AT30" s="49">
        <f t="array" ref="AT30">-(IF(AT$2=1,Assumptions!$H31/12,-(SUMIF($D$2:$EE$2,AT$2-1,$D30:$EE30)/12)*(1+XLOOKUP(AT$2,Assumptions!$C$94:$M$94,Assumptions!$C$98:$M$98))))</f>
        <v>-113.7823752</v>
      </c>
      <c r="AU30" s="49">
        <f t="array" ref="AU30">-(IF(AU$2=1,Assumptions!$H31/12,-(SUMIF($D$2:$EE$2,AU$2-1,$D30:$EE30)/12)*(1+XLOOKUP(AU$2,Assumptions!$C$94:$M$94,Assumptions!$C$98:$M$98))))</f>
        <v>-113.7823752</v>
      </c>
      <c r="AV30" s="49">
        <f t="array" ref="AV30">-(IF(AV$2=1,Assumptions!$H31/12,-(SUMIF($D$2:$EE$2,AV$2-1,$D30:$EE30)/12)*(1+XLOOKUP(AV$2,Assumptions!$C$94:$M$94,Assumptions!$C$98:$M$98))))</f>
        <v>-113.7823752</v>
      </c>
      <c r="AW30" s="49">
        <f t="array" ref="AW30">-(IF(AW$2=1,Assumptions!$H31/12,-(SUMIF($D$2:$EE$2,AW$2-1,$D30:$EE30)/12)*(1+XLOOKUP(AW$2,Assumptions!$C$94:$M$94,Assumptions!$C$98:$M$98))))</f>
        <v>-113.7823752</v>
      </c>
      <c r="AX30" s="49">
        <f t="array" ref="AX30">-(IF(AX$2=1,Assumptions!$H31/12,-(SUMIF($D$2:$EE$2,AX$2-1,$D30:$EE30)/12)*(1+XLOOKUP(AX$2,Assumptions!$C$94:$M$94,Assumptions!$C$98:$M$98))))</f>
        <v>-113.7823752</v>
      </c>
      <c r="AY30" s="49">
        <f t="array" ref="AY30">-(IF(AY$2=1,Assumptions!$H31/12,-(SUMIF($D$2:$EE$2,AY$2-1,$D30:$EE30)/12)*(1+XLOOKUP(AY$2,Assumptions!$C$94:$M$94,Assumptions!$C$98:$M$98))))</f>
        <v>-113.7823752</v>
      </c>
      <c r="AZ30" s="49">
        <f t="array" ref="AZ30">-(IF(AZ$2=1,Assumptions!$H31/12,-(SUMIF($D$2:$EE$2,AZ$2-1,$D30:$EE30)/12)*(1+XLOOKUP(AZ$2,Assumptions!$C$94:$M$94,Assumptions!$C$98:$M$98))))</f>
        <v>-117.1958465</v>
      </c>
      <c r="BA30" s="49">
        <f t="array" ref="BA30">-(IF(BA$2=1,Assumptions!$H31/12,-(SUMIF($D$2:$EE$2,BA$2-1,$D30:$EE30)/12)*(1+XLOOKUP(BA$2,Assumptions!$C$94:$M$94,Assumptions!$C$98:$M$98))))</f>
        <v>-117.1958465</v>
      </c>
      <c r="BB30" s="49">
        <f t="array" ref="BB30">-(IF(BB$2=1,Assumptions!$H31/12,-(SUMIF($D$2:$EE$2,BB$2-1,$D30:$EE30)/12)*(1+XLOOKUP(BB$2,Assumptions!$C$94:$M$94,Assumptions!$C$98:$M$98))))</f>
        <v>-117.1958465</v>
      </c>
      <c r="BC30" s="49">
        <f t="array" ref="BC30">-(IF(BC$2=1,Assumptions!$H31/12,-(SUMIF($D$2:$EE$2,BC$2-1,$D30:$EE30)/12)*(1+XLOOKUP(BC$2,Assumptions!$C$94:$M$94,Assumptions!$C$98:$M$98))))</f>
        <v>-117.1958465</v>
      </c>
      <c r="BD30" s="49">
        <f t="array" ref="BD30">-(IF(BD$2=1,Assumptions!$H31/12,-(SUMIF($D$2:$EE$2,BD$2-1,$D30:$EE30)/12)*(1+XLOOKUP(BD$2,Assumptions!$C$94:$M$94,Assumptions!$C$98:$M$98))))</f>
        <v>-117.1958465</v>
      </c>
      <c r="BE30" s="49">
        <f t="array" ref="BE30">-(IF(BE$2=1,Assumptions!$H31/12,-(SUMIF($D$2:$EE$2,BE$2-1,$D30:$EE30)/12)*(1+XLOOKUP(BE$2,Assumptions!$C$94:$M$94,Assumptions!$C$98:$M$98))))</f>
        <v>-117.1958465</v>
      </c>
      <c r="BF30" s="49">
        <f t="array" ref="BF30">-(IF(BF$2=1,Assumptions!$H31/12,-(SUMIF($D$2:$EE$2,BF$2-1,$D30:$EE30)/12)*(1+XLOOKUP(BF$2,Assumptions!$C$94:$M$94,Assumptions!$C$98:$M$98))))</f>
        <v>-117.1958465</v>
      </c>
      <c r="BG30" s="49">
        <f t="array" ref="BG30">-(IF(BG$2=1,Assumptions!$H31/12,-(SUMIF($D$2:$EE$2,BG$2-1,$D30:$EE30)/12)*(1+XLOOKUP(BG$2,Assumptions!$C$94:$M$94,Assumptions!$C$98:$M$98))))</f>
        <v>-117.1958465</v>
      </c>
      <c r="BH30" s="49">
        <f t="array" ref="BH30">-(IF(BH$2=1,Assumptions!$H31/12,-(SUMIF($D$2:$EE$2,BH$2-1,$D30:$EE30)/12)*(1+XLOOKUP(BH$2,Assumptions!$C$94:$M$94,Assumptions!$C$98:$M$98))))</f>
        <v>-117.1958465</v>
      </c>
      <c r="BI30" s="49">
        <f t="array" ref="BI30">-(IF(BI$2=1,Assumptions!$H31/12,-(SUMIF($D$2:$EE$2,BI$2-1,$D30:$EE30)/12)*(1+XLOOKUP(BI$2,Assumptions!$C$94:$M$94,Assumptions!$C$98:$M$98))))</f>
        <v>-117.1958465</v>
      </c>
      <c r="BJ30" s="49">
        <f t="array" ref="BJ30">-(IF(BJ$2=1,Assumptions!$H31/12,-(SUMIF($D$2:$EE$2,BJ$2-1,$D30:$EE30)/12)*(1+XLOOKUP(BJ$2,Assumptions!$C$94:$M$94,Assumptions!$C$98:$M$98))))</f>
        <v>-117.1958465</v>
      </c>
      <c r="BK30" s="49">
        <f t="array" ref="BK30">-(IF(BK$2=1,Assumptions!$H31/12,-(SUMIF($D$2:$EE$2,BK$2-1,$D30:$EE30)/12)*(1+XLOOKUP(BK$2,Assumptions!$C$94:$M$94,Assumptions!$C$98:$M$98))))</f>
        <v>-117.1958465</v>
      </c>
      <c r="BL30" s="49">
        <f t="array" ref="BL30">-(IF(BL$2=1,Assumptions!$H31/12,-(SUMIF($D$2:$EE$2,BL$2-1,$D30:$EE30)/12)*(1+XLOOKUP(BL$2,Assumptions!$C$94:$M$94,Assumptions!$C$98:$M$98))))</f>
        <v>-120.7117219</v>
      </c>
      <c r="BM30" s="49">
        <f t="array" ref="BM30">-(IF(BM$2=1,Assumptions!$H31/12,-(SUMIF($D$2:$EE$2,BM$2-1,$D30:$EE30)/12)*(1+XLOOKUP(BM$2,Assumptions!$C$94:$M$94,Assumptions!$C$98:$M$98))))</f>
        <v>-120.7117219</v>
      </c>
      <c r="BN30" s="49">
        <f t="array" ref="BN30">-(IF(BN$2=1,Assumptions!$H31/12,-(SUMIF($D$2:$EE$2,BN$2-1,$D30:$EE30)/12)*(1+XLOOKUP(BN$2,Assumptions!$C$94:$M$94,Assumptions!$C$98:$M$98))))</f>
        <v>-120.7117219</v>
      </c>
      <c r="BO30" s="49">
        <f t="array" ref="BO30">-(IF(BO$2=1,Assumptions!$H31/12,-(SUMIF($D$2:$EE$2,BO$2-1,$D30:$EE30)/12)*(1+XLOOKUP(BO$2,Assumptions!$C$94:$M$94,Assumptions!$C$98:$M$98))))</f>
        <v>-120.7117219</v>
      </c>
      <c r="BP30" s="49">
        <f t="array" ref="BP30">-(IF(BP$2=1,Assumptions!$H31/12,-(SUMIF($D$2:$EE$2,BP$2-1,$D30:$EE30)/12)*(1+XLOOKUP(BP$2,Assumptions!$C$94:$M$94,Assumptions!$C$98:$M$98))))</f>
        <v>-120.7117219</v>
      </c>
      <c r="BQ30" s="49">
        <f t="array" ref="BQ30">-(IF(BQ$2=1,Assumptions!$H31/12,-(SUMIF($D$2:$EE$2,BQ$2-1,$D30:$EE30)/12)*(1+XLOOKUP(BQ$2,Assumptions!$C$94:$M$94,Assumptions!$C$98:$M$98))))</f>
        <v>-120.7117219</v>
      </c>
      <c r="BR30" s="49">
        <f t="array" ref="BR30">-(IF(BR$2=1,Assumptions!$H31/12,-(SUMIF($D$2:$EE$2,BR$2-1,$D30:$EE30)/12)*(1+XLOOKUP(BR$2,Assumptions!$C$94:$M$94,Assumptions!$C$98:$M$98))))</f>
        <v>-120.7117219</v>
      </c>
      <c r="BS30" s="49">
        <f t="array" ref="BS30">-(IF(BS$2=1,Assumptions!$H31/12,-(SUMIF($D$2:$EE$2,BS$2-1,$D30:$EE30)/12)*(1+XLOOKUP(BS$2,Assumptions!$C$94:$M$94,Assumptions!$C$98:$M$98))))</f>
        <v>-120.7117219</v>
      </c>
      <c r="BT30" s="49">
        <f t="array" ref="BT30">-(IF(BT$2=1,Assumptions!$H31/12,-(SUMIF($D$2:$EE$2,BT$2-1,$D30:$EE30)/12)*(1+XLOOKUP(BT$2,Assumptions!$C$94:$M$94,Assumptions!$C$98:$M$98))))</f>
        <v>-120.7117219</v>
      </c>
      <c r="BU30" s="49">
        <f t="array" ref="BU30">-(IF(BU$2=1,Assumptions!$H31/12,-(SUMIF($D$2:$EE$2,BU$2-1,$D30:$EE30)/12)*(1+XLOOKUP(BU$2,Assumptions!$C$94:$M$94,Assumptions!$C$98:$M$98))))</f>
        <v>-120.7117219</v>
      </c>
      <c r="BV30" s="49">
        <f t="array" ref="BV30">-(IF(BV$2=1,Assumptions!$H31/12,-(SUMIF($D$2:$EE$2,BV$2-1,$D30:$EE30)/12)*(1+XLOOKUP(BV$2,Assumptions!$C$94:$M$94,Assumptions!$C$98:$M$98))))</f>
        <v>-120.7117219</v>
      </c>
      <c r="BW30" s="49">
        <f t="array" ref="BW30">-(IF(BW$2=1,Assumptions!$H31/12,-(SUMIF($D$2:$EE$2,BW$2-1,$D30:$EE30)/12)*(1+XLOOKUP(BW$2,Assumptions!$C$94:$M$94,Assumptions!$C$98:$M$98))))</f>
        <v>-120.7117219</v>
      </c>
      <c r="BX30" s="49">
        <f t="array" ref="BX30">-(IF(BX$2=1,Assumptions!$H31/12,-(SUMIF($D$2:$EE$2,BX$2-1,$D30:$EE30)/12)*(1+XLOOKUP(BX$2,Assumptions!$C$94:$M$94,Assumptions!$C$98:$M$98))))</f>
        <v>-124.3330735</v>
      </c>
      <c r="BY30" s="49">
        <f t="array" ref="BY30">-(IF(BY$2=1,Assumptions!$H31/12,-(SUMIF($D$2:$EE$2,BY$2-1,$D30:$EE30)/12)*(1+XLOOKUP(BY$2,Assumptions!$C$94:$M$94,Assumptions!$C$98:$M$98))))</f>
        <v>-124.3330735</v>
      </c>
      <c r="BZ30" s="49">
        <f t="array" ref="BZ30">-(IF(BZ$2=1,Assumptions!$H31/12,-(SUMIF($D$2:$EE$2,BZ$2-1,$D30:$EE30)/12)*(1+XLOOKUP(BZ$2,Assumptions!$C$94:$M$94,Assumptions!$C$98:$M$98))))</f>
        <v>-124.3330735</v>
      </c>
      <c r="CA30" s="49">
        <f t="array" ref="CA30">-(IF(CA$2=1,Assumptions!$H31/12,-(SUMIF($D$2:$EE$2,CA$2-1,$D30:$EE30)/12)*(1+XLOOKUP(CA$2,Assumptions!$C$94:$M$94,Assumptions!$C$98:$M$98))))</f>
        <v>-124.3330735</v>
      </c>
      <c r="CB30" s="49">
        <f t="array" ref="CB30">-(IF(CB$2=1,Assumptions!$H31/12,-(SUMIF($D$2:$EE$2,CB$2-1,$D30:$EE30)/12)*(1+XLOOKUP(CB$2,Assumptions!$C$94:$M$94,Assumptions!$C$98:$M$98))))</f>
        <v>-124.3330735</v>
      </c>
      <c r="CC30" s="49">
        <f t="array" ref="CC30">-(IF(CC$2=1,Assumptions!$H31/12,-(SUMIF($D$2:$EE$2,CC$2-1,$D30:$EE30)/12)*(1+XLOOKUP(CC$2,Assumptions!$C$94:$M$94,Assumptions!$C$98:$M$98))))</f>
        <v>-124.3330735</v>
      </c>
      <c r="CD30" s="49">
        <f t="array" ref="CD30">-(IF(CD$2=1,Assumptions!$H31/12,-(SUMIF($D$2:$EE$2,CD$2-1,$D30:$EE30)/12)*(1+XLOOKUP(CD$2,Assumptions!$C$94:$M$94,Assumptions!$C$98:$M$98))))</f>
        <v>-124.3330735</v>
      </c>
      <c r="CE30" s="49">
        <f t="array" ref="CE30">-(IF(CE$2=1,Assumptions!$H31/12,-(SUMIF($D$2:$EE$2,CE$2-1,$D30:$EE30)/12)*(1+XLOOKUP(CE$2,Assumptions!$C$94:$M$94,Assumptions!$C$98:$M$98))))</f>
        <v>-124.3330735</v>
      </c>
      <c r="CF30" s="49">
        <f t="array" ref="CF30">-(IF(CF$2=1,Assumptions!$H31/12,-(SUMIF($D$2:$EE$2,CF$2-1,$D30:$EE30)/12)*(1+XLOOKUP(CF$2,Assumptions!$C$94:$M$94,Assumptions!$C$98:$M$98))))</f>
        <v>-124.3330735</v>
      </c>
      <c r="CG30" s="49">
        <f t="array" ref="CG30">-(IF(CG$2=1,Assumptions!$H31/12,-(SUMIF($D$2:$EE$2,CG$2-1,$D30:$EE30)/12)*(1+XLOOKUP(CG$2,Assumptions!$C$94:$M$94,Assumptions!$C$98:$M$98))))</f>
        <v>-124.3330735</v>
      </c>
      <c r="CH30" s="49">
        <f t="array" ref="CH30">-(IF(CH$2=1,Assumptions!$H31/12,-(SUMIF($D$2:$EE$2,CH$2-1,$D30:$EE30)/12)*(1+XLOOKUP(CH$2,Assumptions!$C$94:$M$94,Assumptions!$C$98:$M$98))))</f>
        <v>-124.3330735</v>
      </c>
      <c r="CI30" s="49">
        <f t="array" ref="CI30">-(IF(CI$2=1,Assumptions!$H31/12,-(SUMIF($D$2:$EE$2,CI$2-1,$D30:$EE30)/12)*(1+XLOOKUP(CI$2,Assumptions!$C$94:$M$94,Assumptions!$C$98:$M$98))))</f>
        <v>-124.3330735</v>
      </c>
      <c r="CJ30" s="49">
        <f t="array" ref="CJ30">-(IF(CJ$2=1,Assumptions!$H31/12,-(SUMIF($D$2:$EE$2,CJ$2-1,$D30:$EE30)/12)*(1+XLOOKUP(CJ$2,Assumptions!$C$94:$M$94,Assumptions!$C$98:$M$98))))</f>
        <v>-128.0630657</v>
      </c>
      <c r="CK30" s="49">
        <f t="array" ref="CK30">-(IF(CK$2=1,Assumptions!$H31/12,-(SUMIF($D$2:$EE$2,CK$2-1,$D30:$EE30)/12)*(1+XLOOKUP(CK$2,Assumptions!$C$94:$M$94,Assumptions!$C$98:$M$98))))</f>
        <v>-128.0630657</v>
      </c>
      <c r="CL30" s="49">
        <f t="array" ref="CL30">-(IF(CL$2=1,Assumptions!$H31/12,-(SUMIF($D$2:$EE$2,CL$2-1,$D30:$EE30)/12)*(1+XLOOKUP(CL$2,Assumptions!$C$94:$M$94,Assumptions!$C$98:$M$98))))</f>
        <v>-128.0630657</v>
      </c>
      <c r="CM30" s="49">
        <f t="array" ref="CM30">-(IF(CM$2=1,Assumptions!$H31/12,-(SUMIF($D$2:$EE$2,CM$2-1,$D30:$EE30)/12)*(1+XLOOKUP(CM$2,Assumptions!$C$94:$M$94,Assumptions!$C$98:$M$98))))</f>
        <v>-128.0630657</v>
      </c>
      <c r="CN30" s="49">
        <f t="array" ref="CN30">-(IF(CN$2=1,Assumptions!$H31/12,-(SUMIF($D$2:$EE$2,CN$2-1,$D30:$EE30)/12)*(1+XLOOKUP(CN$2,Assumptions!$C$94:$M$94,Assumptions!$C$98:$M$98))))</f>
        <v>-128.0630657</v>
      </c>
      <c r="CO30" s="49">
        <f t="array" ref="CO30">-(IF(CO$2=1,Assumptions!$H31/12,-(SUMIF($D$2:$EE$2,CO$2-1,$D30:$EE30)/12)*(1+XLOOKUP(CO$2,Assumptions!$C$94:$M$94,Assumptions!$C$98:$M$98))))</f>
        <v>-128.0630657</v>
      </c>
      <c r="CP30" s="49">
        <f t="array" ref="CP30">-(IF(CP$2=1,Assumptions!$H31/12,-(SUMIF($D$2:$EE$2,CP$2-1,$D30:$EE30)/12)*(1+XLOOKUP(CP$2,Assumptions!$C$94:$M$94,Assumptions!$C$98:$M$98))))</f>
        <v>-128.0630657</v>
      </c>
      <c r="CQ30" s="49">
        <f t="array" ref="CQ30">-(IF(CQ$2=1,Assumptions!$H31/12,-(SUMIF($D$2:$EE$2,CQ$2-1,$D30:$EE30)/12)*(1+XLOOKUP(CQ$2,Assumptions!$C$94:$M$94,Assumptions!$C$98:$M$98))))</f>
        <v>-128.0630657</v>
      </c>
      <c r="CR30" s="49">
        <f t="array" ref="CR30">-(IF(CR$2=1,Assumptions!$H31/12,-(SUMIF($D$2:$EE$2,CR$2-1,$D30:$EE30)/12)*(1+XLOOKUP(CR$2,Assumptions!$C$94:$M$94,Assumptions!$C$98:$M$98))))</f>
        <v>-128.0630657</v>
      </c>
      <c r="CS30" s="49">
        <f t="array" ref="CS30">-(IF(CS$2=1,Assumptions!$H31/12,-(SUMIF($D$2:$EE$2,CS$2-1,$D30:$EE30)/12)*(1+XLOOKUP(CS$2,Assumptions!$C$94:$M$94,Assumptions!$C$98:$M$98))))</f>
        <v>-128.0630657</v>
      </c>
      <c r="CT30" s="49">
        <f t="array" ref="CT30">-(IF(CT$2=1,Assumptions!$H31/12,-(SUMIF($D$2:$EE$2,CT$2-1,$D30:$EE30)/12)*(1+XLOOKUP(CT$2,Assumptions!$C$94:$M$94,Assumptions!$C$98:$M$98))))</f>
        <v>-128.0630657</v>
      </c>
      <c r="CU30" s="49">
        <f t="array" ref="CU30">-(IF(CU$2=1,Assumptions!$H31/12,-(SUMIF($D$2:$EE$2,CU$2-1,$D30:$EE30)/12)*(1+XLOOKUP(CU$2,Assumptions!$C$94:$M$94,Assumptions!$C$98:$M$98))))</f>
        <v>-128.0630657</v>
      </c>
      <c r="CV30" s="49">
        <f t="array" ref="CV30">-(IF(CV$2=1,Assumptions!$H31/12,-(SUMIF($D$2:$EE$2,CV$2-1,$D30:$EE30)/12)*(1+XLOOKUP(CV$2,Assumptions!$C$94:$M$94,Assumptions!$C$98:$M$98))))</f>
        <v>-131.9049577</v>
      </c>
      <c r="CW30" s="49">
        <f t="array" ref="CW30">-(IF(CW$2=1,Assumptions!$H31/12,-(SUMIF($D$2:$EE$2,CW$2-1,$D30:$EE30)/12)*(1+XLOOKUP(CW$2,Assumptions!$C$94:$M$94,Assumptions!$C$98:$M$98))))</f>
        <v>-131.9049577</v>
      </c>
      <c r="CX30" s="49">
        <f t="array" ref="CX30">-(IF(CX$2=1,Assumptions!$H31/12,-(SUMIF($D$2:$EE$2,CX$2-1,$D30:$EE30)/12)*(1+XLOOKUP(CX$2,Assumptions!$C$94:$M$94,Assumptions!$C$98:$M$98))))</f>
        <v>-131.9049577</v>
      </c>
      <c r="CY30" s="49">
        <f t="array" ref="CY30">-(IF(CY$2=1,Assumptions!$H31/12,-(SUMIF($D$2:$EE$2,CY$2-1,$D30:$EE30)/12)*(1+XLOOKUP(CY$2,Assumptions!$C$94:$M$94,Assumptions!$C$98:$M$98))))</f>
        <v>-131.9049577</v>
      </c>
      <c r="CZ30" s="49">
        <f t="array" ref="CZ30">-(IF(CZ$2=1,Assumptions!$H31/12,-(SUMIF($D$2:$EE$2,CZ$2-1,$D30:$EE30)/12)*(1+XLOOKUP(CZ$2,Assumptions!$C$94:$M$94,Assumptions!$C$98:$M$98))))</f>
        <v>-131.9049577</v>
      </c>
      <c r="DA30" s="49">
        <f t="array" ref="DA30">-(IF(DA$2=1,Assumptions!$H31/12,-(SUMIF($D$2:$EE$2,DA$2-1,$D30:$EE30)/12)*(1+XLOOKUP(DA$2,Assumptions!$C$94:$M$94,Assumptions!$C$98:$M$98))))</f>
        <v>-131.9049577</v>
      </c>
      <c r="DB30" s="49">
        <f t="array" ref="DB30">-(IF(DB$2=1,Assumptions!$H31/12,-(SUMIF($D$2:$EE$2,DB$2-1,$D30:$EE30)/12)*(1+XLOOKUP(DB$2,Assumptions!$C$94:$M$94,Assumptions!$C$98:$M$98))))</f>
        <v>-131.9049577</v>
      </c>
      <c r="DC30" s="49">
        <f t="array" ref="DC30">-(IF(DC$2=1,Assumptions!$H31/12,-(SUMIF($D$2:$EE$2,DC$2-1,$D30:$EE30)/12)*(1+XLOOKUP(DC$2,Assumptions!$C$94:$M$94,Assumptions!$C$98:$M$98))))</f>
        <v>-131.9049577</v>
      </c>
      <c r="DD30" s="49">
        <f t="array" ref="DD30">-(IF(DD$2=1,Assumptions!$H31/12,-(SUMIF($D$2:$EE$2,DD$2-1,$D30:$EE30)/12)*(1+XLOOKUP(DD$2,Assumptions!$C$94:$M$94,Assumptions!$C$98:$M$98))))</f>
        <v>-131.9049577</v>
      </c>
      <c r="DE30" s="49">
        <f t="array" ref="DE30">-(IF(DE$2=1,Assumptions!$H31/12,-(SUMIF($D$2:$EE$2,DE$2-1,$D30:$EE30)/12)*(1+XLOOKUP(DE$2,Assumptions!$C$94:$M$94,Assumptions!$C$98:$M$98))))</f>
        <v>-131.9049577</v>
      </c>
      <c r="DF30" s="49">
        <f t="array" ref="DF30">-(IF(DF$2=1,Assumptions!$H31/12,-(SUMIF($D$2:$EE$2,DF$2-1,$D30:$EE30)/12)*(1+XLOOKUP(DF$2,Assumptions!$C$94:$M$94,Assumptions!$C$98:$M$98))))</f>
        <v>-131.9049577</v>
      </c>
      <c r="DG30" s="49">
        <f t="array" ref="DG30">-(IF(DG$2=1,Assumptions!$H31/12,-(SUMIF($D$2:$EE$2,DG$2-1,$D30:$EE30)/12)*(1+XLOOKUP(DG$2,Assumptions!$C$94:$M$94,Assumptions!$C$98:$M$98))))</f>
        <v>-131.9049577</v>
      </c>
      <c r="DH30" s="49">
        <f t="array" ref="DH30">-(IF(DH$2=1,Assumptions!$H31/12,-(SUMIF($D$2:$EE$2,DH$2-1,$D30:$EE30)/12)*(1+XLOOKUP(DH$2,Assumptions!$C$94:$M$94,Assumptions!$C$98:$M$98))))</f>
        <v>-135.8621064</v>
      </c>
      <c r="DI30" s="49">
        <f t="array" ref="DI30">-(IF(DI$2=1,Assumptions!$H31/12,-(SUMIF($D$2:$EE$2,DI$2-1,$D30:$EE30)/12)*(1+XLOOKUP(DI$2,Assumptions!$C$94:$M$94,Assumptions!$C$98:$M$98))))</f>
        <v>-135.8621064</v>
      </c>
      <c r="DJ30" s="49">
        <f t="array" ref="DJ30">-(IF(DJ$2=1,Assumptions!$H31/12,-(SUMIF($D$2:$EE$2,DJ$2-1,$D30:$EE30)/12)*(1+XLOOKUP(DJ$2,Assumptions!$C$94:$M$94,Assumptions!$C$98:$M$98))))</f>
        <v>-135.8621064</v>
      </c>
      <c r="DK30" s="49">
        <f t="array" ref="DK30">-(IF(DK$2=1,Assumptions!$H31/12,-(SUMIF($D$2:$EE$2,DK$2-1,$D30:$EE30)/12)*(1+XLOOKUP(DK$2,Assumptions!$C$94:$M$94,Assumptions!$C$98:$M$98))))</f>
        <v>-135.8621064</v>
      </c>
      <c r="DL30" s="49">
        <f t="array" ref="DL30">-(IF(DL$2=1,Assumptions!$H31/12,-(SUMIF($D$2:$EE$2,DL$2-1,$D30:$EE30)/12)*(1+XLOOKUP(DL$2,Assumptions!$C$94:$M$94,Assumptions!$C$98:$M$98))))</f>
        <v>-135.8621064</v>
      </c>
      <c r="DM30" s="49">
        <f t="array" ref="DM30">-(IF(DM$2=1,Assumptions!$H31/12,-(SUMIF($D$2:$EE$2,DM$2-1,$D30:$EE30)/12)*(1+XLOOKUP(DM$2,Assumptions!$C$94:$M$94,Assumptions!$C$98:$M$98))))</f>
        <v>-135.8621064</v>
      </c>
      <c r="DN30" s="49">
        <f t="array" ref="DN30">-(IF(DN$2=1,Assumptions!$H31/12,-(SUMIF($D$2:$EE$2,DN$2-1,$D30:$EE30)/12)*(1+XLOOKUP(DN$2,Assumptions!$C$94:$M$94,Assumptions!$C$98:$M$98))))</f>
        <v>-135.8621064</v>
      </c>
      <c r="DO30" s="49">
        <f t="array" ref="DO30">-(IF(DO$2=1,Assumptions!$H31/12,-(SUMIF($D$2:$EE$2,DO$2-1,$D30:$EE30)/12)*(1+XLOOKUP(DO$2,Assumptions!$C$94:$M$94,Assumptions!$C$98:$M$98))))</f>
        <v>-135.8621064</v>
      </c>
      <c r="DP30" s="49">
        <f t="array" ref="DP30">-(IF(DP$2=1,Assumptions!$H31/12,-(SUMIF($D$2:$EE$2,DP$2-1,$D30:$EE30)/12)*(1+XLOOKUP(DP$2,Assumptions!$C$94:$M$94,Assumptions!$C$98:$M$98))))</f>
        <v>-135.8621064</v>
      </c>
      <c r="DQ30" s="49">
        <f t="array" ref="DQ30">-(IF(DQ$2=1,Assumptions!$H31/12,-(SUMIF($D$2:$EE$2,DQ$2-1,$D30:$EE30)/12)*(1+XLOOKUP(DQ$2,Assumptions!$C$94:$M$94,Assumptions!$C$98:$M$98))))</f>
        <v>-135.8621064</v>
      </c>
      <c r="DR30" s="49">
        <f t="array" ref="DR30">-(IF(DR$2=1,Assumptions!$H31/12,-(SUMIF($D$2:$EE$2,DR$2-1,$D30:$EE30)/12)*(1+XLOOKUP(DR$2,Assumptions!$C$94:$M$94,Assumptions!$C$98:$M$98))))</f>
        <v>-135.8621064</v>
      </c>
      <c r="DS30" s="49">
        <f t="array" ref="DS30">-(IF(DS$2=1,Assumptions!$H31/12,-(SUMIF($D$2:$EE$2,DS$2-1,$D30:$EE30)/12)*(1+XLOOKUP(DS$2,Assumptions!$C$94:$M$94,Assumptions!$C$98:$M$98))))</f>
        <v>-135.8621064</v>
      </c>
      <c r="DT30" s="49">
        <f t="array" ref="DT30">-(IF(DT$2=1,Assumptions!$H31/12,-(SUMIF($D$2:$EE$2,DT$2-1,$D30:$EE30)/12)*(1+XLOOKUP(DT$2,Assumptions!$C$94:$M$94,Assumptions!$C$98:$M$98))))</f>
        <v>-139.9379696</v>
      </c>
      <c r="DU30" s="49">
        <f t="array" ref="DU30">-(IF(DU$2=1,Assumptions!$H31/12,-(SUMIF($D$2:$EE$2,DU$2-1,$D30:$EE30)/12)*(1+XLOOKUP(DU$2,Assumptions!$C$94:$M$94,Assumptions!$C$98:$M$98))))</f>
        <v>-139.9379696</v>
      </c>
      <c r="DV30" s="49">
        <f t="array" ref="DV30">-(IF(DV$2=1,Assumptions!$H31/12,-(SUMIF($D$2:$EE$2,DV$2-1,$D30:$EE30)/12)*(1+XLOOKUP(DV$2,Assumptions!$C$94:$M$94,Assumptions!$C$98:$M$98))))</f>
        <v>-139.9379696</v>
      </c>
      <c r="DW30" s="49">
        <f t="array" ref="DW30">-(IF(DW$2=1,Assumptions!$H31/12,-(SUMIF($D$2:$EE$2,DW$2-1,$D30:$EE30)/12)*(1+XLOOKUP(DW$2,Assumptions!$C$94:$M$94,Assumptions!$C$98:$M$98))))</f>
        <v>-139.9379696</v>
      </c>
      <c r="DX30" s="49">
        <f t="array" ref="DX30">-(IF(DX$2=1,Assumptions!$H31/12,-(SUMIF($D$2:$EE$2,DX$2-1,$D30:$EE30)/12)*(1+XLOOKUP(DX$2,Assumptions!$C$94:$M$94,Assumptions!$C$98:$M$98))))</f>
        <v>-139.9379696</v>
      </c>
      <c r="DY30" s="49">
        <f t="array" ref="DY30">-(IF(DY$2=1,Assumptions!$H31/12,-(SUMIF($D$2:$EE$2,DY$2-1,$D30:$EE30)/12)*(1+XLOOKUP(DY$2,Assumptions!$C$94:$M$94,Assumptions!$C$98:$M$98))))</f>
        <v>-139.9379696</v>
      </c>
      <c r="DZ30" s="49">
        <f t="array" ref="DZ30">-(IF(DZ$2=1,Assumptions!$H31/12,-(SUMIF($D$2:$EE$2,DZ$2-1,$D30:$EE30)/12)*(1+XLOOKUP(DZ$2,Assumptions!$C$94:$M$94,Assumptions!$C$98:$M$98))))</f>
        <v>-139.9379696</v>
      </c>
      <c r="EA30" s="49">
        <f t="array" ref="EA30">-(IF(EA$2=1,Assumptions!$H31/12,-(SUMIF($D$2:$EE$2,EA$2-1,$D30:$EE30)/12)*(1+XLOOKUP(EA$2,Assumptions!$C$94:$M$94,Assumptions!$C$98:$M$98))))</f>
        <v>-139.9379696</v>
      </c>
      <c r="EB30" s="49">
        <f t="array" ref="EB30">-(IF(EB$2=1,Assumptions!$H31/12,-(SUMIF($D$2:$EE$2,EB$2-1,$D30:$EE30)/12)*(1+XLOOKUP(EB$2,Assumptions!$C$94:$M$94,Assumptions!$C$98:$M$98))))</f>
        <v>-139.9379696</v>
      </c>
      <c r="EC30" s="49">
        <f t="array" ref="EC30">-(IF(EC$2=1,Assumptions!$H31/12,-(SUMIF($D$2:$EE$2,EC$2-1,$D30:$EE30)/12)*(1+XLOOKUP(EC$2,Assumptions!$C$94:$M$94,Assumptions!$C$98:$M$98))))</f>
        <v>-139.9379696</v>
      </c>
      <c r="ED30" s="49">
        <f t="array" ref="ED30">-(IF(ED$2=1,Assumptions!$H31/12,-(SUMIF($D$2:$EE$2,ED$2-1,$D30:$EE30)/12)*(1+XLOOKUP(ED$2,Assumptions!$C$94:$M$94,Assumptions!$C$98:$M$98))))</f>
        <v>-139.9379696</v>
      </c>
      <c r="EE30" s="49">
        <f t="array" ref="EE30">-(IF(EE$2=1,Assumptions!$H31/12,-(SUMIF($D$2:$EE$2,EE$2-1,$D30:$EE30)/12)*(1+XLOOKUP(EE$2,Assumptions!$C$94:$M$94,Assumptions!$C$98:$M$98))))</f>
        <v>-139.9379696</v>
      </c>
    </row>
    <row r="31" ht="15.75" customHeight="1">
      <c r="A31" s="1"/>
      <c r="B31" s="1"/>
      <c r="C31" s="1" t="str">
        <f>Assumptions!B32</f>
        <v>Pest Control</v>
      </c>
      <c r="D31" s="49">
        <f t="array" ref="D31">-(IF(D$2=1,Assumptions!$H32/12,-(SUMIF($D$2:$EE$2,D$2-1,$D31:$EE31)/12)*(1+XLOOKUP(D$2,Assumptions!$C$94:$M$94,Assumptions!$C$98:$M$98))))</f>
        <v>-124.8119667</v>
      </c>
      <c r="E31" s="49">
        <f t="array" ref="E31">-(IF(E$2=1,Assumptions!$H32/12,-(SUMIF($D$2:$EE$2,E$2-1,$D31:$EE31)/12)*(1+XLOOKUP(E$2,Assumptions!$C$94:$M$94,Assumptions!$C$98:$M$98))))</f>
        <v>-124.8119667</v>
      </c>
      <c r="F31" s="49">
        <f t="array" ref="F31">-(IF(F$2=1,Assumptions!$H32/12,-(SUMIF($D$2:$EE$2,F$2-1,$D31:$EE31)/12)*(1+XLOOKUP(F$2,Assumptions!$C$94:$M$94,Assumptions!$C$98:$M$98))))</f>
        <v>-124.8119667</v>
      </c>
      <c r="G31" s="49">
        <f t="array" ref="G31">-(IF(G$2=1,Assumptions!$H32/12,-(SUMIF($D$2:$EE$2,G$2-1,$D31:$EE31)/12)*(1+XLOOKUP(G$2,Assumptions!$C$94:$M$94,Assumptions!$C$98:$M$98))))</f>
        <v>-124.8119667</v>
      </c>
      <c r="H31" s="49">
        <f t="array" ref="H31">-(IF(H$2=1,Assumptions!$H32/12,-(SUMIF($D$2:$EE$2,H$2-1,$D31:$EE31)/12)*(1+XLOOKUP(H$2,Assumptions!$C$94:$M$94,Assumptions!$C$98:$M$98))))</f>
        <v>-124.8119667</v>
      </c>
      <c r="I31" s="49">
        <f t="array" ref="I31">-(IF(I$2=1,Assumptions!$H32/12,-(SUMIF($D$2:$EE$2,I$2-1,$D31:$EE31)/12)*(1+XLOOKUP(I$2,Assumptions!$C$94:$M$94,Assumptions!$C$98:$M$98))))</f>
        <v>-124.8119667</v>
      </c>
      <c r="J31" s="49">
        <f t="array" ref="J31">-(IF(J$2=1,Assumptions!$H32/12,-(SUMIF($D$2:$EE$2,J$2-1,$D31:$EE31)/12)*(1+XLOOKUP(J$2,Assumptions!$C$94:$M$94,Assumptions!$C$98:$M$98))))</f>
        <v>-124.8119667</v>
      </c>
      <c r="K31" s="49">
        <f t="array" ref="K31">-(IF(K$2=1,Assumptions!$H32/12,-(SUMIF($D$2:$EE$2,K$2-1,$D31:$EE31)/12)*(1+XLOOKUP(K$2,Assumptions!$C$94:$M$94,Assumptions!$C$98:$M$98))))</f>
        <v>-124.8119667</v>
      </c>
      <c r="L31" s="49">
        <f t="array" ref="L31">-(IF(L$2=1,Assumptions!$H32/12,-(SUMIF($D$2:$EE$2,L$2-1,$D31:$EE31)/12)*(1+XLOOKUP(L$2,Assumptions!$C$94:$M$94,Assumptions!$C$98:$M$98))))</f>
        <v>-124.8119667</v>
      </c>
      <c r="M31" s="49">
        <f t="array" ref="M31">-(IF(M$2=1,Assumptions!$H32/12,-(SUMIF($D$2:$EE$2,M$2-1,$D31:$EE31)/12)*(1+XLOOKUP(M$2,Assumptions!$C$94:$M$94,Assumptions!$C$98:$M$98))))</f>
        <v>-124.8119667</v>
      </c>
      <c r="N31" s="49">
        <f t="array" ref="N31">-(IF(N$2=1,Assumptions!$H32/12,-(SUMIF($D$2:$EE$2,N$2-1,$D31:$EE31)/12)*(1+XLOOKUP(N$2,Assumptions!$C$94:$M$94,Assumptions!$C$98:$M$98))))</f>
        <v>-124.8119667</v>
      </c>
      <c r="O31" s="49">
        <f t="array" ref="O31">-(IF(O$2=1,Assumptions!$H32/12,-(SUMIF($D$2:$EE$2,O$2-1,$D31:$EE31)/12)*(1+XLOOKUP(O$2,Assumptions!$C$94:$M$94,Assumptions!$C$98:$M$98))))</f>
        <v>-124.8119667</v>
      </c>
      <c r="P31" s="49">
        <f t="array" ref="P31">-(IF(P$2=1,Assumptions!$H32/12,-(SUMIF($D$2:$EE$2,P$2-1,$D31:$EE31)/12)*(1+XLOOKUP(P$2,Assumptions!$C$94:$M$94,Assumptions!$C$98:$M$98))))</f>
        <v>-128.5563257</v>
      </c>
      <c r="Q31" s="49">
        <f t="array" ref="Q31">-(IF(Q$2=1,Assumptions!$H32/12,-(SUMIF($D$2:$EE$2,Q$2-1,$D31:$EE31)/12)*(1+XLOOKUP(Q$2,Assumptions!$C$94:$M$94,Assumptions!$C$98:$M$98))))</f>
        <v>-128.5563257</v>
      </c>
      <c r="R31" s="49">
        <f t="array" ref="R31">-(IF(R$2=1,Assumptions!$H32/12,-(SUMIF($D$2:$EE$2,R$2-1,$D31:$EE31)/12)*(1+XLOOKUP(R$2,Assumptions!$C$94:$M$94,Assumptions!$C$98:$M$98))))</f>
        <v>-128.5563257</v>
      </c>
      <c r="S31" s="49">
        <f t="array" ref="S31">-(IF(S$2=1,Assumptions!$H32/12,-(SUMIF($D$2:$EE$2,S$2-1,$D31:$EE31)/12)*(1+XLOOKUP(S$2,Assumptions!$C$94:$M$94,Assumptions!$C$98:$M$98))))</f>
        <v>-128.5563257</v>
      </c>
      <c r="T31" s="49">
        <f t="array" ref="T31">-(IF(T$2=1,Assumptions!$H32/12,-(SUMIF($D$2:$EE$2,T$2-1,$D31:$EE31)/12)*(1+XLOOKUP(T$2,Assumptions!$C$94:$M$94,Assumptions!$C$98:$M$98))))</f>
        <v>-128.5563257</v>
      </c>
      <c r="U31" s="49">
        <f t="array" ref="U31">-(IF(U$2=1,Assumptions!$H32/12,-(SUMIF($D$2:$EE$2,U$2-1,$D31:$EE31)/12)*(1+XLOOKUP(U$2,Assumptions!$C$94:$M$94,Assumptions!$C$98:$M$98))))</f>
        <v>-128.5563257</v>
      </c>
      <c r="V31" s="49">
        <f t="array" ref="V31">-(IF(V$2=1,Assumptions!$H32/12,-(SUMIF($D$2:$EE$2,V$2-1,$D31:$EE31)/12)*(1+XLOOKUP(V$2,Assumptions!$C$94:$M$94,Assumptions!$C$98:$M$98))))</f>
        <v>-128.5563257</v>
      </c>
      <c r="W31" s="49">
        <f t="array" ref="W31">-(IF(W$2=1,Assumptions!$H32/12,-(SUMIF($D$2:$EE$2,W$2-1,$D31:$EE31)/12)*(1+XLOOKUP(W$2,Assumptions!$C$94:$M$94,Assumptions!$C$98:$M$98))))</f>
        <v>-128.5563257</v>
      </c>
      <c r="X31" s="49">
        <f t="array" ref="X31">-(IF(X$2=1,Assumptions!$H32/12,-(SUMIF($D$2:$EE$2,X$2-1,$D31:$EE31)/12)*(1+XLOOKUP(X$2,Assumptions!$C$94:$M$94,Assumptions!$C$98:$M$98))))</f>
        <v>-128.5563257</v>
      </c>
      <c r="Y31" s="49">
        <f t="array" ref="Y31">-(IF(Y$2=1,Assumptions!$H32/12,-(SUMIF($D$2:$EE$2,Y$2-1,$D31:$EE31)/12)*(1+XLOOKUP(Y$2,Assumptions!$C$94:$M$94,Assumptions!$C$98:$M$98))))</f>
        <v>-128.5563257</v>
      </c>
      <c r="Z31" s="49">
        <f t="array" ref="Z31">-(IF(Z$2=1,Assumptions!$H32/12,-(SUMIF($D$2:$EE$2,Z$2-1,$D31:$EE31)/12)*(1+XLOOKUP(Z$2,Assumptions!$C$94:$M$94,Assumptions!$C$98:$M$98))))</f>
        <v>-128.5563257</v>
      </c>
      <c r="AA31" s="49">
        <f t="array" ref="AA31">-(IF(AA$2=1,Assumptions!$H32/12,-(SUMIF($D$2:$EE$2,AA$2-1,$D31:$EE31)/12)*(1+XLOOKUP(AA$2,Assumptions!$C$94:$M$94,Assumptions!$C$98:$M$98))))</f>
        <v>-128.5563257</v>
      </c>
      <c r="AB31" s="49">
        <f t="array" ref="AB31">-(IF(AB$2=1,Assumptions!$H32/12,-(SUMIF($D$2:$EE$2,AB$2-1,$D31:$EE31)/12)*(1+XLOOKUP(AB$2,Assumptions!$C$94:$M$94,Assumptions!$C$98:$M$98))))</f>
        <v>-132.4130154</v>
      </c>
      <c r="AC31" s="49">
        <f t="array" ref="AC31">-(IF(AC$2=1,Assumptions!$H32/12,-(SUMIF($D$2:$EE$2,AC$2-1,$D31:$EE31)/12)*(1+XLOOKUP(AC$2,Assumptions!$C$94:$M$94,Assumptions!$C$98:$M$98))))</f>
        <v>-132.4130154</v>
      </c>
      <c r="AD31" s="49">
        <f t="array" ref="AD31">-(IF(AD$2=1,Assumptions!$H32/12,-(SUMIF($D$2:$EE$2,AD$2-1,$D31:$EE31)/12)*(1+XLOOKUP(AD$2,Assumptions!$C$94:$M$94,Assumptions!$C$98:$M$98))))</f>
        <v>-132.4130154</v>
      </c>
      <c r="AE31" s="49">
        <f t="array" ref="AE31">-(IF(AE$2=1,Assumptions!$H32/12,-(SUMIF($D$2:$EE$2,AE$2-1,$D31:$EE31)/12)*(1+XLOOKUP(AE$2,Assumptions!$C$94:$M$94,Assumptions!$C$98:$M$98))))</f>
        <v>-132.4130154</v>
      </c>
      <c r="AF31" s="49">
        <f t="array" ref="AF31">-(IF(AF$2=1,Assumptions!$H32/12,-(SUMIF($D$2:$EE$2,AF$2-1,$D31:$EE31)/12)*(1+XLOOKUP(AF$2,Assumptions!$C$94:$M$94,Assumptions!$C$98:$M$98))))</f>
        <v>-132.4130154</v>
      </c>
      <c r="AG31" s="49">
        <f t="array" ref="AG31">-(IF(AG$2=1,Assumptions!$H32/12,-(SUMIF($D$2:$EE$2,AG$2-1,$D31:$EE31)/12)*(1+XLOOKUP(AG$2,Assumptions!$C$94:$M$94,Assumptions!$C$98:$M$98))))</f>
        <v>-132.4130154</v>
      </c>
      <c r="AH31" s="49">
        <f t="array" ref="AH31">-(IF(AH$2=1,Assumptions!$H32/12,-(SUMIF($D$2:$EE$2,AH$2-1,$D31:$EE31)/12)*(1+XLOOKUP(AH$2,Assumptions!$C$94:$M$94,Assumptions!$C$98:$M$98))))</f>
        <v>-132.4130154</v>
      </c>
      <c r="AI31" s="49">
        <f t="array" ref="AI31">-(IF(AI$2=1,Assumptions!$H32/12,-(SUMIF($D$2:$EE$2,AI$2-1,$D31:$EE31)/12)*(1+XLOOKUP(AI$2,Assumptions!$C$94:$M$94,Assumptions!$C$98:$M$98))))</f>
        <v>-132.4130154</v>
      </c>
      <c r="AJ31" s="49">
        <f t="array" ref="AJ31">-(IF(AJ$2=1,Assumptions!$H32/12,-(SUMIF($D$2:$EE$2,AJ$2-1,$D31:$EE31)/12)*(1+XLOOKUP(AJ$2,Assumptions!$C$94:$M$94,Assumptions!$C$98:$M$98))))</f>
        <v>-132.4130154</v>
      </c>
      <c r="AK31" s="49">
        <f t="array" ref="AK31">-(IF(AK$2=1,Assumptions!$H32/12,-(SUMIF($D$2:$EE$2,AK$2-1,$D31:$EE31)/12)*(1+XLOOKUP(AK$2,Assumptions!$C$94:$M$94,Assumptions!$C$98:$M$98))))</f>
        <v>-132.4130154</v>
      </c>
      <c r="AL31" s="49">
        <f t="array" ref="AL31">-(IF(AL$2=1,Assumptions!$H32/12,-(SUMIF($D$2:$EE$2,AL$2-1,$D31:$EE31)/12)*(1+XLOOKUP(AL$2,Assumptions!$C$94:$M$94,Assumptions!$C$98:$M$98))))</f>
        <v>-132.4130154</v>
      </c>
      <c r="AM31" s="49">
        <f t="array" ref="AM31">-(IF(AM$2=1,Assumptions!$H32/12,-(SUMIF($D$2:$EE$2,AM$2-1,$D31:$EE31)/12)*(1+XLOOKUP(AM$2,Assumptions!$C$94:$M$94,Assumptions!$C$98:$M$98))))</f>
        <v>-132.4130154</v>
      </c>
      <c r="AN31" s="49">
        <f t="array" ref="AN31">-(IF(AN$2=1,Assumptions!$H32/12,-(SUMIF($D$2:$EE$2,AN$2-1,$D31:$EE31)/12)*(1+XLOOKUP(AN$2,Assumptions!$C$94:$M$94,Assumptions!$C$98:$M$98))))</f>
        <v>-136.3854059</v>
      </c>
      <c r="AO31" s="49">
        <f t="array" ref="AO31">-(IF(AO$2=1,Assumptions!$H32/12,-(SUMIF($D$2:$EE$2,AO$2-1,$D31:$EE31)/12)*(1+XLOOKUP(AO$2,Assumptions!$C$94:$M$94,Assumptions!$C$98:$M$98))))</f>
        <v>-136.3854059</v>
      </c>
      <c r="AP31" s="49">
        <f t="array" ref="AP31">-(IF(AP$2=1,Assumptions!$H32/12,-(SUMIF($D$2:$EE$2,AP$2-1,$D31:$EE31)/12)*(1+XLOOKUP(AP$2,Assumptions!$C$94:$M$94,Assumptions!$C$98:$M$98))))</f>
        <v>-136.3854059</v>
      </c>
      <c r="AQ31" s="49">
        <f t="array" ref="AQ31">-(IF(AQ$2=1,Assumptions!$H32/12,-(SUMIF($D$2:$EE$2,AQ$2-1,$D31:$EE31)/12)*(1+XLOOKUP(AQ$2,Assumptions!$C$94:$M$94,Assumptions!$C$98:$M$98))))</f>
        <v>-136.3854059</v>
      </c>
      <c r="AR31" s="49">
        <f t="array" ref="AR31">-(IF(AR$2=1,Assumptions!$H32/12,-(SUMIF($D$2:$EE$2,AR$2-1,$D31:$EE31)/12)*(1+XLOOKUP(AR$2,Assumptions!$C$94:$M$94,Assumptions!$C$98:$M$98))))</f>
        <v>-136.3854059</v>
      </c>
      <c r="AS31" s="49">
        <f t="array" ref="AS31">-(IF(AS$2=1,Assumptions!$H32/12,-(SUMIF($D$2:$EE$2,AS$2-1,$D31:$EE31)/12)*(1+XLOOKUP(AS$2,Assumptions!$C$94:$M$94,Assumptions!$C$98:$M$98))))</f>
        <v>-136.3854059</v>
      </c>
      <c r="AT31" s="49">
        <f t="array" ref="AT31">-(IF(AT$2=1,Assumptions!$H32/12,-(SUMIF($D$2:$EE$2,AT$2-1,$D31:$EE31)/12)*(1+XLOOKUP(AT$2,Assumptions!$C$94:$M$94,Assumptions!$C$98:$M$98))))</f>
        <v>-136.3854059</v>
      </c>
      <c r="AU31" s="49">
        <f t="array" ref="AU31">-(IF(AU$2=1,Assumptions!$H32/12,-(SUMIF($D$2:$EE$2,AU$2-1,$D31:$EE31)/12)*(1+XLOOKUP(AU$2,Assumptions!$C$94:$M$94,Assumptions!$C$98:$M$98))))</f>
        <v>-136.3854059</v>
      </c>
      <c r="AV31" s="49">
        <f t="array" ref="AV31">-(IF(AV$2=1,Assumptions!$H32/12,-(SUMIF($D$2:$EE$2,AV$2-1,$D31:$EE31)/12)*(1+XLOOKUP(AV$2,Assumptions!$C$94:$M$94,Assumptions!$C$98:$M$98))))</f>
        <v>-136.3854059</v>
      </c>
      <c r="AW31" s="49">
        <f t="array" ref="AW31">-(IF(AW$2=1,Assumptions!$H32/12,-(SUMIF($D$2:$EE$2,AW$2-1,$D31:$EE31)/12)*(1+XLOOKUP(AW$2,Assumptions!$C$94:$M$94,Assumptions!$C$98:$M$98))))</f>
        <v>-136.3854059</v>
      </c>
      <c r="AX31" s="49">
        <f t="array" ref="AX31">-(IF(AX$2=1,Assumptions!$H32/12,-(SUMIF($D$2:$EE$2,AX$2-1,$D31:$EE31)/12)*(1+XLOOKUP(AX$2,Assumptions!$C$94:$M$94,Assumptions!$C$98:$M$98))))</f>
        <v>-136.3854059</v>
      </c>
      <c r="AY31" s="49">
        <f t="array" ref="AY31">-(IF(AY$2=1,Assumptions!$H32/12,-(SUMIF($D$2:$EE$2,AY$2-1,$D31:$EE31)/12)*(1+XLOOKUP(AY$2,Assumptions!$C$94:$M$94,Assumptions!$C$98:$M$98))))</f>
        <v>-136.3854059</v>
      </c>
      <c r="AZ31" s="49">
        <f t="array" ref="AZ31">-(IF(AZ$2=1,Assumptions!$H32/12,-(SUMIF($D$2:$EE$2,AZ$2-1,$D31:$EE31)/12)*(1+XLOOKUP(AZ$2,Assumptions!$C$94:$M$94,Assumptions!$C$98:$M$98))))</f>
        <v>-140.4769681</v>
      </c>
      <c r="BA31" s="49">
        <f t="array" ref="BA31">-(IF(BA$2=1,Assumptions!$H32/12,-(SUMIF($D$2:$EE$2,BA$2-1,$D31:$EE31)/12)*(1+XLOOKUP(BA$2,Assumptions!$C$94:$M$94,Assumptions!$C$98:$M$98))))</f>
        <v>-140.4769681</v>
      </c>
      <c r="BB31" s="49">
        <f t="array" ref="BB31">-(IF(BB$2=1,Assumptions!$H32/12,-(SUMIF($D$2:$EE$2,BB$2-1,$D31:$EE31)/12)*(1+XLOOKUP(BB$2,Assumptions!$C$94:$M$94,Assumptions!$C$98:$M$98))))</f>
        <v>-140.4769681</v>
      </c>
      <c r="BC31" s="49">
        <f t="array" ref="BC31">-(IF(BC$2=1,Assumptions!$H32/12,-(SUMIF($D$2:$EE$2,BC$2-1,$D31:$EE31)/12)*(1+XLOOKUP(BC$2,Assumptions!$C$94:$M$94,Assumptions!$C$98:$M$98))))</f>
        <v>-140.4769681</v>
      </c>
      <c r="BD31" s="49">
        <f t="array" ref="BD31">-(IF(BD$2=1,Assumptions!$H32/12,-(SUMIF($D$2:$EE$2,BD$2-1,$D31:$EE31)/12)*(1+XLOOKUP(BD$2,Assumptions!$C$94:$M$94,Assumptions!$C$98:$M$98))))</f>
        <v>-140.4769681</v>
      </c>
      <c r="BE31" s="49">
        <f t="array" ref="BE31">-(IF(BE$2=1,Assumptions!$H32/12,-(SUMIF($D$2:$EE$2,BE$2-1,$D31:$EE31)/12)*(1+XLOOKUP(BE$2,Assumptions!$C$94:$M$94,Assumptions!$C$98:$M$98))))</f>
        <v>-140.4769681</v>
      </c>
      <c r="BF31" s="49">
        <f t="array" ref="BF31">-(IF(BF$2=1,Assumptions!$H32/12,-(SUMIF($D$2:$EE$2,BF$2-1,$D31:$EE31)/12)*(1+XLOOKUP(BF$2,Assumptions!$C$94:$M$94,Assumptions!$C$98:$M$98))))</f>
        <v>-140.4769681</v>
      </c>
      <c r="BG31" s="49">
        <f t="array" ref="BG31">-(IF(BG$2=1,Assumptions!$H32/12,-(SUMIF($D$2:$EE$2,BG$2-1,$D31:$EE31)/12)*(1+XLOOKUP(BG$2,Assumptions!$C$94:$M$94,Assumptions!$C$98:$M$98))))</f>
        <v>-140.4769681</v>
      </c>
      <c r="BH31" s="49">
        <f t="array" ref="BH31">-(IF(BH$2=1,Assumptions!$H32/12,-(SUMIF($D$2:$EE$2,BH$2-1,$D31:$EE31)/12)*(1+XLOOKUP(BH$2,Assumptions!$C$94:$M$94,Assumptions!$C$98:$M$98))))</f>
        <v>-140.4769681</v>
      </c>
      <c r="BI31" s="49">
        <f t="array" ref="BI31">-(IF(BI$2=1,Assumptions!$H32/12,-(SUMIF($D$2:$EE$2,BI$2-1,$D31:$EE31)/12)*(1+XLOOKUP(BI$2,Assumptions!$C$94:$M$94,Assumptions!$C$98:$M$98))))</f>
        <v>-140.4769681</v>
      </c>
      <c r="BJ31" s="49">
        <f t="array" ref="BJ31">-(IF(BJ$2=1,Assumptions!$H32/12,-(SUMIF($D$2:$EE$2,BJ$2-1,$D31:$EE31)/12)*(1+XLOOKUP(BJ$2,Assumptions!$C$94:$M$94,Assumptions!$C$98:$M$98))))</f>
        <v>-140.4769681</v>
      </c>
      <c r="BK31" s="49">
        <f t="array" ref="BK31">-(IF(BK$2=1,Assumptions!$H32/12,-(SUMIF($D$2:$EE$2,BK$2-1,$D31:$EE31)/12)*(1+XLOOKUP(BK$2,Assumptions!$C$94:$M$94,Assumptions!$C$98:$M$98))))</f>
        <v>-140.4769681</v>
      </c>
      <c r="BL31" s="49">
        <f t="array" ref="BL31">-(IF(BL$2=1,Assumptions!$H32/12,-(SUMIF($D$2:$EE$2,BL$2-1,$D31:$EE31)/12)*(1+XLOOKUP(BL$2,Assumptions!$C$94:$M$94,Assumptions!$C$98:$M$98))))</f>
        <v>-144.6912771</v>
      </c>
      <c r="BM31" s="49">
        <f t="array" ref="BM31">-(IF(BM$2=1,Assumptions!$H32/12,-(SUMIF($D$2:$EE$2,BM$2-1,$D31:$EE31)/12)*(1+XLOOKUP(BM$2,Assumptions!$C$94:$M$94,Assumptions!$C$98:$M$98))))</f>
        <v>-144.6912771</v>
      </c>
      <c r="BN31" s="49">
        <f t="array" ref="BN31">-(IF(BN$2=1,Assumptions!$H32/12,-(SUMIF($D$2:$EE$2,BN$2-1,$D31:$EE31)/12)*(1+XLOOKUP(BN$2,Assumptions!$C$94:$M$94,Assumptions!$C$98:$M$98))))</f>
        <v>-144.6912771</v>
      </c>
      <c r="BO31" s="49">
        <f t="array" ref="BO31">-(IF(BO$2=1,Assumptions!$H32/12,-(SUMIF($D$2:$EE$2,BO$2-1,$D31:$EE31)/12)*(1+XLOOKUP(BO$2,Assumptions!$C$94:$M$94,Assumptions!$C$98:$M$98))))</f>
        <v>-144.6912771</v>
      </c>
      <c r="BP31" s="49">
        <f t="array" ref="BP31">-(IF(BP$2=1,Assumptions!$H32/12,-(SUMIF($D$2:$EE$2,BP$2-1,$D31:$EE31)/12)*(1+XLOOKUP(BP$2,Assumptions!$C$94:$M$94,Assumptions!$C$98:$M$98))))</f>
        <v>-144.6912771</v>
      </c>
      <c r="BQ31" s="49">
        <f t="array" ref="BQ31">-(IF(BQ$2=1,Assumptions!$H32/12,-(SUMIF($D$2:$EE$2,BQ$2-1,$D31:$EE31)/12)*(1+XLOOKUP(BQ$2,Assumptions!$C$94:$M$94,Assumptions!$C$98:$M$98))))</f>
        <v>-144.6912771</v>
      </c>
      <c r="BR31" s="49">
        <f t="array" ref="BR31">-(IF(BR$2=1,Assumptions!$H32/12,-(SUMIF($D$2:$EE$2,BR$2-1,$D31:$EE31)/12)*(1+XLOOKUP(BR$2,Assumptions!$C$94:$M$94,Assumptions!$C$98:$M$98))))</f>
        <v>-144.6912771</v>
      </c>
      <c r="BS31" s="49">
        <f t="array" ref="BS31">-(IF(BS$2=1,Assumptions!$H32/12,-(SUMIF($D$2:$EE$2,BS$2-1,$D31:$EE31)/12)*(1+XLOOKUP(BS$2,Assumptions!$C$94:$M$94,Assumptions!$C$98:$M$98))))</f>
        <v>-144.6912771</v>
      </c>
      <c r="BT31" s="49">
        <f t="array" ref="BT31">-(IF(BT$2=1,Assumptions!$H32/12,-(SUMIF($D$2:$EE$2,BT$2-1,$D31:$EE31)/12)*(1+XLOOKUP(BT$2,Assumptions!$C$94:$M$94,Assumptions!$C$98:$M$98))))</f>
        <v>-144.6912771</v>
      </c>
      <c r="BU31" s="49">
        <f t="array" ref="BU31">-(IF(BU$2=1,Assumptions!$H32/12,-(SUMIF($D$2:$EE$2,BU$2-1,$D31:$EE31)/12)*(1+XLOOKUP(BU$2,Assumptions!$C$94:$M$94,Assumptions!$C$98:$M$98))))</f>
        <v>-144.6912771</v>
      </c>
      <c r="BV31" s="49">
        <f t="array" ref="BV31">-(IF(BV$2=1,Assumptions!$H32/12,-(SUMIF($D$2:$EE$2,BV$2-1,$D31:$EE31)/12)*(1+XLOOKUP(BV$2,Assumptions!$C$94:$M$94,Assumptions!$C$98:$M$98))))</f>
        <v>-144.6912771</v>
      </c>
      <c r="BW31" s="49">
        <f t="array" ref="BW31">-(IF(BW$2=1,Assumptions!$H32/12,-(SUMIF($D$2:$EE$2,BW$2-1,$D31:$EE31)/12)*(1+XLOOKUP(BW$2,Assumptions!$C$94:$M$94,Assumptions!$C$98:$M$98))))</f>
        <v>-144.6912771</v>
      </c>
      <c r="BX31" s="49">
        <f t="array" ref="BX31">-(IF(BX$2=1,Assumptions!$H32/12,-(SUMIF($D$2:$EE$2,BX$2-1,$D31:$EE31)/12)*(1+XLOOKUP(BX$2,Assumptions!$C$94:$M$94,Assumptions!$C$98:$M$98))))</f>
        <v>-149.0320154</v>
      </c>
      <c r="BY31" s="49">
        <f t="array" ref="BY31">-(IF(BY$2=1,Assumptions!$H32/12,-(SUMIF($D$2:$EE$2,BY$2-1,$D31:$EE31)/12)*(1+XLOOKUP(BY$2,Assumptions!$C$94:$M$94,Assumptions!$C$98:$M$98))))</f>
        <v>-149.0320154</v>
      </c>
      <c r="BZ31" s="49">
        <f t="array" ref="BZ31">-(IF(BZ$2=1,Assumptions!$H32/12,-(SUMIF($D$2:$EE$2,BZ$2-1,$D31:$EE31)/12)*(1+XLOOKUP(BZ$2,Assumptions!$C$94:$M$94,Assumptions!$C$98:$M$98))))</f>
        <v>-149.0320154</v>
      </c>
      <c r="CA31" s="49">
        <f t="array" ref="CA31">-(IF(CA$2=1,Assumptions!$H32/12,-(SUMIF($D$2:$EE$2,CA$2-1,$D31:$EE31)/12)*(1+XLOOKUP(CA$2,Assumptions!$C$94:$M$94,Assumptions!$C$98:$M$98))))</f>
        <v>-149.0320154</v>
      </c>
      <c r="CB31" s="49">
        <f t="array" ref="CB31">-(IF(CB$2=1,Assumptions!$H32/12,-(SUMIF($D$2:$EE$2,CB$2-1,$D31:$EE31)/12)*(1+XLOOKUP(CB$2,Assumptions!$C$94:$M$94,Assumptions!$C$98:$M$98))))</f>
        <v>-149.0320154</v>
      </c>
      <c r="CC31" s="49">
        <f t="array" ref="CC31">-(IF(CC$2=1,Assumptions!$H32/12,-(SUMIF($D$2:$EE$2,CC$2-1,$D31:$EE31)/12)*(1+XLOOKUP(CC$2,Assumptions!$C$94:$M$94,Assumptions!$C$98:$M$98))))</f>
        <v>-149.0320154</v>
      </c>
      <c r="CD31" s="49">
        <f t="array" ref="CD31">-(IF(CD$2=1,Assumptions!$H32/12,-(SUMIF($D$2:$EE$2,CD$2-1,$D31:$EE31)/12)*(1+XLOOKUP(CD$2,Assumptions!$C$94:$M$94,Assumptions!$C$98:$M$98))))</f>
        <v>-149.0320154</v>
      </c>
      <c r="CE31" s="49">
        <f t="array" ref="CE31">-(IF(CE$2=1,Assumptions!$H32/12,-(SUMIF($D$2:$EE$2,CE$2-1,$D31:$EE31)/12)*(1+XLOOKUP(CE$2,Assumptions!$C$94:$M$94,Assumptions!$C$98:$M$98))))</f>
        <v>-149.0320154</v>
      </c>
      <c r="CF31" s="49">
        <f t="array" ref="CF31">-(IF(CF$2=1,Assumptions!$H32/12,-(SUMIF($D$2:$EE$2,CF$2-1,$D31:$EE31)/12)*(1+XLOOKUP(CF$2,Assumptions!$C$94:$M$94,Assumptions!$C$98:$M$98))))</f>
        <v>-149.0320154</v>
      </c>
      <c r="CG31" s="49">
        <f t="array" ref="CG31">-(IF(CG$2=1,Assumptions!$H32/12,-(SUMIF($D$2:$EE$2,CG$2-1,$D31:$EE31)/12)*(1+XLOOKUP(CG$2,Assumptions!$C$94:$M$94,Assumptions!$C$98:$M$98))))</f>
        <v>-149.0320154</v>
      </c>
      <c r="CH31" s="49">
        <f t="array" ref="CH31">-(IF(CH$2=1,Assumptions!$H32/12,-(SUMIF($D$2:$EE$2,CH$2-1,$D31:$EE31)/12)*(1+XLOOKUP(CH$2,Assumptions!$C$94:$M$94,Assumptions!$C$98:$M$98))))</f>
        <v>-149.0320154</v>
      </c>
      <c r="CI31" s="49">
        <f t="array" ref="CI31">-(IF(CI$2=1,Assumptions!$H32/12,-(SUMIF($D$2:$EE$2,CI$2-1,$D31:$EE31)/12)*(1+XLOOKUP(CI$2,Assumptions!$C$94:$M$94,Assumptions!$C$98:$M$98))))</f>
        <v>-149.0320154</v>
      </c>
      <c r="CJ31" s="49">
        <f t="array" ref="CJ31">-(IF(CJ$2=1,Assumptions!$H32/12,-(SUMIF($D$2:$EE$2,CJ$2-1,$D31:$EE31)/12)*(1+XLOOKUP(CJ$2,Assumptions!$C$94:$M$94,Assumptions!$C$98:$M$98))))</f>
        <v>-153.5029759</v>
      </c>
      <c r="CK31" s="49">
        <f t="array" ref="CK31">-(IF(CK$2=1,Assumptions!$H32/12,-(SUMIF($D$2:$EE$2,CK$2-1,$D31:$EE31)/12)*(1+XLOOKUP(CK$2,Assumptions!$C$94:$M$94,Assumptions!$C$98:$M$98))))</f>
        <v>-153.5029759</v>
      </c>
      <c r="CL31" s="49">
        <f t="array" ref="CL31">-(IF(CL$2=1,Assumptions!$H32/12,-(SUMIF($D$2:$EE$2,CL$2-1,$D31:$EE31)/12)*(1+XLOOKUP(CL$2,Assumptions!$C$94:$M$94,Assumptions!$C$98:$M$98))))</f>
        <v>-153.5029759</v>
      </c>
      <c r="CM31" s="49">
        <f t="array" ref="CM31">-(IF(CM$2=1,Assumptions!$H32/12,-(SUMIF($D$2:$EE$2,CM$2-1,$D31:$EE31)/12)*(1+XLOOKUP(CM$2,Assumptions!$C$94:$M$94,Assumptions!$C$98:$M$98))))</f>
        <v>-153.5029759</v>
      </c>
      <c r="CN31" s="49">
        <f t="array" ref="CN31">-(IF(CN$2=1,Assumptions!$H32/12,-(SUMIF($D$2:$EE$2,CN$2-1,$D31:$EE31)/12)*(1+XLOOKUP(CN$2,Assumptions!$C$94:$M$94,Assumptions!$C$98:$M$98))))</f>
        <v>-153.5029759</v>
      </c>
      <c r="CO31" s="49">
        <f t="array" ref="CO31">-(IF(CO$2=1,Assumptions!$H32/12,-(SUMIF($D$2:$EE$2,CO$2-1,$D31:$EE31)/12)*(1+XLOOKUP(CO$2,Assumptions!$C$94:$M$94,Assumptions!$C$98:$M$98))))</f>
        <v>-153.5029759</v>
      </c>
      <c r="CP31" s="49">
        <f t="array" ref="CP31">-(IF(CP$2=1,Assumptions!$H32/12,-(SUMIF($D$2:$EE$2,CP$2-1,$D31:$EE31)/12)*(1+XLOOKUP(CP$2,Assumptions!$C$94:$M$94,Assumptions!$C$98:$M$98))))</f>
        <v>-153.5029759</v>
      </c>
      <c r="CQ31" s="49">
        <f t="array" ref="CQ31">-(IF(CQ$2=1,Assumptions!$H32/12,-(SUMIF($D$2:$EE$2,CQ$2-1,$D31:$EE31)/12)*(1+XLOOKUP(CQ$2,Assumptions!$C$94:$M$94,Assumptions!$C$98:$M$98))))</f>
        <v>-153.5029759</v>
      </c>
      <c r="CR31" s="49">
        <f t="array" ref="CR31">-(IF(CR$2=1,Assumptions!$H32/12,-(SUMIF($D$2:$EE$2,CR$2-1,$D31:$EE31)/12)*(1+XLOOKUP(CR$2,Assumptions!$C$94:$M$94,Assumptions!$C$98:$M$98))))</f>
        <v>-153.5029759</v>
      </c>
      <c r="CS31" s="49">
        <f t="array" ref="CS31">-(IF(CS$2=1,Assumptions!$H32/12,-(SUMIF($D$2:$EE$2,CS$2-1,$D31:$EE31)/12)*(1+XLOOKUP(CS$2,Assumptions!$C$94:$M$94,Assumptions!$C$98:$M$98))))</f>
        <v>-153.5029759</v>
      </c>
      <c r="CT31" s="49">
        <f t="array" ref="CT31">-(IF(CT$2=1,Assumptions!$H32/12,-(SUMIF($D$2:$EE$2,CT$2-1,$D31:$EE31)/12)*(1+XLOOKUP(CT$2,Assumptions!$C$94:$M$94,Assumptions!$C$98:$M$98))))</f>
        <v>-153.5029759</v>
      </c>
      <c r="CU31" s="49">
        <f t="array" ref="CU31">-(IF(CU$2=1,Assumptions!$H32/12,-(SUMIF($D$2:$EE$2,CU$2-1,$D31:$EE31)/12)*(1+XLOOKUP(CU$2,Assumptions!$C$94:$M$94,Assumptions!$C$98:$M$98))))</f>
        <v>-153.5029759</v>
      </c>
      <c r="CV31" s="49">
        <f t="array" ref="CV31">-(IF(CV$2=1,Assumptions!$H32/12,-(SUMIF($D$2:$EE$2,CV$2-1,$D31:$EE31)/12)*(1+XLOOKUP(CV$2,Assumptions!$C$94:$M$94,Assumptions!$C$98:$M$98))))</f>
        <v>-158.1080652</v>
      </c>
      <c r="CW31" s="49">
        <f t="array" ref="CW31">-(IF(CW$2=1,Assumptions!$H32/12,-(SUMIF($D$2:$EE$2,CW$2-1,$D31:$EE31)/12)*(1+XLOOKUP(CW$2,Assumptions!$C$94:$M$94,Assumptions!$C$98:$M$98))))</f>
        <v>-158.1080652</v>
      </c>
      <c r="CX31" s="49">
        <f t="array" ref="CX31">-(IF(CX$2=1,Assumptions!$H32/12,-(SUMIF($D$2:$EE$2,CX$2-1,$D31:$EE31)/12)*(1+XLOOKUP(CX$2,Assumptions!$C$94:$M$94,Assumptions!$C$98:$M$98))))</f>
        <v>-158.1080652</v>
      </c>
      <c r="CY31" s="49">
        <f t="array" ref="CY31">-(IF(CY$2=1,Assumptions!$H32/12,-(SUMIF($D$2:$EE$2,CY$2-1,$D31:$EE31)/12)*(1+XLOOKUP(CY$2,Assumptions!$C$94:$M$94,Assumptions!$C$98:$M$98))))</f>
        <v>-158.1080652</v>
      </c>
      <c r="CZ31" s="49">
        <f t="array" ref="CZ31">-(IF(CZ$2=1,Assumptions!$H32/12,-(SUMIF($D$2:$EE$2,CZ$2-1,$D31:$EE31)/12)*(1+XLOOKUP(CZ$2,Assumptions!$C$94:$M$94,Assumptions!$C$98:$M$98))))</f>
        <v>-158.1080652</v>
      </c>
      <c r="DA31" s="49">
        <f t="array" ref="DA31">-(IF(DA$2=1,Assumptions!$H32/12,-(SUMIF($D$2:$EE$2,DA$2-1,$D31:$EE31)/12)*(1+XLOOKUP(DA$2,Assumptions!$C$94:$M$94,Assumptions!$C$98:$M$98))))</f>
        <v>-158.1080652</v>
      </c>
      <c r="DB31" s="49">
        <f t="array" ref="DB31">-(IF(DB$2=1,Assumptions!$H32/12,-(SUMIF($D$2:$EE$2,DB$2-1,$D31:$EE31)/12)*(1+XLOOKUP(DB$2,Assumptions!$C$94:$M$94,Assumptions!$C$98:$M$98))))</f>
        <v>-158.1080652</v>
      </c>
      <c r="DC31" s="49">
        <f t="array" ref="DC31">-(IF(DC$2=1,Assumptions!$H32/12,-(SUMIF($D$2:$EE$2,DC$2-1,$D31:$EE31)/12)*(1+XLOOKUP(DC$2,Assumptions!$C$94:$M$94,Assumptions!$C$98:$M$98))))</f>
        <v>-158.1080652</v>
      </c>
      <c r="DD31" s="49">
        <f t="array" ref="DD31">-(IF(DD$2=1,Assumptions!$H32/12,-(SUMIF($D$2:$EE$2,DD$2-1,$D31:$EE31)/12)*(1+XLOOKUP(DD$2,Assumptions!$C$94:$M$94,Assumptions!$C$98:$M$98))))</f>
        <v>-158.1080652</v>
      </c>
      <c r="DE31" s="49">
        <f t="array" ref="DE31">-(IF(DE$2=1,Assumptions!$H32/12,-(SUMIF($D$2:$EE$2,DE$2-1,$D31:$EE31)/12)*(1+XLOOKUP(DE$2,Assumptions!$C$94:$M$94,Assumptions!$C$98:$M$98))))</f>
        <v>-158.1080652</v>
      </c>
      <c r="DF31" s="49">
        <f t="array" ref="DF31">-(IF(DF$2=1,Assumptions!$H32/12,-(SUMIF($D$2:$EE$2,DF$2-1,$D31:$EE31)/12)*(1+XLOOKUP(DF$2,Assumptions!$C$94:$M$94,Assumptions!$C$98:$M$98))))</f>
        <v>-158.1080652</v>
      </c>
      <c r="DG31" s="49">
        <f t="array" ref="DG31">-(IF(DG$2=1,Assumptions!$H32/12,-(SUMIF($D$2:$EE$2,DG$2-1,$D31:$EE31)/12)*(1+XLOOKUP(DG$2,Assumptions!$C$94:$M$94,Assumptions!$C$98:$M$98))))</f>
        <v>-158.1080652</v>
      </c>
      <c r="DH31" s="49">
        <f t="array" ref="DH31">-(IF(DH$2=1,Assumptions!$H32/12,-(SUMIF($D$2:$EE$2,DH$2-1,$D31:$EE31)/12)*(1+XLOOKUP(DH$2,Assumptions!$C$94:$M$94,Assumptions!$C$98:$M$98))))</f>
        <v>-162.8513071</v>
      </c>
      <c r="DI31" s="49">
        <f t="array" ref="DI31">-(IF(DI$2=1,Assumptions!$H32/12,-(SUMIF($D$2:$EE$2,DI$2-1,$D31:$EE31)/12)*(1+XLOOKUP(DI$2,Assumptions!$C$94:$M$94,Assumptions!$C$98:$M$98))))</f>
        <v>-162.8513071</v>
      </c>
      <c r="DJ31" s="49">
        <f t="array" ref="DJ31">-(IF(DJ$2=1,Assumptions!$H32/12,-(SUMIF($D$2:$EE$2,DJ$2-1,$D31:$EE31)/12)*(1+XLOOKUP(DJ$2,Assumptions!$C$94:$M$94,Assumptions!$C$98:$M$98))))</f>
        <v>-162.8513071</v>
      </c>
      <c r="DK31" s="49">
        <f t="array" ref="DK31">-(IF(DK$2=1,Assumptions!$H32/12,-(SUMIF($D$2:$EE$2,DK$2-1,$D31:$EE31)/12)*(1+XLOOKUP(DK$2,Assumptions!$C$94:$M$94,Assumptions!$C$98:$M$98))))</f>
        <v>-162.8513071</v>
      </c>
      <c r="DL31" s="49">
        <f t="array" ref="DL31">-(IF(DL$2=1,Assumptions!$H32/12,-(SUMIF($D$2:$EE$2,DL$2-1,$D31:$EE31)/12)*(1+XLOOKUP(DL$2,Assumptions!$C$94:$M$94,Assumptions!$C$98:$M$98))))</f>
        <v>-162.8513071</v>
      </c>
      <c r="DM31" s="49">
        <f t="array" ref="DM31">-(IF(DM$2=1,Assumptions!$H32/12,-(SUMIF($D$2:$EE$2,DM$2-1,$D31:$EE31)/12)*(1+XLOOKUP(DM$2,Assumptions!$C$94:$M$94,Assumptions!$C$98:$M$98))))</f>
        <v>-162.8513071</v>
      </c>
      <c r="DN31" s="49">
        <f t="array" ref="DN31">-(IF(DN$2=1,Assumptions!$H32/12,-(SUMIF($D$2:$EE$2,DN$2-1,$D31:$EE31)/12)*(1+XLOOKUP(DN$2,Assumptions!$C$94:$M$94,Assumptions!$C$98:$M$98))))</f>
        <v>-162.8513071</v>
      </c>
      <c r="DO31" s="49">
        <f t="array" ref="DO31">-(IF(DO$2=1,Assumptions!$H32/12,-(SUMIF($D$2:$EE$2,DO$2-1,$D31:$EE31)/12)*(1+XLOOKUP(DO$2,Assumptions!$C$94:$M$94,Assumptions!$C$98:$M$98))))</f>
        <v>-162.8513071</v>
      </c>
      <c r="DP31" s="49">
        <f t="array" ref="DP31">-(IF(DP$2=1,Assumptions!$H32/12,-(SUMIF($D$2:$EE$2,DP$2-1,$D31:$EE31)/12)*(1+XLOOKUP(DP$2,Assumptions!$C$94:$M$94,Assumptions!$C$98:$M$98))))</f>
        <v>-162.8513071</v>
      </c>
      <c r="DQ31" s="49">
        <f t="array" ref="DQ31">-(IF(DQ$2=1,Assumptions!$H32/12,-(SUMIF($D$2:$EE$2,DQ$2-1,$D31:$EE31)/12)*(1+XLOOKUP(DQ$2,Assumptions!$C$94:$M$94,Assumptions!$C$98:$M$98))))</f>
        <v>-162.8513071</v>
      </c>
      <c r="DR31" s="49">
        <f t="array" ref="DR31">-(IF(DR$2=1,Assumptions!$H32/12,-(SUMIF($D$2:$EE$2,DR$2-1,$D31:$EE31)/12)*(1+XLOOKUP(DR$2,Assumptions!$C$94:$M$94,Assumptions!$C$98:$M$98))))</f>
        <v>-162.8513071</v>
      </c>
      <c r="DS31" s="49">
        <f t="array" ref="DS31">-(IF(DS$2=1,Assumptions!$H32/12,-(SUMIF($D$2:$EE$2,DS$2-1,$D31:$EE31)/12)*(1+XLOOKUP(DS$2,Assumptions!$C$94:$M$94,Assumptions!$C$98:$M$98))))</f>
        <v>-162.8513071</v>
      </c>
      <c r="DT31" s="49">
        <f t="array" ref="DT31">-(IF(DT$2=1,Assumptions!$H32/12,-(SUMIF($D$2:$EE$2,DT$2-1,$D31:$EE31)/12)*(1+XLOOKUP(DT$2,Assumptions!$C$94:$M$94,Assumptions!$C$98:$M$98))))</f>
        <v>-167.7368463</v>
      </c>
      <c r="DU31" s="49">
        <f t="array" ref="DU31">-(IF(DU$2=1,Assumptions!$H32/12,-(SUMIF($D$2:$EE$2,DU$2-1,$D31:$EE31)/12)*(1+XLOOKUP(DU$2,Assumptions!$C$94:$M$94,Assumptions!$C$98:$M$98))))</f>
        <v>-167.7368463</v>
      </c>
      <c r="DV31" s="49">
        <f t="array" ref="DV31">-(IF(DV$2=1,Assumptions!$H32/12,-(SUMIF($D$2:$EE$2,DV$2-1,$D31:$EE31)/12)*(1+XLOOKUP(DV$2,Assumptions!$C$94:$M$94,Assumptions!$C$98:$M$98))))</f>
        <v>-167.7368463</v>
      </c>
      <c r="DW31" s="49">
        <f t="array" ref="DW31">-(IF(DW$2=1,Assumptions!$H32/12,-(SUMIF($D$2:$EE$2,DW$2-1,$D31:$EE31)/12)*(1+XLOOKUP(DW$2,Assumptions!$C$94:$M$94,Assumptions!$C$98:$M$98))))</f>
        <v>-167.7368463</v>
      </c>
      <c r="DX31" s="49">
        <f t="array" ref="DX31">-(IF(DX$2=1,Assumptions!$H32/12,-(SUMIF($D$2:$EE$2,DX$2-1,$D31:$EE31)/12)*(1+XLOOKUP(DX$2,Assumptions!$C$94:$M$94,Assumptions!$C$98:$M$98))))</f>
        <v>-167.7368463</v>
      </c>
      <c r="DY31" s="49">
        <f t="array" ref="DY31">-(IF(DY$2=1,Assumptions!$H32/12,-(SUMIF($D$2:$EE$2,DY$2-1,$D31:$EE31)/12)*(1+XLOOKUP(DY$2,Assumptions!$C$94:$M$94,Assumptions!$C$98:$M$98))))</f>
        <v>-167.7368463</v>
      </c>
      <c r="DZ31" s="49">
        <f t="array" ref="DZ31">-(IF(DZ$2=1,Assumptions!$H32/12,-(SUMIF($D$2:$EE$2,DZ$2-1,$D31:$EE31)/12)*(1+XLOOKUP(DZ$2,Assumptions!$C$94:$M$94,Assumptions!$C$98:$M$98))))</f>
        <v>-167.7368463</v>
      </c>
      <c r="EA31" s="49">
        <f t="array" ref="EA31">-(IF(EA$2=1,Assumptions!$H32/12,-(SUMIF($D$2:$EE$2,EA$2-1,$D31:$EE31)/12)*(1+XLOOKUP(EA$2,Assumptions!$C$94:$M$94,Assumptions!$C$98:$M$98))))</f>
        <v>-167.7368463</v>
      </c>
      <c r="EB31" s="49">
        <f t="array" ref="EB31">-(IF(EB$2=1,Assumptions!$H32/12,-(SUMIF($D$2:$EE$2,EB$2-1,$D31:$EE31)/12)*(1+XLOOKUP(EB$2,Assumptions!$C$94:$M$94,Assumptions!$C$98:$M$98))))</f>
        <v>-167.7368463</v>
      </c>
      <c r="EC31" s="49">
        <f t="array" ref="EC31">-(IF(EC$2=1,Assumptions!$H32/12,-(SUMIF($D$2:$EE$2,EC$2-1,$D31:$EE31)/12)*(1+XLOOKUP(EC$2,Assumptions!$C$94:$M$94,Assumptions!$C$98:$M$98))))</f>
        <v>-167.7368463</v>
      </c>
      <c r="ED31" s="49">
        <f t="array" ref="ED31">-(IF(ED$2=1,Assumptions!$H32/12,-(SUMIF($D$2:$EE$2,ED$2-1,$D31:$EE31)/12)*(1+XLOOKUP(ED$2,Assumptions!$C$94:$M$94,Assumptions!$C$98:$M$98))))</f>
        <v>-167.7368463</v>
      </c>
      <c r="EE31" s="49">
        <f t="array" ref="EE31">-(IF(EE$2=1,Assumptions!$H32/12,-(SUMIF($D$2:$EE$2,EE$2-1,$D31:$EE31)/12)*(1+XLOOKUP(EE$2,Assumptions!$C$94:$M$94,Assumptions!$C$98:$M$98))))</f>
        <v>-167.7368463</v>
      </c>
    </row>
    <row r="32" ht="15.75" customHeight="1">
      <c r="A32" s="1"/>
      <c r="B32" s="1"/>
      <c r="C32" s="1" t="str">
        <f>Assumptions!B33</f>
        <v>Alarm Services</v>
      </c>
      <c r="D32" s="49">
        <f t="array" ref="D32">-(IF(D$2=1,Assumptions!$H33/12,-(SUMIF($D$2:$EE$2,D$2-1,$D32:$EE32)/12)*(1+XLOOKUP(D$2,Assumptions!$C$94:$M$94,Assumptions!$C$98:$M$98))))</f>
        <v>-133.8141667</v>
      </c>
      <c r="E32" s="49">
        <f t="array" ref="E32">-(IF(E$2=1,Assumptions!$H33/12,-(SUMIF($D$2:$EE$2,E$2-1,$D32:$EE32)/12)*(1+XLOOKUP(E$2,Assumptions!$C$94:$M$94,Assumptions!$C$98:$M$98))))</f>
        <v>-133.8141667</v>
      </c>
      <c r="F32" s="49">
        <f t="array" ref="F32">-(IF(F$2=1,Assumptions!$H33/12,-(SUMIF($D$2:$EE$2,F$2-1,$D32:$EE32)/12)*(1+XLOOKUP(F$2,Assumptions!$C$94:$M$94,Assumptions!$C$98:$M$98))))</f>
        <v>-133.8141667</v>
      </c>
      <c r="G32" s="49">
        <f t="array" ref="G32">-(IF(G$2=1,Assumptions!$H33/12,-(SUMIF($D$2:$EE$2,G$2-1,$D32:$EE32)/12)*(1+XLOOKUP(G$2,Assumptions!$C$94:$M$94,Assumptions!$C$98:$M$98))))</f>
        <v>-133.8141667</v>
      </c>
      <c r="H32" s="49">
        <f t="array" ref="H32">-(IF(H$2=1,Assumptions!$H33/12,-(SUMIF($D$2:$EE$2,H$2-1,$D32:$EE32)/12)*(1+XLOOKUP(H$2,Assumptions!$C$94:$M$94,Assumptions!$C$98:$M$98))))</f>
        <v>-133.8141667</v>
      </c>
      <c r="I32" s="49">
        <f t="array" ref="I32">-(IF(I$2=1,Assumptions!$H33/12,-(SUMIF($D$2:$EE$2,I$2-1,$D32:$EE32)/12)*(1+XLOOKUP(I$2,Assumptions!$C$94:$M$94,Assumptions!$C$98:$M$98))))</f>
        <v>-133.8141667</v>
      </c>
      <c r="J32" s="49">
        <f t="array" ref="J32">-(IF(J$2=1,Assumptions!$H33/12,-(SUMIF($D$2:$EE$2,J$2-1,$D32:$EE32)/12)*(1+XLOOKUP(J$2,Assumptions!$C$94:$M$94,Assumptions!$C$98:$M$98))))</f>
        <v>-133.8141667</v>
      </c>
      <c r="K32" s="49">
        <f t="array" ref="K32">-(IF(K$2=1,Assumptions!$H33/12,-(SUMIF($D$2:$EE$2,K$2-1,$D32:$EE32)/12)*(1+XLOOKUP(K$2,Assumptions!$C$94:$M$94,Assumptions!$C$98:$M$98))))</f>
        <v>-133.8141667</v>
      </c>
      <c r="L32" s="49">
        <f t="array" ref="L32">-(IF(L$2=1,Assumptions!$H33/12,-(SUMIF($D$2:$EE$2,L$2-1,$D32:$EE32)/12)*(1+XLOOKUP(L$2,Assumptions!$C$94:$M$94,Assumptions!$C$98:$M$98))))</f>
        <v>-133.8141667</v>
      </c>
      <c r="M32" s="49">
        <f t="array" ref="M32">-(IF(M$2=1,Assumptions!$H33/12,-(SUMIF($D$2:$EE$2,M$2-1,$D32:$EE32)/12)*(1+XLOOKUP(M$2,Assumptions!$C$94:$M$94,Assumptions!$C$98:$M$98))))</f>
        <v>-133.8141667</v>
      </c>
      <c r="N32" s="49">
        <f t="array" ref="N32">-(IF(N$2=1,Assumptions!$H33/12,-(SUMIF($D$2:$EE$2,N$2-1,$D32:$EE32)/12)*(1+XLOOKUP(N$2,Assumptions!$C$94:$M$94,Assumptions!$C$98:$M$98))))</f>
        <v>-133.8141667</v>
      </c>
      <c r="O32" s="49">
        <f t="array" ref="O32">-(IF(O$2=1,Assumptions!$H33/12,-(SUMIF($D$2:$EE$2,O$2-1,$D32:$EE32)/12)*(1+XLOOKUP(O$2,Assumptions!$C$94:$M$94,Assumptions!$C$98:$M$98))))</f>
        <v>-133.8141667</v>
      </c>
      <c r="P32" s="49">
        <f t="array" ref="P32">-(IF(P$2=1,Assumptions!$H33/12,-(SUMIF($D$2:$EE$2,P$2-1,$D32:$EE32)/12)*(1+XLOOKUP(P$2,Assumptions!$C$94:$M$94,Assumptions!$C$98:$M$98))))</f>
        <v>-137.8285917</v>
      </c>
      <c r="Q32" s="49">
        <f t="array" ref="Q32">-(IF(Q$2=1,Assumptions!$H33/12,-(SUMIF($D$2:$EE$2,Q$2-1,$D32:$EE32)/12)*(1+XLOOKUP(Q$2,Assumptions!$C$94:$M$94,Assumptions!$C$98:$M$98))))</f>
        <v>-137.8285917</v>
      </c>
      <c r="R32" s="49">
        <f t="array" ref="R32">-(IF(R$2=1,Assumptions!$H33/12,-(SUMIF($D$2:$EE$2,R$2-1,$D32:$EE32)/12)*(1+XLOOKUP(R$2,Assumptions!$C$94:$M$94,Assumptions!$C$98:$M$98))))</f>
        <v>-137.8285917</v>
      </c>
      <c r="S32" s="49">
        <f t="array" ref="S32">-(IF(S$2=1,Assumptions!$H33/12,-(SUMIF($D$2:$EE$2,S$2-1,$D32:$EE32)/12)*(1+XLOOKUP(S$2,Assumptions!$C$94:$M$94,Assumptions!$C$98:$M$98))))</f>
        <v>-137.8285917</v>
      </c>
      <c r="T32" s="49">
        <f t="array" ref="T32">-(IF(T$2=1,Assumptions!$H33/12,-(SUMIF($D$2:$EE$2,T$2-1,$D32:$EE32)/12)*(1+XLOOKUP(T$2,Assumptions!$C$94:$M$94,Assumptions!$C$98:$M$98))))</f>
        <v>-137.8285917</v>
      </c>
      <c r="U32" s="49">
        <f t="array" ref="U32">-(IF(U$2=1,Assumptions!$H33/12,-(SUMIF($D$2:$EE$2,U$2-1,$D32:$EE32)/12)*(1+XLOOKUP(U$2,Assumptions!$C$94:$M$94,Assumptions!$C$98:$M$98))))</f>
        <v>-137.8285917</v>
      </c>
      <c r="V32" s="49">
        <f t="array" ref="V32">-(IF(V$2=1,Assumptions!$H33/12,-(SUMIF($D$2:$EE$2,V$2-1,$D32:$EE32)/12)*(1+XLOOKUP(V$2,Assumptions!$C$94:$M$94,Assumptions!$C$98:$M$98))))</f>
        <v>-137.8285917</v>
      </c>
      <c r="W32" s="49">
        <f t="array" ref="W32">-(IF(W$2=1,Assumptions!$H33/12,-(SUMIF($D$2:$EE$2,W$2-1,$D32:$EE32)/12)*(1+XLOOKUP(W$2,Assumptions!$C$94:$M$94,Assumptions!$C$98:$M$98))))</f>
        <v>-137.8285917</v>
      </c>
      <c r="X32" s="49">
        <f t="array" ref="X32">-(IF(X$2=1,Assumptions!$H33/12,-(SUMIF($D$2:$EE$2,X$2-1,$D32:$EE32)/12)*(1+XLOOKUP(X$2,Assumptions!$C$94:$M$94,Assumptions!$C$98:$M$98))))</f>
        <v>-137.8285917</v>
      </c>
      <c r="Y32" s="49">
        <f t="array" ref="Y32">-(IF(Y$2=1,Assumptions!$H33/12,-(SUMIF($D$2:$EE$2,Y$2-1,$D32:$EE32)/12)*(1+XLOOKUP(Y$2,Assumptions!$C$94:$M$94,Assumptions!$C$98:$M$98))))</f>
        <v>-137.8285917</v>
      </c>
      <c r="Z32" s="49">
        <f t="array" ref="Z32">-(IF(Z$2=1,Assumptions!$H33/12,-(SUMIF($D$2:$EE$2,Z$2-1,$D32:$EE32)/12)*(1+XLOOKUP(Z$2,Assumptions!$C$94:$M$94,Assumptions!$C$98:$M$98))))</f>
        <v>-137.8285917</v>
      </c>
      <c r="AA32" s="49">
        <f t="array" ref="AA32">-(IF(AA$2=1,Assumptions!$H33/12,-(SUMIF($D$2:$EE$2,AA$2-1,$D32:$EE32)/12)*(1+XLOOKUP(AA$2,Assumptions!$C$94:$M$94,Assumptions!$C$98:$M$98))))</f>
        <v>-137.8285917</v>
      </c>
      <c r="AB32" s="49">
        <f t="array" ref="AB32">-(IF(AB$2=1,Assumptions!$H33/12,-(SUMIF($D$2:$EE$2,AB$2-1,$D32:$EE32)/12)*(1+XLOOKUP(AB$2,Assumptions!$C$94:$M$94,Assumptions!$C$98:$M$98))))</f>
        <v>-141.9634494</v>
      </c>
      <c r="AC32" s="49">
        <f t="array" ref="AC32">-(IF(AC$2=1,Assumptions!$H33/12,-(SUMIF($D$2:$EE$2,AC$2-1,$D32:$EE32)/12)*(1+XLOOKUP(AC$2,Assumptions!$C$94:$M$94,Assumptions!$C$98:$M$98))))</f>
        <v>-141.9634494</v>
      </c>
      <c r="AD32" s="49">
        <f t="array" ref="AD32">-(IF(AD$2=1,Assumptions!$H33/12,-(SUMIF($D$2:$EE$2,AD$2-1,$D32:$EE32)/12)*(1+XLOOKUP(AD$2,Assumptions!$C$94:$M$94,Assumptions!$C$98:$M$98))))</f>
        <v>-141.9634494</v>
      </c>
      <c r="AE32" s="49">
        <f t="array" ref="AE32">-(IF(AE$2=1,Assumptions!$H33/12,-(SUMIF($D$2:$EE$2,AE$2-1,$D32:$EE32)/12)*(1+XLOOKUP(AE$2,Assumptions!$C$94:$M$94,Assumptions!$C$98:$M$98))))</f>
        <v>-141.9634494</v>
      </c>
      <c r="AF32" s="49">
        <f t="array" ref="AF32">-(IF(AF$2=1,Assumptions!$H33/12,-(SUMIF($D$2:$EE$2,AF$2-1,$D32:$EE32)/12)*(1+XLOOKUP(AF$2,Assumptions!$C$94:$M$94,Assumptions!$C$98:$M$98))))</f>
        <v>-141.9634494</v>
      </c>
      <c r="AG32" s="49">
        <f t="array" ref="AG32">-(IF(AG$2=1,Assumptions!$H33/12,-(SUMIF($D$2:$EE$2,AG$2-1,$D32:$EE32)/12)*(1+XLOOKUP(AG$2,Assumptions!$C$94:$M$94,Assumptions!$C$98:$M$98))))</f>
        <v>-141.9634494</v>
      </c>
      <c r="AH32" s="49">
        <f t="array" ref="AH32">-(IF(AH$2=1,Assumptions!$H33/12,-(SUMIF($D$2:$EE$2,AH$2-1,$D32:$EE32)/12)*(1+XLOOKUP(AH$2,Assumptions!$C$94:$M$94,Assumptions!$C$98:$M$98))))</f>
        <v>-141.9634494</v>
      </c>
      <c r="AI32" s="49">
        <f t="array" ref="AI32">-(IF(AI$2=1,Assumptions!$H33/12,-(SUMIF($D$2:$EE$2,AI$2-1,$D32:$EE32)/12)*(1+XLOOKUP(AI$2,Assumptions!$C$94:$M$94,Assumptions!$C$98:$M$98))))</f>
        <v>-141.9634494</v>
      </c>
      <c r="AJ32" s="49">
        <f t="array" ref="AJ32">-(IF(AJ$2=1,Assumptions!$H33/12,-(SUMIF($D$2:$EE$2,AJ$2-1,$D32:$EE32)/12)*(1+XLOOKUP(AJ$2,Assumptions!$C$94:$M$94,Assumptions!$C$98:$M$98))))</f>
        <v>-141.9634494</v>
      </c>
      <c r="AK32" s="49">
        <f t="array" ref="AK32">-(IF(AK$2=1,Assumptions!$H33/12,-(SUMIF($D$2:$EE$2,AK$2-1,$D32:$EE32)/12)*(1+XLOOKUP(AK$2,Assumptions!$C$94:$M$94,Assumptions!$C$98:$M$98))))</f>
        <v>-141.9634494</v>
      </c>
      <c r="AL32" s="49">
        <f t="array" ref="AL32">-(IF(AL$2=1,Assumptions!$H33/12,-(SUMIF($D$2:$EE$2,AL$2-1,$D32:$EE32)/12)*(1+XLOOKUP(AL$2,Assumptions!$C$94:$M$94,Assumptions!$C$98:$M$98))))</f>
        <v>-141.9634494</v>
      </c>
      <c r="AM32" s="49">
        <f t="array" ref="AM32">-(IF(AM$2=1,Assumptions!$H33/12,-(SUMIF($D$2:$EE$2,AM$2-1,$D32:$EE32)/12)*(1+XLOOKUP(AM$2,Assumptions!$C$94:$M$94,Assumptions!$C$98:$M$98))))</f>
        <v>-141.9634494</v>
      </c>
      <c r="AN32" s="49">
        <f t="array" ref="AN32">-(IF(AN$2=1,Assumptions!$H33/12,-(SUMIF($D$2:$EE$2,AN$2-1,$D32:$EE32)/12)*(1+XLOOKUP(AN$2,Assumptions!$C$94:$M$94,Assumptions!$C$98:$M$98))))</f>
        <v>-146.2223529</v>
      </c>
      <c r="AO32" s="49">
        <f t="array" ref="AO32">-(IF(AO$2=1,Assumptions!$H33/12,-(SUMIF($D$2:$EE$2,AO$2-1,$D32:$EE32)/12)*(1+XLOOKUP(AO$2,Assumptions!$C$94:$M$94,Assumptions!$C$98:$M$98))))</f>
        <v>-146.2223529</v>
      </c>
      <c r="AP32" s="49">
        <f t="array" ref="AP32">-(IF(AP$2=1,Assumptions!$H33/12,-(SUMIF($D$2:$EE$2,AP$2-1,$D32:$EE32)/12)*(1+XLOOKUP(AP$2,Assumptions!$C$94:$M$94,Assumptions!$C$98:$M$98))))</f>
        <v>-146.2223529</v>
      </c>
      <c r="AQ32" s="49">
        <f t="array" ref="AQ32">-(IF(AQ$2=1,Assumptions!$H33/12,-(SUMIF($D$2:$EE$2,AQ$2-1,$D32:$EE32)/12)*(1+XLOOKUP(AQ$2,Assumptions!$C$94:$M$94,Assumptions!$C$98:$M$98))))</f>
        <v>-146.2223529</v>
      </c>
      <c r="AR32" s="49">
        <f t="array" ref="AR32">-(IF(AR$2=1,Assumptions!$H33/12,-(SUMIF($D$2:$EE$2,AR$2-1,$D32:$EE32)/12)*(1+XLOOKUP(AR$2,Assumptions!$C$94:$M$94,Assumptions!$C$98:$M$98))))</f>
        <v>-146.2223529</v>
      </c>
      <c r="AS32" s="49">
        <f t="array" ref="AS32">-(IF(AS$2=1,Assumptions!$H33/12,-(SUMIF($D$2:$EE$2,AS$2-1,$D32:$EE32)/12)*(1+XLOOKUP(AS$2,Assumptions!$C$94:$M$94,Assumptions!$C$98:$M$98))))</f>
        <v>-146.2223529</v>
      </c>
      <c r="AT32" s="49">
        <f t="array" ref="AT32">-(IF(AT$2=1,Assumptions!$H33/12,-(SUMIF($D$2:$EE$2,AT$2-1,$D32:$EE32)/12)*(1+XLOOKUP(AT$2,Assumptions!$C$94:$M$94,Assumptions!$C$98:$M$98))))</f>
        <v>-146.2223529</v>
      </c>
      <c r="AU32" s="49">
        <f t="array" ref="AU32">-(IF(AU$2=1,Assumptions!$H33/12,-(SUMIF($D$2:$EE$2,AU$2-1,$D32:$EE32)/12)*(1+XLOOKUP(AU$2,Assumptions!$C$94:$M$94,Assumptions!$C$98:$M$98))))</f>
        <v>-146.2223529</v>
      </c>
      <c r="AV32" s="49">
        <f t="array" ref="AV32">-(IF(AV$2=1,Assumptions!$H33/12,-(SUMIF($D$2:$EE$2,AV$2-1,$D32:$EE32)/12)*(1+XLOOKUP(AV$2,Assumptions!$C$94:$M$94,Assumptions!$C$98:$M$98))))</f>
        <v>-146.2223529</v>
      </c>
      <c r="AW32" s="49">
        <f t="array" ref="AW32">-(IF(AW$2=1,Assumptions!$H33/12,-(SUMIF($D$2:$EE$2,AW$2-1,$D32:$EE32)/12)*(1+XLOOKUP(AW$2,Assumptions!$C$94:$M$94,Assumptions!$C$98:$M$98))))</f>
        <v>-146.2223529</v>
      </c>
      <c r="AX32" s="49">
        <f t="array" ref="AX32">-(IF(AX$2=1,Assumptions!$H33/12,-(SUMIF($D$2:$EE$2,AX$2-1,$D32:$EE32)/12)*(1+XLOOKUP(AX$2,Assumptions!$C$94:$M$94,Assumptions!$C$98:$M$98))))</f>
        <v>-146.2223529</v>
      </c>
      <c r="AY32" s="49">
        <f t="array" ref="AY32">-(IF(AY$2=1,Assumptions!$H33/12,-(SUMIF($D$2:$EE$2,AY$2-1,$D32:$EE32)/12)*(1+XLOOKUP(AY$2,Assumptions!$C$94:$M$94,Assumptions!$C$98:$M$98))))</f>
        <v>-146.2223529</v>
      </c>
      <c r="AZ32" s="49">
        <f t="array" ref="AZ32">-(IF(AZ$2=1,Assumptions!$H33/12,-(SUMIF($D$2:$EE$2,AZ$2-1,$D32:$EE32)/12)*(1+XLOOKUP(AZ$2,Assumptions!$C$94:$M$94,Assumptions!$C$98:$M$98))))</f>
        <v>-150.6090235</v>
      </c>
      <c r="BA32" s="49">
        <f t="array" ref="BA32">-(IF(BA$2=1,Assumptions!$H33/12,-(SUMIF($D$2:$EE$2,BA$2-1,$D32:$EE32)/12)*(1+XLOOKUP(BA$2,Assumptions!$C$94:$M$94,Assumptions!$C$98:$M$98))))</f>
        <v>-150.6090235</v>
      </c>
      <c r="BB32" s="49">
        <f t="array" ref="BB32">-(IF(BB$2=1,Assumptions!$H33/12,-(SUMIF($D$2:$EE$2,BB$2-1,$D32:$EE32)/12)*(1+XLOOKUP(BB$2,Assumptions!$C$94:$M$94,Assumptions!$C$98:$M$98))))</f>
        <v>-150.6090235</v>
      </c>
      <c r="BC32" s="49">
        <f t="array" ref="BC32">-(IF(BC$2=1,Assumptions!$H33/12,-(SUMIF($D$2:$EE$2,BC$2-1,$D32:$EE32)/12)*(1+XLOOKUP(BC$2,Assumptions!$C$94:$M$94,Assumptions!$C$98:$M$98))))</f>
        <v>-150.6090235</v>
      </c>
      <c r="BD32" s="49">
        <f t="array" ref="BD32">-(IF(BD$2=1,Assumptions!$H33/12,-(SUMIF($D$2:$EE$2,BD$2-1,$D32:$EE32)/12)*(1+XLOOKUP(BD$2,Assumptions!$C$94:$M$94,Assumptions!$C$98:$M$98))))</f>
        <v>-150.6090235</v>
      </c>
      <c r="BE32" s="49">
        <f t="array" ref="BE32">-(IF(BE$2=1,Assumptions!$H33/12,-(SUMIF($D$2:$EE$2,BE$2-1,$D32:$EE32)/12)*(1+XLOOKUP(BE$2,Assumptions!$C$94:$M$94,Assumptions!$C$98:$M$98))))</f>
        <v>-150.6090235</v>
      </c>
      <c r="BF32" s="49">
        <f t="array" ref="BF32">-(IF(BF$2=1,Assumptions!$H33/12,-(SUMIF($D$2:$EE$2,BF$2-1,$D32:$EE32)/12)*(1+XLOOKUP(BF$2,Assumptions!$C$94:$M$94,Assumptions!$C$98:$M$98))))</f>
        <v>-150.6090235</v>
      </c>
      <c r="BG32" s="49">
        <f t="array" ref="BG32">-(IF(BG$2=1,Assumptions!$H33/12,-(SUMIF($D$2:$EE$2,BG$2-1,$D32:$EE32)/12)*(1+XLOOKUP(BG$2,Assumptions!$C$94:$M$94,Assumptions!$C$98:$M$98))))</f>
        <v>-150.6090235</v>
      </c>
      <c r="BH32" s="49">
        <f t="array" ref="BH32">-(IF(BH$2=1,Assumptions!$H33/12,-(SUMIF($D$2:$EE$2,BH$2-1,$D32:$EE32)/12)*(1+XLOOKUP(BH$2,Assumptions!$C$94:$M$94,Assumptions!$C$98:$M$98))))</f>
        <v>-150.6090235</v>
      </c>
      <c r="BI32" s="49">
        <f t="array" ref="BI32">-(IF(BI$2=1,Assumptions!$H33/12,-(SUMIF($D$2:$EE$2,BI$2-1,$D32:$EE32)/12)*(1+XLOOKUP(BI$2,Assumptions!$C$94:$M$94,Assumptions!$C$98:$M$98))))</f>
        <v>-150.6090235</v>
      </c>
      <c r="BJ32" s="49">
        <f t="array" ref="BJ32">-(IF(BJ$2=1,Assumptions!$H33/12,-(SUMIF($D$2:$EE$2,BJ$2-1,$D32:$EE32)/12)*(1+XLOOKUP(BJ$2,Assumptions!$C$94:$M$94,Assumptions!$C$98:$M$98))))</f>
        <v>-150.6090235</v>
      </c>
      <c r="BK32" s="49">
        <f t="array" ref="BK32">-(IF(BK$2=1,Assumptions!$H33/12,-(SUMIF($D$2:$EE$2,BK$2-1,$D32:$EE32)/12)*(1+XLOOKUP(BK$2,Assumptions!$C$94:$M$94,Assumptions!$C$98:$M$98))))</f>
        <v>-150.6090235</v>
      </c>
      <c r="BL32" s="49">
        <f t="array" ref="BL32">-(IF(BL$2=1,Assumptions!$H33/12,-(SUMIF($D$2:$EE$2,BL$2-1,$D32:$EE32)/12)*(1+XLOOKUP(BL$2,Assumptions!$C$94:$M$94,Assumptions!$C$98:$M$98))))</f>
        <v>-155.1272942</v>
      </c>
      <c r="BM32" s="49">
        <f t="array" ref="BM32">-(IF(BM$2=1,Assumptions!$H33/12,-(SUMIF($D$2:$EE$2,BM$2-1,$D32:$EE32)/12)*(1+XLOOKUP(BM$2,Assumptions!$C$94:$M$94,Assumptions!$C$98:$M$98))))</f>
        <v>-155.1272942</v>
      </c>
      <c r="BN32" s="49">
        <f t="array" ref="BN32">-(IF(BN$2=1,Assumptions!$H33/12,-(SUMIF($D$2:$EE$2,BN$2-1,$D32:$EE32)/12)*(1+XLOOKUP(BN$2,Assumptions!$C$94:$M$94,Assumptions!$C$98:$M$98))))</f>
        <v>-155.1272942</v>
      </c>
      <c r="BO32" s="49">
        <f t="array" ref="BO32">-(IF(BO$2=1,Assumptions!$H33/12,-(SUMIF($D$2:$EE$2,BO$2-1,$D32:$EE32)/12)*(1+XLOOKUP(BO$2,Assumptions!$C$94:$M$94,Assumptions!$C$98:$M$98))))</f>
        <v>-155.1272942</v>
      </c>
      <c r="BP32" s="49">
        <f t="array" ref="BP32">-(IF(BP$2=1,Assumptions!$H33/12,-(SUMIF($D$2:$EE$2,BP$2-1,$D32:$EE32)/12)*(1+XLOOKUP(BP$2,Assumptions!$C$94:$M$94,Assumptions!$C$98:$M$98))))</f>
        <v>-155.1272942</v>
      </c>
      <c r="BQ32" s="49">
        <f t="array" ref="BQ32">-(IF(BQ$2=1,Assumptions!$H33/12,-(SUMIF($D$2:$EE$2,BQ$2-1,$D32:$EE32)/12)*(1+XLOOKUP(BQ$2,Assumptions!$C$94:$M$94,Assumptions!$C$98:$M$98))))</f>
        <v>-155.1272942</v>
      </c>
      <c r="BR32" s="49">
        <f t="array" ref="BR32">-(IF(BR$2=1,Assumptions!$H33/12,-(SUMIF($D$2:$EE$2,BR$2-1,$D32:$EE32)/12)*(1+XLOOKUP(BR$2,Assumptions!$C$94:$M$94,Assumptions!$C$98:$M$98))))</f>
        <v>-155.1272942</v>
      </c>
      <c r="BS32" s="49">
        <f t="array" ref="BS32">-(IF(BS$2=1,Assumptions!$H33/12,-(SUMIF($D$2:$EE$2,BS$2-1,$D32:$EE32)/12)*(1+XLOOKUP(BS$2,Assumptions!$C$94:$M$94,Assumptions!$C$98:$M$98))))</f>
        <v>-155.1272942</v>
      </c>
      <c r="BT32" s="49">
        <f t="array" ref="BT32">-(IF(BT$2=1,Assumptions!$H33/12,-(SUMIF($D$2:$EE$2,BT$2-1,$D32:$EE32)/12)*(1+XLOOKUP(BT$2,Assumptions!$C$94:$M$94,Assumptions!$C$98:$M$98))))</f>
        <v>-155.1272942</v>
      </c>
      <c r="BU32" s="49">
        <f t="array" ref="BU32">-(IF(BU$2=1,Assumptions!$H33/12,-(SUMIF($D$2:$EE$2,BU$2-1,$D32:$EE32)/12)*(1+XLOOKUP(BU$2,Assumptions!$C$94:$M$94,Assumptions!$C$98:$M$98))))</f>
        <v>-155.1272942</v>
      </c>
      <c r="BV32" s="49">
        <f t="array" ref="BV32">-(IF(BV$2=1,Assumptions!$H33/12,-(SUMIF($D$2:$EE$2,BV$2-1,$D32:$EE32)/12)*(1+XLOOKUP(BV$2,Assumptions!$C$94:$M$94,Assumptions!$C$98:$M$98))))</f>
        <v>-155.1272942</v>
      </c>
      <c r="BW32" s="49">
        <f t="array" ref="BW32">-(IF(BW$2=1,Assumptions!$H33/12,-(SUMIF($D$2:$EE$2,BW$2-1,$D32:$EE32)/12)*(1+XLOOKUP(BW$2,Assumptions!$C$94:$M$94,Assumptions!$C$98:$M$98))))</f>
        <v>-155.1272942</v>
      </c>
      <c r="BX32" s="49">
        <f t="array" ref="BX32">-(IF(BX$2=1,Assumptions!$H33/12,-(SUMIF($D$2:$EE$2,BX$2-1,$D32:$EE32)/12)*(1+XLOOKUP(BX$2,Assumptions!$C$94:$M$94,Assumptions!$C$98:$M$98))))</f>
        <v>-159.781113</v>
      </c>
      <c r="BY32" s="49">
        <f t="array" ref="BY32">-(IF(BY$2=1,Assumptions!$H33/12,-(SUMIF($D$2:$EE$2,BY$2-1,$D32:$EE32)/12)*(1+XLOOKUP(BY$2,Assumptions!$C$94:$M$94,Assumptions!$C$98:$M$98))))</f>
        <v>-159.781113</v>
      </c>
      <c r="BZ32" s="49">
        <f t="array" ref="BZ32">-(IF(BZ$2=1,Assumptions!$H33/12,-(SUMIF($D$2:$EE$2,BZ$2-1,$D32:$EE32)/12)*(1+XLOOKUP(BZ$2,Assumptions!$C$94:$M$94,Assumptions!$C$98:$M$98))))</f>
        <v>-159.781113</v>
      </c>
      <c r="CA32" s="49">
        <f t="array" ref="CA32">-(IF(CA$2=1,Assumptions!$H33/12,-(SUMIF($D$2:$EE$2,CA$2-1,$D32:$EE32)/12)*(1+XLOOKUP(CA$2,Assumptions!$C$94:$M$94,Assumptions!$C$98:$M$98))))</f>
        <v>-159.781113</v>
      </c>
      <c r="CB32" s="49">
        <f t="array" ref="CB32">-(IF(CB$2=1,Assumptions!$H33/12,-(SUMIF($D$2:$EE$2,CB$2-1,$D32:$EE32)/12)*(1+XLOOKUP(CB$2,Assumptions!$C$94:$M$94,Assumptions!$C$98:$M$98))))</f>
        <v>-159.781113</v>
      </c>
      <c r="CC32" s="49">
        <f t="array" ref="CC32">-(IF(CC$2=1,Assumptions!$H33/12,-(SUMIF($D$2:$EE$2,CC$2-1,$D32:$EE32)/12)*(1+XLOOKUP(CC$2,Assumptions!$C$94:$M$94,Assumptions!$C$98:$M$98))))</f>
        <v>-159.781113</v>
      </c>
      <c r="CD32" s="49">
        <f t="array" ref="CD32">-(IF(CD$2=1,Assumptions!$H33/12,-(SUMIF($D$2:$EE$2,CD$2-1,$D32:$EE32)/12)*(1+XLOOKUP(CD$2,Assumptions!$C$94:$M$94,Assumptions!$C$98:$M$98))))</f>
        <v>-159.781113</v>
      </c>
      <c r="CE32" s="49">
        <f t="array" ref="CE32">-(IF(CE$2=1,Assumptions!$H33/12,-(SUMIF($D$2:$EE$2,CE$2-1,$D32:$EE32)/12)*(1+XLOOKUP(CE$2,Assumptions!$C$94:$M$94,Assumptions!$C$98:$M$98))))</f>
        <v>-159.781113</v>
      </c>
      <c r="CF32" s="49">
        <f t="array" ref="CF32">-(IF(CF$2=1,Assumptions!$H33/12,-(SUMIF($D$2:$EE$2,CF$2-1,$D32:$EE32)/12)*(1+XLOOKUP(CF$2,Assumptions!$C$94:$M$94,Assumptions!$C$98:$M$98))))</f>
        <v>-159.781113</v>
      </c>
      <c r="CG32" s="49">
        <f t="array" ref="CG32">-(IF(CG$2=1,Assumptions!$H33/12,-(SUMIF($D$2:$EE$2,CG$2-1,$D32:$EE32)/12)*(1+XLOOKUP(CG$2,Assumptions!$C$94:$M$94,Assumptions!$C$98:$M$98))))</f>
        <v>-159.781113</v>
      </c>
      <c r="CH32" s="49">
        <f t="array" ref="CH32">-(IF(CH$2=1,Assumptions!$H33/12,-(SUMIF($D$2:$EE$2,CH$2-1,$D32:$EE32)/12)*(1+XLOOKUP(CH$2,Assumptions!$C$94:$M$94,Assumptions!$C$98:$M$98))))</f>
        <v>-159.781113</v>
      </c>
      <c r="CI32" s="49">
        <f t="array" ref="CI32">-(IF(CI$2=1,Assumptions!$H33/12,-(SUMIF($D$2:$EE$2,CI$2-1,$D32:$EE32)/12)*(1+XLOOKUP(CI$2,Assumptions!$C$94:$M$94,Assumptions!$C$98:$M$98))))</f>
        <v>-159.781113</v>
      </c>
      <c r="CJ32" s="49">
        <f t="array" ref="CJ32">-(IF(CJ$2=1,Assumptions!$H33/12,-(SUMIF($D$2:$EE$2,CJ$2-1,$D32:$EE32)/12)*(1+XLOOKUP(CJ$2,Assumptions!$C$94:$M$94,Assumptions!$C$98:$M$98))))</f>
        <v>-164.5745464</v>
      </c>
      <c r="CK32" s="49">
        <f t="array" ref="CK32">-(IF(CK$2=1,Assumptions!$H33/12,-(SUMIF($D$2:$EE$2,CK$2-1,$D32:$EE32)/12)*(1+XLOOKUP(CK$2,Assumptions!$C$94:$M$94,Assumptions!$C$98:$M$98))))</f>
        <v>-164.5745464</v>
      </c>
      <c r="CL32" s="49">
        <f t="array" ref="CL32">-(IF(CL$2=1,Assumptions!$H33/12,-(SUMIF($D$2:$EE$2,CL$2-1,$D32:$EE32)/12)*(1+XLOOKUP(CL$2,Assumptions!$C$94:$M$94,Assumptions!$C$98:$M$98))))</f>
        <v>-164.5745464</v>
      </c>
      <c r="CM32" s="49">
        <f t="array" ref="CM32">-(IF(CM$2=1,Assumptions!$H33/12,-(SUMIF($D$2:$EE$2,CM$2-1,$D32:$EE32)/12)*(1+XLOOKUP(CM$2,Assumptions!$C$94:$M$94,Assumptions!$C$98:$M$98))))</f>
        <v>-164.5745464</v>
      </c>
      <c r="CN32" s="49">
        <f t="array" ref="CN32">-(IF(CN$2=1,Assumptions!$H33/12,-(SUMIF($D$2:$EE$2,CN$2-1,$D32:$EE32)/12)*(1+XLOOKUP(CN$2,Assumptions!$C$94:$M$94,Assumptions!$C$98:$M$98))))</f>
        <v>-164.5745464</v>
      </c>
      <c r="CO32" s="49">
        <f t="array" ref="CO32">-(IF(CO$2=1,Assumptions!$H33/12,-(SUMIF($D$2:$EE$2,CO$2-1,$D32:$EE32)/12)*(1+XLOOKUP(CO$2,Assumptions!$C$94:$M$94,Assumptions!$C$98:$M$98))))</f>
        <v>-164.5745464</v>
      </c>
      <c r="CP32" s="49">
        <f t="array" ref="CP32">-(IF(CP$2=1,Assumptions!$H33/12,-(SUMIF($D$2:$EE$2,CP$2-1,$D32:$EE32)/12)*(1+XLOOKUP(CP$2,Assumptions!$C$94:$M$94,Assumptions!$C$98:$M$98))))</f>
        <v>-164.5745464</v>
      </c>
      <c r="CQ32" s="49">
        <f t="array" ref="CQ32">-(IF(CQ$2=1,Assumptions!$H33/12,-(SUMIF($D$2:$EE$2,CQ$2-1,$D32:$EE32)/12)*(1+XLOOKUP(CQ$2,Assumptions!$C$94:$M$94,Assumptions!$C$98:$M$98))))</f>
        <v>-164.5745464</v>
      </c>
      <c r="CR32" s="49">
        <f t="array" ref="CR32">-(IF(CR$2=1,Assumptions!$H33/12,-(SUMIF($D$2:$EE$2,CR$2-1,$D32:$EE32)/12)*(1+XLOOKUP(CR$2,Assumptions!$C$94:$M$94,Assumptions!$C$98:$M$98))))</f>
        <v>-164.5745464</v>
      </c>
      <c r="CS32" s="49">
        <f t="array" ref="CS32">-(IF(CS$2=1,Assumptions!$H33/12,-(SUMIF($D$2:$EE$2,CS$2-1,$D32:$EE32)/12)*(1+XLOOKUP(CS$2,Assumptions!$C$94:$M$94,Assumptions!$C$98:$M$98))))</f>
        <v>-164.5745464</v>
      </c>
      <c r="CT32" s="49">
        <f t="array" ref="CT32">-(IF(CT$2=1,Assumptions!$H33/12,-(SUMIF($D$2:$EE$2,CT$2-1,$D32:$EE32)/12)*(1+XLOOKUP(CT$2,Assumptions!$C$94:$M$94,Assumptions!$C$98:$M$98))))</f>
        <v>-164.5745464</v>
      </c>
      <c r="CU32" s="49">
        <f t="array" ref="CU32">-(IF(CU$2=1,Assumptions!$H33/12,-(SUMIF($D$2:$EE$2,CU$2-1,$D32:$EE32)/12)*(1+XLOOKUP(CU$2,Assumptions!$C$94:$M$94,Assumptions!$C$98:$M$98))))</f>
        <v>-164.5745464</v>
      </c>
      <c r="CV32" s="49">
        <f t="array" ref="CV32">-(IF(CV$2=1,Assumptions!$H33/12,-(SUMIF($D$2:$EE$2,CV$2-1,$D32:$EE32)/12)*(1+XLOOKUP(CV$2,Assumptions!$C$94:$M$94,Assumptions!$C$98:$M$98))))</f>
        <v>-169.5117828</v>
      </c>
      <c r="CW32" s="49">
        <f t="array" ref="CW32">-(IF(CW$2=1,Assumptions!$H33/12,-(SUMIF($D$2:$EE$2,CW$2-1,$D32:$EE32)/12)*(1+XLOOKUP(CW$2,Assumptions!$C$94:$M$94,Assumptions!$C$98:$M$98))))</f>
        <v>-169.5117828</v>
      </c>
      <c r="CX32" s="49">
        <f t="array" ref="CX32">-(IF(CX$2=1,Assumptions!$H33/12,-(SUMIF($D$2:$EE$2,CX$2-1,$D32:$EE32)/12)*(1+XLOOKUP(CX$2,Assumptions!$C$94:$M$94,Assumptions!$C$98:$M$98))))</f>
        <v>-169.5117828</v>
      </c>
      <c r="CY32" s="49">
        <f t="array" ref="CY32">-(IF(CY$2=1,Assumptions!$H33/12,-(SUMIF($D$2:$EE$2,CY$2-1,$D32:$EE32)/12)*(1+XLOOKUP(CY$2,Assumptions!$C$94:$M$94,Assumptions!$C$98:$M$98))))</f>
        <v>-169.5117828</v>
      </c>
      <c r="CZ32" s="49">
        <f t="array" ref="CZ32">-(IF(CZ$2=1,Assumptions!$H33/12,-(SUMIF($D$2:$EE$2,CZ$2-1,$D32:$EE32)/12)*(1+XLOOKUP(CZ$2,Assumptions!$C$94:$M$94,Assumptions!$C$98:$M$98))))</f>
        <v>-169.5117828</v>
      </c>
      <c r="DA32" s="49">
        <f t="array" ref="DA32">-(IF(DA$2=1,Assumptions!$H33/12,-(SUMIF($D$2:$EE$2,DA$2-1,$D32:$EE32)/12)*(1+XLOOKUP(DA$2,Assumptions!$C$94:$M$94,Assumptions!$C$98:$M$98))))</f>
        <v>-169.5117828</v>
      </c>
      <c r="DB32" s="49">
        <f t="array" ref="DB32">-(IF(DB$2=1,Assumptions!$H33/12,-(SUMIF($D$2:$EE$2,DB$2-1,$D32:$EE32)/12)*(1+XLOOKUP(DB$2,Assumptions!$C$94:$M$94,Assumptions!$C$98:$M$98))))</f>
        <v>-169.5117828</v>
      </c>
      <c r="DC32" s="49">
        <f t="array" ref="DC32">-(IF(DC$2=1,Assumptions!$H33/12,-(SUMIF($D$2:$EE$2,DC$2-1,$D32:$EE32)/12)*(1+XLOOKUP(DC$2,Assumptions!$C$94:$M$94,Assumptions!$C$98:$M$98))))</f>
        <v>-169.5117828</v>
      </c>
      <c r="DD32" s="49">
        <f t="array" ref="DD32">-(IF(DD$2=1,Assumptions!$H33/12,-(SUMIF($D$2:$EE$2,DD$2-1,$D32:$EE32)/12)*(1+XLOOKUP(DD$2,Assumptions!$C$94:$M$94,Assumptions!$C$98:$M$98))))</f>
        <v>-169.5117828</v>
      </c>
      <c r="DE32" s="49">
        <f t="array" ref="DE32">-(IF(DE$2=1,Assumptions!$H33/12,-(SUMIF($D$2:$EE$2,DE$2-1,$D32:$EE32)/12)*(1+XLOOKUP(DE$2,Assumptions!$C$94:$M$94,Assumptions!$C$98:$M$98))))</f>
        <v>-169.5117828</v>
      </c>
      <c r="DF32" s="49">
        <f t="array" ref="DF32">-(IF(DF$2=1,Assumptions!$H33/12,-(SUMIF($D$2:$EE$2,DF$2-1,$D32:$EE32)/12)*(1+XLOOKUP(DF$2,Assumptions!$C$94:$M$94,Assumptions!$C$98:$M$98))))</f>
        <v>-169.5117828</v>
      </c>
      <c r="DG32" s="49">
        <f t="array" ref="DG32">-(IF(DG$2=1,Assumptions!$H33/12,-(SUMIF($D$2:$EE$2,DG$2-1,$D32:$EE32)/12)*(1+XLOOKUP(DG$2,Assumptions!$C$94:$M$94,Assumptions!$C$98:$M$98))))</f>
        <v>-169.5117828</v>
      </c>
      <c r="DH32" s="49">
        <f t="array" ref="DH32">-(IF(DH$2=1,Assumptions!$H33/12,-(SUMIF($D$2:$EE$2,DH$2-1,$D32:$EE32)/12)*(1+XLOOKUP(DH$2,Assumptions!$C$94:$M$94,Assumptions!$C$98:$M$98))))</f>
        <v>-174.5971363</v>
      </c>
      <c r="DI32" s="49">
        <f t="array" ref="DI32">-(IF(DI$2=1,Assumptions!$H33/12,-(SUMIF($D$2:$EE$2,DI$2-1,$D32:$EE32)/12)*(1+XLOOKUP(DI$2,Assumptions!$C$94:$M$94,Assumptions!$C$98:$M$98))))</f>
        <v>-174.5971363</v>
      </c>
      <c r="DJ32" s="49">
        <f t="array" ref="DJ32">-(IF(DJ$2=1,Assumptions!$H33/12,-(SUMIF($D$2:$EE$2,DJ$2-1,$D32:$EE32)/12)*(1+XLOOKUP(DJ$2,Assumptions!$C$94:$M$94,Assumptions!$C$98:$M$98))))</f>
        <v>-174.5971363</v>
      </c>
      <c r="DK32" s="49">
        <f t="array" ref="DK32">-(IF(DK$2=1,Assumptions!$H33/12,-(SUMIF($D$2:$EE$2,DK$2-1,$D32:$EE32)/12)*(1+XLOOKUP(DK$2,Assumptions!$C$94:$M$94,Assumptions!$C$98:$M$98))))</f>
        <v>-174.5971363</v>
      </c>
      <c r="DL32" s="49">
        <f t="array" ref="DL32">-(IF(DL$2=1,Assumptions!$H33/12,-(SUMIF($D$2:$EE$2,DL$2-1,$D32:$EE32)/12)*(1+XLOOKUP(DL$2,Assumptions!$C$94:$M$94,Assumptions!$C$98:$M$98))))</f>
        <v>-174.5971363</v>
      </c>
      <c r="DM32" s="49">
        <f t="array" ref="DM32">-(IF(DM$2=1,Assumptions!$H33/12,-(SUMIF($D$2:$EE$2,DM$2-1,$D32:$EE32)/12)*(1+XLOOKUP(DM$2,Assumptions!$C$94:$M$94,Assumptions!$C$98:$M$98))))</f>
        <v>-174.5971363</v>
      </c>
      <c r="DN32" s="49">
        <f t="array" ref="DN32">-(IF(DN$2=1,Assumptions!$H33/12,-(SUMIF($D$2:$EE$2,DN$2-1,$D32:$EE32)/12)*(1+XLOOKUP(DN$2,Assumptions!$C$94:$M$94,Assumptions!$C$98:$M$98))))</f>
        <v>-174.5971363</v>
      </c>
      <c r="DO32" s="49">
        <f t="array" ref="DO32">-(IF(DO$2=1,Assumptions!$H33/12,-(SUMIF($D$2:$EE$2,DO$2-1,$D32:$EE32)/12)*(1+XLOOKUP(DO$2,Assumptions!$C$94:$M$94,Assumptions!$C$98:$M$98))))</f>
        <v>-174.5971363</v>
      </c>
      <c r="DP32" s="49">
        <f t="array" ref="DP32">-(IF(DP$2=1,Assumptions!$H33/12,-(SUMIF($D$2:$EE$2,DP$2-1,$D32:$EE32)/12)*(1+XLOOKUP(DP$2,Assumptions!$C$94:$M$94,Assumptions!$C$98:$M$98))))</f>
        <v>-174.5971363</v>
      </c>
      <c r="DQ32" s="49">
        <f t="array" ref="DQ32">-(IF(DQ$2=1,Assumptions!$H33/12,-(SUMIF($D$2:$EE$2,DQ$2-1,$D32:$EE32)/12)*(1+XLOOKUP(DQ$2,Assumptions!$C$94:$M$94,Assumptions!$C$98:$M$98))))</f>
        <v>-174.5971363</v>
      </c>
      <c r="DR32" s="49">
        <f t="array" ref="DR32">-(IF(DR$2=1,Assumptions!$H33/12,-(SUMIF($D$2:$EE$2,DR$2-1,$D32:$EE32)/12)*(1+XLOOKUP(DR$2,Assumptions!$C$94:$M$94,Assumptions!$C$98:$M$98))))</f>
        <v>-174.5971363</v>
      </c>
      <c r="DS32" s="49">
        <f t="array" ref="DS32">-(IF(DS$2=1,Assumptions!$H33/12,-(SUMIF($D$2:$EE$2,DS$2-1,$D32:$EE32)/12)*(1+XLOOKUP(DS$2,Assumptions!$C$94:$M$94,Assumptions!$C$98:$M$98))))</f>
        <v>-174.5971363</v>
      </c>
      <c r="DT32" s="49">
        <f t="array" ref="DT32">-(IF(DT$2=1,Assumptions!$H33/12,-(SUMIF($D$2:$EE$2,DT$2-1,$D32:$EE32)/12)*(1+XLOOKUP(DT$2,Assumptions!$C$94:$M$94,Assumptions!$C$98:$M$98))))</f>
        <v>-179.8350504</v>
      </c>
      <c r="DU32" s="49">
        <f t="array" ref="DU32">-(IF(DU$2=1,Assumptions!$H33/12,-(SUMIF($D$2:$EE$2,DU$2-1,$D32:$EE32)/12)*(1+XLOOKUP(DU$2,Assumptions!$C$94:$M$94,Assumptions!$C$98:$M$98))))</f>
        <v>-179.8350504</v>
      </c>
      <c r="DV32" s="49">
        <f t="array" ref="DV32">-(IF(DV$2=1,Assumptions!$H33/12,-(SUMIF($D$2:$EE$2,DV$2-1,$D32:$EE32)/12)*(1+XLOOKUP(DV$2,Assumptions!$C$94:$M$94,Assumptions!$C$98:$M$98))))</f>
        <v>-179.8350504</v>
      </c>
      <c r="DW32" s="49">
        <f t="array" ref="DW32">-(IF(DW$2=1,Assumptions!$H33/12,-(SUMIF($D$2:$EE$2,DW$2-1,$D32:$EE32)/12)*(1+XLOOKUP(DW$2,Assumptions!$C$94:$M$94,Assumptions!$C$98:$M$98))))</f>
        <v>-179.8350504</v>
      </c>
      <c r="DX32" s="49">
        <f t="array" ref="DX32">-(IF(DX$2=1,Assumptions!$H33/12,-(SUMIF($D$2:$EE$2,DX$2-1,$D32:$EE32)/12)*(1+XLOOKUP(DX$2,Assumptions!$C$94:$M$94,Assumptions!$C$98:$M$98))))</f>
        <v>-179.8350504</v>
      </c>
      <c r="DY32" s="49">
        <f t="array" ref="DY32">-(IF(DY$2=1,Assumptions!$H33/12,-(SUMIF($D$2:$EE$2,DY$2-1,$D32:$EE32)/12)*(1+XLOOKUP(DY$2,Assumptions!$C$94:$M$94,Assumptions!$C$98:$M$98))))</f>
        <v>-179.8350504</v>
      </c>
      <c r="DZ32" s="49">
        <f t="array" ref="DZ32">-(IF(DZ$2=1,Assumptions!$H33/12,-(SUMIF($D$2:$EE$2,DZ$2-1,$D32:$EE32)/12)*(1+XLOOKUP(DZ$2,Assumptions!$C$94:$M$94,Assumptions!$C$98:$M$98))))</f>
        <v>-179.8350504</v>
      </c>
      <c r="EA32" s="49">
        <f t="array" ref="EA32">-(IF(EA$2=1,Assumptions!$H33/12,-(SUMIF($D$2:$EE$2,EA$2-1,$D32:$EE32)/12)*(1+XLOOKUP(EA$2,Assumptions!$C$94:$M$94,Assumptions!$C$98:$M$98))))</f>
        <v>-179.8350504</v>
      </c>
      <c r="EB32" s="49">
        <f t="array" ref="EB32">-(IF(EB$2=1,Assumptions!$H33/12,-(SUMIF($D$2:$EE$2,EB$2-1,$D32:$EE32)/12)*(1+XLOOKUP(EB$2,Assumptions!$C$94:$M$94,Assumptions!$C$98:$M$98))))</f>
        <v>-179.8350504</v>
      </c>
      <c r="EC32" s="49">
        <f t="array" ref="EC32">-(IF(EC$2=1,Assumptions!$H33/12,-(SUMIF($D$2:$EE$2,EC$2-1,$D32:$EE32)/12)*(1+XLOOKUP(EC$2,Assumptions!$C$94:$M$94,Assumptions!$C$98:$M$98))))</f>
        <v>-179.8350504</v>
      </c>
      <c r="ED32" s="49">
        <f t="array" ref="ED32">-(IF(ED$2=1,Assumptions!$H33/12,-(SUMIF($D$2:$EE$2,ED$2-1,$D32:$EE32)/12)*(1+XLOOKUP(ED$2,Assumptions!$C$94:$M$94,Assumptions!$C$98:$M$98))))</f>
        <v>-179.8350504</v>
      </c>
      <c r="EE32" s="49">
        <f t="array" ref="EE32">-(IF(EE$2=1,Assumptions!$H33/12,-(SUMIF($D$2:$EE$2,EE$2-1,$D32:$EE32)/12)*(1+XLOOKUP(EE$2,Assumptions!$C$94:$M$94,Assumptions!$C$98:$M$98))))</f>
        <v>-179.8350504</v>
      </c>
    </row>
    <row r="33" ht="15.75" customHeight="1">
      <c r="A33" s="1"/>
      <c r="B33" s="1"/>
      <c r="C33" s="1" t="str">
        <f>Assumptions!B34</f>
        <v>Tax</v>
      </c>
      <c r="D33" s="49">
        <f t="array" ref="D33">-(IF(D$2=1,Assumptions!$H34/12,-(SUMIF($D$2:$EE$2,D$2-1,$D33:$EE33)/12)*(1+XLOOKUP(D$2,Assumptions!$C$94:$M$94,Assumptions!$C$98:$M$98))))</f>
        <v>-5918.038333</v>
      </c>
      <c r="E33" s="49">
        <f t="array" ref="E33">-(IF(E$2=1,Assumptions!$H34/12,-(SUMIF($D$2:$EE$2,E$2-1,$D33:$EE33)/12)*(1+XLOOKUP(E$2,Assumptions!$C$94:$M$94,Assumptions!$C$98:$M$98))))</f>
        <v>-5918.038333</v>
      </c>
      <c r="F33" s="49">
        <f t="array" ref="F33">-(IF(F$2=1,Assumptions!$H34/12,-(SUMIF($D$2:$EE$2,F$2-1,$D33:$EE33)/12)*(1+XLOOKUP(F$2,Assumptions!$C$94:$M$94,Assumptions!$C$98:$M$98))))</f>
        <v>-5918.038333</v>
      </c>
      <c r="G33" s="49">
        <f t="array" ref="G33">-(IF(G$2=1,Assumptions!$H34/12,-(SUMIF($D$2:$EE$2,G$2-1,$D33:$EE33)/12)*(1+XLOOKUP(G$2,Assumptions!$C$94:$M$94,Assumptions!$C$98:$M$98))))</f>
        <v>-5918.038333</v>
      </c>
      <c r="H33" s="49">
        <f t="array" ref="H33">-(IF(H$2=1,Assumptions!$H34/12,-(SUMIF($D$2:$EE$2,H$2-1,$D33:$EE33)/12)*(1+XLOOKUP(H$2,Assumptions!$C$94:$M$94,Assumptions!$C$98:$M$98))))</f>
        <v>-5918.038333</v>
      </c>
      <c r="I33" s="49">
        <f t="array" ref="I33">-(IF(I$2=1,Assumptions!$H34/12,-(SUMIF($D$2:$EE$2,I$2-1,$D33:$EE33)/12)*(1+XLOOKUP(I$2,Assumptions!$C$94:$M$94,Assumptions!$C$98:$M$98))))</f>
        <v>-5918.038333</v>
      </c>
      <c r="J33" s="49">
        <f t="array" ref="J33">-(IF(J$2=1,Assumptions!$H34/12,-(SUMIF($D$2:$EE$2,J$2-1,$D33:$EE33)/12)*(1+XLOOKUP(J$2,Assumptions!$C$94:$M$94,Assumptions!$C$98:$M$98))))</f>
        <v>-5918.038333</v>
      </c>
      <c r="K33" s="49">
        <f t="array" ref="K33">-(IF(K$2=1,Assumptions!$H34/12,-(SUMIF($D$2:$EE$2,K$2-1,$D33:$EE33)/12)*(1+XLOOKUP(K$2,Assumptions!$C$94:$M$94,Assumptions!$C$98:$M$98))))</f>
        <v>-5918.038333</v>
      </c>
      <c r="L33" s="49">
        <f t="array" ref="L33">-(IF(L$2=1,Assumptions!$H34/12,-(SUMIF($D$2:$EE$2,L$2-1,$D33:$EE33)/12)*(1+XLOOKUP(L$2,Assumptions!$C$94:$M$94,Assumptions!$C$98:$M$98))))</f>
        <v>-5918.038333</v>
      </c>
      <c r="M33" s="49">
        <f t="array" ref="M33">-(IF(M$2=1,Assumptions!$H34/12,-(SUMIF($D$2:$EE$2,M$2-1,$D33:$EE33)/12)*(1+XLOOKUP(M$2,Assumptions!$C$94:$M$94,Assumptions!$C$98:$M$98))))</f>
        <v>-5918.038333</v>
      </c>
      <c r="N33" s="49">
        <f t="array" ref="N33">-(IF(N$2=1,Assumptions!$H34/12,-(SUMIF($D$2:$EE$2,N$2-1,$D33:$EE33)/12)*(1+XLOOKUP(N$2,Assumptions!$C$94:$M$94,Assumptions!$C$98:$M$98))))</f>
        <v>-5918.038333</v>
      </c>
      <c r="O33" s="49">
        <f t="array" ref="O33">-(IF(O$2=1,Assumptions!$H34/12,-(SUMIF($D$2:$EE$2,O$2-1,$D33:$EE33)/12)*(1+XLOOKUP(O$2,Assumptions!$C$94:$M$94,Assumptions!$C$98:$M$98))))</f>
        <v>-5918.038333</v>
      </c>
      <c r="P33" s="49">
        <f t="array" ref="P33">-(IF(P$2=1,Assumptions!$H34/12,-(SUMIF($D$2:$EE$2,P$2-1,$D33:$EE33)/12)*(1+XLOOKUP(P$2,Assumptions!$C$94:$M$94,Assumptions!$C$98:$M$98))))</f>
        <v>-6095.579483</v>
      </c>
      <c r="Q33" s="49">
        <f t="array" ref="Q33">-(IF(Q$2=1,Assumptions!$H34/12,-(SUMIF($D$2:$EE$2,Q$2-1,$D33:$EE33)/12)*(1+XLOOKUP(Q$2,Assumptions!$C$94:$M$94,Assumptions!$C$98:$M$98))))</f>
        <v>-6095.579483</v>
      </c>
      <c r="R33" s="49">
        <f t="array" ref="R33">-(IF(R$2=1,Assumptions!$H34/12,-(SUMIF($D$2:$EE$2,R$2-1,$D33:$EE33)/12)*(1+XLOOKUP(R$2,Assumptions!$C$94:$M$94,Assumptions!$C$98:$M$98))))</f>
        <v>-6095.579483</v>
      </c>
      <c r="S33" s="49">
        <f t="array" ref="S33">-(IF(S$2=1,Assumptions!$H34/12,-(SUMIF($D$2:$EE$2,S$2-1,$D33:$EE33)/12)*(1+XLOOKUP(S$2,Assumptions!$C$94:$M$94,Assumptions!$C$98:$M$98))))</f>
        <v>-6095.579483</v>
      </c>
      <c r="T33" s="49">
        <f t="array" ref="T33">-(IF(T$2=1,Assumptions!$H34/12,-(SUMIF($D$2:$EE$2,T$2-1,$D33:$EE33)/12)*(1+XLOOKUP(T$2,Assumptions!$C$94:$M$94,Assumptions!$C$98:$M$98))))</f>
        <v>-6095.579483</v>
      </c>
      <c r="U33" s="49">
        <f t="array" ref="U33">-(IF(U$2=1,Assumptions!$H34/12,-(SUMIF($D$2:$EE$2,U$2-1,$D33:$EE33)/12)*(1+XLOOKUP(U$2,Assumptions!$C$94:$M$94,Assumptions!$C$98:$M$98))))</f>
        <v>-6095.579483</v>
      </c>
      <c r="V33" s="49">
        <f t="array" ref="V33">-(IF(V$2=1,Assumptions!$H34/12,-(SUMIF($D$2:$EE$2,V$2-1,$D33:$EE33)/12)*(1+XLOOKUP(V$2,Assumptions!$C$94:$M$94,Assumptions!$C$98:$M$98))))</f>
        <v>-6095.579483</v>
      </c>
      <c r="W33" s="49">
        <f t="array" ref="W33">-(IF(W$2=1,Assumptions!$H34/12,-(SUMIF($D$2:$EE$2,W$2-1,$D33:$EE33)/12)*(1+XLOOKUP(W$2,Assumptions!$C$94:$M$94,Assumptions!$C$98:$M$98))))</f>
        <v>-6095.579483</v>
      </c>
      <c r="X33" s="49">
        <f t="array" ref="X33">-(IF(X$2=1,Assumptions!$H34/12,-(SUMIF($D$2:$EE$2,X$2-1,$D33:$EE33)/12)*(1+XLOOKUP(X$2,Assumptions!$C$94:$M$94,Assumptions!$C$98:$M$98))))</f>
        <v>-6095.579483</v>
      </c>
      <c r="Y33" s="49">
        <f t="array" ref="Y33">-(IF(Y$2=1,Assumptions!$H34/12,-(SUMIF($D$2:$EE$2,Y$2-1,$D33:$EE33)/12)*(1+XLOOKUP(Y$2,Assumptions!$C$94:$M$94,Assumptions!$C$98:$M$98))))</f>
        <v>-6095.579483</v>
      </c>
      <c r="Z33" s="49">
        <f t="array" ref="Z33">-(IF(Z$2=1,Assumptions!$H34/12,-(SUMIF($D$2:$EE$2,Z$2-1,$D33:$EE33)/12)*(1+XLOOKUP(Z$2,Assumptions!$C$94:$M$94,Assumptions!$C$98:$M$98))))</f>
        <v>-6095.579483</v>
      </c>
      <c r="AA33" s="49">
        <f t="array" ref="AA33">-(IF(AA$2=1,Assumptions!$H34/12,-(SUMIF($D$2:$EE$2,AA$2-1,$D33:$EE33)/12)*(1+XLOOKUP(AA$2,Assumptions!$C$94:$M$94,Assumptions!$C$98:$M$98))))</f>
        <v>-6095.579483</v>
      </c>
      <c r="AB33" s="49">
        <f t="array" ref="AB33">-(IF(AB$2=1,Assumptions!$H34/12,-(SUMIF($D$2:$EE$2,AB$2-1,$D33:$EE33)/12)*(1+XLOOKUP(AB$2,Assumptions!$C$94:$M$94,Assumptions!$C$98:$M$98))))</f>
        <v>-6278.446868</v>
      </c>
      <c r="AC33" s="49">
        <f t="array" ref="AC33">-(IF(AC$2=1,Assumptions!$H34/12,-(SUMIF($D$2:$EE$2,AC$2-1,$D33:$EE33)/12)*(1+XLOOKUP(AC$2,Assumptions!$C$94:$M$94,Assumptions!$C$98:$M$98))))</f>
        <v>-6278.446868</v>
      </c>
      <c r="AD33" s="49">
        <f t="array" ref="AD33">-(IF(AD$2=1,Assumptions!$H34/12,-(SUMIF($D$2:$EE$2,AD$2-1,$D33:$EE33)/12)*(1+XLOOKUP(AD$2,Assumptions!$C$94:$M$94,Assumptions!$C$98:$M$98))))</f>
        <v>-6278.446868</v>
      </c>
      <c r="AE33" s="49">
        <f t="array" ref="AE33">-(IF(AE$2=1,Assumptions!$H34/12,-(SUMIF($D$2:$EE$2,AE$2-1,$D33:$EE33)/12)*(1+XLOOKUP(AE$2,Assumptions!$C$94:$M$94,Assumptions!$C$98:$M$98))))</f>
        <v>-6278.446868</v>
      </c>
      <c r="AF33" s="49">
        <f t="array" ref="AF33">-(IF(AF$2=1,Assumptions!$H34/12,-(SUMIF($D$2:$EE$2,AF$2-1,$D33:$EE33)/12)*(1+XLOOKUP(AF$2,Assumptions!$C$94:$M$94,Assumptions!$C$98:$M$98))))</f>
        <v>-6278.446868</v>
      </c>
      <c r="AG33" s="49">
        <f t="array" ref="AG33">-(IF(AG$2=1,Assumptions!$H34/12,-(SUMIF($D$2:$EE$2,AG$2-1,$D33:$EE33)/12)*(1+XLOOKUP(AG$2,Assumptions!$C$94:$M$94,Assumptions!$C$98:$M$98))))</f>
        <v>-6278.446868</v>
      </c>
      <c r="AH33" s="49">
        <f t="array" ref="AH33">-(IF(AH$2=1,Assumptions!$H34/12,-(SUMIF($D$2:$EE$2,AH$2-1,$D33:$EE33)/12)*(1+XLOOKUP(AH$2,Assumptions!$C$94:$M$94,Assumptions!$C$98:$M$98))))</f>
        <v>-6278.446868</v>
      </c>
      <c r="AI33" s="49">
        <f t="array" ref="AI33">-(IF(AI$2=1,Assumptions!$H34/12,-(SUMIF($D$2:$EE$2,AI$2-1,$D33:$EE33)/12)*(1+XLOOKUP(AI$2,Assumptions!$C$94:$M$94,Assumptions!$C$98:$M$98))))</f>
        <v>-6278.446868</v>
      </c>
      <c r="AJ33" s="49">
        <f t="array" ref="AJ33">-(IF(AJ$2=1,Assumptions!$H34/12,-(SUMIF($D$2:$EE$2,AJ$2-1,$D33:$EE33)/12)*(1+XLOOKUP(AJ$2,Assumptions!$C$94:$M$94,Assumptions!$C$98:$M$98))))</f>
        <v>-6278.446868</v>
      </c>
      <c r="AK33" s="49">
        <f t="array" ref="AK33">-(IF(AK$2=1,Assumptions!$H34/12,-(SUMIF($D$2:$EE$2,AK$2-1,$D33:$EE33)/12)*(1+XLOOKUP(AK$2,Assumptions!$C$94:$M$94,Assumptions!$C$98:$M$98))))</f>
        <v>-6278.446868</v>
      </c>
      <c r="AL33" s="49">
        <f t="array" ref="AL33">-(IF(AL$2=1,Assumptions!$H34/12,-(SUMIF($D$2:$EE$2,AL$2-1,$D33:$EE33)/12)*(1+XLOOKUP(AL$2,Assumptions!$C$94:$M$94,Assumptions!$C$98:$M$98))))</f>
        <v>-6278.446868</v>
      </c>
      <c r="AM33" s="49">
        <f t="array" ref="AM33">-(IF(AM$2=1,Assumptions!$H34/12,-(SUMIF($D$2:$EE$2,AM$2-1,$D33:$EE33)/12)*(1+XLOOKUP(AM$2,Assumptions!$C$94:$M$94,Assumptions!$C$98:$M$98))))</f>
        <v>-6278.446868</v>
      </c>
      <c r="AN33" s="49">
        <f t="array" ref="AN33">-(IF(AN$2=1,Assumptions!$H34/12,-(SUMIF($D$2:$EE$2,AN$2-1,$D33:$EE33)/12)*(1+XLOOKUP(AN$2,Assumptions!$C$94:$M$94,Assumptions!$C$98:$M$98))))</f>
        <v>-6466.800274</v>
      </c>
      <c r="AO33" s="49">
        <f t="array" ref="AO33">-(IF(AO$2=1,Assumptions!$H34/12,-(SUMIF($D$2:$EE$2,AO$2-1,$D33:$EE33)/12)*(1+XLOOKUP(AO$2,Assumptions!$C$94:$M$94,Assumptions!$C$98:$M$98))))</f>
        <v>-6466.800274</v>
      </c>
      <c r="AP33" s="49">
        <f t="array" ref="AP33">-(IF(AP$2=1,Assumptions!$H34/12,-(SUMIF($D$2:$EE$2,AP$2-1,$D33:$EE33)/12)*(1+XLOOKUP(AP$2,Assumptions!$C$94:$M$94,Assumptions!$C$98:$M$98))))</f>
        <v>-6466.800274</v>
      </c>
      <c r="AQ33" s="49">
        <f t="array" ref="AQ33">-(IF(AQ$2=1,Assumptions!$H34/12,-(SUMIF($D$2:$EE$2,AQ$2-1,$D33:$EE33)/12)*(1+XLOOKUP(AQ$2,Assumptions!$C$94:$M$94,Assumptions!$C$98:$M$98))))</f>
        <v>-6466.800274</v>
      </c>
      <c r="AR33" s="49">
        <f t="array" ref="AR33">-(IF(AR$2=1,Assumptions!$H34/12,-(SUMIF($D$2:$EE$2,AR$2-1,$D33:$EE33)/12)*(1+XLOOKUP(AR$2,Assumptions!$C$94:$M$94,Assumptions!$C$98:$M$98))))</f>
        <v>-6466.800274</v>
      </c>
      <c r="AS33" s="49">
        <f t="array" ref="AS33">-(IF(AS$2=1,Assumptions!$H34/12,-(SUMIF($D$2:$EE$2,AS$2-1,$D33:$EE33)/12)*(1+XLOOKUP(AS$2,Assumptions!$C$94:$M$94,Assumptions!$C$98:$M$98))))</f>
        <v>-6466.800274</v>
      </c>
      <c r="AT33" s="49">
        <f t="array" ref="AT33">-(IF(AT$2=1,Assumptions!$H34/12,-(SUMIF($D$2:$EE$2,AT$2-1,$D33:$EE33)/12)*(1+XLOOKUP(AT$2,Assumptions!$C$94:$M$94,Assumptions!$C$98:$M$98))))</f>
        <v>-6466.800274</v>
      </c>
      <c r="AU33" s="49">
        <f t="array" ref="AU33">-(IF(AU$2=1,Assumptions!$H34/12,-(SUMIF($D$2:$EE$2,AU$2-1,$D33:$EE33)/12)*(1+XLOOKUP(AU$2,Assumptions!$C$94:$M$94,Assumptions!$C$98:$M$98))))</f>
        <v>-6466.800274</v>
      </c>
      <c r="AV33" s="49">
        <f t="array" ref="AV33">-(IF(AV$2=1,Assumptions!$H34/12,-(SUMIF($D$2:$EE$2,AV$2-1,$D33:$EE33)/12)*(1+XLOOKUP(AV$2,Assumptions!$C$94:$M$94,Assumptions!$C$98:$M$98))))</f>
        <v>-6466.800274</v>
      </c>
      <c r="AW33" s="49">
        <f t="array" ref="AW33">-(IF(AW$2=1,Assumptions!$H34/12,-(SUMIF($D$2:$EE$2,AW$2-1,$D33:$EE33)/12)*(1+XLOOKUP(AW$2,Assumptions!$C$94:$M$94,Assumptions!$C$98:$M$98))))</f>
        <v>-6466.800274</v>
      </c>
      <c r="AX33" s="49">
        <f t="array" ref="AX33">-(IF(AX$2=1,Assumptions!$H34/12,-(SUMIF($D$2:$EE$2,AX$2-1,$D33:$EE33)/12)*(1+XLOOKUP(AX$2,Assumptions!$C$94:$M$94,Assumptions!$C$98:$M$98))))</f>
        <v>-6466.800274</v>
      </c>
      <c r="AY33" s="49">
        <f t="array" ref="AY33">-(IF(AY$2=1,Assumptions!$H34/12,-(SUMIF($D$2:$EE$2,AY$2-1,$D33:$EE33)/12)*(1+XLOOKUP(AY$2,Assumptions!$C$94:$M$94,Assumptions!$C$98:$M$98))))</f>
        <v>-6466.800274</v>
      </c>
      <c r="AZ33" s="49">
        <f t="array" ref="AZ33">-(IF(AZ$2=1,Assumptions!$H34/12,-(SUMIF($D$2:$EE$2,AZ$2-1,$D33:$EE33)/12)*(1+XLOOKUP(AZ$2,Assumptions!$C$94:$M$94,Assumptions!$C$98:$M$98))))</f>
        <v>-6660.804282</v>
      </c>
      <c r="BA33" s="49">
        <f t="array" ref="BA33">-(IF(BA$2=1,Assumptions!$H34/12,-(SUMIF($D$2:$EE$2,BA$2-1,$D33:$EE33)/12)*(1+XLOOKUP(BA$2,Assumptions!$C$94:$M$94,Assumptions!$C$98:$M$98))))</f>
        <v>-6660.804282</v>
      </c>
      <c r="BB33" s="49">
        <f t="array" ref="BB33">-(IF(BB$2=1,Assumptions!$H34/12,-(SUMIF($D$2:$EE$2,BB$2-1,$D33:$EE33)/12)*(1+XLOOKUP(BB$2,Assumptions!$C$94:$M$94,Assumptions!$C$98:$M$98))))</f>
        <v>-6660.804282</v>
      </c>
      <c r="BC33" s="49">
        <f t="array" ref="BC33">-(IF(BC$2=1,Assumptions!$H34/12,-(SUMIF($D$2:$EE$2,BC$2-1,$D33:$EE33)/12)*(1+XLOOKUP(BC$2,Assumptions!$C$94:$M$94,Assumptions!$C$98:$M$98))))</f>
        <v>-6660.804282</v>
      </c>
      <c r="BD33" s="49">
        <f t="array" ref="BD33">-(IF(BD$2=1,Assumptions!$H34/12,-(SUMIF($D$2:$EE$2,BD$2-1,$D33:$EE33)/12)*(1+XLOOKUP(BD$2,Assumptions!$C$94:$M$94,Assumptions!$C$98:$M$98))))</f>
        <v>-6660.804282</v>
      </c>
      <c r="BE33" s="49">
        <f t="array" ref="BE33">-(IF(BE$2=1,Assumptions!$H34/12,-(SUMIF($D$2:$EE$2,BE$2-1,$D33:$EE33)/12)*(1+XLOOKUP(BE$2,Assumptions!$C$94:$M$94,Assumptions!$C$98:$M$98))))</f>
        <v>-6660.804282</v>
      </c>
      <c r="BF33" s="49">
        <f t="array" ref="BF33">-(IF(BF$2=1,Assumptions!$H34/12,-(SUMIF($D$2:$EE$2,BF$2-1,$D33:$EE33)/12)*(1+XLOOKUP(BF$2,Assumptions!$C$94:$M$94,Assumptions!$C$98:$M$98))))</f>
        <v>-6660.804282</v>
      </c>
      <c r="BG33" s="49">
        <f t="array" ref="BG33">-(IF(BG$2=1,Assumptions!$H34/12,-(SUMIF($D$2:$EE$2,BG$2-1,$D33:$EE33)/12)*(1+XLOOKUP(BG$2,Assumptions!$C$94:$M$94,Assumptions!$C$98:$M$98))))</f>
        <v>-6660.804282</v>
      </c>
      <c r="BH33" s="49">
        <f t="array" ref="BH33">-(IF(BH$2=1,Assumptions!$H34/12,-(SUMIF($D$2:$EE$2,BH$2-1,$D33:$EE33)/12)*(1+XLOOKUP(BH$2,Assumptions!$C$94:$M$94,Assumptions!$C$98:$M$98))))</f>
        <v>-6660.804282</v>
      </c>
      <c r="BI33" s="49">
        <f t="array" ref="BI33">-(IF(BI$2=1,Assumptions!$H34/12,-(SUMIF($D$2:$EE$2,BI$2-1,$D33:$EE33)/12)*(1+XLOOKUP(BI$2,Assumptions!$C$94:$M$94,Assumptions!$C$98:$M$98))))</f>
        <v>-6660.804282</v>
      </c>
      <c r="BJ33" s="49">
        <f t="array" ref="BJ33">-(IF(BJ$2=1,Assumptions!$H34/12,-(SUMIF($D$2:$EE$2,BJ$2-1,$D33:$EE33)/12)*(1+XLOOKUP(BJ$2,Assumptions!$C$94:$M$94,Assumptions!$C$98:$M$98))))</f>
        <v>-6660.804282</v>
      </c>
      <c r="BK33" s="49">
        <f t="array" ref="BK33">-(IF(BK$2=1,Assumptions!$H34/12,-(SUMIF($D$2:$EE$2,BK$2-1,$D33:$EE33)/12)*(1+XLOOKUP(BK$2,Assumptions!$C$94:$M$94,Assumptions!$C$98:$M$98))))</f>
        <v>-6660.804282</v>
      </c>
      <c r="BL33" s="49">
        <f t="array" ref="BL33">-(IF(BL$2=1,Assumptions!$H34/12,-(SUMIF($D$2:$EE$2,BL$2-1,$D33:$EE33)/12)*(1+XLOOKUP(BL$2,Assumptions!$C$94:$M$94,Assumptions!$C$98:$M$98))))</f>
        <v>-6860.628411</v>
      </c>
      <c r="BM33" s="49">
        <f t="array" ref="BM33">-(IF(BM$2=1,Assumptions!$H34/12,-(SUMIF($D$2:$EE$2,BM$2-1,$D33:$EE33)/12)*(1+XLOOKUP(BM$2,Assumptions!$C$94:$M$94,Assumptions!$C$98:$M$98))))</f>
        <v>-6860.628411</v>
      </c>
      <c r="BN33" s="49">
        <f t="array" ref="BN33">-(IF(BN$2=1,Assumptions!$H34/12,-(SUMIF($D$2:$EE$2,BN$2-1,$D33:$EE33)/12)*(1+XLOOKUP(BN$2,Assumptions!$C$94:$M$94,Assumptions!$C$98:$M$98))))</f>
        <v>-6860.628411</v>
      </c>
      <c r="BO33" s="49">
        <f t="array" ref="BO33">-(IF(BO$2=1,Assumptions!$H34/12,-(SUMIF($D$2:$EE$2,BO$2-1,$D33:$EE33)/12)*(1+XLOOKUP(BO$2,Assumptions!$C$94:$M$94,Assumptions!$C$98:$M$98))))</f>
        <v>-6860.628411</v>
      </c>
      <c r="BP33" s="49">
        <f t="array" ref="BP33">-(IF(BP$2=1,Assumptions!$H34/12,-(SUMIF($D$2:$EE$2,BP$2-1,$D33:$EE33)/12)*(1+XLOOKUP(BP$2,Assumptions!$C$94:$M$94,Assumptions!$C$98:$M$98))))</f>
        <v>-6860.628411</v>
      </c>
      <c r="BQ33" s="49">
        <f t="array" ref="BQ33">-(IF(BQ$2=1,Assumptions!$H34/12,-(SUMIF($D$2:$EE$2,BQ$2-1,$D33:$EE33)/12)*(1+XLOOKUP(BQ$2,Assumptions!$C$94:$M$94,Assumptions!$C$98:$M$98))))</f>
        <v>-6860.628411</v>
      </c>
      <c r="BR33" s="49">
        <f t="array" ref="BR33">-(IF(BR$2=1,Assumptions!$H34/12,-(SUMIF($D$2:$EE$2,BR$2-1,$D33:$EE33)/12)*(1+XLOOKUP(BR$2,Assumptions!$C$94:$M$94,Assumptions!$C$98:$M$98))))</f>
        <v>-6860.628411</v>
      </c>
      <c r="BS33" s="49">
        <f t="array" ref="BS33">-(IF(BS$2=1,Assumptions!$H34/12,-(SUMIF($D$2:$EE$2,BS$2-1,$D33:$EE33)/12)*(1+XLOOKUP(BS$2,Assumptions!$C$94:$M$94,Assumptions!$C$98:$M$98))))</f>
        <v>-6860.628411</v>
      </c>
      <c r="BT33" s="49">
        <f t="array" ref="BT33">-(IF(BT$2=1,Assumptions!$H34/12,-(SUMIF($D$2:$EE$2,BT$2-1,$D33:$EE33)/12)*(1+XLOOKUP(BT$2,Assumptions!$C$94:$M$94,Assumptions!$C$98:$M$98))))</f>
        <v>-6860.628411</v>
      </c>
      <c r="BU33" s="49">
        <f t="array" ref="BU33">-(IF(BU$2=1,Assumptions!$H34/12,-(SUMIF($D$2:$EE$2,BU$2-1,$D33:$EE33)/12)*(1+XLOOKUP(BU$2,Assumptions!$C$94:$M$94,Assumptions!$C$98:$M$98))))</f>
        <v>-6860.628411</v>
      </c>
      <c r="BV33" s="49">
        <f t="array" ref="BV33">-(IF(BV$2=1,Assumptions!$H34/12,-(SUMIF($D$2:$EE$2,BV$2-1,$D33:$EE33)/12)*(1+XLOOKUP(BV$2,Assumptions!$C$94:$M$94,Assumptions!$C$98:$M$98))))</f>
        <v>-6860.628411</v>
      </c>
      <c r="BW33" s="49">
        <f t="array" ref="BW33">-(IF(BW$2=1,Assumptions!$H34/12,-(SUMIF($D$2:$EE$2,BW$2-1,$D33:$EE33)/12)*(1+XLOOKUP(BW$2,Assumptions!$C$94:$M$94,Assumptions!$C$98:$M$98))))</f>
        <v>-6860.628411</v>
      </c>
      <c r="BX33" s="49">
        <f t="array" ref="BX33">-(IF(BX$2=1,Assumptions!$H34/12,-(SUMIF($D$2:$EE$2,BX$2-1,$D33:$EE33)/12)*(1+XLOOKUP(BX$2,Assumptions!$C$94:$M$94,Assumptions!$C$98:$M$98))))</f>
        <v>-7066.447263</v>
      </c>
      <c r="BY33" s="49">
        <f t="array" ref="BY33">-(IF(BY$2=1,Assumptions!$H34/12,-(SUMIF($D$2:$EE$2,BY$2-1,$D33:$EE33)/12)*(1+XLOOKUP(BY$2,Assumptions!$C$94:$M$94,Assumptions!$C$98:$M$98))))</f>
        <v>-7066.447263</v>
      </c>
      <c r="BZ33" s="49">
        <f t="array" ref="BZ33">-(IF(BZ$2=1,Assumptions!$H34/12,-(SUMIF($D$2:$EE$2,BZ$2-1,$D33:$EE33)/12)*(1+XLOOKUP(BZ$2,Assumptions!$C$94:$M$94,Assumptions!$C$98:$M$98))))</f>
        <v>-7066.447263</v>
      </c>
      <c r="CA33" s="49">
        <f t="array" ref="CA33">-(IF(CA$2=1,Assumptions!$H34/12,-(SUMIF($D$2:$EE$2,CA$2-1,$D33:$EE33)/12)*(1+XLOOKUP(CA$2,Assumptions!$C$94:$M$94,Assumptions!$C$98:$M$98))))</f>
        <v>-7066.447263</v>
      </c>
      <c r="CB33" s="49">
        <f t="array" ref="CB33">-(IF(CB$2=1,Assumptions!$H34/12,-(SUMIF($D$2:$EE$2,CB$2-1,$D33:$EE33)/12)*(1+XLOOKUP(CB$2,Assumptions!$C$94:$M$94,Assumptions!$C$98:$M$98))))</f>
        <v>-7066.447263</v>
      </c>
      <c r="CC33" s="49">
        <f t="array" ref="CC33">-(IF(CC$2=1,Assumptions!$H34/12,-(SUMIF($D$2:$EE$2,CC$2-1,$D33:$EE33)/12)*(1+XLOOKUP(CC$2,Assumptions!$C$94:$M$94,Assumptions!$C$98:$M$98))))</f>
        <v>-7066.447263</v>
      </c>
      <c r="CD33" s="49">
        <f t="array" ref="CD33">-(IF(CD$2=1,Assumptions!$H34/12,-(SUMIF($D$2:$EE$2,CD$2-1,$D33:$EE33)/12)*(1+XLOOKUP(CD$2,Assumptions!$C$94:$M$94,Assumptions!$C$98:$M$98))))</f>
        <v>-7066.447263</v>
      </c>
      <c r="CE33" s="49">
        <f t="array" ref="CE33">-(IF(CE$2=1,Assumptions!$H34/12,-(SUMIF($D$2:$EE$2,CE$2-1,$D33:$EE33)/12)*(1+XLOOKUP(CE$2,Assumptions!$C$94:$M$94,Assumptions!$C$98:$M$98))))</f>
        <v>-7066.447263</v>
      </c>
      <c r="CF33" s="49">
        <f t="array" ref="CF33">-(IF(CF$2=1,Assumptions!$H34/12,-(SUMIF($D$2:$EE$2,CF$2-1,$D33:$EE33)/12)*(1+XLOOKUP(CF$2,Assumptions!$C$94:$M$94,Assumptions!$C$98:$M$98))))</f>
        <v>-7066.447263</v>
      </c>
      <c r="CG33" s="49">
        <f t="array" ref="CG33">-(IF(CG$2=1,Assumptions!$H34/12,-(SUMIF($D$2:$EE$2,CG$2-1,$D33:$EE33)/12)*(1+XLOOKUP(CG$2,Assumptions!$C$94:$M$94,Assumptions!$C$98:$M$98))))</f>
        <v>-7066.447263</v>
      </c>
      <c r="CH33" s="49">
        <f t="array" ref="CH33">-(IF(CH$2=1,Assumptions!$H34/12,-(SUMIF($D$2:$EE$2,CH$2-1,$D33:$EE33)/12)*(1+XLOOKUP(CH$2,Assumptions!$C$94:$M$94,Assumptions!$C$98:$M$98))))</f>
        <v>-7066.447263</v>
      </c>
      <c r="CI33" s="49">
        <f t="array" ref="CI33">-(IF(CI$2=1,Assumptions!$H34/12,-(SUMIF($D$2:$EE$2,CI$2-1,$D33:$EE33)/12)*(1+XLOOKUP(CI$2,Assumptions!$C$94:$M$94,Assumptions!$C$98:$M$98))))</f>
        <v>-7066.447263</v>
      </c>
      <c r="CJ33" s="49">
        <f t="array" ref="CJ33">-(IF(CJ$2=1,Assumptions!$H34/12,-(SUMIF($D$2:$EE$2,CJ$2-1,$D33:$EE33)/12)*(1+XLOOKUP(CJ$2,Assumptions!$C$94:$M$94,Assumptions!$C$98:$M$98))))</f>
        <v>-7278.440681</v>
      </c>
      <c r="CK33" s="49">
        <f t="array" ref="CK33">-(IF(CK$2=1,Assumptions!$H34/12,-(SUMIF($D$2:$EE$2,CK$2-1,$D33:$EE33)/12)*(1+XLOOKUP(CK$2,Assumptions!$C$94:$M$94,Assumptions!$C$98:$M$98))))</f>
        <v>-7278.440681</v>
      </c>
      <c r="CL33" s="49">
        <f t="array" ref="CL33">-(IF(CL$2=1,Assumptions!$H34/12,-(SUMIF($D$2:$EE$2,CL$2-1,$D33:$EE33)/12)*(1+XLOOKUP(CL$2,Assumptions!$C$94:$M$94,Assumptions!$C$98:$M$98))))</f>
        <v>-7278.440681</v>
      </c>
      <c r="CM33" s="49">
        <f t="array" ref="CM33">-(IF(CM$2=1,Assumptions!$H34/12,-(SUMIF($D$2:$EE$2,CM$2-1,$D33:$EE33)/12)*(1+XLOOKUP(CM$2,Assumptions!$C$94:$M$94,Assumptions!$C$98:$M$98))))</f>
        <v>-7278.440681</v>
      </c>
      <c r="CN33" s="49">
        <f t="array" ref="CN33">-(IF(CN$2=1,Assumptions!$H34/12,-(SUMIF($D$2:$EE$2,CN$2-1,$D33:$EE33)/12)*(1+XLOOKUP(CN$2,Assumptions!$C$94:$M$94,Assumptions!$C$98:$M$98))))</f>
        <v>-7278.440681</v>
      </c>
      <c r="CO33" s="49">
        <f t="array" ref="CO33">-(IF(CO$2=1,Assumptions!$H34/12,-(SUMIF($D$2:$EE$2,CO$2-1,$D33:$EE33)/12)*(1+XLOOKUP(CO$2,Assumptions!$C$94:$M$94,Assumptions!$C$98:$M$98))))</f>
        <v>-7278.440681</v>
      </c>
      <c r="CP33" s="49">
        <f t="array" ref="CP33">-(IF(CP$2=1,Assumptions!$H34/12,-(SUMIF($D$2:$EE$2,CP$2-1,$D33:$EE33)/12)*(1+XLOOKUP(CP$2,Assumptions!$C$94:$M$94,Assumptions!$C$98:$M$98))))</f>
        <v>-7278.440681</v>
      </c>
      <c r="CQ33" s="49">
        <f t="array" ref="CQ33">-(IF(CQ$2=1,Assumptions!$H34/12,-(SUMIF($D$2:$EE$2,CQ$2-1,$D33:$EE33)/12)*(1+XLOOKUP(CQ$2,Assumptions!$C$94:$M$94,Assumptions!$C$98:$M$98))))</f>
        <v>-7278.440681</v>
      </c>
      <c r="CR33" s="49">
        <f t="array" ref="CR33">-(IF(CR$2=1,Assumptions!$H34/12,-(SUMIF($D$2:$EE$2,CR$2-1,$D33:$EE33)/12)*(1+XLOOKUP(CR$2,Assumptions!$C$94:$M$94,Assumptions!$C$98:$M$98))))</f>
        <v>-7278.440681</v>
      </c>
      <c r="CS33" s="49">
        <f t="array" ref="CS33">-(IF(CS$2=1,Assumptions!$H34/12,-(SUMIF($D$2:$EE$2,CS$2-1,$D33:$EE33)/12)*(1+XLOOKUP(CS$2,Assumptions!$C$94:$M$94,Assumptions!$C$98:$M$98))))</f>
        <v>-7278.440681</v>
      </c>
      <c r="CT33" s="49">
        <f t="array" ref="CT33">-(IF(CT$2=1,Assumptions!$H34/12,-(SUMIF($D$2:$EE$2,CT$2-1,$D33:$EE33)/12)*(1+XLOOKUP(CT$2,Assumptions!$C$94:$M$94,Assumptions!$C$98:$M$98))))</f>
        <v>-7278.440681</v>
      </c>
      <c r="CU33" s="49">
        <f t="array" ref="CU33">-(IF(CU$2=1,Assumptions!$H34/12,-(SUMIF($D$2:$EE$2,CU$2-1,$D33:$EE33)/12)*(1+XLOOKUP(CU$2,Assumptions!$C$94:$M$94,Assumptions!$C$98:$M$98))))</f>
        <v>-7278.440681</v>
      </c>
      <c r="CV33" s="49">
        <f t="array" ref="CV33">-(IF(CV$2=1,Assumptions!$H34/12,-(SUMIF($D$2:$EE$2,CV$2-1,$D33:$EE33)/12)*(1+XLOOKUP(CV$2,Assumptions!$C$94:$M$94,Assumptions!$C$98:$M$98))))</f>
        <v>-7496.793901</v>
      </c>
      <c r="CW33" s="49">
        <f t="array" ref="CW33">-(IF(CW$2=1,Assumptions!$H34/12,-(SUMIF($D$2:$EE$2,CW$2-1,$D33:$EE33)/12)*(1+XLOOKUP(CW$2,Assumptions!$C$94:$M$94,Assumptions!$C$98:$M$98))))</f>
        <v>-7496.793901</v>
      </c>
      <c r="CX33" s="49">
        <f t="array" ref="CX33">-(IF(CX$2=1,Assumptions!$H34/12,-(SUMIF($D$2:$EE$2,CX$2-1,$D33:$EE33)/12)*(1+XLOOKUP(CX$2,Assumptions!$C$94:$M$94,Assumptions!$C$98:$M$98))))</f>
        <v>-7496.793901</v>
      </c>
      <c r="CY33" s="49">
        <f t="array" ref="CY33">-(IF(CY$2=1,Assumptions!$H34/12,-(SUMIF($D$2:$EE$2,CY$2-1,$D33:$EE33)/12)*(1+XLOOKUP(CY$2,Assumptions!$C$94:$M$94,Assumptions!$C$98:$M$98))))</f>
        <v>-7496.793901</v>
      </c>
      <c r="CZ33" s="49">
        <f t="array" ref="CZ33">-(IF(CZ$2=1,Assumptions!$H34/12,-(SUMIF($D$2:$EE$2,CZ$2-1,$D33:$EE33)/12)*(1+XLOOKUP(CZ$2,Assumptions!$C$94:$M$94,Assumptions!$C$98:$M$98))))</f>
        <v>-7496.793901</v>
      </c>
      <c r="DA33" s="49">
        <f t="array" ref="DA33">-(IF(DA$2=1,Assumptions!$H34/12,-(SUMIF($D$2:$EE$2,DA$2-1,$D33:$EE33)/12)*(1+XLOOKUP(DA$2,Assumptions!$C$94:$M$94,Assumptions!$C$98:$M$98))))</f>
        <v>-7496.793901</v>
      </c>
      <c r="DB33" s="49">
        <f t="array" ref="DB33">-(IF(DB$2=1,Assumptions!$H34/12,-(SUMIF($D$2:$EE$2,DB$2-1,$D33:$EE33)/12)*(1+XLOOKUP(DB$2,Assumptions!$C$94:$M$94,Assumptions!$C$98:$M$98))))</f>
        <v>-7496.793901</v>
      </c>
      <c r="DC33" s="49">
        <f t="array" ref="DC33">-(IF(DC$2=1,Assumptions!$H34/12,-(SUMIF($D$2:$EE$2,DC$2-1,$D33:$EE33)/12)*(1+XLOOKUP(DC$2,Assumptions!$C$94:$M$94,Assumptions!$C$98:$M$98))))</f>
        <v>-7496.793901</v>
      </c>
      <c r="DD33" s="49">
        <f t="array" ref="DD33">-(IF(DD$2=1,Assumptions!$H34/12,-(SUMIF($D$2:$EE$2,DD$2-1,$D33:$EE33)/12)*(1+XLOOKUP(DD$2,Assumptions!$C$94:$M$94,Assumptions!$C$98:$M$98))))</f>
        <v>-7496.793901</v>
      </c>
      <c r="DE33" s="49">
        <f t="array" ref="DE33">-(IF(DE$2=1,Assumptions!$H34/12,-(SUMIF($D$2:$EE$2,DE$2-1,$D33:$EE33)/12)*(1+XLOOKUP(DE$2,Assumptions!$C$94:$M$94,Assumptions!$C$98:$M$98))))</f>
        <v>-7496.793901</v>
      </c>
      <c r="DF33" s="49">
        <f t="array" ref="DF33">-(IF(DF$2=1,Assumptions!$H34/12,-(SUMIF($D$2:$EE$2,DF$2-1,$D33:$EE33)/12)*(1+XLOOKUP(DF$2,Assumptions!$C$94:$M$94,Assumptions!$C$98:$M$98))))</f>
        <v>-7496.793901</v>
      </c>
      <c r="DG33" s="49">
        <f t="array" ref="DG33">-(IF(DG$2=1,Assumptions!$H34/12,-(SUMIF($D$2:$EE$2,DG$2-1,$D33:$EE33)/12)*(1+XLOOKUP(DG$2,Assumptions!$C$94:$M$94,Assumptions!$C$98:$M$98))))</f>
        <v>-7496.793901</v>
      </c>
      <c r="DH33" s="49">
        <f t="array" ref="DH33">-(IF(DH$2=1,Assumptions!$H34/12,-(SUMIF($D$2:$EE$2,DH$2-1,$D33:$EE33)/12)*(1+XLOOKUP(DH$2,Assumptions!$C$94:$M$94,Assumptions!$C$98:$M$98))))</f>
        <v>-7721.697718</v>
      </c>
      <c r="DI33" s="49">
        <f t="array" ref="DI33">-(IF(DI$2=1,Assumptions!$H34/12,-(SUMIF($D$2:$EE$2,DI$2-1,$D33:$EE33)/12)*(1+XLOOKUP(DI$2,Assumptions!$C$94:$M$94,Assumptions!$C$98:$M$98))))</f>
        <v>-7721.697718</v>
      </c>
      <c r="DJ33" s="49">
        <f t="array" ref="DJ33">-(IF(DJ$2=1,Assumptions!$H34/12,-(SUMIF($D$2:$EE$2,DJ$2-1,$D33:$EE33)/12)*(1+XLOOKUP(DJ$2,Assumptions!$C$94:$M$94,Assumptions!$C$98:$M$98))))</f>
        <v>-7721.697718</v>
      </c>
      <c r="DK33" s="49">
        <f t="array" ref="DK33">-(IF(DK$2=1,Assumptions!$H34/12,-(SUMIF($D$2:$EE$2,DK$2-1,$D33:$EE33)/12)*(1+XLOOKUP(DK$2,Assumptions!$C$94:$M$94,Assumptions!$C$98:$M$98))))</f>
        <v>-7721.697718</v>
      </c>
      <c r="DL33" s="49">
        <f t="array" ref="DL33">-(IF(DL$2=1,Assumptions!$H34/12,-(SUMIF($D$2:$EE$2,DL$2-1,$D33:$EE33)/12)*(1+XLOOKUP(DL$2,Assumptions!$C$94:$M$94,Assumptions!$C$98:$M$98))))</f>
        <v>-7721.697718</v>
      </c>
      <c r="DM33" s="49">
        <f t="array" ref="DM33">-(IF(DM$2=1,Assumptions!$H34/12,-(SUMIF($D$2:$EE$2,DM$2-1,$D33:$EE33)/12)*(1+XLOOKUP(DM$2,Assumptions!$C$94:$M$94,Assumptions!$C$98:$M$98))))</f>
        <v>-7721.697718</v>
      </c>
      <c r="DN33" s="49">
        <f t="array" ref="DN33">-(IF(DN$2=1,Assumptions!$H34/12,-(SUMIF($D$2:$EE$2,DN$2-1,$D33:$EE33)/12)*(1+XLOOKUP(DN$2,Assumptions!$C$94:$M$94,Assumptions!$C$98:$M$98))))</f>
        <v>-7721.697718</v>
      </c>
      <c r="DO33" s="49">
        <f t="array" ref="DO33">-(IF(DO$2=1,Assumptions!$H34/12,-(SUMIF($D$2:$EE$2,DO$2-1,$D33:$EE33)/12)*(1+XLOOKUP(DO$2,Assumptions!$C$94:$M$94,Assumptions!$C$98:$M$98))))</f>
        <v>-7721.697718</v>
      </c>
      <c r="DP33" s="49">
        <f t="array" ref="DP33">-(IF(DP$2=1,Assumptions!$H34/12,-(SUMIF($D$2:$EE$2,DP$2-1,$D33:$EE33)/12)*(1+XLOOKUP(DP$2,Assumptions!$C$94:$M$94,Assumptions!$C$98:$M$98))))</f>
        <v>-7721.697718</v>
      </c>
      <c r="DQ33" s="49">
        <f t="array" ref="DQ33">-(IF(DQ$2=1,Assumptions!$H34/12,-(SUMIF($D$2:$EE$2,DQ$2-1,$D33:$EE33)/12)*(1+XLOOKUP(DQ$2,Assumptions!$C$94:$M$94,Assumptions!$C$98:$M$98))))</f>
        <v>-7721.697718</v>
      </c>
      <c r="DR33" s="49">
        <f t="array" ref="DR33">-(IF(DR$2=1,Assumptions!$H34/12,-(SUMIF($D$2:$EE$2,DR$2-1,$D33:$EE33)/12)*(1+XLOOKUP(DR$2,Assumptions!$C$94:$M$94,Assumptions!$C$98:$M$98))))</f>
        <v>-7721.697718</v>
      </c>
      <c r="DS33" s="49">
        <f t="array" ref="DS33">-(IF(DS$2=1,Assumptions!$H34/12,-(SUMIF($D$2:$EE$2,DS$2-1,$D33:$EE33)/12)*(1+XLOOKUP(DS$2,Assumptions!$C$94:$M$94,Assumptions!$C$98:$M$98))))</f>
        <v>-7721.697718</v>
      </c>
      <c r="DT33" s="49">
        <f t="array" ref="DT33">-(IF(DT$2=1,Assumptions!$H34/12,-(SUMIF($D$2:$EE$2,DT$2-1,$D33:$EE33)/12)*(1+XLOOKUP(DT$2,Assumptions!$C$94:$M$94,Assumptions!$C$98:$M$98))))</f>
        <v>-7953.34865</v>
      </c>
      <c r="DU33" s="49">
        <f t="array" ref="DU33">-(IF(DU$2=1,Assumptions!$H34/12,-(SUMIF($D$2:$EE$2,DU$2-1,$D33:$EE33)/12)*(1+XLOOKUP(DU$2,Assumptions!$C$94:$M$94,Assumptions!$C$98:$M$98))))</f>
        <v>-7953.34865</v>
      </c>
      <c r="DV33" s="49">
        <f t="array" ref="DV33">-(IF(DV$2=1,Assumptions!$H34/12,-(SUMIF($D$2:$EE$2,DV$2-1,$D33:$EE33)/12)*(1+XLOOKUP(DV$2,Assumptions!$C$94:$M$94,Assumptions!$C$98:$M$98))))</f>
        <v>-7953.34865</v>
      </c>
      <c r="DW33" s="49">
        <f t="array" ref="DW33">-(IF(DW$2=1,Assumptions!$H34/12,-(SUMIF($D$2:$EE$2,DW$2-1,$D33:$EE33)/12)*(1+XLOOKUP(DW$2,Assumptions!$C$94:$M$94,Assumptions!$C$98:$M$98))))</f>
        <v>-7953.34865</v>
      </c>
      <c r="DX33" s="49">
        <f t="array" ref="DX33">-(IF(DX$2=1,Assumptions!$H34/12,-(SUMIF($D$2:$EE$2,DX$2-1,$D33:$EE33)/12)*(1+XLOOKUP(DX$2,Assumptions!$C$94:$M$94,Assumptions!$C$98:$M$98))))</f>
        <v>-7953.34865</v>
      </c>
      <c r="DY33" s="49">
        <f t="array" ref="DY33">-(IF(DY$2=1,Assumptions!$H34/12,-(SUMIF($D$2:$EE$2,DY$2-1,$D33:$EE33)/12)*(1+XLOOKUP(DY$2,Assumptions!$C$94:$M$94,Assumptions!$C$98:$M$98))))</f>
        <v>-7953.34865</v>
      </c>
      <c r="DZ33" s="49">
        <f t="array" ref="DZ33">-(IF(DZ$2=1,Assumptions!$H34/12,-(SUMIF($D$2:$EE$2,DZ$2-1,$D33:$EE33)/12)*(1+XLOOKUP(DZ$2,Assumptions!$C$94:$M$94,Assumptions!$C$98:$M$98))))</f>
        <v>-7953.34865</v>
      </c>
      <c r="EA33" s="49">
        <f t="array" ref="EA33">-(IF(EA$2=1,Assumptions!$H34/12,-(SUMIF($D$2:$EE$2,EA$2-1,$D33:$EE33)/12)*(1+XLOOKUP(EA$2,Assumptions!$C$94:$M$94,Assumptions!$C$98:$M$98))))</f>
        <v>-7953.34865</v>
      </c>
      <c r="EB33" s="49">
        <f t="array" ref="EB33">-(IF(EB$2=1,Assumptions!$H34/12,-(SUMIF($D$2:$EE$2,EB$2-1,$D33:$EE33)/12)*(1+XLOOKUP(EB$2,Assumptions!$C$94:$M$94,Assumptions!$C$98:$M$98))))</f>
        <v>-7953.34865</v>
      </c>
      <c r="EC33" s="49">
        <f t="array" ref="EC33">-(IF(EC$2=1,Assumptions!$H34/12,-(SUMIF($D$2:$EE$2,EC$2-1,$D33:$EE33)/12)*(1+XLOOKUP(EC$2,Assumptions!$C$94:$M$94,Assumptions!$C$98:$M$98))))</f>
        <v>-7953.34865</v>
      </c>
      <c r="ED33" s="49">
        <f t="array" ref="ED33">-(IF(ED$2=1,Assumptions!$H34/12,-(SUMIF($D$2:$EE$2,ED$2-1,$D33:$EE33)/12)*(1+XLOOKUP(ED$2,Assumptions!$C$94:$M$94,Assumptions!$C$98:$M$98))))</f>
        <v>-7953.34865</v>
      </c>
      <c r="EE33" s="49">
        <f t="array" ref="EE33">-(IF(EE$2=1,Assumptions!$H34/12,-(SUMIF($D$2:$EE$2,EE$2-1,$D33:$EE33)/12)*(1+XLOOKUP(EE$2,Assumptions!$C$94:$M$94,Assumptions!$C$98:$M$98))))</f>
        <v>-7953.34865</v>
      </c>
    </row>
    <row r="34" ht="15.75" customHeight="1">
      <c r="A34" s="1"/>
      <c r="B34" s="1"/>
      <c r="C34" s="1" t="str">
        <f>Assumptions!B35</f>
        <v>Insurance</v>
      </c>
      <c r="D34" s="49">
        <f t="array" ref="D34">-(IF(D$2=1,Assumptions!$H35/12,-(SUMIF($D$2:$EE$2,D$2-1,$D34:$EE34)/12)*(1+XLOOKUP(D$2,Assumptions!$C$94:$M$94,Assumptions!$C$98:$M$98))))</f>
        <v>-775.8234667</v>
      </c>
      <c r="E34" s="49">
        <f t="array" ref="E34">-(IF(E$2=1,Assumptions!$H35/12,-(SUMIF($D$2:$EE$2,E$2-1,$D34:$EE34)/12)*(1+XLOOKUP(E$2,Assumptions!$C$94:$M$94,Assumptions!$C$98:$M$98))))</f>
        <v>-775.8234667</v>
      </c>
      <c r="F34" s="49">
        <f t="array" ref="F34">-(IF(F$2=1,Assumptions!$H35/12,-(SUMIF($D$2:$EE$2,F$2-1,$D34:$EE34)/12)*(1+XLOOKUP(F$2,Assumptions!$C$94:$M$94,Assumptions!$C$98:$M$98))))</f>
        <v>-775.8234667</v>
      </c>
      <c r="G34" s="49">
        <f t="array" ref="G34">-(IF(G$2=1,Assumptions!$H35/12,-(SUMIF($D$2:$EE$2,G$2-1,$D34:$EE34)/12)*(1+XLOOKUP(G$2,Assumptions!$C$94:$M$94,Assumptions!$C$98:$M$98))))</f>
        <v>-775.8234667</v>
      </c>
      <c r="H34" s="49">
        <f t="array" ref="H34">-(IF(H$2=1,Assumptions!$H35/12,-(SUMIF($D$2:$EE$2,H$2-1,$D34:$EE34)/12)*(1+XLOOKUP(H$2,Assumptions!$C$94:$M$94,Assumptions!$C$98:$M$98))))</f>
        <v>-775.8234667</v>
      </c>
      <c r="I34" s="49">
        <f t="array" ref="I34">-(IF(I$2=1,Assumptions!$H35/12,-(SUMIF($D$2:$EE$2,I$2-1,$D34:$EE34)/12)*(1+XLOOKUP(I$2,Assumptions!$C$94:$M$94,Assumptions!$C$98:$M$98))))</f>
        <v>-775.8234667</v>
      </c>
      <c r="J34" s="49">
        <f t="array" ref="J34">-(IF(J$2=1,Assumptions!$H35/12,-(SUMIF($D$2:$EE$2,J$2-1,$D34:$EE34)/12)*(1+XLOOKUP(J$2,Assumptions!$C$94:$M$94,Assumptions!$C$98:$M$98))))</f>
        <v>-775.8234667</v>
      </c>
      <c r="K34" s="49">
        <f t="array" ref="K34">-(IF(K$2=1,Assumptions!$H35/12,-(SUMIF($D$2:$EE$2,K$2-1,$D34:$EE34)/12)*(1+XLOOKUP(K$2,Assumptions!$C$94:$M$94,Assumptions!$C$98:$M$98))))</f>
        <v>-775.8234667</v>
      </c>
      <c r="L34" s="49">
        <f t="array" ref="L34">-(IF(L$2=1,Assumptions!$H35/12,-(SUMIF($D$2:$EE$2,L$2-1,$D34:$EE34)/12)*(1+XLOOKUP(L$2,Assumptions!$C$94:$M$94,Assumptions!$C$98:$M$98))))</f>
        <v>-775.8234667</v>
      </c>
      <c r="M34" s="49">
        <f t="array" ref="M34">-(IF(M$2=1,Assumptions!$H35/12,-(SUMIF($D$2:$EE$2,M$2-1,$D34:$EE34)/12)*(1+XLOOKUP(M$2,Assumptions!$C$94:$M$94,Assumptions!$C$98:$M$98))))</f>
        <v>-775.8234667</v>
      </c>
      <c r="N34" s="49">
        <f t="array" ref="N34">-(IF(N$2=1,Assumptions!$H35/12,-(SUMIF($D$2:$EE$2,N$2-1,$D34:$EE34)/12)*(1+XLOOKUP(N$2,Assumptions!$C$94:$M$94,Assumptions!$C$98:$M$98))))</f>
        <v>-775.8234667</v>
      </c>
      <c r="O34" s="49">
        <f t="array" ref="O34">-(IF(O$2=1,Assumptions!$H35/12,-(SUMIF($D$2:$EE$2,O$2-1,$D34:$EE34)/12)*(1+XLOOKUP(O$2,Assumptions!$C$94:$M$94,Assumptions!$C$98:$M$98))))</f>
        <v>-775.8234667</v>
      </c>
      <c r="P34" s="49">
        <f t="array" ref="P34">-(IF(P$2=1,Assumptions!$H35/12,-(SUMIF($D$2:$EE$2,P$2-1,$D34:$EE34)/12)*(1+XLOOKUP(P$2,Assumptions!$C$94:$M$94,Assumptions!$C$98:$M$98))))</f>
        <v>-799.0981707</v>
      </c>
      <c r="Q34" s="49">
        <f t="array" ref="Q34">-(IF(Q$2=1,Assumptions!$H35/12,-(SUMIF($D$2:$EE$2,Q$2-1,$D34:$EE34)/12)*(1+XLOOKUP(Q$2,Assumptions!$C$94:$M$94,Assumptions!$C$98:$M$98))))</f>
        <v>-799.0981707</v>
      </c>
      <c r="R34" s="49">
        <f t="array" ref="R34">-(IF(R$2=1,Assumptions!$H35/12,-(SUMIF($D$2:$EE$2,R$2-1,$D34:$EE34)/12)*(1+XLOOKUP(R$2,Assumptions!$C$94:$M$94,Assumptions!$C$98:$M$98))))</f>
        <v>-799.0981707</v>
      </c>
      <c r="S34" s="49">
        <f t="array" ref="S34">-(IF(S$2=1,Assumptions!$H35/12,-(SUMIF($D$2:$EE$2,S$2-1,$D34:$EE34)/12)*(1+XLOOKUP(S$2,Assumptions!$C$94:$M$94,Assumptions!$C$98:$M$98))))</f>
        <v>-799.0981707</v>
      </c>
      <c r="T34" s="49">
        <f t="array" ref="T34">-(IF(T$2=1,Assumptions!$H35/12,-(SUMIF($D$2:$EE$2,T$2-1,$D34:$EE34)/12)*(1+XLOOKUP(T$2,Assumptions!$C$94:$M$94,Assumptions!$C$98:$M$98))))</f>
        <v>-799.0981707</v>
      </c>
      <c r="U34" s="49">
        <f t="array" ref="U34">-(IF(U$2=1,Assumptions!$H35/12,-(SUMIF($D$2:$EE$2,U$2-1,$D34:$EE34)/12)*(1+XLOOKUP(U$2,Assumptions!$C$94:$M$94,Assumptions!$C$98:$M$98))))</f>
        <v>-799.0981707</v>
      </c>
      <c r="V34" s="49">
        <f t="array" ref="V34">-(IF(V$2=1,Assumptions!$H35/12,-(SUMIF($D$2:$EE$2,V$2-1,$D34:$EE34)/12)*(1+XLOOKUP(V$2,Assumptions!$C$94:$M$94,Assumptions!$C$98:$M$98))))</f>
        <v>-799.0981707</v>
      </c>
      <c r="W34" s="49">
        <f t="array" ref="W34">-(IF(W$2=1,Assumptions!$H35/12,-(SUMIF($D$2:$EE$2,W$2-1,$D34:$EE34)/12)*(1+XLOOKUP(W$2,Assumptions!$C$94:$M$94,Assumptions!$C$98:$M$98))))</f>
        <v>-799.0981707</v>
      </c>
      <c r="X34" s="49">
        <f t="array" ref="X34">-(IF(X$2=1,Assumptions!$H35/12,-(SUMIF($D$2:$EE$2,X$2-1,$D34:$EE34)/12)*(1+XLOOKUP(X$2,Assumptions!$C$94:$M$94,Assumptions!$C$98:$M$98))))</f>
        <v>-799.0981707</v>
      </c>
      <c r="Y34" s="49">
        <f t="array" ref="Y34">-(IF(Y$2=1,Assumptions!$H35/12,-(SUMIF($D$2:$EE$2,Y$2-1,$D34:$EE34)/12)*(1+XLOOKUP(Y$2,Assumptions!$C$94:$M$94,Assumptions!$C$98:$M$98))))</f>
        <v>-799.0981707</v>
      </c>
      <c r="Z34" s="49">
        <f t="array" ref="Z34">-(IF(Z$2=1,Assumptions!$H35/12,-(SUMIF($D$2:$EE$2,Z$2-1,$D34:$EE34)/12)*(1+XLOOKUP(Z$2,Assumptions!$C$94:$M$94,Assumptions!$C$98:$M$98))))</f>
        <v>-799.0981707</v>
      </c>
      <c r="AA34" s="49">
        <f t="array" ref="AA34">-(IF(AA$2=1,Assumptions!$H35/12,-(SUMIF($D$2:$EE$2,AA$2-1,$D34:$EE34)/12)*(1+XLOOKUP(AA$2,Assumptions!$C$94:$M$94,Assumptions!$C$98:$M$98))))</f>
        <v>-799.0981707</v>
      </c>
      <c r="AB34" s="49">
        <f t="array" ref="AB34">-(IF(AB$2=1,Assumptions!$H35/12,-(SUMIF($D$2:$EE$2,AB$2-1,$D34:$EE34)/12)*(1+XLOOKUP(AB$2,Assumptions!$C$94:$M$94,Assumptions!$C$98:$M$98))))</f>
        <v>-823.0711158</v>
      </c>
      <c r="AC34" s="49">
        <f t="array" ref="AC34">-(IF(AC$2=1,Assumptions!$H35/12,-(SUMIF($D$2:$EE$2,AC$2-1,$D34:$EE34)/12)*(1+XLOOKUP(AC$2,Assumptions!$C$94:$M$94,Assumptions!$C$98:$M$98))))</f>
        <v>-823.0711158</v>
      </c>
      <c r="AD34" s="49">
        <f t="array" ref="AD34">-(IF(AD$2=1,Assumptions!$H35/12,-(SUMIF($D$2:$EE$2,AD$2-1,$D34:$EE34)/12)*(1+XLOOKUP(AD$2,Assumptions!$C$94:$M$94,Assumptions!$C$98:$M$98))))</f>
        <v>-823.0711158</v>
      </c>
      <c r="AE34" s="49">
        <f t="array" ref="AE34">-(IF(AE$2=1,Assumptions!$H35/12,-(SUMIF($D$2:$EE$2,AE$2-1,$D34:$EE34)/12)*(1+XLOOKUP(AE$2,Assumptions!$C$94:$M$94,Assumptions!$C$98:$M$98))))</f>
        <v>-823.0711158</v>
      </c>
      <c r="AF34" s="49">
        <f t="array" ref="AF34">-(IF(AF$2=1,Assumptions!$H35/12,-(SUMIF($D$2:$EE$2,AF$2-1,$D34:$EE34)/12)*(1+XLOOKUP(AF$2,Assumptions!$C$94:$M$94,Assumptions!$C$98:$M$98))))</f>
        <v>-823.0711158</v>
      </c>
      <c r="AG34" s="49">
        <f t="array" ref="AG34">-(IF(AG$2=1,Assumptions!$H35/12,-(SUMIF($D$2:$EE$2,AG$2-1,$D34:$EE34)/12)*(1+XLOOKUP(AG$2,Assumptions!$C$94:$M$94,Assumptions!$C$98:$M$98))))</f>
        <v>-823.0711158</v>
      </c>
      <c r="AH34" s="49">
        <f t="array" ref="AH34">-(IF(AH$2=1,Assumptions!$H35/12,-(SUMIF($D$2:$EE$2,AH$2-1,$D34:$EE34)/12)*(1+XLOOKUP(AH$2,Assumptions!$C$94:$M$94,Assumptions!$C$98:$M$98))))</f>
        <v>-823.0711158</v>
      </c>
      <c r="AI34" s="49">
        <f t="array" ref="AI34">-(IF(AI$2=1,Assumptions!$H35/12,-(SUMIF($D$2:$EE$2,AI$2-1,$D34:$EE34)/12)*(1+XLOOKUP(AI$2,Assumptions!$C$94:$M$94,Assumptions!$C$98:$M$98))))</f>
        <v>-823.0711158</v>
      </c>
      <c r="AJ34" s="49">
        <f t="array" ref="AJ34">-(IF(AJ$2=1,Assumptions!$H35/12,-(SUMIF($D$2:$EE$2,AJ$2-1,$D34:$EE34)/12)*(1+XLOOKUP(AJ$2,Assumptions!$C$94:$M$94,Assumptions!$C$98:$M$98))))</f>
        <v>-823.0711158</v>
      </c>
      <c r="AK34" s="49">
        <f t="array" ref="AK34">-(IF(AK$2=1,Assumptions!$H35/12,-(SUMIF($D$2:$EE$2,AK$2-1,$D34:$EE34)/12)*(1+XLOOKUP(AK$2,Assumptions!$C$94:$M$94,Assumptions!$C$98:$M$98))))</f>
        <v>-823.0711158</v>
      </c>
      <c r="AL34" s="49">
        <f t="array" ref="AL34">-(IF(AL$2=1,Assumptions!$H35/12,-(SUMIF($D$2:$EE$2,AL$2-1,$D34:$EE34)/12)*(1+XLOOKUP(AL$2,Assumptions!$C$94:$M$94,Assumptions!$C$98:$M$98))))</f>
        <v>-823.0711158</v>
      </c>
      <c r="AM34" s="49">
        <f t="array" ref="AM34">-(IF(AM$2=1,Assumptions!$H35/12,-(SUMIF($D$2:$EE$2,AM$2-1,$D34:$EE34)/12)*(1+XLOOKUP(AM$2,Assumptions!$C$94:$M$94,Assumptions!$C$98:$M$98))))</f>
        <v>-823.0711158</v>
      </c>
      <c r="AN34" s="49">
        <f t="array" ref="AN34">-(IF(AN$2=1,Assumptions!$H35/12,-(SUMIF($D$2:$EE$2,AN$2-1,$D34:$EE34)/12)*(1+XLOOKUP(AN$2,Assumptions!$C$94:$M$94,Assumptions!$C$98:$M$98))))</f>
        <v>-847.7632493</v>
      </c>
      <c r="AO34" s="49">
        <f t="array" ref="AO34">-(IF(AO$2=1,Assumptions!$H35/12,-(SUMIF($D$2:$EE$2,AO$2-1,$D34:$EE34)/12)*(1+XLOOKUP(AO$2,Assumptions!$C$94:$M$94,Assumptions!$C$98:$M$98))))</f>
        <v>-847.7632493</v>
      </c>
      <c r="AP34" s="49">
        <f t="array" ref="AP34">-(IF(AP$2=1,Assumptions!$H35/12,-(SUMIF($D$2:$EE$2,AP$2-1,$D34:$EE34)/12)*(1+XLOOKUP(AP$2,Assumptions!$C$94:$M$94,Assumptions!$C$98:$M$98))))</f>
        <v>-847.7632493</v>
      </c>
      <c r="AQ34" s="49">
        <f t="array" ref="AQ34">-(IF(AQ$2=1,Assumptions!$H35/12,-(SUMIF($D$2:$EE$2,AQ$2-1,$D34:$EE34)/12)*(1+XLOOKUP(AQ$2,Assumptions!$C$94:$M$94,Assumptions!$C$98:$M$98))))</f>
        <v>-847.7632493</v>
      </c>
      <c r="AR34" s="49">
        <f t="array" ref="AR34">-(IF(AR$2=1,Assumptions!$H35/12,-(SUMIF($D$2:$EE$2,AR$2-1,$D34:$EE34)/12)*(1+XLOOKUP(AR$2,Assumptions!$C$94:$M$94,Assumptions!$C$98:$M$98))))</f>
        <v>-847.7632493</v>
      </c>
      <c r="AS34" s="49">
        <f t="array" ref="AS34">-(IF(AS$2=1,Assumptions!$H35/12,-(SUMIF($D$2:$EE$2,AS$2-1,$D34:$EE34)/12)*(1+XLOOKUP(AS$2,Assumptions!$C$94:$M$94,Assumptions!$C$98:$M$98))))</f>
        <v>-847.7632493</v>
      </c>
      <c r="AT34" s="49">
        <f t="array" ref="AT34">-(IF(AT$2=1,Assumptions!$H35/12,-(SUMIF($D$2:$EE$2,AT$2-1,$D34:$EE34)/12)*(1+XLOOKUP(AT$2,Assumptions!$C$94:$M$94,Assumptions!$C$98:$M$98))))</f>
        <v>-847.7632493</v>
      </c>
      <c r="AU34" s="49">
        <f t="array" ref="AU34">-(IF(AU$2=1,Assumptions!$H35/12,-(SUMIF($D$2:$EE$2,AU$2-1,$D34:$EE34)/12)*(1+XLOOKUP(AU$2,Assumptions!$C$94:$M$94,Assumptions!$C$98:$M$98))))</f>
        <v>-847.7632493</v>
      </c>
      <c r="AV34" s="49">
        <f t="array" ref="AV34">-(IF(AV$2=1,Assumptions!$H35/12,-(SUMIF($D$2:$EE$2,AV$2-1,$D34:$EE34)/12)*(1+XLOOKUP(AV$2,Assumptions!$C$94:$M$94,Assumptions!$C$98:$M$98))))</f>
        <v>-847.7632493</v>
      </c>
      <c r="AW34" s="49">
        <f t="array" ref="AW34">-(IF(AW$2=1,Assumptions!$H35/12,-(SUMIF($D$2:$EE$2,AW$2-1,$D34:$EE34)/12)*(1+XLOOKUP(AW$2,Assumptions!$C$94:$M$94,Assumptions!$C$98:$M$98))))</f>
        <v>-847.7632493</v>
      </c>
      <c r="AX34" s="49">
        <f t="array" ref="AX34">-(IF(AX$2=1,Assumptions!$H35/12,-(SUMIF($D$2:$EE$2,AX$2-1,$D34:$EE34)/12)*(1+XLOOKUP(AX$2,Assumptions!$C$94:$M$94,Assumptions!$C$98:$M$98))))</f>
        <v>-847.7632493</v>
      </c>
      <c r="AY34" s="49">
        <f t="array" ref="AY34">-(IF(AY$2=1,Assumptions!$H35/12,-(SUMIF($D$2:$EE$2,AY$2-1,$D34:$EE34)/12)*(1+XLOOKUP(AY$2,Assumptions!$C$94:$M$94,Assumptions!$C$98:$M$98))))</f>
        <v>-847.7632493</v>
      </c>
      <c r="AZ34" s="49">
        <f t="array" ref="AZ34">-(IF(AZ$2=1,Assumptions!$H35/12,-(SUMIF($D$2:$EE$2,AZ$2-1,$D34:$EE34)/12)*(1+XLOOKUP(AZ$2,Assumptions!$C$94:$M$94,Assumptions!$C$98:$M$98))))</f>
        <v>-873.1961467</v>
      </c>
      <c r="BA34" s="49">
        <f t="array" ref="BA34">-(IF(BA$2=1,Assumptions!$H35/12,-(SUMIF($D$2:$EE$2,BA$2-1,$D34:$EE34)/12)*(1+XLOOKUP(BA$2,Assumptions!$C$94:$M$94,Assumptions!$C$98:$M$98))))</f>
        <v>-873.1961467</v>
      </c>
      <c r="BB34" s="49">
        <f t="array" ref="BB34">-(IF(BB$2=1,Assumptions!$H35/12,-(SUMIF($D$2:$EE$2,BB$2-1,$D34:$EE34)/12)*(1+XLOOKUP(BB$2,Assumptions!$C$94:$M$94,Assumptions!$C$98:$M$98))))</f>
        <v>-873.1961467</v>
      </c>
      <c r="BC34" s="49">
        <f t="array" ref="BC34">-(IF(BC$2=1,Assumptions!$H35/12,-(SUMIF($D$2:$EE$2,BC$2-1,$D34:$EE34)/12)*(1+XLOOKUP(BC$2,Assumptions!$C$94:$M$94,Assumptions!$C$98:$M$98))))</f>
        <v>-873.1961467</v>
      </c>
      <c r="BD34" s="49">
        <f t="array" ref="BD34">-(IF(BD$2=1,Assumptions!$H35/12,-(SUMIF($D$2:$EE$2,BD$2-1,$D34:$EE34)/12)*(1+XLOOKUP(BD$2,Assumptions!$C$94:$M$94,Assumptions!$C$98:$M$98))))</f>
        <v>-873.1961467</v>
      </c>
      <c r="BE34" s="49">
        <f t="array" ref="BE34">-(IF(BE$2=1,Assumptions!$H35/12,-(SUMIF($D$2:$EE$2,BE$2-1,$D34:$EE34)/12)*(1+XLOOKUP(BE$2,Assumptions!$C$94:$M$94,Assumptions!$C$98:$M$98))))</f>
        <v>-873.1961467</v>
      </c>
      <c r="BF34" s="49">
        <f t="array" ref="BF34">-(IF(BF$2=1,Assumptions!$H35/12,-(SUMIF($D$2:$EE$2,BF$2-1,$D34:$EE34)/12)*(1+XLOOKUP(BF$2,Assumptions!$C$94:$M$94,Assumptions!$C$98:$M$98))))</f>
        <v>-873.1961467</v>
      </c>
      <c r="BG34" s="49">
        <f t="array" ref="BG34">-(IF(BG$2=1,Assumptions!$H35/12,-(SUMIF($D$2:$EE$2,BG$2-1,$D34:$EE34)/12)*(1+XLOOKUP(BG$2,Assumptions!$C$94:$M$94,Assumptions!$C$98:$M$98))))</f>
        <v>-873.1961467</v>
      </c>
      <c r="BH34" s="49">
        <f t="array" ref="BH34">-(IF(BH$2=1,Assumptions!$H35/12,-(SUMIF($D$2:$EE$2,BH$2-1,$D34:$EE34)/12)*(1+XLOOKUP(BH$2,Assumptions!$C$94:$M$94,Assumptions!$C$98:$M$98))))</f>
        <v>-873.1961467</v>
      </c>
      <c r="BI34" s="49">
        <f t="array" ref="BI34">-(IF(BI$2=1,Assumptions!$H35/12,-(SUMIF($D$2:$EE$2,BI$2-1,$D34:$EE34)/12)*(1+XLOOKUP(BI$2,Assumptions!$C$94:$M$94,Assumptions!$C$98:$M$98))))</f>
        <v>-873.1961467</v>
      </c>
      <c r="BJ34" s="49">
        <f t="array" ref="BJ34">-(IF(BJ$2=1,Assumptions!$H35/12,-(SUMIF($D$2:$EE$2,BJ$2-1,$D34:$EE34)/12)*(1+XLOOKUP(BJ$2,Assumptions!$C$94:$M$94,Assumptions!$C$98:$M$98))))</f>
        <v>-873.1961467</v>
      </c>
      <c r="BK34" s="49">
        <f t="array" ref="BK34">-(IF(BK$2=1,Assumptions!$H35/12,-(SUMIF($D$2:$EE$2,BK$2-1,$D34:$EE34)/12)*(1+XLOOKUP(BK$2,Assumptions!$C$94:$M$94,Assumptions!$C$98:$M$98))))</f>
        <v>-873.1961467</v>
      </c>
      <c r="BL34" s="49">
        <f t="array" ref="BL34">-(IF(BL$2=1,Assumptions!$H35/12,-(SUMIF($D$2:$EE$2,BL$2-1,$D34:$EE34)/12)*(1+XLOOKUP(BL$2,Assumptions!$C$94:$M$94,Assumptions!$C$98:$M$98))))</f>
        <v>-899.3920311</v>
      </c>
      <c r="BM34" s="49">
        <f t="array" ref="BM34">-(IF(BM$2=1,Assumptions!$H35/12,-(SUMIF($D$2:$EE$2,BM$2-1,$D34:$EE34)/12)*(1+XLOOKUP(BM$2,Assumptions!$C$94:$M$94,Assumptions!$C$98:$M$98))))</f>
        <v>-899.3920311</v>
      </c>
      <c r="BN34" s="49">
        <f t="array" ref="BN34">-(IF(BN$2=1,Assumptions!$H35/12,-(SUMIF($D$2:$EE$2,BN$2-1,$D34:$EE34)/12)*(1+XLOOKUP(BN$2,Assumptions!$C$94:$M$94,Assumptions!$C$98:$M$98))))</f>
        <v>-899.3920311</v>
      </c>
      <c r="BO34" s="49">
        <f t="array" ref="BO34">-(IF(BO$2=1,Assumptions!$H35/12,-(SUMIF($D$2:$EE$2,BO$2-1,$D34:$EE34)/12)*(1+XLOOKUP(BO$2,Assumptions!$C$94:$M$94,Assumptions!$C$98:$M$98))))</f>
        <v>-899.3920311</v>
      </c>
      <c r="BP34" s="49">
        <f t="array" ref="BP34">-(IF(BP$2=1,Assumptions!$H35/12,-(SUMIF($D$2:$EE$2,BP$2-1,$D34:$EE34)/12)*(1+XLOOKUP(BP$2,Assumptions!$C$94:$M$94,Assumptions!$C$98:$M$98))))</f>
        <v>-899.3920311</v>
      </c>
      <c r="BQ34" s="49">
        <f t="array" ref="BQ34">-(IF(BQ$2=1,Assumptions!$H35/12,-(SUMIF($D$2:$EE$2,BQ$2-1,$D34:$EE34)/12)*(1+XLOOKUP(BQ$2,Assumptions!$C$94:$M$94,Assumptions!$C$98:$M$98))))</f>
        <v>-899.3920311</v>
      </c>
      <c r="BR34" s="49">
        <f t="array" ref="BR34">-(IF(BR$2=1,Assumptions!$H35/12,-(SUMIF($D$2:$EE$2,BR$2-1,$D34:$EE34)/12)*(1+XLOOKUP(BR$2,Assumptions!$C$94:$M$94,Assumptions!$C$98:$M$98))))</f>
        <v>-899.3920311</v>
      </c>
      <c r="BS34" s="49">
        <f t="array" ref="BS34">-(IF(BS$2=1,Assumptions!$H35/12,-(SUMIF($D$2:$EE$2,BS$2-1,$D34:$EE34)/12)*(1+XLOOKUP(BS$2,Assumptions!$C$94:$M$94,Assumptions!$C$98:$M$98))))</f>
        <v>-899.3920311</v>
      </c>
      <c r="BT34" s="49">
        <f t="array" ref="BT34">-(IF(BT$2=1,Assumptions!$H35/12,-(SUMIF($D$2:$EE$2,BT$2-1,$D34:$EE34)/12)*(1+XLOOKUP(BT$2,Assumptions!$C$94:$M$94,Assumptions!$C$98:$M$98))))</f>
        <v>-899.3920311</v>
      </c>
      <c r="BU34" s="49">
        <f t="array" ref="BU34">-(IF(BU$2=1,Assumptions!$H35/12,-(SUMIF($D$2:$EE$2,BU$2-1,$D34:$EE34)/12)*(1+XLOOKUP(BU$2,Assumptions!$C$94:$M$94,Assumptions!$C$98:$M$98))))</f>
        <v>-899.3920311</v>
      </c>
      <c r="BV34" s="49">
        <f t="array" ref="BV34">-(IF(BV$2=1,Assumptions!$H35/12,-(SUMIF($D$2:$EE$2,BV$2-1,$D34:$EE34)/12)*(1+XLOOKUP(BV$2,Assumptions!$C$94:$M$94,Assumptions!$C$98:$M$98))))</f>
        <v>-899.3920311</v>
      </c>
      <c r="BW34" s="49">
        <f t="array" ref="BW34">-(IF(BW$2=1,Assumptions!$H35/12,-(SUMIF($D$2:$EE$2,BW$2-1,$D34:$EE34)/12)*(1+XLOOKUP(BW$2,Assumptions!$C$94:$M$94,Assumptions!$C$98:$M$98))))</f>
        <v>-899.3920311</v>
      </c>
      <c r="BX34" s="49">
        <f t="array" ref="BX34">-(IF(BX$2=1,Assumptions!$H35/12,-(SUMIF($D$2:$EE$2,BX$2-1,$D34:$EE34)/12)*(1+XLOOKUP(BX$2,Assumptions!$C$94:$M$94,Assumptions!$C$98:$M$98))))</f>
        <v>-926.3737921</v>
      </c>
      <c r="BY34" s="49">
        <f t="array" ref="BY34">-(IF(BY$2=1,Assumptions!$H35/12,-(SUMIF($D$2:$EE$2,BY$2-1,$D34:$EE34)/12)*(1+XLOOKUP(BY$2,Assumptions!$C$94:$M$94,Assumptions!$C$98:$M$98))))</f>
        <v>-926.3737921</v>
      </c>
      <c r="BZ34" s="49">
        <f t="array" ref="BZ34">-(IF(BZ$2=1,Assumptions!$H35/12,-(SUMIF($D$2:$EE$2,BZ$2-1,$D34:$EE34)/12)*(1+XLOOKUP(BZ$2,Assumptions!$C$94:$M$94,Assumptions!$C$98:$M$98))))</f>
        <v>-926.3737921</v>
      </c>
      <c r="CA34" s="49">
        <f t="array" ref="CA34">-(IF(CA$2=1,Assumptions!$H35/12,-(SUMIF($D$2:$EE$2,CA$2-1,$D34:$EE34)/12)*(1+XLOOKUP(CA$2,Assumptions!$C$94:$M$94,Assumptions!$C$98:$M$98))))</f>
        <v>-926.3737921</v>
      </c>
      <c r="CB34" s="49">
        <f t="array" ref="CB34">-(IF(CB$2=1,Assumptions!$H35/12,-(SUMIF($D$2:$EE$2,CB$2-1,$D34:$EE34)/12)*(1+XLOOKUP(CB$2,Assumptions!$C$94:$M$94,Assumptions!$C$98:$M$98))))</f>
        <v>-926.3737921</v>
      </c>
      <c r="CC34" s="49">
        <f t="array" ref="CC34">-(IF(CC$2=1,Assumptions!$H35/12,-(SUMIF($D$2:$EE$2,CC$2-1,$D34:$EE34)/12)*(1+XLOOKUP(CC$2,Assumptions!$C$94:$M$94,Assumptions!$C$98:$M$98))))</f>
        <v>-926.3737921</v>
      </c>
      <c r="CD34" s="49">
        <f t="array" ref="CD34">-(IF(CD$2=1,Assumptions!$H35/12,-(SUMIF($D$2:$EE$2,CD$2-1,$D34:$EE34)/12)*(1+XLOOKUP(CD$2,Assumptions!$C$94:$M$94,Assumptions!$C$98:$M$98))))</f>
        <v>-926.3737921</v>
      </c>
      <c r="CE34" s="49">
        <f t="array" ref="CE34">-(IF(CE$2=1,Assumptions!$H35/12,-(SUMIF($D$2:$EE$2,CE$2-1,$D34:$EE34)/12)*(1+XLOOKUP(CE$2,Assumptions!$C$94:$M$94,Assumptions!$C$98:$M$98))))</f>
        <v>-926.3737921</v>
      </c>
      <c r="CF34" s="49">
        <f t="array" ref="CF34">-(IF(CF$2=1,Assumptions!$H35/12,-(SUMIF($D$2:$EE$2,CF$2-1,$D34:$EE34)/12)*(1+XLOOKUP(CF$2,Assumptions!$C$94:$M$94,Assumptions!$C$98:$M$98))))</f>
        <v>-926.3737921</v>
      </c>
      <c r="CG34" s="49">
        <f t="array" ref="CG34">-(IF(CG$2=1,Assumptions!$H35/12,-(SUMIF($D$2:$EE$2,CG$2-1,$D34:$EE34)/12)*(1+XLOOKUP(CG$2,Assumptions!$C$94:$M$94,Assumptions!$C$98:$M$98))))</f>
        <v>-926.3737921</v>
      </c>
      <c r="CH34" s="49">
        <f t="array" ref="CH34">-(IF(CH$2=1,Assumptions!$H35/12,-(SUMIF($D$2:$EE$2,CH$2-1,$D34:$EE34)/12)*(1+XLOOKUP(CH$2,Assumptions!$C$94:$M$94,Assumptions!$C$98:$M$98))))</f>
        <v>-926.3737921</v>
      </c>
      <c r="CI34" s="49">
        <f t="array" ref="CI34">-(IF(CI$2=1,Assumptions!$H35/12,-(SUMIF($D$2:$EE$2,CI$2-1,$D34:$EE34)/12)*(1+XLOOKUP(CI$2,Assumptions!$C$94:$M$94,Assumptions!$C$98:$M$98))))</f>
        <v>-926.3737921</v>
      </c>
      <c r="CJ34" s="49">
        <f t="array" ref="CJ34">-(IF(CJ$2=1,Assumptions!$H35/12,-(SUMIF($D$2:$EE$2,CJ$2-1,$D34:$EE34)/12)*(1+XLOOKUP(CJ$2,Assumptions!$C$94:$M$94,Assumptions!$C$98:$M$98))))</f>
        <v>-954.1650058</v>
      </c>
      <c r="CK34" s="49">
        <f t="array" ref="CK34">-(IF(CK$2=1,Assumptions!$H35/12,-(SUMIF($D$2:$EE$2,CK$2-1,$D34:$EE34)/12)*(1+XLOOKUP(CK$2,Assumptions!$C$94:$M$94,Assumptions!$C$98:$M$98))))</f>
        <v>-954.1650058</v>
      </c>
      <c r="CL34" s="49">
        <f t="array" ref="CL34">-(IF(CL$2=1,Assumptions!$H35/12,-(SUMIF($D$2:$EE$2,CL$2-1,$D34:$EE34)/12)*(1+XLOOKUP(CL$2,Assumptions!$C$94:$M$94,Assumptions!$C$98:$M$98))))</f>
        <v>-954.1650058</v>
      </c>
      <c r="CM34" s="49">
        <f t="array" ref="CM34">-(IF(CM$2=1,Assumptions!$H35/12,-(SUMIF($D$2:$EE$2,CM$2-1,$D34:$EE34)/12)*(1+XLOOKUP(CM$2,Assumptions!$C$94:$M$94,Assumptions!$C$98:$M$98))))</f>
        <v>-954.1650058</v>
      </c>
      <c r="CN34" s="49">
        <f t="array" ref="CN34">-(IF(CN$2=1,Assumptions!$H35/12,-(SUMIF($D$2:$EE$2,CN$2-1,$D34:$EE34)/12)*(1+XLOOKUP(CN$2,Assumptions!$C$94:$M$94,Assumptions!$C$98:$M$98))))</f>
        <v>-954.1650058</v>
      </c>
      <c r="CO34" s="49">
        <f t="array" ref="CO34">-(IF(CO$2=1,Assumptions!$H35/12,-(SUMIF($D$2:$EE$2,CO$2-1,$D34:$EE34)/12)*(1+XLOOKUP(CO$2,Assumptions!$C$94:$M$94,Assumptions!$C$98:$M$98))))</f>
        <v>-954.1650058</v>
      </c>
      <c r="CP34" s="49">
        <f t="array" ref="CP34">-(IF(CP$2=1,Assumptions!$H35/12,-(SUMIF($D$2:$EE$2,CP$2-1,$D34:$EE34)/12)*(1+XLOOKUP(CP$2,Assumptions!$C$94:$M$94,Assumptions!$C$98:$M$98))))</f>
        <v>-954.1650058</v>
      </c>
      <c r="CQ34" s="49">
        <f t="array" ref="CQ34">-(IF(CQ$2=1,Assumptions!$H35/12,-(SUMIF($D$2:$EE$2,CQ$2-1,$D34:$EE34)/12)*(1+XLOOKUP(CQ$2,Assumptions!$C$94:$M$94,Assumptions!$C$98:$M$98))))</f>
        <v>-954.1650058</v>
      </c>
      <c r="CR34" s="49">
        <f t="array" ref="CR34">-(IF(CR$2=1,Assumptions!$H35/12,-(SUMIF($D$2:$EE$2,CR$2-1,$D34:$EE34)/12)*(1+XLOOKUP(CR$2,Assumptions!$C$94:$M$94,Assumptions!$C$98:$M$98))))</f>
        <v>-954.1650058</v>
      </c>
      <c r="CS34" s="49">
        <f t="array" ref="CS34">-(IF(CS$2=1,Assumptions!$H35/12,-(SUMIF($D$2:$EE$2,CS$2-1,$D34:$EE34)/12)*(1+XLOOKUP(CS$2,Assumptions!$C$94:$M$94,Assumptions!$C$98:$M$98))))</f>
        <v>-954.1650058</v>
      </c>
      <c r="CT34" s="49">
        <f t="array" ref="CT34">-(IF(CT$2=1,Assumptions!$H35/12,-(SUMIF($D$2:$EE$2,CT$2-1,$D34:$EE34)/12)*(1+XLOOKUP(CT$2,Assumptions!$C$94:$M$94,Assumptions!$C$98:$M$98))))</f>
        <v>-954.1650058</v>
      </c>
      <c r="CU34" s="49">
        <f t="array" ref="CU34">-(IF(CU$2=1,Assumptions!$H35/12,-(SUMIF($D$2:$EE$2,CU$2-1,$D34:$EE34)/12)*(1+XLOOKUP(CU$2,Assumptions!$C$94:$M$94,Assumptions!$C$98:$M$98))))</f>
        <v>-954.1650058</v>
      </c>
      <c r="CV34" s="49">
        <f t="array" ref="CV34">-(IF(CV$2=1,Assumptions!$H35/12,-(SUMIF($D$2:$EE$2,CV$2-1,$D34:$EE34)/12)*(1+XLOOKUP(CV$2,Assumptions!$C$94:$M$94,Assumptions!$C$98:$M$98))))</f>
        <v>-982.789956</v>
      </c>
      <c r="CW34" s="49">
        <f t="array" ref="CW34">-(IF(CW$2=1,Assumptions!$H35/12,-(SUMIF($D$2:$EE$2,CW$2-1,$D34:$EE34)/12)*(1+XLOOKUP(CW$2,Assumptions!$C$94:$M$94,Assumptions!$C$98:$M$98))))</f>
        <v>-982.789956</v>
      </c>
      <c r="CX34" s="49">
        <f t="array" ref="CX34">-(IF(CX$2=1,Assumptions!$H35/12,-(SUMIF($D$2:$EE$2,CX$2-1,$D34:$EE34)/12)*(1+XLOOKUP(CX$2,Assumptions!$C$94:$M$94,Assumptions!$C$98:$M$98))))</f>
        <v>-982.789956</v>
      </c>
      <c r="CY34" s="49">
        <f t="array" ref="CY34">-(IF(CY$2=1,Assumptions!$H35/12,-(SUMIF($D$2:$EE$2,CY$2-1,$D34:$EE34)/12)*(1+XLOOKUP(CY$2,Assumptions!$C$94:$M$94,Assumptions!$C$98:$M$98))))</f>
        <v>-982.789956</v>
      </c>
      <c r="CZ34" s="49">
        <f t="array" ref="CZ34">-(IF(CZ$2=1,Assumptions!$H35/12,-(SUMIF($D$2:$EE$2,CZ$2-1,$D34:$EE34)/12)*(1+XLOOKUP(CZ$2,Assumptions!$C$94:$M$94,Assumptions!$C$98:$M$98))))</f>
        <v>-982.789956</v>
      </c>
      <c r="DA34" s="49">
        <f t="array" ref="DA34">-(IF(DA$2=1,Assumptions!$H35/12,-(SUMIF($D$2:$EE$2,DA$2-1,$D34:$EE34)/12)*(1+XLOOKUP(DA$2,Assumptions!$C$94:$M$94,Assumptions!$C$98:$M$98))))</f>
        <v>-982.789956</v>
      </c>
      <c r="DB34" s="49">
        <f t="array" ref="DB34">-(IF(DB$2=1,Assumptions!$H35/12,-(SUMIF($D$2:$EE$2,DB$2-1,$D34:$EE34)/12)*(1+XLOOKUP(DB$2,Assumptions!$C$94:$M$94,Assumptions!$C$98:$M$98))))</f>
        <v>-982.789956</v>
      </c>
      <c r="DC34" s="49">
        <f t="array" ref="DC34">-(IF(DC$2=1,Assumptions!$H35/12,-(SUMIF($D$2:$EE$2,DC$2-1,$D34:$EE34)/12)*(1+XLOOKUP(DC$2,Assumptions!$C$94:$M$94,Assumptions!$C$98:$M$98))))</f>
        <v>-982.789956</v>
      </c>
      <c r="DD34" s="49">
        <f t="array" ref="DD34">-(IF(DD$2=1,Assumptions!$H35/12,-(SUMIF($D$2:$EE$2,DD$2-1,$D34:$EE34)/12)*(1+XLOOKUP(DD$2,Assumptions!$C$94:$M$94,Assumptions!$C$98:$M$98))))</f>
        <v>-982.789956</v>
      </c>
      <c r="DE34" s="49">
        <f t="array" ref="DE34">-(IF(DE$2=1,Assumptions!$H35/12,-(SUMIF($D$2:$EE$2,DE$2-1,$D34:$EE34)/12)*(1+XLOOKUP(DE$2,Assumptions!$C$94:$M$94,Assumptions!$C$98:$M$98))))</f>
        <v>-982.789956</v>
      </c>
      <c r="DF34" s="49">
        <f t="array" ref="DF34">-(IF(DF$2=1,Assumptions!$H35/12,-(SUMIF($D$2:$EE$2,DF$2-1,$D34:$EE34)/12)*(1+XLOOKUP(DF$2,Assumptions!$C$94:$M$94,Assumptions!$C$98:$M$98))))</f>
        <v>-982.789956</v>
      </c>
      <c r="DG34" s="49">
        <f t="array" ref="DG34">-(IF(DG$2=1,Assumptions!$H35/12,-(SUMIF($D$2:$EE$2,DG$2-1,$D34:$EE34)/12)*(1+XLOOKUP(DG$2,Assumptions!$C$94:$M$94,Assumptions!$C$98:$M$98))))</f>
        <v>-982.789956</v>
      </c>
      <c r="DH34" s="49">
        <f t="array" ref="DH34">-(IF(DH$2=1,Assumptions!$H35/12,-(SUMIF($D$2:$EE$2,DH$2-1,$D34:$EE34)/12)*(1+XLOOKUP(DH$2,Assumptions!$C$94:$M$94,Assumptions!$C$98:$M$98))))</f>
        <v>-1012.273655</v>
      </c>
      <c r="DI34" s="49">
        <f t="array" ref="DI34">-(IF(DI$2=1,Assumptions!$H35/12,-(SUMIF($D$2:$EE$2,DI$2-1,$D34:$EE34)/12)*(1+XLOOKUP(DI$2,Assumptions!$C$94:$M$94,Assumptions!$C$98:$M$98))))</f>
        <v>-1012.273655</v>
      </c>
      <c r="DJ34" s="49">
        <f t="array" ref="DJ34">-(IF(DJ$2=1,Assumptions!$H35/12,-(SUMIF($D$2:$EE$2,DJ$2-1,$D34:$EE34)/12)*(1+XLOOKUP(DJ$2,Assumptions!$C$94:$M$94,Assumptions!$C$98:$M$98))))</f>
        <v>-1012.273655</v>
      </c>
      <c r="DK34" s="49">
        <f t="array" ref="DK34">-(IF(DK$2=1,Assumptions!$H35/12,-(SUMIF($D$2:$EE$2,DK$2-1,$D34:$EE34)/12)*(1+XLOOKUP(DK$2,Assumptions!$C$94:$M$94,Assumptions!$C$98:$M$98))))</f>
        <v>-1012.273655</v>
      </c>
      <c r="DL34" s="49">
        <f t="array" ref="DL34">-(IF(DL$2=1,Assumptions!$H35/12,-(SUMIF($D$2:$EE$2,DL$2-1,$D34:$EE34)/12)*(1+XLOOKUP(DL$2,Assumptions!$C$94:$M$94,Assumptions!$C$98:$M$98))))</f>
        <v>-1012.273655</v>
      </c>
      <c r="DM34" s="49">
        <f t="array" ref="DM34">-(IF(DM$2=1,Assumptions!$H35/12,-(SUMIF($D$2:$EE$2,DM$2-1,$D34:$EE34)/12)*(1+XLOOKUP(DM$2,Assumptions!$C$94:$M$94,Assumptions!$C$98:$M$98))))</f>
        <v>-1012.273655</v>
      </c>
      <c r="DN34" s="49">
        <f t="array" ref="DN34">-(IF(DN$2=1,Assumptions!$H35/12,-(SUMIF($D$2:$EE$2,DN$2-1,$D34:$EE34)/12)*(1+XLOOKUP(DN$2,Assumptions!$C$94:$M$94,Assumptions!$C$98:$M$98))))</f>
        <v>-1012.273655</v>
      </c>
      <c r="DO34" s="49">
        <f t="array" ref="DO34">-(IF(DO$2=1,Assumptions!$H35/12,-(SUMIF($D$2:$EE$2,DO$2-1,$D34:$EE34)/12)*(1+XLOOKUP(DO$2,Assumptions!$C$94:$M$94,Assumptions!$C$98:$M$98))))</f>
        <v>-1012.273655</v>
      </c>
      <c r="DP34" s="49">
        <f t="array" ref="DP34">-(IF(DP$2=1,Assumptions!$H35/12,-(SUMIF($D$2:$EE$2,DP$2-1,$D34:$EE34)/12)*(1+XLOOKUP(DP$2,Assumptions!$C$94:$M$94,Assumptions!$C$98:$M$98))))</f>
        <v>-1012.273655</v>
      </c>
      <c r="DQ34" s="49">
        <f t="array" ref="DQ34">-(IF(DQ$2=1,Assumptions!$H35/12,-(SUMIF($D$2:$EE$2,DQ$2-1,$D34:$EE34)/12)*(1+XLOOKUP(DQ$2,Assumptions!$C$94:$M$94,Assumptions!$C$98:$M$98))))</f>
        <v>-1012.273655</v>
      </c>
      <c r="DR34" s="49">
        <f t="array" ref="DR34">-(IF(DR$2=1,Assumptions!$H35/12,-(SUMIF($D$2:$EE$2,DR$2-1,$D34:$EE34)/12)*(1+XLOOKUP(DR$2,Assumptions!$C$94:$M$94,Assumptions!$C$98:$M$98))))</f>
        <v>-1012.273655</v>
      </c>
      <c r="DS34" s="49">
        <f t="array" ref="DS34">-(IF(DS$2=1,Assumptions!$H35/12,-(SUMIF($D$2:$EE$2,DS$2-1,$D34:$EE34)/12)*(1+XLOOKUP(DS$2,Assumptions!$C$94:$M$94,Assumptions!$C$98:$M$98))))</f>
        <v>-1012.273655</v>
      </c>
      <c r="DT34" s="49">
        <f t="array" ref="DT34">-(IF(DT$2=1,Assumptions!$H35/12,-(SUMIF($D$2:$EE$2,DT$2-1,$D34:$EE34)/12)*(1+XLOOKUP(DT$2,Assumptions!$C$94:$M$94,Assumptions!$C$98:$M$98))))</f>
        <v>-1042.641864</v>
      </c>
      <c r="DU34" s="49">
        <f t="array" ref="DU34">-(IF(DU$2=1,Assumptions!$H35/12,-(SUMIF($D$2:$EE$2,DU$2-1,$D34:$EE34)/12)*(1+XLOOKUP(DU$2,Assumptions!$C$94:$M$94,Assumptions!$C$98:$M$98))))</f>
        <v>-1042.641864</v>
      </c>
      <c r="DV34" s="49">
        <f t="array" ref="DV34">-(IF(DV$2=1,Assumptions!$H35/12,-(SUMIF($D$2:$EE$2,DV$2-1,$D34:$EE34)/12)*(1+XLOOKUP(DV$2,Assumptions!$C$94:$M$94,Assumptions!$C$98:$M$98))))</f>
        <v>-1042.641864</v>
      </c>
      <c r="DW34" s="49">
        <f t="array" ref="DW34">-(IF(DW$2=1,Assumptions!$H35/12,-(SUMIF($D$2:$EE$2,DW$2-1,$D34:$EE34)/12)*(1+XLOOKUP(DW$2,Assumptions!$C$94:$M$94,Assumptions!$C$98:$M$98))))</f>
        <v>-1042.641864</v>
      </c>
      <c r="DX34" s="49">
        <f t="array" ref="DX34">-(IF(DX$2=1,Assumptions!$H35/12,-(SUMIF($D$2:$EE$2,DX$2-1,$D34:$EE34)/12)*(1+XLOOKUP(DX$2,Assumptions!$C$94:$M$94,Assumptions!$C$98:$M$98))))</f>
        <v>-1042.641864</v>
      </c>
      <c r="DY34" s="49">
        <f t="array" ref="DY34">-(IF(DY$2=1,Assumptions!$H35/12,-(SUMIF($D$2:$EE$2,DY$2-1,$D34:$EE34)/12)*(1+XLOOKUP(DY$2,Assumptions!$C$94:$M$94,Assumptions!$C$98:$M$98))))</f>
        <v>-1042.641864</v>
      </c>
      <c r="DZ34" s="49">
        <f t="array" ref="DZ34">-(IF(DZ$2=1,Assumptions!$H35/12,-(SUMIF($D$2:$EE$2,DZ$2-1,$D34:$EE34)/12)*(1+XLOOKUP(DZ$2,Assumptions!$C$94:$M$94,Assumptions!$C$98:$M$98))))</f>
        <v>-1042.641864</v>
      </c>
      <c r="EA34" s="49">
        <f t="array" ref="EA34">-(IF(EA$2=1,Assumptions!$H35/12,-(SUMIF($D$2:$EE$2,EA$2-1,$D34:$EE34)/12)*(1+XLOOKUP(EA$2,Assumptions!$C$94:$M$94,Assumptions!$C$98:$M$98))))</f>
        <v>-1042.641864</v>
      </c>
      <c r="EB34" s="49">
        <f t="array" ref="EB34">-(IF(EB$2=1,Assumptions!$H35/12,-(SUMIF($D$2:$EE$2,EB$2-1,$D34:$EE34)/12)*(1+XLOOKUP(EB$2,Assumptions!$C$94:$M$94,Assumptions!$C$98:$M$98))))</f>
        <v>-1042.641864</v>
      </c>
      <c r="EC34" s="49">
        <f t="array" ref="EC34">-(IF(EC$2=1,Assumptions!$H35/12,-(SUMIF($D$2:$EE$2,EC$2-1,$D34:$EE34)/12)*(1+XLOOKUP(EC$2,Assumptions!$C$94:$M$94,Assumptions!$C$98:$M$98))))</f>
        <v>-1042.641864</v>
      </c>
      <c r="ED34" s="49">
        <f t="array" ref="ED34">-(IF(ED$2=1,Assumptions!$H35/12,-(SUMIF($D$2:$EE$2,ED$2-1,$D34:$EE34)/12)*(1+XLOOKUP(ED$2,Assumptions!$C$94:$M$94,Assumptions!$C$98:$M$98))))</f>
        <v>-1042.641864</v>
      </c>
      <c r="EE34" s="49">
        <f t="array" ref="EE34">-(IF(EE$2=1,Assumptions!$H35/12,-(SUMIF($D$2:$EE$2,EE$2-1,$D34:$EE34)/12)*(1+XLOOKUP(EE$2,Assumptions!$C$94:$M$94,Assumptions!$C$98:$M$98))))</f>
        <v>-1042.641864</v>
      </c>
    </row>
    <row r="35" ht="15.75" customHeight="1">
      <c r="A35" s="1"/>
      <c r="B35" s="1"/>
      <c r="C35" s="1" t="str">
        <f>Assumptions!B36</f>
        <v>Other Expenses (Show fee, Technology fee, Permits, General Liability)</v>
      </c>
      <c r="D35" s="49">
        <f t="array" ref="D35">-(IF(D$2=1,Assumptions!$H36/12,-(SUMIF($D$2:$EE$2,D$2-1,$D35:$EE35)/12)*(1+XLOOKUP(D$2,Assumptions!$C$94:$M$94,Assumptions!$C$98:$M$98))))</f>
        <v>-106.4333333</v>
      </c>
      <c r="E35" s="49">
        <f t="array" ref="E35">-(IF(E$2=1,Assumptions!$H36/12,-(SUMIF($D$2:$EE$2,E$2-1,$D35:$EE35)/12)*(1+XLOOKUP(E$2,Assumptions!$C$94:$M$94,Assumptions!$C$98:$M$98))))</f>
        <v>-106.4333333</v>
      </c>
      <c r="F35" s="49">
        <f t="array" ref="F35">-(IF(F$2=1,Assumptions!$H36/12,-(SUMIF($D$2:$EE$2,F$2-1,$D35:$EE35)/12)*(1+XLOOKUP(F$2,Assumptions!$C$94:$M$94,Assumptions!$C$98:$M$98))))</f>
        <v>-106.4333333</v>
      </c>
      <c r="G35" s="49">
        <f t="array" ref="G35">-(IF(G$2=1,Assumptions!$H36/12,-(SUMIF($D$2:$EE$2,G$2-1,$D35:$EE35)/12)*(1+XLOOKUP(G$2,Assumptions!$C$94:$M$94,Assumptions!$C$98:$M$98))))</f>
        <v>-106.4333333</v>
      </c>
      <c r="H35" s="49">
        <f t="array" ref="H35">-(IF(H$2=1,Assumptions!$H36/12,-(SUMIF($D$2:$EE$2,H$2-1,$D35:$EE35)/12)*(1+XLOOKUP(H$2,Assumptions!$C$94:$M$94,Assumptions!$C$98:$M$98))))</f>
        <v>-106.4333333</v>
      </c>
      <c r="I35" s="49">
        <f t="array" ref="I35">-(IF(I$2=1,Assumptions!$H36/12,-(SUMIF($D$2:$EE$2,I$2-1,$D35:$EE35)/12)*(1+XLOOKUP(I$2,Assumptions!$C$94:$M$94,Assumptions!$C$98:$M$98))))</f>
        <v>-106.4333333</v>
      </c>
      <c r="J35" s="49">
        <f t="array" ref="J35">-(IF(J$2=1,Assumptions!$H36/12,-(SUMIF($D$2:$EE$2,J$2-1,$D35:$EE35)/12)*(1+XLOOKUP(J$2,Assumptions!$C$94:$M$94,Assumptions!$C$98:$M$98))))</f>
        <v>-106.4333333</v>
      </c>
      <c r="K35" s="49">
        <f t="array" ref="K35">-(IF(K$2=1,Assumptions!$H36/12,-(SUMIF($D$2:$EE$2,K$2-1,$D35:$EE35)/12)*(1+XLOOKUP(K$2,Assumptions!$C$94:$M$94,Assumptions!$C$98:$M$98))))</f>
        <v>-106.4333333</v>
      </c>
      <c r="L35" s="49">
        <f t="array" ref="L35">-(IF(L$2=1,Assumptions!$H36/12,-(SUMIF($D$2:$EE$2,L$2-1,$D35:$EE35)/12)*(1+XLOOKUP(L$2,Assumptions!$C$94:$M$94,Assumptions!$C$98:$M$98))))</f>
        <v>-106.4333333</v>
      </c>
      <c r="M35" s="49">
        <f t="array" ref="M35">-(IF(M$2=1,Assumptions!$H36/12,-(SUMIF($D$2:$EE$2,M$2-1,$D35:$EE35)/12)*(1+XLOOKUP(M$2,Assumptions!$C$94:$M$94,Assumptions!$C$98:$M$98))))</f>
        <v>-106.4333333</v>
      </c>
      <c r="N35" s="49">
        <f t="array" ref="N35">-(IF(N$2=1,Assumptions!$H36/12,-(SUMIF($D$2:$EE$2,N$2-1,$D35:$EE35)/12)*(1+XLOOKUP(N$2,Assumptions!$C$94:$M$94,Assumptions!$C$98:$M$98))))</f>
        <v>-106.4333333</v>
      </c>
      <c r="O35" s="49">
        <f t="array" ref="O35">-(IF(O$2=1,Assumptions!$H36/12,-(SUMIF($D$2:$EE$2,O$2-1,$D35:$EE35)/12)*(1+XLOOKUP(O$2,Assumptions!$C$94:$M$94,Assumptions!$C$98:$M$98))))</f>
        <v>-106.4333333</v>
      </c>
      <c r="P35" s="49">
        <f t="array" ref="P35">-(IF(P$2=1,Assumptions!$H36/12,-(SUMIF($D$2:$EE$2,P$2-1,$D35:$EE35)/12)*(1+XLOOKUP(P$2,Assumptions!$C$94:$M$94,Assumptions!$C$98:$M$98))))</f>
        <v>-109.6263333</v>
      </c>
      <c r="Q35" s="49">
        <f t="array" ref="Q35">-(IF(Q$2=1,Assumptions!$H36/12,-(SUMIF($D$2:$EE$2,Q$2-1,$D35:$EE35)/12)*(1+XLOOKUP(Q$2,Assumptions!$C$94:$M$94,Assumptions!$C$98:$M$98))))</f>
        <v>-109.6263333</v>
      </c>
      <c r="R35" s="49">
        <f t="array" ref="R35">-(IF(R$2=1,Assumptions!$H36/12,-(SUMIF($D$2:$EE$2,R$2-1,$D35:$EE35)/12)*(1+XLOOKUP(R$2,Assumptions!$C$94:$M$94,Assumptions!$C$98:$M$98))))</f>
        <v>-109.6263333</v>
      </c>
      <c r="S35" s="49">
        <f t="array" ref="S35">-(IF(S$2=1,Assumptions!$H36/12,-(SUMIF($D$2:$EE$2,S$2-1,$D35:$EE35)/12)*(1+XLOOKUP(S$2,Assumptions!$C$94:$M$94,Assumptions!$C$98:$M$98))))</f>
        <v>-109.6263333</v>
      </c>
      <c r="T35" s="49">
        <f t="array" ref="T35">-(IF(T$2=1,Assumptions!$H36/12,-(SUMIF($D$2:$EE$2,T$2-1,$D35:$EE35)/12)*(1+XLOOKUP(T$2,Assumptions!$C$94:$M$94,Assumptions!$C$98:$M$98))))</f>
        <v>-109.6263333</v>
      </c>
      <c r="U35" s="49">
        <f t="array" ref="U35">-(IF(U$2=1,Assumptions!$H36/12,-(SUMIF($D$2:$EE$2,U$2-1,$D35:$EE35)/12)*(1+XLOOKUP(U$2,Assumptions!$C$94:$M$94,Assumptions!$C$98:$M$98))))</f>
        <v>-109.6263333</v>
      </c>
      <c r="V35" s="49">
        <f t="array" ref="V35">-(IF(V$2=1,Assumptions!$H36/12,-(SUMIF($D$2:$EE$2,V$2-1,$D35:$EE35)/12)*(1+XLOOKUP(V$2,Assumptions!$C$94:$M$94,Assumptions!$C$98:$M$98))))</f>
        <v>-109.6263333</v>
      </c>
      <c r="W35" s="49">
        <f t="array" ref="W35">-(IF(W$2=1,Assumptions!$H36/12,-(SUMIF($D$2:$EE$2,W$2-1,$D35:$EE35)/12)*(1+XLOOKUP(W$2,Assumptions!$C$94:$M$94,Assumptions!$C$98:$M$98))))</f>
        <v>-109.6263333</v>
      </c>
      <c r="X35" s="49">
        <f t="array" ref="X35">-(IF(X$2=1,Assumptions!$H36/12,-(SUMIF($D$2:$EE$2,X$2-1,$D35:$EE35)/12)*(1+XLOOKUP(X$2,Assumptions!$C$94:$M$94,Assumptions!$C$98:$M$98))))</f>
        <v>-109.6263333</v>
      </c>
      <c r="Y35" s="49">
        <f t="array" ref="Y35">-(IF(Y$2=1,Assumptions!$H36/12,-(SUMIF($D$2:$EE$2,Y$2-1,$D35:$EE35)/12)*(1+XLOOKUP(Y$2,Assumptions!$C$94:$M$94,Assumptions!$C$98:$M$98))))</f>
        <v>-109.6263333</v>
      </c>
      <c r="Z35" s="49">
        <f t="array" ref="Z35">-(IF(Z$2=1,Assumptions!$H36/12,-(SUMIF($D$2:$EE$2,Z$2-1,$D35:$EE35)/12)*(1+XLOOKUP(Z$2,Assumptions!$C$94:$M$94,Assumptions!$C$98:$M$98))))</f>
        <v>-109.6263333</v>
      </c>
      <c r="AA35" s="49">
        <f t="array" ref="AA35">-(IF(AA$2=1,Assumptions!$H36/12,-(SUMIF($D$2:$EE$2,AA$2-1,$D35:$EE35)/12)*(1+XLOOKUP(AA$2,Assumptions!$C$94:$M$94,Assumptions!$C$98:$M$98))))</f>
        <v>-109.6263333</v>
      </c>
      <c r="AB35" s="49">
        <f t="array" ref="AB35">-(IF(AB$2=1,Assumptions!$H36/12,-(SUMIF($D$2:$EE$2,AB$2-1,$D35:$EE35)/12)*(1+XLOOKUP(AB$2,Assumptions!$C$94:$M$94,Assumptions!$C$98:$M$98))))</f>
        <v>-112.9151233</v>
      </c>
      <c r="AC35" s="49">
        <f t="array" ref="AC35">-(IF(AC$2=1,Assumptions!$H36/12,-(SUMIF($D$2:$EE$2,AC$2-1,$D35:$EE35)/12)*(1+XLOOKUP(AC$2,Assumptions!$C$94:$M$94,Assumptions!$C$98:$M$98))))</f>
        <v>-112.9151233</v>
      </c>
      <c r="AD35" s="49">
        <f t="array" ref="AD35">-(IF(AD$2=1,Assumptions!$H36/12,-(SUMIF($D$2:$EE$2,AD$2-1,$D35:$EE35)/12)*(1+XLOOKUP(AD$2,Assumptions!$C$94:$M$94,Assumptions!$C$98:$M$98))))</f>
        <v>-112.9151233</v>
      </c>
      <c r="AE35" s="49">
        <f t="array" ref="AE35">-(IF(AE$2=1,Assumptions!$H36/12,-(SUMIF($D$2:$EE$2,AE$2-1,$D35:$EE35)/12)*(1+XLOOKUP(AE$2,Assumptions!$C$94:$M$94,Assumptions!$C$98:$M$98))))</f>
        <v>-112.9151233</v>
      </c>
      <c r="AF35" s="49">
        <f t="array" ref="AF35">-(IF(AF$2=1,Assumptions!$H36/12,-(SUMIF($D$2:$EE$2,AF$2-1,$D35:$EE35)/12)*(1+XLOOKUP(AF$2,Assumptions!$C$94:$M$94,Assumptions!$C$98:$M$98))))</f>
        <v>-112.9151233</v>
      </c>
      <c r="AG35" s="49">
        <f t="array" ref="AG35">-(IF(AG$2=1,Assumptions!$H36/12,-(SUMIF($D$2:$EE$2,AG$2-1,$D35:$EE35)/12)*(1+XLOOKUP(AG$2,Assumptions!$C$94:$M$94,Assumptions!$C$98:$M$98))))</f>
        <v>-112.9151233</v>
      </c>
      <c r="AH35" s="49">
        <f t="array" ref="AH35">-(IF(AH$2=1,Assumptions!$H36/12,-(SUMIF($D$2:$EE$2,AH$2-1,$D35:$EE35)/12)*(1+XLOOKUP(AH$2,Assumptions!$C$94:$M$94,Assumptions!$C$98:$M$98))))</f>
        <v>-112.9151233</v>
      </c>
      <c r="AI35" s="49">
        <f t="array" ref="AI35">-(IF(AI$2=1,Assumptions!$H36/12,-(SUMIF($D$2:$EE$2,AI$2-1,$D35:$EE35)/12)*(1+XLOOKUP(AI$2,Assumptions!$C$94:$M$94,Assumptions!$C$98:$M$98))))</f>
        <v>-112.9151233</v>
      </c>
      <c r="AJ35" s="49">
        <f t="array" ref="AJ35">-(IF(AJ$2=1,Assumptions!$H36/12,-(SUMIF($D$2:$EE$2,AJ$2-1,$D35:$EE35)/12)*(1+XLOOKUP(AJ$2,Assumptions!$C$94:$M$94,Assumptions!$C$98:$M$98))))</f>
        <v>-112.9151233</v>
      </c>
      <c r="AK35" s="49">
        <f t="array" ref="AK35">-(IF(AK$2=1,Assumptions!$H36/12,-(SUMIF($D$2:$EE$2,AK$2-1,$D35:$EE35)/12)*(1+XLOOKUP(AK$2,Assumptions!$C$94:$M$94,Assumptions!$C$98:$M$98))))</f>
        <v>-112.9151233</v>
      </c>
      <c r="AL35" s="49">
        <f t="array" ref="AL35">-(IF(AL$2=1,Assumptions!$H36/12,-(SUMIF($D$2:$EE$2,AL$2-1,$D35:$EE35)/12)*(1+XLOOKUP(AL$2,Assumptions!$C$94:$M$94,Assumptions!$C$98:$M$98))))</f>
        <v>-112.9151233</v>
      </c>
      <c r="AM35" s="49">
        <f t="array" ref="AM35">-(IF(AM$2=1,Assumptions!$H36/12,-(SUMIF($D$2:$EE$2,AM$2-1,$D35:$EE35)/12)*(1+XLOOKUP(AM$2,Assumptions!$C$94:$M$94,Assumptions!$C$98:$M$98))))</f>
        <v>-112.9151233</v>
      </c>
      <c r="AN35" s="49">
        <f t="array" ref="AN35">-(IF(AN$2=1,Assumptions!$H36/12,-(SUMIF($D$2:$EE$2,AN$2-1,$D35:$EE35)/12)*(1+XLOOKUP(AN$2,Assumptions!$C$94:$M$94,Assumptions!$C$98:$M$98))))</f>
        <v>-116.302577</v>
      </c>
      <c r="AO35" s="49">
        <f t="array" ref="AO35">-(IF(AO$2=1,Assumptions!$H36/12,-(SUMIF($D$2:$EE$2,AO$2-1,$D35:$EE35)/12)*(1+XLOOKUP(AO$2,Assumptions!$C$94:$M$94,Assumptions!$C$98:$M$98))))</f>
        <v>-116.302577</v>
      </c>
      <c r="AP35" s="49">
        <f t="array" ref="AP35">-(IF(AP$2=1,Assumptions!$H36/12,-(SUMIF($D$2:$EE$2,AP$2-1,$D35:$EE35)/12)*(1+XLOOKUP(AP$2,Assumptions!$C$94:$M$94,Assumptions!$C$98:$M$98))))</f>
        <v>-116.302577</v>
      </c>
      <c r="AQ35" s="49">
        <f t="array" ref="AQ35">-(IF(AQ$2=1,Assumptions!$H36/12,-(SUMIF($D$2:$EE$2,AQ$2-1,$D35:$EE35)/12)*(1+XLOOKUP(AQ$2,Assumptions!$C$94:$M$94,Assumptions!$C$98:$M$98))))</f>
        <v>-116.302577</v>
      </c>
      <c r="AR35" s="49">
        <f t="array" ref="AR35">-(IF(AR$2=1,Assumptions!$H36/12,-(SUMIF($D$2:$EE$2,AR$2-1,$D35:$EE35)/12)*(1+XLOOKUP(AR$2,Assumptions!$C$94:$M$94,Assumptions!$C$98:$M$98))))</f>
        <v>-116.302577</v>
      </c>
      <c r="AS35" s="49">
        <f t="array" ref="AS35">-(IF(AS$2=1,Assumptions!$H36/12,-(SUMIF($D$2:$EE$2,AS$2-1,$D35:$EE35)/12)*(1+XLOOKUP(AS$2,Assumptions!$C$94:$M$94,Assumptions!$C$98:$M$98))))</f>
        <v>-116.302577</v>
      </c>
      <c r="AT35" s="49">
        <f t="array" ref="AT35">-(IF(AT$2=1,Assumptions!$H36/12,-(SUMIF($D$2:$EE$2,AT$2-1,$D35:$EE35)/12)*(1+XLOOKUP(AT$2,Assumptions!$C$94:$M$94,Assumptions!$C$98:$M$98))))</f>
        <v>-116.302577</v>
      </c>
      <c r="AU35" s="49">
        <f t="array" ref="AU35">-(IF(AU$2=1,Assumptions!$H36/12,-(SUMIF($D$2:$EE$2,AU$2-1,$D35:$EE35)/12)*(1+XLOOKUP(AU$2,Assumptions!$C$94:$M$94,Assumptions!$C$98:$M$98))))</f>
        <v>-116.302577</v>
      </c>
      <c r="AV35" s="49">
        <f t="array" ref="AV35">-(IF(AV$2=1,Assumptions!$H36/12,-(SUMIF($D$2:$EE$2,AV$2-1,$D35:$EE35)/12)*(1+XLOOKUP(AV$2,Assumptions!$C$94:$M$94,Assumptions!$C$98:$M$98))))</f>
        <v>-116.302577</v>
      </c>
      <c r="AW35" s="49">
        <f t="array" ref="AW35">-(IF(AW$2=1,Assumptions!$H36/12,-(SUMIF($D$2:$EE$2,AW$2-1,$D35:$EE35)/12)*(1+XLOOKUP(AW$2,Assumptions!$C$94:$M$94,Assumptions!$C$98:$M$98))))</f>
        <v>-116.302577</v>
      </c>
      <c r="AX35" s="49">
        <f t="array" ref="AX35">-(IF(AX$2=1,Assumptions!$H36/12,-(SUMIF($D$2:$EE$2,AX$2-1,$D35:$EE35)/12)*(1+XLOOKUP(AX$2,Assumptions!$C$94:$M$94,Assumptions!$C$98:$M$98))))</f>
        <v>-116.302577</v>
      </c>
      <c r="AY35" s="49">
        <f t="array" ref="AY35">-(IF(AY$2=1,Assumptions!$H36/12,-(SUMIF($D$2:$EE$2,AY$2-1,$D35:$EE35)/12)*(1+XLOOKUP(AY$2,Assumptions!$C$94:$M$94,Assumptions!$C$98:$M$98))))</f>
        <v>-116.302577</v>
      </c>
      <c r="AZ35" s="49">
        <f t="array" ref="AZ35">-(IF(AZ$2=1,Assumptions!$H36/12,-(SUMIF($D$2:$EE$2,AZ$2-1,$D35:$EE35)/12)*(1+XLOOKUP(AZ$2,Assumptions!$C$94:$M$94,Assumptions!$C$98:$M$98))))</f>
        <v>-119.7916543</v>
      </c>
      <c r="BA35" s="49">
        <f t="array" ref="BA35">-(IF(BA$2=1,Assumptions!$H36/12,-(SUMIF($D$2:$EE$2,BA$2-1,$D35:$EE35)/12)*(1+XLOOKUP(BA$2,Assumptions!$C$94:$M$94,Assumptions!$C$98:$M$98))))</f>
        <v>-119.7916543</v>
      </c>
      <c r="BB35" s="49">
        <f t="array" ref="BB35">-(IF(BB$2=1,Assumptions!$H36/12,-(SUMIF($D$2:$EE$2,BB$2-1,$D35:$EE35)/12)*(1+XLOOKUP(BB$2,Assumptions!$C$94:$M$94,Assumptions!$C$98:$M$98))))</f>
        <v>-119.7916543</v>
      </c>
      <c r="BC35" s="49">
        <f t="array" ref="BC35">-(IF(BC$2=1,Assumptions!$H36/12,-(SUMIF($D$2:$EE$2,BC$2-1,$D35:$EE35)/12)*(1+XLOOKUP(BC$2,Assumptions!$C$94:$M$94,Assumptions!$C$98:$M$98))))</f>
        <v>-119.7916543</v>
      </c>
      <c r="BD35" s="49">
        <f t="array" ref="BD35">-(IF(BD$2=1,Assumptions!$H36/12,-(SUMIF($D$2:$EE$2,BD$2-1,$D35:$EE35)/12)*(1+XLOOKUP(BD$2,Assumptions!$C$94:$M$94,Assumptions!$C$98:$M$98))))</f>
        <v>-119.7916543</v>
      </c>
      <c r="BE35" s="49">
        <f t="array" ref="BE35">-(IF(BE$2=1,Assumptions!$H36/12,-(SUMIF($D$2:$EE$2,BE$2-1,$D35:$EE35)/12)*(1+XLOOKUP(BE$2,Assumptions!$C$94:$M$94,Assumptions!$C$98:$M$98))))</f>
        <v>-119.7916543</v>
      </c>
      <c r="BF35" s="49">
        <f t="array" ref="BF35">-(IF(BF$2=1,Assumptions!$H36/12,-(SUMIF($D$2:$EE$2,BF$2-1,$D35:$EE35)/12)*(1+XLOOKUP(BF$2,Assumptions!$C$94:$M$94,Assumptions!$C$98:$M$98))))</f>
        <v>-119.7916543</v>
      </c>
      <c r="BG35" s="49">
        <f t="array" ref="BG35">-(IF(BG$2=1,Assumptions!$H36/12,-(SUMIF($D$2:$EE$2,BG$2-1,$D35:$EE35)/12)*(1+XLOOKUP(BG$2,Assumptions!$C$94:$M$94,Assumptions!$C$98:$M$98))))</f>
        <v>-119.7916543</v>
      </c>
      <c r="BH35" s="49">
        <f t="array" ref="BH35">-(IF(BH$2=1,Assumptions!$H36/12,-(SUMIF($D$2:$EE$2,BH$2-1,$D35:$EE35)/12)*(1+XLOOKUP(BH$2,Assumptions!$C$94:$M$94,Assumptions!$C$98:$M$98))))</f>
        <v>-119.7916543</v>
      </c>
      <c r="BI35" s="49">
        <f t="array" ref="BI35">-(IF(BI$2=1,Assumptions!$H36/12,-(SUMIF($D$2:$EE$2,BI$2-1,$D35:$EE35)/12)*(1+XLOOKUP(BI$2,Assumptions!$C$94:$M$94,Assumptions!$C$98:$M$98))))</f>
        <v>-119.7916543</v>
      </c>
      <c r="BJ35" s="49">
        <f t="array" ref="BJ35">-(IF(BJ$2=1,Assumptions!$H36/12,-(SUMIF($D$2:$EE$2,BJ$2-1,$D35:$EE35)/12)*(1+XLOOKUP(BJ$2,Assumptions!$C$94:$M$94,Assumptions!$C$98:$M$98))))</f>
        <v>-119.7916543</v>
      </c>
      <c r="BK35" s="49">
        <f t="array" ref="BK35">-(IF(BK$2=1,Assumptions!$H36/12,-(SUMIF($D$2:$EE$2,BK$2-1,$D35:$EE35)/12)*(1+XLOOKUP(BK$2,Assumptions!$C$94:$M$94,Assumptions!$C$98:$M$98))))</f>
        <v>-119.7916543</v>
      </c>
      <c r="BL35" s="49">
        <f t="array" ref="BL35">-(IF(BL$2=1,Assumptions!$H36/12,-(SUMIF($D$2:$EE$2,BL$2-1,$D35:$EE35)/12)*(1+XLOOKUP(BL$2,Assumptions!$C$94:$M$94,Assumptions!$C$98:$M$98))))</f>
        <v>-123.385404</v>
      </c>
      <c r="BM35" s="49">
        <f t="array" ref="BM35">-(IF(BM$2=1,Assumptions!$H36/12,-(SUMIF($D$2:$EE$2,BM$2-1,$D35:$EE35)/12)*(1+XLOOKUP(BM$2,Assumptions!$C$94:$M$94,Assumptions!$C$98:$M$98))))</f>
        <v>-123.385404</v>
      </c>
      <c r="BN35" s="49">
        <f t="array" ref="BN35">-(IF(BN$2=1,Assumptions!$H36/12,-(SUMIF($D$2:$EE$2,BN$2-1,$D35:$EE35)/12)*(1+XLOOKUP(BN$2,Assumptions!$C$94:$M$94,Assumptions!$C$98:$M$98))))</f>
        <v>-123.385404</v>
      </c>
      <c r="BO35" s="49">
        <f t="array" ref="BO35">-(IF(BO$2=1,Assumptions!$H36/12,-(SUMIF($D$2:$EE$2,BO$2-1,$D35:$EE35)/12)*(1+XLOOKUP(BO$2,Assumptions!$C$94:$M$94,Assumptions!$C$98:$M$98))))</f>
        <v>-123.385404</v>
      </c>
      <c r="BP35" s="49">
        <f t="array" ref="BP35">-(IF(BP$2=1,Assumptions!$H36/12,-(SUMIF($D$2:$EE$2,BP$2-1,$D35:$EE35)/12)*(1+XLOOKUP(BP$2,Assumptions!$C$94:$M$94,Assumptions!$C$98:$M$98))))</f>
        <v>-123.385404</v>
      </c>
      <c r="BQ35" s="49">
        <f t="array" ref="BQ35">-(IF(BQ$2=1,Assumptions!$H36/12,-(SUMIF($D$2:$EE$2,BQ$2-1,$D35:$EE35)/12)*(1+XLOOKUP(BQ$2,Assumptions!$C$94:$M$94,Assumptions!$C$98:$M$98))))</f>
        <v>-123.385404</v>
      </c>
      <c r="BR35" s="49">
        <f t="array" ref="BR35">-(IF(BR$2=1,Assumptions!$H36/12,-(SUMIF($D$2:$EE$2,BR$2-1,$D35:$EE35)/12)*(1+XLOOKUP(BR$2,Assumptions!$C$94:$M$94,Assumptions!$C$98:$M$98))))</f>
        <v>-123.385404</v>
      </c>
      <c r="BS35" s="49">
        <f t="array" ref="BS35">-(IF(BS$2=1,Assumptions!$H36/12,-(SUMIF($D$2:$EE$2,BS$2-1,$D35:$EE35)/12)*(1+XLOOKUP(BS$2,Assumptions!$C$94:$M$94,Assumptions!$C$98:$M$98))))</f>
        <v>-123.385404</v>
      </c>
      <c r="BT35" s="49">
        <f t="array" ref="BT35">-(IF(BT$2=1,Assumptions!$H36/12,-(SUMIF($D$2:$EE$2,BT$2-1,$D35:$EE35)/12)*(1+XLOOKUP(BT$2,Assumptions!$C$94:$M$94,Assumptions!$C$98:$M$98))))</f>
        <v>-123.385404</v>
      </c>
      <c r="BU35" s="49">
        <f t="array" ref="BU35">-(IF(BU$2=1,Assumptions!$H36/12,-(SUMIF($D$2:$EE$2,BU$2-1,$D35:$EE35)/12)*(1+XLOOKUP(BU$2,Assumptions!$C$94:$M$94,Assumptions!$C$98:$M$98))))</f>
        <v>-123.385404</v>
      </c>
      <c r="BV35" s="49">
        <f t="array" ref="BV35">-(IF(BV$2=1,Assumptions!$H36/12,-(SUMIF($D$2:$EE$2,BV$2-1,$D35:$EE35)/12)*(1+XLOOKUP(BV$2,Assumptions!$C$94:$M$94,Assumptions!$C$98:$M$98))))</f>
        <v>-123.385404</v>
      </c>
      <c r="BW35" s="49">
        <f t="array" ref="BW35">-(IF(BW$2=1,Assumptions!$H36/12,-(SUMIF($D$2:$EE$2,BW$2-1,$D35:$EE35)/12)*(1+XLOOKUP(BW$2,Assumptions!$C$94:$M$94,Assumptions!$C$98:$M$98))))</f>
        <v>-123.385404</v>
      </c>
      <c r="BX35" s="49">
        <f t="array" ref="BX35">-(IF(BX$2=1,Assumptions!$H36/12,-(SUMIF($D$2:$EE$2,BX$2-1,$D35:$EE35)/12)*(1+XLOOKUP(BX$2,Assumptions!$C$94:$M$94,Assumptions!$C$98:$M$98))))</f>
        <v>-127.0869661</v>
      </c>
      <c r="BY35" s="49">
        <f t="array" ref="BY35">-(IF(BY$2=1,Assumptions!$H36/12,-(SUMIF($D$2:$EE$2,BY$2-1,$D35:$EE35)/12)*(1+XLOOKUP(BY$2,Assumptions!$C$94:$M$94,Assumptions!$C$98:$M$98))))</f>
        <v>-127.0869661</v>
      </c>
      <c r="BZ35" s="49">
        <f t="array" ref="BZ35">-(IF(BZ$2=1,Assumptions!$H36/12,-(SUMIF($D$2:$EE$2,BZ$2-1,$D35:$EE35)/12)*(1+XLOOKUP(BZ$2,Assumptions!$C$94:$M$94,Assumptions!$C$98:$M$98))))</f>
        <v>-127.0869661</v>
      </c>
      <c r="CA35" s="49">
        <f t="array" ref="CA35">-(IF(CA$2=1,Assumptions!$H36/12,-(SUMIF($D$2:$EE$2,CA$2-1,$D35:$EE35)/12)*(1+XLOOKUP(CA$2,Assumptions!$C$94:$M$94,Assumptions!$C$98:$M$98))))</f>
        <v>-127.0869661</v>
      </c>
      <c r="CB35" s="49">
        <f t="array" ref="CB35">-(IF(CB$2=1,Assumptions!$H36/12,-(SUMIF($D$2:$EE$2,CB$2-1,$D35:$EE35)/12)*(1+XLOOKUP(CB$2,Assumptions!$C$94:$M$94,Assumptions!$C$98:$M$98))))</f>
        <v>-127.0869661</v>
      </c>
      <c r="CC35" s="49">
        <f t="array" ref="CC35">-(IF(CC$2=1,Assumptions!$H36/12,-(SUMIF($D$2:$EE$2,CC$2-1,$D35:$EE35)/12)*(1+XLOOKUP(CC$2,Assumptions!$C$94:$M$94,Assumptions!$C$98:$M$98))))</f>
        <v>-127.0869661</v>
      </c>
      <c r="CD35" s="49">
        <f t="array" ref="CD35">-(IF(CD$2=1,Assumptions!$H36/12,-(SUMIF($D$2:$EE$2,CD$2-1,$D35:$EE35)/12)*(1+XLOOKUP(CD$2,Assumptions!$C$94:$M$94,Assumptions!$C$98:$M$98))))</f>
        <v>-127.0869661</v>
      </c>
      <c r="CE35" s="49">
        <f t="array" ref="CE35">-(IF(CE$2=1,Assumptions!$H36/12,-(SUMIF($D$2:$EE$2,CE$2-1,$D35:$EE35)/12)*(1+XLOOKUP(CE$2,Assumptions!$C$94:$M$94,Assumptions!$C$98:$M$98))))</f>
        <v>-127.0869661</v>
      </c>
      <c r="CF35" s="49">
        <f t="array" ref="CF35">-(IF(CF$2=1,Assumptions!$H36/12,-(SUMIF($D$2:$EE$2,CF$2-1,$D35:$EE35)/12)*(1+XLOOKUP(CF$2,Assumptions!$C$94:$M$94,Assumptions!$C$98:$M$98))))</f>
        <v>-127.0869661</v>
      </c>
      <c r="CG35" s="49">
        <f t="array" ref="CG35">-(IF(CG$2=1,Assumptions!$H36/12,-(SUMIF($D$2:$EE$2,CG$2-1,$D35:$EE35)/12)*(1+XLOOKUP(CG$2,Assumptions!$C$94:$M$94,Assumptions!$C$98:$M$98))))</f>
        <v>-127.0869661</v>
      </c>
      <c r="CH35" s="49">
        <f t="array" ref="CH35">-(IF(CH$2=1,Assumptions!$H36/12,-(SUMIF($D$2:$EE$2,CH$2-1,$D35:$EE35)/12)*(1+XLOOKUP(CH$2,Assumptions!$C$94:$M$94,Assumptions!$C$98:$M$98))))</f>
        <v>-127.0869661</v>
      </c>
      <c r="CI35" s="49">
        <f t="array" ref="CI35">-(IF(CI$2=1,Assumptions!$H36/12,-(SUMIF($D$2:$EE$2,CI$2-1,$D35:$EE35)/12)*(1+XLOOKUP(CI$2,Assumptions!$C$94:$M$94,Assumptions!$C$98:$M$98))))</f>
        <v>-127.0869661</v>
      </c>
      <c r="CJ35" s="49">
        <f t="array" ref="CJ35">-(IF(CJ$2=1,Assumptions!$H36/12,-(SUMIF($D$2:$EE$2,CJ$2-1,$D35:$EE35)/12)*(1+XLOOKUP(CJ$2,Assumptions!$C$94:$M$94,Assumptions!$C$98:$M$98))))</f>
        <v>-130.8995751</v>
      </c>
      <c r="CK35" s="49">
        <f t="array" ref="CK35">-(IF(CK$2=1,Assumptions!$H36/12,-(SUMIF($D$2:$EE$2,CK$2-1,$D35:$EE35)/12)*(1+XLOOKUP(CK$2,Assumptions!$C$94:$M$94,Assumptions!$C$98:$M$98))))</f>
        <v>-130.8995751</v>
      </c>
      <c r="CL35" s="49">
        <f t="array" ref="CL35">-(IF(CL$2=1,Assumptions!$H36/12,-(SUMIF($D$2:$EE$2,CL$2-1,$D35:$EE35)/12)*(1+XLOOKUP(CL$2,Assumptions!$C$94:$M$94,Assumptions!$C$98:$M$98))))</f>
        <v>-130.8995751</v>
      </c>
      <c r="CM35" s="49">
        <f t="array" ref="CM35">-(IF(CM$2=1,Assumptions!$H36/12,-(SUMIF($D$2:$EE$2,CM$2-1,$D35:$EE35)/12)*(1+XLOOKUP(CM$2,Assumptions!$C$94:$M$94,Assumptions!$C$98:$M$98))))</f>
        <v>-130.8995751</v>
      </c>
      <c r="CN35" s="49">
        <f t="array" ref="CN35">-(IF(CN$2=1,Assumptions!$H36/12,-(SUMIF($D$2:$EE$2,CN$2-1,$D35:$EE35)/12)*(1+XLOOKUP(CN$2,Assumptions!$C$94:$M$94,Assumptions!$C$98:$M$98))))</f>
        <v>-130.8995751</v>
      </c>
      <c r="CO35" s="49">
        <f t="array" ref="CO35">-(IF(CO$2=1,Assumptions!$H36/12,-(SUMIF($D$2:$EE$2,CO$2-1,$D35:$EE35)/12)*(1+XLOOKUP(CO$2,Assumptions!$C$94:$M$94,Assumptions!$C$98:$M$98))))</f>
        <v>-130.8995751</v>
      </c>
      <c r="CP35" s="49">
        <f t="array" ref="CP35">-(IF(CP$2=1,Assumptions!$H36/12,-(SUMIF($D$2:$EE$2,CP$2-1,$D35:$EE35)/12)*(1+XLOOKUP(CP$2,Assumptions!$C$94:$M$94,Assumptions!$C$98:$M$98))))</f>
        <v>-130.8995751</v>
      </c>
      <c r="CQ35" s="49">
        <f t="array" ref="CQ35">-(IF(CQ$2=1,Assumptions!$H36/12,-(SUMIF($D$2:$EE$2,CQ$2-1,$D35:$EE35)/12)*(1+XLOOKUP(CQ$2,Assumptions!$C$94:$M$94,Assumptions!$C$98:$M$98))))</f>
        <v>-130.8995751</v>
      </c>
      <c r="CR35" s="49">
        <f t="array" ref="CR35">-(IF(CR$2=1,Assumptions!$H36/12,-(SUMIF($D$2:$EE$2,CR$2-1,$D35:$EE35)/12)*(1+XLOOKUP(CR$2,Assumptions!$C$94:$M$94,Assumptions!$C$98:$M$98))))</f>
        <v>-130.8995751</v>
      </c>
      <c r="CS35" s="49">
        <f t="array" ref="CS35">-(IF(CS$2=1,Assumptions!$H36/12,-(SUMIF($D$2:$EE$2,CS$2-1,$D35:$EE35)/12)*(1+XLOOKUP(CS$2,Assumptions!$C$94:$M$94,Assumptions!$C$98:$M$98))))</f>
        <v>-130.8995751</v>
      </c>
      <c r="CT35" s="49">
        <f t="array" ref="CT35">-(IF(CT$2=1,Assumptions!$H36/12,-(SUMIF($D$2:$EE$2,CT$2-1,$D35:$EE35)/12)*(1+XLOOKUP(CT$2,Assumptions!$C$94:$M$94,Assumptions!$C$98:$M$98))))</f>
        <v>-130.8995751</v>
      </c>
      <c r="CU35" s="49">
        <f t="array" ref="CU35">-(IF(CU$2=1,Assumptions!$H36/12,-(SUMIF($D$2:$EE$2,CU$2-1,$D35:$EE35)/12)*(1+XLOOKUP(CU$2,Assumptions!$C$94:$M$94,Assumptions!$C$98:$M$98))))</f>
        <v>-130.8995751</v>
      </c>
      <c r="CV35" s="49">
        <f t="array" ref="CV35">-(IF(CV$2=1,Assumptions!$H36/12,-(SUMIF($D$2:$EE$2,CV$2-1,$D35:$EE35)/12)*(1+XLOOKUP(CV$2,Assumptions!$C$94:$M$94,Assumptions!$C$98:$M$98))))</f>
        <v>-134.8265623</v>
      </c>
      <c r="CW35" s="49">
        <f t="array" ref="CW35">-(IF(CW$2=1,Assumptions!$H36/12,-(SUMIF($D$2:$EE$2,CW$2-1,$D35:$EE35)/12)*(1+XLOOKUP(CW$2,Assumptions!$C$94:$M$94,Assumptions!$C$98:$M$98))))</f>
        <v>-134.8265623</v>
      </c>
      <c r="CX35" s="49">
        <f t="array" ref="CX35">-(IF(CX$2=1,Assumptions!$H36/12,-(SUMIF($D$2:$EE$2,CX$2-1,$D35:$EE35)/12)*(1+XLOOKUP(CX$2,Assumptions!$C$94:$M$94,Assumptions!$C$98:$M$98))))</f>
        <v>-134.8265623</v>
      </c>
      <c r="CY35" s="49">
        <f t="array" ref="CY35">-(IF(CY$2=1,Assumptions!$H36/12,-(SUMIF($D$2:$EE$2,CY$2-1,$D35:$EE35)/12)*(1+XLOOKUP(CY$2,Assumptions!$C$94:$M$94,Assumptions!$C$98:$M$98))))</f>
        <v>-134.8265623</v>
      </c>
      <c r="CZ35" s="49">
        <f t="array" ref="CZ35">-(IF(CZ$2=1,Assumptions!$H36/12,-(SUMIF($D$2:$EE$2,CZ$2-1,$D35:$EE35)/12)*(1+XLOOKUP(CZ$2,Assumptions!$C$94:$M$94,Assumptions!$C$98:$M$98))))</f>
        <v>-134.8265623</v>
      </c>
      <c r="DA35" s="49">
        <f t="array" ref="DA35">-(IF(DA$2=1,Assumptions!$H36/12,-(SUMIF($D$2:$EE$2,DA$2-1,$D35:$EE35)/12)*(1+XLOOKUP(DA$2,Assumptions!$C$94:$M$94,Assumptions!$C$98:$M$98))))</f>
        <v>-134.8265623</v>
      </c>
      <c r="DB35" s="49">
        <f t="array" ref="DB35">-(IF(DB$2=1,Assumptions!$H36/12,-(SUMIF($D$2:$EE$2,DB$2-1,$D35:$EE35)/12)*(1+XLOOKUP(DB$2,Assumptions!$C$94:$M$94,Assumptions!$C$98:$M$98))))</f>
        <v>-134.8265623</v>
      </c>
      <c r="DC35" s="49">
        <f t="array" ref="DC35">-(IF(DC$2=1,Assumptions!$H36/12,-(SUMIF($D$2:$EE$2,DC$2-1,$D35:$EE35)/12)*(1+XLOOKUP(DC$2,Assumptions!$C$94:$M$94,Assumptions!$C$98:$M$98))))</f>
        <v>-134.8265623</v>
      </c>
      <c r="DD35" s="49">
        <f t="array" ref="DD35">-(IF(DD$2=1,Assumptions!$H36/12,-(SUMIF($D$2:$EE$2,DD$2-1,$D35:$EE35)/12)*(1+XLOOKUP(DD$2,Assumptions!$C$94:$M$94,Assumptions!$C$98:$M$98))))</f>
        <v>-134.8265623</v>
      </c>
      <c r="DE35" s="49">
        <f t="array" ref="DE35">-(IF(DE$2=1,Assumptions!$H36/12,-(SUMIF($D$2:$EE$2,DE$2-1,$D35:$EE35)/12)*(1+XLOOKUP(DE$2,Assumptions!$C$94:$M$94,Assumptions!$C$98:$M$98))))</f>
        <v>-134.8265623</v>
      </c>
      <c r="DF35" s="49">
        <f t="array" ref="DF35">-(IF(DF$2=1,Assumptions!$H36/12,-(SUMIF($D$2:$EE$2,DF$2-1,$D35:$EE35)/12)*(1+XLOOKUP(DF$2,Assumptions!$C$94:$M$94,Assumptions!$C$98:$M$98))))</f>
        <v>-134.8265623</v>
      </c>
      <c r="DG35" s="49">
        <f t="array" ref="DG35">-(IF(DG$2=1,Assumptions!$H36/12,-(SUMIF($D$2:$EE$2,DG$2-1,$D35:$EE35)/12)*(1+XLOOKUP(DG$2,Assumptions!$C$94:$M$94,Assumptions!$C$98:$M$98))))</f>
        <v>-134.8265623</v>
      </c>
      <c r="DH35" s="49">
        <f t="array" ref="DH35">-(IF(DH$2=1,Assumptions!$H36/12,-(SUMIF($D$2:$EE$2,DH$2-1,$D35:$EE35)/12)*(1+XLOOKUP(DH$2,Assumptions!$C$94:$M$94,Assumptions!$C$98:$M$98))))</f>
        <v>-138.8713592</v>
      </c>
      <c r="DI35" s="49">
        <f t="array" ref="DI35">-(IF(DI$2=1,Assumptions!$H36/12,-(SUMIF($D$2:$EE$2,DI$2-1,$D35:$EE35)/12)*(1+XLOOKUP(DI$2,Assumptions!$C$94:$M$94,Assumptions!$C$98:$M$98))))</f>
        <v>-138.8713592</v>
      </c>
      <c r="DJ35" s="49">
        <f t="array" ref="DJ35">-(IF(DJ$2=1,Assumptions!$H36/12,-(SUMIF($D$2:$EE$2,DJ$2-1,$D35:$EE35)/12)*(1+XLOOKUP(DJ$2,Assumptions!$C$94:$M$94,Assumptions!$C$98:$M$98))))</f>
        <v>-138.8713592</v>
      </c>
      <c r="DK35" s="49">
        <f t="array" ref="DK35">-(IF(DK$2=1,Assumptions!$H36/12,-(SUMIF($D$2:$EE$2,DK$2-1,$D35:$EE35)/12)*(1+XLOOKUP(DK$2,Assumptions!$C$94:$M$94,Assumptions!$C$98:$M$98))))</f>
        <v>-138.8713592</v>
      </c>
      <c r="DL35" s="49">
        <f t="array" ref="DL35">-(IF(DL$2=1,Assumptions!$H36/12,-(SUMIF($D$2:$EE$2,DL$2-1,$D35:$EE35)/12)*(1+XLOOKUP(DL$2,Assumptions!$C$94:$M$94,Assumptions!$C$98:$M$98))))</f>
        <v>-138.8713592</v>
      </c>
      <c r="DM35" s="49">
        <f t="array" ref="DM35">-(IF(DM$2=1,Assumptions!$H36/12,-(SUMIF($D$2:$EE$2,DM$2-1,$D35:$EE35)/12)*(1+XLOOKUP(DM$2,Assumptions!$C$94:$M$94,Assumptions!$C$98:$M$98))))</f>
        <v>-138.8713592</v>
      </c>
      <c r="DN35" s="49">
        <f t="array" ref="DN35">-(IF(DN$2=1,Assumptions!$H36/12,-(SUMIF($D$2:$EE$2,DN$2-1,$D35:$EE35)/12)*(1+XLOOKUP(DN$2,Assumptions!$C$94:$M$94,Assumptions!$C$98:$M$98))))</f>
        <v>-138.8713592</v>
      </c>
      <c r="DO35" s="49">
        <f t="array" ref="DO35">-(IF(DO$2=1,Assumptions!$H36/12,-(SUMIF($D$2:$EE$2,DO$2-1,$D35:$EE35)/12)*(1+XLOOKUP(DO$2,Assumptions!$C$94:$M$94,Assumptions!$C$98:$M$98))))</f>
        <v>-138.8713592</v>
      </c>
      <c r="DP35" s="49">
        <f t="array" ref="DP35">-(IF(DP$2=1,Assumptions!$H36/12,-(SUMIF($D$2:$EE$2,DP$2-1,$D35:$EE35)/12)*(1+XLOOKUP(DP$2,Assumptions!$C$94:$M$94,Assumptions!$C$98:$M$98))))</f>
        <v>-138.8713592</v>
      </c>
      <c r="DQ35" s="49">
        <f t="array" ref="DQ35">-(IF(DQ$2=1,Assumptions!$H36/12,-(SUMIF($D$2:$EE$2,DQ$2-1,$D35:$EE35)/12)*(1+XLOOKUP(DQ$2,Assumptions!$C$94:$M$94,Assumptions!$C$98:$M$98))))</f>
        <v>-138.8713592</v>
      </c>
      <c r="DR35" s="49">
        <f t="array" ref="DR35">-(IF(DR$2=1,Assumptions!$H36/12,-(SUMIF($D$2:$EE$2,DR$2-1,$D35:$EE35)/12)*(1+XLOOKUP(DR$2,Assumptions!$C$94:$M$94,Assumptions!$C$98:$M$98))))</f>
        <v>-138.8713592</v>
      </c>
      <c r="DS35" s="49">
        <f t="array" ref="DS35">-(IF(DS$2=1,Assumptions!$H36/12,-(SUMIF($D$2:$EE$2,DS$2-1,$D35:$EE35)/12)*(1+XLOOKUP(DS$2,Assumptions!$C$94:$M$94,Assumptions!$C$98:$M$98))))</f>
        <v>-138.8713592</v>
      </c>
      <c r="DT35" s="49">
        <f t="array" ref="DT35">-(IF(DT$2=1,Assumptions!$H36/12,-(SUMIF($D$2:$EE$2,DT$2-1,$D35:$EE35)/12)*(1+XLOOKUP(DT$2,Assumptions!$C$94:$M$94,Assumptions!$C$98:$M$98))))</f>
        <v>-143.0375</v>
      </c>
      <c r="DU35" s="49">
        <f t="array" ref="DU35">-(IF(DU$2=1,Assumptions!$H36/12,-(SUMIF($D$2:$EE$2,DU$2-1,$D35:$EE35)/12)*(1+XLOOKUP(DU$2,Assumptions!$C$94:$M$94,Assumptions!$C$98:$M$98))))</f>
        <v>-143.0375</v>
      </c>
      <c r="DV35" s="49">
        <f t="array" ref="DV35">-(IF(DV$2=1,Assumptions!$H36/12,-(SUMIF($D$2:$EE$2,DV$2-1,$D35:$EE35)/12)*(1+XLOOKUP(DV$2,Assumptions!$C$94:$M$94,Assumptions!$C$98:$M$98))))</f>
        <v>-143.0375</v>
      </c>
      <c r="DW35" s="49">
        <f t="array" ref="DW35">-(IF(DW$2=1,Assumptions!$H36/12,-(SUMIF($D$2:$EE$2,DW$2-1,$D35:$EE35)/12)*(1+XLOOKUP(DW$2,Assumptions!$C$94:$M$94,Assumptions!$C$98:$M$98))))</f>
        <v>-143.0375</v>
      </c>
      <c r="DX35" s="49">
        <f t="array" ref="DX35">-(IF(DX$2=1,Assumptions!$H36/12,-(SUMIF($D$2:$EE$2,DX$2-1,$D35:$EE35)/12)*(1+XLOOKUP(DX$2,Assumptions!$C$94:$M$94,Assumptions!$C$98:$M$98))))</f>
        <v>-143.0375</v>
      </c>
      <c r="DY35" s="49">
        <f t="array" ref="DY35">-(IF(DY$2=1,Assumptions!$H36/12,-(SUMIF($D$2:$EE$2,DY$2-1,$D35:$EE35)/12)*(1+XLOOKUP(DY$2,Assumptions!$C$94:$M$94,Assumptions!$C$98:$M$98))))</f>
        <v>-143.0375</v>
      </c>
      <c r="DZ35" s="49">
        <f t="array" ref="DZ35">-(IF(DZ$2=1,Assumptions!$H36/12,-(SUMIF($D$2:$EE$2,DZ$2-1,$D35:$EE35)/12)*(1+XLOOKUP(DZ$2,Assumptions!$C$94:$M$94,Assumptions!$C$98:$M$98))))</f>
        <v>-143.0375</v>
      </c>
      <c r="EA35" s="49">
        <f t="array" ref="EA35">-(IF(EA$2=1,Assumptions!$H36/12,-(SUMIF($D$2:$EE$2,EA$2-1,$D35:$EE35)/12)*(1+XLOOKUP(EA$2,Assumptions!$C$94:$M$94,Assumptions!$C$98:$M$98))))</f>
        <v>-143.0375</v>
      </c>
      <c r="EB35" s="49">
        <f t="array" ref="EB35">-(IF(EB$2=1,Assumptions!$H36/12,-(SUMIF($D$2:$EE$2,EB$2-1,$D35:$EE35)/12)*(1+XLOOKUP(EB$2,Assumptions!$C$94:$M$94,Assumptions!$C$98:$M$98))))</f>
        <v>-143.0375</v>
      </c>
      <c r="EC35" s="49">
        <f t="array" ref="EC35">-(IF(EC$2=1,Assumptions!$H36/12,-(SUMIF($D$2:$EE$2,EC$2-1,$D35:$EE35)/12)*(1+XLOOKUP(EC$2,Assumptions!$C$94:$M$94,Assumptions!$C$98:$M$98))))</f>
        <v>-143.0375</v>
      </c>
      <c r="ED35" s="49">
        <f t="array" ref="ED35">-(IF(ED$2=1,Assumptions!$H36/12,-(SUMIF($D$2:$EE$2,ED$2-1,$D35:$EE35)/12)*(1+XLOOKUP(ED$2,Assumptions!$C$94:$M$94,Assumptions!$C$98:$M$98))))</f>
        <v>-143.0375</v>
      </c>
      <c r="EE35" s="49">
        <f t="array" ref="EE35">-(IF(EE$2=1,Assumptions!$H36/12,-(SUMIF($D$2:$EE$2,EE$2-1,$D35:$EE35)/12)*(1+XLOOKUP(EE$2,Assumptions!$C$94:$M$94,Assumptions!$C$98:$M$98))))</f>
        <v>-143.0375</v>
      </c>
    </row>
    <row r="36" ht="15.75" customHeight="1">
      <c r="A36" s="1"/>
      <c r="B36" s="85"/>
      <c r="C36" s="42" t="str">
        <f>Assumptions!B37</f>
        <v>Total Operating Expenses</v>
      </c>
      <c r="D36" s="203">
        <f t="shared" ref="D36:EE36" si="6">SUM(D24:D35)</f>
        <v>-12965.35416</v>
      </c>
      <c r="E36" s="203">
        <f t="shared" si="6"/>
        <v>-12965.35416</v>
      </c>
      <c r="F36" s="203">
        <f t="shared" si="6"/>
        <v>-12965.35416</v>
      </c>
      <c r="G36" s="203">
        <f t="shared" si="6"/>
        <v>-12965.35416</v>
      </c>
      <c r="H36" s="203">
        <f t="shared" si="6"/>
        <v>-12965.35416</v>
      </c>
      <c r="I36" s="203">
        <f t="shared" si="6"/>
        <v>-12965.35416</v>
      </c>
      <c r="J36" s="203">
        <f t="shared" si="6"/>
        <v>-12965.35416</v>
      </c>
      <c r="K36" s="203">
        <f t="shared" si="6"/>
        <v>-12965.35416</v>
      </c>
      <c r="L36" s="203">
        <f t="shared" si="6"/>
        <v>-12965.35416</v>
      </c>
      <c r="M36" s="203">
        <f t="shared" si="6"/>
        <v>-12965.35416</v>
      </c>
      <c r="N36" s="203">
        <f t="shared" si="6"/>
        <v>-12965.35416</v>
      </c>
      <c r="O36" s="203">
        <f t="shared" si="6"/>
        <v>-12965.35416</v>
      </c>
      <c r="P36" s="203">
        <f t="shared" si="6"/>
        <v>-13443.24672</v>
      </c>
      <c r="Q36" s="203">
        <f t="shared" si="6"/>
        <v>-13443.24672</v>
      </c>
      <c r="R36" s="203">
        <f t="shared" si="6"/>
        <v>-13443.24672</v>
      </c>
      <c r="S36" s="203">
        <f t="shared" si="6"/>
        <v>-13443.24672</v>
      </c>
      <c r="T36" s="203">
        <f t="shared" si="6"/>
        <v>-13443.24672</v>
      </c>
      <c r="U36" s="203">
        <f t="shared" si="6"/>
        <v>-13443.24672</v>
      </c>
      <c r="V36" s="203">
        <f t="shared" si="6"/>
        <v>-13443.24672</v>
      </c>
      <c r="W36" s="203">
        <f t="shared" si="6"/>
        <v>-13443.24672</v>
      </c>
      <c r="X36" s="203">
        <f t="shared" si="6"/>
        <v>-13443.24672</v>
      </c>
      <c r="Y36" s="203">
        <f t="shared" si="6"/>
        <v>-13443.24672</v>
      </c>
      <c r="Z36" s="203">
        <f t="shared" si="6"/>
        <v>-13443.24672</v>
      </c>
      <c r="AA36" s="203">
        <f t="shared" si="6"/>
        <v>-13443.24672</v>
      </c>
      <c r="AB36" s="203">
        <f t="shared" si="6"/>
        <v>-13805.66048</v>
      </c>
      <c r="AC36" s="203">
        <f t="shared" si="6"/>
        <v>-13805.66048</v>
      </c>
      <c r="AD36" s="203">
        <f t="shared" si="6"/>
        <v>-13805.66048</v>
      </c>
      <c r="AE36" s="203">
        <f t="shared" si="6"/>
        <v>-13805.66048</v>
      </c>
      <c r="AF36" s="203">
        <f t="shared" si="6"/>
        <v>-13805.66048</v>
      </c>
      <c r="AG36" s="203">
        <f t="shared" si="6"/>
        <v>-13805.66048</v>
      </c>
      <c r="AH36" s="203">
        <f t="shared" si="6"/>
        <v>-13805.66048</v>
      </c>
      <c r="AI36" s="203">
        <f t="shared" si="6"/>
        <v>-13805.66048</v>
      </c>
      <c r="AJ36" s="203">
        <f t="shared" si="6"/>
        <v>-13805.66048</v>
      </c>
      <c r="AK36" s="203">
        <f t="shared" si="6"/>
        <v>-13805.66048</v>
      </c>
      <c r="AL36" s="203">
        <f t="shared" si="6"/>
        <v>-13805.66048</v>
      </c>
      <c r="AM36" s="203">
        <f t="shared" si="6"/>
        <v>-13805.66048</v>
      </c>
      <c r="AN36" s="203">
        <f t="shared" si="6"/>
        <v>-14178.12899</v>
      </c>
      <c r="AO36" s="203">
        <f t="shared" si="6"/>
        <v>-14178.12899</v>
      </c>
      <c r="AP36" s="203">
        <f t="shared" si="6"/>
        <v>-14178.12899</v>
      </c>
      <c r="AQ36" s="203">
        <f t="shared" si="6"/>
        <v>-14178.12899</v>
      </c>
      <c r="AR36" s="203">
        <f t="shared" si="6"/>
        <v>-14178.12899</v>
      </c>
      <c r="AS36" s="203">
        <f t="shared" si="6"/>
        <v>-14178.12899</v>
      </c>
      <c r="AT36" s="203">
        <f t="shared" si="6"/>
        <v>-14178.12899</v>
      </c>
      <c r="AU36" s="203">
        <f t="shared" si="6"/>
        <v>-14178.12899</v>
      </c>
      <c r="AV36" s="203">
        <f t="shared" si="6"/>
        <v>-14178.12899</v>
      </c>
      <c r="AW36" s="203">
        <f t="shared" si="6"/>
        <v>-14178.12899</v>
      </c>
      <c r="AX36" s="203">
        <f t="shared" si="6"/>
        <v>-14178.12899</v>
      </c>
      <c r="AY36" s="203">
        <f t="shared" si="6"/>
        <v>-14178.12899</v>
      </c>
      <c r="AZ36" s="203">
        <f t="shared" si="6"/>
        <v>-14603.47286</v>
      </c>
      <c r="BA36" s="203">
        <f t="shared" si="6"/>
        <v>-14603.47286</v>
      </c>
      <c r="BB36" s="203">
        <f t="shared" si="6"/>
        <v>-14603.47286</v>
      </c>
      <c r="BC36" s="203">
        <f t="shared" si="6"/>
        <v>-14603.47286</v>
      </c>
      <c r="BD36" s="203">
        <f t="shared" si="6"/>
        <v>-14603.47286</v>
      </c>
      <c r="BE36" s="203">
        <f t="shared" si="6"/>
        <v>-14603.47286</v>
      </c>
      <c r="BF36" s="203">
        <f t="shared" si="6"/>
        <v>-14603.47286</v>
      </c>
      <c r="BG36" s="203">
        <f t="shared" si="6"/>
        <v>-14603.47286</v>
      </c>
      <c r="BH36" s="203">
        <f t="shared" si="6"/>
        <v>-14603.47286</v>
      </c>
      <c r="BI36" s="203">
        <f t="shared" si="6"/>
        <v>-14603.47286</v>
      </c>
      <c r="BJ36" s="203">
        <f t="shared" si="6"/>
        <v>-14603.47286</v>
      </c>
      <c r="BK36" s="203">
        <f t="shared" si="6"/>
        <v>-14603.47286</v>
      </c>
      <c r="BL36" s="203">
        <f t="shared" si="6"/>
        <v>-15041.57704</v>
      </c>
      <c r="BM36" s="203">
        <f t="shared" si="6"/>
        <v>-15041.57704</v>
      </c>
      <c r="BN36" s="203">
        <f t="shared" si="6"/>
        <v>-15041.57704</v>
      </c>
      <c r="BO36" s="203">
        <f t="shared" si="6"/>
        <v>-15041.57704</v>
      </c>
      <c r="BP36" s="203">
        <f t="shared" si="6"/>
        <v>-15041.57704</v>
      </c>
      <c r="BQ36" s="203">
        <f t="shared" si="6"/>
        <v>-15041.57704</v>
      </c>
      <c r="BR36" s="203">
        <f t="shared" si="6"/>
        <v>-15041.57704</v>
      </c>
      <c r="BS36" s="203">
        <f t="shared" si="6"/>
        <v>-15041.57704</v>
      </c>
      <c r="BT36" s="203">
        <f t="shared" si="6"/>
        <v>-15041.57704</v>
      </c>
      <c r="BU36" s="203">
        <f t="shared" si="6"/>
        <v>-15041.57704</v>
      </c>
      <c r="BV36" s="203">
        <f t="shared" si="6"/>
        <v>-15041.57704</v>
      </c>
      <c r="BW36" s="203">
        <f t="shared" si="6"/>
        <v>-15041.57704</v>
      </c>
      <c r="BX36" s="203">
        <f t="shared" si="6"/>
        <v>-15492.82435</v>
      </c>
      <c r="BY36" s="203">
        <f t="shared" si="6"/>
        <v>-15492.82435</v>
      </c>
      <c r="BZ36" s="203">
        <f t="shared" si="6"/>
        <v>-15492.82435</v>
      </c>
      <c r="CA36" s="203">
        <f t="shared" si="6"/>
        <v>-15492.82435</v>
      </c>
      <c r="CB36" s="203">
        <f t="shared" si="6"/>
        <v>-15492.82435</v>
      </c>
      <c r="CC36" s="203">
        <f t="shared" si="6"/>
        <v>-15492.82435</v>
      </c>
      <c r="CD36" s="203">
        <f t="shared" si="6"/>
        <v>-15492.82435</v>
      </c>
      <c r="CE36" s="203">
        <f t="shared" si="6"/>
        <v>-15492.82435</v>
      </c>
      <c r="CF36" s="203">
        <f t="shared" si="6"/>
        <v>-15492.82435</v>
      </c>
      <c r="CG36" s="203">
        <f t="shared" si="6"/>
        <v>-15492.82435</v>
      </c>
      <c r="CH36" s="203">
        <f t="shared" si="6"/>
        <v>-15492.82435</v>
      </c>
      <c r="CI36" s="203">
        <f t="shared" si="6"/>
        <v>-15492.82435</v>
      </c>
      <c r="CJ36" s="203">
        <f t="shared" si="6"/>
        <v>-15957.60908</v>
      </c>
      <c r="CK36" s="203">
        <f t="shared" si="6"/>
        <v>-15957.60908</v>
      </c>
      <c r="CL36" s="203">
        <f t="shared" si="6"/>
        <v>-15957.60908</v>
      </c>
      <c r="CM36" s="203">
        <f t="shared" si="6"/>
        <v>-15957.60908</v>
      </c>
      <c r="CN36" s="203">
        <f t="shared" si="6"/>
        <v>-15957.60908</v>
      </c>
      <c r="CO36" s="203">
        <f t="shared" si="6"/>
        <v>-15957.60908</v>
      </c>
      <c r="CP36" s="203">
        <f t="shared" si="6"/>
        <v>-15957.60908</v>
      </c>
      <c r="CQ36" s="203">
        <f t="shared" si="6"/>
        <v>-15957.60908</v>
      </c>
      <c r="CR36" s="203">
        <f t="shared" si="6"/>
        <v>-15957.60908</v>
      </c>
      <c r="CS36" s="203">
        <f t="shared" si="6"/>
        <v>-15957.60908</v>
      </c>
      <c r="CT36" s="203">
        <f t="shared" si="6"/>
        <v>-15957.60908</v>
      </c>
      <c r="CU36" s="203">
        <f t="shared" si="6"/>
        <v>-15957.60908</v>
      </c>
      <c r="CV36" s="203">
        <f t="shared" si="6"/>
        <v>-16436.33736</v>
      </c>
      <c r="CW36" s="203">
        <f t="shared" si="6"/>
        <v>-16436.33736</v>
      </c>
      <c r="CX36" s="203">
        <f t="shared" si="6"/>
        <v>-16436.33736</v>
      </c>
      <c r="CY36" s="203">
        <f t="shared" si="6"/>
        <v>-16436.33736</v>
      </c>
      <c r="CZ36" s="203">
        <f t="shared" si="6"/>
        <v>-16436.33736</v>
      </c>
      <c r="DA36" s="203">
        <f t="shared" si="6"/>
        <v>-16436.33736</v>
      </c>
      <c r="DB36" s="203">
        <f t="shared" si="6"/>
        <v>-16436.33736</v>
      </c>
      <c r="DC36" s="203">
        <f t="shared" si="6"/>
        <v>-16436.33736</v>
      </c>
      <c r="DD36" s="203">
        <f t="shared" si="6"/>
        <v>-16436.33736</v>
      </c>
      <c r="DE36" s="203">
        <f t="shared" si="6"/>
        <v>-16436.33736</v>
      </c>
      <c r="DF36" s="203">
        <f t="shared" si="6"/>
        <v>-16436.33736</v>
      </c>
      <c r="DG36" s="203">
        <f t="shared" si="6"/>
        <v>-16436.33736</v>
      </c>
      <c r="DH36" s="203">
        <f t="shared" si="6"/>
        <v>-16929.42748</v>
      </c>
      <c r="DI36" s="203">
        <f t="shared" si="6"/>
        <v>-16929.42748</v>
      </c>
      <c r="DJ36" s="203">
        <f t="shared" si="6"/>
        <v>-16929.42748</v>
      </c>
      <c r="DK36" s="203">
        <f t="shared" si="6"/>
        <v>-16929.42748</v>
      </c>
      <c r="DL36" s="203">
        <f t="shared" si="6"/>
        <v>-16929.42748</v>
      </c>
      <c r="DM36" s="203">
        <f t="shared" si="6"/>
        <v>-16929.42748</v>
      </c>
      <c r="DN36" s="203">
        <f t="shared" si="6"/>
        <v>-16929.42748</v>
      </c>
      <c r="DO36" s="203">
        <f t="shared" si="6"/>
        <v>-16929.42748</v>
      </c>
      <c r="DP36" s="203">
        <f t="shared" si="6"/>
        <v>-16929.42748</v>
      </c>
      <c r="DQ36" s="203">
        <f t="shared" si="6"/>
        <v>-16929.42748</v>
      </c>
      <c r="DR36" s="203">
        <f t="shared" si="6"/>
        <v>-16929.42748</v>
      </c>
      <c r="DS36" s="203">
        <f t="shared" si="6"/>
        <v>-16929.42748</v>
      </c>
      <c r="DT36" s="203">
        <f t="shared" si="6"/>
        <v>-17273.83187</v>
      </c>
      <c r="DU36" s="203">
        <f t="shared" si="6"/>
        <v>-17273.83187</v>
      </c>
      <c r="DV36" s="203">
        <f t="shared" si="6"/>
        <v>-17273.83187</v>
      </c>
      <c r="DW36" s="203">
        <f t="shared" si="6"/>
        <v>-17273.83187</v>
      </c>
      <c r="DX36" s="203">
        <f t="shared" si="6"/>
        <v>-17273.83187</v>
      </c>
      <c r="DY36" s="203">
        <f t="shared" si="6"/>
        <v>-17273.83187</v>
      </c>
      <c r="DZ36" s="203">
        <f t="shared" si="6"/>
        <v>-17273.83187</v>
      </c>
      <c r="EA36" s="203">
        <f t="shared" si="6"/>
        <v>-17273.83187</v>
      </c>
      <c r="EB36" s="203">
        <f t="shared" si="6"/>
        <v>-17273.83187</v>
      </c>
      <c r="EC36" s="203">
        <f t="shared" si="6"/>
        <v>-17273.83187</v>
      </c>
      <c r="ED36" s="203">
        <f t="shared" si="6"/>
        <v>-17273.83187</v>
      </c>
      <c r="EE36" s="203">
        <f t="shared" si="6"/>
        <v>-17273.83187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Assumptions!B39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22091.98947</v>
      </c>
      <c r="E38" s="207">
        <f>IF(OR(E$1=Assumptions!$B$115,E$1=Assumptions!$C$115,E$1=Assumptions!$D$115,E$1=Assumptions!$E$115,E$1=Assumptions!$F$115),(Assumptions!$C$105*E$21)+(SUM(E28+E30+E32+E33+E34)+(Assumptions!$C$105*SUM(E$24:E$27,E$29,E$31,E$35))),(E$21+E$36))</f>
        <v>22091.98947</v>
      </c>
      <c r="F38" s="207">
        <f>IF(OR(F$1=Assumptions!$B$115,F$1=Assumptions!$C$115,F$1=Assumptions!$D$115,F$1=Assumptions!$E$115,F$1=Assumptions!$F$115),(Assumptions!$C$105*F$21)+(SUM(F28+F30+F32+F33+F34)+(Assumptions!$C$105*SUM(F$24:F$27,F$29,F$31,F$35))),(F$21+F$36))</f>
        <v>22091.98947</v>
      </c>
      <c r="G38" s="207">
        <f>IF(OR(G$1=Assumptions!$B$115,G$1=Assumptions!$C$115,G$1=Assumptions!$D$115,G$1=Assumptions!$E$115,G$1=Assumptions!$F$115),(Assumptions!$C$105*G$21)+(SUM(G28+G30+G32+G33+G34)+(Assumptions!$C$105*SUM(G$24:G$27,G$29,G$31,G$35))),(G$21+G$36))</f>
        <v>22091.98947</v>
      </c>
      <c r="H38" s="207">
        <f>IF(OR(H$1=Assumptions!$B$115,H$1=Assumptions!$C$115,H$1=Assumptions!$D$115,H$1=Assumptions!$E$115,H$1=Assumptions!$F$115),(Assumptions!$C$105*H$21)+(SUM(H28+H30+H32+H33+H34)+(Assumptions!$C$105*SUM(H$24:H$27,H$29,H$31,H$35))),(H$21+H$36))</f>
        <v>22091.98947</v>
      </c>
      <c r="I38" s="207">
        <f>IF(OR(I$1=Assumptions!$B$115,I$1=Assumptions!$C$115,I$1=Assumptions!$D$115,I$1=Assumptions!$E$115,I$1=Assumptions!$F$115),(Assumptions!$C$105*I$21)+(SUM(I28+I30+I32+I33+I34)+(Assumptions!$C$105*SUM(I$24:I$27,I$29,I$31,I$35))),(I$21+I$36))</f>
        <v>22091.98947</v>
      </c>
      <c r="J38" s="207">
        <f>IF(OR(J$1=Assumptions!$B$115,J$1=Assumptions!$C$115,J$1=Assumptions!$D$115,J$1=Assumptions!$E$115,J$1=Assumptions!$F$115),(Assumptions!$C$105*J$21)+(SUM(J28+J30+J32+J33+J34)+(Assumptions!$C$105*SUM(J$24:J$27,J$29,J$31,J$35))),(J$21+J$36))</f>
        <v>22091.98947</v>
      </c>
      <c r="K38" s="207">
        <f>IF(OR(K$1=Assumptions!$B$115,K$1=Assumptions!$C$115,K$1=Assumptions!$D$115,K$1=Assumptions!$E$115,K$1=Assumptions!$F$115),(Assumptions!$C$105*K$21)+(SUM(K28+K30+K32+K33+K34)+(Assumptions!$C$105*SUM(K$24:K$27,K$29,K$31,K$35))),(K$21+K$36))</f>
        <v>22091.98947</v>
      </c>
      <c r="L38" s="207">
        <f>IF(OR(L$1=Assumptions!$B$115,L$1=Assumptions!$C$115,L$1=Assumptions!$D$115,L$1=Assumptions!$E$115,L$1=Assumptions!$F$115),(Assumptions!$C$105*L$21)+(SUM(L28+L30+L32+L33+L34)+(Assumptions!$C$105*SUM(L$24:L$27,L$29,L$31,L$35))),(L$21+L$36))</f>
        <v>22091.98947</v>
      </c>
      <c r="M38" s="207">
        <f>IF(OR(M$1=Assumptions!$B$115,M$1=Assumptions!$C$115,M$1=Assumptions!$D$115,M$1=Assumptions!$E$115,M$1=Assumptions!$F$115),(Assumptions!$C$105*M$21)+(SUM(M28+M30+M32+M33+M34)+(Assumptions!$C$105*SUM(M$24:M$27,M$29,M$31,M$35))),(M$21+M$36))</f>
        <v>22091.98947</v>
      </c>
      <c r="N38" s="207">
        <f>IF(OR(N$1=Assumptions!$B$115,N$1=Assumptions!$C$115,N$1=Assumptions!$D$115,N$1=Assumptions!$E$115,N$1=Assumptions!$F$115),(Assumptions!$C$105*N$21)+(SUM(N28+N30+N32+N33+N34)+(Assumptions!$C$105*SUM(N$24:N$27,N$29,N$31,N$35))),(N$21+N$36))</f>
        <v>22091.98947</v>
      </c>
      <c r="O38" s="207">
        <f>IF(OR(O$1=Assumptions!$B$115,O$1=Assumptions!$C$115,O$1=Assumptions!$D$115,O$1=Assumptions!$E$115,O$1=Assumptions!$F$115),(Assumptions!$C$105*O$21)+(SUM(O28+O30+O32+O33+O34)+(Assumptions!$C$105*SUM(O$24:O$27,O$29,O$31,O$35))),(O$21+O$36))</f>
        <v>22091.98947</v>
      </c>
      <c r="P38" s="207">
        <f>IF(OR(P$1=Assumptions!$B$115,P$1=Assumptions!$C$115,P$1=Assumptions!$D$115,P$1=Assumptions!$E$115,P$1=Assumptions!$F$115),(Assumptions!$C$105*P$21)+(SUM(P28+P30+P32+P33+P34)+(Assumptions!$C$105*SUM(P$24:P$27,P$29,P$31,P$35))),(P$21+P$36))</f>
        <v>23406.91665</v>
      </c>
      <c r="Q38" s="207">
        <f>IF(OR(Q$1=Assumptions!$B$115,Q$1=Assumptions!$C$115,Q$1=Assumptions!$D$115,Q$1=Assumptions!$E$115,Q$1=Assumptions!$F$115),(Assumptions!$C$105*Q$21)+(SUM(Q28+Q30+Q32+Q33+Q34)+(Assumptions!$C$105*SUM(Q$24:Q$27,Q$29,Q$31,Q$35))),(Q$21+Q$36))</f>
        <v>23406.91665</v>
      </c>
      <c r="R38" s="207">
        <f>IF(OR(R$1=Assumptions!$B$115,R$1=Assumptions!$C$115,R$1=Assumptions!$D$115,R$1=Assumptions!$E$115,R$1=Assumptions!$F$115),(Assumptions!$C$105*R$21)+(SUM(R28+R30+R32+R33+R34)+(Assumptions!$C$105*SUM(R$24:R$27,R$29,R$31,R$35))),(R$21+R$36))</f>
        <v>23406.91665</v>
      </c>
      <c r="S38" s="207">
        <f>IF(OR(S$1=Assumptions!$B$115,S$1=Assumptions!$C$115,S$1=Assumptions!$D$115,S$1=Assumptions!$E$115,S$1=Assumptions!$F$115),(Assumptions!$C$105*S$21)+(SUM(S28+S30+S32+S33+S34)+(Assumptions!$C$105*SUM(S$24:S$27,S$29,S$31,S$35))),(S$21+S$36))</f>
        <v>23406.91665</v>
      </c>
      <c r="T38" s="207">
        <f>IF(OR(T$1=Assumptions!$B$115,T$1=Assumptions!$C$115,T$1=Assumptions!$D$115,T$1=Assumptions!$E$115,T$1=Assumptions!$F$115),(Assumptions!$C$105*T$21)+(SUM(T28+T30+T32+T33+T34)+(Assumptions!$C$105*SUM(T$24:T$27,T$29,T$31,T$35))),(T$21+T$36))</f>
        <v>23406.91665</v>
      </c>
      <c r="U38" s="207">
        <f>IF(OR(U$1=Assumptions!$B$115,U$1=Assumptions!$C$115,U$1=Assumptions!$D$115,U$1=Assumptions!$E$115,U$1=Assumptions!$F$115),(Assumptions!$C$105*U$21)+(SUM(U28+U30+U32+U33+U34)+(Assumptions!$C$105*SUM(U$24:U$27,U$29,U$31,U$35))),(U$21+U$36))</f>
        <v>23406.91665</v>
      </c>
      <c r="V38" s="207">
        <f>IF(OR(V$1=Assumptions!$B$115,V$1=Assumptions!$C$115,V$1=Assumptions!$D$115,V$1=Assumptions!$E$115,V$1=Assumptions!$F$115),(Assumptions!$C$105*V$21)+(SUM(V28+V30+V32+V33+V34)+(Assumptions!$C$105*SUM(V$24:V$27,V$29,V$31,V$35))),(V$21+V$36))</f>
        <v>23406.91665</v>
      </c>
      <c r="W38" s="207">
        <f>IF(OR(W$1=Assumptions!$B$115,W$1=Assumptions!$C$115,W$1=Assumptions!$D$115,W$1=Assumptions!$E$115,W$1=Assumptions!$F$115),(Assumptions!$C$105*W$21)+(SUM(W28+W30+W32+W33+W34)+(Assumptions!$C$105*SUM(W$24:W$27,W$29,W$31,W$35))),(W$21+W$36))</f>
        <v>23406.91665</v>
      </c>
      <c r="X38" s="207">
        <f>IF(OR(X$1=Assumptions!$B$115,X$1=Assumptions!$C$115,X$1=Assumptions!$D$115,X$1=Assumptions!$E$115,X$1=Assumptions!$F$115),(Assumptions!$C$105*X$21)+(SUM(X28+X30+X32+X33+X34)+(Assumptions!$C$105*SUM(X$24:X$27,X$29,X$31,X$35))),(X$21+X$36))</f>
        <v>23406.91665</v>
      </c>
      <c r="Y38" s="207">
        <f>IF(OR(Y$1=Assumptions!$B$115,Y$1=Assumptions!$C$115,Y$1=Assumptions!$D$115,Y$1=Assumptions!$E$115,Y$1=Assumptions!$F$115),(Assumptions!$C$105*Y$21)+(SUM(Y28+Y30+Y32+Y33+Y34)+(Assumptions!$C$105*SUM(Y$24:Y$27,Y$29,Y$31,Y$35))),(Y$21+Y$36))</f>
        <v>23406.91665</v>
      </c>
      <c r="Z38" s="207">
        <f>IF(OR(Z$1=Assumptions!$B$115,Z$1=Assumptions!$C$115,Z$1=Assumptions!$D$115,Z$1=Assumptions!$E$115,Z$1=Assumptions!$F$115),(Assumptions!$C$105*Z$21)+(SUM(Z28+Z30+Z32+Z33+Z34)+(Assumptions!$C$105*SUM(Z$24:Z$27,Z$29,Z$31,Z$35))),(Z$21+Z$36))</f>
        <v>23406.91665</v>
      </c>
      <c r="AA38" s="207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23406.91665</v>
      </c>
      <c r="AB38" s="207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23809.31081</v>
      </c>
      <c r="AC38" s="207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23809.31081</v>
      </c>
      <c r="AD38" s="207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23809.31081</v>
      </c>
      <c r="AE38" s="207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23809.31081</v>
      </c>
      <c r="AF38" s="207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23809.31081</v>
      </c>
      <c r="AG38" s="207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23809.31081</v>
      </c>
      <c r="AH38" s="207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23809.31081</v>
      </c>
      <c r="AI38" s="207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23809.31081</v>
      </c>
      <c r="AJ38" s="207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23809.31081</v>
      </c>
      <c r="AK38" s="207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23809.31081</v>
      </c>
      <c r="AL38" s="207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23809.31081</v>
      </c>
      <c r="AM38" s="207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23809.31081</v>
      </c>
      <c r="AN38" s="207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24217.78053</v>
      </c>
      <c r="AO38" s="207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24217.78053</v>
      </c>
      <c r="AP38" s="207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24217.78053</v>
      </c>
      <c r="AQ38" s="207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24217.78053</v>
      </c>
      <c r="AR38" s="207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24217.78053</v>
      </c>
      <c r="AS38" s="207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24217.78053</v>
      </c>
      <c r="AT38" s="207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24217.78053</v>
      </c>
      <c r="AU38" s="207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24217.78053</v>
      </c>
      <c r="AV38" s="207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24217.78053</v>
      </c>
      <c r="AW38" s="207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24217.78053</v>
      </c>
      <c r="AX38" s="207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24217.78053</v>
      </c>
      <c r="AY38" s="207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24217.78053</v>
      </c>
      <c r="AZ38" s="207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24944.31395</v>
      </c>
      <c r="BA38" s="207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24944.31395</v>
      </c>
      <c r="BB38" s="207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24944.31395</v>
      </c>
      <c r="BC38" s="207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24944.31395</v>
      </c>
      <c r="BD38" s="207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24944.31395</v>
      </c>
      <c r="BE38" s="207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24944.31395</v>
      </c>
      <c r="BF38" s="207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24944.31395</v>
      </c>
      <c r="BG38" s="207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24944.31395</v>
      </c>
      <c r="BH38" s="207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24944.31395</v>
      </c>
      <c r="BI38" s="207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24944.31395</v>
      </c>
      <c r="BJ38" s="207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24944.31395</v>
      </c>
      <c r="BK38" s="207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24944.31395</v>
      </c>
      <c r="BL38" s="207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25692.64337</v>
      </c>
      <c r="BM38" s="207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25692.64337</v>
      </c>
      <c r="BN38" s="207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25692.64337</v>
      </c>
      <c r="BO38" s="207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25692.64337</v>
      </c>
      <c r="BP38" s="207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25692.64337</v>
      </c>
      <c r="BQ38" s="207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25692.64337</v>
      </c>
      <c r="BR38" s="207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25692.64337</v>
      </c>
      <c r="BS38" s="207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25692.64337</v>
      </c>
      <c r="BT38" s="207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25692.64337</v>
      </c>
      <c r="BU38" s="207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25692.64337</v>
      </c>
      <c r="BV38" s="207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25692.64337</v>
      </c>
      <c r="BW38" s="207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25692.64337</v>
      </c>
      <c r="BX38" s="207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26463.42267</v>
      </c>
      <c r="BY38" s="207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26463.42267</v>
      </c>
      <c r="BZ38" s="207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26463.42267</v>
      </c>
      <c r="CA38" s="207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26463.42267</v>
      </c>
      <c r="CB38" s="207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26463.42267</v>
      </c>
      <c r="CC38" s="207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26463.42267</v>
      </c>
      <c r="CD38" s="207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26463.42267</v>
      </c>
      <c r="CE38" s="207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26463.42267</v>
      </c>
      <c r="CF38" s="207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26463.42267</v>
      </c>
      <c r="CG38" s="207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26463.42267</v>
      </c>
      <c r="CH38" s="207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26463.42267</v>
      </c>
      <c r="CI38" s="207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26463.42267</v>
      </c>
      <c r="CJ38" s="207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27257.32535</v>
      </c>
      <c r="CK38" s="207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27257.32535</v>
      </c>
      <c r="CL38" s="207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27257.32535</v>
      </c>
      <c r="CM38" s="207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27257.32535</v>
      </c>
      <c r="CN38" s="207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27257.32535</v>
      </c>
      <c r="CO38" s="207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27257.32535</v>
      </c>
      <c r="CP38" s="207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27257.32535</v>
      </c>
      <c r="CQ38" s="207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27257.32535</v>
      </c>
      <c r="CR38" s="207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27257.32535</v>
      </c>
      <c r="CS38" s="207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27257.32535</v>
      </c>
      <c r="CT38" s="207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27257.32535</v>
      </c>
      <c r="CU38" s="207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27257.32535</v>
      </c>
      <c r="CV38" s="207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28075.04511</v>
      </c>
      <c r="CW38" s="207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28075.04511</v>
      </c>
      <c r="CX38" s="207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28075.04511</v>
      </c>
      <c r="CY38" s="207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28075.04511</v>
      </c>
      <c r="CZ38" s="207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28075.04511</v>
      </c>
      <c r="DA38" s="207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28075.04511</v>
      </c>
      <c r="DB38" s="207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28075.04511</v>
      </c>
      <c r="DC38" s="207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28075.04511</v>
      </c>
      <c r="DD38" s="207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28075.04511</v>
      </c>
      <c r="DE38" s="207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28075.04511</v>
      </c>
      <c r="DF38" s="207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28075.04511</v>
      </c>
      <c r="DG38" s="207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28075.04511</v>
      </c>
      <c r="DH38" s="207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28917.29646</v>
      </c>
      <c r="DI38" s="207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28917.29646</v>
      </c>
      <c r="DJ38" s="207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28917.29646</v>
      </c>
      <c r="DK38" s="207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28917.29646</v>
      </c>
      <c r="DL38" s="207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28917.29646</v>
      </c>
      <c r="DM38" s="207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28917.29646</v>
      </c>
      <c r="DN38" s="207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28917.29646</v>
      </c>
      <c r="DO38" s="207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28917.29646</v>
      </c>
      <c r="DP38" s="207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28917.29646</v>
      </c>
      <c r="DQ38" s="207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28917.29646</v>
      </c>
      <c r="DR38" s="207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28917.29646</v>
      </c>
      <c r="DS38" s="207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28917.29646</v>
      </c>
      <c r="DT38" s="207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28585.97353</v>
      </c>
      <c r="DU38" s="207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28585.97353</v>
      </c>
      <c r="DV38" s="207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28585.97353</v>
      </c>
      <c r="DW38" s="207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28585.97353</v>
      </c>
      <c r="DX38" s="207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28585.97353</v>
      </c>
      <c r="DY38" s="207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28585.97353</v>
      </c>
      <c r="DZ38" s="207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28585.97353</v>
      </c>
      <c r="EA38" s="207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28585.97353</v>
      </c>
      <c r="EB38" s="207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28585.97353</v>
      </c>
      <c r="EC38" s="207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28585.97353</v>
      </c>
      <c r="ED38" s="207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28585.97353</v>
      </c>
      <c r="EE38" s="207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28585.97353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3" t="s">
        <v>210</v>
      </c>
      <c r="D40" s="126">
        <f>IF(OR(D$1=Assumptions!$B$115,D$1=Assumptions!$C$115,D$1=Assumptions!$D$115,D$1=Assumptions!$E$115,D$1=Assumptions!$F$115),Assumptions!$E$12*Assumptions!$C$102/Assumptions!$C$104,0)</f>
        <v>0</v>
      </c>
      <c r="E40" s="126">
        <f>IF(OR(E$1=Assumptions!$B$115,E$1=Assumptions!$C$115,E$1=Assumptions!$D$115,E$1=Assumptions!$E$115,E$1=Assumptions!$F$115),Assumptions!$E$12*Assumptions!$C$102/Assumptions!$C$104,0)</f>
        <v>0</v>
      </c>
      <c r="F40" s="126">
        <f>IF(OR(F$1=Assumptions!$B$115,F$1=Assumptions!$C$115,F$1=Assumptions!$D$115,F$1=Assumptions!$E$115,F$1=Assumptions!$F$115),Assumptions!$E$12*Assumptions!$C$102/Assumptions!$C$104,0)</f>
        <v>0</v>
      </c>
      <c r="G40" s="126">
        <f>IF(OR(G$1=Assumptions!$B$115,G$1=Assumptions!$C$115,G$1=Assumptions!$D$115,G$1=Assumptions!$E$115,G$1=Assumptions!$F$115),Assumptions!$E$12*Assumptions!$C$102/Assumptions!$C$104,0)</f>
        <v>0</v>
      </c>
      <c r="H40" s="126">
        <f>IF(OR(H$1=Assumptions!$B$115,H$1=Assumptions!$C$115,H$1=Assumptions!$D$115,H$1=Assumptions!$E$115,H$1=Assumptions!$F$115),Assumptions!$E$12*Assumptions!$C$102/Assumptions!$C$104,0)</f>
        <v>0</v>
      </c>
      <c r="I40" s="126">
        <f>IF(OR(I$1=Assumptions!$B$115,I$1=Assumptions!$C$115,I$1=Assumptions!$D$115,I$1=Assumptions!$E$115,I$1=Assumptions!$F$115),Assumptions!$E$12*Assumptions!$C$102/Assumptions!$C$104,0)</f>
        <v>0</v>
      </c>
      <c r="J40" s="126">
        <f>IF(OR(J$1=Assumptions!$B$115,J$1=Assumptions!$C$115,J$1=Assumptions!$D$115,J$1=Assumptions!$E$115,J$1=Assumptions!$F$115),Assumptions!$E$12*Assumptions!$C$102/Assumptions!$C$104,0)</f>
        <v>0</v>
      </c>
      <c r="K40" s="126">
        <f>IF(OR(K$1=Assumptions!$B$115,K$1=Assumptions!$C$115,K$1=Assumptions!$D$115,K$1=Assumptions!$E$115,K$1=Assumptions!$F$115),Assumptions!$E$12*Assumptions!$C$102/Assumptions!$C$104,0)</f>
        <v>0</v>
      </c>
      <c r="L40" s="126">
        <f>IF(OR(L$1=Assumptions!$B$115,L$1=Assumptions!$C$115,L$1=Assumptions!$D$115,L$1=Assumptions!$E$115,L$1=Assumptions!$F$115),Assumptions!$E$12*Assumptions!$C$102/Assumptions!$C$104,0)</f>
        <v>0</v>
      </c>
      <c r="M40" s="126">
        <f>IF(OR(M$1=Assumptions!$B$115,M$1=Assumptions!$C$115,M$1=Assumptions!$D$115,M$1=Assumptions!$E$115,M$1=Assumptions!$F$115),Assumptions!$E$12*Assumptions!$C$102/Assumptions!$C$104,0)</f>
        <v>0</v>
      </c>
      <c r="N40" s="126">
        <f>IF(OR(N$1=Assumptions!$B$115,N$1=Assumptions!$C$115,N$1=Assumptions!$D$115,N$1=Assumptions!$E$115,N$1=Assumptions!$F$115),Assumptions!$E$12*Assumptions!$C$102/Assumptions!$C$104,0)</f>
        <v>0</v>
      </c>
      <c r="O40" s="126">
        <f>IF(OR(O$1=Assumptions!$B$115,O$1=Assumptions!$C$115,O$1=Assumptions!$D$115,O$1=Assumptions!$E$115,O$1=Assumptions!$F$115),Assumptions!$E$12*Assumptions!$C$102/Assumptions!$C$104,0)</f>
        <v>0</v>
      </c>
      <c r="P40" s="126">
        <f>IF(OR(P$1=Assumptions!$B$115,P$1=Assumptions!$C$115,P$1=Assumptions!$D$115,P$1=Assumptions!$E$115,P$1=Assumptions!$F$115),Assumptions!$E$12*Assumptions!$C$102/Assumptions!$C$104,0)</f>
        <v>0</v>
      </c>
      <c r="Q40" s="126">
        <f>IF(OR(Q$1=Assumptions!$B$115,Q$1=Assumptions!$C$115,Q$1=Assumptions!$D$115,Q$1=Assumptions!$E$115,Q$1=Assumptions!$F$115),Assumptions!$E$12*Assumptions!$C$102/Assumptions!$C$104,0)</f>
        <v>0</v>
      </c>
      <c r="R40" s="126">
        <f>IF(OR(R$1=Assumptions!$B$115,R$1=Assumptions!$C$115,R$1=Assumptions!$D$115,R$1=Assumptions!$E$115,R$1=Assumptions!$F$115),Assumptions!$E$12*Assumptions!$C$102/Assumptions!$C$104,0)</f>
        <v>0</v>
      </c>
      <c r="S40" s="126">
        <f>IF(OR(S$1=Assumptions!$B$115,S$1=Assumptions!$C$115,S$1=Assumptions!$D$115,S$1=Assumptions!$E$115,S$1=Assumptions!$F$115),Assumptions!$E$12*Assumptions!$C$102/Assumptions!$C$104,0)</f>
        <v>0</v>
      </c>
      <c r="T40" s="126">
        <f>IF(OR(T$1=Assumptions!$B$115,T$1=Assumptions!$C$115,T$1=Assumptions!$D$115,T$1=Assumptions!$E$115,T$1=Assumptions!$F$115),Assumptions!$E$12*Assumptions!$C$102/Assumptions!$C$104,0)</f>
        <v>0</v>
      </c>
      <c r="U40" s="126">
        <f>IF(OR(U$1=Assumptions!$B$115,U$1=Assumptions!$C$115,U$1=Assumptions!$D$115,U$1=Assumptions!$E$115,U$1=Assumptions!$F$115),Assumptions!$E$12*Assumptions!$C$102/Assumptions!$C$104,0)</f>
        <v>0</v>
      </c>
      <c r="V40" s="126">
        <f>IF(OR(V$1=Assumptions!$B$115,V$1=Assumptions!$C$115,V$1=Assumptions!$D$115,V$1=Assumptions!$E$115,V$1=Assumptions!$F$115),Assumptions!$E$12*Assumptions!$C$102/Assumptions!$C$104,0)</f>
        <v>0</v>
      </c>
      <c r="W40" s="126">
        <f>IF(OR(W$1=Assumptions!$B$115,W$1=Assumptions!$C$115,W$1=Assumptions!$D$115,W$1=Assumptions!$E$115,W$1=Assumptions!$F$115),Assumptions!$E$12*Assumptions!$C$102/Assumptions!$C$104,0)</f>
        <v>0</v>
      </c>
      <c r="X40" s="126">
        <f>IF(OR(X$1=Assumptions!$B$115,X$1=Assumptions!$C$115,X$1=Assumptions!$D$115,X$1=Assumptions!$E$115,X$1=Assumptions!$F$115),Assumptions!$E$12*Assumptions!$C$102/Assumptions!$C$104,0)</f>
        <v>0</v>
      </c>
      <c r="Y40" s="126">
        <f>IF(OR(Y$1=Assumptions!$B$115,Y$1=Assumptions!$C$115,Y$1=Assumptions!$D$115,Y$1=Assumptions!$E$115,Y$1=Assumptions!$F$115),Assumptions!$E$12*Assumptions!$C$102/Assumptions!$C$104,0)</f>
        <v>0</v>
      </c>
      <c r="Z40" s="126">
        <f>IF(OR(Z$1=Assumptions!$B$115,Z$1=Assumptions!$C$115,Z$1=Assumptions!$D$115,Z$1=Assumptions!$E$115,Z$1=Assumptions!$F$115),Assumptions!$E$12*Assumptions!$C$102/Assumptions!$C$104,0)</f>
        <v>0</v>
      </c>
      <c r="AA40" s="126">
        <f>IF(OR(AA$1=Assumptions!$B$115,AA$1=Assumptions!$C$115,AA$1=Assumptions!$D$115,AA$1=Assumptions!$E$115,AA$1=Assumptions!$F$115),Assumptions!$E$12*Assumptions!$C$102/Assumptions!$C$104,0)</f>
        <v>0</v>
      </c>
      <c r="AB40" s="126">
        <f>IF(OR(AB$1=Assumptions!$B$115,AB$1=Assumptions!$C$115,AB$1=Assumptions!$D$115,AB$1=Assumptions!$E$115,AB$1=Assumptions!$F$115),Assumptions!$E$12*Assumptions!$C$102/Assumptions!$C$104,0)</f>
        <v>0</v>
      </c>
      <c r="AC40" s="126">
        <f>IF(OR(AC$1=Assumptions!$B$115,AC$1=Assumptions!$C$115,AC$1=Assumptions!$D$115,AC$1=Assumptions!$E$115,AC$1=Assumptions!$F$115),Assumptions!$E$12*Assumptions!$C$102/Assumptions!$C$104,0)</f>
        <v>0</v>
      </c>
      <c r="AD40" s="126">
        <f>IF(OR(AD$1=Assumptions!$B$115,AD$1=Assumptions!$C$115,AD$1=Assumptions!$D$115,AD$1=Assumptions!$E$115,AD$1=Assumptions!$F$115),Assumptions!$E$12*Assumptions!$C$102/Assumptions!$C$104,0)</f>
        <v>0</v>
      </c>
      <c r="AE40" s="126">
        <f>IF(OR(AE$1=Assumptions!$B$115,AE$1=Assumptions!$C$115,AE$1=Assumptions!$D$115,AE$1=Assumptions!$E$115,AE$1=Assumptions!$F$115),Assumptions!$E$12*Assumptions!$C$102/Assumptions!$C$104,0)</f>
        <v>0</v>
      </c>
      <c r="AF40" s="126">
        <f>IF(OR(AF$1=Assumptions!$B$115,AF$1=Assumptions!$C$115,AF$1=Assumptions!$D$115,AF$1=Assumptions!$E$115,AF$1=Assumptions!$F$115),Assumptions!$E$12*Assumptions!$C$102/Assumptions!$C$104,0)</f>
        <v>0</v>
      </c>
      <c r="AG40" s="126">
        <f>IF(OR(AG$1=Assumptions!$B$115,AG$1=Assumptions!$C$115,AG$1=Assumptions!$D$115,AG$1=Assumptions!$E$115,AG$1=Assumptions!$F$115),Assumptions!$E$12*Assumptions!$C$102/Assumptions!$C$104,0)</f>
        <v>0</v>
      </c>
      <c r="AH40" s="126">
        <f>IF(OR(AH$1=Assumptions!$B$115,AH$1=Assumptions!$C$115,AH$1=Assumptions!$D$115,AH$1=Assumptions!$E$115,AH$1=Assumptions!$F$115),Assumptions!$E$12*Assumptions!$C$102/Assumptions!$C$104,0)</f>
        <v>0</v>
      </c>
      <c r="AI40" s="126">
        <f>IF(OR(AI$1=Assumptions!$B$115,AI$1=Assumptions!$C$115,AI$1=Assumptions!$D$115,AI$1=Assumptions!$E$115,AI$1=Assumptions!$F$115),Assumptions!$E$12*Assumptions!$C$102/Assumptions!$C$104,0)</f>
        <v>0</v>
      </c>
      <c r="AJ40" s="126">
        <f>IF(OR(AJ$1=Assumptions!$B$115,AJ$1=Assumptions!$C$115,AJ$1=Assumptions!$D$115,AJ$1=Assumptions!$E$115,AJ$1=Assumptions!$F$115),Assumptions!$E$12*Assumptions!$C$102/Assumptions!$C$104,0)</f>
        <v>0</v>
      </c>
      <c r="AK40" s="126">
        <f>IF(OR(AK$1=Assumptions!$B$115,AK$1=Assumptions!$C$115,AK$1=Assumptions!$D$115,AK$1=Assumptions!$E$115,AK$1=Assumptions!$F$115),Assumptions!$E$12*Assumptions!$C$102/Assumptions!$C$104,0)</f>
        <v>0</v>
      </c>
      <c r="AL40" s="126">
        <f>IF(OR(AL$1=Assumptions!$B$115,AL$1=Assumptions!$C$115,AL$1=Assumptions!$D$115,AL$1=Assumptions!$E$115,AL$1=Assumptions!$F$115),Assumptions!$E$12*Assumptions!$C$102/Assumptions!$C$104,0)</f>
        <v>0</v>
      </c>
      <c r="AM40" s="126">
        <f>IF(OR(AM$1=Assumptions!$B$115,AM$1=Assumptions!$C$115,AM$1=Assumptions!$D$115,AM$1=Assumptions!$E$115,AM$1=Assumptions!$F$115),Assumptions!$E$12*Assumptions!$C$102/Assumptions!$C$104,0)</f>
        <v>0</v>
      </c>
      <c r="AN40" s="126">
        <f>IF(OR(AN$1=Assumptions!$B$115,AN$1=Assumptions!$C$115,AN$1=Assumptions!$D$115,AN$1=Assumptions!$E$115,AN$1=Assumptions!$F$115),Assumptions!$E$12*Assumptions!$C$102/Assumptions!$C$104,0)</f>
        <v>0</v>
      </c>
      <c r="AO40" s="126">
        <f>IF(OR(AO$1=Assumptions!$B$115,AO$1=Assumptions!$C$115,AO$1=Assumptions!$D$115,AO$1=Assumptions!$E$115,AO$1=Assumptions!$F$115),Assumptions!$E$12*Assumptions!$C$102/Assumptions!$C$104,0)</f>
        <v>0</v>
      </c>
      <c r="AP40" s="126">
        <f>IF(OR(AP$1=Assumptions!$B$115,AP$1=Assumptions!$C$115,AP$1=Assumptions!$D$115,AP$1=Assumptions!$E$115,AP$1=Assumptions!$F$115),Assumptions!$E$12*Assumptions!$C$102/Assumptions!$C$104,0)</f>
        <v>0</v>
      </c>
      <c r="AQ40" s="126">
        <f>IF(OR(AQ$1=Assumptions!$B$115,AQ$1=Assumptions!$C$115,AQ$1=Assumptions!$D$115,AQ$1=Assumptions!$E$115,AQ$1=Assumptions!$F$115),Assumptions!$E$12*Assumptions!$C$102/Assumptions!$C$104,0)</f>
        <v>0</v>
      </c>
      <c r="AR40" s="126">
        <f>IF(OR(AR$1=Assumptions!$B$115,AR$1=Assumptions!$C$115,AR$1=Assumptions!$D$115,AR$1=Assumptions!$E$115,AR$1=Assumptions!$F$115),Assumptions!$E$12*Assumptions!$C$102/Assumptions!$C$104,0)</f>
        <v>0</v>
      </c>
      <c r="AS40" s="126">
        <f>IF(OR(AS$1=Assumptions!$B$115,AS$1=Assumptions!$C$115,AS$1=Assumptions!$D$115,AS$1=Assumptions!$E$115,AS$1=Assumptions!$F$115),Assumptions!$E$12*Assumptions!$C$102/Assumptions!$C$104,0)</f>
        <v>0</v>
      </c>
      <c r="AT40" s="126">
        <f>IF(OR(AT$1=Assumptions!$B$115,AT$1=Assumptions!$C$115,AT$1=Assumptions!$D$115,AT$1=Assumptions!$E$115,AT$1=Assumptions!$F$115),Assumptions!$E$12*Assumptions!$C$102/Assumptions!$C$104,0)</f>
        <v>0</v>
      </c>
      <c r="AU40" s="126">
        <f>IF(OR(AU$1=Assumptions!$B$115,AU$1=Assumptions!$C$115,AU$1=Assumptions!$D$115,AU$1=Assumptions!$E$115,AU$1=Assumptions!$F$115),Assumptions!$E$12*Assumptions!$C$102/Assumptions!$C$104,0)</f>
        <v>0</v>
      </c>
      <c r="AV40" s="126">
        <f>IF(OR(AV$1=Assumptions!$B$115,AV$1=Assumptions!$C$115,AV$1=Assumptions!$D$115,AV$1=Assumptions!$E$115,AV$1=Assumptions!$F$115),Assumptions!$E$12*Assumptions!$C$102/Assumptions!$C$104,0)</f>
        <v>0</v>
      </c>
      <c r="AW40" s="126">
        <f>IF(OR(AW$1=Assumptions!$B$115,AW$1=Assumptions!$C$115,AW$1=Assumptions!$D$115,AW$1=Assumptions!$E$115,AW$1=Assumptions!$F$115),Assumptions!$E$12*Assumptions!$C$102/Assumptions!$C$104,0)</f>
        <v>0</v>
      </c>
      <c r="AX40" s="126">
        <f>IF(OR(AX$1=Assumptions!$B$115,AX$1=Assumptions!$C$115,AX$1=Assumptions!$D$115,AX$1=Assumptions!$E$115,AX$1=Assumptions!$F$115),Assumptions!$E$12*Assumptions!$C$102/Assumptions!$C$104,0)</f>
        <v>0</v>
      </c>
      <c r="AY40" s="126">
        <f>IF(OR(AY$1=Assumptions!$B$115,AY$1=Assumptions!$C$115,AY$1=Assumptions!$D$115,AY$1=Assumptions!$E$115,AY$1=Assumptions!$F$115),Assumptions!$E$12*Assumptions!$C$102/Assumptions!$C$104,0)</f>
        <v>0</v>
      </c>
      <c r="AZ40" s="126">
        <f>IF(OR(AZ$1=Assumptions!$B$115,AZ$1=Assumptions!$C$115,AZ$1=Assumptions!$D$115,AZ$1=Assumptions!$E$115,AZ$1=Assumptions!$F$115),Assumptions!$E$12*Assumptions!$C$102/Assumptions!$C$104,0)</f>
        <v>0</v>
      </c>
      <c r="BA40" s="126">
        <f>IF(OR(BA$1=Assumptions!$B$115,BA$1=Assumptions!$C$115,BA$1=Assumptions!$D$115,BA$1=Assumptions!$E$115,BA$1=Assumptions!$F$115),Assumptions!$E$12*Assumptions!$C$102/Assumptions!$C$104,0)</f>
        <v>0</v>
      </c>
      <c r="BB40" s="126">
        <f>IF(OR(BB$1=Assumptions!$B$115,BB$1=Assumptions!$C$115,BB$1=Assumptions!$D$115,BB$1=Assumptions!$E$115,BB$1=Assumptions!$F$115),Assumptions!$E$12*Assumptions!$C$102/Assumptions!$C$104,0)</f>
        <v>0</v>
      </c>
      <c r="BC40" s="126">
        <f>IF(OR(BC$1=Assumptions!$B$115,BC$1=Assumptions!$C$115,BC$1=Assumptions!$D$115,BC$1=Assumptions!$E$115,BC$1=Assumptions!$F$115),Assumptions!$E$12*Assumptions!$C$102/Assumptions!$C$104,0)</f>
        <v>0</v>
      </c>
      <c r="BD40" s="126">
        <f>IF(OR(BD$1=Assumptions!$B$115,BD$1=Assumptions!$C$115,BD$1=Assumptions!$D$115,BD$1=Assumptions!$E$115,BD$1=Assumptions!$F$115),Assumptions!$E$12*Assumptions!$C$102/Assumptions!$C$104,0)</f>
        <v>0</v>
      </c>
      <c r="BE40" s="126">
        <f>IF(OR(BE$1=Assumptions!$B$115,BE$1=Assumptions!$C$115,BE$1=Assumptions!$D$115,BE$1=Assumptions!$E$115,BE$1=Assumptions!$F$115),Assumptions!$E$12*Assumptions!$C$102/Assumptions!$C$104,0)</f>
        <v>0</v>
      </c>
      <c r="BF40" s="126">
        <f>IF(OR(BF$1=Assumptions!$B$115,BF$1=Assumptions!$C$115,BF$1=Assumptions!$D$115,BF$1=Assumptions!$E$115,BF$1=Assumptions!$F$115),Assumptions!$E$12*Assumptions!$C$102/Assumptions!$C$104,0)</f>
        <v>0</v>
      </c>
      <c r="BG40" s="126">
        <f>IF(OR(BG$1=Assumptions!$B$115,BG$1=Assumptions!$C$115,BG$1=Assumptions!$D$115,BG$1=Assumptions!$E$115,BG$1=Assumptions!$F$115),Assumptions!$E$12*Assumptions!$C$102/Assumptions!$C$104,0)</f>
        <v>0</v>
      </c>
      <c r="BH40" s="126">
        <f>IF(OR(BH$1=Assumptions!$B$115,BH$1=Assumptions!$C$115,BH$1=Assumptions!$D$115,BH$1=Assumptions!$E$115,BH$1=Assumptions!$F$115),Assumptions!$E$12*Assumptions!$C$102/Assumptions!$C$104,0)</f>
        <v>0</v>
      </c>
      <c r="BI40" s="126">
        <f>IF(OR(BI$1=Assumptions!$B$115,BI$1=Assumptions!$C$115,BI$1=Assumptions!$D$115,BI$1=Assumptions!$E$115,BI$1=Assumptions!$F$115),Assumptions!$E$12*Assumptions!$C$102/Assumptions!$C$104,0)</f>
        <v>0</v>
      </c>
      <c r="BJ40" s="126">
        <f>IF(OR(BJ$1=Assumptions!$B$115,BJ$1=Assumptions!$C$115,BJ$1=Assumptions!$D$115,BJ$1=Assumptions!$E$115,BJ$1=Assumptions!$F$115),Assumptions!$E$12*Assumptions!$C$102/Assumptions!$C$104,0)</f>
        <v>0</v>
      </c>
      <c r="BK40" s="126">
        <f>IF(OR(BK$1=Assumptions!$B$115,BK$1=Assumptions!$C$115,BK$1=Assumptions!$D$115,BK$1=Assumptions!$E$115,BK$1=Assumptions!$F$115),Assumptions!$E$12*Assumptions!$C$102/Assumptions!$C$104,0)</f>
        <v>0</v>
      </c>
      <c r="BL40" s="126">
        <f>IF(OR(BL$1=Assumptions!$B$115,BL$1=Assumptions!$C$115,BL$1=Assumptions!$D$115,BL$1=Assumptions!$E$115,BL$1=Assumptions!$F$115),Assumptions!$E$12*Assumptions!$C$102/Assumptions!$C$104,0)</f>
        <v>0</v>
      </c>
      <c r="BM40" s="126">
        <f>IF(OR(BM$1=Assumptions!$B$115,BM$1=Assumptions!$C$115,BM$1=Assumptions!$D$115,BM$1=Assumptions!$E$115,BM$1=Assumptions!$F$115),Assumptions!$E$12*Assumptions!$C$102/Assumptions!$C$104,0)</f>
        <v>0</v>
      </c>
      <c r="BN40" s="126">
        <f>IF(OR(BN$1=Assumptions!$B$115,BN$1=Assumptions!$C$115,BN$1=Assumptions!$D$115,BN$1=Assumptions!$E$115,BN$1=Assumptions!$F$115),Assumptions!$E$12*Assumptions!$C$102/Assumptions!$C$104,0)</f>
        <v>0</v>
      </c>
      <c r="BO40" s="126">
        <f>IF(OR(BO$1=Assumptions!$B$115,BO$1=Assumptions!$C$115,BO$1=Assumptions!$D$115,BO$1=Assumptions!$E$115,BO$1=Assumptions!$F$115),Assumptions!$E$12*Assumptions!$C$102/Assumptions!$C$104,0)</f>
        <v>0</v>
      </c>
      <c r="BP40" s="126">
        <f>IF(OR(BP$1=Assumptions!$B$115,BP$1=Assumptions!$C$115,BP$1=Assumptions!$D$115,BP$1=Assumptions!$E$115,BP$1=Assumptions!$F$115),Assumptions!$E$12*Assumptions!$C$102/Assumptions!$C$104,0)</f>
        <v>0</v>
      </c>
      <c r="BQ40" s="126">
        <f>IF(OR(BQ$1=Assumptions!$B$115,BQ$1=Assumptions!$C$115,BQ$1=Assumptions!$D$115,BQ$1=Assumptions!$E$115,BQ$1=Assumptions!$F$115),Assumptions!$E$12*Assumptions!$C$102/Assumptions!$C$104,0)</f>
        <v>0</v>
      </c>
      <c r="BR40" s="126">
        <f>IF(OR(BR$1=Assumptions!$B$115,BR$1=Assumptions!$C$115,BR$1=Assumptions!$D$115,BR$1=Assumptions!$E$115,BR$1=Assumptions!$F$115),Assumptions!$E$12*Assumptions!$C$102/Assumptions!$C$104,0)</f>
        <v>0</v>
      </c>
      <c r="BS40" s="126">
        <f>IF(OR(BS$1=Assumptions!$B$115,BS$1=Assumptions!$C$115,BS$1=Assumptions!$D$115,BS$1=Assumptions!$E$115,BS$1=Assumptions!$F$115),Assumptions!$E$12*Assumptions!$C$102/Assumptions!$C$104,0)</f>
        <v>0</v>
      </c>
      <c r="BT40" s="126">
        <f>IF(OR(BT$1=Assumptions!$B$115,BT$1=Assumptions!$C$115,BT$1=Assumptions!$D$115,BT$1=Assumptions!$E$115,BT$1=Assumptions!$F$115),Assumptions!$E$12*Assumptions!$C$102/Assumptions!$C$104,0)</f>
        <v>0</v>
      </c>
      <c r="BU40" s="126">
        <f>IF(OR(BU$1=Assumptions!$B$115,BU$1=Assumptions!$C$115,BU$1=Assumptions!$D$115,BU$1=Assumptions!$E$115,BU$1=Assumptions!$F$115),Assumptions!$E$12*Assumptions!$C$102/Assumptions!$C$104,0)</f>
        <v>0</v>
      </c>
      <c r="BV40" s="126">
        <f>IF(OR(BV$1=Assumptions!$B$115,BV$1=Assumptions!$C$115,BV$1=Assumptions!$D$115,BV$1=Assumptions!$E$115,BV$1=Assumptions!$F$115),Assumptions!$E$12*Assumptions!$C$102/Assumptions!$C$104,0)</f>
        <v>0</v>
      </c>
      <c r="BW40" s="126">
        <f>IF(OR(BW$1=Assumptions!$B$115,BW$1=Assumptions!$C$115,BW$1=Assumptions!$D$115,BW$1=Assumptions!$E$115,BW$1=Assumptions!$F$115),Assumptions!$E$12*Assumptions!$C$102/Assumptions!$C$104,0)</f>
        <v>0</v>
      </c>
      <c r="BX40" s="126">
        <f>IF(OR(BX$1=Assumptions!$B$115,BX$1=Assumptions!$C$115,BX$1=Assumptions!$D$115,BX$1=Assumptions!$E$115,BX$1=Assumptions!$F$115),Assumptions!$E$12*Assumptions!$C$102/Assumptions!$C$104,0)</f>
        <v>0</v>
      </c>
      <c r="BY40" s="126">
        <f>IF(OR(BY$1=Assumptions!$B$115,BY$1=Assumptions!$C$115,BY$1=Assumptions!$D$115,BY$1=Assumptions!$E$115,BY$1=Assumptions!$F$115),Assumptions!$E$12*Assumptions!$C$102/Assumptions!$C$104,0)</f>
        <v>0</v>
      </c>
      <c r="BZ40" s="126">
        <f>IF(OR(BZ$1=Assumptions!$B$115,BZ$1=Assumptions!$C$115,BZ$1=Assumptions!$D$115,BZ$1=Assumptions!$E$115,BZ$1=Assumptions!$F$115),Assumptions!$E$12*Assumptions!$C$102/Assumptions!$C$104,0)</f>
        <v>0</v>
      </c>
      <c r="CA40" s="126">
        <f>IF(OR(CA$1=Assumptions!$B$115,CA$1=Assumptions!$C$115,CA$1=Assumptions!$D$115,CA$1=Assumptions!$E$115,CA$1=Assumptions!$F$115),Assumptions!$E$12*Assumptions!$C$102/Assumptions!$C$104,0)</f>
        <v>0</v>
      </c>
      <c r="CB40" s="126">
        <f>IF(OR(CB$1=Assumptions!$B$115,CB$1=Assumptions!$C$115,CB$1=Assumptions!$D$115,CB$1=Assumptions!$E$115,CB$1=Assumptions!$F$115),Assumptions!$E$12*Assumptions!$C$102/Assumptions!$C$104,0)</f>
        <v>0</v>
      </c>
      <c r="CC40" s="126">
        <f>IF(OR(CC$1=Assumptions!$B$115,CC$1=Assumptions!$C$115,CC$1=Assumptions!$D$115,CC$1=Assumptions!$E$115,CC$1=Assumptions!$F$115),Assumptions!$E$12*Assumptions!$C$102/Assumptions!$C$104,0)</f>
        <v>0</v>
      </c>
      <c r="CD40" s="126">
        <f>IF(OR(CD$1=Assumptions!$B$115,CD$1=Assumptions!$C$115,CD$1=Assumptions!$D$115,CD$1=Assumptions!$E$115,CD$1=Assumptions!$F$115),Assumptions!$E$12*Assumptions!$C$102/Assumptions!$C$104,0)</f>
        <v>0</v>
      </c>
      <c r="CE40" s="126">
        <f>IF(OR(CE$1=Assumptions!$B$115,CE$1=Assumptions!$C$115,CE$1=Assumptions!$D$115,CE$1=Assumptions!$E$115,CE$1=Assumptions!$F$115),Assumptions!$E$12*Assumptions!$C$102/Assumptions!$C$104,0)</f>
        <v>0</v>
      </c>
      <c r="CF40" s="126">
        <f>IF(OR(CF$1=Assumptions!$B$115,CF$1=Assumptions!$C$115,CF$1=Assumptions!$D$115,CF$1=Assumptions!$E$115,CF$1=Assumptions!$F$115),Assumptions!$E$12*Assumptions!$C$102/Assumptions!$C$104,0)</f>
        <v>0</v>
      </c>
      <c r="CG40" s="126">
        <f>IF(OR(CG$1=Assumptions!$B$115,CG$1=Assumptions!$C$115,CG$1=Assumptions!$D$115,CG$1=Assumptions!$E$115,CG$1=Assumptions!$F$115),Assumptions!$E$12*Assumptions!$C$102/Assumptions!$C$104,0)</f>
        <v>0</v>
      </c>
      <c r="CH40" s="126">
        <f>IF(OR(CH$1=Assumptions!$B$115,CH$1=Assumptions!$C$115,CH$1=Assumptions!$D$115,CH$1=Assumptions!$E$115,CH$1=Assumptions!$F$115),Assumptions!$E$12*Assumptions!$C$102/Assumptions!$C$104,0)</f>
        <v>0</v>
      </c>
      <c r="CI40" s="126">
        <f>IF(OR(CI$1=Assumptions!$B$115,CI$1=Assumptions!$C$115,CI$1=Assumptions!$D$115,CI$1=Assumptions!$E$115,CI$1=Assumptions!$F$115),Assumptions!$E$12*Assumptions!$C$102/Assumptions!$C$104,0)</f>
        <v>0</v>
      </c>
      <c r="CJ40" s="126">
        <f>IF(OR(CJ$1=Assumptions!$B$115,CJ$1=Assumptions!$C$115,CJ$1=Assumptions!$D$115,CJ$1=Assumptions!$E$115,CJ$1=Assumptions!$F$115),Assumptions!$E$12*Assumptions!$C$102/Assumptions!$C$104,0)</f>
        <v>0</v>
      </c>
      <c r="CK40" s="126">
        <f>IF(OR(CK$1=Assumptions!$B$115,CK$1=Assumptions!$C$115,CK$1=Assumptions!$D$115,CK$1=Assumptions!$E$115,CK$1=Assumptions!$F$115),Assumptions!$E$12*Assumptions!$C$102/Assumptions!$C$104,0)</f>
        <v>0</v>
      </c>
      <c r="CL40" s="126">
        <f>IF(OR(CL$1=Assumptions!$B$115,CL$1=Assumptions!$C$115,CL$1=Assumptions!$D$115,CL$1=Assumptions!$E$115,CL$1=Assumptions!$F$115),Assumptions!$E$12*Assumptions!$C$102/Assumptions!$C$104,0)</f>
        <v>0</v>
      </c>
      <c r="CM40" s="126">
        <f>IF(OR(CM$1=Assumptions!$B$115,CM$1=Assumptions!$C$115,CM$1=Assumptions!$D$115,CM$1=Assumptions!$E$115,CM$1=Assumptions!$F$115),Assumptions!$E$12*Assumptions!$C$102/Assumptions!$C$104,0)</f>
        <v>0</v>
      </c>
      <c r="CN40" s="126">
        <f>IF(OR(CN$1=Assumptions!$B$115,CN$1=Assumptions!$C$115,CN$1=Assumptions!$D$115,CN$1=Assumptions!$E$115,CN$1=Assumptions!$F$115),Assumptions!$E$12*Assumptions!$C$102/Assumptions!$C$104,0)</f>
        <v>0</v>
      </c>
      <c r="CO40" s="126">
        <f>IF(OR(CO$1=Assumptions!$B$115,CO$1=Assumptions!$C$115,CO$1=Assumptions!$D$115,CO$1=Assumptions!$E$115,CO$1=Assumptions!$F$115),Assumptions!$E$12*Assumptions!$C$102/Assumptions!$C$104,0)</f>
        <v>0</v>
      </c>
      <c r="CP40" s="126">
        <f>IF(OR(CP$1=Assumptions!$B$115,CP$1=Assumptions!$C$115,CP$1=Assumptions!$D$115,CP$1=Assumptions!$E$115,CP$1=Assumptions!$F$115),Assumptions!$E$12*Assumptions!$C$102/Assumptions!$C$104,0)</f>
        <v>0</v>
      </c>
      <c r="CQ40" s="126">
        <f>IF(OR(CQ$1=Assumptions!$B$115,CQ$1=Assumptions!$C$115,CQ$1=Assumptions!$D$115,CQ$1=Assumptions!$E$115,CQ$1=Assumptions!$F$115),Assumptions!$E$12*Assumptions!$C$102/Assumptions!$C$104,0)</f>
        <v>0</v>
      </c>
      <c r="CR40" s="126">
        <f>IF(OR(CR$1=Assumptions!$B$115,CR$1=Assumptions!$C$115,CR$1=Assumptions!$D$115,CR$1=Assumptions!$E$115,CR$1=Assumptions!$F$115),Assumptions!$E$12*Assumptions!$C$102/Assumptions!$C$104,0)</f>
        <v>0</v>
      </c>
      <c r="CS40" s="126">
        <f>IF(OR(CS$1=Assumptions!$B$115,CS$1=Assumptions!$C$115,CS$1=Assumptions!$D$115,CS$1=Assumptions!$E$115,CS$1=Assumptions!$F$115),Assumptions!$E$12*Assumptions!$C$102/Assumptions!$C$104,0)</f>
        <v>0</v>
      </c>
      <c r="CT40" s="126">
        <f>IF(OR(CT$1=Assumptions!$B$115,CT$1=Assumptions!$C$115,CT$1=Assumptions!$D$115,CT$1=Assumptions!$E$115,CT$1=Assumptions!$F$115),Assumptions!$E$12*Assumptions!$C$102/Assumptions!$C$104,0)</f>
        <v>0</v>
      </c>
      <c r="CU40" s="126">
        <f>IF(OR(CU$1=Assumptions!$B$115,CU$1=Assumptions!$C$115,CU$1=Assumptions!$D$115,CU$1=Assumptions!$E$115,CU$1=Assumptions!$F$115),Assumptions!$E$12*Assumptions!$C$102/Assumptions!$C$104,0)</f>
        <v>0</v>
      </c>
      <c r="CV40" s="126">
        <f>IF(OR(CV$1=Assumptions!$B$115,CV$1=Assumptions!$C$115,CV$1=Assumptions!$D$115,CV$1=Assumptions!$E$115,CV$1=Assumptions!$F$115),Assumptions!$E$12*Assumptions!$C$102/Assumptions!$C$104,0)</f>
        <v>0</v>
      </c>
      <c r="CW40" s="126">
        <f>IF(OR(CW$1=Assumptions!$B$115,CW$1=Assumptions!$C$115,CW$1=Assumptions!$D$115,CW$1=Assumptions!$E$115,CW$1=Assumptions!$F$115),Assumptions!$E$12*Assumptions!$C$102/Assumptions!$C$104,0)</f>
        <v>0</v>
      </c>
      <c r="CX40" s="126">
        <f>IF(OR(CX$1=Assumptions!$B$115,CX$1=Assumptions!$C$115,CX$1=Assumptions!$D$115,CX$1=Assumptions!$E$115,CX$1=Assumptions!$F$115),Assumptions!$E$12*Assumptions!$C$102/Assumptions!$C$104,0)</f>
        <v>0</v>
      </c>
      <c r="CY40" s="126">
        <f>IF(OR(CY$1=Assumptions!$B$115,CY$1=Assumptions!$C$115,CY$1=Assumptions!$D$115,CY$1=Assumptions!$E$115,CY$1=Assumptions!$F$115),Assumptions!$E$12*Assumptions!$C$102/Assumptions!$C$104,0)</f>
        <v>0</v>
      </c>
      <c r="CZ40" s="126">
        <f>IF(OR(CZ$1=Assumptions!$B$115,CZ$1=Assumptions!$C$115,CZ$1=Assumptions!$D$115,CZ$1=Assumptions!$E$115,CZ$1=Assumptions!$F$115),Assumptions!$E$12*Assumptions!$C$102/Assumptions!$C$104,0)</f>
        <v>0</v>
      </c>
      <c r="DA40" s="126">
        <f>IF(OR(DA$1=Assumptions!$B$115,DA$1=Assumptions!$C$115,DA$1=Assumptions!$D$115,DA$1=Assumptions!$E$115,DA$1=Assumptions!$F$115),Assumptions!$E$12*Assumptions!$C$102/Assumptions!$C$104,0)</f>
        <v>0</v>
      </c>
      <c r="DB40" s="126">
        <f>IF(OR(DB$1=Assumptions!$B$115,DB$1=Assumptions!$C$115,DB$1=Assumptions!$D$115,DB$1=Assumptions!$E$115,DB$1=Assumptions!$F$115),Assumptions!$E$12*Assumptions!$C$102/Assumptions!$C$104,0)</f>
        <v>0</v>
      </c>
      <c r="DC40" s="126">
        <f>IF(OR(DC$1=Assumptions!$B$115,DC$1=Assumptions!$C$115,DC$1=Assumptions!$D$115,DC$1=Assumptions!$E$115,DC$1=Assumptions!$F$115),Assumptions!$E$12*Assumptions!$C$102/Assumptions!$C$104,0)</f>
        <v>0</v>
      </c>
      <c r="DD40" s="126">
        <f>IF(OR(DD$1=Assumptions!$B$115,DD$1=Assumptions!$C$115,DD$1=Assumptions!$D$115,DD$1=Assumptions!$E$115,DD$1=Assumptions!$F$115),Assumptions!$E$12*Assumptions!$C$102/Assumptions!$C$104,0)</f>
        <v>0</v>
      </c>
      <c r="DE40" s="126">
        <f>IF(OR(DE$1=Assumptions!$B$115,DE$1=Assumptions!$C$115,DE$1=Assumptions!$D$115,DE$1=Assumptions!$E$115,DE$1=Assumptions!$F$115),Assumptions!$E$12*Assumptions!$C$102/Assumptions!$C$104,0)</f>
        <v>0</v>
      </c>
      <c r="DF40" s="126">
        <f>IF(OR(DF$1=Assumptions!$B$115,DF$1=Assumptions!$C$115,DF$1=Assumptions!$D$115,DF$1=Assumptions!$E$115,DF$1=Assumptions!$F$115),Assumptions!$E$12*Assumptions!$C$102/Assumptions!$C$104,0)</f>
        <v>0</v>
      </c>
      <c r="DG40" s="126">
        <f>IF(OR(DG$1=Assumptions!$B$115,DG$1=Assumptions!$C$115,DG$1=Assumptions!$D$115,DG$1=Assumptions!$E$115,DG$1=Assumptions!$F$115),Assumptions!$E$12*Assumptions!$C$102/Assumptions!$C$104,0)</f>
        <v>0</v>
      </c>
      <c r="DH40" s="126">
        <f>IF(OR(DH$1=Assumptions!$B$115,DH$1=Assumptions!$C$115,DH$1=Assumptions!$D$115,DH$1=Assumptions!$E$115,DH$1=Assumptions!$F$115),Assumptions!$E$12*Assumptions!$C$102/Assumptions!$C$104,0)</f>
        <v>0</v>
      </c>
      <c r="DI40" s="126">
        <f>IF(OR(DI$1=Assumptions!$B$115,DI$1=Assumptions!$C$115,DI$1=Assumptions!$D$115,DI$1=Assumptions!$E$115,DI$1=Assumptions!$F$115),Assumptions!$E$12*Assumptions!$C$102/Assumptions!$C$104,0)</f>
        <v>0</v>
      </c>
      <c r="DJ40" s="126">
        <f>IF(OR(DJ$1=Assumptions!$B$115,DJ$1=Assumptions!$C$115,DJ$1=Assumptions!$D$115,DJ$1=Assumptions!$E$115,DJ$1=Assumptions!$F$115),Assumptions!$E$12*Assumptions!$C$102/Assumptions!$C$104,0)</f>
        <v>0</v>
      </c>
      <c r="DK40" s="126">
        <f>IF(OR(DK$1=Assumptions!$B$115,DK$1=Assumptions!$C$115,DK$1=Assumptions!$D$115,DK$1=Assumptions!$E$115,DK$1=Assumptions!$F$115),Assumptions!$E$12*Assumptions!$C$102/Assumptions!$C$104,0)</f>
        <v>0</v>
      </c>
      <c r="DL40" s="126">
        <f>IF(OR(DL$1=Assumptions!$B$115,DL$1=Assumptions!$C$115,DL$1=Assumptions!$D$115,DL$1=Assumptions!$E$115,DL$1=Assumptions!$F$115),Assumptions!$E$12*Assumptions!$C$102/Assumptions!$C$104,0)</f>
        <v>0</v>
      </c>
      <c r="DM40" s="126">
        <f>IF(OR(DM$1=Assumptions!$B$115,DM$1=Assumptions!$C$115,DM$1=Assumptions!$D$115,DM$1=Assumptions!$E$115,DM$1=Assumptions!$F$115),Assumptions!$E$12*Assumptions!$C$102/Assumptions!$C$104,0)</f>
        <v>0</v>
      </c>
      <c r="DN40" s="126">
        <f>IF(OR(DN$1=Assumptions!$B$115,DN$1=Assumptions!$C$115,DN$1=Assumptions!$D$115,DN$1=Assumptions!$E$115,DN$1=Assumptions!$F$115),Assumptions!$E$12*Assumptions!$C$102/Assumptions!$C$104,0)</f>
        <v>0</v>
      </c>
      <c r="DO40" s="126">
        <f>IF(OR(DO$1=Assumptions!$B$115,DO$1=Assumptions!$C$115,DO$1=Assumptions!$D$115,DO$1=Assumptions!$E$115,DO$1=Assumptions!$F$115),Assumptions!$E$12*Assumptions!$C$102/Assumptions!$C$104,0)</f>
        <v>0</v>
      </c>
      <c r="DP40" s="126">
        <f>IF(OR(DP$1=Assumptions!$B$115,DP$1=Assumptions!$C$115,DP$1=Assumptions!$D$115,DP$1=Assumptions!$E$115,DP$1=Assumptions!$F$115),Assumptions!$E$12*Assumptions!$C$102/Assumptions!$C$104,0)</f>
        <v>0</v>
      </c>
      <c r="DQ40" s="126">
        <f>IF(OR(DQ$1=Assumptions!$B$115,DQ$1=Assumptions!$C$115,DQ$1=Assumptions!$D$115,DQ$1=Assumptions!$E$115,DQ$1=Assumptions!$F$115),Assumptions!$E$12*Assumptions!$C$102/Assumptions!$C$104,0)</f>
        <v>0</v>
      </c>
      <c r="DR40" s="126">
        <f>IF(OR(DR$1=Assumptions!$B$115,DR$1=Assumptions!$C$115,DR$1=Assumptions!$D$115,DR$1=Assumptions!$E$115,DR$1=Assumptions!$F$115),Assumptions!$E$12*Assumptions!$C$102/Assumptions!$C$104,0)</f>
        <v>0</v>
      </c>
      <c r="DS40" s="126">
        <f>IF(OR(DS$1=Assumptions!$B$115,DS$1=Assumptions!$C$115,DS$1=Assumptions!$D$115,DS$1=Assumptions!$E$115,DS$1=Assumptions!$F$115),Assumptions!$E$12*Assumptions!$C$102/Assumptions!$C$104,0)</f>
        <v>0</v>
      </c>
      <c r="DT40" s="126">
        <f>IF(OR(DT$1=Assumptions!$B$115,DT$1=Assumptions!$C$115,DT$1=Assumptions!$D$115,DT$1=Assumptions!$E$115,DT$1=Assumptions!$F$115),Assumptions!$E$12*Assumptions!$C$102/Assumptions!$C$104,0)</f>
        <v>0</v>
      </c>
      <c r="DU40" s="126">
        <f>IF(OR(DU$1=Assumptions!$B$115,DU$1=Assumptions!$C$115,DU$1=Assumptions!$D$115,DU$1=Assumptions!$E$115,DU$1=Assumptions!$F$115),Assumptions!$E$12*Assumptions!$C$102/Assumptions!$C$104,0)</f>
        <v>0</v>
      </c>
      <c r="DV40" s="126">
        <f>IF(OR(DV$1=Assumptions!$B$115,DV$1=Assumptions!$C$115,DV$1=Assumptions!$D$115,DV$1=Assumptions!$E$115,DV$1=Assumptions!$F$115),Assumptions!$E$12*Assumptions!$C$102/Assumptions!$C$104,0)</f>
        <v>0</v>
      </c>
      <c r="DW40" s="126">
        <f>IF(OR(DW$1=Assumptions!$B$115,DW$1=Assumptions!$C$115,DW$1=Assumptions!$D$115,DW$1=Assumptions!$E$115,DW$1=Assumptions!$F$115),Assumptions!$E$12*Assumptions!$C$102/Assumptions!$C$104,0)</f>
        <v>0</v>
      </c>
      <c r="DX40" s="126">
        <f>IF(OR(DX$1=Assumptions!$B$115,DX$1=Assumptions!$C$115,DX$1=Assumptions!$D$115,DX$1=Assumptions!$E$115,DX$1=Assumptions!$F$115),Assumptions!$E$12*Assumptions!$C$102/Assumptions!$C$104,0)</f>
        <v>0</v>
      </c>
      <c r="DY40" s="126">
        <f>IF(OR(DY$1=Assumptions!$B$115,DY$1=Assumptions!$C$115,DY$1=Assumptions!$D$115,DY$1=Assumptions!$E$115,DY$1=Assumptions!$F$115),Assumptions!$E$12*Assumptions!$C$102/Assumptions!$C$104,0)</f>
        <v>0</v>
      </c>
      <c r="DZ40" s="126">
        <f>IF(OR(DZ$1=Assumptions!$B$115,DZ$1=Assumptions!$C$115,DZ$1=Assumptions!$D$115,DZ$1=Assumptions!$E$115,DZ$1=Assumptions!$F$115),Assumptions!$E$12*Assumptions!$C$102/Assumptions!$C$104,0)</f>
        <v>0</v>
      </c>
      <c r="EA40" s="126">
        <f>IF(OR(EA$1=Assumptions!$B$115,EA$1=Assumptions!$C$115,EA$1=Assumptions!$D$115,EA$1=Assumptions!$E$115,EA$1=Assumptions!$F$115),Assumptions!$E$12*Assumptions!$C$102/Assumptions!$C$104,0)</f>
        <v>0</v>
      </c>
      <c r="EB40" s="126">
        <f>IF(OR(EB$1=Assumptions!$B$115,EB$1=Assumptions!$C$115,EB$1=Assumptions!$D$115,EB$1=Assumptions!$E$115,EB$1=Assumptions!$F$115),Assumptions!$E$12*Assumptions!$C$102/Assumptions!$C$104,0)</f>
        <v>0</v>
      </c>
      <c r="EC40" s="126">
        <f>IF(OR(EC$1=Assumptions!$B$115,EC$1=Assumptions!$C$115,EC$1=Assumptions!$D$115,EC$1=Assumptions!$E$115,EC$1=Assumptions!$F$115),Assumptions!$E$12*Assumptions!$C$102/Assumptions!$C$104,0)</f>
        <v>0</v>
      </c>
      <c r="ED40" s="126">
        <f>IF(OR(ED$1=Assumptions!$B$115,ED$1=Assumptions!$C$115,ED$1=Assumptions!$D$115,ED$1=Assumptions!$E$115,ED$1=Assumptions!$F$115),Assumptions!$E$12*Assumptions!$C$102/Assumptions!$C$104,0)</f>
        <v>0</v>
      </c>
      <c r="EE40" s="126">
        <f>IF(OR(EE$1=Assumptions!$B$115,EE$1=Assumptions!$C$115,EE$1=Assumptions!$D$115,EE$1=Assumptions!$E$115,EE$1=Assumptions!$F$115),Assumptions!$E$12*Assumptions!$C$102/Assumptions!$C$104,0)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101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186</v>
      </c>
      <c r="D43" s="49">
        <f>Assumptions!H42</f>
        <v>2474302.821</v>
      </c>
      <c r="E43" s="49">
        <f t="shared" ref="E43:EE43" si="7">D47</f>
        <v>2474302.821</v>
      </c>
      <c r="F43" s="49">
        <f t="shared" si="7"/>
        <v>2474302.821</v>
      </c>
      <c r="G43" s="49">
        <f t="shared" si="7"/>
        <v>2474302.821</v>
      </c>
      <c r="H43" s="49">
        <f t="shared" si="7"/>
        <v>2474302.821</v>
      </c>
      <c r="I43" s="49">
        <f t="shared" si="7"/>
        <v>2474302.821</v>
      </c>
      <c r="J43" s="49">
        <f t="shared" si="7"/>
        <v>2474302.821</v>
      </c>
      <c r="K43" s="49">
        <f t="shared" si="7"/>
        <v>2474302.821</v>
      </c>
      <c r="L43" s="49">
        <f t="shared" si="7"/>
        <v>2474302.821</v>
      </c>
      <c r="M43" s="49">
        <f t="shared" si="7"/>
        <v>2474302.821</v>
      </c>
      <c r="N43" s="49">
        <f t="shared" si="7"/>
        <v>2474302.821</v>
      </c>
      <c r="O43" s="49">
        <f t="shared" si="7"/>
        <v>2474302.821</v>
      </c>
      <c r="P43" s="49">
        <f t="shared" si="7"/>
        <v>2474302.821</v>
      </c>
      <c r="Q43" s="49">
        <f t="shared" si="7"/>
        <v>2474302.821</v>
      </c>
      <c r="R43" s="49">
        <f t="shared" si="7"/>
        <v>2474302.821</v>
      </c>
      <c r="S43" s="49">
        <f t="shared" si="7"/>
        <v>2474302.821</v>
      </c>
      <c r="T43" s="49">
        <f t="shared" si="7"/>
        <v>2474302.821</v>
      </c>
      <c r="U43" s="49">
        <f t="shared" si="7"/>
        <v>2474302.821</v>
      </c>
      <c r="V43" s="49">
        <f t="shared" si="7"/>
        <v>2474302.821</v>
      </c>
      <c r="W43" s="49">
        <f t="shared" si="7"/>
        <v>2474302.821</v>
      </c>
      <c r="X43" s="49">
        <f t="shared" si="7"/>
        <v>2474302.821</v>
      </c>
      <c r="Y43" s="49">
        <f t="shared" si="7"/>
        <v>2474302.821</v>
      </c>
      <c r="Z43" s="49">
        <f t="shared" si="7"/>
        <v>2474302.821</v>
      </c>
      <c r="AA43" s="49">
        <f t="shared" si="7"/>
        <v>2474302.821</v>
      </c>
      <c r="AB43" s="49">
        <f t="shared" si="7"/>
        <v>2474302.821</v>
      </c>
      <c r="AC43" s="49">
        <f t="shared" si="7"/>
        <v>2474302.821</v>
      </c>
      <c r="AD43" s="49">
        <f t="shared" si="7"/>
        <v>2474302.821</v>
      </c>
      <c r="AE43" s="49">
        <f t="shared" si="7"/>
        <v>2474302.821</v>
      </c>
      <c r="AF43" s="49">
        <f t="shared" si="7"/>
        <v>2474302.821</v>
      </c>
      <c r="AG43" s="49">
        <f t="shared" si="7"/>
        <v>2474302.821</v>
      </c>
      <c r="AH43" s="49">
        <f t="shared" si="7"/>
        <v>2474302.821</v>
      </c>
      <c r="AI43" s="49">
        <f t="shared" si="7"/>
        <v>2474302.821</v>
      </c>
      <c r="AJ43" s="49">
        <f t="shared" si="7"/>
        <v>2474302.821</v>
      </c>
      <c r="AK43" s="49">
        <f t="shared" si="7"/>
        <v>2474302.821</v>
      </c>
      <c r="AL43" s="49">
        <f t="shared" si="7"/>
        <v>2474302.821</v>
      </c>
      <c r="AM43" s="49">
        <f t="shared" si="7"/>
        <v>2474302.821</v>
      </c>
      <c r="AN43" s="49">
        <f t="shared" si="7"/>
        <v>2474302.821</v>
      </c>
      <c r="AO43" s="49">
        <f t="shared" si="7"/>
        <v>2471839.64</v>
      </c>
      <c r="AP43" s="49">
        <f t="shared" si="7"/>
        <v>2469364.142</v>
      </c>
      <c r="AQ43" s="49">
        <f t="shared" si="7"/>
        <v>2466876.268</v>
      </c>
      <c r="AR43" s="49">
        <f t="shared" si="7"/>
        <v>2464375.953</v>
      </c>
      <c r="AS43" s="49">
        <f t="shared" si="7"/>
        <v>2461863.138</v>
      </c>
      <c r="AT43" s="49">
        <f t="shared" si="7"/>
        <v>2459337.758</v>
      </c>
      <c r="AU43" s="49">
        <f t="shared" si="7"/>
        <v>2456799.751</v>
      </c>
      <c r="AV43" s="49">
        <f t="shared" si="7"/>
        <v>2454249.054</v>
      </c>
      <c r="AW43" s="49">
        <f t="shared" si="7"/>
        <v>2451685.604</v>
      </c>
      <c r="AX43" s="49">
        <f t="shared" si="7"/>
        <v>2449109.336</v>
      </c>
      <c r="AY43" s="49">
        <f t="shared" si="7"/>
        <v>2446520.187</v>
      </c>
      <c r="AZ43" s="49">
        <f t="shared" si="7"/>
        <v>2443918.093</v>
      </c>
      <c r="BA43" s="49">
        <f t="shared" si="7"/>
        <v>2441302.988</v>
      </c>
      <c r="BB43" s="49">
        <f t="shared" si="7"/>
        <v>2438674.807</v>
      </c>
      <c r="BC43" s="49">
        <f t="shared" si="7"/>
        <v>2436033.485</v>
      </c>
      <c r="BD43" s="49">
        <f t="shared" si="7"/>
        <v>2433378.957</v>
      </c>
      <c r="BE43" s="49">
        <f t="shared" si="7"/>
        <v>2430711.157</v>
      </c>
      <c r="BF43" s="49">
        <f t="shared" si="7"/>
        <v>2428030.017</v>
      </c>
      <c r="BG43" s="49">
        <f t="shared" si="7"/>
        <v>2425335.471</v>
      </c>
      <c r="BH43" s="49">
        <f t="shared" si="7"/>
        <v>2422627.453</v>
      </c>
      <c r="BI43" s="49">
        <f t="shared" si="7"/>
        <v>2419905.895</v>
      </c>
      <c r="BJ43" s="49">
        <f t="shared" si="7"/>
        <v>2417170.729</v>
      </c>
      <c r="BK43" s="49">
        <f t="shared" si="7"/>
        <v>2414421.887</v>
      </c>
      <c r="BL43" s="49">
        <f t="shared" si="7"/>
        <v>2411659.301</v>
      </c>
      <c r="BM43" s="49">
        <f t="shared" si="7"/>
        <v>2408882.902</v>
      </c>
      <c r="BN43" s="49">
        <f t="shared" si="7"/>
        <v>2406092.621</v>
      </c>
      <c r="BO43" s="49">
        <f t="shared" si="7"/>
        <v>2403288.388</v>
      </c>
      <c r="BP43" s="49">
        <f t="shared" si="7"/>
        <v>2400470.135</v>
      </c>
      <c r="BQ43" s="49">
        <f t="shared" si="7"/>
        <v>2397637.79</v>
      </c>
      <c r="BR43" s="49">
        <f t="shared" si="7"/>
        <v>2394791.283</v>
      </c>
      <c r="BS43" s="49">
        <f t="shared" si="7"/>
        <v>2391930.544</v>
      </c>
      <c r="BT43" s="49">
        <f t="shared" si="7"/>
        <v>2389055.501</v>
      </c>
      <c r="BU43" s="49">
        <f t="shared" si="7"/>
        <v>2386166.083</v>
      </c>
      <c r="BV43" s="49">
        <f t="shared" si="7"/>
        <v>2383262.218</v>
      </c>
      <c r="BW43" s="49">
        <f t="shared" si="7"/>
        <v>2380343.833</v>
      </c>
      <c r="BX43" s="49">
        <f t="shared" si="7"/>
        <v>2377410.857</v>
      </c>
      <c r="BY43" s="49">
        <f t="shared" si="7"/>
        <v>2374463.216</v>
      </c>
      <c r="BZ43" s="49">
        <f t="shared" si="7"/>
        <v>2371500.836</v>
      </c>
      <c r="CA43" s="49">
        <f t="shared" si="7"/>
        <v>2368523.645</v>
      </c>
      <c r="CB43" s="49">
        <f t="shared" si="7"/>
        <v>2365531.568</v>
      </c>
      <c r="CC43" s="49">
        <f t="shared" si="7"/>
        <v>2362524.53</v>
      </c>
      <c r="CD43" s="49">
        <f t="shared" si="7"/>
        <v>2359502.457</v>
      </c>
      <c r="CE43" s="49">
        <f t="shared" si="7"/>
        <v>2356465.274</v>
      </c>
      <c r="CF43" s="49">
        <f t="shared" si="7"/>
        <v>2353412.904</v>
      </c>
      <c r="CG43" s="49">
        <f t="shared" si="7"/>
        <v>2350345.273</v>
      </c>
      <c r="CH43" s="49">
        <f t="shared" si="7"/>
        <v>2347262.304</v>
      </c>
      <c r="CI43" s="49">
        <f t="shared" si="7"/>
        <v>2344163.92</v>
      </c>
      <c r="CJ43" s="49">
        <f t="shared" si="7"/>
        <v>2341050.044</v>
      </c>
      <c r="CK43" s="49">
        <f t="shared" si="7"/>
        <v>2337920.599</v>
      </c>
      <c r="CL43" s="49">
        <f t="shared" si="7"/>
        <v>2334775.506</v>
      </c>
      <c r="CM43" s="49">
        <f t="shared" si="7"/>
        <v>2331614.688</v>
      </c>
      <c r="CN43" s="49">
        <f t="shared" si="7"/>
        <v>2328438.066</v>
      </c>
      <c r="CO43" s="49">
        <f t="shared" si="7"/>
        <v>2325245.561</v>
      </c>
      <c r="CP43" s="49">
        <f t="shared" si="7"/>
        <v>2322037.093</v>
      </c>
      <c r="CQ43" s="49">
        <f t="shared" si="7"/>
        <v>2318812.583</v>
      </c>
      <c r="CR43" s="49">
        <f t="shared" si="7"/>
        <v>2315571.95</v>
      </c>
      <c r="CS43" s="49">
        <f t="shared" si="7"/>
        <v>2312315.115</v>
      </c>
      <c r="CT43" s="49">
        <f t="shared" si="7"/>
        <v>2309041.995</v>
      </c>
      <c r="CU43" s="49">
        <f t="shared" si="7"/>
        <v>2305752.509</v>
      </c>
      <c r="CV43" s="49">
        <f t="shared" si="7"/>
        <v>2302446.576</v>
      </c>
      <c r="CW43" s="49">
        <f t="shared" si="7"/>
        <v>2299124.113</v>
      </c>
      <c r="CX43" s="49">
        <f t="shared" si="7"/>
        <v>2295785.038</v>
      </c>
      <c r="CY43" s="49">
        <f t="shared" si="7"/>
        <v>2292429.268</v>
      </c>
      <c r="CZ43" s="49">
        <f t="shared" si="7"/>
        <v>2289056.719</v>
      </c>
      <c r="DA43" s="49">
        <f t="shared" si="7"/>
        <v>2285667.307</v>
      </c>
      <c r="DB43" s="49">
        <f t="shared" si="7"/>
        <v>2282260.948</v>
      </c>
      <c r="DC43" s="49">
        <f t="shared" si="7"/>
        <v>2278837.557</v>
      </c>
      <c r="DD43" s="49">
        <f t="shared" si="7"/>
        <v>2275397.049</v>
      </c>
      <c r="DE43" s="49">
        <f t="shared" si="7"/>
        <v>2271939.339</v>
      </c>
      <c r="DF43" s="49">
        <f t="shared" si="7"/>
        <v>2268464.34</v>
      </c>
      <c r="DG43" s="49">
        <f t="shared" si="7"/>
        <v>2264971.966</v>
      </c>
      <c r="DH43" s="49">
        <f t="shared" si="7"/>
        <v>2261462.13</v>
      </c>
      <c r="DI43" s="49">
        <f t="shared" si="7"/>
        <v>2257934.746</v>
      </c>
      <c r="DJ43" s="49">
        <f t="shared" si="7"/>
        <v>2254389.724</v>
      </c>
      <c r="DK43" s="49">
        <f t="shared" si="7"/>
        <v>2250826.977</v>
      </c>
      <c r="DL43" s="49">
        <f t="shared" si="7"/>
        <v>2247246.416</v>
      </c>
      <c r="DM43" s="49">
        <f t="shared" si="7"/>
        <v>2243647.953</v>
      </c>
      <c r="DN43" s="49">
        <f t="shared" si="7"/>
        <v>2240031.497</v>
      </c>
      <c r="DO43" s="49">
        <f t="shared" si="7"/>
        <v>2236396.959</v>
      </c>
      <c r="DP43" s="49">
        <f t="shared" si="7"/>
        <v>2232744.248</v>
      </c>
      <c r="DQ43" s="49">
        <f t="shared" si="7"/>
        <v>2229073.274</v>
      </c>
      <c r="DR43" s="49">
        <f t="shared" si="7"/>
        <v>2225383.945</v>
      </c>
      <c r="DS43" s="49">
        <f t="shared" si="7"/>
        <v>2221676.169</v>
      </c>
      <c r="DT43" s="49">
        <f t="shared" si="7"/>
        <v>2217949.854</v>
      </c>
      <c r="DU43" s="49">
        <f t="shared" si="7"/>
        <v>2214204.908</v>
      </c>
      <c r="DV43" s="49">
        <f t="shared" si="7"/>
        <v>2210441.237</v>
      </c>
      <c r="DW43" s="49">
        <f t="shared" si="7"/>
        <v>2206658.747</v>
      </c>
      <c r="DX43" s="49">
        <f t="shared" si="7"/>
        <v>2202857.345</v>
      </c>
      <c r="DY43" s="49">
        <f t="shared" si="7"/>
        <v>2199036.937</v>
      </c>
      <c r="DZ43" s="49">
        <f t="shared" si="7"/>
        <v>2195197.426</v>
      </c>
      <c r="EA43" s="49">
        <f t="shared" si="7"/>
        <v>2191338.717</v>
      </c>
      <c r="EB43" s="49">
        <f t="shared" si="7"/>
        <v>2187460.715</v>
      </c>
      <c r="EC43" s="49">
        <f t="shared" si="7"/>
        <v>2183563.323</v>
      </c>
      <c r="ED43" s="49">
        <f t="shared" si="7"/>
        <v>2179646.444</v>
      </c>
      <c r="EE43" s="49">
        <f t="shared" si="7"/>
        <v>2175709.981</v>
      </c>
    </row>
    <row r="44" ht="15.75" customHeight="1">
      <c r="A44" s="1"/>
      <c r="B44" s="1"/>
      <c r="C44" s="1" t="s">
        <v>187</v>
      </c>
      <c r="D44" s="49">
        <f>(D43*Assumptions!$H44/12)*IF(D1&gt;Assumptions!$H$47,1,0)</f>
        <v>0</v>
      </c>
      <c r="E44" s="49">
        <f>(E43*Assumptions!$H44/12)*IF(E1&gt;Assumptions!$H$47,1,0)</f>
        <v>0</v>
      </c>
      <c r="F44" s="49">
        <f>(F43*Assumptions!$H44/12)*IF(F1&gt;Assumptions!$H$47,1,0)</f>
        <v>0</v>
      </c>
      <c r="G44" s="49">
        <f>(G43*Assumptions!$H44/12)*IF(G1&gt;Assumptions!$H$47,1,0)</f>
        <v>0</v>
      </c>
      <c r="H44" s="49">
        <f>(H43*Assumptions!$H44/12)*IF(H1&gt;Assumptions!$H$47,1,0)</f>
        <v>0</v>
      </c>
      <c r="I44" s="49">
        <f>(I43*Assumptions!$H44/12)*IF(I1&gt;Assumptions!$H$47,1,0)</f>
        <v>0</v>
      </c>
      <c r="J44" s="49">
        <f>(J43*Assumptions!$H44/12)*IF(J1&gt;Assumptions!$H$47,1,0)</f>
        <v>0</v>
      </c>
      <c r="K44" s="49">
        <f>(K43*Assumptions!$H44/12)*IF(K1&gt;Assumptions!$H$47,1,0)</f>
        <v>0</v>
      </c>
      <c r="L44" s="49">
        <f>(L43*Assumptions!$H44/12)*IF(L1&gt;Assumptions!$H$47,1,0)</f>
        <v>0</v>
      </c>
      <c r="M44" s="49">
        <f>(M43*Assumptions!$H44/12)*IF(M1&gt;Assumptions!$H$47,1,0)</f>
        <v>0</v>
      </c>
      <c r="N44" s="49">
        <f>(N43*Assumptions!$H44/12)*IF(N1&gt;Assumptions!$H$47,1,0)</f>
        <v>0</v>
      </c>
      <c r="O44" s="49">
        <f>(O43*Assumptions!$H44/12)*IF(O1&gt;Assumptions!$H$47,1,0)</f>
        <v>0</v>
      </c>
      <c r="P44" s="49">
        <f>(P43*Assumptions!$H44/12)*IF(P1&gt;Assumptions!$H$47,1,0)</f>
        <v>0</v>
      </c>
      <c r="Q44" s="49">
        <f>(Q43*Assumptions!$H44/12)*IF(Q1&gt;Assumptions!$H$47,1,0)</f>
        <v>0</v>
      </c>
      <c r="R44" s="49">
        <f>(R43*Assumptions!$H44/12)*IF(R1&gt;Assumptions!$H$47,1,0)</f>
        <v>0</v>
      </c>
      <c r="S44" s="49">
        <f>(S43*Assumptions!$H44/12)*IF(S1&gt;Assumptions!$H$47,1,0)</f>
        <v>0</v>
      </c>
      <c r="T44" s="49">
        <f>(T43*Assumptions!$H44/12)*IF(T1&gt;Assumptions!$H$47,1,0)</f>
        <v>0</v>
      </c>
      <c r="U44" s="49">
        <f>(U43*Assumptions!$H44/12)*IF(U1&gt;Assumptions!$H$47,1,0)</f>
        <v>0</v>
      </c>
      <c r="V44" s="49">
        <f>(V43*Assumptions!$H44/12)*IF(V1&gt;Assumptions!$H$47,1,0)</f>
        <v>0</v>
      </c>
      <c r="W44" s="49">
        <f>(W43*Assumptions!$H44/12)*IF(W1&gt;Assumptions!$H$47,1,0)</f>
        <v>0</v>
      </c>
      <c r="X44" s="49">
        <f>(X43*Assumptions!$H44/12)*IF(X1&gt;Assumptions!$H$47,1,0)</f>
        <v>0</v>
      </c>
      <c r="Y44" s="49">
        <f>(Y43*Assumptions!$H44/12)*IF(Y1&gt;Assumptions!$H$47,1,0)</f>
        <v>0</v>
      </c>
      <c r="Z44" s="49">
        <f>(Z43*Assumptions!$H44/12)*IF(Z1&gt;Assumptions!$H$47,1,0)</f>
        <v>0</v>
      </c>
      <c r="AA44" s="49">
        <f>(AA43*Assumptions!$H44/12)*IF(AA1&gt;Assumptions!$H$47,1,0)</f>
        <v>0</v>
      </c>
      <c r="AB44" s="49">
        <f>(AB43*Assumptions!$H44/12)*IF(AB1&gt;Assumptions!$H$47,1,0)</f>
        <v>0</v>
      </c>
      <c r="AC44" s="49">
        <f>(AC43*Assumptions!$H44/12)*IF(AC1&gt;Assumptions!$H$47,1,0)</f>
        <v>0</v>
      </c>
      <c r="AD44" s="49">
        <f>(AD43*Assumptions!$H44/12)*IF(AD1&gt;Assumptions!$H$47,1,0)</f>
        <v>0</v>
      </c>
      <c r="AE44" s="49">
        <f>(AE43*Assumptions!$H44/12)*IF(AE1&gt;Assumptions!$H$47,1,0)</f>
        <v>0</v>
      </c>
      <c r="AF44" s="49">
        <f>(AF43*Assumptions!$H44/12)*IF(AF1&gt;Assumptions!$H$47,1,0)</f>
        <v>0</v>
      </c>
      <c r="AG44" s="49">
        <f>(AG43*Assumptions!$H44/12)*IF(AG1&gt;Assumptions!$H$47,1,0)</f>
        <v>0</v>
      </c>
      <c r="AH44" s="49">
        <f>(AH43*Assumptions!$H44/12)*IF(AH1&gt;Assumptions!$H$47,1,0)</f>
        <v>0</v>
      </c>
      <c r="AI44" s="49">
        <f>(AI43*Assumptions!$H44/12)*IF(AI1&gt;Assumptions!$H$47,1,0)</f>
        <v>0</v>
      </c>
      <c r="AJ44" s="49">
        <f>(AJ43*Assumptions!$H44/12)*IF(AJ1&gt;Assumptions!$H$47,1,0)</f>
        <v>0</v>
      </c>
      <c r="AK44" s="49">
        <f>(AK43*Assumptions!$H44/12)*IF(AK1&gt;Assumptions!$H$47,1,0)</f>
        <v>0</v>
      </c>
      <c r="AL44" s="49">
        <f>(AL43*Assumptions!$H44/12)*IF(AL1&gt;Assumptions!$H$47,1,0)</f>
        <v>0</v>
      </c>
      <c r="AM44" s="49">
        <f>(AM43*Assumptions!$H44/12)*IF(AM1&gt;Assumptions!$H$47,1,0)</f>
        <v>0</v>
      </c>
      <c r="AN44" s="49">
        <f>(AN43*Assumptions!$H44/12)*IF(AN1&gt;Assumptions!$H$47,1,0)</f>
        <v>12371.51411</v>
      </c>
      <c r="AO44" s="49">
        <f>(AO43*Assumptions!$H44/12)*IF(AO1&gt;Assumptions!$H$47,1,0)</f>
        <v>12359.1982</v>
      </c>
      <c r="AP44" s="49">
        <f>(AP43*Assumptions!$H44/12)*IF(AP1&gt;Assumptions!$H$47,1,0)</f>
        <v>12346.82071</v>
      </c>
      <c r="AQ44" s="49">
        <f>(AQ43*Assumptions!$H44/12)*IF(AQ1&gt;Assumptions!$H$47,1,0)</f>
        <v>12334.38134</v>
      </c>
      <c r="AR44" s="49">
        <f>(AR43*Assumptions!$H44/12)*IF(AR1&gt;Assumptions!$H$47,1,0)</f>
        <v>12321.87977</v>
      </c>
      <c r="AS44" s="49">
        <f>(AS43*Assumptions!$H44/12)*IF(AS1&gt;Assumptions!$H$47,1,0)</f>
        <v>12309.31569</v>
      </c>
      <c r="AT44" s="49">
        <f>(AT43*Assumptions!$H44/12)*IF(AT1&gt;Assumptions!$H$47,1,0)</f>
        <v>12296.68879</v>
      </c>
      <c r="AU44" s="49">
        <f>(AU43*Assumptions!$H44/12)*IF(AU1&gt;Assumptions!$H$47,1,0)</f>
        <v>12283.99875</v>
      </c>
      <c r="AV44" s="49">
        <f>(AV43*Assumptions!$H44/12)*IF(AV1&gt;Assumptions!$H$47,1,0)</f>
        <v>12271.24527</v>
      </c>
      <c r="AW44" s="49">
        <f>(AW43*Assumptions!$H44/12)*IF(AW1&gt;Assumptions!$H$47,1,0)</f>
        <v>12258.42802</v>
      </c>
      <c r="AX44" s="49">
        <f>(AX43*Assumptions!$H44/12)*IF(AX1&gt;Assumptions!$H$47,1,0)</f>
        <v>12245.54668</v>
      </c>
      <c r="AY44" s="49">
        <f>(AY43*Assumptions!$H44/12)*IF(AY1&gt;Assumptions!$H$47,1,0)</f>
        <v>12232.60094</v>
      </c>
      <c r="AZ44" s="49">
        <f>(AZ43*Assumptions!$H44/12)*IF(AZ1&gt;Assumptions!$H$47,1,0)</f>
        <v>12219.59046</v>
      </c>
      <c r="BA44" s="49">
        <f>(BA43*Assumptions!$H44/12)*IF(BA1&gt;Assumptions!$H$47,1,0)</f>
        <v>12206.51494</v>
      </c>
      <c r="BB44" s="49">
        <f>(BB43*Assumptions!$H44/12)*IF(BB1&gt;Assumptions!$H$47,1,0)</f>
        <v>12193.37404</v>
      </c>
      <c r="BC44" s="49">
        <f>(BC43*Assumptions!$H44/12)*IF(BC1&gt;Assumptions!$H$47,1,0)</f>
        <v>12180.16743</v>
      </c>
      <c r="BD44" s="49">
        <f>(BD43*Assumptions!$H44/12)*IF(BD1&gt;Assumptions!$H$47,1,0)</f>
        <v>12166.89479</v>
      </c>
      <c r="BE44" s="49">
        <f>(BE43*Assumptions!$H44/12)*IF(BE1&gt;Assumptions!$H$47,1,0)</f>
        <v>12153.55578</v>
      </c>
      <c r="BF44" s="49">
        <f>(BF43*Assumptions!$H44/12)*IF(BF1&gt;Assumptions!$H$47,1,0)</f>
        <v>12140.15008</v>
      </c>
      <c r="BG44" s="49">
        <f>(BG43*Assumptions!$H44/12)*IF(BG1&gt;Assumptions!$H$47,1,0)</f>
        <v>12126.67736</v>
      </c>
      <c r="BH44" s="49">
        <f>(BH43*Assumptions!$H44/12)*IF(BH1&gt;Assumptions!$H$47,1,0)</f>
        <v>12113.13727</v>
      </c>
      <c r="BI44" s="49">
        <f>(BI43*Assumptions!$H44/12)*IF(BI1&gt;Assumptions!$H$47,1,0)</f>
        <v>12099.52947</v>
      </c>
      <c r="BJ44" s="49">
        <f>(BJ43*Assumptions!$H44/12)*IF(BJ1&gt;Assumptions!$H$47,1,0)</f>
        <v>12085.85364</v>
      </c>
      <c r="BK44" s="49">
        <f>(BK43*Assumptions!$H44/12)*IF(BK1&gt;Assumptions!$H$47,1,0)</f>
        <v>12072.10943</v>
      </c>
      <c r="BL44" s="49">
        <f>(BL43*Assumptions!$H44/12)*IF(BL1&gt;Assumptions!$H$47,1,0)</f>
        <v>12058.2965</v>
      </c>
      <c r="BM44" s="49">
        <f>(BM43*Assumptions!$H44/12)*IF(BM1&gt;Assumptions!$H$47,1,0)</f>
        <v>12044.41451</v>
      </c>
      <c r="BN44" s="49">
        <f>(BN43*Assumptions!$H44/12)*IF(BN1&gt;Assumptions!$H$47,1,0)</f>
        <v>12030.4631</v>
      </c>
      <c r="BO44" s="49">
        <f>(BO43*Assumptions!$H44/12)*IF(BO1&gt;Assumptions!$H$47,1,0)</f>
        <v>12016.44194</v>
      </c>
      <c r="BP44" s="49">
        <f>(BP43*Assumptions!$H44/12)*IF(BP1&gt;Assumptions!$H$47,1,0)</f>
        <v>12002.35067</v>
      </c>
      <c r="BQ44" s="49">
        <f>(BQ43*Assumptions!$H44/12)*IF(BQ1&gt;Assumptions!$H$47,1,0)</f>
        <v>11988.18895</v>
      </c>
      <c r="BR44" s="49">
        <f>(BR43*Assumptions!$H44/12)*IF(BR1&gt;Assumptions!$H$47,1,0)</f>
        <v>11973.95642</v>
      </c>
      <c r="BS44" s="49">
        <f>(BS43*Assumptions!$H44/12)*IF(BS1&gt;Assumptions!$H$47,1,0)</f>
        <v>11959.65272</v>
      </c>
      <c r="BT44" s="49">
        <f>(BT43*Assumptions!$H44/12)*IF(BT1&gt;Assumptions!$H$47,1,0)</f>
        <v>11945.27751</v>
      </c>
      <c r="BU44" s="49">
        <f>(BU43*Assumptions!$H44/12)*IF(BU1&gt;Assumptions!$H$47,1,0)</f>
        <v>11930.83042</v>
      </c>
      <c r="BV44" s="49">
        <f>(BV43*Assumptions!$H44/12)*IF(BV1&gt;Assumptions!$H$47,1,0)</f>
        <v>11916.31109</v>
      </c>
      <c r="BW44" s="49">
        <f>(BW43*Assumptions!$H44/12)*IF(BW1&gt;Assumptions!$H$47,1,0)</f>
        <v>11901.71917</v>
      </c>
      <c r="BX44" s="49">
        <f>(BX43*Assumptions!$H44/12)*IF(BX1&gt;Assumptions!$H$47,1,0)</f>
        <v>11887.05429</v>
      </c>
      <c r="BY44" s="49">
        <f>(BY43*Assumptions!$H44/12)*IF(BY1&gt;Assumptions!$H$47,1,0)</f>
        <v>11872.31608</v>
      </c>
      <c r="BZ44" s="49">
        <f>(BZ43*Assumptions!$H44/12)*IF(BZ1&gt;Assumptions!$H$47,1,0)</f>
        <v>11857.50418</v>
      </c>
      <c r="CA44" s="49">
        <f>(CA43*Assumptions!$H44/12)*IF(CA1&gt;Assumptions!$H$47,1,0)</f>
        <v>11842.61822</v>
      </c>
      <c r="CB44" s="49">
        <f>(CB43*Assumptions!$H44/12)*IF(CB1&gt;Assumptions!$H$47,1,0)</f>
        <v>11827.65784</v>
      </c>
      <c r="CC44" s="49">
        <f>(CC43*Assumptions!$H44/12)*IF(CC1&gt;Assumptions!$H$47,1,0)</f>
        <v>11812.62265</v>
      </c>
      <c r="CD44" s="49">
        <f>(CD43*Assumptions!$H44/12)*IF(CD1&gt;Assumptions!$H$47,1,0)</f>
        <v>11797.51228</v>
      </c>
      <c r="CE44" s="49">
        <f>(CE43*Assumptions!$H44/12)*IF(CE1&gt;Assumptions!$H$47,1,0)</f>
        <v>11782.32637</v>
      </c>
      <c r="CF44" s="49">
        <f>(CF43*Assumptions!$H44/12)*IF(CF1&gt;Assumptions!$H$47,1,0)</f>
        <v>11767.06452</v>
      </c>
      <c r="CG44" s="49">
        <f>(CG43*Assumptions!$H44/12)*IF(CG1&gt;Assumptions!$H$47,1,0)</f>
        <v>11751.72637</v>
      </c>
      <c r="CH44" s="49">
        <f>(CH43*Assumptions!$H44/12)*IF(CH1&gt;Assumptions!$H$47,1,0)</f>
        <v>11736.31152</v>
      </c>
      <c r="CI44" s="49">
        <f>(CI43*Assumptions!$H44/12)*IF(CI1&gt;Assumptions!$H$47,1,0)</f>
        <v>11720.8196</v>
      </c>
      <c r="CJ44" s="49">
        <f>(CJ43*Assumptions!$H44/12)*IF(CJ1&gt;Assumptions!$H$47,1,0)</f>
        <v>11705.25022</v>
      </c>
      <c r="CK44" s="49">
        <f>(CK43*Assumptions!$H44/12)*IF(CK1&gt;Assumptions!$H$47,1,0)</f>
        <v>11689.60299</v>
      </c>
      <c r="CL44" s="49">
        <f>(CL43*Assumptions!$H44/12)*IF(CL1&gt;Assumptions!$H$47,1,0)</f>
        <v>11673.87753</v>
      </c>
      <c r="CM44" s="49">
        <f>(CM43*Assumptions!$H44/12)*IF(CM1&gt;Assumptions!$H$47,1,0)</f>
        <v>11658.07344</v>
      </c>
      <c r="CN44" s="49">
        <f>(CN43*Assumptions!$H44/12)*IF(CN1&gt;Assumptions!$H$47,1,0)</f>
        <v>11642.19033</v>
      </c>
      <c r="CO44" s="49">
        <f>(CO43*Assumptions!$H44/12)*IF(CO1&gt;Assumptions!$H$47,1,0)</f>
        <v>11626.2278</v>
      </c>
      <c r="CP44" s="49">
        <f>(CP43*Assumptions!$H44/12)*IF(CP1&gt;Assumptions!$H$47,1,0)</f>
        <v>11610.18547</v>
      </c>
      <c r="CQ44" s="49">
        <f>(CQ43*Assumptions!$H44/12)*IF(CQ1&gt;Assumptions!$H$47,1,0)</f>
        <v>11594.06292</v>
      </c>
      <c r="CR44" s="49">
        <f>(CR43*Assumptions!$H44/12)*IF(CR1&gt;Assumptions!$H$47,1,0)</f>
        <v>11577.85975</v>
      </c>
      <c r="CS44" s="49">
        <f>(CS43*Assumptions!$H44/12)*IF(CS1&gt;Assumptions!$H$47,1,0)</f>
        <v>11561.57557</v>
      </c>
      <c r="CT44" s="49">
        <f>(CT43*Assumptions!$H44/12)*IF(CT1&gt;Assumptions!$H$47,1,0)</f>
        <v>11545.20997</v>
      </c>
      <c r="CU44" s="49">
        <f>(CU43*Assumptions!$H44/12)*IF(CU1&gt;Assumptions!$H$47,1,0)</f>
        <v>11528.76255</v>
      </c>
      <c r="CV44" s="49">
        <f>(CV43*Assumptions!$H44/12)*IF(CV1&gt;Assumptions!$H$47,1,0)</f>
        <v>11512.23288</v>
      </c>
      <c r="CW44" s="49">
        <f>(CW43*Assumptions!$H44/12)*IF(CW1&gt;Assumptions!$H$47,1,0)</f>
        <v>11495.62057</v>
      </c>
      <c r="CX44" s="49">
        <f>(CX43*Assumptions!$H44/12)*IF(CX1&gt;Assumptions!$H$47,1,0)</f>
        <v>11478.92519</v>
      </c>
      <c r="CY44" s="49">
        <f>(CY43*Assumptions!$H44/12)*IF(CY1&gt;Assumptions!$H$47,1,0)</f>
        <v>11462.14634</v>
      </c>
      <c r="CZ44" s="49">
        <f>(CZ43*Assumptions!$H44/12)*IF(CZ1&gt;Assumptions!$H$47,1,0)</f>
        <v>11445.28359</v>
      </c>
      <c r="DA44" s="49">
        <f>(DA43*Assumptions!$H44/12)*IF(DA1&gt;Assumptions!$H$47,1,0)</f>
        <v>11428.33653</v>
      </c>
      <c r="DB44" s="49">
        <f>(DB43*Assumptions!$H44/12)*IF(DB1&gt;Assumptions!$H$47,1,0)</f>
        <v>11411.30474</v>
      </c>
      <c r="DC44" s="49">
        <f>(DC43*Assumptions!$H44/12)*IF(DC1&gt;Assumptions!$H$47,1,0)</f>
        <v>11394.18779</v>
      </c>
      <c r="DD44" s="49">
        <f>(DD43*Assumptions!$H44/12)*IF(DD1&gt;Assumptions!$H$47,1,0)</f>
        <v>11376.98525</v>
      </c>
      <c r="DE44" s="49">
        <f>(DE43*Assumptions!$H44/12)*IF(DE1&gt;Assumptions!$H$47,1,0)</f>
        <v>11359.69669</v>
      </c>
      <c r="DF44" s="49">
        <f>(DF43*Assumptions!$H44/12)*IF(DF1&gt;Assumptions!$H$47,1,0)</f>
        <v>11342.3217</v>
      </c>
      <c r="DG44" s="49">
        <f>(DG43*Assumptions!$H44/12)*IF(DG1&gt;Assumptions!$H$47,1,0)</f>
        <v>11324.85983</v>
      </c>
      <c r="DH44" s="49">
        <f>(DH43*Assumptions!$H44/12)*IF(DH1&gt;Assumptions!$H$47,1,0)</f>
        <v>11307.31065</v>
      </c>
      <c r="DI44" s="49">
        <f>(DI43*Assumptions!$H44/12)*IF(DI1&gt;Assumptions!$H$47,1,0)</f>
        <v>11289.67373</v>
      </c>
      <c r="DJ44" s="49">
        <f>(DJ43*Assumptions!$H44/12)*IF(DJ1&gt;Assumptions!$H$47,1,0)</f>
        <v>11271.94862</v>
      </c>
      <c r="DK44" s="49">
        <f>(DK43*Assumptions!$H44/12)*IF(DK1&gt;Assumptions!$H$47,1,0)</f>
        <v>11254.13488</v>
      </c>
      <c r="DL44" s="49">
        <f>(DL43*Assumptions!$H44/12)*IF(DL1&gt;Assumptions!$H$47,1,0)</f>
        <v>11236.23208</v>
      </c>
      <c r="DM44" s="49">
        <f>(DM43*Assumptions!$H44/12)*IF(DM1&gt;Assumptions!$H$47,1,0)</f>
        <v>11218.23976</v>
      </c>
      <c r="DN44" s="49">
        <f>(DN43*Assumptions!$H44/12)*IF(DN1&gt;Assumptions!$H$47,1,0)</f>
        <v>11200.15748</v>
      </c>
      <c r="DO44" s="49">
        <f>(DO43*Assumptions!$H44/12)*IF(DO1&gt;Assumptions!$H$47,1,0)</f>
        <v>11181.98479</v>
      </c>
      <c r="DP44" s="49">
        <f>(DP43*Assumptions!$H44/12)*IF(DP1&gt;Assumptions!$H$47,1,0)</f>
        <v>11163.72124</v>
      </c>
      <c r="DQ44" s="49">
        <f>(DQ43*Assumptions!$H44/12)*IF(DQ1&gt;Assumptions!$H$47,1,0)</f>
        <v>11145.36637</v>
      </c>
      <c r="DR44" s="49">
        <f>(DR43*Assumptions!$H44/12)*IF(DR1&gt;Assumptions!$H$47,1,0)</f>
        <v>11126.91972</v>
      </c>
      <c r="DS44" s="49">
        <f>(DS43*Assumptions!$H44/12)*IF(DS1&gt;Assumptions!$H$47,1,0)</f>
        <v>11108.38084</v>
      </c>
      <c r="DT44" s="49">
        <f>(DT43*Assumptions!$H44/12)*IF(DT1&gt;Assumptions!$H$47,1,0)</f>
        <v>11089.74927</v>
      </c>
      <c r="DU44" s="49">
        <f>(DU43*Assumptions!$H44/12)*IF(DU1&gt;Assumptions!$H$47,1,0)</f>
        <v>11071.02454</v>
      </c>
      <c r="DV44" s="49">
        <f>(DV43*Assumptions!$H44/12)*IF(DV1&gt;Assumptions!$H$47,1,0)</f>
        <v>11052.20618</v>
      </c>
      <c r="DW44" s="49">
        <f>(DW43*Assumptions!$H44/12)*IF(DW1&gt;Assumptions!$H$47,1,0)</f>
        <v>11033.29374</v>
      </c>
      <c r="DX44" s="49">
        <f>(DX43*Assumptions!$H44/12)*IF(DX1&gt;Assumptions!$H$47,1,0)</f>
        <v>11014.28673</v>
      </c>
      <c r="DY44" s="49">
        <f>(DY43*Assumptions!$H44/12)*IF(DY1&gt;Assumptions!$H$47,1,0)</f>
        <v>10995.18468</v>
      </c>
      <c r="DZ44" s="49">
        <f>(DZ43*Assumptions!$H44/12)*IF(DZ1&gt;Assumptions!$H$47,1,0)</f>
        <v>10975.98713</v>
      </c>
      <c r="EA44" s="49">
        <f>(EA43*Assumptions!$H44/12)*IF(EA1&gt;Assumptions!$H$47,1,0)</f>
        <v>10956.69359</v>
      </c>
      <c r="EB44" s="49">
        <f>(EB43*Assumptions!$H44/12)*IF(EB1&gt;Assumptions!$H$47,1,0)</f>
        <v>10937.30358</v>
      </c>
      <c r="EC44" s="49">
        <f>(EC43*Assumptions!$H44/12)*IF(EC1&gt;Assumptions!$H$47,1,0)</f>
        <v>10917.81662</v>
      </c>
      <c r="ED44" s="49">
        <f>(ED43*Assumptions!$H44/12)*IF(ED1&gt;Assumptions!$H$47,1,0)</f>
        <v>10898.23222</v>
      </c>
      <c r="EE44" s="49">
        <f>(EE43*Assumptions!$H44/12)*IF(EE1&gt;Assumptions!$H$47,1,0)</f>
        <v>10878.54991</v>
      </c>
    </row>
    <row r="45" ht="15.75" customHeight="1">
      <c r="A45" s="1"/>
      <c r="B45" s="1"/>
      <c r="C45" s="1" t="s">
        <v>211</v>
      </c>
      <c r="D45" s="49">
        <f t="shared" ref="D45:EE45" si="8">D46-D44</f>
        <v>0</v>
      </c>
      <c r="E45" s="49">
        <f t="shared" si="8"/>
        <v>0</v>
      </c>
      <c r="F45" s="49">
        <f t="shared" si="8"/>
        <v>0</v>
      </c>
      <c r="G45" s="49">
        <f t="shared" si="8"/>
        <v>0</v>
      </c>
      <c r="H45" s="49">
        <f t="shared" si="8"/>
        <v>0</v>
      </c>
      <c r="I45" s="49">
        <f t="shared" si="8"/>
        <v>0</v>
      </c>
      <c r="J45" s="49">
        <f t="shared" si="8"/>
        <v>0</v>
      </c>
      <c r="K45" s="49">
        <f t="shared" si="8"/>
        <v>0</v>
      </c>
      <c r="L45" s="49">
        <f t="shared" si="8"/>
        <v>0</v>
      </c>
      <c r="M45" s="49">
        <f t="shared" si="8"/>
        <v>0</v>
      </c>
      <c r="N45" s="49">
        <f t="shared" si="8"/>
        <v>0</v>
      </c>
      <c r="O45" s="49">
        <f t="shared" si="8"/>
        <v>0</v>
      </c>
      <c r="P45" s="49">
        <f t="shared" si="8"/>
        <v>0</v>
      </c>
      <c r="Q45" s="49">
        <f t="shared" si="8"/>
        <v>0</v>
      </c>
      <c r="R45" s="49">
        <f t="shared" si="8"/>
        <v>0</v>
      </c>
      <c r="S45" s="49">
        <f t="shared" si="8"/>
        <v>0</v>
      </c>
      <c r="T45" s="49">
        <f t="shared" si="8"/>
        <v>0</v>
      </c>
      <c r="U45" s="49">
        <f t="shared" si="8"/>
        <v>0</v>
      </c>
      <c r="V45" s="49">
        <f t="shared" si="8"/>
        <v>0</v>
      </c>
      <c r="W45" s="49">
        <f t="shared" si="8"/>
        <v>0</v>
      </c>
      <c r="X45" s="49">
        <f t="shared" si="8"/>
        <v>0</v>
      </c>
      <c r="Y45" s="49">
        <f t="shared" si="8"/>
        <v>0</v>
      </c>
      <c r="Z45" s="49">
        <f t="shared" si="8"/>
        <v>0</v>
      </c>
      <c r="AA45" s="49">
        <f t="shared" si="8"/>
        <v>0</v>
      </c>
      <c r="AB45" s="49">
        <f t="shared" si="8"/>
        <v>0</v>
      </c>
      <c r="AC45" s="49">
        <f t="shared" si="8"/>
        <v>0</v>
      </c>
      <c r="AD45" s="49">
        <f t="shared" si="8"/>
        <v>0</v>
      </c>
      <c r="AE45" s="49">
        <f t="shared" si="8"/>
        <v>0</v>
      </c>
      <c r="AF45" s="49">
        <f t="shared" si="8"/>
        <v>0</v>
      </c>
      <c r="AG45" s="49">
        <f t="shared" si="8"/>
        <v>0</v>
      </c>
      <c r="AH45" s="49">
        <f t="shared" si="8"/>
        <v>0</v>
      </c>
      <c r="AI45" s="49">
        <f t="shared" si="8"/>
        <v>0</v>
      </c>
      <c r="AJ45" s="49">
        <f t="shared" si="8"/>
        <v>0</v>
      </c>
      <c r="AK45" s="49">
        <f t="shared" si="8"/>
        <v>0</v>
      </c>
      <c r="AL45" s="49">
        <f t="shared" si="8"/>
        <v>0</v>
      </c>
      <c r="AM45" s="49">
        <f t="shared" si="8"/>
        <v>0</v>
      </c>
      <c r="AN45" s="49">
        <f t="shared" si="8"/>
        <v>2463.181452</v>
      </c>
      <c r="AO45" s="49">
        <f t="shared" si="8"/>
        <v>2475.49736</v>
      </c>
      <c r="AP45" s="49">
        <f t="shared" si="8"/>
        <v>2487.874846</v>
      </c>
      <c r="AQ45" s="49">
        <f t="shared" si="8"/>
        <v>2500.314221</v>
      </c>
      <c r="AR45" s="49">
        <f t="shared" si="8"/>
        <v>2512.815792</v>
      </c>
      <c r="AS45" s="49">
        <f t="shared" si="8"/>
        <v>2525.379871</v>
      </c>
      <c r="AT45" s="49">
        <f t="shared" si="8"/>
        <v>2538.00677</v>
      </c>
      <c r="AU45" s="49">
        <f t="shared" si="8"/>
        <v>2550.696804</v>
      </c>
      <c r="AV45" s="49">
        <f t="shared" si="8"/>
        <v>2563.450288</v>
      </c>
      <c r="AW45" s="49">
        <f t="shared" si="8"/>
        <v>2576.267539</v>
      </c>
      <c r="AX45" s="49">
        <f t="shared" si="8"/>
        <v>2589.148877</v>
      </c>
      <c r="AY45" s="49">
        <f t="shared" si="8"/>
        <v>2602.094621</v>
      </c>
      <c r="AZ45" s="49">
        <f t="shared" si="8"/>
        <v>2615.105095</v>
      </c>
      <c r="BA45" s="49">
        <f t="shared" si="8"/>
        <v>2628.18062</v>
      </c>
      <c r="BB45" s="49">
        <f t="shared" si="8"/>
        <v>2641.321523</v>
      </c>
      <c r="BC45" s="49">
        <f t="shared" si="8"/>
        <v>2654.528131</v>
      </c>
      <c r="BD45" s="49">
        <f t="shared" si="8"/>
        <v>2667.800771</v>
      </c>
      <c r="BE45" s="49">
        <f t="shared" si="8"/>
        <v>2681.139775</v>
      </c>
      <c r="BF45" s="49">
        <f t="shared" si="8"/>
        <v>2694.545474</v>
      </c>
      <c r="BG45" s="49">
        <f t="shared" si="8"/>
        <v>2708.018201</v>
      </c>
      <c r="BH45" s="49">
        <f t="shared" si="8"/>
        <v>2721.558293</v>
      </c>
      <c r="BI45" s="49">
        <f t="shared" si="8"/>
        <v>2735.166084</v>
      </c>
      <c r="BJ45" s="49">
        <f t="shared" si="8"/>
        <v>2748.841914</v>
      </c>
      <c r="BK45" s="49">
        <f t="shared" si="8"/>
        <v>2762.586124</v>
      </c>
      <c r="BL45" s="49">
        <f t="shared" si="8"/>
        <v>2776.399055</v>
      </c>
      <c r="BM45" s="49">
        <f t="shared" si="8"/>
        <v>2790.28105</v>
      </c>
      <c r="BN45" s="49">
        <f t="shared" si="8"/>
        <v>2804.232455</v>
      </c>
      <c r="BO45" s="49">
        <f t="shared" si="8"/>
        <v>2818.253617</v>
      </c>
      <c r="BP45" s="49">
        <f t="shared" si="8"/>
        <v>2832.344885</v>
      </c>
      <c r="BQ45" s="49">
        <f t="shared" si="8"/>
        <v>2846.50661</v>
      </c>
      <c r="BR45" s="49">
        <f t="shared" si="8"/>
        <v>2860.739143</v>
      </c>
      <c r="BS45" s="49">
        <f t="shared" si="8"/>
        <v>2875.042839</v>
      </c>
      <c r="BT45" s="49">
        <f t="shared" si="8"/>
        <v>2889.418053</v>
      </c>
      <c r="BU45" s="49">
        <f t="shared" si="8"/>
        <v>2903.865143</v>
      </c>
      <c r="BV45" s="49">
        <f t="shared" si="8"/>
        <v>2918.384469</v>
      </c>
      <c r="BW45" s="49">
        <f t="shared" si="8"/>
        <v>2932.976391</v>
      </c>
      <c r="BX45" s="49">
        <f t="shared" si="8"/>
        <v>2947.641273</v>
      </c>
      <c r="BY45" s="49">
        <f t="shared" si="8"/>
        <v>2962.379479</v>
      </c>
      <c r="BZ45" s="49">
        <f t="shared" si="8"/>
        <v>2977.191377</v>
      </c>
      <c r="CA45" s="49">
        <f t="shared" si="8"/>
        <v>2992.077334</v>
      </c>
      <c r="CB45" s="49">
        <f t="shared" si="8"/>
        <v>3007.03772</v>
      </c>
      <c r="CC45" s="49">
        <f t="shared" si="8"/>
        <v>3022.072909</v>
      </c>
      <c r="CD45" s="49">
        <f t="shared" si="8"/>
        <v>3037.183274</v>
      </c>
      <c r="CE45" s="49">
        <f t="shared" si="8"/>
        <v>3052.36919</v>
      </c>
      <c r="CF45" s="49">
        <f t="shared" si="8"/>
        <v>3067.631036</v>
      </c>
      <c r="CG45" s="49">
        <f t="shared" si="8"/>
        <v>3082.969191</v>
      </c>
      <c r="CH45" s="49">
        <f t="shared" si="8"/>
        <v>3098.384037</v>
      </c>
      <c r="CI45" s="49">
        <f t="shared" si="8"/>
        <v>3113.875957</v>
      </c>
      <c r="CJ45" s="49">
        <f t="shared" si="8"/>
        <v>3129.445337</v>
      </c>
      <c r="CK45" s="49">
        <f t="shared" si="8"/>
        <v>3145.092564</v>
      </c>
      <c r="CL45" s="49">
        <f t="shared" si="8"/>
        <v>3160.818027</v>
      </c>
      <c r="CM45" s="49">
        <f t="shared" si="8"/>
        <v>3176.622117</v>
      </c>
      <c r="CN45" s="49">
        <f t="shared" si="8"/>
        <v>3192.505227</v>
      </c>
      <c r="CO45" s="49">
        <f t="shared" si="8"/>
        <v>3208.467753</v>
      </c>
      <c r="CP45" s="49">
        <f t="shared" si="8"/>
        <v>3224.510092</v>
      </c>
      <c r="CQ45" s="49">
        <f t="shared" si="8"/>
        <v>3240.632643</v>
      </c>
      <c r="CR45" s="49">
        <f t="shared" si="8"/>
        <v>3256.835806</v>
      </c>
      <c r="CS45" s="49">
        <f t="shared" si="8"/>
        <v>3273.119985</v>
      </c>
      <c r="CT45" s="49">
        <f t="shared" si="8"/>
        <v>3289.485585</v>
      </c>
      <c r="CU45" s="49">
        <f t="shared" si="8"/>
        <v>3305.933013</v>
      </c>
      <c r="CV45" s="49">
        <f t="shared" si="8"/>
        <v>3322.462678</v>
      </c>
      <c r="CW45" s="49">
        <f t="shared" si="8"/>
        <v>3339.074991</v>
      </c>
      <c r="CX45" s="49">
        <f t="shared" si="8"/>
        <v>3355.770366</v>
      </c>
      <c r="CY45" s="49">
        <f t="shared" si="8"/>
        <v>3372.549218</v>
      </c>
      <c r="CZ45" s="49">
        <f t="shared" si="8"/>
        <v>3389.411964</v>
      </c>
      <c r="DA45" s="49">
        <f t="shared" si="8"/>
        <v>3406.359024</v>
      </c>
      <c r="DB45" s="49">
        <f t="shared" si="8"/>
        <v>3423.390819</v>
      </c>
      <c r="DC45" s="49">
        <f t="shared" si="8"/>
        <v>3440.507773</v>
      </c>
      <c r="DD45" s="49">
        <f t="shared" si="8"/>
        <v>3457.710312</v>
      </c>
      <c r="DE45" s="49">
        <f t="shared" si="8"/>
        <v>3474.998863</v>
      </c>
      <c r="DF45" s="49">
        <f t="shared" si="8"/>
        <v>3492.373858</v>
      </c>
      <c r="DG45" s="49">
        <f t="shared" si="8"/>
        <v>3509.835727</v>
      </c>
      <c r="DH45" s="49">
        <f t="shared" si="8"/>
        <v>3527.384906</v>
      </c>
      <c r="DI45" s="49">
        <f t="shared" si="8"/>
        <v>3545.02183</v>
      </c>
      <c r="DJ45" s="49">
        <f t="shared" si="8"/>
        <v>3562.746939</v>
      </c>
      <c r="DK45" s="49">
        <f t="shared" si="8"/>
        <v>3580.560674</v>
      </c>
      <c r="DL45" s="49">
        <f t="shared" si="8"/>
        <v>3598.463477</v>
      </c>
      <c r="DM45" s="49">
        <f t="shared" si="8"/>
        <v>3616.455795</v>
      </c>
      <c r="DN45" s="49">
        <f t="shared" si="8"/>
        <v>3634.538074</v>
      </c>
      <c r="DO45" s="49">
        <f t="shared" si="8"/>
        <v>3652.710764</v>
      </c>
      <c r="DP45" s="49">
        <f t="shared" si="8"/>
        <v>3670.974318</v>
      </c>
      <c r="DQ45" s="49">
        <f t="shared" si="8"/>
        <v>3689.32919</v>
      </c>
      <c r="DR45" s="49">
        <f t="shared" si="8"/>
        <v>3707.775836</v>
      </c>
      <c r="DS45" s="49">
        <f t="shared" si="8"/>
        <v>3726.314715</v>
      </c>
      <c r="DT45" s="49">
        <f t="shared" si="8"/>
        <v>3744.946288</v>
      </c>
      <c r="DU45" s="49">
        <f t="shared" si="8"/>
        <v>3763.67102</v>
      </c>
      <c r="DV45" s="49">
        <f t="shared" si="8"/>
        <v>3782.489375</v>
      </c>
      <c r="DW45" s="49">
        <f t="shared" si="8"/>
        <v>3801.401822</v>
      </c>
      <c r="DX45" s="49">
        <f t="shared" si="8"/>
        <v>3820.408831</v>
      </c>
      <c r="DY45" s="49">
        <f t="shared" si="8"/>
        <v>3839.510875</v>
      </c>
      <c r="DZ45" s="49">
        <f t="shared" si="8"/>
        <v>3858.708429</v>
      </c>
      <c r="EA45" s="49">
        <f t="shared" si="8"/>
        <v>3878.001972</v>
      </c>
      <c r="EB45" s="49">
        <f t="shared" si="8"/>
        <v>3897.391981</v>
      </c>
      <c r="EC45" s="49">
        <f t="shared" si="8"/>
        <v>3916.878941</v>
      </c>
      <c r="ED45" s="49">
        <f t="shared" si="8"/>
        <v>3936.463336</v>
      </c>
      <c r="EE45" s="49">
        <f t="shared" si="8"/>
        <v>3956.145653</v>
      </c>
    </row>
    <row r="46" ht="15.75" customHeight="1">
      <c r="A46" s="1"/>
      <c r="B46" s="1"/>
      <c r="C46" s="1" t="s">
        <v>212</v>
      </c>
      <c r="D46" s="49">
        <f>-PMT(Assumptions!$H44/12,Assumptions!$H45*12,Assumptions!$H42)*IF(D1&gt;Assumptions!$H$47,1,0)</f>
        <v>0</v>
      </c>
      <c r="E46" s="49">
        <f>-PMT(Assumptions!$H44/12,Assumptions!$H45*12,Assumptions!$H42)*IF(E1&gt;Assumptions!$H$47,1,0)</f>
        <v>0</v>
      </c>
      <c r="F46" s="49">
        <f>-PMT(Assumptions!$H44/12,Assumptions!$H45*12,Assumptions!$H42)*IF(F1&gt;Assumptions!$H$47,1,0)</f>
        <v>0</v>
      </c>
      <c r="G46" s="49">
        <f>-PMT(Assumptions!$H44/12,Assumptions!$H45*12,Assumptions!$H42)*IF(G1&gt;Assumptions!$H$47,1,0)</f>
        <v>0</v>
      </c>
      <c r="H46" s="49">
        <f>-PMT(Assumptions!$H44/12,Assumptions!$H45*12,Assumptions!$H42)*IF(H1&gt;Assumptions!$H$47,1,0)</f>
        <v>0</v>
      </c>
      <c r="I46" s="49">
        <f>-PMT(Assumptions!$H44/12,Assumptions!$H45*12,Assumptions!$H42)*IF(I1&gt;Assumptions!$H$47,1,0)</f>
        <v>0</v>
      </c>
      <c r="J46" s="49">
        <f>-PMT(Assumptions!$H44/12,Assumptions!$H45*12,Assumptions!$H42)*IF(J1&gt;Assumptions!$H$47,1,0)</f>
        <v>0</v>
      </c>
      <c r="K46" s="49">
        <f>-PMT(Assumptions!$H44/12,Assumptions!$H45*12,Assumptions!$H42)*IF(K1&gt;Assumptions!$H$47,1,0)</f>
        <v>0</v>
      </c>
      <c r="L46" s="49">
        <f>-PMT(Assumptions!$H44/12,Assumptions!$H45*12,Assumptions!$H42)*IF(L1&gt;Assumptions!$H$47,1,0)</f>
        <v>0</v>
      </c>
      <c r="M46" s="49">
        <f>-PMT(Assumptions!$H44/12,Assumptions!$H45*12,Assumptions!$H42)*IF(M1&gt;Assumptions!$H$47,1,0)</f>
        <v>0</v>
      </c>
      <c r="N46" s="49">
        <f>-PMT(Assumptions!$H44/12,Assumptions!$H45*12,Assumptions!$H42)*IF(N1&gt;Assumptions!$H$47,1,0)</f>
        <v>0</v>
      </c>
      <c r="O46" s="49">
        <f>-PMT(Assumptions!$H44/12,Assumptions!$H45*12,Assumptions!$H42)*IF(O1&gt;Assumptions!$H$47,1,0)</f>
        <v>0</v>
      </c>
      <c r="P46" s="49">
        <f>-PMT(Assumptions!$H44/12,Assumptions!$H45*12,Assumptions!$H42)*IF(P1&gt;Assumptions!$H$47,1,0)</f>
        <v>0</v>
      </c>
      <c r="Q46" s="49">
        <f>-PMT(Assumptions!$H44/12,Assumptions!$H45*12,Assumptions!$H42)*IF(Q1&gt;Assumptions!$H$47,1,0)</f>
        <v>0</v>
      </c>
      <c r="R46" s="49">
        <f>-PMT(Assumptions!$H44/12,Assumptions!$H45*12,Assumptions!$H42)*IF(R1&gt;Assumptions!$H$47,1,0)</f>
        <v>0</v>
      </c>
      <c r="S46" s="49">
        <f>-PMT(Assumptions!$H44/12,Assumptions!$H45*12,Assumptions!$H42)*IF(S1&gt;Assumptions!$H$47,1,0)</f>
        <v>0</v>
      </c>
      <c r="T46" s="49">
        <f>-PMT(Assumptions!$H44/12,Assumptions!$H45*12,Assumptions!$H42)*IF(T1&gt;Assumptions!$H$47,1,0)</f>
        <v>0</v>
      </c>
      <c r="U46" s="49">
        <f>-PMT(Assumptions!$H44/12,Assumptions!$H45*12,Assumptions!$H42)*IF(U1&gt;Assumptions!$H$47,1,0)</f>
        <v>0</v>
      </c>
      <c r="V46" s="49">
        <f>-PMT(Assumptions!$H44/12,Assumptions!$H45*12,Assumptions!$H42)*IF(V1&gt;Assumptions!$H$47,1,0)</f>
        <v>0</v>
      </c>
      <c r="W46" s="49">
        <f>-PMT(Assumptions!$H44/12,Assumptions!$H45*12,Assumptions!$H42)*IF(W1&gt;Assumptions!$H$47,1,0)</f>
        <v>0</v>
      </c>
      <c r="X46" s="49">
        <f>-PMT(Assumptions!$H44/12,Assumptions!$H45*12,Assumptions!$H42)*IF(X1&gt;Assumptions!$H$47,1,0)</f>
        <v>0</v>
      </c>
      <c r="Y46" s="49">
        <f>-PMT(Assumptions!$H44/12,Assumptions!$H45*12,Assumptions!$H42)*IF(Y1&gt;Assumptions!$H$47,1,0)</f>
        <v>0</v>
      </c>
      <c r="Z46" s="49">
        <f>-PMT(Assumptions!$H44/12,Assumptions!$H45*12,Assumptions!$H42)*IF(Z1&gt;Assumptions!$H$47,1,0)</f>
        <v>0</v>
      </c>
      <c r="AA46" s="49">
        <f>-PMT(Assumptions!$H44/12,Assumptions!$H45*12,Assumptions!$H42)*IF(AA1&gt;Assumptions!$H$47,1,0)</f>
        <v>0</v>
      </c>
      <c r="AB46" s="49">
        <f>-PMT(Assumptions!$H44/12,Assumptions!$H45*12,Assumptions!$H42)*IF(AB1&gt;Assumptions!$H$47,1,0)</f>
        <v>0</v>
      </c>
      <c r="AC46" s="49">
        <f>-PMT(Assumptions!$H44/12,Assumptions!$H45*12,Assumptions!$H42)*IF(AC1&gt;Assumptions!$H$47,1,0)</f>
        <v>0</v>
      </c>
      <c r="AD46" s="49">
        <f>-PMT(Assumptions!$H44/12,Assumptions!$H45*12,Assumptions!$H42)*IF(AD1&gt;Assumptions!$H$47,1,0)</f>
        <v>0</v>
      </c>
      <c r="AE46" s="49">
        <f>-PMT(Assumptions!$H44/12,Assumptions!$H45*12,Assumptions!$H42)*IF(AE1&gt;Assumptions!$H$47,1,0)</f>
        <v>0</v>
      </c>
      <c r="AF46" s="49">
        <f>-PMT(Assumptions!$H44/12,Assumptions!$H45*12,Assumptions!$H42)*IF(AF1&gt;Assumptions!$H$47,1,0)</f>
        <v>0</v>
      </c>
      <c r="AG46" s="49">
        <f>-PMT(Assumptions!$H44/12,Assumptions!$H45*12,Assumptions!$H42)*IF(AG1&gt;Assumptions!$H$47,1,0)</f>
        <v>0</v>
      </c>
      <c r="AH46" s="49">
        <f>-PMT(Assumptions!$H44/12,Assumptions!$H45*12,Assumptions!$H42)*IF(AH1&gt;Assumptions!$H$47,1,0)</f>
        <v>0</v>
      </c>
      <c r="AI46" s="49">
        <f>-PMT(Assumptions!$H44/12,Assumptions!$H45*12,Assumptions!$H42)*IF(AI1&gt;Assumptions!$H$47,1,0)</f>
        <v>0</v>
      </c>
      <c r="AJ46" s="49">
        <f>-PMT(Assumptions!$H44/12,Assumptions!$H45*12,Assumptions!$H42)*IF(AJ1&gt;Assumptions!$H$47,1,0)</f>
        <v>0</v>
      </c>
      <c r="AK46" s="49">
        <f>-PMT(Assumptions!$H44/12,Assumptions!$H45*12,Assumptions!$H42)*IF(AK1&gt;Assumptions!$H$47,1,0)</f>
        <v>0</v>
      </c>
      <c r="AL46" s="49">
        <f>-PMT(Assumptions!$H44/12,Assumptions!$H45*12,Assumptions!$H42)*IF(AL1&gt;Assumptions!$H$47,1,0)</f>
        <v>0</v>
      </c>
      <c r="AM46" s="49">
        <f>-PMT(Assumptions!$H44/12,Assumptions!$H45*12,Assumptions!$H42)*IF(AM1&gt;Assumptions!$H$47,1,0)</f>
        <v>0</v>
      </c>
      <c r="AN46" s="49">
        <f>-PMT(Assumptions!$H44/12,Assumptions!$H45*12,Assumptions!$H42)*IF(AN1&gt;Assumptions!$H$47,1,0)</f>
        <v>14834.69556</v>
      </c>
      <c r="AO46" s="49">
        <f>-PMT(Assumptions!$H44/12,Assumptions!$H45*12,Assumptions!$H42)*IF(AO1&gt;Assumptions!$H$47,1,0)</f>
        <v>14834.69556</v>
      </c>
      <c r="AP46" s="49">
        <f>-PMT(Assumptions!$H44/12,Assumptions!$H45*12,Assumptions!$H42)*IF(AP1&gt;Assumptions!$H$47,1,0)</f>
        <v>14834.69556</v>
      </c>
      <c r="AQ46" s="49">
        <f>-PMT(Assumptions!$H44/12,Assumptions!$H45*12,Assumptions!$H42)*IF(AQ1&gt;Assumptions!$H$47,1,0)</f>
        <v>14834.69556</v>
      </c>
      <c r="AR46" s="49">
        <f>-PMT(Assumptions!$H44/12,Assumptions!$H45*12,Assumptions!$H42)*IF(AR1&gt;Assumptions!$H$47,1,0)</f>
        <v>14834.69556</v>
      </c>
      <c r="AS46" s="49">
        <f>-PMT(Assumptions!$H44/12,Assumptions!$H45*12,Assumptions!$H42)*IF(AS1&gt;Assumptions!$H$47,1,0)</f>
        <v>14834.69556</v>
      </c>
      <c r="AT46" s="49">
        <f>-PMT(Assumptions!$H44/12,Assumptions!$H45*12,Assumptions!$H42)*IF(AT1&gt;Assumptions!$H$47,1,0)</f>
        <v>14834.69556</v>
      </c>
      <c r="AU46" s="49">
        <f>-PMT(Assumptions!$H44/12,Assumptions!$H45*12,Assumptions!$H42)*IF(AU1&gt;Assumptions!$H$47,1,0)</f>
        <v>14834.69556</v>
      </c>
      <c r="AV46" s="49">
        <f>-PMT(Assumptions!$H44/12,Assumptions!$H45*12,Assumptions!$H42)*IF(AV1&gt;Assumptions!$H$47,1,0)</f>
        <v>14834.69556</v>
      </c>
      <c r="AW46" s="49">
        <f>-PMT(Assumptions!$H44/12,Assumptions!$H45*12,Assumptions!$H42)*IF(AW1&gt;Assumptions!$H$47,1,0)</f>
        <v>14834.69556</v>
      </c>
      <c r="AX46" s="49">
        <f>-PMT(Assumptions!$H44/12,Assumptions!$H45*12,Assumptions!$H42)*IF(AX1&gt;Assumptions!$H$47,1,0)</f>
        <v>14834.69556</v>
      </c>
      <c r="AY46" s="49">
        <f>-PMT(Assumptions!$H44/12,Assumptions!$H45*12,Assumptions!$H42)*IF(AY1&gt;Assumptions!$H$47,1,0)</f>
        <v>14834.69556</v>
      </c>
      <c r="AZ46" s="49">
        <f>-PMT(Assumptions!$H44/12,Assumptions!$H45*12,Assumptions!$H42)*IF(AZ1&gt;Assumptions!$H$47,1,0)</f>
        <v>14834.69556</v>
      </c>
      <c r="BA46" s="49">
        <f>-PMT(Assumptions!$H44/12,Assumptions!$H45*12,Assumptions!$H42)*IF(BA1&gt;Assumptions!$H$47,1,0)</f>
        <v>14834.69556</v>
      </c>
      <c r="BB46" s="49">
        <f>-PMT(Assumptions!$H44/12,Assumptions!$H45*12,Assumptions!$H42)*IF(BB1&gt;Assumptions!$H$47,1,0)</f>
        <v>14834.69556</v>
      </c>
      <c r="BC46" s="49">
        <f>-PMT(Assumptions!$H44/12,Assumptions!$H45*12,Assumptions!$H42)*IF(BC1&gt;Assumptions!$H$47,1,0)</f>
        <v>14834.69556</v>
      </c>
      <c r="BD46" s="49">
        <f>-PMT(Assumptions!$H44/12,Assumptions!$H45*12,Assumptions!$H42)*IF(BD1&gt;Assumptions!$H$47,1,0)</f>
        <v>14834.69556</v>
      </c>
      <c r="BE46" s="49">
        <f>-PMT(Assumptions!$H44/12,Assumptions!$H45*12,Assumptions!$H42)*IF(BE1&gt;Assumptions!$H$47,1,0)</f>
        <v>14834.69556</v>
      </c>
      <c r="BF46" s="49">
        <f>-PMT(Assumptions!$H44/12,Assumptions!$H45*12,Assumptions!$H42)*IF(BF1&gt;Assumptions!$H$47,1,0)</f>
        <v>14834.69556</v>
      </c>
      <c r="BG46" s="49">
        <f>-PMT(Assumptions!$H44/12,Assumptions!$H45*12,Assumptions!$H42)*IF(BG1&gt;Assumptions!$H$47,1,0)</f>
        <v>14834.69556</v>
      </c>
      <c r="BH46" s="49">
        <f>-PMT(Assumptions!$H44/12,Assumptions!$H45*12,Assumptions!$H42)*IF(BH1&gt;Assumptions!$H$47,1,0)</f>
        <v>14834.69556</v>
      </c>
      <c r="BI46" s="49">
        <f>-PMT(Assumptions!$H44/12,Assumptions!$H45*12,Assumptions!$H42)*IF(BI1&gt;Assumptions!$H$47,1,0)</f>
        <v>14834.69556</v>
      </c>
      <c r="BJ46" s="49">
        <f>-PMT(Assumptions!$H44/12,Assumptions!$H45*12,Assumptions!$H42)*IF(BJ1&gt;Assumptions!$H$47,1,0)</f>
        <v>14834.69556</v>
      </c>
      <c r="BK46" s="49">
        <f>-PMT(Assumptions!$H44/12,Assumptions!$H45*12,Assumptions!$H42)*IF(BK1&gt;Assumptions!$H$47,1,0)</f>
        <v>14834.69556</v>
      </c>
      <c r="BL46" s="49">
        <f>-PMT(Assumptions!$H44/12,Assumptions!$H45*12,Assumptions!$H42)*IF(BL1&gt;Assumptions!$H$47,1,0)</f>
        <v>14834.69556</v>
      </c>
      <c r="BM46" s="49">
        <f>-PMT(Assumptions!$H44/12,Assumptions!$H45*12,Assumptions!$H42)*IF(BM1&gt;Assumptions!$H$47,1,0)</f>
        <v>14834.69556</v>
      </c>
      <c r="BN46" s="49">
        <f>-PMT(Assumptions!$H44/12,Assumptions!$H45*12,Assumptions!$H42)*IF(BN1&gt;Assumptions!$H$47,1,0)</f>
        <v>14834.69556</v>
      </c>
      <c r="BO46" s="49">
        <f>-PMT(Assumptions!$H44/12,Assumptions!$H45*12,Assumptions!$H42)*IF(BO1&gt;Assumptions!$H$47,1,0)</f>
        <v>14834.69556</v>
      </c>
      <c r="BP46" s="49">
        <f>-PMT(Assumptions!$H44/12,Assumptions!$H45*12,Assumptions!$H42)*IF(BP1&gt;Assumptions!$H$47,1,0)</f>
        <v>14834.69556</v>
      </c>
      <c r="BQ46" s="49">
        <f>-PMT(Assumptions!$H44/12,Assumptions!$H45*12,Assumptions!$H42)*IF(BQ1&gt;Assumptions!$H$47,1,0)</f>
        <v>14834.69556</v>
      </c>
      <c r="BR46" s="49">
        <f>-PMT(Assumptions!$H44/12,Assumptions!$H45*12,Assumptions!$H42)*IF(BR1&gt;Assumptions!$H$47,1,0)</f>
        <v>14834.69556</v>
      </c>
      <c r="BS46" s="49">
        <f>-PMT(Assumptions!$H44/12,Assumptions!$H45*12,Assumptions!$H42)*IF(BS1&gt;Assumptions!$H$47,1,0)</f>
        <v>14834.69556</v>
      </c>
      <c r="BT46" s="49">
        <f>-PMT(Assumptions!$H44/12,Assumptions!$H45*12,Assumptions!$H42)*IF(BT1&gt;Assumptions!$H$47,1,0)</f>
        <v>14834.69556</v>
      </c>
      <c r="BU46" s="49">
        <f>-PMT(Assumptions!$H44/12,Assumptions!$H45*12,Assumptions!$H42)*IF(BU1&gt;Assumptions!$H$47,1,0)</f>
        <v>14834.69556</v>
      </c>
      <c r="BV46" s="49">
        <f>-PMT(Assumptions!$H44/12,Assumptions!$H45*12,Assumptions!$H42)*IF(BV1&gt;Assumptions!$H$47,1,0)</f>
        <v>14834.69556</v>
      </c>
      <c r="BW46" s="49">
        <f>-PMT(Assumptions!$H44/12,Assumptions!$H45*12,Assumptions!$H42)*IF(BW1&gt;Assumptions!$H$47,1,0)</f>
        <v>14834.69556</v>
      </c>
      <c r="BX46" s="49">
        <f>-PMT(Assumptions!$H44/12,Assumptions!$H45*12,Assumptions!$H42)*IF(BX1&gt;Assumptions!$H$47,1,0)</f>
        <v>14834.69556</v>
      </c>
      <c r="BY46" s="49">
        <f>-PMT(Assumptions!$H44/12,Assumptions!$H45*12,Assumptions!$H42)*IF(BY1&gt;Assumptions!$H$47,1,0)</f>
        <v>14834.69556</v>
      </c>
      <c r="BZ46" s="49">
        <f>-PMT(Assumptions!$H44/12,Assumptions!$H45*12,Assumptions!$H42)*IF(BZ1&gt;Assumptions!$H$47,1,0)</f>
        <v>14834.69556</v>
      </c>
      <c r="CA46" s="49">
        <f>-PMT(Assumptions!$H44/12,Assumptions!$H45*12,Assumptions!$H42)*IF(CA1&gt;Assumptions!$H$47,1,0)</f>
        <v>14834.69556</v>
      </c>
      <c r="CB46" s="49">
        <f>-PMT(Assumptions!$H44/12,Assumptions!$H45*12,Assumptions!$H42)*IF(CB1&gt;Assumptions!$H$47,1,0)</f>
        <v>14834.69556</v>
      </c>
      <c r="CC46" s="49">
        <f>-PMT(Assumptions!$H44/12,Assumptions!$H45*12,Assumptions!$H42)*IF(CC1&gt;Assumptions!$H$47,1,0)</f>
        <v>14834.69556</v>
      </c>
      <c r="CD46" s="49">
        <f>-PMT(Assumptions!$H44/12,Assumptions!$H45*12,Assumptions!$H42)*IF(CD1&gt;Assumptions!$H$47,1,0)</f>
        <v>14834.69556</v>
      </c>
      <c r="CE46" s="49">
        <f>-PMT(Assumptions!$H44/12,Assumptions!$H45*12,Assumptions!$H42)*IF(CE1&gt;Assumptions!$H$47,1,0)</f>
        <v>14834.69556</v>
      </c>
      <c r="CF46" s="49">
        <f>-PMT(Assumptions!$H44/12,Assumptions!$H45*12,Assumptions!$H42)*IF(CF1&gt;Assumptions!$H$47,1,0)</f>
        <v>14834.69556</v>
      </c>
      <c r="CG46" s="49">
        <f>-PMT(Assumptions!$H44/12,Assumptions!$H45*12,Assumptions!$H42)*IF(CG1&gt;Assumptions!$H$47,1,0)</f>
        <v>14834.69556</v>
      </c>
      <c r="CH46" s="49">
        <f>-PMT(Assumptions!$H44/12,Assumptions!$H45*12,Assumptions!$H42)*IF(CH1&gt;Assumptions!$H$47,1,0)</f>
        <v>14834.69556</v>
      </c>
      <c r="CI46" s="49">
        <f>-PMT(Assumptions!$H44/12,Assumptions!$H45*12,Assumptions!$H42)*IF(CI1&gt;Assumptions!$H$47,1,0)</f>
        <v>14834.69556</v>
      </c>
      <c r="CJ46" s="49">
        <f>-PMT(Assumptions!$H44/12,Assumptions!$H45*12,Assumptions!$H42)*IF(CJ1&gt;Assumptions!$H$47,1,0)</f>
        <v>14834.69556</v>
      </c>
      <c r="CK46" s="49">
        <f>-PMT(Assumptions!$H44/12,Assumptions!$H45*12,Assumptions!$H42)*IF(CK1&gt;Assumptions!$H$47,1,0)</f>
        <v>14834.69556</v>
      </c>
      <c r="CL46" s="49">
        <f>-PMT(Assumptions!$H44/12,Assumptions!$H45*12,Assumptions!$H42)*IF(CL1&gt;Assumptions!$H$47,1,0)</f>
        <v>14834.69556</v>
      </c>
      <c r="CM46" s="49">
        <f>-PMT(Assumptions!$H44/12,Assumptions!$H45*12,Assumptions!$H42)*IF(CM1&gt;Assumptions!$H$47,1,0)</f>
        <v>14834.69556</v>
      </c>
      <c r="CN46" s="49">
        <f>-PMT(Assumptions!$H44/12,Assumptions!$H45*12,Assumptions!$H42)*IF(CN1&gt;Assumptions!$H$47,1,0)</f>
        <v>14834.69556</v>
      </c>
      <c r="CO46" s="49">
        <f>-PMT(Assumptions!$H44/12,Assumptions!$H45*12,Assumptions!$H42)*IF(CO1&gt;Assumptions!$H$47,1,0)</f>
        <v>14834.69556</v>
      </c>
      <c r="CP46" s="49">
        <f>-PMT(Assumptions!$H44/12,Assumptions!$H45*12,Assumptions!$H42)*IF(CP1&gt;Assumptions!$H$47,1,0)</f>
        <v>14834.69556</v>
      </c>
      <c r="CQ46" s="49">
        <f>-PMT(Assumptions!$H44/12,Assumptions!$H45*12,Assumptions!$H42)*IF(CQ1&gt;Assumptions!$H$47,1,0)</f>
        <v>14834.69556</v>
      </c>
      <c r="CR46" s="49">
        <f>-PMT(Assumptions!$H44/12,Assumptions!$H45*12,Assumptions!$H42)*IF(CR1&gt;Assumptions!$H$47,1,0)</f>
        <v>14834.69556</v>
      </c>
      <c r="CS46" s="49">
        <f>-PMT(Assumptions!$H44/12,Assumptions!$H45*12,Assumptions!$H42)*IF(CS1&gt;Assumptions!$H$47,1,0)</f>
        <v>14834.69556</v>
      </c>
      <c r="CT46" s="49">
        <f>-PMT(Assumptions!$H44/12,Assumptions!$H45*12,Assumptions!$H42)*IF(CT1&gt;Assumptions!$H$47,1,0)</f>
        <v>14834.69556</v>
      </c>
      <c r="CU46" s="49">
        <f>-PMT(Assumptions!$H44/12,Assumptions!$H45*12,Assumptions!$H42)*IF(CU1&gt;Assumptions!$H$47,1,0)</f>
        <v>14834.69556</v>
      </c>
      <c r="CV46" s="49">
        <f>-PMT(Assumptions!$H44/12,Assumptions!$H45*12,Assumptions!$H42)*IF(CV1&gt;Assumptions!$H$47,1,0)</f>
        <v>14834.69556</v>
      </c>
      <c r="CW46" s="49">
        <f>-PMT(Assumptions!$H44/12,Assumptions!$H45*12,Assumptions!$H42)*IF(CW1&gt;Assumptions!$H$47,1,0)</f>
        <v>14834.69556</v>
      </c>
      <c r="CX46" s="49">
        <f>-PMT(Assumptions!$H44/12,Assumptions!$H45*12,Assumptions!$H42)*IF(CX1&gt;Assumptions!$H$47,1,0)</f>
        <v>14834.69556</v>
      </c>
      <c r="CY46" s="49">
        <f>-PMT(Assumptions!$H44/12,Assumptions!$H45*12,Assumptions!$H42)*IF(CY1&gt;Assumptions!$H$47,1,0)</f>
        <v>14834.69556</v>
      </c>
      <c r="CZ46" s="49">
        <f>-PMT(Assumptions!$H44/12,Assumptions!$H45*12,Assumptions!$H42)*IF(CZ1&gt;Assumptions!$H$47,1,0)</f>
        <v>14834.69556</v>
      </c>
      <c r="DA46" s="49">
        <f>-PMT(Assumptions!$H44/12,Assumptions!$H45*12,Assumptions!$H42)*IF(DA1&gt;Assumptions!$H$47,1,0)</f>
        <v>14834.69556</v>
      </c>
      <c r="DB46" s="49">
        <f>-PMT(Assumptions!$H44/12,Assumptions!$H45*12,Assumptions!$H42)*IF(DB1&gt;Assumptions!$H$47,1,0)</f>
        <v>14834.69556</v>
      </c>
      <c r="DC46" s="49">
        <f>-PMT(Assumptions!$H44/12,Assumptions!$H45*12,Assumptions!$H42)*IF(DC1&gt;Assumptions!$H$47,1,0)</f>
        <v>14834.69556</v>
      </c>
      <c r="DD46" s="49">
        <f>-PMT(Assumptions!$H44/12,Assumptions!$H45*12,Assumptions!$H42)*IF(DD1&gt;Assumptions!$H$47,1,0)</f>
        <v>14834.69556</v>
      </c>
      <c r="DE46" s="49">
        <f>-PMT(Assumptions!$H44/12,Assumptions!$H45*12,Assumptions!$H42)*IF(DE1&gt;Assumptions!$H$47,1,0)</f>
        <v>14834.69556</v>
      </c>
      <c r="DF46" s="49">
        <f>-PMT(Assumptions!$H44/12,Assumptions!$H45*12,Assumptions!$H42)*IF(DF1&gt;Assumptions!$H$47,1,0)</f>
        <v>14834.69556</v>
      </c>
      <c r="DG46" s="49">
        <f>-PMT(Assumptions!$H44/12,Assumptions!$H45*12,Assumptions!$H42)*IF(DG1&gt;Assumptions!$H$47,1,0)</f>
        <v>14834.69556</v>
      </c>
      <c r="DH46" s="49">
        <f>-PMT(Assumptions!$H44/12,Assumptions!$H45*12,Assumptions!$H42)*IF(DH1&gt;Assumptions!$H$47,1,0)</f>
        <v>14834.69556</v>
      </c>
      <c r="DI46" s="49">
        <f>-PMT(Assumptions!$H44/12,Assumptions!$H45*12,Assumptions!$H42)*IF(DI1&gt;Assumptions!$H$47,1,0)</f>
        <v>14834.69556</v>
      </c>
      <c r="DJ46" s="49">
        <f>-PMT(Assumptions!$H44/12,Assumptions!$H45*12,Assumptions!$H42)*IF(DJ1&gt;Assumptions!$H$47,1,0)</f>
        <v>14834.69556</v>
      </c>
      <c r="DK46" s="49">
        <f>-PMT(Assumptions!$H44/12,Assumptions!$H45*12,Assumptions!$H42)*IF(DK1&gt;Assumptions!$H$47,1,0)</f>
        <v>14834.69556</v>
      </c>
      <c r="DL46" s="49">
        <f>-PMT(Assumptions!$H44/12,Assumptions!$H45*12,Assumptions!$H42)*IF(DL1&gt;Assumptions!$H$47,1,0)</f>
        <v>14834.69556</v>
      </c>
      <c r="DM46" s="49">
        <f>-PMT(Assumptions!$H44/12,Assumptions!$H45*12,Assumptions!$H42)*IF(DM1&gt;Assumptions!$H$47,1,0)</f>
        <v>14834.69556</v>
      </c>
      <c r="DN46" s="49">
        <f>-PMT(Assumptions!$H44/12,Assumptions!$H45*12,Assumptions!$H42)*IF(DN1&gt;Assumptions!$H$47,1,0)</f>
        <v>14834.69556</v>
      </c>
      <c r="DO46" s="49">
        <f>-PMT(Assumptions!$H44/12,Assumptions!$H45*12,Assumptions!$H42)*IF(DO1&gt;Assumptions!$H$47,1,0)</f>
        <v>14834.69556</v>
      </c>
      <c r="DP46" s="49">
        <f>-PMT(Assumptions!$H44/12,Assumptions!$H45*12,Assumptions!$H42)*IF(DP1&gt;Assumptions!$H$47,1,0)</f>
        <v>14834.69556</v>
      </c>
      <c r="DQ46" s="49">
        <f>-PMT(Assumptions!$H44/12,Assumptions!$H45*12,Assumptions!$H42)*IF(DQ1&gt;Assumptions!$H$47,1,0)</f>
        <v>14834.69556</v>
      </c>
      <c r="DR46" s="49">
        <f>-PMT(Assumptions!$H44/12,Assumptions!$H45*12,Assumptions!$H42)*IF(DR1&gt;Assumptions!$H$47,1,0)</f>
        <v>14834.69556</v>
      </c>
      <c r="DS46" s="49">
        <f>-PMT(Assumptions!$H44/12,Assumptions!$H45*12,Assumptions!$H42)*IF(DS1&gt;Assumptions!$H$47,1,0)</f>
        <v>14834.69556</v>
      </c>
      <c r="DT46" s="49">
        <f>-PMT(Assumptions!$H44/12,Assumptions!$H45*12,Assumptions!$H42)*IF(DT1&gt;Assumptions!$H$47,1,0)</f>
        <v>14834.69556</v>
      </c>
      <c r="DU46" s="49">
        <f>-PMT(Assumptions!$H44/12,Assumptions!$H45*12,Assumptions!$H42)*IF(DU1&gt;Assumptions!$H$47,1,0)</f>
        <v>14834.69556</v>
      </c>
      <c r="DV46" s="49">
        <f>-PMT(Assumptions!$H44/12,Assumptions!$H45*12,Assumptions!$H42)*IF(DV1&gt;Assumptions!$H$47,1,0)</f>
        <v>14834.69556</v>
      </c>
      <c r="DW46" s="49">
        <f>-PMT(Assumptions!$H44/12,Assumptions!$H45*12,Assumptions!$H42)*IF(DW1&gt;Assumptions!$H$47,1,0)</f>
        <v>14834.69556</v>
      </c>
      <c r="DX46" s="49">
        <f>-PMT(Assumptions!$H44/12,Assumptions!$H45*12,Assumptions!$H42)*IF(DX1&gt;Assumptions!$H$47,1,0)</f>
        <v>14834.69556</v>
      </c>
      <c r="DY46" s="49">
        <f>-PMT(Assumptions!$H44/12,Assumptions!$H45*12,Assumptions!$H42)*IF(DY1&gt;Assumptions!$H$47,1,0)</f>
        <v>14834.69556</v>
      </c>
      <c r="DZ46" s="49">
        <f>-PMT(Assumptions!$H44/12,Assumptions!$H45*12,Assumptions!$H42)*IF(DZ1&gt;Assumptions!$H$47,1,0)</f>
        <v>14834.69556</v>
      </c>
      <c r="EA46" s="49">
        <f>-PMT(Assumptions!$H44/12,Assumptions!$H45*12,Assumptions!$H42)*IF(EA1&gt;Assumptions!$H$47,1,0)</f>
        <v>14834.69556</v>
      </c>
      <c r="EB46" s="49">
        <f>-PMT(Assumptions!$H44/12,Assumptions!$H45*12,Assumptions!$H42)*IF(EB1&gt;Assumptions!$H$47,1,0)</f>
        <v>14834.69556</v>
      </c>
      <c r="EC46" s="49">
        <f>-PMT(Assumptions!$H44/12,Assumptions!$H45*12,Assumptions!$H42)*IF(EC1&gt;Assumptions!$H$47,1,0)</f>
        <v>14834.69556</v>
      </c>
      <c r="ED46" s="49">
        <f>-PMT(Assumptions!$H44/12,Assumptions!$H45*12,Assumptions!$H42)*IF(ED1&gt;Assumptions!$H$47,1,0)</f>
        <v>14834.69556</v>
      </c>
      <c r="EE46" s="49">
        <f>-PMT(Assumptions!$H44/12,Assumptions!$H45*12,Assumptions!$H42)*IF(EE1&gt;Assumptions!$H$47,1,0)</f>
        <v>14834.69556</v>
      </c>
    </row>
    <row r="47" ht="15.75" customHeight="1">
      <c r="A47" s="1"/>
      <c r="B47" s="1"/>
      <c r="C47" s="1" t="s">
        <v>189</v>
      </c>
      <c r="D47" s="49">
        <f t="shared" ref="D47:EE47" si="9">D43-D45</f>
        <v>2474302.821</v>
      </c>
      <c r="E47" s="49">
        <f t="shared" si="9"/>
        <v>2474302.821</v>
      </c>
      <c r="F47" s="49">
        <f t="shared" si="9"/>
        <v>2474302.821</v>
      </c>
      <c r="G47" s="49">
        <f t="shared" si="9"/>
        <v>2474302.821</v>
      </c>
      <c r="H47" s="49">
        <f t="shared" si="9"/>
        <v>2474302.821</v>
      </c>
      <c r="I47" s="49">
        <f t="shared" si="9"/>
        <v>2474302.821</v>
      </c>
      <c r="J47" s="49">
        <f t="shared" si="9"/>
        <v>2474302.821</v>
      </c>
      <c r="K47" s="49">
        <f t="shared" si="9"/>
        <v>2474302.821</v>
      </c>
      <c r="L47" s="49">
        <f t="shared" si="9"/>
        <v>2474302.821</v>
      </c>
      <c r="M47" s="49">
        <f t="shared" si="9"/>
        <v>2474302.821</v>
      </c>
      <c r="N47" s="49">
        <f t="shared" si="9"/>
        <v>2474302.821</v>
      </c>
      <c r="O47" s="49">
        <f t="shared" si="9"/>
        <v>2474302.821</v>
      </c>
      <c r="P47" s="49">
        <f t="shared" si="9"/>
        <v>2474302.821</v>
      </c>
      <c r="Q47" s="49">
        <f t="shared" si="9"/>
        <v>2474302.821</v>
      </c>
      <c r="R47" s="49">
        <f t="shared" si="9"/>
        <v>2474302.821</v>
      </c>
      <c r="S47" s="49">
        <f t="shared" si="9"/>
        <v>2474302.821</v>
      </c>
      <c r="T47" s="49">
        <f t="shared" si="9"/>
        <v>2474302.821</v>
      </c>
      <c r="U47" s="49">
        <f t="shared" si="9"/>
        <v>2474302.821</v>
      </c>
      <c r="V47" s="49">
        <f t="shared" si="9"/>
        <v>2474302.821</v>
      </c>
      <c r="W47" s="49">
        <f t="shared" si="9"/>
        <v>2474302.821</v>
      </c>
      <c r="X47" s="49">
        <f t="shared" si="9"/>
        <v>2474302.821</v>
      </c>
      <c r="Y47" s="49">
        <f t="shared" si="9"/>
        <v>2474302.821</v>
      </c>
      <c r="Z47" s="49">
        <f t="shared" si="9"/>
        <v>2474302.821</v>
      </c>
      <c r="AA47" s="49">
        <f t="shared" si="9"/>
        <v>2474302.821</v>
      </c>
      <c r="AB47" s="49">
        <f t="shared" si="9"/>
        <v>2474302.821</v>
      </c>
      <c r="AC47" s="49">
        <f t="shared" si="9"/>
        <v>2474302.821</v>
      </c>
      <c r="AD47" s="49">
        <f t="shared" si="9"/>
        <v>2474302.821</v>
      </c>
      <c r="AE47" s="49">
        <f t="shared" si="9"/>
        <v>2474302.821</v>
      </c>
      <c r="AF47" s="49">
        <f t="shared" si="9"/>
        <v>2474302.821</v>
      </c>
      <c r="AG47" s="49">
        <f t="shared" si="9"/>
        <v>2474302.821</v>
      </c>
      <c r="AH47" s="49">
        <f t="shared" si="9"/>
        <v>2474302.821</v>
      </c>
      <c r="AI47" s="49">
        <f t="shared" si="9"/>
        <v>2474302.821</v>
      </c>
      <c r="AJ47" s="49">
        <f t="shared" si="9"/>
        <v>2474302.821</v>
      </c>
      <c r="AK47" s="49">
        <f t="shared" si="9"/>
        <v>2474302.821</v>
      </c>
      <c r="AL47" s="49">
        <f t="shared" si="9"/>
        <v>2474302.821</v>
      </c>
      <c r="AM47" s="49">
        <f t="shared" si="9"/>
        <v>2474302.821</v>
      </c>
      <c r="AN47" s="49">
        <f t="shared" si="9"/>
        <v>2471839.64</v>
      </c>
      <c r="AO47" s="49">
        <f t="shared" si="9"/>
        <v>2469364.142</v>
      </c>
      <c r="AP47" s="49">
        <f t="shared" si="9"/>
        <v>2466876.268</v>
      </c>
      <c r="AQ47" s="49">
        <f t="shared" si="9"/>
        <v>2464375.953</v>
      </c>
      <c r="AR47" s="49">
        <f t="shared" si="9"/>
        <v>2461863.138</v>
      </c>
      <c r="AS47" s="49">
        <f t="shared" si="9"/>
        <v>2459337.758</v>
      </c>
      <c r="AT47" s="49">
        <f t="shared" si="9"/>
        <v>2456799.751</v>
      </c>
      <c r="AU47" s="49">
        <f t="shared" si="9"/>
        <v>2454249.054</v>
      </c>
      <c r="AV47" s="49">
        <f t="shared" si="9"/>
        <v>2451685.604</v>
      </c>
      <c r="AW47" s="49">
        <f t="shared" si="9"/>
        <v>2449109.336</v>
      </c>
      <c r="AX47" s="49">
        <f t="shared" si="9"/>
        <v>2446520.187</v>
      </c>
      <c r="AY47" s="49">
        <f t="shared" si="9"/>
        <v>2443918.093</v>
      </c>
      <c r="AZ47" s="49">
        <f t="shared" si="9"/>
        <v>2441302.988</v>
      </c>
      <c r="BA47" s="49">
        <f t="shared" si="9"/>
        <v>2438674.807</v>
      </c>
      <c r="BB47" s="49">
        <f t="shared" si="9"/>
        <v>2436033.485</v>
      </c>
      <c r="BC47" s="49">
        <f t="shared" si="9"/>
        <v>2433378.957</v>
      </c>
      <c r="BD47" s="49">
        <f t="shared" si="9"/>
        <v>2430711.157</v>
      </c>
      <c r="BE47" s="49">
        <f t="shared" si="9"/>
        <v>2428030.017</v>
      </c>
      <c r="BF47" s="49">
        <f t="shared" si="9"/>
        <v>2425335.471</v>
      </c>
      <c r="BG47" s="49">
        <f t="shared" si="9"/>
        <v>2422627.453</v>
      </c>
      <c r="BH47" s="49">
        <f t="shared" si="9"/>
        <v>2419905.895</v>
      </c>
      <c r="BI47" s="49">
        <f t="shared" si="9"/>
        <v>2417170.729</v>
      </c>
      <c r="BJ47" s="49">
        <f t="shared" si="9"/>
        <v>2414421.887</v>
      </c>
      <c r="BK47" s="49">
        <f t="shared" si="9"/>
        <v>2411659.301</v>
      </c>
      <c r="BL47" s="49">
        <f t="shared" si="9"/>
        <v>2408882.902</v>
      </c>
      <c r="BM47" s="49">
        <f t="shared" si="9"/>
        <v>2406092.621</v>
      </c>
      <c r="BN47" s="49">
        <f t="shared" si="9"/>
        <v>2403288.388</v>
      </c>
      <c r="BO47" s="49">
        <f t="shared" si="9"/>
        <v>2400470.135</v>
      </c>
      <c r="BP47" s="49">
        <f t="shared" si="9"/>
        <v>2397637.79</v>
      </c>
      <c r="BQ47" s="49">
        <f t="shared" si="9"/>
        <v>2394791.283</v>
      </c>
      <c r="BR47" s="49">
        <f t="shared" si="9"/>
        <v>2391930.544</v>
      </c>
      <c r="BS47" s="49">
        <f t="shared" si="9"/>
        <v>2389055.501</v>
      </c>
      <c r="BT47" s="49">
        <f t="shared" si="9"/>
        <v>2386166.083</v>
      </c>
      <c r="BU47" s="49">
        <f t="shared" si="9"/>
        <v>2383262.218</v>
      </c>
      <c r="BV47" s="49">
        <f t="shared" si="9"/>
        <v>2380343.833</v>
      </c>
      <c r="BW47" s="49">
        <f t="shared" si="9"/>
        <v>2377410.857</v>
      </c>
      <c r="BX47" s="49">
        <f t="shared" si="9"/>
        <v>2374463.216</v>
      </c>
      <c r="BY47" s="49">
        <f t="shared" si="9"/>
        <v>2371500.836</v>
      </c>
      <c r="BZ47" s="49">
        <f t="shared" si="9"/>
        <v>2368523.645</v>
      </c>
      <c r="CA47" s="49">
        <f t="shared" si="9"/>
        <v>2365531.568</v>
      </c>
      <c r="CB47" s="49">
        <f t="shared" si="9"/>
        <v>2362524.53</v>
      </c>
      <c r="CC47" s="49">
        <f t="shared" si="9"/>
        <v>2359502.457</v>
      </c>
      <c r="CD47" s="49">
        <f t="shared" si="9"/>
        <v>2356465.274</v>
      </c>
      <c r="CE47" s="49">
        <f t="shared" si="9"/>
        <v>2353412.904</v>
      </c>
      <c r="CF47" s="49">
        <f t="shared" si="9"/>
        <v>2350345.273</v>
      </c>
      <c r="CG47" s="49">
        <f t="shared" si="9"/>
        <v>2347262.304</v>
      </c>
      <c r="CH47" s="49">
        <f t="shared" si="9"/>
        <v>2344163.92</v>
      </c>
      <c r="CI47" s="49">
        <f t="shared" si="9"/>
        <v>2341050.044</v>
      </c>
      <c r="CJ47" s="49">
        <f t="shared" si="9"/>
        <v>2337920.599</v>
      </c>
      <c r="CK47" s="49">
        <f t="shared" si="9"/>
        <v>2334775.506</v>
      </c>
      <c r="CL47" s="49">
        <f t="shared" si="9"/>
        <v>2331614.688</v>
      </c>
      <c r="CM47" s="49">
        <f t="shared" si="9"/>
        <v>2328438.066</v>
      </c>
      <c r="CN47" s="49">
        <f t="shared" si="9"/>
        <v>2325245.561</v>
      </c>
      <c r="CO47" s="49">
        <f t="shared" si="9"/>
        <v>2322037.093</v>
      </c>
      <c r="CP47" s="49">
        <f t="shared" si="9"/>
        <v>2318812.583</v>
      </c>
      <c r="CQ47" s="49">
        <f t="shared" si="9"/>
        <v>2315571.95</v>
      </c>
      <c r="CR47" s="49">
        <f t="shared" si="9"/>
        <v>2312315.115</v>
      </c>
      <c r="CS47" s="49">
        <f t="shared" si="9"/>
        <v>2309041.995</v>
      </c>
      <c r="CT47" s="49">
        <f t="shared" si="9"/>
        <v>2305752.509</v>
      </c>
      <c r="CU47" s="49">
        <f t="shared" si="9"/>
        <v>2302446.576</v>
      </c>
      <c r="CV47" s="49">
        <f t="shared" si="9"/>
        <v>2299124.113</v>
      </c>
      <c r="CW47" s="49">
        <f t="shared" si="9"/>
        <v>2295785.038</v>
      </c>
      <c r="CX47" s="49">
        <f t="shared" si="9"/>
        <v>2292429.268</v>
      </c>
      <c r="CY47" s="49">
        <f t="shared" si="9"/>
        <v>2289056.719</v>
      </c>
      <c r="CZ47" s="49">
        <f t="shared" si="9"/>
        <v>2285667.307</v>
      </c>
      <c r="DA47" s="49">
        <f t="shared" si="9"/>
        <v>2282260.948</v>
      </c>
      <c r="DB47" s="49">
        <f t="shared" si="9"/>
        <v>2278837.557</v>
      </c>
      <c r="DC47" s="49">
        <f t="shared" si="9"/>
        <v>2275397.049</v>
      </c>
      <c r="DD47" s="49">
        <f t="shared" si="9"/>
        <v>2271939.339</v>
      </c>
      <c r="DE47" s="49">
        <f t="shared" si="9"/>
        <v>2268464.34</v>
      </c>
      <c r="DF47" s="49">
        <f t="shared" si="9"/>
        <v>2264971.966</v>
      </c>
      <c r="DG47" s="49">
        <f t="shared" si="9"/>
        <v>2261462.13</v>
      </c>
      <c r="DH47" s="49">
        <f t="shared" si="9"/>
        <v>2257934.746</v>
      </c>
      <c r="DI47" s="49">
        <f t="shared" si="9"/>
        <v>2254389.724</v>
      </c>
      <c r="DJ47" s="49">
        <f t="shared" si="9"/>
        <v>2250826.977</v>
      </c>
      <c r="DK47" s="49">
        <f t="shared" si="9"/>
        <v>2247246.416</v>
      </c>
      <c r="DL47" s="49">
        <f t="shared" si="9"/>
        <v>2243647.953</v>
      </c>
      <c r="DM47" s="49">
        <f t="shared" si="9"/>
        <v>2240031.497</v>
      </c>
      <c r="DN47" s="49">
        <f t="shared" si="9"/>
        <v>2236396.959</v>
      </c>
      <c r="DO47" s="49">
        <f t="shared" si="9"/>
        <v>2232744.248</v>
      </c>
      <c r="DP47" s="49">
        <f t="shared" si="9"/>
        <v>2229073.274</v>
      </c>
      <c r="DQ47" s="49">
        <f t="shared" si="9"/>
        <v>2225383.945</v>
      </c>
      <c r="DR47" s="49">
        <f t="shared" si="9"/>
        <v>2221676.169</v>
      </c>
      <c r="DS47" s="49">
        <f t="shared" si="9"/>
        <v>2217949.854</v>
      </c>
      <c r="DT47" s="49">
        <f t="shared" si="9"/>
        <v>2214204.908</v>
      </c>
      <c r="DU47" s="49">
        <f t="shared" si="9"/>
        <v>2210441.237</v>
      </c>
      <c r="DV47" s="49">
        <f t="shared" si="9"/>
        <v>2206658.747</v>
      </c>
      <c r="DW47" s="49">
        <f t="shared" si="9"/>
        <v>2202857.345</v>
      </c>
      <c r="DX47" s="49">
        <f t="shared" si="9"/>
        <v>2199036.937</v>
      </c>
      <c r="DY47" s="49">
        <f t="shared" si="9"/>
        <v>2195197.426</v>
      </c>
      <c r="DZ47" s="49">
        <f t="shared" si="9"/>
        <v>2191338.717</v>
      </c>
      <c r="EA47" s="49">
        <f t="shared" si="9"/>
        <v>2187460.715</v>
      </c>
      <c r="EB47" s="49">
        <f t="shared" si="9"/>
        <v>2183563.323</v>
      </c>
      <c r="EC47" s="49">
        <f t="shared" si="9"/>
        <v>2179646.444</v>
      </c>
      <c r="ED47" s="49">
        <f t="shared" si="9"/>
        <v>2175709.981</v>
      </c>
      <c r="EE47" s="49">
        <f t="shared" si="9"/>
        <v>2171753.835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213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214</v>
      </c>
      <c r="D50" s="49">
        <f>SUM(E38:P38)/Assumptions!$D64*IF(D1=Assumptions!$D68*12,1,0)</f>
        <v>0</v>
      </c>
      <c r="E50" s="49">
        <f>SUM(F38:Q38)/Assumptions!$D64*IF(E1=Assumptions!$D68*12,1,0)</f>
        <v>0</v>
      </c>
      <c r="F50" s="49">
        <f>SUM(G38:R38)/Assumptions!$D64*IF(F1=Assumptions!$D68*12,1,0)</f>
        <v>0</v>
      </c>
      <c r="G50" s="49">
        <f>SUM(H38:S38)/Assumptions!$D64*IF(G1=Assumptions!$D68*12,1,0)</f>
        <v>0</v>
      </c>
      <c r="H50" s="49">
        <f>SUM(I38:T38)/Assumptions!$D64*IF(H1=Assumptions!$D68*12,1,0)</f>
        <v>0</v>
      </c>
      <c r="I50" s="49">
        <f>SUM(J38:U38)/Assumptions!$D64*IF(I1=Assumptions!$D68*12,1,0)</f>
        <v>0</v>
      </c>
      <c r="J50" s="49">
        <f>SUM(K38:V38)/Assumptions!$D64*IF(J1=Assumptions!$D68*12,1,0)</f>
        <v>0</v>
      </c>
      <c r="K50" s="49">
        <f>SUM(L38:W38)/Assumptions!$D64*IF(K1=Assumptions!$D68*12,1,0)</f>
        <v>0</v>
      </c>
      <c r="L50" s="49">
        <f>SUM(M38:X38)/Assumptions!$D64*IF(L1=Assumptions!$D68*12,1,0)</f>
        <v>0</v>
      </c>
      <c r="M50" s="49">
        <f>SUM(N38:Y38)/Assumptions!$D64*IF(M1=Assumptions!$D68*12,1,0)</f>
        <v>0</v>
      </c>
      <c r="N50" s="49">
        <f>SUM(O38:Z38)/Assumptions!$D64*IF(N1=Assumptions!$D68*12,1,0)</f>
        <v>0</v>
      </c>
      <c r="O50" s="49">
        <f>SUM(P38:AA38)/Assumptions!$D64*IF(O1=Assumptions!$D68*12,1,0)</f>
        <v>0</v>
      </c>
      <c r="P50" s="49">
        <f>SUM(Q38:AB38)/Assumptions!$D64*IF(P1=Assumptions!$D68*12,1,0)</f>
        <v>0</v>
      </c>
      <c r="Q50" s="49">
        <f>SUM(R38:AC38)/Assumptions!$D64*IF(Q1=Assumptions!$D68*12,1,0)</f>
        <v>0</v>
      </c>
      <c r="R50" s="49">
        <f>SUM(S38:AD38)/Assumptions!$D64*IF(R1=Assumptions!$D68*12,1,0)</f>
        <v>0</v>
      </c>
      <c r="S50" s="49">
        <f>SUM(T38:AE38)/Assumptions!$D64*IF(S1=Assumptions!$D68*12,1,0)</f>
        <v>0</v>
      </c>
      <c r="T50" s="49">
        <f>SUM(U38:AF38)/Assumptions!$D64*IF(T1=Assumptions!$D68*12,1,0)</f>
        <v>0</v>
      </c>
      <c r="U50" s="49">
        <f>SUM(V38:AG38)/Assumptions!$D64*IF(U1=Assumptions!$D68*12,1,0)</f>
        <v>0</v>
      </c>
      <c r="V50" s="49">
        <f>SUM(W38:AH38)/Assumptions!$D64*IF(V1=Assumptions!$D68*12,1,0)</f>
        <v>0</v>
      </c>
      <c r="W50" s="49">
        <f>SUM(X38:AI38)/Assumptions!$D64*IF(W1=Assumptions!$D68*12,1,0)</f>
        <v>0</v>
      </c>
      <c r="X50" s="49">
        <f>SUM(Y38:AJ38)/Assumptions!$D64*IF(X1=Assumptions!$D68*12,1,0)</f>
        <v>0</v>
      </c>
      <c r="Y50" s="49">
        <f>SUM(Z38:AK38)/Assumptions!$D64*IF(Y1=Assumptions!$D68*12,1,0)</f>
        <v>0</v>
      </c>
      <c r="Z50" s="49">
        <f>SUM(AA38:AL38)/Assumptions!$D64*IF(Z1=Assumptions!$D68*12,1,0)</f>
        <v>0</v>
      </c>
      <c r="AA50" s="49">
        <f>SUM(AB38:AM38)/Assumptions!$D64*IF(AA1=Assumptions!$D68*12,1,0)</f>
        <v>0</v>
      </c>
      <c r="AB50" s="49">
        <f>SUM(AC38:AN38)/Assumptions!$D64*IF(AB1=Assumptions!$D68*12,1,0)</f>
        <v>0</v>
      </c>
      <c r="AC50" s="49">
        <f>SUM(AD38:AO38)/Assumptions!$D64*IF(AC1=Assumptions!$D68*12,1,0)</f>
        <v>0</v>
      </c>
      <c r="AD50" s="49">
        <f>SUM(AE38:AP38)/Assumptions!$D64*IF(AD1=Assumptions!$D68*12,1,0)</f>
        <v>0</v>
      </c>
      <c r="AE50" s="49">
        <f>SUM(AF38:AQ38)/Assumptions!$D64*IF(AE1=Assumptions!$D68*12,1,0)</f>
        <v>0</v>
      </c>
      <c r="AF50" s="49">
        <f>SUM(AG38:AR38)/Assumptions!$D64*IF(AF1=Assumptions!$D68*12,1,0)</f>
        <v>0</v>
      </c>
      <c r="AG50" s="49">
        <f>SUM(AH38:AS38)/Assumptions!$D64*IF(AG1=Assumptions!$D68*12,1,0)</f>
        <v>0</v>
      </c>
      <c r="AH50" s="49">
        <f>SUM(AI38:AT38)/Assumptions!$D64*IF(AH1=Assumptions!$D68*12,1,0)</f>
        <v>0</v>
      </c>
      <c r="AI50" s="49">
        <f>SUM(AJ38:AU38)/Assumptions!$D64*IF(AI1=Assumptions!$D68*12,1,0)</f>
        <v>0</v>
      </c>
      <c r="AJ50" s="49">
        <f>SUM(AK38:AV38)/Assumptions!$D64*IF(AJ1=Assumptions!$D68*12,1,0)</f>
        <v>0</v>
      </c>
      <c r="AK50" s="49">
        <f>SUM(AL38:AW38)/Assumptions!$D64*IF(AK1=Assumptions!$D68*12,1,0)</f>
        <v>0</v>
      </c>
      <c r="AL50" s="49">
        <f>SUM(AM38:AX38)/Assumptions!$D64*IF(AL1=Assumptions!$D68*12,1,0)</f>
        <v>0</v>
      </c>
      <c r="AM50" s="49">
        <f>SUM(AN38:AY38)/Assumptions!$D64*IF(AM1=Assumptions!$D68*12,1,0)</f>
        <v>0</v>
      </c>
      <c r="AN50" s="49">
        <f>SUM(AO38:AZ38)/Assumptions!$D64*IF(AN1=Assumptions!$D68*12,1,0)</f>
        <v>0</v>
      </c>
      <c r="AO50" s="49">
        <f>SUM(AP38:BA38)/Assumptions!$D64*IF(AO1=Assumptions!$D68*12,1,0)</f>
        <v>0</v>
      </c>
      <c r="AP50" s="49">
        <f>SUM(AQ38:BB38)/Assumptions!$D64*IF(AP1=Assumptions!$D68*12,1,0)</f>
        <v>0</v>
      </c>
      <c r="AQ50" s="49">
        <f>SUM(AR38:BC38)/Assumptions!$D64*IF(AQ1=Assumptions!$D68*12,1,0)</f>
        <v>0</v>
      </c>
      <c r="AR50" s="49">
        <f>SUM(AS38:BD38)/Assumptions!$D64*IF(AR1=Assumptions!$D68*12,1,0)</f>
        <v>0</v>
      </c>
      <c r="AS50" s="49">
        <f>SUM(AT38:BE38)/Assumptions!$D64*IF(AS1=Assumptions!$D68*12,1,0)</f>
        <v>0</v>
      </c>
      <c r="AT50" s="49">
        <f>SUM(AU38:BF38)/Assumptions!$D64*IF(AT1=Assumptions!$D68*12,1,0)</f>
        <v>0</v>
      </c>
      <c r="AU50" s="49">
        <f>SUM(AV38:BG38)/Assumptions!$D64*IF(AU1=Assumptions!$D68*12,1,0)</f>
        <v>0</v>
      </c>
      <c r="AV50" s="49">
        <f>SUM(AW38:BH38)/Assumptions!$D64*IF(AV1=Assumptions!$D68*12,1,0)</f>
        <v>0</v>
      </c>
      <c r="AW50" s="49">
        <f>SUM(AX38:BI38)/Assumptions!$D64*IF(AW1=Assumptions!$D68*12,1,0)</f>
        <v>0</v>
      </c>
      <c r="AX50" s="49">
        <f>SUM(AY38:BJ38)/Assumptions!$D64*IF(AX1=Assumptions!$D68*12,1,0)</f>
        <v>0</v>
      </c>
      <c r="AY50" s="49">
        <f>SUM(AZ38:BK38)/Assumptions!$D64*IF(AY1=Assumptions!$D68*12,1,0)</f>
        <v>0</v>
      </c>
      <c r="AZ50" s="49">
        <f>SUM(BA38:BL38)/Assumptions!$D64*IF(AZ1=Assumptions!$D68*12,1,0)</f>
        <v>0</v>
      </c>
      <c r="BA50" s="49">
        <f>SUM(BB38:BM38)/Assumptions!$D64*IF(BA1=Assumptions!$D68*12,1,0)</f>
        <v>0</v>
      </c>
      <c r="BB50" s="49">
        <f>SUM(BC38:BN38)/Assumptions!$D64*IF(BB1=Assumptions!$D68*12,1,0)</f>
        <v>0</v>
      </c>
      <c r="BC50" s="49">
        <f>SUM(BD38:BO38)/Assumptions!$D64*IF(BC1=Assumptions!$D68*12,1,0)</f>
        <v>0</v>
      </c>
      <c r="BD50" s="49">
        <f>SUM(BE38:BP38)/Assumptions!$D64*IF(BD1=Assumptions!$D68*12,1,0)</f>
        <v>0</v>
      </c>
      <c r="BE50" s="49">
        <f>SUM(BF38:BQ38)/Assumptions!$D64*IF(BE1=Assumptions!$D68*12,1,0)</f>
        <v>0</v>
      </c>
      <c r="BF50" s="49">
        <f>SUM(BG38:BR38)/Assumptions!$D64*IF(BF1=Assumptions!$D68*12,1,0)</f>
        <v>0</v>
      </c>
      <c r="BG50" s="49">
        <f>SUM(BH38:BS38)/Assumptions!$D64*IF(BG1=Assumptions!$D68*12,1,0)</f>
        <v>0</v>
      </c>
      <c r="BH50" s="49">
        <f>SUM(BI38:BT38)/Assumptions!$D64*IF(BH1=Assumptions!$D68*12,1,0)</f>
        <v>0</v>
      </c>
      <c r="BI50" s="49">
        <f>SUM(BJ38:BU38)/Assumptions!$D64*IF(BI1=Assumptions!$D68*12,1,0)</f>
        <v>0</v>
      </c>
      <c r="BJ50" s="49">
        <f>SUM(BK38:BV38)/Assumptions!$D64*IF(BJ1=Assumptions!$D68*12,1,0)</f>
        <v>0</v>
      </c>
      <c r="BK50" s="49">
        <f>SUM(BL38:BW38)/Assumptions!$D64*IF(BK1=Assumptions!$D68*12,1,0)</f>
        <v>0</v>
      </c>
      <c r="BL50" s="49">
        <f>SUM(BM38:BX38)/Assumptions!$D64*IF(BL1=Assumptions!$D68*12,1,0)</f>
        <v>0</v>
      </c>
      <c r="BM50" s="49">
        <f>SUM(BN38:BY38)/Assumptions!$D64*IF(BM1=Assumptions!$D68*12,1,0)</f>
        <v>0</v>
      </c>
      <c r="BN50" s="49">
        <f>SUM(BO38:BZ38)/Assumptions!$D64*IF(BN1=Assumptions!$D68*12,1,0)</f>
        <v>0</v>
      </c>
      <c r="BO50" s="49">
        <f>SUM(BP38:CA38)/Assumptions!$D64*IF(BO1=Assumptions!$D68*12,1,0)</f>
        <v>0</v>
      </c>
      <c r="BP50" s="49">
        <f>SUM(BQ38:CB38)/Assumptions!$D64*IF(BP1=Assumptions!$D68*12,1,0)</f>
        <v>0</v>
      </c>
      <c r="BQ50" s="49">
        <f>SUM(BR38:CC38)/Assumptions!$D64*IF(BQ1=Assumptions!$D68*12,1,0)</f>
        <v>0</v>
      </c>
      <c r="BR50" s="49">
        <f>SUM(BS38:CD38)/Assumptions!$D64*IF(BR1=Assumptions!$D68*12,1,0)</f>
        <v>0</v>
      </c>
      <c r="BS50" s="49">
        <f>SUM(BT38:CE38)/Assumptions!$D64*IF(BS1=Assumptions!$D68*12,1,0)</f>
        <v>0</v>
      </c>
      <c r="BT50" s="49">
        <f>SUM(BU38:CF38)/Assumptions!$D64*IF(BT1=Assumptions!$D68*12,1,0)</f>
        <v>0</v>
      </c>
      <c r="BU50" s="49">
        <f>SUM(BV38:CG38)/Assumptions!$D64*IF(BU1=Assumptions!$D68*12,1,0)</f>
        <v>0</v>
      </c>
      <c r="BV50" s="49">
        <f>SUM(BW38:CH38)/Assumptions!$D64*IF(BV1=Assumptions!$D68*12,1,0)</f>
        <v>0</v>
      </c>
      <c r="BW50" s="49">
        <f>SUM(BX38:CI38)/Assumptions!$D64*IF(BW1=Assumptions!$D68*12,1,0)</f>
        <v>0</v>
      </c>
      <c r="BX50" s="49">
        <f>SUM(BY38:CJ38)/Assumptions!$D64*IF(BX1=Assumptions!$D68*12,1,0)</f>
        <v>0</v>
      </c>
      <c r="BY50" s="49">
        <f>SUM(BZ38:CK38)/Assumptions!$D64*IF(BY1=Assumptions!$D68*12,1,0)</f>
        <v>0</v>
      </c>
      <c r="BZ50" s="49">
        <f>SUM(CA38:CL38)/Assumptions!$D64*IF(BZ1=Assumptions!$D68*12,1,0)</f>
        <v>0</v>
      </c>
      <c r="CA50" s="49">
        <f>SUM(CB38:CM38)/Assumptions!$D64*IF(CA1=Assumptions!$D68*12,1,0)</f>
        <v>0</v>
      </c>
      <c r="CB50" s="49">
        <f>SUM(CC38:CN38)/Assumptions!$D64*IF(CB1=Assumptions!$D68*12,1,0)</f>
        <v>0</v>
      </c>
      <c r="CC50" s="49">
        <f>SUM(CD38:CO38)/Assumptions!$D64*IF(CC1=Assumptions!$D68*12,1,0)</f>
        <v>0</v>
      </c>
      <c r="CD50" s="49">
        <f>SUM(CE38:CP38)/Assumptions!$D64*IF(CD1=Assumptions!$D68*12,1,0)</f>
        <v>0</v>
      </c>
      <c r="CE50" s="49">
        <f>SUM(CF38:CQ38)/Assumptions!$D64*IF(CE1=Assumptions!$D68*12,1,0)</f>
        <v>0</v>
      </c>
      <c r="CF50" s="49">
        <f>SUM(CG38:CR38)/Assumptions!$D64*IF(CF1=Assumptions!$D68*12,1,0)</f>
        <v>0</v>
      </c>
      <c r="CG50" s="49">
        <f>SUM(CH38:CS38)/Assumptions!$D64*IF(CG1=Assumptions!$D68*12,1,0)</f>
        <v>0</v>
      </c>
      <c r="CH50" s="49">
        <f>SUM(CI38:CT38)/Assumptions!$D64*IF(CH1=Assumptions!$D68*12,1,0)</f>
        <v>0</v>
      </c>
      <c r="CI50" s="49">
        <f>SUM(CJ38:CU38)/Assumptions!$D64*IF(CI1=Assumptions!$D68*12,1,0)</f>
        <v>0</v>
      </c>
      <c r="CJ50" s="49">
        <f>SUM(CK38:CV38)/Assumptions!$D64*IF(CJ1=Assumptions!$D68*12,1,0)</f>
        <v>0</v>
      </c>
      <c r="CK50" s="49">
        <f>SUM(CL38:CW38)/Assumptions!$D64*IF(CK1=Assumptions!$D68*12,1,0)</f>
        <v>0</v>
      </c>
      <c r="CL50" s="49">
        <f>SUM(CM38:CX38)/Assumptions!$D64*IF(CL1=Assumptions!$D68*12,1,0)</f>
        <v>0</v>
      </c>
      <c r="CM50" s="49">
        <f>SUM(CN38:CY38)/Assumptions!$D64*IF(CM1=Assumptions!$D68*12,1,0)</f>
        <v>0</v>
      </c>
      <c r="CN50" s="49">
        <f>SUM(CO38:CZ38)/Assumptions!$D64*IF(CN1=Assumptions!$D68*12,1,0)</f>
        <v>0</v>
      </c>
      <c r="CO50" s="49">
        <f>SUM(CP38:DA38)/Assumptions!$D64*IF(CO1=Assumptions!$D68*12,1,0)</f>
        <v>0</v>
      </c>
      <c r="CP50" s="49">
        <f>SUM(CQ38:DB38)/Assumptions!$D64*IF(CP1=Assumptions!$D68*12,1,0)</f>
        <v>0</v>
      </c>
      <c r="CQ50" s="49">
        <f>SUM(CR38:DC38)/Assumptions!$D64*IF(CQ1=Assumptions!$D68*12,1,0)</f>
        <v>0</v>
      </c>
      <c r="CR50" s="49">
        <f>SUM(CS38:DD38)/Assumptions!$D64*IF(CR1=Assumptions!$D68*12,1,0)</f>
        <v>0</v>
      </c>
      <c r="CS50" s="49">
        <f>SUM(CT38:DE38)/Assumptions!$D64*IF(CS1=Assumptions!$D68*12,1,0)</f>
        <v>0</v>
      </c>
      <c r="CT50" s="49">
        <f>SUM(CU38:DF38)/Assumptions!$D64*IF(CT1=Assumptions!$D68*12,1,0)</f>
        <v>0</v>
      </c>
      <c r="CU50" s="49">
        <f>SUM(CV38:DG38)/Assumptions!$D64*IF(CU1=Assumptions!$D68*12,1,0)</f>
        <v>0</v>
      </c>
      <c r="CV50" s="49">
        <f>SUM(CW38:DH38)/Assumptions!$D64*IF(CV1=Assumptions!$D68*12,1,0)</f>
        <v>0</v>
      </c>
      <c r="CW50" s="49">
        <f>SUM(CX38:DI38)/Assumptions!$D64*IF(CW1=Assumptions!$D68*12,1,0)</f>
        <v>0</v>
      </c>
      <c r="CX50" s="49">
        <f>SUM(CY38:DJ38)/Assumptions!$D64*IF(CX1=Assumptions!$D68*12,1,0)</f>
        <v>0</v>
      </c>
      <c r="CY50" s="49">
        <f>SUM(CZ38:DK38)/Assumptions!$D64*IF(CY1=Assumptions!$D68*12,1,0)</f>
        <v>0</v>
      </c>
      <c r="CZ50" s="49">
        <f>SUM(DA38:DL38)/Assumptions!$D64*IF(CZ1=Assumptions!$D68*12,1,0)</f>
        <v>0</v>
      </c>
      <c r="DA50" s="49">
        <f>SUM(DB38:DM38)/Assumptions!$D64*IF(DA1=Assumptions!$D68*12,1,0)</f>
        <v>0</v>
      </c>
      <c r="DB50" s="49">
        <f>SUM(DC38:DN38)/Assumptions!$D64*IF(DB1=Assumptions!$D68*12,1,0)</f>
        <v>0</v>
      </c>
      <c r="DC50" s="49">
        <f>SUM(DD38:DO38)/Assumptions!$D64*IF(DC1=Assumptions!$D68*12,1,0)</f>
        <v>0</v>
      </c>
      <c r="DD50" s="49">
        <f>SUM(DE38:DP38)/Assumptions!$D64*IF(DD1=Assumptions!$D68*12,1,0)</f>
        <v>0</v>
      </c>
      <c r="DE50" s="49">
        <f>SUM(DF38:DQ38)/Assumptions!$D64*IF(DE1=Assumptions!$D68*12,1,0)</f>
        <v>0</v>
      </c>
      <c r="DF50" s="49">
        <f>SUM(DG38:DR38)/Assumptions!$D64*IF(DF1=Assumptions!$D68*12,1,0)</f>
        <v>0</v>
      </c>
      <c r="DG50" s="49">
        <f>SUM(DH38:DS38)/Assumptions!$D64*IF(DG1=Assumptions!$D68*12,1,0)</f>
        <v>0</v>
      </c>
      <c r="DH50" s="49">
        <f>SUM(DI38:DT38)/Assumptions!$D64*IF(DH1=Assumptions!$D68*12,1,0)</f>
        <v>0</v>
      </c>
      <c r="DI50" s="49">
        <f>SUM(DJ38:DU38)/Assumptions!$D64*IF(DI1=Assumptions!$D68*12,1,0)</f>
        <v>0</v>
      </c>
      <c r="DJ50" s="49">
        <f>SUM(DK38:DV38)/Assumptions!$D64*IF(DJ1=Assumptions!$D68*12,1,0)</f>
        <v>0</v>
      </c>
      <c r="DK50" s="49">
        <f>SUM(DL38:DW38)/Assumptions!$D64*IF(DK1=Assumptions!$D68*12,1,0)</f>
        <v>0</v>
      </c>
      <c r="DL50" s="49">
        <f>SUM(DM38:DX38)/Assumptions!$D64*IF(DL1=Assumptions!$D68*12,1,0)</f>
        <v>0</v>
      </c>
      <c r="DM50" s="49">
        <f>SUM(DN38:DY38)/Assumptions!$D64*IF(DM1=Assumptions!$D68*12,1,0)</f>
        <v>0</v>
      </c>
      <c r="DN50" s="49">
        <f>SUM(DO38:DZ38)/Assumptions!$D64*IF(DN1=Assumptions!$D68*12,1,0)</f>
        <v>0</v>
      </c>
      <c r="DO50" s="49">
        <f>SUM(DP38:EA38)/Assumptions!$D64*IF(DO1=Assumptions!$D68*12,1,0)</f>
        <v>0</v>
      </c>
      <c r="DP50" s="49">
        <f>SUM(DQ38:EB38)/Assumptions!$D64*IF(DP1=Assumptions!$D68*12,1,0)</f>
        <v>0</v>
      </c>
      <c r="DQ50" s="49">
        <f>SUM(DR38:EC38)/Assumptions!$D64*IF(DQ1=Assumptions!$D68*12,1,0)</f>
        <v>0</v>
      </c>
      <c r="DR50" s="49">
        <f>SUM(DS38:ED38)/Assumptions!$D64*IF(DR1=Assumptions!$D68*12,1,0)</f>
        <v>0</v>
      </c>
      <c r="DS50" s="49">
        <f>SUM(DT38:EE38)/Assumptions!$D64*IF(DS1=Assumptions!$D68*12,1,0)</f>
        <v>5277410.499</v>
      </c>
      <c r="DT50" s="49">
        <f>SUM(DU38:EF38)/Assumptions!$D64*IF(DT1=Assumptions!$D68*12,1,0)</f>
        <v>0</v>
      </c>
      <c r="DU50" s="49">
        <f>SUM(DV38:EG38)/Assumptions!$D64*IF(DU1=Assumptions!$D68*12,1,0)</f>
        <v>0</v>
      </c>
      <c r="DV50" s="49">
        <f>SUM(DW38:EH38)/Assumptions!$D64*IF(DV1=Assumptions!$D68*12,1,0)</f>
        <v>0</v>
      </c>
      <c r="DW50" s="49">
        <f>SUM(DX38:EI38)/Assumptions!$D64*IF(DW1=Assumptions!$D68*12,1,0)</f>
        <v>0</v>
      </c>
      <c r="DX50" s="49">
        <f>SUM(DY38:EJ38)/Assumptions!$D64*IF(DX1=Assumptions!$D68*12,1,0)</f>
        <v>0</v>
      </c>
      <c r="DY50" s="49">
        <f>SUM(DZ38:EK38)/Assumptions!$D64*IF(DY1=Assumptions!$D68*12,1,0)</f>
        <v>0</v>
      </c>
      <c r="DZ50" s="49">
        <f>SUM(EA38:EL38)/Assumptions!$D64*IF(DZ1=Assumptions!$D68*12,1,0)</f>
        <v>0</v>
      </c>
      <c r="EA50" s="49">
        <f>SUM(EB38:EM38)/Assumptions!$D64*IF(EA1=Assumptions!$D68*12,1,0)</f>
        <v>0</v>
      </c>
      <c r="EB50" s="49">
        <f>SUM(EC38:EN38)/Assumptions!$D64*IF(EB1=Assumptions!$D68*12,1,0)</f>
        <v>0</v>
      </c>
      <c r="EC50" s="49">
        <f>SUM(ED38:EO38)/Assumptions!$D64*IF(EC1=Assumptions!$D68*12,1,0)</f>
        <v>0</v>
      </c>
      <c r="ED50" s="49">
        <f>SUM(EE38:EP38)/Assumptions!$D64*IF(ED1=Assumptions!$D68*12,1,0)</f>
        <v>0</v>
      </c>
      <c r="EE50" s="49">
        <f>SUM(EF38:EQ38)/Assumptions!$D64*IF(EE1=Assumptions!$D68*12,1,0)</f>
        <v>0</v>
      </c>
    </row>
    <row r="51" ht="15.75" customHeight="1">
      <c r="A51" s="1"/>
      <c r="B51" s="1"/>
      <c r="C51" s="1" t="s">
        <v>136</v>
      </c>
      <c r="D51" s="49">
        <f>-D50*Assumptions!$D65</f>
        <v>0</v>
      </c>
      <c r="E51" s="49">
        <f>-E50*Assumptions!$D65</f>
        <v>0</v>
      </c>
      <c r="F51" s="49">
        <f>-F50*Assumptions!$D65</f>
        <v>0</v>
      </c>
      <c r="G51" s="49">
        <f>-G50*Assumptions!$D65</f>
        <v>0</v>
      </c>
      <c r="H51" s="49">
        <f>-H50*Assumptions!$D65</f>
        <v>0</v>
      </c>
      <c r="I51" s="49">
        <f>-I50*Assumptions!$D65</f>
        <v>0</v>
      </c>
      <c r="J51" s="49">
        <f>-J50*Assumptions!$D65</f>
        <v>0</v>
      </c>
      <c r="K51" s="49">
        <f>-K50*Assumptions!$D65</f>
        <v>0</v>
      </c>
      <c r="L51" s="49">
        <f>-L50*Assumptions!$D65</f>
        <v>0</v>
      </c>
      <c r="M51" s="49">
        <f>-M50*Assumptions!$D65</f>
        <v>0</v>
      </c>
      <c r="N51" s="49">
        <f>-N50*Assumptions!$D65</f>
        <v>0</v>
      </c>
      <c r="O51" s="49">
        <f>-O50*Assumptions!$D65</f>
        <v>0</v>
      </c>
      <c r="P51" s="49">
        <f>-P50*Assumptions!$D65</f>
        <v>0</v>
      </c>
      <c r="Q51" s="49">
        <f>-Q50*Assumptions!$D65</f>
        <v>0</v>
      </c>
      <c r="R51" s="49">
        <f>-R50*Assumptions!$D65</f>
        <v>0</v>
      </c>
      <c r="S51" s="49">
        <f>-S50*Assumptions!$D65</f>
        <v>0</v>
      </c>
      <c r="T51" s="49">
        <f>-T50*Assumptions!$D65</f>
        <v>0</v>
      </c>
      <c r="U51" s="49">
        <f>-U50*Assumptions!$D65</f>
        <v>0</v>
      </c>
      <c r="V51" s="49">
        <f>-V50*Assumptions!$D65</f>
        <v>0</v>
      </c>
      <c r="W51" s="49">
        <f>-W50*Assumptions!$D65</f>
        <v>0</v>
      </c>
      <c r="X51" s="49">
        <f>-X50*Assumptions!$D65</f>
        <v>0</v>
      </c>
      <c r="Y51" s="49">
        <f>-Y50*Assumptions!$D65</f>
        <v>0</v>
      </c>
      <c r="Z51" s="49">
        <f>-Z50*Assumptions!$D65</f>
        <v>0</v>
      </c>
      <c r="AA51" s="49">
        <f>-AA50*Assumptions!$D65</f>
        <v>0</v>
      </c>
      <c r="AB51" s="49">
        <f>-AB50*Assumptions!$D65</f>
        <v>0</v>
      </c>
      <c r="AC51" s="49">
        <f>-AC50*Assumptions!$D65</f>
        <v>0</v>
      </c>
      <c r="AD51" s="49">
        <f>-AD50*Assumptions!$D65</f>
        <v>0</v>
      </c>
      <c r="AE51" s="49">
        <f>-AE50*Assumptions!$D65</f>
        <v>0</v>
      </c>
      <c r="AF51" s="49">
        <f>-AF50*Assumptions!$D65</f>
        <v>0</v>
      </c>
      <c r="AG51" s="49">
        <f>-AG50*Assumptions!$D65</f>
        <v>0</v>
      </c>
      <c r="AH51" s="49">
        <f>-AH50*Assumptions!$D65</f>
        <v>0</v>
      </c>
      <c r="AI51" s="49">
        <f>-AI50*Assumptions!$D65</f>
        <v>0</v>
      </c>
      <c r="AJ51" s="49">
        <f>-AJ50*Assumptions!$D65</f>
        <v>0</v>
      </c>
      <c r="AK51" s="49">
        <f>-AK50*Assumptions!$D65</f>
        <v>0</v>
      </c>
      <c r="AL51" s="49">
        <f>-AL50*Assumptions!$D65</f>
        <v>0</v>
      </c>
      <c r="AM51" s="49">
        <f>-AM50*Assumptions!$D65</f>
        <v>0</v>
      </c>
      <c r="AN51" s="49">
        <f>-AN50*Assumptions!$D65</f>
        <v>0</v>
      </c>
      <c r="AO51" s="49">
        <f>-AO50*Assumptions!$D65</f>
        <v>0</v>
      </c>
      <c r="AP51" s="49">
        <f>-AP50*Assumptions!$D65</f>
        <v>0</v>
      </c>
      <c r="AQ51" s="49">
        <f>-AQ50*Assumptions!$D65</f>
        <v>0</v>
      </c>
      <c r="AR51" s="49">
        <f>-AR50*Assumptions!$D65</f>
        <v>0</v>
      </c>
      <c r="AS51" s="49">
        <f>-AS50*Assumptions!$D65</f>
        <v>0</v>
      </c>
      <c r="AT51" s="49">
        <f>-AT50*Assumptions!$D65</f>
        <v>0</v>
      </c>
      <c r="AU51" s="49">
        <f>-AU50*Assumptions!$D65</f>
        <v>0</v>
      </c>
      <c r="AV51" s="49">
        <f>-AV50*Assumptions!$D65</f>
        <v>0</v>
      </c>
      <c r="AW51" s="49">
        <f>-AW50*Assumptions!$D65</f>
        <v>0</v>
      </c>
      <c r="AX51" s="49">
        <f>-AX50*Assumptions!$D65</f>
        <v>0</v>
      </c>
      <c r="AY51" s="49">
        <f>-AY50*Assumptions!$D65</f>
        <v>0</v>
      </c>
      <c r="AZ51" s="49">
        <f>-AZ50*Assumptions!$D65</f>
        <v>0</v>
      </c>
      <c r="BA51" s="49">
        <f>-BA50*Assumptions!$D65</f>
        <v>0</v>
      </c>
      <c r="BB51" s="49">
        <f>-BB50*Assumptions!$D65</f>
        <v>0</v>
      </c>
      <c r="BC51" s="49">
        <f>-BC50*Assumptions!$D65</f>
        <v>0</v>
      </c>
      <c r="BD51" s="49">
        <f>-BD50*Assumptions!$D65</f>
        <v>0</v>
      </c>
      <c r="BE51" s="49">
        <f>-BE50*Assumptions!$D65</f>
        <v>0</v>
      </c>
      <c r="BF51" s="49">
        <f>-BF50*Assumptions!$D65</f>
        <v>0</v>
      </c>
      <c r="BG51" s="49">
        <f>-BG50*Assumptions!$D65</f>
        <v>0</v>
      </c>
      <c r="BH51" s="49">
        <f>-BH50*Assumptions!$D65</f>
        <v>0</v>
      </c>
      <c r="BI51" s="49">
        <f>-BI50*Assumptions!$D65</f>
        <v>0</v>
      </c>
      <c r="BJ51" s="49">
        <f>-BJ50*Assumptions!$D65</f>
        <v>0</v>
      </c>
      <c r="BK51" s="49">
        <f>-BK50*Assumptions!$D65</f>
        <v>0</v>
      </c>
      <c r="BL51" s="49">
        <f>-BL50*Assumptions!$D65</f>
        <v>0</v>
      </c>
      <c r="BM51" s="49">
        <f>-BM50*Assumptions!$D65</f>
        <v>0</v>
      </c>
      <c r="BN51" s="49">
        <f>-BN50*Assumptions!$D65</f>
        <v>0</v>
      </c>
      <c r="BO51" s="49">
        <f>-BO50*Assumptions!$D65</f>
        <v>0</v>
      </c>
      <c r="BP51" s="49">
        <f>-BP50*Assumptions!$D65</f>
        <v>0</v>
      </c>
      <c r="BQ51" s="49">
        <f>-BQ50*Assumptions!$D65</f>
        <v>0</v>
      </c>
      <c r="BR51" s="49">
        <f>-BR50*Assumptions!$D65</f>
        <v>0</v>
      </c>
      <c r="BS51" s="49">
        <f>-BS50*Assumptions!$D65</f>
        <v>0</v>
      </c>
      <c r="BT51" s="49">
        <f>-BT50*Assumptions!$D65</f>
        <v>0</v>
      </c>
      <c r="BU51" s="49">
        <f>-BU50*Assumptions!$D65</f>
        <v>0</v>
      </c>
      <c r="BV51" s="49">
        <f>-BV50*Assumptions!$D65</f>
        <v>0</v>
      </c>
      <c r="BW51" s="49">
        <f>-BW50*Assumptions!$D65</f>
        <v>0</v>
      </c>
      <c r="BX51" s="49">
        <f>-BX50*Assumptions!$D65</f>
        <v>0</v>
      </c>
      <c r="BY51" s="49">
        <f>-BY50*Assumptions!$D65</f>
        <v>0</v>
      </c>
      <c r="BZ51" s="49">
        <f>-BZ50*Assumptions!$D65</f>
        <v>0</v>
      </c>
      <c r="CA51" s="49">
        <f>-CA50*Assumptions!$D65</f>
        <v>0</v>
      </c>
      <c r="CB51" s="49">
        <f>-CB50*Assumptions!$D65</f>
        <v>0</v>
      </c>
      <c r="CC51" s="49">
        <f>-CC50*Assumptions!$D65</f>
        <v>0</v>
      </c>
      <c r="CD51" s="49">
        <f>-CD50*Assumptions!$D65</f>
        <v>0</v>
      </c>
      <c r="CE51" s="49">
        <f>-CE50*Assumptions!$D65</f>
        <v>0</v>
      </c>
      <c r="CF51" s="49">
        <f>-CF50*Assumptions!$D65</f>
        <v>0</v>
      </c>
      <c r="CG51" s="49">
        <f>-CG50*Assumptions!$D65</f>
        <v>0</v>
      </c>
      <c r="CH51" s="49">
        <f>-CH50*Assumptions!$D65</f>
        <v>0</v>
      </c>
      <c r="CI51" s="49">
        <f>-CI50*Assumptions!$D65</f>
        <v>0</v>
      </c>
      <c r="CJ51" s="49">
        <f>-CJ50*Assumptions!$D65</f>
        <v>0</v>
      </c>
      <c r="CK51" s="49">
        <f>-CK50*Assumptions!$D65</f>
        <v>0</v>
      </c>
      <c r="CL51" s="49">
        <f>-CL50*Assumptions!$D65</f>
        <v>0</v>
      </c>
      <c r="CM51" s="49">
        <f>-CM50*Assumptions!$D65</f>
        <v>0</v>
      </c>
      <c r="CN51" s="49">
        <f>-CN50*Assumptions!$D65</f>
        <v>0</v>
      </c>
      <c r="CO51" s="49">
        <f>-CO50*Assumptions!$D65</f>
        <v>0</v>
      </c>
      <c r="CP51" s="49">
        <f>-CP50*Assumptions!$D65</f>
        <v>0</v>
      </c>
      <c r="CQ51" s="49">
        <f>-CQ50*Assumptions!$D65</f>
        <v>0</v>
      </c>
      <c r="CR51" s="49">
        <f>-CR50*Assumptions!$D65</f>
        <v>0</v>
      </c>
      <c r="CS51" s="49">
        <f>-CS50*Assumptions!$D65</f>
        <v>0</v>
      </c>
      <c r="CT51" s="49">
        <f>-CT50*Assumptions!$D65</f>
        <v>0</v>
      </c>
      <c r="CU51" s="49">
        <f>-CU50*Assumptions!$D65</f>
        <v>0</v>
      </c>
      <c r="CV51" s="49">
        <f>-CV50*Assumptions!$D65</f>
        <v>0</v>
      </c>
      <c r="CW51" s="49">
        <f>-CW50*Assumptions!$D65</f>
        <v>0</v>
      </c>
      <c r="CX51" s="49">
        <f>-CX50*Assumptions!$D65</f>
        <v>0</v>
      </c>
      <c r="CY51" s="49">
        <f>-CY50*Assumptions!$D65</f>
        <v>0</v>
      </c>
      <c r="CZ51" s="49">
        <f>-CZ50*Assumptions!$D65</f>
        <v>0</v>
      </c>
      <c r="DA51" s="49">
        <f>-DA50*Assumptions!$D65</f>
        <v>0</v>
      </c>
      <c r="DB51" s="49">
        <f>-DB50*Assumptions!$D65</f>
        <v>0</v>
      </c>
      <c r="DC51" s="49">
        <f>-DC50*Assumptions!$D65</f>
        <v>0</v>
      </c>
      <c r="DD51" s="49">
        <f>-DD50*Assumptions!$D65</f>
        <v>0</v>
      </c>
      <c r="DE51" s="49">
        <f>-DE50*Assumptions!$D65</f>
        <v>0</v>
      </c>
      <c r="DF51" s="49">
        <f>-DF50*Assumptions!$D65</f>
        <v>0</v>
      </c>
      <c r="DG51" s="49">
        <f>-DG50*Assumptions!$D65</f>
        <v>0</v>
      </c>
      <c r="DH51" s="49">
        <f>-DH50*Assumptions!$D65</f>
        <v>0</v>
      </c>
      <c r="DI51" s="49">
        <f>-DI50*Assumptions!$D65</f>
        <v>0</v>
      </c>
      <c r="DJ51" s="49">
        <f>-DJ50*Assumptions!$D65</f>
        <v>0</v>
      </c>
      <c r="DK51" s="49">
        <f>-DK50*Assumptions!$D65</f>
        <v>0</v>
      </c>
      <c r="DL51" s="49">
        <f>-DL50*Assumptions!$D65</f>
        <v>0</v>
      </c>
      <c r="DM51" s="49">
        <f>-DM50*Assumptions!$D65</f>
        <v>0</v>
      </c>
      <c r="DN51" s="49">
        <f>-DN50*Assumptions!$D65</f>
        <v>0</v>
      </c>
      <c r="DO51" s="49">
        <f>-DO50*Assumptions!$D65</f>
        <v>0</v>
      </c>
      <c r="DP51" s="49">
        <f>-DP50*Assumptions!$D65</f>
        <v>0</v>
      </c>
      <c r="DQ51" s="49">
        <f>-DQ50*Assumptions!$D65</f>
        <v>0</v>
      </c>
      <c r="DR51" s="49">
        <f>-DR50*Assumptions!$D65</f>
        <v>0</v>
      </c>
      <c r="DS51" s="49">
        <f>-DS50*Assumptions!$D65</f>
        <v>-105548.21</v>
      </c>
      <c r="DT51" s="49">
        <f>-DT50*Assumptions!$D65</f>
        <v>0</v>
      </c>
      <c r="DU51" s="49">
        <f>-DU50*Assumptions!$D65</f>
        <v>0</v>
      </c>
      <c r="DV51" s="49">
        <f>-DV50*Assumptions!$D65</f>
        <v>0</v>
      </c>
      <c r="DW51" s="49">
        <f>-DW50*Assumptions!$D65</f>
        <v>0</v>
      </c>
      <c r="DX51" s="49">
        <f>-DX50*Assumptions!$D65</f>
        <v>0</v>
      </c>
      <c r="DY51" s="49">
        <f>-DY50*Assumptions!$D65</f>
        <v>0</v>
      </c>
      <c r="DZ51" s="49">
        <f>-DZ50*Assumptions!$D65</f>
        <v>0</v>
      </c>
      <c r="EA51" s="49">
        <f>-EA50*Assumptions!$D65</f>
        <v>0</v>
      </c>
      <c r="EB51" s="49">
        <f>-EB50*Assumptions!$D65</f>
        <v>0</v>
      </c>
      <c r="EC51" s="49">
        <f>-EC50*Assumptions!$D65</f>
        <v>0</v>
      </c>
      <c r="ED51" s="49">
        <f>-ED50*Assumptions!$D65</f>
        <v>0</v>
      </c>
      <c r="EE51" s="49">
        <f>-EE50*Assumptions!$D65</f>
        <v>0</v>
      </c>
    </row>
    <row r="52" ht="15.75" customHeight="1">
      <c r="A52" s="1"/>
      <c r="B52" s="21"/>
      <c r="C52" s="21" t="s">
        <v>215</v>
      </c>
      <c r="D52" s="205">
        <f t="shared" ref="D52:EE52" si="10">-D47*IF(D50=0,0,1)</f>
        <v>0</v>
      </c>
      <c r="E52" s="205">
        <f t="shared" si="10"/>
        <v>0</v>
      </c>
      <c r="F52" s="205">
        <f t="shared" si="10"/>
        <v>0</v>
      </c>
      <c r="G52" s="205">
        <f t="shared" si="10"/>
        <v>0</v>
      </c>
      <c r="H52" s="205">
        <f t="shared" si="10"/>
        <v>0</v>
      </c>
      <c r="I52" s="205">
        <f t="shared" si="10"/>
        <v>0</v>
      </c>
      <c r="J52" s="205">
        <f t="shared" si="10"/>
        <v>0</v>
      </c>
      <c r="K52" s="205">
        <f t="shared" si="10"/>
        <v>0</v>
      </c>
      <c r="L52" s="205">
        <f t="shared" si="10"/>
        <v>0</v>
      </c>
      <c r="M52" s="205">
        <f t="shared" si="10"/>
        <v>0</v>
      </c>
      <c r="N52" s="205">
        <f t="shared" si="10"/>
        <v>0</v>
      </c>
      <c r="O52" s="205">
        <f t="shared" si="10"/>
        <v>0</v>
      </c>
      <c r="P52" s="205">
        <f t="shared" si="10"/>
        <v>0</v>
      </c>
      <c r="Q52" s="205">
        <f t="shared" si="10"/>
        <v>0</v>
      </c>
      <c r="R52" s="205">
        <f t="shared" si="10"/>
        <v>0</v>
      </c>
      <c r="S52" s="205">
        <f t="shared" si="10"/>
        <v>0</v>
      </c>
      <c r="T52" s="205">
        <f t="shared" si="10"/>
        <v>0</v>
      </c>
      <c r="U52" s="205">
        <f t="shared" si="10"/>
        <v>0</v>
      </c>
      <c r="V52" s="205">
        <f t="shared" si="10"/>
        <v>0</v>
      </c>
      <c r="W52" s="205">
        <f t="shared" si="10"/>
        <v>0</v>
      </c>
      <c r="X52" s="205">
        <f t="shared" si="10"/>
        <v>0</v>
      </c>
      <c r="Y52" s="205">
        <f t="shared" si="10"/>
        <v>0</v>
      </c>
      <c r="Z52" s="205">
        <f t="shared" si="10"/>
        <v>0</v>
      </c>
      <c r="AA52" s="205">
        <f t="shared" si="10"/>
        <v>0</v>
      </c>
      <c r="AB52" s="205">
        <f t="shared" si="10"/>
        <v>0</v>
      </c>
      <c r="AC52" s="205">
        <f t="shared" si="10"/>
        <v>0</v>
      </c>
      <c r="AD52" s="205">
        <f t="shared" si="10"/>
        <v>0</v>
      </c>
      <c r="AE52" s="205">
        <f t="shared" si="10"/>
        <v>0</v>
      </c>
      <c r="AF52" s="205">
        <f t="shared" si="10"/>
        <v>0</v>
      </c>
      <c r="AG52" s="205">
        <f t="shared" si="10"/>
        <v>0</v>
      </c>
      <c r="AH52" s="205">
        <f t="shared" si="10"/>
        <v>0</v>
      </c>
      <c r="AI52" s="205">
        <f t="shared" si="10"/>
        <v>0</v>
      </c>
      <c r="AJ52" s="205">
        <f t="shared" si="10"/>
        <v>0</v>
      </c>
      <c r="AK52" s="205">
        <f t="shared" si="10"/>
        <v>0</v>
      </c>
      <c r="AL52" s="205">
        <f t="shared" si="10"/>
        <v>0</v>
      </c>
      <c r="AM52" s="205">
        <f t="shared" si="10"/>
        <v>0</v>
      </c>
      <c r="AN52" s="205">
        <f t="shared" si="10"/>
        <v>0</v>
      </c>
      <c r="AO52" s="205">
        <f t="shared" si="10"/>
        <v>0</v>
      </c>
      <c r="AP52" s="205">
        <f t="shared" si="10"/>
        <v>0</v>
      </c>
      <c r="AQ52" s="205">
        <f t="shared" si="10"/>
        <v>0</v>
      </c>
      <c r="AR52" s="205">
        <f t="shared" si="10"/>
        <v>0</v>
      </c>
      <c r="AS52" s="205">
        <f t="shared" si="10"/>
        <v>0</v>
      </c>
      <c r="AT52" s="205">
        <f t="shared" si="10"/>
        <v>0</v>
      </c>
      <c r="AU52" s="205">
        <f t="shared" si="10"/>
        <v>0</v>
      </c>
      <c r="AV52" s="205">
        <f t="shared" si="10"/>
        <v>0</v>
      </c>
      <c r="AW52" s="205">
        <f t="shared" si="10"/>
        <v>0</v>
      </c>
      <c r="AX52" s="205">
        <f t="shared" si="10"/>
        <v>0</v>
      </c>
      <c r="AY52" s="205">
        <f t="shared" si="10"/>
        <v>0</v>
      </c>
      <c r="AZ52" s="205">
        <f t="shared" si="10"/>
        <v>0</v>
      </c>
      <c r="BA52" s="205">
        <f t="shared" si="10"/>
        <v>0</v>
      </c>
      <c r="BB52" s="205">
        <f t="shared" si="10"/>
        <v>0</v>
      </c>
      <c r="BC52" s="205">
        <f t="shared" si="10"/>
        <v>0</v>
      </c>
      <c r="BD52" s="205">
        <f t="shared" si="10"/>
        <v>0</v>
      </c>
      <c r="BE52" s="205">
        <f t="shared" si="10"/>
        <v>0</v>
      </c>
      <c r="BF52" s="205">
        <f t="shared" si="10"/>
        <v>0</v>
      </c>
      <c r="BG52" s="205">
        <f t="shared" si="10"/>
        <v>0</v>
      </c>
      <c r="BH52" s="205">
        <f t="shared" si="10"/>
        <v>0</v>
      </c>
      <c r="BI52" s="205">
        <f t="shared" si="10"/>
        <v>0</v>
      </c>
      <c r="BJ52" s="205">
        <f t="shared" si="10"/>
        <v>0</v>
      </c>
      <c r="BK52" s="205">
        <f t="shared" si="10"/>
        <v>0</v>
      </c>
      <c r="BL52" s="205">
        <f t="shared" si="10"/>
        <v>0</v>
      </c>
      <c r="BM52" s="205">
        <f t="shared" si="10"/>
        <v>0</v>
      </c>
      <c r="BN52" s="205">
        <f t="shared" si="10"/>
        <v>0</v>
      </c>
      <c r="BO52" s="205">
        <f t="shared" si="10"/>
        <v>0</v>
      </c>
      <c r="BP52" s="205">
        <f t="shared" si="10"/>
        <v>0</v>
      </c>
      <c r="BQ52" s="205">
        <f t="shared" si="10"/>
        <v>0</v>
      </c>
      <c r="BR52" s="205">
        <f t="shared" si="10"/>
        <v>0</v>
      </c>
      <c r="BS52" s="205">
        <f t="shared" si="10"/>
        <v>0</v>
      </c>
      <c r="BT52" s="205">
        <f t="shared" si="10"/>
        <v>0</v>
      </c>
      <c r="BU52" s="205">
        <f t="shared" si="10"/>
        <v>0</v>
      </c>
      <c r="BV52" s="205">
        <f t="shared" si="10"/>
        <v>0</v>
      </c>
      <c r="BW52" s="205">
        <f t="shared" si="10"/>
        <v>0</v>
      </c>
      <c r="BX52" s="205">
        <f t="shared" si="10"/>
        <v>0</v>
      </c>
      <c r="BY52" s="205">
        <f t="shared" si="10"/>
        <v>0</v>
      </c>
      <c r="BZ52" s="205">
        <f t="shared" si="10"/>
        <v>0</v>
      </c>
      <c r="CA52" s="205">
        <f t="shared" si="10"/>
        <v>0</v>
      </c>
      <c r="CB52" s="205">
        <f t="shared" si="10"/>
        <v>0</v>
      </c>
      <c r="CC52" s="205">
        <f t="shared" si="10"/>
        <v>0</v>
      </c>
      <c r="CD52" s="205">
        <f t="shared" si="10"/>
        <v>0</v>
      </c>
      <c r="CE52" s="205">
        <f t="shared" si="10"/>
        <v>0</v>
      </c>
      <c r="CF52" s="205">
        <f t="shared" si="10"/>
        <v>0</v>
      </c>
      <c r="CG52" s="205">
        <f t="shared" si="10"/>
        <v>0</v>
      </c>
      <c r="CH52" s="205">
        <f t="shared" si="10"/>
        <v>0</v>
      </c>
      <c r="CI52" s="205">
        <f t="shared" si="10"/>
        <v>0</v>
      </c>
      <c r="CJ52" s="205">
        <f t="shared" si="10"/>
        <v>0</v>
      </c>
      <c r="CK52" s="205">
        <f t="shared" si="10"/>
        <v>0</v>
      </c>
      <c r="CL52" s="205">
        <f t="shared" si="10"/>
        <v>0</v>
      </c>
      <c r="CM52" s="205">
        <f t="shared" si="10"/>
        <v>0</v>
      </c>
      <c r="CN52" s="205">
        <f t="shared" si="10"/>
        <v>0</v>
      </c>
      <c r="CO52" s="205">
        <f t="shared" si="10"/>
        <v>0</v>
      </c>
      <c r="CP52" s="205">
        <f t="shared" si="10"/>
        <v>0</v>
      </c>
      <c r="CQ52" s="205">
        <f t="shared" si="10"/>
        <v>0</v>
      </c>
      <c r="CR52" s="205">
        <f t="shared" si="10"/>
        <v>0</v>
      </c>
      <c r="CS52" s="205">
        <f t="shared" si="10"/>
        <v>0</v>
      </c>
      <c r="CT52" s="205">
        <f t="shared" si="10"/>
        <v>0</v>
      </c>
      <c r="CU52" s="205">
        <f t="shared" si="10"/>
        <v>0</v>
      </c>
      <c r="CV52" s="205">
        <f t="shared" si="10"/>
        <v>0</v>
      </c>
      <c r="CW52" s="205">
        <f t="shared" si="10"/>
        <v>0</v>
      </c>
      <c r="CX52" s="205">
        <f t="shared" si="10"/>
        <v>0</v>
      </c>
      <c r="CY52" s="205">
        <f t="shared" si="10"/>
        <v>0</v>
      </c>
      <c r="CZ52" s="205">
        <f t="shared" si="10"/>
        <v>0</v>
      </c>
      <c r="DA52" s="205">
        <f t="shared" si="10"/>
        <v>0</v>
      </c>
      <c r="DB52" s="205">
        <f t="shared" si="10"/>
        <v>0</v>
      </c>
      <c r="DC52" s="205">
        <f t="shared" si="10"/>
        <v>0</v>
      </c>
      <c r="DD52" s="205">
        <f t="shared" si="10"/>
        <v>0</v>
      </c>
      <c r="DE52" s="205">
        <f t="shared" si="10"/>
        <v>0</v>
      </c>
      <c r="DF52" s="205">
        <f t="shared" si="10"/>
        <v>0</v>
      </c>
      <c r="DG52" s="205">
        <f t="shared" si="10"/>
        <v>0</v>
      </c>
      <c r="DH52" s="205">
        <f t="shared" si="10"/>
        <v>0</v>
      </c>
      <c r="DI52" s="205">
        <f t="shared" si="10"/>
        <v>0</v>
      </c>
      <c r="DJ52" s="205">
        <f t="shared" si="10"/>
        <v>0</v>
      </c>
      <c r="DK52" s="205">
        <f t="shared" si="10"/>
        <v>0</v>
      </c>
      <c r="DL52" s="205">
        <f t="shared" si="10"/>
        <v>0</v>
      </c>
      <c r="DM52" s="205">
        <f t="shared" si="10"/>
        <v>0</v>
      </c>
      <c r="DN52" s="205">
        <f t="shared" si="10"/>
        <v>0</v>
      </c>
      <c r="DO52" s="205">
        <f t="shared" si="10"/>
        <v>0</v>
      </c>
      <c r="DP52" s="205">
        <f t="shared" si="10"/>
        <v>0</v>
      </c>
      <c r="DQ52" s="205">
        <f t="shared" si="10"/>
        <v>0</v>
      </c>
      <c r="DR52" s="205">
        <f t="shared" si="10"/>
        <v>0</v>
      </c>
      <c r="DS52" s="205">
        <f t="shared" si="10"/>
        <v>-2217949.854</v>
      </c>
      <c r="DT52" s="205">
        <f t="shared" si="10"/>
        <v>0</v>
      </c>
      <c r="DU52" s="205">
        <f t="shared" si="10"/>
        <v>0</v>
      </c>
      <c r="DV52" s="205">
        <f t="shared" si="10"/>
        <v>0</v>
      </c>
      <c r="DW52" s="205">
        <f t="shared" si="10"/>
        <v>0</v>
      </c>
      <c r="DX52" s="205">
        <f t="shared" si="10"/>
        <v>0</v>
      </c>
      <c r="DY52" s="205">
        <f t="shared" si="10"/>
        <v>0</v>
      </c>
      <c r="DZ52" s="205">
        <f t="shared" si="10"/>
        <v>0</v>
      </c>
      <c r="EA52" s="205">
        <f t="shared" si="10"/>
        <v>0</v>
      </c>
      <c r="EB52" s="205">
        <f t="shared" si="10"/>
        <v>0</v>
      </c>
      <c r="EC52" s="205">
        <f t="shared" si="10"/>
        <v>0</v>
      </c>
      <c r="ED52" s="205">
        <f t="shared" si="10"/>
        <v>0</v>
      </c>
      <c r="EE52" s="205">
        <f t="shared" si="10"/>
        <v>0</v>
      </c>
    </row>
    <row r="53" ht="15.75" customHeight="1">
      <c r="A53" s="1"/>
      <c r="B53" s="42"/>
      <c r="C53" s="42" t="s">
        <v>166</v>
      </c>
      <c r="D53" s="207">
        <f t="shared" ref="D53:EE53" si="11">SUM(D50:D52)</f>
        <v>0</v>
      </c>
      <c r="E53" s="207">
        <f t="shared" si="11"/>
        <v>0</v>
      </c>
      <c r="F53" s="207">
        <f t="shared" si="11"/>
        <v>0</v>
      </c>
      <c r="G53" s="207">
        <f t="shared" si="11"/>
        <v>0</v>
      </c>
      <c r="H53" s="207">
        <f t="shared" si="11"/>
        <v>0</v>
      </c>
      <c r="I53" s="207">
        <f t="shared" si="11"/>
        <v>0</v>
      </c>
      <c r="J53" s="207">
        <f t="shared" si="11"/>
        <v>0</v>
      </c>
      <c r="K53" s="207">
        <f t="shared" si="11"/>
        <v>0</v>
      </c>
      <c r="L53" s="207">
        <f t="shared" si="11"/>
        <v>0</v>
      </c>
      <c r="M53" s="207">
        <f t="shared" si="11"/>
        <v>0</v>
      </c>
      <c r="N53" s="207">
        <f t="shared" si="11"/>
        <v>0</v>
      </c>
      <c r="O53" s="207">
        <f t="shared" si="11"/>
        <v>0</v>
      </c>
      <c r="P53" s="207">
        <f t="shared" si="11"/>
        <v>0</v>
      </c>
      <c r="Q53" s="207">
        <f t="shared" si="11"/>
        <v>0</v>
      </c>
      <c r="R53" s="207">
        <f t="shared" si="11"/>
        <v>0</v>
      </c>
      <c r="S53" s="207">
        <f t="shared" si="11"/>
        <v>0</v>
      </c>
      <c r="T53" s="207">
        <f t="shared" si="11"/>
        <v>0</v>
      </c>
      <c r="U53" s="207">
        <f t="shared" si="11"/>
        <v>0</v>
      </c>
      <c r="V53" s="207">
        <f t="shared" si="11"/>
        <v>0</v>
      </c>
      <c r="W53" s="207">
        <f t="shared" si="11"/>
        <v>0</v>
      </c>
      <c r="X53" s="207">
        <f t="shared" si="11"/>
        <v>0</v>
      </c>
      <c r="Y53" s="207">
        <f t="shared" si="11"/>
        <v>0</v>
      </c>
      <c r="Z53" s="207">
        <f t="shared" si="11"/>
        <v>0</v>
      </c>
      <c r="AA53" s="207">
        <f t="shared" si="11"/>
        <v>0</v>
      </c>
      <c r="AB53" s="207">
        <f t="shared" si="11"/>
        <v>0</v>
      </c>
      <c r="AC53" s="207">
        <f t="shared" si="11"/>
        <v>0</v>
      </c>
      <c r="AD53" s="207">
        <f t="shared" si="11"/>
        <v>0</v>
      </c>
      <c r="AE53" s="207">
        <f t="shared" si="11"/>
        <v>0</v>
      </c>
      <c r="AF53" s="207">
        <f t="shared" si="11"/>
        <v>0</v>
      </c>
      <c r="AG53" s="207">
        <f t="shared" si="11"/>
        <v>0</v>
      </c>
      <c r="AH53" s="207">
        <f t="shared" si="11"/>
        <v>0</v>
      </c>
      <c r="AI53" s="207">
        <f t="shared" si="11"/>
        <v>0</v>
      </c>
      <c r="AJ53" s="207">
        <f t="shared" si="11"/>
        <v>0</v>
      </c>
      <c r="AK53" s="207">
        <f t="shared" si="11"/>
        <v>0</v>
      </c>
      <c r="AL53" s="207">
        <f t="shared" si="11"/>
        <v>0</v>
      </c>
      <c r="AM53" s="207">
        <f t="shared" si="11"/>
        <v>0</v>
      </c>
      <c r="AN53" s="207">
        <f t="shared" si="11"/>
        <v>0</v>
      </c>
      <c r="AO53" s="207">
        <f t="shared" si="11"/>
        <v>0</v>
      </c>
      <c r="AP53" s="207">
        <f t="shared" si="11"/>
        <v>0</v>
      </c>
      <c r="AQ53" s="207">
        <f t="shared" si="11"/>
        <v>0</v>
      </c>
      <c r="AR53" s="207">
        <f t="shared" si="11"/>
        <v>0</v>
      </c>
      <c r="AS53" s="207">
        <f t="shared" si="11"/>
        <v>0</v>
      </c>
      <c r="AT53" s="207">
        <f t="shared" si="11"/>
        <v>0</v>
      </c>
      <c r="AU53" s="207">
        <f t="shared" si="11"/>
        <v>0</v>
      </c>
      <c r="AV53" s="207">
        <f t="shared" si="11"/>
        <v>0</v>
      </c>
      <c r="AW53" s="207">
        <f t="shared" si="11"/>
        <v>0</v>
      </c>
      <c r="AX53" s="207">
        <f t="shared" si="11"/>
        <v>0</v>
      </c>
      <c r="AY53" s="207">
        <f t="shared" si="11"/>
        <v>0</v>
      </c>
      <c r="AZ53" s="207">
        <f t="shared" si="11"/>
        <v>0</v>
      </c>
      <c r="BA53" s="207">
        <f t="shared" si="11"/>
        <v>0</v>
      </c>
      <c r="BB53" s="207">
        <f t="shared" si="11"/>
        <v>0</v>
      </c>
      <c r="BC53" s="207">
        <f t="shared" si="11"/>
        <v>0</v>
      </c>
      <c r="BD53" s="207">
        <f t="shared" si="11"/>
        <v>0</v>
      </c>
      <c r="BE53" s="207">
        <f t="shared" si="11"/>
        <v>0</v>
      </c>
      <c r="BF53" s="207">
        <f t="shared" si="11"/>
        <v>0</v>
      </c>
      <c r="BG53" s="207">
        <f t="shared" si="11"/>
        <v>0</v>
      </c>
      <c r="BH53" s="207">
        <f t="shared" si="11"/>
        <v>0</v>
      </c>
      <c r="BI53" s="207">
        <f t="shared" si="11"/>
        <v>0</v>
      </c>
      <c r="BJ53" s="207">
        <f t="shared" si="11"/>
        <v>0</v>
      </c>
      <c r="BK53" s="207">
        <f t="shared" si="11"/>
        <v>0</v>
      </c>
      <c r="BL53" s="207">
        <f t="shared" si="11"/>
        <v>0</v>
      </c>
      <c r="BM53" s="207">
        <f t="shared" si="11"/>
        <v>0</v>
      </c>
      <c r="BN53" s="207">
        <f t="shared" si="11"/>
        <v>0</v>
      </c>
      <c r="BO53" s="207">
        <f t="shared" si="11"/>
        <v>0</v>
      </c>
      <c r="BP53" s="207">
        <f t="shared" si="11"/>
        <v>0</v>
      </c>
      <c r="BQ53" s="207">
        <f t="shared" si="11"/>
        <v>0</v>
      </c>
      <c r="BR53" s="207">
        <f t="shared" si="11"/>
        <v>0</v>
      </c>
      <c r="BS53" s="207">
        <f t="shared" si="11"/>
        <v>0</v>
      </c>
      <c r="BT53" s="207">
        <f t="shared" si="11"/>
        <v>0</v>
      </c>
      <c r="BU53" s="207">
        <f t="shared" si="11"/>
        <v>0</v>
      </c>
      <c r="BV53" s="207">
        <f t="shared" si="11"/>
        <v>0</v>
      </c>
      <c r="BW53" s="207">
        <f t="shared" si="11"/>
        <v>0</v>
      </c>
      <c r="BX53" s="207">
        <f t="shared" si="11"/>
        <v>0</v>
      </c>
      <c r="BY53" s="207">
        <f t="shared" si="11"/>
        <v>0</v>
      </c>
      <c r="BZ53" s="207">
        <f t="shared" si="11"/>
        <v>0</v>
      </c>
      <c r="CA53" s="207">
        <f t="shared" si="11"/>
        <v>0</v>
      </c>
      <c r="CB53" s="207">
        <f t="shared" si="11"/>
        <v>0</v>
      </c>
      <c r="CC53" s="207">
        <f t="shared" si="11"/>
        <v>0</v>
      </c>
      <c r="CD53" s="207">
        <f t="shared" si="11"/>
        <v>0</v>
      </c>
      <c r="CE53" s="207">
        <f t="shared" si="11"/>
        <v>0</v>
      </c>
      <c r="CF53" s="207">
        <f t="shared" si="11"/>
        <v>0</v>
      </c>
      <c r="CG53" s="207">
        <f t="shared" si="11"/>
        <v>0</v>
      </c>
      <c r="CH53" s="207">
        <f t="shared" si="11"/>
        <v>0</v>
      </c>
      <c r="CI53" s="207">
        <f t="shared" si="11"/>
        <v>0</v>
      </c>
      <c r="CJ53" s="207">
        <f t="shared" si="11"/>
        <v>0</v>
      </c>
      <c r="CK53" s="207">
        <f t="shared" si="11"/>
        <v>0</v>
      </c>
      <c r="CL53" s="207">
        <f t="shared" si="11"/>
        <v>0</v>
      </c>
      <c r="CM53" s="207">
        <f t="shared" si="11"/>
        <v>0</v>
      </c>
      <c r="CN53" s="207">
        <f t="shared" si="11"/>
        <v>0</v>
      </c>
      <c r="CO53" s="207">
        <f t="shared" si="11"/>
        <v>0</v>
      </c>
      <c r="CP53" s="207">
        <f t="shared" si="11"/>
        <v>0</v>
      </c>
      <c r="CQ53" s="207">
        <f t="shared" si="11"/>
        <v>0</v>
      </c>
      <c r="CR53" s="207">
        <f t="shared" si="11"/>
        <v>0</v>
      </c>
      <c r="CS53" s="207">
        <f t="shared" si="11"/>
        <v>0</v>
      </c>
      <c r="CT53" s="207">
        <f t="shared" si="11"/>
        <v>0</v>
      </c>
      <c r="CU53" s="207">
        <f t="shared" si="11"/>
        <v>0</v>
      </c>
      <c r="CV53" s="207">
        <f t="shared" si="11"/>
        <v>0</v>
      </c>
      <c r="CW53" s="207">
        <f t="shared" si="11"/>
        <v>0</v>
      </c>
      <c r="CX53" s="207">
        <f t="shared" si="11"/>
        <v>0</v>
      </c>
      <c r="CY53" s="207">
        <f t="shared" si="11"/>
        <v>0</v>
      </c>
      <c r="CZ53" s="207">
        <f t="shared" si="11"/>
        <v>0</v>
      </c>
      <c r="DA53" s="207">
        <f t="shared" si="11"/>
        <v>0</v>
      </c>
      <c r="DB53" s="207">
        <f t="shared" si="11"/>
        <v>0</v>
      </c>
      <c r="DC53" s="207">
        <f t="shared" si="11"/>
        <v>0</v>
      </c>
      <c r="DD53" s="207">
        <f t="shared" si="11"/>
        <v>0</v>
      </c>
      <c r="DE53" s="207">
        <f t="shared" si="11"/>
        <v>0</v>
      </c>
      <c r="DF53" s="207">
        <f t="shared" si="11"/>
        <v>0</v>
      </c>
      <c r="DG53" s="207">
        <f t="shared" si="11"/>
        <v>0</v>
      </c>
      <c r="DH53" s="207">
        <f t="shared" si="11"/>
        <v>0</v>
      </c>
      <c r="DI53" s="207">
        <f t="shared" si="11"/>
        <v>0</v>
      </c>
      <c r="DJ53" s="207">
        <f t="shared" si="11"/>
        <v>0</v>
      </c>
      <c r="DK53" s="207">
        <f t="shared" si="11"/>
        <v>0</v>
      </c>
      <c r="DL53" s="207">
        <f t="shared" si="11"/>
        <v>0</v>
      </c>
      <c r="DM53" s="207">
        <f t="shared" si="11"/>
        <v>0</v>
      </c>
      <c r="DN53" s="207">
        <f t="shared" si="11"/>
        <v>0</v>
      </c>
      <c r="DO53" s="207">
        <f t="shared" si="11"/>
        <v>0</v>
      </c>
      <c r="DP53" s="207">
        <f t="shared" si="11"/>
        <v>0</v>
      </c>
      <c r="DQ53" s="207">
        <f t="shared" si="11"/>
        <v>0</v>
      </c>
      <c r="DR53" s="207">
        <f t="shared" si="11"/>
        <v>0</v>
      </c>
      <c r="DS53" s="207">
        <f t="shared" si="11"/>
        <v>2953912.435</v>
      </c>
      <c r="DT53" s="207">
        <f t="shared" si="11"/>
        <v>0</v>
      </c>
      <c r="DU53" s="207">
        <f t="shared" si="11"/>
        <v>0</v>
      </c>
      <c r="DV53" s="207">
        <f t="shared" si="11"/>
        <v>0</v>
      </c>
      <c r="DW53" s="207">
        <f t="shared" si="11"/>
        <v>0</v>
      </c>
      <c r="DX53" s="207">
        <f t="shared" si="11"/>
        <v>0</v>
      </c>
      <c r="DY53" s="207">
        <f t="shared" si="11"/>
        <v>0</v>
      </c>
      <c r="DZ53" s="207">
        <f t="shared" si="11"/>
        <v>0</v>
      </c>
      <c r="EA53" s="207">
        <f t="shared" si="11"/>
        <v>0</v>
      </c>
      <c r="EB53" s="207">
        <f t="shared" si="11"/>
        <v>0</v>
      </c>
      <c r="EC53" s="207">
        <f t="shared" si="11"/>
        <v>0</v>
      </c>
      <c r="ED53" s="207">
        <f t="shared" si="11"/>
        <v>0</v>
      </c>
      <c r="EE53" s="207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167</v>
      </c>
      <c r="D55" s="49">
        <f>(D38-D46)*IF(D1&gt;Assumptions!$D$68*12,0,1)</f>
        <v>22091.98947</v>
      </c>
      <c r="E55" s="49">
        <f>(E38-E46)*IF(E1&gt;Assumptions!$D$68*12,0,1)</f>
        <v>22091.98947</v>
      </c>
      <c r="F55" s="49">
        <f>(F38-F46)*IF(F1&gt;Assumptions!$D$68*12,0,1)</f>
        <v>22091.98947</v>
      </c>
      <c r="G55" s="49">
        <f>(G38-G46)*IF(G1&gt;Assumptions!$D$68*12,0,1)</f>
        <v>22091.98947</v>
      </c>
      <c r="H55" s="49">
        <f>(H38-H46)*IF(H1&gt;Assumptions!$D$68*12,0,1)</f>
        <v>22091.98947</v>
      </c>
      <c r="I55" s="49">
        <f>(I38-I46)*IF(I1&gt;Assumptions!$D$68*12,0,1)</f>
        <v>22091.98947</v>
      </c>
      <c r="J55" s="49">
        <f>(J38-J46)*IF(J1&gt;Assumptions!$D$68*12,0,1)</f>
        <v>22091.98947</v>
      </c>
      <c r="K55" s="49">
        <f>(K38-K46)*IF(K1&gt;Assumptions!$D$68*12,0,1)</f>
        <v>22091.98947</v>
      </c>
      <c r="L55" s="49">
        <f>(L38-L46)*IF(L1&gt;Assumptions!$D$68*12,0,1)</f>
        <v>22091.98947</v>
      </c>
      <c r="M55" s="49">
        <f>(M38-M46)*IF(M1&gt;Assumptions!$D$68*12,0,1)</f>
        <v>22091.98947</v>
      </c>
      <c r="N55" s="49">
        <f>(N38-N46)*IF(N1&gt;Assumptions!$D$68*12,0,1)</f>
        <v>22091.98947</v>
      </c>
      <c r="O55" s="49">
        <f>(O38-O46)*IF(O1&gt;Assumptions!$D$68*12,0,1)</f>
        <v>22091.98947</v>
      </c>
      <c r="P55" s="49">
        <f>(P38-P46)*IF(P1&gt;Assumptions!$D$68*12,0,1)</f>
        <v>23406.91665</v>
      </c>
      <c r="Q55" s="49">
        <f>(Q38-Q46)*IF(Q1&gt;Assumptions!$D$68*12,0,1)</f>
        <v>23406.91665</v>
      </c>
      <c r="R55" s="49">
        <f>(R38-R46)*IF(R1&gt;Assumptions!$D$68*12,0,1)</f>
        <v>23406.91665</v>
      </c>
      <c r="S55" s="49">
        <f>(S38-S46)*IF(S1&gt;Assumptions!$D$68*12,0,1)</f>
        <v>23406.91665</v>
      </c>
      <c r="T55" s="49">
        <f>(T38-T46)*IF(T1&gt;Assumptions!$D$68*12,0,1)</f>
        <v>23406.91665</v>
      </c>
      <c r="U55" s="49">
        <f>(U38-U46)*IF(U1&gt;Assumptions!$D$68*12,0,1)</f>
        <v>23406.91665</v>
      </c>
      <c r="V55" s="49">
        <f>(V38-V46)*IF(V1&gt;Assumptions!$D$68*12,0,1)</f>
        <v>23406.91665</v>
      </c>
      <c r="W55" s="49">
        <f>(W38-W46)*IF(W1&gt;Assumptions!$D$68*12,0,1)</f>
        <v>23406.91665</v>
      </c>
      <c r="X55" s="49">
        <f>(X38-X46)*IF(X1&gt;Assumptions!$D$68*12,0,1)</f>
        <v>23406.91665</v>
      </c>
      <c r="Y55" s="49">
        <f>(Y38-Y46)*IF(Y1&gt;Assumptions!$D$68*12,0,1)</f>
        <v>23406.91665</v>
      </c>
      <c r="Z55" s="49">
        <f>(Z38-Z46)*IF(Z1&gt;Assumptions!$D$68*12,0,1)</f>
        <v>23406.91665</v>
      </c>
      <c r="AA55" s="49">
        <f>(AA38-AA46)*IF(AA1&gt;Assumptions!$D$68*12,0,1)</f>
        <v>23406.91665</v>
      </c>
      <c r="AB55" s="49">
        <f>(AB38-AB46)*IF(AB1&gt;Assumptions!$D$68*12,0,1)</f>
        <v>23809.31081</v>
      </c>
      <c r="AC55" s="49">
        <f>(AC38-AC46)*IF(AC1&gt;Assumptions!$D$68*12,0,1)</f>
        <v>23809.31081</v>
      </c>
      <c r="AD55" s="49">
        <f>(AD38-AD46)*IF(AD1&gt;Assumptions!$D$68*12,0,1)</f>
        <v>23809.31081</v>
      </c>
      <c r="AE55" s="49">
        <f>(AE38-AE46)*IF(AE1&gt;Assumptions!$D$68*12,0,1)</f>
        <v>23809.31081</v>
      </c>
      <c r="AF55" s="49">
        <f>(AF38-AF46)*IF(AF1&gt;Assumptions!$D$68*12,0,1)</f>
        <v>23809.31081</v>
      </c>
      <c r="AG55" s="49">
        <f>(AG38-AG46)*IF(AG1&gt;Assumptions!$D$68*12,0,1)</f>
        <v>23809.31081</v>
      </c>
      <c r="AH55" s="49">
        <f>(AH38-AH46)*IF(AH1&gt;Assumptions!$D$68*12,0,1)</f>
        <v>23809.31081</v>
      </c>
      <c r="AI55" s="49">
        <f>(AI38-AI46)*IF(AI1&gt;Assumptions!$D$68*12,0,1)</f>
        <v>23809.31081</v>
      </c>
      <c r="AJ55" s="49">
        <f>(AJ38-AJ46)*IF(AJ1&gt;Assumptions!$D$68*12,0,1)</f>
        <v>23809.31081</v>
      </c>
      <c r="AK55" s="49">
        <f>(AK38-AK46)*IF(AK1&gt;Assumptions!$D$68*12,0,1)</f>
        <v>23809.31081</v>
      </c>
      <c r="AL55" s="49">
        <f>(AL38-AL46)*IF(AL1&gt;Assumptions!$D$68*12,0,1)</f>
        <v>23809.31081</v>
      </c>
      <c r="AM55" s="49">
        <f>(AM38-AM46)*IF(AM1&gt;Assumptions!$D$68*12,0,1)</f>
        <v>23809.31081</v>
      </c>
      <c r="AN55" s="49">
        <f>(AN38-AN46)*IF(AN1&gt;Assumptions!$D$68*12,0,1)</f>
        <v>9383.084975</v>
      </c>
      <c r="AO55" s="49">
        <f>(AO38-AO46)*IF(AO1&gt;Assumptions!$D$68*12,0,1)</f>
        <v>9383.084975</v>
      </c>
      <c r="AP55" s="49">
        <f>(AP38-AP46)*IF(AP1&gt;Assumptions!$D$68*12,0,1)</f>
        <v>9383.084975</v>
      </c>
      <c r="AQ55" s="49">
        <f>(AQ38-AQ46)*IF(AQ1&gt;Assumptions!$D$68*12,0,1)</f>
        <v>9383.084975</v>
      </c>
      <c r="AR55" s="49">
        <f>(AR38-AR46)*IF(AR1&gt;Assumptions!$D$68*12,0,1)</f>
        <v>9383.084975</v>
      </c>
      <c r="AS55" s="49">
        <f>(AS38-AS46)*IF(AS1&gt;Assumptions!$D$68*12,0,1)</f>
        <v>9383.084975</v>
      </c>
      <c r="AT55" s="49">
        <f>(AT38-AT46)*IF(AT1&gt;Assumptions!$D$68*12,0,1)</f>
        <v>9383.084975</v>
      </c>
      <c r="AU55" s="49">
        <f>(AU38-AU46)*IF(AU1&gt;Assumptions!$D$68*12,0,1)</f>
        <v>9383.084975</v>
      </c>
      <c r="AV55" s="49">
        <f>(AV38-AV46)*IF(AV1&gt;Assumptions!$D$68*12,0,1)</f>
        <v>9383.084975</v>
      </c>
      <c r="AW55" s="49">
        <f>(AW38-AW46)*IF(AW1&gt;Assumptions!$D$68*12,0,1)</f>
        <v>9383.084975</v>
      </c>
      <c r="AX55" s="49">
        <f>(AX38-AX46)*IF(AX1&gt;Assumptions!$D$68*12,0,1)</f>
        <v>9383.084975</v>
      </c>
      <c r="AY55" s="49">
        <f>(AY38-AY46)*IF(AY1&gt;Assumptions!$D$68*12,0,1)</f>
        <v>9383.084975</v>
      </c>
      <c r="AZ55" s="49">
        <f>(AZ38-AZ46)*IF(AZ1&gt;Assumptions!$D$68*12,0,1)</f>
        <v>10109.61839</v>
      </c>
      <c r="BA55" s="49">
        <f>(BA38-BA46)*IF(BA1&gt;Assumptions!$D$68*12,0,1)</f>
        <v>10109.61839</v>
      </c>
      <c r="BB55" s="49">
        <f>(BB38-BB46)*IF(BB1&gt;Assumptions!$D$68*12,0,1)</f>
        <v>10109.61839</v>
      </c>
      <c r="BC55" s="49">
        <f>(BC38-BC46)*IF(BC1&gt;Assumptions!$D$68*12,0,1)</f>
        <v>10109.61839</v>
      </c>
      <c r="BD55" s="49">
        <f>(BD38-BD46)*IF(BD1&gt;Assumptions!$D$68*12,0,1)</f>
        <v>10109.61839</v>
      </c>
      <c r="BE55" s="49">
        <f>(BE38-BE46)*IF(BE1&gt;Assumptions!$D$68*12,0,1)</f>
        <v>10109.61839</v>
      </c>
      <c r="BF55" s="49">
        <f>(BF38-BF46)*IF(BF1&gt;Assumptions!$D$68*12,0,1)</f>
        <v>10109.61839</v>
      </c>
      <c r="BG55" s="49">
        <f>(BG38-BG46)*IF(BG1&gt;Assumptions!$D$68*12,0,1)</f>
        <v>10109.61839</v>
      </c>
      <c r="BH55" s="49">
        <f>(BH38-BH46)*IF(BH1&gt;Assumptions!$D$68*12,0,1)</f>
        <v>10109.61839</v>
      </c>
      <c r="BI55" s="49">
        <f>(BI38-BI46)*IF(BI1&gt;Assumptions!$D$68*12,0,1)</f>
        <v>10109.61839</v>
      </c>
      <c r="BJ55" s="49">
        <f>(BJ38-BJ46)*IF(BJ1&gt;Assumptions!$D$68*12,0,1)</f>
        <v>10109.61839</v>
      </c>
      <c r="BK55" s="49">
        <f>(BK38-BK46)*IF(BK1&gt;Assumptions!$D$68*12,0,1)</f>
        <v>10109.61839</v>
      </c>
      <c r="BL55" s="49">
        <f>(BL38-BL46)*IF(BL1&gt;Assumptions!$D$68*12,0,1)</f>
        <v>10857.94781</v>
      </c>
      <c r="BM55" s="49">
        <f>(BM38-BM46)*IF(BM1&gt;Assumptions!$D$68*12,0,1)</f>
        <v>10857.94781</v>
      </c>
      <c r="BN55" s="49">
        <f>(BN38-BN46)*IF(BN1&gt;Assumptions!$D$68*12,0,1)</f>
        <v>10857.94781</v>
      </c>
      <c r="BO55" s="49">
        <f>(BO38-BO46)*IF(BO1&gt;Assumptions!$D$68*12,0,1)</f>
        <v>10857.94781</v>
      </c>
      <c r="BP55" s="49">
        <f>(BP38-BP46)*IF(BP1&gt;Assumptions!$D$68*12,0,1)</f>
        <v>10857.94781</v>
      </c>
      <c r="BQ55" s="49">
        <f>(BQ38-BQ46)*IF(BQ1&gt;Assumptions!$D$68*12,0,1)</f>
        <v>10857.94781</v>
      </c>
      <c r="BR55" s="49">
        <f>(BR38-BR46)*IF(BR1&gt;Assumptions!$D$68*12,0,1)</f>
        <v>10857.94781</v>
      </c>
      <c r="BS55" s="49">
        <f>(BS38-BS46)*IF(BS1&gt;Assumptions!$D$68*12,0,1)</f>
        <v>10857.94781</v>
      </c>
      <c r="BT55" s="49">
        <f>(BT38-BT46)*IF(BT1&gt;Assumptions!$D$68*12,0,1)</f>
        <v>10857.94781</v>
      </c>
      <c r="BU55" s="49">
        <f>(BU38-BU46)*IF(BU1&gt;Assumptions!$D$68*12,0,1)</f>
        <v>10857.94781</v>
      </c>
      <c r="BV55" s="49">
        <f>(BV38-BV46)*IF(BV1&gt;Assumptions!$D$68*12,0,1)</f>
        <v>10857.94781</v>
      </c>
      <c r="BW55" s="49">
        <f>(BW38-BW46)*IF(BW1&gt;Assumptions!$D$68*12,0,1)</f>
        <v>10857.94781</v>
      </c>
      <c r="BX55" s="49">
        <f>(BX38-BX46)*IF(BX1&gt;Assumptions!$D$68*12,0,1)</f>
        <v>11628.72711</v>
      </c>
      <c r="BY55" s="49">
        <f>(BY38-BY46)*IF(BY1&gt;Assumptions!$D$68*12,0,1)</f>
        <v>11628.72711</v>
      </c>
      <c r="BZ55" s="49">
        <f>(BZ38-BZ46)*IF(BZ1&gt;Assumptions!$D$68*12,0,1)</f>
        <v>11628.72711</v>
      </c>
      <c r="CA55" s="49">
        <f>(CA38-CA46)*IF(CA1&gt;Assumptions!$D$68*12,0,1)</f>
        <v>11628.72711</v>
      </c>
      <c r="CB55" s="49">
        <f>(CB38-CB46)*IF(CB1&gt;Assumptions!$D$68*12,0,1)</f>
        <v>11628.72711</v>
      </c>
      <c r="CC55" s="49">
        <f>(CC38-CC46)*IF(CC1&gt;Assumptions!$D$68*12,0,1)</f>
        <v>11628.72711</v>
      </c>
      <c r="CD55" s="49">
        <f>(CD38-CD46)*IF(CD1&gt;Assumptions!$D$68*12,0,1)</f>
        <v>11628.72711</v>
      </c>
      <c r="CE55" s="49">
        <f>(CE38-CE46)*IF(CE1&gt;Assumptions!$D$68*12,0,1)</f>
        <v>11628.72711</v>
      </c>
      <c r="CF55" s="49">
        <f>(CF38-CF46)*IF(CF1&gt;Assumptions!$D$68*12,0,1)</f>
        <v>11628.72711</v>
      </c>
      <c r="CG55" s="49">
        <f>(CG38-CG46)*IF(CG1&gt;Assumptions!$D$68*12,0,1)</f>
        <v>11628.72711</v>
      </c>
      <c r="CH55" s="49">
        <f>(CH38-CH46)*IF(CH1&gt;Assumptions!$D$68*12,0,1)</f>
        <v>11628.72711</v>
      </c>
      <c r="CI55" s="49">
        <f>(CI38-CI46)*IF(CI1&gt;Assumptions!$D$68*12,0,1)</f>
        <v>11628.72711</v>
      </c>
      <c r="CJ55" s="49">
        <f>(CJ38-CJ46)*IF(CJ1&gt;Assumptions!$D$68*12,0,1)</f>
        <v>12422.62979</v>
      </c>
      <c r="CK55" s="49">
        <f>(CK38-CK46)*IF(CK1&gt;Assumptions!$D$68*12,0,1)</f>
        <v>12422.62979</v>
      </c>
      <c r="CL55" s="49">
        <f>(CL38-CL46)*IF(CL1&gt;Assumptions!$D$68*12,0,1)</f>
        <v>12422.62979</v>
      </c>
      <c r="CM55" s="49">
        <f>(CM38-CM46)*IF(CM1&gt;Assumptions!$D$68*12,0,1)</f>
        <v>12422.62979</v>
      </c>
      <c r="CN55" s="49">
        <f>(CN38-CN46)*IF(CN1&gt;Assumptions!$D$68*12,0,1)</f>
        <v>12422.62979</v>
      </c>
      <c r="CO55" s="49">
        <f>(CO38-CO46)*IF(CO1&gt;Assumptions!$D$68*12,0,1)</f>
        <v>12422.62979</v>
      </c>
      <c r="CP55" s="49">
        <f>(CP38-CP46)*IF(CP1&gt;Assumptions!$D$68*12,0,1)</f>
        <v>12422.62979</v>
      </c>
      <c r="CQ55" s="49">
        <f>(CQ38-CQ46)*IF(CQ1&gt;Assumptions!$D$68*12,0,1)</f>
        <v>12422.62979</v>
      </c>
      <c r="CR55" s="49">
        <f>(CR38-CR46)*IF(CR1&gt;Assumptions!$D$68*12,0,1)</f>
        <v>12422.62979</v>
      </c>
      <c r="CS55" s="49">
        <f>(CS38-CS46)*IF(CS1&gt;Assumptions!$D$68*12,0,1)</f>
        <v>12422.62979</v>
      </c>
      <c r="CT55" s="49">
        <f>(CT38-CT46)*IF(CT1&gt;Assumptions!$D$68*12,0,1)</f>
        <v>12422.62979</v>
      </c>
      <c r="CU55" s="49">
        <f>(CU38-CU46)*IF(CU1&gt;Assumptions!$D$68*12,0,1)</f>
        <v>12422.62979</v>
      </c>
      <c r="CV55" s="49">
        <f>(CV38-CV46)*IF(CV1&gt;Assumptions!$D$68*12,0,1)</f>
        <v>13240.34955</v>
      </c>
      <c r="CW55" s="49">
        <f>(CW38-CW46)*IF(CW1&gt;Assumptions!$D$68*12,0,1)</f>
        <v>13240.34955</v>
      </c>
      <c r="CX55" s="49">
        <f>(CX38-CX46)*IF(CX1&gt;Assumptions!$D$68*12,0,1)</f>
        <v>13240.34955</v>
      </c>
      <c r="CY55" s="49">
        <f>(CY38-CY46)*IF(CY1&gt;Assumptions!$D$68*12,0,1)</f>
        <v>13240.34955</v>
      </c>
      <c r="CZ55" s="49">
        <f>(CZ38-CZ46)*IF(CZ1&gt;Assumptions!$D$68*12,0,1)</f>
        <v>13240.34955</v>
      </c>
      <c r="DA55" s="49">
        <f>(DA38-DA46)*IF(DA1&gt;Assumptions!$D$68*12,0,1)</f>
        <v>13240.34955</v>
      </c>
      <c r="DB55" s="49">
        <f>(DB38-DB46)*IF(DB1&gt;Assumptions!$D$68*12,0,1)</f>
        <v>13240.34955</v>
      </c>
      <c r="DC55" s="49">
        <f>(DC38-DC46)*IF(DC1&gt;Assumptions!$D$68*12,0,1)</f>
        <v>13240.34955</v>
      </c>
      <c r="DD55" s="49">
        <f>(DD38-DD46)*IF(DD1&gt;Assumptions!$D$68*12,0,1)</f>
        <v>13240.34955</v>
      </c>
      <c r="DE55" s="49">
        <f>(DE38-DE46)*IF(DE1&gt;Assumptions!$D$68*12,0,1)</f>
        <v>13240.34955</v>
      </c>
      <c r="DF55" s="49">
        <f>(DF38-DF46)*IF(DF1&gt;Assumptions!$D$68*12,0,1)</f>
        <v>13240.34955</v>
      </c>
      <c r="DG55" s="49">
        <f>(DG38-DG46)*IF(DG1&gt;Assumptions!$D$68*12,0,1)</f>
        <v>13240.34955</v>
      </c>
      <c r="DH55" s="49">
        <f>(DH38-DH46)*IF(DH1&gt;Assumptions!$D$68*12,0,1)</f>
        <v>14082.6009</v>
      </c>
      <c r="DI55" s="49">
        <f>(DI38-DI46)*IF(DI1&gt;Assumptions!$D$68*12,0,1)</f>
        <v>14082.6009</v>
      </c>
      <c r="DJ55" s="49">
        <f>(DJ38-DJ46)*IF(DJ1&gt;Assumptions!$D$68*12,0,1)</f>
        <v>14082.6009</v>
      </c>
      <c r="DK55" s="49">
        <f>(DK38-DK46)*IF(DK1&gt;Assumptions!$D$68*12,0,1)</f>
        <v>14082.6009</v>
      </c>
      <c r="DL55" s="49">
        <f>(DL38-DL46)*IF(DL1&gt;Assumptions!$D$68*12,0,1)</f>
        <v>14082.6009</v>
      </c>
      <c r="DM55" s="49">
        <f>(DM38-DM46)*IF(DM1&gt;Assumptions!$D$68*12,0,1)</f>
        <v>14082.6009</v>
      </c>
      <c r="DN55" s="49">
        <f>(DN38-DN46)*IF(DN1&gt;Assumptions!$D$68*12,0,1)</f>
        <v>14082.6009</v>
      </c>
      <c r="DO55" s="49">
        <f>(DO38-DO46)*IF(DO1&gt;Assumptions!$D$68*12,0,1)</f>
        <v>14082.6009</v>
      </c>
      <c r="DP55" s="49">
        <f>(DP38-DP46)*IF(DP1&gt;Assumptions!$D$68*12,0,1)</f>
        <v>14082.6009</v>
      </c>
      <c r="DQ55" s="49">
        <f>(DQ38-DQ46)*IF(DQ1&gt;Assumptions!$D$68*12,0,1)</f>
        <v>14082.6009</v>
      </c>
      <c r="DR55" s="49">
        <f>(DR38-DR46)*IF(DR1&gt;Assumptions!$D$68*12,0,1)</f>
        <v>14082.6009</v>
      </c>
      <c r="DS55" s="49">
        <f>(DS38-DS46)*IF(DS1&gt;Assumptions!$D$68*12,0,1)</f>
        <v>14082.6009</v>
      </c>
      <c r="DT55" s="49">
        <f>(DT38-DT46)*IF(DT1&gt;Assumptions!$D$68*12,0,1)</f>
        <v>0</v>
      </c>
      <c r="DU55" s="49">
        <f>(DU38-DU46)*IF(DU1&gt;Assumptions!$D$68*12,0,1)</f>
        <v>0</v>
      </c>
      <c r="DV55" s="49">
        <f>(DV38-DV46)*IF(DV1&gt;Assumptions!$D$68*12,0,1)</f>
        <v>0</v>
      </c>
      <c r="DW55" s="49">
        <f>(DW38-DW46)*IF(DW1&gt;Assumptions!$D$68*12,0,1)</f>
        <v>0</v>
      </c>
      <c r="DX55" s="49">
        <f>(DX38-DX46)*IF(DX1&gt;Assumptions!$D$68*12,0,1)</f>
        <v>0</v>
      </c>
      <c r="DY55" s="49">
        <f>(DY38-DY46)*IF(DY1&gt;Assumptions!$D$68*12,0,1)</f>
        <v>0</v>
      </c>
      <c r="DZ55" s="49">
        <f>(DZ38-DZ46)*IF(DZ1&gt;Assumptions!$D$68*12,0,1)</f>
        <v>0</v>
      </c>
      <c r="EA55" s="49">
        <f>(EA38-EA46)*IF(EA1&gt;Assumptions!$D$68*12,0,1)</f>
        <v>0</v>
      </c>
      <c r="EB55" s="49">
        <f>(EB38-EB46)*IF(EB1&gt;Assumptions!$D$68*12,0,1)</f>
        <v>0</v>
      </c>
      <c r="EC55" s="49">
        <f>(EC38-EC46)*IF(EC1&gt;Assumptions!$D$68*12,0,1)</f>
        <v>0</v>
      </c>
      <c r="ED55" s="49">
        <f>(ED38-ED46)*IF(ED1&gt;Assumptions!$D$68*12,0,1)</f>
        <v>0</v>
      </c>
      <c r="EE55" s="49">
        <f>(EE38-EE46)*IF(EE1&gt;Assumptions!$D$68*12,0,1)</f>
        <v>0</v>
      </c>
    </row>
    <row r="56" ht="15.75" customHeight="1">
      <c r="A56" s="1"/>
      <c r="B56" s="1"/>
      <c r="C56" s="1" t="s">
        <v>168</v>
      </c>
      <c r="D56" s="49">
        <f t="shared" ref="D56:EE56" si="12">D53</f>
        <v>0</v>
      </c>
      <c r="E56" s="49">
        <f t="shared" si="12"/>
        <v>0</v>
      </c>
      <c r="F56" s="49">
        <f t="shared" si="12"/>
        <v>0</v>
      </c>
      <c r="G56" s="49">
        <f t="shared" si="12"/>
        <v>0</v>
      </c>
      <c r="H56" s="49">
        <f t="shared" si="12"/>
        <v>0</v>
      </c>
      <c r="I56" s="49">
        <f t="shared" si="12"/>
        <v>0</v>
      </c>
      <c r="J56" s="49">
        <f t="shared" si="12"/>
        <v>0</v>
      </c>
      <c r="K56" s="49">
        <f t="shared" si="12"/>
        <v>0</v>
      </c>
      <c r="L56" s="49">
        <f t="shared" si="12"/>
        <v>0</v>
      </c>
      <c r="M56" s="49">
        <f t="shared" si="12"/>
        <v>0</v>
      </c>
      <c r="N56" s="49">
        <f t="shared" si="12"/>
        <v>0</v>
      </c>
      <c r="O56" s="49">
        <f t="shared" si="12"/>
        <v>0</v>
      </c>
      <c r="P56" s="49">
        <f t="shared" si="12"/>
        <v>0</v>
      </c>
      <c r="Q56" s="49">
        <f t="shared" si="12"/>
        <v>0</v>
      </c>
      <c r="R56" s="49">
        <f t="shared" si="12"/>
        <v>0</v>
      </c>
      <c r="S56" s="49">
        <f t="shared" si="12"/>
        <v>0</v>
      </c>
      <c r="T56" s="49">
        <f t="shared" si="12"/>
        <v>0</v>
      </c>
      <c r="U56" s="49">
        <f t="shared" si="12"/>
        <v>0</v>
      </c>
      <c r="V56" s="49">
        <f t="shared" si="12"/>
        <v>0</v>
      </c>
      <c r="W56" s="49">
        <f t="shared" si="12"/>
        <v>0</v>
      </c>
      <c r="X56" s="49">
        <f t="shared" si="12"/>
        <v>0</v>
      </c>
      <c r="Y56" s="49">
        <f t="shared" si="12"/>
        <v>0</v>
      </c>
      <c r="Z56" s="49">
        <f t="shared" si="12"/>
        <v>0</v>
      </c>
      <c r="AA56" s="49">
        <f t="shared" si="12"/>
        <v>0</v>
      </c>
      <c r="AB56" s="49">
        <f t="shared" si="12"/>
        <v>0</v>
      </c>
      <c r="AC56" s="49">
        <f t="shared" si="12"/>
        <v>0</v>
      </c>
      <c r="AD56" s="49">
        <f t="shared" si="12"/>
        <v>0</v>
      </c>
      <c r="AE56" s="49">
        <f t="shared" si="12"/>
        <v>0</v>
      </c>
      <c r="AF56" s="49">
        <f t="shared" si="12"/>
        <v>0</v>
      </c>
      <c r="AG56" s="49">
        <f t="shared" si="12"/>
        <v>0</v>
      </c>
      <c r="AH56" s="49">
        <f t="shared" si="12"/>
        <v>0</v>
      </c>
      <c r="AI56" s="49">
        <f t="shared" si="12"/>
        <v>0</v>
      </c>
      <c r="AJ56" s="49">
        <f t="shared" si="12"/>
        <v>0</v>
      </c>
      <c r="AK56" s="49">
        <f t="shared" si="12"/>
        <v>0</v>
      </c>
      <c r="AL56" s="49">
        <f t="shared" si="12"/>
        <v>0</v>
      </c>
      <c r="AM56" s="49">
        <f t="shared" si="12"/>
        <v>0</v>
      </c>
      <c r="AN56" s="49">
        <f t="shared" si="12"/>
        <v>0</v>
      </c>
      <c r="AO56" s="49">
        <f t="shared" si="12"/>
        <v>0</v>
      </c>
      <c r="AP56" s="49">
        <f t="shared" si="12"/>
        <v>0</v>
      </c>
      <c r="AQ56" s="49">
        <f t="shared" si="12"/>
        <v>0</v>
      </c>
      <c r="AR56" s="49">
        <f t="shared" si="12"/>
        <v>0</v>
      </c>
      <c r="AS56" s="49">
        <f t="shared" si="12"/>
        <v>0</v>
      </c>
      <c r="AT56" s="49">
        <f t="shared" si="12"/>
        <v>0</v>
      </c>
      <c r="AU56" s="49">
        <f t="shared" si="12"/>
        <v>0</v>
      </c>
      <c r="AV56" s="49">
        <f t="shared" si="12"/>
        <v>0</v>
      </c>
      <c r="AW56" s="49">
        <f t="shared" si="12"/>
        <v>0</v>
      </c>
      <c r="AX56" s="49">
        <f t="shared" si="12"/>
        <v>0</v>
      </c>
      <c r="AY56" s="49">
        <f t="shared" si="12"/>
        <v>0</v>
      </c>
      <c r="AZ56" s="49">
        <f t="shared" si="12"/>
        <v>0</v>
      </c>
      <c r="BA56" s="49">
        <f t="shared" si="12"/>
        <v>0</v>
      </c>
      <c r="BB56" s="49">
        <f t="shared" si="12"/>
        <v>0</v>
      </c>
      <c r="BC56" s="49">
        <f t="shared" si="12"/>
        <v>0</v>
      </c>
      <c r="BD56" s="49">
        <f t="shared" si="12"/>
        <v>0</v>
      </c>
      <c r="BE56" s="49">
        <f t="shared" si="12"/>
        <v>0</v>
      </c>
      <c r="BF56" s="49">
        <f t="shared" si="12"/>
        <v>0</v>
      </c>
      <c r="BG56" s="49">
        <f t="shared" si="12"/>
        <v>0</v>
      </c>
      <c r="BH56" s="49">
        <f t="shared" si="12"/>
        <v>0</v>
      </c>
      <c r="BI56" s="49">
        <f t="shared" si="12"/>
        <v>0</v>
      </c>
      <c r="BJ56" s="49">
        <f t="shared" si="12"/>
        <v>0</v>
      </c>
      <c r="BK56" s="49">
        <f t="shared" si="12"/>
        <v>0</v>
      </c>
      <c r="BL56" s="49">
        <f t="shared" si="12"/>
        <v>0</v>
      </c>
      <c r="BM56" s="49">
        <f t="shared" si="12"/>
        <v>0</v>
      </c>
      <c r="BN56" s="49">
        <f t="shared" si="12"/>
        <v>0</v>
      </c>
      <c r="BO56" s="49">
        <f t="shared" si="12"/>
        <v>0</v>
      </c>
      <c r="BP56" s="49">
        <f t="shared" si="12"/>
        <v>0</v>
      </c>
      <c r="BQ56" s="49">
        <f t="shared" si="12"/>
        <v>0</v>
      </c>
      <c r="BR56" s="49">
        <f t="shared" si="12"/>
        <v>0</v>
      </c>
      <c r="BS56" s="49">
        <f t="shared" si="12"/>
        <v>0</v>
      </c>
      <c r="BT56" s="49">
        <f t="shared" si="12"/>
        <v>0</v>
      </c>
      <c r="BU56" s="49">
        <f t="shared" si="12"/>
        <v>0</v>
      </c>
      <c r="BV56" s="49">
        <f t="shared" si="12"/>
        <v>0</v>
      </c>
      <c r="BW56" s="49">
        <f t="shared" si="12"/>
        <v>0</v>
      </c>
      <c r="BX56" s="49">
        <f t="shared" si="12"/>
        <v>0</v>
      </c>
      <c r="BY56" s="49">
        <f t="shared" si="12"/>
        <v>0</v>
      </c>
      <c r="BZ56" s="49">
        <f t="shared" si="12"/>
        <v>0</v>
      </c>
      <c r="CA56" s="49">
        <f t="shared" si="12"/>
        <v>0</v>
      </c>
      <c r="CB56" s="49">
        <f t="shared" si="12"/>
        <v>0</v>
      </c>
      <c r="CC56" s="49">
        <f t="shared" si="12"/>
        <v>0</v>
      </c>
      <c r="CD56" s="49">
        <f t="shared" si="12"/>
        <v>0</v>
      </c>
      <c r="CE56" s="49">
        <f t="shared" si="12"/>
        <v>0</v>
      </c>
      <c r="CF56" s="49">
        <f t="shared" si="12"/>
        <v>0</v>
      </c>
      <c r="CG56" s="49">
        <f t="shared" si="12"/>
        <v>0</v>
      </c>
      <c r="CH56" s="49">
        <f t="shared" si="12"/>
        <v>0</v>
      </c>
      <c r="CI56" s="49">
        <f t="shared" si="12"/>
        <v>0</v>
      </c>
      <c r="CJ56" s="49">
        <f t="shared" si="12"/>
        <v>0</v>
      </c>
      <c r="CK56" s="49">
        <f t="shared" si="12"/>
        <v>0</v>
      </c>
      <c r="CL56" s="49">
        <f t="shared" si="12"/>
        <v>0</v>
      </c>
      <c r="CM56" s="49">
        <f t="shared" si="12"/>
        <v>0</v>
      </c>
      <c r="CN56" s="49">
        <f t="shared" si="12"/>
        <v>0</v>
      </c>
      <c r="CO56" s="49">
        <f t="shared" si="12"/>
        <v>0</v>
      </c>
      <c r="CP56" s="49">
        <f t="shared" si="12"/>
        <v>0</v>
      </c>
      <c r="CQ56" s="49">
        <f t="shared" si="12"/>
        <v>0</v>
      </c>
      <c r="CR56" s="49">
        <f t="shared" si="12"/>
        <v>0</v>
      </c>
      <c r="CS56" s="49">
        <f t="shared" si="12"/>
        <v>0</v>
      </c>
      <c r="CT56" s="49">
        <f t="shared" si="12"/>
        <v>0</v>
      </c>
      <c r="CU56" s="49">
        <f t="shared" si="12"/>
        <v>0</v>
      </c>
      <c r="CV56" s="49">
        <f t="shared" si="12"/>
        <v>0</v>
      </c>
      <c r="CW56" s="49">
        <f t="shared" si="12"/>
        <v>0</v>
      </c>
      <c r="CX56" s="49">
        <f t="shared" si="12"/>
        <v>0</v>
      </c>
      <c r="CY56" s="49">
        <f t="shared" si="12"/>
        <v>0</v>
      </c>
      <c r="CZ56" s="49">
        <f t="shared" si="12"/>
        <v>0</v>
      </c>
      <c r="DA56" s="49">
        <f t="shared" si="12"/>
        <v>0</v>
      </c>
      <c r="DB56" s="49">
        <f t="shared" si="12"/>
        <v>0</v>
      </c>
      <c r="DC56" s="49">
        <f t="shared" si="12"/>
        <v>0</v>
      </c>
      <c r="DD56" s="49">
        <f t="shared" si="12"/>
        <v>0</v>
      </c>
      <c r="DE56" s="49">
        <f t="shared" si="12"/>
        <v>0</v>
      </c>
      <c r="DF56" s="49">
        <f t="shared" si="12"/>
        <v>0</v>
      </c>
      <c r="DG56" s="49">
        <f t="shared" si="12"/>
        <v>0</v>
      </c>
      <c r="DH56" s="49">
        <f t="shared" si="12"/>
        <v>0</v>
      </c>
      <c r="DI56" s="49">
        <f t="shared" si="12"/>
        <v>0</v>
      </c>
      <c r="DJ56" s="49">
        <f t="shared" si="12"/>
        <v>0</v>
      </c>
      <c r="DK56" s="49">
        <f t="shared" si="12"/>
        <v>0</v>
      </c>
      <c r="DL56" s="49">
        <f t="shared" si="12"/>
        <v>0</v>
      </c>
      <c r="DM56" s="49">
        <f t="shared" si="12"/>
        <v>0</v>
      </c>
      <c r="DN56" s="49">
        <f t="shared" si="12"/>
        <v>0</v>
      </c>
      <c r="DO56" s="49">
        <f t="shared" si="12"/>
        <v>0</v>
      </c>
      <c r="DP56" s="49">
        <f t="shared" si="12"/>
        <v>0</v>
      </c>
      <c r="DQ56" s="49">
        <f t="shared" si="12"/>
        <v>0</v>
      </c>
      <c r="DR56" s="49">
        <f t="shared" si="12"/>
        <v>0</v>
      </c>
      <c r="DS56" s="49">
        <f t="shared" si="12"/>
        <v>2953912.435</v>
      </c>
      <c r="DT56" s="49">
        <f t="shared" si="12"/>
        <v>0</v>
      </c>
      <c r="DU56" s="49">
        <f t="shared" si="12"/>
        <v>0</v>
      </c>
      <c r="DV56" s="49">
        <f t="shared" si="12"/>
        <v>0</v>
      </c>
      <c r="DW56" s="49">
        <f t="shared" si="12"/>
        <v>0</v>
      </c>
      <c r="DX56" s="49">
        <f t="shared" si="12"/>
        <v>0</v>
      </c>
      <c r="DY56" s="49">
        <f t="shared" si="12"/>
        <v>0</v>
      </c>
      <c r="DZ56" s="49">
        <f t="shared" si="12"/>
        <v>0</v>
      </c>
      <c r="EA56" s="49">
        <f t="shared" si="12"/>
        <v>0</v>
      </c>
      <c r="EB56" s="49">
        <f t="shared" si="12"/>
        <v>0</v>
      </c>
      <c r="EC56" s="49">
        <f t="shared" si="12"/>
        <v>0</v>
      </c>
      <c r="ED56" s="49">
        <f t="shared" si="12"/>
        <v>0</v>
      </c>
      <c r="EE56" s="49">
        <f t="shared" si="12"/>
        <v>0</v>
      </c>
    </row>
    <row r="57" ht="15.75" customHeight="1">
      <c r="A57" s="1"/>
      <c r="B57" s="85"/>
      <c r="C57" s="42" t="s">
        <v>169</v>
      </c>
      <c r="D57" s="203">
        <f t="shared" ref="D57:EE57" si="13">SUM(D55:D56)</f>
        <v>22091.98947</v>
      </c>
      <c r="E57" s="203">
        <f t="shared" si="13"/>
        <v>22091.98947</v>
      </c>
      <c r="F57" s="203">
        <f t="shared" si="13"/>
        <v>22091.98947</v>
      </c>
      <c r="G57" s="203">
        <f t="shared" si="13"/>
        <v>22091.98947</v>
      </c>
      <c r="H57" s="203">
        <f t="shared" si="13"/>
        <v>22091.98947</v>
      </c>
      <c r="I57" s="203">
        <f t="shared" si="13"/>
        <v>22091.98947</v>
      </c>
      <c r="J57" s="203">
        <f t="shared" si="13"/>
        <v>22091.98947</v>
      </c>
      <c r="K57" s="203">
        <f t="shared" si="13"/>
        <v>22091.98947</v>
      </c>
      <c r="L57" s="203">
        <f t="shared" si="13"/>
        <v>22091.98947</v>
      </c>
      <c r="M57" s="203">
        <f t="shared" si="13"/>
        <v>22091.98947</v>
      </c>
      <c r="N57" s="203">
        <f t="shared" si="13"/>
        <v>22091.98947</v>
      </c>
      <c r="O57" s="203">
        <f t="shared" si="13"/>
        <v>22091.98947</v>
      </c>
      <c r="P57" s="203">
        <f t="shared" si="13"/>
        <v>23406.91665</v>
      </c>
      <c r="Q57" s="203">
        <f t="shared" si="13"/>
        <v>23406.91665</v>
      </c>
      <c r="R57" s="203">
        <f t="shared" si="13"/>
        <v>23406.91665</v>
      </c>
      <c r="S57" s="203">
        <f t="shared" si="13"/>
        <v>23406.91665</v>
      </c>
      <c r="T57" s="203">
        <f t="shared" si="13"/>
        <v>23406.91665</v>
      </c>
      <c r="U57" s="203">
        <f t="shared" si="13"/>
        <v>23406.91665</v>
      </c>
      <c r="V57" s="203">
        <f t="shared" si="13"/>
        <v>23406.91665</v>
      </c>
      <c r="W57" s="203">
        <f t="shared" si="13"/>
        <v>23406.91665</v>
      </c>
      <c r="X57" s="203">
        <f t="shared" si="13"/>
        <v>23406.91665</v>
      </c>
      <c r="Y57" s="203">
        <f t="shared" si="13"/>
        <v>23406.91665</v>
      </c>
      <c r="Z57" s="203">
        <f t="shared" si="13"/>
        <v>23406.91665</v>
      </c>
      <c r="AA57" s="203">
        <f t="shared" si="13"/>
        <v>23406.91665</v>
      </c>
      <c r="AB57" s="203">
        <f t="shared" si="13"/>
        <v>23809.31081</v>
      </c>
      <c r="AC57" s="203">
        <f t="shared" si="13"/>
        <v>23809.31081</v>
      </c>
      <c r="AD57" s="203">
        <f t="shared" si="13"/>
        <v>23809.31081</v>
      </c>
      <c r="AE57" s="203">
        <f t="shared" si="13"/>
        <v>23809.31081</v>
      </c>
      <c r="AF57" s="203">
        <f t="shared" si="13"/>
        <v>23809.31081</v>
      </c>
      <c r="AG57" s="203">
        <f t="shared" si="13"/>
        <v>23809.31081</v>
      </c>
      <c r="AH57" s="203">
        <f t="shared" si="13"/>
        <v>23809.31081</v>
      </c>
      <c r="AI57" s="203">
        <f t="shared" si="13"/>
        <v>23809.31081</v>
      </c>
      <c r="AJ57" s="203">
        <f t="shared" si="13"/>
        <v>23809.31081</v>
      </c>
      <c r="AK57" s="203">
        <f t="shared" si="13"/>
        <v>23809.31081</v>
      </c>
      <c r="AL57" s="203">
        <f t="shared" si="13"/>
        <v>23809.31081</v>
      </c>
      <c r="AM57" s="203">
        <f t="shared" si="13"/>
        <v>23809.31081</v>
      </c>
      <c r="AN57" s="203">
        <f t="shared" si="13"/>
        <v>9383.084975</v>
      </c>
      <c r="AO57" s="203">
        <f t="shared" si="13"/>
        <v>9383.084975</v>
      </c>
      <c r="AP57" s="203">
        <f t="shared" si="13"/>
        <v>9383.084975</v>
      </c>
      <c r="AQ57" s="203">
        <f t="shared" si="13"/>
        <v>9383.084975</v>
      </c>
      <c r="AR57" s="203">
        <f t="shared" si="13"/>
        <v>9383.084975</v>
      </c>
      <c r="AS57" s="203">
        <f t="shared" si="13"/>
        <v>9383.084975</v>
      </c>
      <c r="AT57" s="203">
        <f t="shared" si="13"/>
        <v>9383.084975</v>
      </c>
      <c r="AU57" s="203">
        <f t="shared" si="13"/>
        <v>9383.084975</v>
      </c>
      <c r="AV57" s="203">
        <f t="shared" si="13"/>
        <v>9383.084975</v>
      </c>
      <c r="AW57" s="203">
        <f t="shared" si="13"/>
        <v>9383.084975</v>
      </c>
      <c r="AX57" s="203">
        <f t="shared" si="13"/>
        <v>9383.084975</v>
      </c>
      <c r="AY57" s="203">
        <f t="shared" si="13"/>
        <v>9383.084975</v>
      </c>
      <c r="AZ57" s="203">
        <f t="shared" si="13"/>
        <v>10109.61839</v>
      </c>
      <c r="BA57" s="203">
        <f t="shared" si="13"/>
        <v>10109.61839</v>
      </c>
      <c r="BB57" s="203">
        <f t="shared" si="13"/>
        <v>10109.61839</v>
      </c>
      <c r="BC57" s="203">
        <f t="shared" si="13"/>
        <v>10109.61839</v>
      </c>
      <c r="BD57" s="203">
        <f t="shared" si="13"/>
        <v>10109.61839</v>
      </c>
      <c r="BE57" s="203">
        <f t="shared" si="13"/>
        <v>10109.61839</v>
      </c>
      <c r="BF57" s="203">
        <f t="shared" si="13"/>
        <v>10109.61839</v>
      </c>
      <c r="BG57" s="203">
        <f t="shared" si="13"/>
        <v>10109.61839</v>
      </c>
      <c r="BH57" s="203">
        <f t="shared" si="13"/>
        <v>10109.61839</v>
      </c>
      <c r="BI57" s="203">
        <f t="shared" si="13"/>
        <v>10109.61839</v>
      </c>
      <c r="BJ57" s="203">
        <f t="shared" si="13"/>
        <v>10109.61839</v>
      </c>
      <c r="BK57" s="203">
        <f t="shared" si="13"/>
        <v>10109.61839</v>
      </c>
      <c r="BL57" s="203">
        <f t="shared" si="13"/>
        <v>10857.94781</v>
      </c>
      <c r="BM57" s="203">
        <f t="shared" si="13"/>
        <v>10857.94781</v>
      </c>
      <c r="BN57" s="203">
        <f t="shared" si="13"/>
        <v>10857.94781</v>
      </c>
      <c r="BO57" s="203">
        <f t="shared" si="13"/>
        <v>10857.94781</v>
      </c>
      <c r="BP57" s="203">
        <f t="shared" si="13"/>
        <v>10857.94781</v>
      </c>
      <c r="BQ57" s="203">
        <f t="shared" si="13"/>
        <v>10857.94781</v>
      </c>
      <c r="BR57" s="203">
        <f t="shared" si="13"/>
        <v>10857.94781</v>
      </c>
      <c r="BS57" s="203">
        <f t="shared" si="13"/>
        <v>10857.94781</v>
      </c>
      <c r="BT57" s="203">
        <f t="shared" si="13"/>
        <v>10857.94781</v>
      </c>
      <c r="BU57" s="203">
        <f t="shared" si="13"/>
        <v>10857.94781</v>
      </c>
      <c r="BV57" s="203">
        <f t="shared" si="13"/>
        <v>10857.94781</v>
      </c>
      <c r="BW57" s="203">
        <f t="shared" si="13"/>
        <v>10857.94781</v>
      </c>
      <c r="BX57" s="203">
        <f t="shared" si="13"/>
        <v>11628.72711</v>
      </c>
      <c r="BY57" s="203">
        <f t="shared" si="13"/>
        <v>11628.72711</v>
      </c>
      <c r="BZ57" s="203">
        <f t="shared" si="13"/>
        <v>11628.72711</v>
      </c>
      <c r="CA57" s="203">
        <f t="shared" si="13"/>
        <v>11628.72711</v>
      </c>
      <c r="CB57" s="203">
        <f t="shared" si="13"/>
        <v>11628.72711</v>
      </c>
      <c r="CC57" s="203">
        <f t="shared" si="13"/>
        <v>11628.72711</v>
      </c>
      <c r="CD57" s="203">
        <f t="shared" si="13"/>
        <v>11628.72711</v>
      </c>
      <c r="CE57" s="203">
        <f t="shared" si="13"/>
        <v>11628.72711</v>
      </c>
      <c r="CF57" s="203">
        <f t="shared" si="13"/>
        <v>11628.72711</v>
      </c>
      <c r="CG57" s="203">
        <f t="shared" si="13"/>
        <v>11628.72711</v>
      </c>
      <c r="CH57" s="203">
        <f t="shared" si="13"/>
        <v>11628.72711</v>
      </c>
      <c r="CI57" s="203">
        <f t="shared" si="13"/>
        <v>11628.72711</v>
      </c>
      <c r="CJ57" s="203">
        <f t="shared" si="13"/>
        <v>12422.62979</v>
      </c>
      <c r="CK57" s="203">
        <f t="shared" si="13"/>
        <v>12422.62979</v>
      </c>
      <c r="CL57" s="203">
        <f t="shared" si="13"/>
        <v>12422.62979</v>
      </c>
      <c r="CM57" s="203">
        <f t="shared" si="13"/>
        <v>12422.62979</v>
      </c>
      <c r="CN57" s="203">
        <f t="shared" si="13"/>
        <v>12422.62979</v>
      </c>
      <c r="CO57" s="203">
        <f t="shared" si="13"/>
        <v>12422.62979</v>
      </c>
      <c r="CP57" s="203">
        <f t="shared" si="13"/>
        <v>12422.62979</v>
      </c>
      <c r="CQ57" s="203">
        <f t="shared" si="13"/>
        <v>12422.62979</v>
      </c>
      <c r="CR57" s="203">
        <f t="shared" si="13"/>
        <v>12422.62979</v>
      </c>
      <c r="CS57" s="203">
        <f t="shared" si="13"/>
        <v>12422.62979</v>
      </c>
      <c r="CT57" s="203">
        <f t="shared" si="13"/>
        <v>12422.62979</v>
      </c>
      <c r="CU57" s="203">
        <f t="shared" si="13"/>
        <v>12422.62979</v>
      </c>
      <c r="CV57" s="203">
        <f t="shared" si="13"/>
        <v>13240.34955</v>
      </c>
      <c r="CW57" s="203">
        <f t="shared" si="13"/>
        <v>13240.34955</v>
      </c>
      <c r="CX57" s="203">
        <f t="shared" si="13"/>
        <v>13240.34955</v>
      </c>
      <c r="CY57" s="203">
        <f t="shared" si="13"/>
        <v>13240.34955</v>
      </c>
      <c r="CZ57" s="203">
        <f t="shared" si="13"/>
        <v>13240.34955</v>
      </c>
      <c r="DA57" s="203">
        <f t="shared" si="13"/>
        <v>13240.34955</v>
      </c>
      <c r="DB57" s="203">
        <f t="shared" si="13"/>
        <v>13240.34955</v>
      </c>
      <c r="DC57" s="203">
        <f t="shared" si="13"/>
        <v>13240.34955</v>
      </c>
      <c r="DD57" s="203">
        <f t="shared" si="13"/>
        <v>13240.34955</v>
      </c>
      <c r="DE57" s="203">
        <f t="shared" si="13"/>
        <v>13240.34955</v>
      </c>
      <c r="DF57" s="203">
        <f t="shared" si="13"/>
        <v>13240.34955</v>
      </c>
      <c r="DG57" s="203">
        <f t="shared" si="13"/>
        <v>13240.34955</v>
      </c>
      <c r="DH57" s="203">
        <f t="shared" si="13"/>
        <v>14082.6009</v>
      </c>
      <c r="DI57" s="203">
        <f t="shared" si="13"/>
        <v>14082.6009</v>
      </c>
      <c r="DJ57" s="203">
        <f t="shared" si="13"/>
        <v>14082.6009</v>
      </c>
      <c r="DK57" s="203">
        <f t="shared" si="13"/>
        <v>14082.6009</v>
      </c>
      <c r="DL57" s="203">
        <f t="shared" si="13"/>
        <v>14082.6009</v>
      </c>
      <c r="DM57" s="203">
        <f t="shared" si="13"/>
        <v>14082.6009</v>
      </c>
      <c r="DN57" s="203">
        <f t="shared" si="13"/>
        <v>14082.6009</v>
      </c>
      <c r="DO57" s="203">
        <f t="shared" si="13"/>
        <v>14082.6009</v>
      </c>
      <c r="DP57" s="203">
        <f t="shared" si="13"/>
        <v>14082.6009</v>
      </c>
      <c r="DQ57" s="203">
        <f t="shared" si="13"/>
        <v>14082.6009</v>
      </c>
      <c r="DR57" s="203">
        <f t="shared" si="13"/>
        <v>14082.6009</v>
      </c>
      <c r="DS57" s="203">
        <f t="shared" si="13"/>
        <v>2967995.036</v>
      </c>
      <c r="DT57" s="203">
        <f t="shared" si="13"/>
        <v>0</v>
      </c>
      <c r="DU57" s="203">
        <f t="shared" si="13"/>
        <v>0</v>
      </c>
      <c r="DV57" s="203">
        <f t="shared" si="13"/>
        <v>0</v>
      </c>
      <c r="DW57" s="203">
        <f t="shared" si="13"/>
        <v>0</v>
      </c>
      <c r="DX57" s="203">
        <f t="shared" si="13"/>
        <v>0</v>
      </c>
      <c r="DY57" s="203">
        <f t="shared" si="13"/>
        <v>0</v>
      </c>
      <c r="DZ57" s="203">
        <f t="shared" si="13"/>
        <v>0</v>
      </c>
      <c r="EA57" s="203">
        <f t="shared" si="13"/>
        <v>0</v>
      </c>
      <c r="EB57" s="203">
        <f t="shared" si="13"/>
        <v>0</v>
      </c>
      <c r="EC57" s="203">
        <f t="shared" si="13"/>
        <v>0</v>
      </c>
      <c r="ED57" s="203">
        <f t="shared" si="13"/>
        <v>0</v>
      </c>
      <c r="EE57" s="203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49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77"/>
      <c r="B1" s="295" t="s">
        <v>207</v>
      </c>
      <c r="C1" s="77"/>
      <c r="D1" s="77">
        <v>1.0</v>
      </c>
      <c r="E1" s="77">
        <f t="shared" ref="E1:EE1" si="1">D1+1</f>
        <v>2</v>
      </c>
      <c r="F1" s="77">
        <f t="shared" si="1"/>
        <v>3</v>
      </c>
      <c r="G1" s="77">
        <f t="shared" si="1"/>
        <v>4</v>
      </c>
      <c r="H1" s="77">
        <f t="shared" si="1"/>
        <v>5</v>
      </c>
      <c r="I1" s="77">
        <f t="shared" si="1"/>
        <v>6</v>
      </c>
      <c r="J1" s="77">
        <f t="shared" si="1"/>
        <v>7</v>
      </c>
      <c r="K1" s="77">
        <f t="shared" si="1"/>
        <v>8</v>
      </c>
      <c r="L1" s="77">
        <f t="shared" si="1"/>
        <v>9</v>
      </c>
      <c r="M1" s="77">
        <f t="shared" si="1"/>
        <v>10</v>
      </c>
      <c r="N1" s="77">
        <f t="shared" si="1"/>
        <v>11</v>
      </c>
      <c r="O1" s="77">
        <f t="shared" si="1"/>
        <v>12</v>
      </c>
      <c r="P1" s="77">
        <f t="shared" si="1"/>
        <v>13</v>
      </c>
      <c r="Q1" s="77">
        <f t="shared" si="1"/>
        <v>14</v>
      </c>
      <c r="R1" s="77">
        <f t="shared" si="1"/>
        <v>15</v>
      </c>
      <c r="S1" s="77">
        <f t="shared" si="1"/>
        <v>16</v>
      </c>
      <c r="T1" s="77">
        <f t="shared" si="1"/>
        <v>17</v>
      </c>
      <c r="U1" s="77">
        <f t="shared" si="1"/>
        <v>18</v>
      </c>
      <c r="V1" s="77">
        <f t="shared" si="1"/>
        <v>19</v>
      </c>
      <c r="W1" s="77">
        <f t="shared" si="1"/>
        <v>20</v>
      </c>
      <c r="X1" s="77">
        <f t="shared" si="1"/>
        <v>21</v>
      </c>
      <c r="Y1" s="77">
        <f t="shared" si="1"/>
        <v>22</v>
      </c>
      <c r="Z1" s="77">
        <f t="shared" si="1"/>
        <v>23</v>
      </c>
      <c r="AA1" s="77">
        <f t="shared" si="1"/>
        <v>24</v>
      </c>
      <c r="AB1" s="77">
        <f t="shared" si="1"/>
        <v>25</v>
      </c>
      <c r="AC1" s="77">
        <f t="shared" si="1"/>
        <v>26</v>
      </c>
      <c r="AD1" s="77">
        <f t="shared" si="1"/>
        <v>27</v>
      </c>
      <c r="AE1" s="77">
        <f t="shared" si="1"/>
        <v>28</v>
      </c>
      <c r="AF1" s="77">
        <f t="shared" si="1"/>
        <v>29</v>
      </c>
      <c r="AG1" s="77">
        <f t="shared" si="1"/>
        <v>30</v>
      </c>
      <c r="AH1" s="77">
        <f t="shared" si="1"/>
        <v>31</v>
      </c>
      <c r="AI1" s="77">
        <f t="shared" si="1"/>
        <v>32</v>
      </c>
      <c r="AJ1" s="77">
        <f t="shared" si="1"/>
        <v>33</v>
      </c>
      <c r="AK1" s="77">
        <f t="shared" si="1"/>
        <v>34</v>
      </c>
      <c r="AL1" s="77">
        <f t="shared" si="1"/>
        <v>35</v>
      </c>
      <c r="AM1" s="77">
        <f t="shared" si="1"/>
        <v>36</v>
      </c>
      <c r="AN1" s="77">
        <f t="shared" si="1"/>
        <v>37</v>
      </c>
      <c r="AO1" s="77">
        <f t="shared" si="1"/>
        <v>38</v>
      </c>
      <c r="AP1" s="77">
        <f t="shared" si="1"/>
        <v>39</v>
      </c>
      <c r="AQ1" s="77">
        <f t="shared" si="1"/>
        <v>40</v>
      </c>
      <c r="AR1" s="77">
        <f t="shared" si="1"/>
        <v>41</v>
      </c>
      <c r="AS1" s="77">
        <f t="shared" si="1"/>
        <v>42</v>
      </c>
      <c r="AT1" s="77">
        <f t="shared" si="1"/>
        <v>43</v>
      </c>
      <c r="AU1" s="77">
        <f t="shared" si="1"/>
        <v>44</v>
      </c>
      <c r="AV1" s="77">
        <f t="shared" si="1"/>
        <v>45</v>
      </c>
      <c r="AW1" s="77">
        <f t="shared" si="1"/>
        <v>46</v>
      </c>
      <c r="AX1" s="77">
        <f t="shared" si="1"/>
        <v>47</v>
      </c>
      <c r="AY1" s="77">
        <f t="shared" si="1"/>
        <v>48</v>
      </c>
      <c r="AZ1" s="77">
        <f t="shared" si="1"/>
        <v>49</v>
      </c>
      <c r="BA1" s="77">
        <f t="shared" si="1"/>
        <v>50</v>
      </c>
      <c r="BB1" s="77">
        <f t="shared" si="1"/>
        <v>51</v>
      </c>
      <c r="BC1" s="77">
        <f t="shared" si="1"/>
        <v>52</v>
      </c>
      <c r="BD1" s="77">
        <f t="shared" si="1"/>
        <v>53</v>
      </c>
      <c r="BE1" s="77">
        <f t="shared" si="1"/>
        <v>54</v>
      </c>
      <c r="BF1" s="77">
        <f t="shared" si="1"/>
        <v>55</v>
      </c>
      <c r="BG1" s="77">
        <f t="shared" si="1"/>
        <v>56</v>
      </c>
      <c r="BH1" s="77">
        <f t="shared" si="1"/>
        <v>57</v>
      </c>
      <c r="BI1" s="77">
        <f t="shared" si="1"/>
        <v>58</v>
      </c>
      <c r="BJ1" s="77">
        <f t="shared" si="1"/>
        <v>59</v>
      </c>
      <c r="BK1" s="77">
        <f t="shared" si="1"/>
        <v>60</v>
      </c>
      <c r="BL1" s="77">
        <f t="shared" si="1"/>
        <v>61</v>
      </c>
      <c r="BM1" s="77">
        <f t="shared" si="1"/>
        <v>62</v>
      </c>
      <c r="BN1" s="77">
        <f t="shared" si="1"/>
        <v>63</v>
      </c>
      <c r="BO1" s="77">
        <f t="shared" si="1"/>
        <v>64</v>
      </c>
      <c r="BP1" s="77">
        <f t="shared" si="1"/>
        <v>65</v>
      </c>
      <c r="BQ1" s="77">
        <f t="shared" si="1"/>
        <v>66</v>
      </c>
      <c r="BR1" s="77">
        <f t="shared" si="1"/>
        <v>67</v>
      </c>
      <c r="BS1" s="77">
        <f t="shared" si="1"/>
        <v>68</v>
      </c>
      <c r="BT1" s="77">
        <f t="shared" si="1"/>
        <v>69</v>
      </c>
      <c r="BU1" s="77">
        <f t="shared" si="1"/>
        <v>70</v>
      </c>
      <c r="BV1" s="77">
        <f t="shared" si="1"/>
        <v>71</v>
      </c>
      <c r="BW1" s="77">
        <f t="shared" si="1"/>
        <v>72</v>
      </c>
      <c r="BX1" s="77">
        <f t="shared" si="1"/>
        <v>73</v>
      </c>
      <c r="BY1" s="77">
        <f t="shared" si="1"/>
        <v>74</v>
      </c>
      <c r="BZ1" s="77">
        <f t="shared" si="1"/>
        <v>75</v>
      </c>
      <c r="CA1" s="77">
        <f t="shared" si="1"/>
        <v>76</v>
      </c>
      <c r="CB1" s="77">
        <f t="shared" si="1"/>
        <v>77</v>
      </c>
      <c r="CC1" s="77">
        <f t="shared" si="1"/>
        <v>78</v>
      </c>
      <c r="CD1" s="77">
        <f t="shared" si="1"/>
        <v>79</v>
      </c>
      <c r="CE1" s="77">
        <f t="shared" si="1"/>
        <v>80</v>
      </c>
      <c r="CF1" s="77">
        <f t="shared" si="1"/>
        <v>81</v>
      </c>
      <c r="CG1" s="77">
        <f t="shared" si="1"/>
        <v>82</v>
      </c>
      <c r="CH1" s="77">
        <f t="shared" si="1"/>
        <v>83</v>
      </c>
      <c r="CI1" s="77">
        <f t="shared" si="1"/>
        <v>84</v>
      </c>
      <c r="CJ1" s="77">
        <f t="shared" si="1"/>
        <v>85</v>
      </c>
      <c r="CK1" s="77">
        <f t="shared" si="1"/>
        <v>86</v>
      </c>
      <c r="CL1" s="77">
        <f t="shared" si="1"/>
        <v>87</v>
      </c>
      <c r="CM1" s="77">
        <f t="shared" si="1"/>
        <v>88</v>
      </c>
      <c r="CN1" s="77">
        <f t="shared" si="1"/>
        <v>89</v>
      </c>
      <c r="CO1" s="77">
        <f t="shared" si="1"/>
        <v>90</v>
      </c>
      <c r="CP1" s="77">
        <f t="shared" si="1"/>
        <v>91</v>
      </c>
      <c r="CQ1" s="77">
        <f t="shared" si="1"/>
        <v>92</v>
      </c>
      <c r="CR1" s="77">
        <f t="shared" si="1"/>
        <v>93</v>
      </c>
      <c r="CS1" s="77">
        <f t="shared" si="1"/>
        <v>94</v>
      </c>
      <c r="CT1" s="77">
        <f t="shared" si="1"/>
        <v>95</v>
      </c>
      <c r="CU1" s="77">
        <f t="shared" si="1"/>
        <v>96</v>
      </c>
      <c r="CV1" s="77">
        <f t="shared" si="1"/>
        <v>97</v>
      </c>
      <c r="CW1" s="77">
        <f t="shared" si="1"/>
        <v>98</v>
      </c>
      <c r="CX1" s="77">
        <f t="shared" si="1"/>
        <v>99</v>
      </c>
      <c r="CY1" s="77">
        <f t="shared" si="1"/>
        <v>100</v>
      </c>
      <c r="CZ1" s="77">
        <f t="shared" si="1"/>
        <v>101</v>
      </c>
      <c r="DA1" s="77">
        <f t="shared" si="1"/>
        <v>102</v>
      </c>
      <c r="DB1" s="77">
        <f t="shared" si="1"/>
        <v>103</v>
      </c>
      <c r="DC1" s="77">
        <f t="shared" si="1"/>
        <v>104</v>
      </c>
      <c r="DD1" s="77">
        <f t="shared" si="1"/>
        <v>105</v>
      </c>
      <c r="DE1" s="77">
        <f t="shared" si="1"/>
        <v>106</v>
      </c>
      <c r="DF1" s="77">
        <f t="shared" si="1"/>
        <v>107</v>
      </c>
      <c r="DG1" s="77">
        <f t="shared" si="1"/>
        <v>108</v>
      </c>
      <c r="DH1" s="77">
        <f t="shared" si="1"/>
        <v>109</v>
      </c>
      <c r="DI1" s="77">
        <f t="shared" si="1"/>
        <v>110</v>
      </c>
      <c r="DJ1" s="77">
        <f t="shared" si="1"/>
        <v>111</v>
      </c>
      <c r="DK1" s="77">
        <f t="shared" si="1"/>
        <v>112</v>
      </c>
      <c r="DL1" s="77">
        <f t="shared" si="1"/>
        <v>113</v>
      </c>
      <c r="DM1" s="77">
        <f t="shared" si="1"/>
        <v>114</v>
      </c>
      <c r="DN1" s="77">
        <f t="shared" si="1"/>
        <v>115</v>
      </c>
      <c r="DO1" s="77">
        <f t="shared" si="1"/>
        <v>116</v>
      </c>
      <c r="DP1" s="77">
        <f t="shared" si="1"/>
        <v>117</v>
      </c>
      <c r="DQ1" s="77">
        <f t="shared" si="1"/>
        <v>118</v>
      </c>
      <c r="DR1" s="77">
        <f t="shared" si="1"/>
        <v>119</v>
      </c>
      <c r="DS1" s="77">
        <f t="shared" si="1"/>
        <v>120</v>
      </c>
      <c r="DT1" s="77">
        <f t="shared" si="1"/>
        <v>121</v>
      </c>
      <c r="DU1" s="77">
        <f t="shared" si="1"/>
        <v>122</v>
      </c>
      <c r="DV1" s="77">
        <f t="shared" si="1"/>
        <v>123</v>
      </c>
      <c r="DW1" s="77">
        <f t="shared" si="1"/>
        <v>124</v>
      </c>
      <c r="DX1" s="77">
        <f t="shared" si="1"/>
        <v>125</v>
      </c>
      <c r="DY1" s="77">
        <f t="shared" si="1"/>
        <v>126</v>
      </c>
      <c r="DZ1" s="77">
        <f t="shared" si="1"/>
        <v>127</v>
      </c>
      <c r="EA1" s="77">
        <f t="shared" si="1"/>
        <v>128</v>
      </c>
      <c r="EB1" s="77">
        <f t="shared" si="1"/>
        <v>129</v>
      </c>
      <c r="EC1" s="77">
        <f t="shared" si="1"/>
        <v>130</v>
      </c>
      <c r="ED1" s="77">
        <f t="shared" si="1"/>
        <v>131</v>
      </c>
      <c r="EE1" s="77">
        <f t="shared" si="1"/>
        <v>132</v>
      </c>
    </row>
    <row r="2" ht="15.75" customHeight="1">
      <c r="A2" s="77"/>
      <c r="B2" s="295" t="s">
        <v>152</v>
      </c>
      <c r="C2" s="77"/>
      <c r="D2" s="77">
        <f t="shared" ref="D2:EE2" si="2">ROUNDUP(D1/12,0)</f>
        <v>1</v>
      </c>
      <c r="E2" s="77">
        <f t="shared" si="2"/>
        <v>1</v>
      </c>
      <c r="F2" s="77">
        <f t="shared" si="2"/>
        <v>1</v>
      </c>
      <c r="G2" s="77">
        <f t="shared" si="2"/>
        <v>1</v>
      </c>
      <c r="H2" s="77">
        <f t="shared" si="2"/>
        <v>1</v>
      </c>
      <c r="I2" s="77">
        <f t="shared" si="2"/>
        <v>1</v>
      </c>
      <c r="J2" s="77">
        <f t="shared" si="2"/>
        <v>1</v>
      </c>
      <c r="K2" s="77">
        <f t="shared" si="2"/>
        <v>1</v>
      </c>
      <c r="L2" s="77">
        <f t="shared" si="2"/>
        <v>1</v>
      </c>
      <c r="M2" s="77">
        <f t="shared" si="2"/>
        <v>1</v>
      </c>
      <c r="N2" s="77">
        <f t="shared" si="2"/>
        <v>1</v>
      </c>
      <c r="O2" s="77">
        <f t="shared" si="2"/>
        <v>1</v>
      </c>
      <c r="P2" s="77">
        <f t="shared" si="2"/>
        <v>2</v>
      </c>
      <c r="Q2" s="77">
        <f t="shared" si="2"/>
        <v>2</v>
      </c>
      <c r="R2" s="77">
        <f t="shared" si="2"/>
        <v>2</v>
      </c>
      <c r="S2" s="77">
        <f t="shared" si="2"/>
        <v>2</v>
      </c>
      <c r="T2" s="77">
        <f t="shared" si="2"/>
        <v>2</v>
      </c>
      <c r="U2" s="77">
        <f t="shared" si="2"/>
        <v>2</v>
      </c>
      <c r="V2" s="77">
        <f t="shared" si="2"/>
        <v>2</v>
      </c>
      <c r="W2" s="77">
        <f t="shared" si="2"/>
        <v>2</v>
      </c>
      <c r="X2" s="77">
        <f t="shared" si="2"/>
        <v>2</v>
      </c>
      <c r="Y2" s="77">
        <f t="shared" si="2"/>
        <v>2</v>
      </c>
      <c r="Z2" s="77">
        <f t="shared" si="2"/>
        <v>2</v>
      </c>
      <c r="AA2" s="77">
        <f t="shared" si="2"/>
        <v>2</v>
      </c>
      <c r="AB2" s="77">
        <f t="shared" si="2"/>
        <v>3</v>
      </c>
      <c r="AC2" s="77">
        <f t="shared" si="2"/>
        <v>3</v>
      </c>
      <c r="AD2" s="77">
        <f t="shared" si="2"/>
        <v>3</v>
      </c>
      <c r="AE2" s="77">
        <f t="shared" si="2"/>
        <v>3</v>
      </c>
      <c r="AF2" s="77">
        <f t="shared" si="2"/>
        <v>3</v>
      </c>
      <c r="AG2" s="77">
        <f t="shared" si="2"/>
        <v>3</v>
      </c>
      <c r="AH2" s="77">
        <f t="shared" si="2"/>
        <v>3</v>
      </c>
      <c r="AI2" s="77">
        <f t="shared" si="2"/>
        <v>3</v>
      </c>
      <c r="AJ2" s="77">
        <f t="shared" si="2"/>
        <v>3</v>
      </c>
      <c r="AK2" s="77">
        <f t="shared" si="2"/>
        <v>3</v>
      </c>
      <c r="AL2" s="77">
        <f t="shared" si="2"/>
        <v>3</v>
      </c>
      <c r="AM2" s="77">
        <f t="shared" si="2"/>
        <v>3</v>
      </c>
      <c r="AN2" s="77">
        <f t="shared" si="2"/>
        <v>4</v>
      </c>
      <c r="AO2" s="77">
        <f t="shared" si="2"/>
        <v>4</v>
      </c>
      <c r="AP2" s="77">
        <f t="shared" si="2"/>
        <v>4</v>
      </c>
      <c r="AQ2" s="77">
        <f t="shared" si="2"/>
        <v>4</v>
      </c>
      <c r="AR2" s="77">
        <f t="shared" si="2"/>
        <v>4</v>
      </c>
      <c r="AS2" s="77">
        <f t="shared" si="2"/>
        <v>4</v>
      </c>
      <c r="AT2" s="77">
        <f t="shared" si="2"/>
        <v>4</v>
      </c>
      <c r="AU2" s="77">
        <f t="shared" si="2"/>
        <v>4</v>
      </c>
      <c r="AV2" s="77">
        <f t="shared" si="2"/>
        <v>4</v>
      </c>
      <c r="AW2" s="77">
        <f t="shared" si="2"/>
        <v>4</v>
      </c>
      <c r="AX2" s="77">
        <f t="shared" si="2"/>
        <v>4</v>
      </c>
      <c r="AY2" s="77">
        <f t="shared" si="2"/>
        <v>4</v>
      </c>
      <c r="AZ2" s="77">
        <f t="shared" si="2"/>
        <v>5</v>
      </c>
      <c r="BA2" s="77">
        <f t="shared" si="2"/>
        <v>5</v>
      </c>
      <c r="BB2" s="77">
        <f t="shared" si="2"/>
        <v>5</v>
      </c>
      <c r="BC2" s="77">
        <f t="shared" si="2"/>
        <v>5</v>
      </c>
      <c r="BD2" s="77">
        <f t="shared" si="2"/>
        <v>5</v>
      </c>
      <c r="BE2" s="77">
        <f t="shared" si="2"/>
        <v>5</v>
      </c>
      <c r="BF2" s="77">
        <f t="shared" si="2"/>
        <v>5</v>
      </c>
      <c r="BG2" s="77">
        <f t="shared" si="2"/>
        <v>5</v>
      </c>
      <c r="BH2" s="77">
        <f t="shared" si="2"/>
        <v>5</v>
      </c>
      <c r="BI2" s="77">
        <f t="shared" si="2"/>
        <v>5</v>
      </c>
      <c r="BJ2" s="77">
        <f t="shared" si="2"/>
        <v>5</v>
      </c>
      <c r="BK2" s="77">
        <f t="shared" si="2"/>
        <v>5</v>
      </c>
      <c r="BL2" s="77">
        <f t="shared" si="2"/>
        <v>6</v>
      </c>
      <c r="BM2" s="77">
        <f t="shared" si="2"/>
        <v>6</v>
      </c>
      <c r="BN2" s="77">
        <f t="shared" si="2"/>
        <v>6</v>
      </c>
      <c r="BO2" s="77">
        <f t="shared" si="2"/>
        <v>6</v>
      </c>
      <c r="BP2" s="77">
        <f t="shared" si="2"/>
        <v>6</v>
      </c>
      <c r="BQ2" s="77">
        <f t="shared" si="2"/>
        <v>6</v>
      </c>
      <c r="BR2" s="77">
        <f t="shared" si="2"/>
        <v>6</v>
      </c>
      <c r="BS2" s="77">
        <f t="shared" si="2"/>
        <v>6</v>
      </c>
      <c r="BT2" s="77">
        <f t="shared" si="2"/>
        <v>6</v>
      </c>
      <c r="BU2" s="77">
        <f t="shared" si="2"/>
        <v>6</v>
      </c>
      <c r="BV2" s="77">
        <f t="shared" si="2"/>
        <v>6</v>
      </c>
      <c r="BW2" s="77">
        <f t="shared" si="2"/>
        <v>6</v>
      </c>
      <c r="BX2" s="77">
        <f t="shared" si="2"/>
        <v>7</v>
      </c>
      <c r="BY2" s="77">
        <f t="shared" si="2"/>
        <v>7</v>
      </c>
      <c r="BZ2" s="77">
        <f t="shared" si="2"/>
        <v>7</v>
      </c>
      <c r="CA2" s="77">
        <f t="shared" si="2"/>
        <v>7</v>
      </c>
      <c r="CB2" s="77">
        <f t="shared" si="2"/>
        <v>7</v>
      </c>
      <c r="CC2" s="77">
        <f t="shared" si="2"/>
        <v>7</v>
      </c>
      <c r="CD2" s="77">
        <f t="shared" si="2"/>
        <v>7</v>
      </c>
      <c r="CE2" s="77">
        <f t="shared" si="2"/>
        <v>7</v>
      </c>
      <c r="CF2" s="77">
        <f t="shared" si="2"/>
        <v>7</v>
      </c>
      <c r="CG2" s="77">
        <f t="shared" si="2"/>
        <v>7</v>
      </c>
      <c r="CH2" s="77">
        <f t="shared" si="2"/>
        <v>7</v>
      </c>
      <c r="CI2" s="77">
        <f t="shared" si="2"/>
        <v>7</v>
      </c>
      <c r="CJ2" s="77">
        <f t="shared" si="2"/>
        <v>8</v>
      </c>
      <c r="CK2" s="77">
        <f t="shared" si="2"/>
        <v>8</v>
      </c>
      <c r="CL2" s="77">
        <f t="shared" si="2"/>
        <v>8</v>
      </c>
      <c r="CM2" s="77">
        <f t="shared" si="2"/>
        <v>8</v>
      </c>
      <c r="CN2" s="77">
        <f t="shared" si="2"/>
        <v>8</v>
      </c>
      <c r="CO2" s="77">
        <f t="shared" si="2"/>
        <v>8</v>
      </c>
      <c r="CP2" s="77">
        <f t="shared" si="2"/>
        <v>8</v>
      </c>
      <c r="CQ2" s="77">
        <f t="shared" si="2"/>
        <v>8</v>
      </c>
      <c r="CR2" s="77">
        <f t="shared" si="2"/>
        <v>8</v>
      </c>
      <c r="CS2" s="77">
        <f t="shared" si="2"/>
        <v>8</v>
      </c>
      <c r="CT2" s="77">
        <f t="shared" si="2"/>
        <v>8</v>
      </c>
      <c r="CU2" s="77">
        <f t="shared" si="2"/>
        <v>8</v>
      </c>
      <c r="CV2" s="77">
        <f t="shared" si="2"/>
        <v>9</v>
      </c>
      <c r="CW2" s="77">
        <f t="shared" si="2"/>
        <v>9</v>
      </c>
      <c r="CX2" s="77">
        <f t="shared" si="2"/>
        <v>9</v>
      </c>
      <c r="CY2" s="77">
        <f t="shared" si="2"/>
        <v>9</v>
      </c>
      <c r="CZ2" s="77">
        <f t="shared" si="2"/>
        <v>9</v>
      </c>
      <c r="DA2" s="77">
        <f t="shared" si="2"/>
        <v>9</v>
      </c>
      <c r="DB2" s="77">
        <f t="shared" si="2"/>
        <v>9</v>
      </c>
      <c r="DC2" s="77">
        <f t="shared" si="2"/>
        <v>9</v>
      </c>
      <c r="DD2" s="77">
        <f t="shared" si="2"/>
        <v>9</v>
      </c>
      <c r="DE2" s="77">
        <f t="shared" si="2"/>
        <v>9</v>
      </c>
      <c r="DF2" s="77">
        <f t="shared" si="2"/>
        <v>9</v>
      </c>
      <c r="DG2" s="77">
        <f t="shared" si="2"/>
        <v>9</v>
      </c>
      <c r="DH2" s="77">
        <f t="shared" si="2"/>
        <v>10</v>
      </c>
      <c r="DI2" s="77">
        <f t="shared" si="2"/>
        <v>10</v>
      </c>
      <c r="DJ2" s="77">
        <f t="shared" si="2"/>
        <v>10</v>
      </c>
      <c r="DK2" s="77">
        <f t="shared" si="2"/>
        <v>10</v>
      </c>
      <c r="DL2" s="77">
        <f t="shared" si="2"/>
        <v>10</v>
      </c>
      <c r="DM2" s="77">
        <f t="shared" si="2"/>
        <v>10</v>
      </c>
      <c r="DN2" s="77">
        <f t="shared" si="2"/>
        <v>10</v>
      </c>
      <c r="DO2" s="77">
        <f t="shared" si="2"/>
        <v>10</v>
      </c>
      <c r="DP2" s="77">
        <f t="shared" si="2"/>
        <v>10</v>
      </c>
      <c r="DQ2" s="77">
        <f t="shared" si="2"/>
        <v>10</v>
      </c>
      <c r="DR2" s="77">
        <f t="shared" si="2"/>
        <v>10</v>
      </c>
      <c r="DS2" s="77">
        <f t="shared" si="2"/>
        <v>10</v>
      </c>
      <c r="DT2" s="77">
        <f t="shared" si="2"/>
        <v>11</v>
      </c>
      <c r="DU2" s="77">
        <f t="shared" si="2"/>
        <v>11</v>
      </c>
      <c r="DV2" s="77">
        <f t="shared" si="2"/>
        <v>11</v>
      </c>
      <c r="DW2" s="77">
        <f t="shared" si="2"/>
        <v>11</v>
      </c>
      <c r="DX2" s="77">
        <f t="shared" si="2"/>
        <v>11</v>
      </c>
      <c r="DY2" s="77">
        <f t="shared" si="2"/>
        <v>11</v>
      </c>
      <c r="DZ2" s="77">
        <f t="shared" si="2"/>
        <v>11</v>
      </c>
      <c r="EA2" s="296">
        <f t="shared" si="2"/>
        <v>11</v>
      </c>
      <c r="EB2" s="77">
        <f t="shared" si="2"/>
        <v>11</v>
      </c>
      <c r="EC2" s="77">
        <f t="shared" si="2"/>
        <v>11</v>
      </c>
      <c r="ED2" s="77">
        <f t="shared" si="2"/>
        <v>11</v>
      </c>
      <c r="EE2" s="297">
        <f t="shared" si="2"/>
        <v>11</v>
      </c>
    </row>
    <row r="3" ht="15.75" customHeight="1">
      <c r="A3" s="1"/>
      <c r="B3" s="1"/>
      <c r="C3" s="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208</v>
      </c>
      <c r="C4" s="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Assumptions!J5</f>
        <v>Studio A (103&amp;105)</v>
      </c>
      <c r="D5" s="49">
        <f t="array" ref="D5">IF(D$2=1,Assumptions!$P5/12,(SUMIF($D$2:$EE$2,D$2-1,$D5:$EE5)/12)*(1+XLOOKUP(D$2,Assumptions!$C$94:$M$94,Assumptions!$C$97:$M$97)))</f>
        <v>1709.8</v>
      </c>
      <c r="E5" s="49">
        <f t="array" ref="E5">IF(E$2=1,Assumptions!$P5/12,(SUMIF($D$2:$EE$2,E$2-1,$D5:$EE5)/12)*(1+XLOOKUP(E$2,Assumptions!$C$94:$M$94,Assumptions!$C$97:$M$97)))</f>
        <v>1709.8</v>
      </c>
      <c r="F5" s="49">
        <f t="array" ref="F5">IF(F$2=1,Assumptions!$P5/12,(SUMIF($D$2:$EE$2,F$2-1,$D5:$EE5)/12)*(1+XLOOKUP(F$2,Assumptions!$C$94:$M$94,Assumptions!$C$97:$M$97)))</f>
        <v>1709.8</v>
      </c>
      <c r="G5" s="49">
        <f t="array" ref="G5">IF(G$2=1,Assumptions!$P5/12,(SUMIF($D$2:$EE$2,G$2-1,$D5:$EE5)/12)*(1+XLOOKUP(G$2,Assumptions!$C$94:$M$94,Assumptions!$C$97:$M$97)))</f>
        <v>1709.8</v>
      </c>
      <c r="H5" s="49">
        <f t="array" ref="H5">IF(H$2=1,Assumptions!$P5/12,(SUMIF($D$2:$EE$2,H$2-1,$D5:$EE5)/12)*(1+XLOOKUP(H$2,Assumptions!$C$94:$M$94,Assumptions!$C$97:$M$97)))</f>
        <v>1709.8</v>
      </c>
      <c r="I5" s="49">
        <f t="array" ref="I5">IF(I$2=1,Assumptions!$P5/12,(SUMIF($D$2:$EE$2,I$2-1,$D5:$EE5)/12)*(1+XLOOKUP(I$2,Assumptions!$C$94:$M$94,Assumptions!$C$97:$M$97)))</f>
        <v>1709.8</v>
      </c>
      <c r="J5" s="49">
        <f t="array" ref="J5">IF(J$2=1,Assumptions!$P5/12,(SUMIF($D$2:$EE$2,J$2-1,$D5:$EE5)/12)*(1+XLOOKUP(J$2,Assumptions!$C$94:$M$94,Assumptions!$C$97:$M$97)))</f>
        <v>1709.8</v>
      </c>
      <c r="K5" s="49">
        <f t="array" ref="K5">IF(K$2=1,Assumptions!$P5/12,(SUMIF($D$2:$EE$2,K$2-1,$D5:$EE5)/12)*(1+XLOOKUP(K$2,Assumptions!$C$94:$M$94,Assumptions!$C$97:$M$97)))</f>
        <v>1709.8</v>
      </c>
      <c r="L5" s="49">
        <f t="array" ref="L5">IF(L$2=1,Assumptions!$P5/12,(SUMIF($D$2:$EE$2,L$2-1,$D5:$EE5)/12)*(1+XLOOKUP(L$2,Assumptions!$C$94:$M$94,Assumptions!$C$97:$M$97)))</f>
        <v>1709.8</v>
      </c>
      <c r="M5" s="49">
        <f t="array" ref="M5">IF(M$2=1,Assumptions!$P5/12,(SUMIF($D$2:$EE$2,M$2-1,$D5:$EE5)/12)*(1+XLOOKUP(M$2,Assumptions!$C$94:$M$94,Assumptions!$C$97:$M$97)))</f>
        <v>1709.8</v>
      </c>
      <c r="N5" s="49">
        <f t="array" ref="N5">IF(N$2=1,Assumptions!$P5/12,(SUMIF($D$2:$EE$2,N$2-1,$D5:$EE5)/12)*(1+XLOOKUP(N$2,Assumptions!$C$94:$M$94,Assumptions!$C$97:$M$97)))</f>
        <v>1709.8</v>
      </c>
      <c r="O5" s="49">
        <f t="array" ref="O5">IF(O$2=1,Assumptions!$P5/12,(SUMIF($D$2:$EE$2,O$2-1,$D5:$EE5)/12)*(1+XLOOKUP(O$2,Assumptions!$C$94:$M$94,Assumptions!$C$97:$M$97)))</f>
        <v>1709.8</v>
      </c>
      <c r="P5" s="49">
        <f t="array" ref="P5">IF(P$2=1,Assumptions!$P5/12,(SUMIF($D$2:$EE$2,P$2-1,$D5:$EE5)/12)*(1+XLOOKUP(P$2,Assumptions!$C$94:$M$94,Assumptions!$C$97:$M$97)))</f>
        <v>1743.996</v>
      </c>
      <c r="Q5" s="49">
        <f t="array" ref="Q5">IF(Q$2=1,Assumptions!$P5/12,(SUMIF($D$2:$EE$2,Q$2-1,$D5:$EE5)/12)*(1+XLOOKUP(Q$2,Assumptions!$C$94:$M$94,Assumptions!$C$97:$M$97)))</f>
        <v>1743.996</v>
      </c>
      <c r="R5" s="49">
        <f t="array" ref="R5">IF(R$2=1,Assumptions!$P5/12,(SUMIF($D$2:$EE$2,R$2-1,$D5:$EE5)/12)*(1+XLOOKUP(R$2,Assumptions!$C$94:$M$94,Assumptions!$C$97:$M$97)))</f>
        <v>1743.996</v>
      </c>
      <c r="S5" s="49">
        <f t="array" ref="S5">IF(S$2=1,Assumptions!$P5/12,(SUMIF($D$2:$EE$2,S$2-1,$D5:$EE5)/12)*(1+XLOOKUP(S$2,Assumptions!$C$94:$M$94,Assumptions!$C$97:$M$97)))</f>
        <v>1743.996</v>
      </c>
      <c r="T5" s="49">
        <f t="array" ref="T5">IF(T$2=1,Assumptions!$P5/12,(SUMIF($D$2:$EE$2,T$2-1,$D5:$EE5)/12)*(1+XLOOKUP(T$2,Assumptions!$C$94:$M$94,Assumptions!$C$97:$M$97)))</f>
        <v>1743.996</v>
      </c>
      <c r="U5" s="49">
        <f t="array" ref="U5">IF(U$2=1,Assumptions!$P5/12,(SUMIF($D$2:$EE$2,U$2-1,$D5:$EE5)/12)*(1+XLOOKUP(U$2,Assumptions!$C$94:$M$94,Assumptions!$C$97:$M$97)))</f>
        <v>1743.996</v>
      </c>
      <c r="V5" s="49">
        <f t="array" ref="V5">IF(V$2=1,Assumptions!$P5/12,(SUMIF($D$2:$EE$2,V$2-1,$D5:$EE5)/12)*(1+XLOOKUP(V$2,Assumptions!$C$94:$M$94,Assumptions!$C$97:$M$97)))</f>
        <v>1743.996</v>
      </c>
      <c r="W5" s="49">
        <f t="array" ref="W5">IF(W$2=1,Assumptions!$P5/12,(SUMIF($D$2:$EE$2,W$2-1,$D5:$EE5)/12)*(1+XLOOKUP(W$2,Assumptions!$C$94:$M$94,Assumptions!$C$97:$M$97)))</f>
        <v>1743.996</v>
      </c>
      <c r="X5" s="49">
        <f t="array" ref="X5">IF(X$2=1,Assumptions!$P5/12,(SUMIF($D$2:$EE$2,X$2-1,$D5:$EE5)/12)*(1+XLOOKUP(X$2,Assumptions!$C$94:$M$94,Assumptions!$C$97:$M$97)))</f>
        <v>1743.996</v>
      </c>
      <c r="Y5" s="49">
        <f t="array" ref="Y5">IF(Y$2=1,Assumptions!$P5/12,(SUMIF($D$2:$EE$2,Y$2-1,$D5:$EE5)/12)*(1+XLOOKUP(Y$2,Assumptions!$C$94:$M$94,Assumptions!$C$97:$M$97)))</f>
        <v>1743.996</v>
      </c>
      <c r="Z5" s="49">
        <f t="array" ref="Z5">IF(Z$2=1,Assumptions!$P5/12,(SUMIF($D$2:$EE$2,Z$2-1,$D5:$EE5)/12)*(1+XLOOKUP(Z$2,Assumptions!$C$94:$M$94,Assumptions!$C$97:$M$97)))</f>
        <v>1743.996</v>
      </c>
      <c r="AA5" s="49">
        <f t="array" ref="AA5">IF(AA$2=1,Assumptions!$P5/12,(SUMIF($D$2:$EE$2,AA$2-1,$D5:$EE5)/12)*(1+XLOOKUP(AA$2,Assumptions!$C$94:$M$94,Assumptions!$C$97:$M$97)))</f>
        <v>1743.996</v>
      </c>
      <c r="AB5" s="49">
        <f t="array" ref="AB5">IF(AB$2=1,Assumptions!$P5/12,(SUMIF($D$2:$EE$2,AB$2-1,$D5:$EE5)/12)*(1+XLOOKUP(AB$2,Assumptions!$C$94:$M$94,Assumptions!$C$97:$M$97)))</f>
        <v>1778.87592</v>
      </c>
      <c r="AC5" s="49">
        <f t="array" ref="AC5">IF(AC$2=1,Assumptions!$P5/12,(SUMIF($D$2:$EE$2,AC$2-1,$D5:$EE5)/12)*(1+XLOOKUP(AC$2,Assumptions!$C$94:$M$94,Assumptions!$C$97:$M$97)))</f>
        <v>1778.87592</v>
      </c>
      <c r="AD5" s="49">
        <f t="array" ref="AD5">IF(AD$2=1,Assumptions!$P5/12,(SUMIF($D$2:$EE$2,AD$2-1,$D5:$EE5)/12)*(1+XLOOKUP(AD$2,Assumptions!$C$94:$M$94,Assumptions!$C$97:$M$97)))</f>
        <v>1778.87592</v>
      </c>
      <c r="AE5" s="49">
        <f t="array" ref="AE5">IF(AE$2=1,Assumptions!$P5/12,(SUMIF($D$2:$EE$2,AE$2-1,$D5:$EE5)/12)*(1+XLOOKUP(AE$2,Assumptions!$C$94:$M$94,Assumptions!$C$97:$M$97)))</f>
        <v>1778.87592</v>
      </c>
      <c r="AF5" s="49">
        <f t="array" ref="AF5">IF(AF$2=1,Assumptions!$P5/12,(SUMIF($D$2:$EE$2,AF$2-1,$D5:$EE5)/12)*(1+XLOOKUP(AF$2,Assumptions!$C$94:$M$94,Assumptions!$C$97:$M$97)))</f>
        <v>1778.87592</v>
      </c>
      <c r="AG5" s="49">
        <f t="array" ref="AG5">IF(AG$2=1,Assumptions!$P5/12,(SUMIF($D$2:$EE$2,AG$2-1,$D5:$EE5)/12)*(1+XLOOKUP(AG$2,Assumptions!$C$94:$M$94,Assumptions!$C$97:$M$97)))</f>
        <v>1778.87592</v>
      </c>
      <c r="AH5" s="49">
        <f t="array" ref="AH5">IF(AH$2=1,Assumptions!$P5/12,(SUMIF($D$2:$EE$2,AH$2-1,$D5:$EE5)/12)*(1+XLOOKUP(AH$2,Assumptions!$C$94:$M$94,Assumptions!$C$97:$M$97)))</f>
        <v>1778.87592</v>
      </c>
      <c r="AI5" s="49">
        <f t="array" ref="AI5">IF(AI$2=1,Assumptions!$P5/12,(SUMIF($D$2:$EE$2,AI$2-1,$D5:$EE5)/12)*(1+XLOOKUP(AI$2,Assumptions!$C$94:$M$94,Assumptions!$C$97:$M$97)))</f>
        <v>1778.87592</v>
      </c>
      <c r="AJ5" s="49">
        <f t="array" ref="AJ5">IF(AJ$2=1,Assumptions!$P5/12,(SUMIF($D$2:$EE$2,AJ$2-1,$D5:$EE5)/12)*(1+XLOOKUP(AJ$2,Assumptions!$C$94:$M$94,Assumptions!$C$97:$M$97)))</f>
        <v>1778.87592</v>
      </c>
      <c r="AK5" s="49">
        <f t="array" ref="AK5">IF(AK$2=1,Assumptions!$P5/12,(SUMIF($D$2:$EE$2,AK$2-1,$D5:$EE5)/12)*(1+XLOOKUP(AK$2,Assumptions!$C$94:$M$94,Assumptions!$C$97:$M$97)))</f>
        <v>1778.87592</v>
      </c>
      <c r="AL5" s="49">
        <f t="array" ref="AL5">IF(AL$2=1,Assumptions!$P5/12,(SUMIF($D$2:$EE$2,AL$2-1,$D5:$EE5)/12)*(1+XLOOKUP(AL$2,Assumptions!$C$94:$M$94,Assumptions!$C$97:$M$97)))</f>
        <v>1778.87592</v>
      </c>
      <c r="AM5" s="49">
        <f t="array" ref="AM5">IF(AM$2=1,Assumptions!$P5/12,(SUMIF($D$2:$EE$2,AM$2-1,$D5:$EE5)/12)*(1+XLOOKUP(AM$2,Assumptions!$C$94:$M$94,Assumptions!$C$97:$M$97)))</f>
        <v>1778.87592</v>
      </c>
      <c r="AN5" s="49">
        <f t="array" ref="AN5">IF(AN$2=1,Assumptions!$P5/12,(SUMIF($D$2:$EE$2,AN$2-1,$D5:$EE5)/12)*(1+XLOOKUP(AN$2,Assumptions!$C$94:$M$94,Assumptions!$C$97:$M$97)))</f>
        <v>1814.453438</v>
      </c>
      <c r="AO5" s="49">
        <f t="array" ref="AO5">IF(AO$2=1,Assumptions!$P5/12,(SUMIF($D$2:$EE$2,AO$2-1,$D5:$EE5)/12)*(1+XLOOKUP(AO$2,Assumptions!$C$94:$M$94,Assumptions!$C$97:$M$97)))</f>
        <v>1814.453438</v>
      </c>
      <c r="AP5" s="49">
        <f t="array" ref="AP5">IF(AP$2=1,Assumptions!$P5/12,(SUMIF($D$2:$EE$2,AP$2-1,$D5:$EE5)/12)*(1+XLOOKUP(AP$2,Assumptions!$C$94:$M$94,Assumptions!$C$97:$M$97)))</f>
        <v>1814.453438</v>
      </c>
      <c r="AQ5" s="49">
        <f t="array" ref="AQ5">IF(AQ$2=1,Assumptions!$P5/12,(SUMIF($D$2:$EE$2,AQ$2-1,$D5:$EE5)/12)*(1+XLOOKUP(AQ$2,Assumptions!$C$94:$M$94,Assumptions!$C$97:$M$97)))</f>
        <v>1814.453438</v>
      </c>
      <c r="AR5" s="49">
        <f t="array" ref="AR5">IF(AR$2=1,Assumptions!$P5/12,(SUMIF($D$2:$EE$2,AR$2-1,$D5:$EE5)/12)*(1+XLOOKUP(AR$2,Assumptions!$C$94:$M$94,Assumptions!$C$97:$M$97)))</f>
        <v>1814.453438</v>
      </c>
      <c r="AS5" s="49">
        <f t="array" ref="AS5">IF(AS$2=1,Assumptions!$P5/12,(SUMIF($D$2:$EE$2,AS$2-1,$D5:$EE5)/12)*(1+XLOOKUP(AS$2,Assumptions!$C$94:$M$94,Assumptions!$C$97:$M$97)))</f>
        <v>1814.453438</v>
      </c>
      <c r="AT5" s="49">
        <f t="array" ref="AT5">IF(AT$2=1,Assumptions!$P5/12,(SUMIF($D$2:$EE$2,AT$2-1,$D5:$EE5)/12)*(1+XLOOKUP(AT$2,Assumptions!$C$94:$M$94,Assumptions!$C$97:$M$97)))</f>
        <v>1814.453438</v>
      </c>
      <c r="AU5" s="49">
        <f t="array" ref="AU5">IF(AU$2=1,Assumptions!$P5/12,(SUMIF($D$2:$EE$2,AU$2-1,$D5:$EE5)/12)*(1+XLOOKUP(AU$2,Assumptions!$C$94:$M$94,Assumptions!$C$97:$M$97)))</f>
        <v>1814.453438</v>
      </c>
      <c r="AV5" s="49">
        <f t="array" ref="AV5">IF(AV$2=1,Assumptions!$P5/12,(SUMIF($D$2:$EE$2,AV$2-1,$D5:$EE5)/12)*(1+XLOOKUP(AV$2,Assumptions!$C$94:$M$94,Assumptions!$C$97:$M$97)))</f>
        <v>1814.453438</v>
      </c>
      <c r="AW5" s="49">
        <f t="array" ref="AW5">IF(AW$2=1,Assumptions!$P5/12,(SUMIF($D$2:$EE$2,AW$2-1,$D5:$EE5)/12)*(1+XLOOKUP(AW$2,Assumptions!$C$94:$M$94,Assumptions!$C$97:$M$97)))</f>
        <v>1814.453438</v>
      </c>
      <c r="AX5" s="49">
        <f t="array" ref="AX5">IF(AX$2=1,Assumptions!$P5/12,(SUMIF($D$2:$EE$2,AX$2-1,$D5:$EE5)/12)*(1+XLOOKUP(AX$2,Assumptions!$C$94:$M$94,Assumptions!$C$97:$M$97)))</f>
        <v>1814.453438</v>
      </c>
      <c r="AY5" s="49">
        <f t="array" ref="AY5">IF(AY$2=1,Assumptions!$P5/12,(SUMIF($D$2:$EE$2,AY$2-1,$D5:$EE5)/12)*(1+XLOOKUP(AY$2,Assumptions!$C$94:$M$94,Assumptions!$C$97:$M$97)))</f>
        <v>1814.453438</v>
      </c>
      <c r="AZ5" s="49">
        <f t="array" ref="AZ5">IF(AZ$2=1,Assumptions!$P5/12,(SUMIF($D$2:$EE$2,AZ$2-1,$D5:$EE5)/12)*(1+XLOOKUP(AZ$2,Assumptions!$C$94:$M$94,Assumptions!$C$97:$M$97)))</f>
        <v>1868.887042</v>
      </c>
      <c r="BA5" s="49">
        <f t="array" ref="BA5">IF(BA$2=1,Assumptions!$P5/12,(SUMIF($D$2:$EE$2,BA$2-1,$D5:$EE5)/12)*(1+XLOOKUP(BA$2,Assumptions!$C$94:$M$94,Assumptions!$C$97:$M$97)))</f>
        <v>1868.887042</v>
      </c>
      <c r="BB5" s="49">
        <f t="array" ref="BB5">IF(BB$2=1,Assumptions!$P5/12,(SUMIF($D$2:$EE$2,BB$2-1,$D5:$EE5)/12)*(1+XLOOKUP(BB$2,Assumptions!$C$94:$M$94,Assumptions!$C$97:$M$97)))</f>
        <v>1868.887042</v>
      </c>
      <c r="BC5" s="49">
        <f t="array" ref="BC5">IF(BC$2=1,Assumptions!$P5/12,(SUMIF($D$2:$EE$2,BC$2-1,$D5:$EE5)/12)*(1+XLOOKUP(BC$2,Assumptions!$C$94:$M$94,Assumptions!$C$97:$M$97)))</f>
        <v>1868.887042</v>
      </c>
      <c r="BD5" s="49">
        <f t="array" ref="BD5">IF(BD$2=1,Assumptions!$P5/12,(SUMIF($D$2:$EE$2,BD$2-1,$D5:$EE5)/12)*(1+XLOOKUP(BD$2,Assumptions!$C$94:$M$94,Assumptions!$C$97:$M$97)))</f>
        <v>1868.887042</v>
      </c>
      <c r="BE5" s="49">
        <f t="array" ref="BE5">IF(BE$2=1,Assumptions!$P5/12,(SUMIF($D$2:$EE$2,BE$2-1,$D5:$EE5)/12)*(1+XLOOKUP(BE$2,Assumptions!$C$94:$M$94,Assumptions!$C$97:$M$97)))</f>
        <v>1868.887042</v>
      </c>
      <c r="BF5" s="49">
        <f t="array" ref="BF5">IF(BF$2=1,Assumptions!$P5/12,(SUMIF($D$2:$EE$2,BF$2-1,$D5:$EE5)/12)*(1+XLOOKUP(BF$2,Assumptions!$C$94:$M$94,Assumptions!$C$97:$M$97)))</f>
        <v>1868.887042</v>
      </c>
      <c r="BG5" s="49">
        <f t="array" ref="BG5">IF(BG$2=1,Assumptions!$P5/12,(SUMIF($D$2:$EE$2,BG$2-1,$D5:$EE5)/12)*(1+XLOOKUP(BG$2,Assumptions!$C$94:$M$94,Assumptions!$C$97:$M$97)))</f>
        <v>1868.887042</v>
      </c>
      <c r="BH5" s="49">
        <f t="array" ref="BH5">IF(BH$2=1,Assumptions!$P5/12,(SUMIF($D$2:$EE$2,BH$2-1,$D5:$EE5)/12)*(1+XLOOKUP(BH$2,Assumptions!$C$94:$M$94,Assumptions!$C$97:$M$97)))</f>
        <v>1868.887042</v>
      </c>
      <c r="BI5" s="49">
        <f t="array" ref="BI5">IF(BI$2=1,Assumptions!$P5/12,(SUMIF($D$2:$EE$2,BI$2-1,$D5:$EE5)/12)*(1+XLOOKUP(BI$2,Assumptions!$C$94:$M$94,Assumptions!$C$97:$M$97)))</f>
        <v>1868.887042</v>
      </c>
      <c r="BJ5" s="49">
        <f t="array" ref="BJ5">IF(BJ$2=1,Assumptions!$P5/12,(SUMIF($D$2:$EE$2,BJ$2-1,$D5:$EE5)/12)*(1+XLOOKUP(BJ$2,Assumptions!$C$94:$M$94,Assumptions!$C$97:$M$97)))</f>
        <v>1868.887042</v>
      </c>
      <c r="BK5" s="49">
        <f t="array" ref="BK5">IF(BK$2=1,Assumptions!$P5/12,(SUMIF($D$2:$EE$2,BK$2-1,$D5:$EE5)/12)*(1+XLOOKUP(BK$2,Assumptions!$C$94:$M$94,Assumptions!$C$97:$M$97)))</f>
        <v>1868.887042</v>
      </c>
      <c r="BL5" s="49">
        <f t="array" ref="BL5">IF(BL$2=1,Assumptions!$P5/12,(SUMIF($D$2:$EE$2,BL$2-1,$D5:$EE5)/12)*(1+XLOOKUP(BL$2,Assumptions!$C$94:$M$94,Assumptions!$C$97:$M$97)))</f>
        <v>1924.953653</v>
      </c>
      <c r="BM5" s="49">
        <f t="array" ref="BM5">IF(BM$2=1,Assumptions!$P5/12,(SUMIF($D$2:$EE$2,BM$2-1,$D5:$EE5)/12)*(1+XLOOKUP(BM$2,Assumptions!$C$94:$M$94,Assumptions!$C$97:$M$97)))</f>
        <v>1924.953653</v>
      </c>
      <c r="BN5" s="49">
        <f t="array" ref="BN5">IF(BN$2=1,Assumptions!$P5/12,(SUMIF($D$2:$EE$2,BN$2-1,$D5:$EE5)/12)*(1+XLOOKUP(BN$2,Assumptions!$C$94:$M$94,Assumptions!$C$97:$M$97)))</f>
        <v>1924.953653</v>
      </c>
      <c r="BO5" s="49">
        <f t="array" ref="BO5">IF(BO$2=1,Assumptions!$P5/12,(SUMIF($D$2:$EE$2,BO$2-1,$D5:$EE5)/12)*(1+XLOOKUP(BO$2,Assumptions!$C$94:$M$94,Assumptions!$C$97:$M$97)))</f>
        <v>1924.953653</v>
      </c>
      <c r="BP5" s="49">
        <f t="array" ref="BP5">IF(BP$2=1,Assumptions!$P5/12,(SUMIF($D$2:$EE$2,BP$2-1,$D5:$EE5)/12)*(1+XLOOKUP(BP$2,Assumptions!$C$94:$M$94,Assumptions!$C$97:$M$97)))</f>
        <v>1924.953653</v>
      </c>
      <c r="BQ5" s="49">
        <f t="array" ref="BQ5">IF(BQ$2=1,Assumptions!$P5/12,(SUMIF($D$2:$EE$2,BQ$2-1,$D5:$EE5)/12)*(1+XLOOKUP(BQ$2,Assumptions!$C$94:$M$94,Assumptions!$C$97:$M$97)))</f>
        <v>1924.953653</v>
      </c>
      <c r="BR5" s="49">
        <f t="array" ref="BR5">IF(BR$2=1,Assumptions!$P5/12,(SUMIF($D$2:$EE$2,BR$2-1,$D5:$EE5)/12)*(1+XLOOKUP(BR$2,Assumptions!$C$94:$M$94,Assumptions!$C$97:$M$97)))</f>
        <v>1924.953653</v>
      </c>
      <c r="BS5" s="49">
        <f t="array" ref="BS5">IF(BS$2=1,Assumptions!$P5/12,(SUMIF($D$2:$EE$2,BS$2-1,$D5:$EE5)/12)*(1+XLOOKUP(BS$2,Assumptions!$C$94:$M$94,Assumptions!$C$97:$M$97)))</f>
        <v>1924.953653</v>
      </c>
      <c r="BT5" s="49">
        <f t="array" ref="BT5">IF(BT$2=1,Assumptions!$P5/12,(SUMIF($D$2:$EE$2,BT$2-1,$D5:$EE5)/12)*(1+XLOOKUP(BT$2,Assumptions!$C$94:$M$94,Assumptions!$C$97:$M$97)))</f>
        <v>1924.953653</v>
      </c>
      <c r="BU5" s="49">
        <f t="array" ref="BU5">IF(BU$2=1,Assumptions!$P5/12,(SUMIF($D$2:$EE$2,BU$2-1,$D5:$EE5)/12)*(1+XLOOKUP(BU$2,Assumptions!$C$94:$M$94,Assumptions!$C$97:$M$97)))</f>
        <v>1924.953653</v>
      </c>
      <c r="BV5" s="49">
        <f t="array" ref="BV5">IF(BV$2=1,Assumptions!$P5/12,(SUMIF($D$2:$EE$2,BV$2-1,$D5:$EE5)/12)*(1+XLOOKUP(BV$2,Assumptions!$C$94:$M$94,Assumptions!$C$97:$M$97)))</f>
        <v>1924.953653</v>
      </c>
      <c r="BW5" s="49">
        <f t="array" ref="BW5">IF(BW$2=1,Assumptions!$P5/12,(SUMIF($D$2:$EE$2,BW$2-1,$D5:$EE5)/12)*(1+XLOOKUP(BW$2,Assumptions!$C$94:$M$94,Assumptions!$C$97:$M$97)))</f>
        <v>1924.953653</v>
      </c>
      <c r="BX5" s="49">
        <f t="array" ref="BX5">IF(BX$2=1,Assumptions!$P5/12,(SUMIF($D$2:$EE$2,BX$2-1,$D5:$EE5)/12)*(1+XLOOKUP(BX$2,Assumptions!$C$94:$M$94,Assumptions!$C$97:$M$97)))</f>
        <v>1982.702262</v>
      </c>
      <c r="BY5" s="49">
        <f t="array" ref="BY5">IF(BY$2=1,Assumptions!$P5/12,(SUMIF($D$2:$EE$2,BY$2-1,$D5:$EE5)/12)*(1+XLOOKUP(BY$2,Assumptions!$C$94:$M$94,Assumptions!$C$97:$M$97)))</f>
        <v>1982.702262</v>
      </c>
      <c r="BZ5" s="49">
        <f t="array" ref="BZ5">IF(BZ$2=1,Assumptions!$P5/12,(SUMIF($D$2:$EE$2,BZ$2-1,$D5:$EE5)/12)*(1+XLOOKUP(BZ$2,Assumptions!$C$94:$M$94,Assumptions!$C$97:$M$97)))</f>
        <v>1982.702262</v>
      </c>
      <c r="CA5" s="49">
        <f t="array" ref="CA5">IF(CA$2=1,Assumptions!$P5/12,(SUMIF($D$2:$EE$2,CA$2-1,$D5:$EE5)/12)*(1+XLOOKUP(CA$2,Assumptions!$C$94:$M$94,Assumptions!$C$97:$M$97)))</f>
        <v>1982.702262</v>
      </c>
      <c r="CB5" s="49">
        <f t="array" ref="CB5">IF(CB$2=1,Assumptions!$P5/12,(SUMIF($D$2:$EE$2,CB$2-1,$D5:$EE5)/12)*(1+XLOOKUP(CB$2,Assumptions!$C$94:$M$94,Assumptions!$C$97:$M$97)))</f>
        <v>1982.702262</v>
      </c>
      <c r="CC5" s="49">
        <f t="array" ref="CC5">IF(CC$2=1,Assumptions!$P5/12,(SUMIF($D$2:$EE$2,CC$2-1,$D5:$EE5)/12)*(1+XLOOKUP(CC$2,Assumptions!$C$94:$M$94,Assumptions!$C$97:$M$97)))</f>
        <v>1982.702262</v>
      </c>
      <c r="CD5" s="49">
        <f t="array" ref="CD5">IF(CD$2=1,Assumptions!$P5/12,(SUMIF($D$2:$EE$2,CD$2-1,$D5:$EE5)/12)*(1+XLOOKUP(CD$2,Assumptions!$C$94:$M$94,Assumptions!$C$97:$M$97)))</f>
        <v>1982.702262</v>
      </c>
      <c r="CE5" s="49">
        <f t="array" ref="CE5">IF(CE$2=1,Assumptions!$P5/12,(SUMIF($D$2:$EE$2,CE$2-1,$D5:$EE5)/12)*(1+XLOOKUP(CE$2,Assumptions!$C$94:$M$94,Assumptions!$C$97:$M$97)))</f>
        <v>1982.702262</v>
      </c>
      <c r="CF5" s="49">
        <f t="array" ref="CF5">IF(CF$2=1,Assumptions!$P5/12,(SUMIF($D$2:$EE$2,CF$2-1,$D5:$EE5)/12)*(1+XLOOKUP(CF$2,Assumptions!$C$94:$M$94,Assumptions!$C$97:$M$97)))</f>
        <v>1982.702262</v>
      </c>
      <c r="CG5" s="49">
        <f t="array" ref="CG5">IF(CG$2=1,Assumptions!$P5/12,(SUMIF($D$2:$EE$2,CG$2-1,$D5:$EE5)/12)*(1+XLOOKUP(CG$2,Assumptions!$C$94:$M$94,Assumptions!$C$97:$M$97)))</f>
        <v>1982.702262</v>
      </c>
      <c r="CH5" s="49">
        <f t="array" ref="CH5">IF(CH$2=1,Assumptions!$P5/12,(SUMIF($D$2:$EE$2,CH$2-1,$D5:$EE5)/12)*(1+XLOOKUP(CH$2,Assumptions!$C$94:$M$94,Assumptions!$C$97:$M$97)))</f>
        <v>1982.702262</v>
      </c>
      <c r="CI5" s="49">
        <f t="array" ref="CI5">IF(CI$2=1,Assumptions!$P5/12,(SUMIF($D$2:$EE$2,CI$2-1,$D5:$EE5)/12)*(1+XLOOKUP(CI$2,Assumptions!$C$94:$M$94,Assumptions!$C$97:$M$97)))</f>
        <v>1982.702262</v>
      </c>
      <c r="CJ5" s="49">
        <f t="array" ref="CJ5">IF(CJ$2=1,Assumptions!$P5/12,(SUMIF($D$2:$EE$2,CJ$2-1,$D5:$EE5)/12)*(1+XLOOKUP(CJ$2,Assumptions!$C$94:$M$94,Assumptions!$C$97:$M$97)))</f>
        <v>2042.18333</v>
      </c>
      <c r="CK5" s="49">
        <f t="array" ref="CK5">IF(CK$2=1,Assumptions!$P5/12,(SUMIF($D$2:$EE$2,CK$2-1,$D5:$EE5)/12)*(1+XLOOKUP(CK$2,Assumptions!$C$94:$M$94,Assumptions!$C$97:$M$97)))</f>
        <v>2042.18333</v>
      </c>
      <c r="CL5" s="49">
        <f t="array" ref="CL5">IF(CL$2=1,Assumptions!$P5/12,(SUMIF($D$2:$EE$2,CL$2-1,$D5:$EE5)/12)*(1+XLOOKUP(CL$2,Assumptions!$C$94:$M$94,Assumptions!$C$97:$M$97)))</f>
        <v>2042.18333</v>
      </c>
      <c r="CM5" s="49">
        <f t="array" ref="CM5">IF(CM$2=1,Assumptions!$P5/12,(SUMIF($D$2:$EE$2,CM$2-1,$D5:$EE5)/12)*(1+XLOOKUP(CM$2,Assumptions!$C$94:$M$94,Assumptions!$C$97:$M$97)))</f>
        <v>2042.18333</v>
      </c>
      <c r="CN5" s="49">
        <f t="array" ref="CN5">IF(CN$2=1,Assumptions!$P5/12,(SUMIF($D$2:$EE$2,CN$2-1,$D5:$EE5)/12)*(1+XLOOKUP(CN$2,Assumptions!$C$94:$M$94,Assumptions!$C$97:$M$97)))</f>
        <v>2042.18333</v>
      </c>
      <c r="CO5" s="49">
        <f t="array" ref="CO5">IF(CO$2=1,Assumptions!$P5/12,(SUMIF($D$2:$EE$2,CO$2-1,$D5:$EE5)/12)*(1+XLOOKUP(CO$2,Assumptions!$C$94:$M$94,Assumptions!$C$97:$M$97)))</f>
        <v>2042.18333</v>
      </c>
      <c r="CP5" s="49">
        <f t="array" ref="CP5">IF(CP$2=1,Assumptions!$P5/12,(SUMIF($D$2:$EE$2,CP$2-1,$D5:$EE5)/12)*(1+XLOOKUP(CP$2,Assumptions!$C$94:$M$94,Assumptions!$C$97:$M$97)))</f>
        <v>2042.18333</v>
      </c>
      <c r="CQ5" s="49">
        <f t="array" ref="CQ5">IF(CQ$2=1,Assumptions!$P5/12,(SUMIF($D$2:$EE$2,CQ$2-1,$D5:$EE5)/12)*(1+XLOOKUP(CQ$2,Assumptions!$C$94:$M$94,Assumptions!$C$97:$M$97)))</f>
        <v>2042.18333</v>
      </c>
      <c r="CR5" s="49">
        <f t="array" ref="CR5">IF(CR$2=1,Assumptions!$P5/12,(SUMIF($D$2:$EE$2,CR$2-1,$D5:$EE5)/12)*(1+XLOOKUP(CR$2,Assumptions!$C$94:$M$94,Assumptions!$C$97:$M$97)))</f>
        <v>2042.18333</v>
      </c>
      <c r="CS5" s="49">
        <f t="array" ref="CS5">IF(CS$2=1,Assumptions!$P5/12,(SUMIF($D$2:$EE$2,CS$2-1,$D5:$EE5)/12)*(1+XLOOKUP(CS$2,Assumptions!$C$94:$M$94,Assumptions!$C$97:$M$97)))</f>
        <v>2042.18333</v>
      </c>
      <c r="CT5" s="49">
        <f t="array" ref="CT5">IF(CT$2=1,Assumptions!$P5/12,(SUMIF($D$2:$EE$2,CT$2-1,$D5:$EE5)/12)*(1+XLOOKUP(CT$2,Assumptions!$C$94:$M$94,Assumptions!$C$97:$M$97)))</f>
        <v>2042.18333</v>
      </c>
      <c r="CU5" s="49">
        <f t="array" ref="CU5">IF(CU$2=1,Assumptions!$P5/12,(SUMIF($D$2:$EE$2,CU$2-1,$D5:$EE5)/12)*(1+XLOOKUP(CU$2,Assumptions!$C$94:$M$94,Assumptions!$C$97:$M$97)))</f>
        <v>2042.18333</v>
      </c>
      <c r="CV5" s="49">
        <f t="array" ref="CV5">IF(CV$2=1,Assumptions!$P5/12,(SUMIF($D$2:$EE$2,CV$2-1,$D5:$EE5)/12)*(1+XLOOKUP(CV$2,Assumptions!$C$94:$M$94,Assumptions!$C$97:$M$97)))</f>
        <v>2103.44883</v>
      </c>
      <c r="CW5" s="49">
        <f t="array" ref="CW5">IF(CW$2=1,Assumptions!$P5/12,(SUMIF($D$2:$EE$2,CW$2-1,$D5:$EE5)/12)*(1+XLOOKUP(CW$2,Assumptions!$C$94:$M$94,Assumptions!$C$97:$M$97)))</f>
        <v>2103.44883</v>
      </c>
      <c r="CX5" s="49">
        <f t="array" ref="CX5">IF(CX$2=1,Assumptions!$P5/12,(SUMIF($D$2:$EE$2,CX$2-1,$D5:$EE5)/12)*(1+XLOOKUP(CX$2,Assumptions!$C$94:$M$94,Assumptions!$C$97:$M$97)))</f>
        <v>2103.44883</v>
      </c>
      <c r="CY5" s="49">
        <f t="array" ref="CY5">IF(CY$2=1,Assumptions!$P5/12,(SUMIF($D$2:$EE$2,CY$2-1,$D5:$EE5)/12)*(1+XLOOKUP(CY$2,Assumptions!$C$94:$M$94,Assumptions!$C$97:$M$97)))</f>
        <v>2103.44883</v>
      </c>
      <c r="CZ5" s="49">
        <f t="array" ref="CZ5">IF(CZ$2=1,Assumptions!$P5/12,(SUMIF($D$2:$EE$2,CZ$2-1,$D5:$EE5)/12)*(1+XLOOKUP(CZ$2,Assumptions!$C$94:$M$94,Assumptions!$C$97:$M$97)))</f>
        <v>2103.44883</v>
      </c>
      <c r="DA5" s="49">
        <f t="array" ref="DA5">IF(DA$2=1,Assumptions!$P5/12,(SUMIF($D$2:$EE$2,DA$2-1,$D5:$EE5)/12)*(1+XLOOKUP(DA$2,Assumptions!$C$94:$M$94,Assumptions!$C$97:$M$97)))</f>
        <v>2103.44883</v>
      </c>
      <c r="DB5" s="49">
        <f t="array" ref="DB5">IF(DB$2=1,Assumptions!$P5/12,(SUMIF($D$2:$EE$2,DB$2-1,$D5:$EE5)/12)*(1+XLOOKUP(DB$2,Assumptions!$C$94:$M$94,Assumptions!$C$97:$M$97)))</f>
        <v>2103.44883</v>
      </c>
      <c r="DC5" s="49">
        <f t="array" ref="DC5">IF(DC$2=1,Assumptions!$P5/12,(SUMIF($D$2:$EE$2,DC$2-1,$D5:$EE5)/12)*(1+XLOOKUP(DC$2,Assumptions!$C$94:$M$94,Assumptions!$C$97:$M$97)))</f>
        <v>2103.44883</v>
      </c>
      <c r="DD5" s="49">
        <f t="array" ref="DD5">IF(DD$2=1,Assumptions!$P5/12,(SUMIF($D$2:$EE$2,DD$2-1,$D5:$EE5)/12)*(1+XLOOKUP(DD$2,Assumptions!$C$94:$M$94,Assumptions!$C$97:$M$97)))</f>
        <v>2103.44883</v>
      </c>
      <c r="DE5" s="49">
        <f t="array" ref="DE5">IF(DE$2=1,Assumptions!$P5/12,(SUMIF($D$2:$EE$2,DE$2-1,$D5:$EE5)/12)*(1+XLOOKUP(DE$2,Assumptions!$C$94:$M$94,Assumptions!$C$97:$M$97)))</f>
        <v>2103.44883</v>
      </c>
      <c r="DF5" s="49">
        <f t="array" ref="DF5">IF(DF$2=1,Assumptions!$P5/12,(SUMIF($D$2:$EE$2,DF$2-1,$D5:$EE5)/12)*(1+XLOOKUP(DF$2,Assumptions!$C$94:$M$94,Assumptions!$C$97:$M$97)))</f>
        <v>2103.44883</v>
      </c>
      <c r="DG5" s="49">
        <f t="array" ref="DG5">IF(DG$2=1,Assumptions!$P5/12,(SUMIF($D$2:$EE$2,DG$2-1,$D5:$EE5)/12)*(1+XLOOKUP(DG$2,Assumptions!$C$94:$M$94,Assumptions!$C$97:$M$97)))</f>
        <v>2103.44883</v>
      </c>
      <c r="DH5" s="49">
        <f t="array" ref="DH5">IF(DH$2=1,Assumptions!$P5/12,(SUMIF($D$2:$EE$2,DH$2-1,$D5:$EE5)/12)*(1+XLOOKUP(DH$2,Assumptions!$C$94:$M$94,Assumptions!$C$97:$M$97)))</f>
        <v>2166.552295</v>
      </c>
      <c r="DI5" s="49">
        <f t="array" ref="DI5">IF(DI$2=1,Assumptions!$P5/12,(SUMIF($D$2:$EE$2,DI$2-1,$D5:$EE5)/12)*(1+XLOOKUP(DI$2,Assumptions!$C$94:$M$94,Assumptions!$C$97:$M$97)))</f>
        <v>2166.552295</v>
      </c>
      <c r="DJ5" s="49">
        <f t="array" ref="DJ5">IF(DJ$2=1,Assumptions!$P5/12,(SUMIF($D$2:$EE$2,DJ$2-1,$D5:$EE5)/12)*(1+XLOOKUP(DJ$2,Assumptions!$C$94:$M$94,Assumptions!$C$97:$M$97)))</f>
        <v>2166.552295</v>
      </c>
      <c r="DK5" s="49">
        <f t="array" ref="DK5">IF(DK$2=1,Assumptions!$P5/12,(SUMIF($D$2:$EE$2,DK$2-1,$D5:$EE5)/12)*(1+XLOOKUP(DK$2,Assumptions!$C$94:$M$94,Assumptions!$C$97:$M$97)))</f>
        <v>2166.552295</v>
      </c>
      <c r="DL5" s="49">
        <f t="array" ref="DL5">IF(DL$2=1,Assumptions!$P5/12,(SUMIF($D$2:$EE$2,DL$2-1,$D5:$EE5)/12)*(1+XLOOKUP(DL$2,Assumptions!$C$94:$M$94,Assumptions!$C$97:$M$97)))</f>
        <v>2166.552295</v>
      </c>
      <c r="DM5" s="49">
        <f t="array" ref="DM5">IF(DM$2=1,Assumptions!$P5/12,(SUMIF($D$2:$EE$2,DM$2-1,$D5:$EE5)/12)*(1+XLOOKUP(DM$2,Assumptions!$C$94:$M$94,Assumptions!$C$97:$M$97)))</f>
        <v>2166.552295</v>
      </c>
      <c r="DN5" s="49">
        <f t="array" ref="DN5">IF(DN$2=1,Assumptions!$P5/12,(SUMIF($D$2:$EE$2,DN$2-1,$D5:$EE5)/12)*(1+XLOOKUP(DN$2,Assumptions!$C$94:$M$94,Assumptions!$C$97:$M$97)))</f>
        <v>2166.552295</v>
      </c>
      <c r="DO5" s="49">
        <f t="array" ref="DO5">IF(DO$2=1,Assumptions!$P5/12,(SUMIF($D$2:$EE$2,DO$2-1,$D5:$EE5)/12)*(1+XLOOKUP(DO$2,Assumptions!$C$94:$M$94,Assumptions!$C$97:$M$97)))</f>
        <v>2166.552295</v>
      </c>
      <c r="DP5" s="49">
        <f t="array" ref="DP5">IF(DP$2=1,Assumptions!$P5/12,(SUMIF($D$2:$EE$2,DP$2-1,$D5:$EE5)/12)*(1+XLOOKUP(DP$2,Assumptions!$C$94:$M$94,Assumptions!$C$97:$M$97)))</f>
        <v>2166.552295</v>
      </c>
      <c r="DQ5" s="49">
        <f t="array" ref="DQ5">IF(DQ$2=1,Assumptions!$P5/12,(SUMIF($D$2:$EE$2,DQ$2-1,$D5:$EE5)/12)*(1+XLOOKUP(DQ$2,Assumptions!$C$94:$M$94,Assumptions!$C$97:$M$97)))</f>
        <v>2166.552295</v>
      </c>
      <c r="DR5" s="49">
        <f t="array" ref="DR5">IF(DR$2=1,Assumptions!$P5/12,(SUMIF($D$2:$EE$2,DR$2-1,$D5:$EE5)/12)*(1+XLOOKUP(DR$2,Assumptions!$C$94:$M$94,Assumptions!$C$97:$M$97)))</f>
        <v>2166.552295</v>
      </c>
      <c r="DS5" s="49">
        <f t="array" ref="DS5">IF(DS$2=1,Assumptions!$P5/12,(SUMIF($D$2:$EE$2,DS$2-1,$D5:$EE5)/12)*(1+XLOOKUP(DS$2,Assumptions!$C$94:$M$94,Assumptions!$C$97:$M$97)))</f>
        <v>2166.552295</v>
      </c>
      <c r="DT5" s="49">
        <f t="array" ref="DT5">IF(DT$2=1,Assumptions!$P5/12,(SUMIF($D$2:$EE$2,DT$2-1,$D5:$EE5)/12)*(1+XLOOKUP(DT$2,Assumptions!$C$94:$M$94,Assumptions!$C$97:$M$97)))</f>
        <v>2231.548864</v>
      </c>
      <c r="DU5" s="49">
        <f t="array" ref="DU5">IF(DU$2=1,Assumptions!$P5/12,(SUMIF($D$2:$EE$2,DU$2-1,$D5:$EE5)/12)*(1+XLOOKUP(DU$2,Assumptions!$C$94:$M$94,Assumptions!$C$97:$M$97)))</f>
        <v>2231.548864</v>
      </c>
      <c r="DV5" s="49">
        <f t="array" ref="DV5">IF(DV$2=1,Assumptions!$P5/12,(SUMIF($D$2:$EE$2,DV$2-1,$D5:$EE5)/12)*(1+XLOOKUP(DV$2,Assumptions!$C$94:$M$94,Assumptions!$C$97:$M$97)))</f>
        <v>2231.548864</v>
      </c>
      <c r="DW5" s="49">
        <f t="array" ref="DW5">IF(DW$2=1,Assumptions!$P5/12,(SUMIF($D$2:$EE$2,DW$2-1,$D5:$EE5)/12)*(1+XLOOKUP(DW$2,Assumptions!$C$94:$M$94,Assumptions!$C$97:$M$97)))</f>
        <v>2231.548864</v>
      </c>
      <c r="DX5" s="49">
        <f t="array" ref="DX5">IF(DX$2=1,Assumptions!$P5/12,(SUMIF($D$2:$EE$2,DX$2-1,$D5:$EE5)/12)*(1+XLOOKUP(DX$2,Assumptions!$C$94:$M$94,Assumptions!$C$97:$M$97)))</f>
        <v>2231.548864</v>
      </c>
      <c r="DY5" s="49">
        <f t="array" ref="DY5">IF(DY$2=1,Assumptions!$P5/12,(SUMIF($D$2:$EE$2,DY$2-1,$D5:$EE5)/12)*(1+XLOOKUP(DY$2,Assumptions!$C$94:$M$94,Assumptions!$C$97:$M$97)))</f>
        <v>2231.548864</v>
      </c>
      <c r="DZ5" s="49">
        <f t="array" ref="DZ5">IF(DZ$2=1,Assumptions!$P5/12,(SUMIF($D$2:$EE$2,DZ$2-1,$D5:$EE5)/12)*(1+XLOOKUP(DZ$2,Assumptions!$C$94:$M$94,Assumptions!$C$97:$M$97)))</f>
        <v>2231.548864</v>
      </c>
      <c r="EA5" s="49">
        <f t="array" ref="EA5">IF(EA$2=1,Assumptions!$P5/12,(SUMIF($D$2:$EE$2,EA$2-1,$D5:$EE5)/12)*(1+XLOOKUP(EA$2,Assumptions!$C$94:$M$94,Assumptions!$C$97:$M$97)))</f>
        <v>2231.548864</v>
      </c>
      <c r="EB5" s="49">
        <f t="array" ref="EB5">IF(EB$2=1,Assumptions!$P5/12,(SUMIF($D$2:$EE$2,EB$2-1,$D5:$EE5)/12)*(1+XLOOKUP(EB$2,Assumptions!$C$94:$M$94,Assumptions!$C$97:$M$97)))</f>
        <v>2231.548864</v>
      </c>
      <c r="EC5" s="49">
        <f t="array" ref="EC5">IF(EC$2=1,Assumptions!$P5/12,(SUMIF($D$2:$EE$2,EC$2-1,$D5:$EE5)/12)*(1+XLOOKUP(EC$2,Assumptions!$C$94:$M$94,Assumptions!$C$97:$M$97)))</f>
        <v>2231.548864</v>
      </c>
      <c r="ED5" s="49">
        <f t="array" ref="ED5">IF(ED$2=1,Assumptions!$P5/12,(SUMIF($D$2:$EE$2,ED$2-1,$D5:$EE5)/12)*(1+XLOOKUP(ED$2,Assumptions!$C$94:$M$94,Assumptions!$C$97:$M$97)))</f>
        <v>2231.548864</v>
      </c>
      <c r="EE5" s="49">
        <f t="array" ref="EE5">IF(EE$2=1,Assumptions!$P5/12,(SUMIF($D$2:$EE$2,EE$2-1,$D5:$EE5)/12)*(1+XLOOKUP(EE$2,Assumptions!$C$94:$M$94,Assumptions!$C$97:$M$97)))</f>
        <v>2231.548864</v>
      </c>
    </row>
    <row r="6" ht="15.75" customHeight="1">
      <c r="A6" s="1"/>
      <c r="B6" s="1"/>
      <c r="C6" s="1" t="str">
        <f>Assumptions!J6</f>
        <v>Studio B&amp;C</v>
      </c>
      <c r="D6" s="49">
        <f t="array" ref="D6">IF(D$2=1,Assumptions!$P6/12,(SUMIF($D$2:$EE$2,D$2-1,$D6:$EE6)/12)*(1+XLOOKUP(D$2,Assumptions!$C$94:$M$94,Assumptions!$C$97:$M$97)))</f>
        <v>5407.5</v>
      </c>
      <c r="E6" s="49">
        <f t="array" ref="E6">IF(E$2=1,Assumptions!$P6/12,(SUMIF($D$2:$EE$2,E$2-1,$D6:$EE6)/12)*(1+XLOOKUP(E$2,Assumptions!$C$94:$M$94,Assumptions!$C$97:$M$97)))</f>
        <v>5407.5</v>
      </c>
      <c r="F6" s="49">
        <f t="array" ref="F6">IF(F$2=1,Assumptions!$P6/12,(SUMIF($D$2:$EE$2,F$2-1,$D6:$EE6)/12)*(1+XLOOKUP(F$2,Assumptions!$C$94:$M$94,Assumptions!$C$97:$M$97)))</f>
        <v>5407.5</v>
      </c>
      <c r="G6" s="49">
        <f t="array" ref="G6">IF(G$2=1,Assumptions!$P6/12,(SUMIF($D$2:$EE$2,G$2-1,$D6:$EE6)/12)*(1+XLOOKUP(G$2,Assumptions!$C$94:$M$94,Assumptions!$C$97:$M$97)))</f>
        <v>5407.5</v>
      </c>
      <c r="H6" s="49">
        <f t="array" ref="H6">IF(H$2=1,Assumptions!$P6/12,(SUMIF($D$2:$EE$2,H$2-1,$D6:$EE6)/12)*(1+XLOOKUP(H$2,Assumptions!$C$94:$M$94,Assumptions!$C$97:$M$97)))</f>
        <v>5407.5</v>
      </c>
      <c r="I6" s="49">
        <f t="array" ref="I6">IF(I$2=1,Assumptions!$P6/12,(SUMIF($D$2:$EE$2,I$2-1,$D6:$EE6)/12)*(1+XLOOKUP(I$2,Assumptions!$C$94:$M$94,Assumptions!$C$97:$M$97)))</f>
        <v>5407.5</v>
      </c>
      <c r="J6" s="49">
        <f t="array" ref="J6">IF(J$2=1,Assumptions!$P6/12,(SUMIF($D$2:$EE$2,J$2-1,$D6:$EE6)/12)*(1+XLOOKUP(J$2,Assumptions!$C$94:$M$94,Assumptions!$C$97:$M$97)))</f>
        <v>5407.5</v>
      </c>
      <c r="K6" s="49">
        <f t="array" ref="K6">IF(K$2=1,Assumptions!$P6/12,(SUMIF($D$2:$EE$2,K$2-1,$D6:$EE6)/12)*(1+XLOOKUP(K$2,Assumptions!$C$94:$M$94,Assumptions!$C$97:$M$97)))</f>
        <v>5407.5</v>
      </c>
      <c r="L6" s="49">
        <f t="array" ref="L6">IF(L$2=1,Assumptions!$P6/12,(SUMIF($D$2:$EE$2,L$2-1,$D6:$EE6)/12)*(1+XLOOKUP(L$2,Assumptions!$C$94:$M$94,Assumptions!$C$97:$M$97)))</f>
        <v>5407.5</v>
      </c>
      <c r="M6" s="49">
        <f t="array" ref="M6">IF(M$2=1,Assumptions!$P6/12,(SUMIF($D$2:$EE$2,M$2-1,$D6:$EE6)/12)*(1+XLOOKUP(M$2,Assumptions!$C$94:$M$94,Assumptions!$C$97:$M$97)))</f>
        <v>5407.5</v>
      </c>
      <c r="N6" s="49">
        <f t="array" ref="N6">IF(N$2=1,Assumptions!$P6/12,(SUMIF($D$2:$EE$2,N$2-1,$D6:$EE6)/12)*(1+XLOOKUP(N$2,Assumptions!$C$94:$M$94,Assumptions!$C$97:$M$97)))</f>
        <v>5407.5</v>
      </c>
      <c r="O6" s="49">
        <f t="array" ref="O6">IF(O$2=1,Assumptions!$P6/12,(SUMIF($D$2:$EE$2,O$2-1,$D6:$EE6)/12)*(1+XLOOKUP(O$2,Assumptions!$C$94:$M$94,Assumptions!$C$97:$M$97)))</f>
        <v>5407.5</v>
      </c>
      <c r="P6" s="49">
        <f t="array" ref="P6">IF(P$2=1,Assumptions!$P6/12,(SUMIF($D$2:$EE$2,P$2-1,$D6:$EE6)/12)*(1+XLOOKUP(P$2,Assumptions!$C$94:$M$94,Assumptions!$C$97:$M$97)))</f>
        <v>5515.65</v>
      </c>
      <c r="Q6" s="49">
        <f t="array" ref="Q6">IF(Q$2=1,Assumptions!$P6/12,(SUMIF($D$2:$EE$2,Q$2-1,$D6:$EE6)/12)*(1+XLOOKUP(Q$2,Assumptions!$C$94:$M$94,Assumptions!$C$97:$M$97)))</f>
        <v>5515.65</v>
      </c>
      <c r="R6" s="49">
        <f t="array" ref="R6">IF(R$2=1,Assumptions!$P6/12,(SUMIF($D$2:$EE$2,R$2-1,$D6:$EE6)/12)*(1+XLOOKUP(R$2,Assumptions!$C$94:$M$94,Assumptions!$C$97:$M$97)))</f>
        <v>5515.65</v>
      </c>
      <c r="S6" s="49">
        <f t="array" ref="S6">IF(S$2=1,Assumptions!$P6/12,(SUMIF($D$2:$EE$2,S$2-1,$D6:$EE6)/12)*(1+XLOOKUP(S$2,Assumptions!$C$94:$M$94,Assumptions!$C$97:$M$97)))</f>
        <v>5515.65</v>
      </c>
      <c r="T6" s="49">
        <f t="array" ref="T6">IF(T$2=1,Assumptions!$P6/12,(SUMIF($D$2:$EE$2,T$2-1,$D6:$EE6)/12)*(1+XLOOKUP(T$2,Assumptions!$C$94:$M$94,Assumptions!$C$97:$M$97)))</f>
        <v>5515.65</v>
      </c>
      <c r="U6" s="49">
        <f t="array" ref="U6">IF(U$2=1,Assumptions!$P6/12,(SUMIF($D$2:$EE$2,U$2-1,$D6:$EE6)/12)*(1+XLOOKUP(U$2,Assumptions!$C$94:$M$94,Assumptions!$C$97:$M$97)))</f>
        <v>5515.65</v>
      </c>
      <c r="V6" s="49">
        <f t="array" ref="V6">IF(V$2=1,Assumptions!$P6/12,(SUMIF($D$2:$EE$2,V$2-1,$D6:$EE6)/12)*(1+XLOOKUP(V$2,Assumptions!$C$94:$M$94,Assumptions!$C$97:$M$97)))</f>
        <v>5515.65</v>
      </c>
      <c r="W6" s="49">
        <f t="array" ref="W6">IF(W$2=1,Assumptions!$P6/12,(SUMIF($D$2:$EE$2,W$2-1,$D6:$EE6)/12)*(1+XLOOKUP(W$2,Assumptions!$C$94:$M$94,Assumptions!$C$97:$M$97)))</f>
        <v>5515.65</v>
      </c>
      <c r="X6" s="49">
        <f t="array" ref="X6">IF(X$2=1,Assumptions!$P6/12,(SUMIF($D$2:$EE$2,X$2-1,$D6:$EE6)/12)*(1+XLOOKUP(X$2,Assumptions!$C$94:$M$94,Assumptions!$C$97:$M$97)))</f>
        <v>5515.65</v>
      </c>
      <c r="Y6" s="49">
        <f t="array" ref="Y6">IF(Y$2=1,Assumptions!$P6/12,(SUMIF($D$2:$EE$2,Y$2-1,$D6:$EE6)/12)*(1+XLOOKUP(Y$2,Assumptions!$C$94:$M$94,Assumptions!$C$97:$M$97)))</f>
        <v>5515.65</v>
      </c>
      <c r="Z6" s="49">
        <f t="array" ref="Z6">IF(Z$2=1,Assumptions!$P6/12,(SUMIF($D$2:$EE$2,Z$2-1,$D6:$EE6)/12)*(1+XLOOKUP(Z$2,Assumptions!$C$94:$M$94,Assumptions!$C$97:$M$97)))</f>
        <v>5515.65</v>
      </c>
      <c r="AA6" s="49">
        <f t="array" ref="AA6">IF(AA$2=1,Assumptions!$P6/12,(SUMIF($D$2:$EE$2,AA$2-1,$D6:$EE6)/12)*(1+XLOOKUP(AA$2,Assumptions!$C$94:$M$94,Assumptions!$C$97:$M$97)))</f>
        <v>5515.65</v>
      </c>
      <c r="AB6" s="49">
        <f t="array" ref="AB6">IF(AB$2=1,Assumptions!$P6/12,(SUMIF($D$2:$EE$2,AB$2-1,$D6:$EE6)/12)*(1+XLOOKUP(AB$2,Assumptions!$C$94:$M$94,Assumptions!$C$97:$M$97)))</f>
        <v>5625.963</v>
      </c>
      <c r="AC6" s="49">
        <f t="array" ref="AC6">IF(AC$2=1,Assumptions!$P6/12,(SUMIF($D$2:$EE$2,AC$2-1,$D6:$EE6)/12)*(1+XLOOKUP(AC$2,Assumptions!$C$94:$M$94,Assumptions!$C$97:$M$97)))</f>
        <v>5625.963</v>
      </c>
      <c r="AD6" s="49">
        <f t="array" ref="AD6">IF(AD$2=1,Assumptions!$P6/12,(SUMIF($D$2:$EE$2,AD$2-1,$D6:$EE6)/12)*(1+XLOOKUP(AD$2,Assumptions!$C$94:$M$94,Assumptions!$C$97:$M$97)))</f>
        <v>5625.963</v>
      </c>
      <c r="AE6" s="49">
        <f t="array" ref="AE6">IF(AE$2=1,Assumptions!$P6/12,(SUMIF($D$2:$EE$2,AE$2-1,$D6:$EE6)/12)*(1+XLOOKUP(AE$2,Assumptions!$C$94:$M$94,Assumptions!$C$97:$M$97)))</f>
        <v>5625.963</v>
      </c>
      <c r="AF6" s="49">
        <f t="array" ref="AF6">IF(AF$2=1,Assumptions!$P6/12,(SUMIF($D$2:$EE$2,AF$2-1,$D6:$EE6)/12)*(1+XLOOKUP(AF$2,Assumptions!$C$94:$M$94,Assumptions!$C$97:$M$97)))</f>
        <v>5625.963</v>
      </c>
      <c r="AG6" s="49">
        <f t="array" ref="AG6">IF(AG$2=1,Assumptions!$P6/12,(SUMIF($D$2:$EE$2,AG$2-1,$D6:$EE6)/12)*(1+XLOOKUP(AG$2,Assumptions!$C$94:$M$94,Assumptions!$C$97:$M$97)))</f>
        <v>5625.963</v>
      </c>
      <c r="AH6" s="49">
        <f t="array" ref="AH6">IF(AH$2=1,Assumptions!$P6/12,(SUMIF($D$2:$EE$2,AH$2-1,$D6:$EE6)/12)*(1+XLOOKUP(AH$2,Assumptions!$C$94:$M$94,Assumptions!$C$97:$M$97)))</f>
        <v>5625.963</v>
      </c>
      <c r="AI6" s="49">
        <f t="array" ref="AI6">IF(AI$2=1,Assumptions!$P6/12,(SUMIF($D$2:$EE$2,AI$2-1,$D6:$EE6)/12)*(1+XLOOKUP(AI$2,Assumptions!$C$94:$M$94,Assumptions!$C$97:$M$97)))</f>
        <v>5625.963</v>
      </c>
      <c r="AJ6" s="49">
        <f t="array" ref="AJ6">IF(AJ$2=1,Assumptions!$P6/12,(SUMIF($D$2:$EE$2,AJ$2-1,$D6:$EE6)/12)*(1+XLOOKUP(AJ$2,Assumptions!$C$94:$M$94,Assumptions!$C$97:$M$97)))</f>
        <v>5625.963</v>
      </c>
      <c r="AK6" s="49">
        <f t="array" ref="AK6">IF(AK$2=1,Assumptions!$P6/12,(SUMIF($D$2:$EE$2,AK$2-1,$D6:$EE6)/12)*(1+XLOOKUP(AK$2,Assumptions!$C$94:$M$94,Assumptions!$C$97:$M$97)))</f>
        <v>5625.963</v>
      </c>
      <c r="AL6" s="49">
        <f t="array" ref="AL6">IF(AL$2=1,Assumptions!$P6/12,(SUMIF($D$2:$EE$2,AL$2-1,$D6:$EE6)/12)*(1+XLOOKUP(AL$2,Assumptions!$C$94:$M$94,Assumptions!$C$97:$M$97)))</f>
        <v>5625.963</v>
      </c>
      <c r="AM6" s="49">
        <f t="array" ref="AM6">IF(AM$2=1,Assumptions!$P6/12,(SUMIF($D$2:$EE$2,AM$2-1,$D6:$EE6)/12)*(1+XLOOKUP(AM$2,Assumptions!$C$94:$M$94,Assumptions!$C$97:$M$97)))</f>
        <v>5625.963</v>
      </c>
      <c r="AN6" s="49">
        <f t="array" ref="AN6">IF(AN$2=1,Assumptions!$P6/12,(SUMIF($D$2:$EE$2,AN$2-1,$D6:$EE6)/12)*(1+XLOOKUP(AN$2,Assumptions!$C$94:$M$94,Assumptions!$C$97:$M$97)))</f>
        <v>5738.48226</v>
      </c>
      <c r="AO6" s="49">
        <f t="array" ref="AO6">IF(AO$2=1,Assumptions!$P6/12,(SUMIF($D$2:$EE$2,AO$2-1,$D6:$EE6)/12)*(1+XLOOKUP(AO$2,Assumptions!$C$94:$M$94,Assumptions!$C$97:$M$97)))</f>
        <v>5738.48226</v>
      </c>
      <c r="AP6" s="49">
        <f t="array" ref="AP6">IF(AP$2=1,Assumptions!$P6/12,(SUMIF($D$2:$EE$2,AP$2-1,$D6:$EE6)/12)*(1+XLOOKUP(AP$2,Assumptions!$C$94:$M$94,Assumptions!$C$97:$M$97)))</f>
        <v>5738.48226</v>
      </c>
      <c r="AQ6" s="49">
        <f t="array" ref="AQ6">IF(AQ$2=1,Assumptions!$P6/12,(SUMIF($D$2:$EE$2,AQ$2-1,$D6:$EE6)/12)*(1+XLOOKUP(AQ$2,Assumptions!$C$94:$M$94,Assumptions!$C$97:$M$97)))</f>
        <v>5738.48226</v>
      </c>
      <c r="AR6" s="49">
        <f t="array" ref="AR6">IF(AR$2=1,Assumptions!$P6/12,(SUMIF($D$2:$EE$2,AR$2-1,$D6:$EE6)/12)*(1+XLOOKUP(AR$2,Assumptions!$C$94:$M$94,Assumptions!$C$97:$M$97)))</f>
        <v>5738.48226</v>
      </c>
      <c r="AS6" s="49">
        <f t="array" ref="AS6">IF(AS$2=1,Assumptions!$P6/12,(SUMIF($D$2:$EE$2,AS$2-1,$D6:$EE6)/12)*(1+XLOOKUP(AS$2,Assumptions!$C$94:$M$94,Assumptions!$C$97:$M$97)))</f>
        <v>5738.48226</v>
      </c>
      <c r="AT6" s="49">
        <f t="array" ref="AT6">IF(AT$2=1,Assumptions!$P6/12,(SUMIF($D$2:$EE$2,AT$2-1,$D6:$EE6)/12)*(1+XLOOKUP(AT$2,Assumptions!$C$94:$M$94,Assumptions!$C$97:$M$97)))</f>
        <v>5738.48226</v>
      </c>
      <c r="AU6" s="49">
        <f t="array" ref="AU6">IF(AU$2=1,Assumptions!$P6/12,(SUMIF($D$2:$EE$2,AU$2-1,$D6:$EE6)/12)*(1+XLOOKUP(AU$2,Assumptions!$C$94:$M$94,Assumptions!$C$97:$M$97)))</f>
        <v>5738.48226</v>
      </c>
      <c r="AV6" s="49">
        <f t="array" ref="AV6">IF(AV$2=1,Assumptions!$P6/12,(SUMIF($D$2:$EE$2,AV$2-1,$D6:$EE6)/12)*(1+XLOOKUP(AV$2,Assumptions!$C$94:$M$94,Assumptions!$C$97:$M$97)))</f>
        <v>5738.48226</v>
      </c>
      <c r="AW6" s="49">
        <f t="array" ref="AW6">IF(AW$2=1,Assumptions!$P6/12,(SUMIF($D$2:$EE$2,AW$2-1,$D6:$EE6)/12)*(1+XLOOKUP(AW$2,Assumptions!$C$94:$M$94,Assumptions!$C$97:$M$97)))</f>
        <v>5738.48226</v>
      </c>
      <c r="AX6" s="49">
        <f t="array" ref="AX6">IF(AX$2=1,Assumptions!$P6/12,(SUMIF($D$2:$EE$2,AX$2-1,$D6:$EE6)/12)*(1+XLOOKUP(AX$2,Assumptions!$C$94:$M$94,Assumptions!$C$97:$M$97)))</f>
        <v>5738.48226</v>
      </c>
      <c r="AY6" s="49">
        <f t="array" ref="AY6">IF(AY$2=1,Assumptions!$P6/12,(SUMIF($D$2:$EE$2,AY$2-1,$D6:$EE6)/12)*(1+XLOOKUP(AY$2,Assumptions!$C$94:$M$94,Assumptions!$C$97:$M$97)))</f>
        <v>5738.48226</v>
      </c>
      <c r="AZ6" s="49">
        <f t="array" ref="AZ6">IF(AZ$2=1,Assumptions!$P6/12,(SUMIF($D$2:$EE$2,AZ$2-1,$D6:$EE6)/12)*(1+XLOOKUP(AZ$2,Assumptions!$C$94:$M$94,Assumptions!$C$97:$M$97)))</f>
        <v>5910.636728</v>
      </c>
      <c r="BA6" s="49">
        <f t="array" ref="BA6">IF(BA$2=1,Assumptions!$P6/12,(SUMIF($D$2:$EE$2,BA$2-1,$D6:$EE6)/12)*(1+XLOOKUP(BA$2,Assumptions!$C$94:$M$94,Assumptions!$C$97:$M$97)))</f>
        <v>5910.636728</v>
      </c>
      <c r="BB6" s="49">
        <f t="array" ref="BB6">IF(BB$2=1,Assumptions!$P6/12,(SUMIF($D$2:$EE$2,BB$2-1,$D6:$EE6)/12)*(1+XLOOKUP(BB$2,Assumptions!$C$94:$M$94,Assumptions!$C$97:$M$97)))</f>
        <v>5910.636728</v>
      </c>
      <c r="BC6" s="49">
        <f t="array" ref="BC6">IF(BC$2=1,Assumptions!$P6/12,(SUMIF($D$2:$EE$2,BC$2-1,$D6:$EE6)/12)*(1+XLOOKUP(BC$2,Assumptions!$C$94:$M$94,Assumptions!$C$97:$M$97)))</f>
        <v>5910.636728</v>
      </c>
      <c r="BD6" s="49">
        <f t="array" ref="BD6">IF(BD$2=1,Assumptions!$P6/12,(SUMIF($D$2:$EE$2,BD$2-1,$D6:$EE6)/12)*(1+XLOOKUP(BD$2,Assumptions!$C$94:$M$94,Assumptions!$C$97:$M$97)))</f>
        <v>5910.636728</v>
      </c>
      <c r="BE6" s="49">
        <f t="array" ref="BE6">IF(BE$2=1,Assumptions!$P6/12,(SUMIF($D$2:$EE$2,BE$2-1,$D6:$EE6)/12)*(1+XLOOKUP(BE$2,Assumptions!$C$94:$M$94,Assumptions!$C$97:$M$97)))</f>
        <v>5910.636728</v>
      </c>
      <c r="BF6" s="49">
        <f t="array" ref="BF6">IF(BF$2=1,Assumptions!$P6/12,(SUMIF($D$2:$EE$2,BF$2-1,$D6:$EE6)/12)*(1+XLOOKUP(BF$2,Assumptions!$C$94:$M$94,Assumptions!$C$97:$M$97)))</f>
        <v>5910.636728</v>
      </c>
      <c r="BG6" s="49">
        <f t="array" ref="BG6">IF(BG$2=1,Assumptions!$P6/12,(SUMIF($D$2:$EE$2,BG$2-1,$D6:$EE6)/12)*(1+XLOOKUP(BG$2,Assumptions!$C$94:$M$94,Assumptions!$C$97:$M$97)))</f>
        <v>5910.636728</v>
      </c>
      <c r="BH6" s="49">
        <f t="array" ref="BH6">IF(BH$2=1,Assumptions!$P6/12,(SUMIF($D$2:$EE$2,BH$2-1,$D6:$EE6)/12)*(1+XLOOKUP(BH$2,Assumptions!$C$94:$M$94,Assumptions!$C$97:$M$97)))</f>
        <v>5910.636728</v>
      </c>
      <c r="BI6" s="49">
        <f t="array" ref="BI6">IF(BI$2=1,Assumptions!$P6/12,(SUMIF($D$2:$EE$2,BI$2-1,$D6:$EE6)/12)*(1+XLOOKUP(BI$2,Assumptions!$C$94:$M$94,Assumptions!$C$97:$M$97)))</f>
        <v>5910.636728</v>
      </c>
      <c r="BJ6" s="49">
        <f t="array" ref="BJ6">IF(BJ$2=1,Assumptions!$P6/12,(SUMIF($D$2:$EE$2,BJ$2-1,$D6:$EE6)/12)*(1+XLOOKUP(BJ$2,Assumptions!$C$94:$M$94,Assumptions!$C$97:$M$97)))</f>
        <v>5910.636728</v>
      </c>
      <c r="BK6" s="49">
        <f t="array" ref="BK6">IF(BK$2=1,Assumptions!$P6/12,(SUMIF($D$2:$EE$2,BK$2-1,$D6:$EE6)/12)*(1+XLOOKUP(BK$2,Assumptions!$C$94:$M$94,Assumptions!$C$97:$M$97)))</f>
        <v>5910.636728</v>
      </c>
      <c r="BL6" s="49">
        <f t="array" ref="BL6">IF(BL$2=1,Assumptions!$P6/12,(SUMIF($D$2:$EE$2,BL$2-1,$D6:$EE6)/12)*(1+XLOOKUP(BL$2,Assumptions!$C$94:$M$94,Assumptions!$C$97:$M$97)))</f>
        <v>6087.95583</v>
      </c>
      <c r="BM6" s="49">
        <f t="array" ref="BM6">IF(BM$2=1,Assumptions!$P6/12,(SUMIF($D$2:$EE$2,BM$2-1,$D6:$EE6)/12)*(1+XLOOKUP(BM$2,Assumptions!$C$94:$M$94,Assumptions!$C$97:$M$97)))</f>
        <v>6087.95583</v>
      </c>
      <c r="BN6" s="49">
        <f t="array" ref="BN6">IF(BN$2=1,Assumptions!$P6/12,(SUMIF($D$2:$EE$2,BN$2-1,$D6:$EE6)/12)*(1+XLOOKUP(BN$2,Assumptions!$C$94:$M$94,Assumptions!$C$97:$M$97)))</f>
        <v>6087.95583</v>
      </c>
      <c r="BO6" s="49">
        <f t="array" ref="BO6">IF(BO$2=1,Assumptions!$P6/12,(SUMIF($D$2:$EE$2,BO$2-1,$D6:$EE6)/12)*(1+XLOOKUP(BO$2,Assumptions!$C$94:$M$94,Assumptions!$C$97:$M$97)))</f>
        <v>6087.95583</v>
      </c>
      <c r="BP6" s="49">
        <f t="array" ref="BP6">IF(BP$2=1,Assumptions!$P6/12,(SUMIF($D$2:$EE$2,BP$2-1,$D6:$EE6)/12)*(1+XLOOKUP(BP$2,Assumptions!$C$94:$M$94,Assumptions!$C$97:$M$97)))</f>
        <v>6087.95583</v>
      </c>
      <c r="BQ6" s="49">
        <f t="array" ref="BQ6">IF(BQ$2=1,Assumptions!$P6/12,(SUMIF($D$2:$EE$2,BQ$2-1,$D6:$EE6)/12)*(1+XLOOKUP(BQ$2,Assumptions!$C$94:$M$94,Assumptions!$C$97:$M$97)))</f>
        <v>6087.95583</v>
      </c>
      <c r="BR6" s="49">
        <f t="array" ref="BR6">IF(BR$2=1,Assumptions!$P6/12,(SUMIF($D$2:$EE$2,BR$2-1,$D6:$EE6)/12)*(1+XLOOKUP(BR$2,Assumptions!$C$94:$M$94,Assumptions!$C$97:$M$97)))</f>
        <v>6087.95583</v>
      </c>
      <c r="BS6" s="49">
        <f t="array" ref="BS6">IF(BS$2=1,Assumptions!$P6/12,(SUMIF($D$2:$EE$2,BS$2-1,$D6:$EE6)/12)*(1+XLOOKUP(BS$2,Assumptions!$C$94:$M$94,Assumptions!$C$97:$M$97)))</f>
        <v>6087.95583</v>
      </c>
      <c r="BT6" s="49">
        <f t="array" ref="BT6">IF(BT$2=1,Assumptions!$P6/12,(SUMIF($D$2:$EE$2,BT$2-1,$D6:$EE6)/12)*(1+XLOOKUP(BT$2,Assumptions!$C$94:$M$94,Assumptions!$C$97:$M$97)))</f>
        <v>6087.95583</v>
      </c>
      <c r="BU6" s="49">
        <f t="array" ref="BU6">IF(BU$2=1,Assumptions!$P6/12,(SUMIF($D$2:$EE$2,BU$2-1,$D6:$EE6)/12)*(1+XLOOKUP(BU$2,Assumptions!$C$94:$M$94,Assumptions!$C$97:$M$97)))</f>
        <v>6087.95583</v>
      </c>
      <c r="BV6" s="49">
        <f t="array" ref="BV6">IF(BV$2=1,Assumptions!$P6/12,(SUMIF($D$2:$EE$2,BV$2-1,$D6:$EE6)/12)*(1+XLOOKUP(BV$2,Assumptions!$C$94:$M$94,Assumptions!$C$97:$M$97)))</f>
        <v>6087.95583</v>
      </c>
      <c r="BW6" s="49">
        <f t="array" ref="BW6">IF(BW$2=1,Assumptions!$P6/12,(SUMIF($D$2:$EE$2,BW$2-1,$D6:$EE6)/12)*(1+XLOOKUP(BW$2,Assumptions!$C$94:$M$94,Assumptions!$C$97:$M$97)))</f>
        <v>6087.95583</v>
      </c>
      <c r="BX6" s="49">
        <f t="array" ref="BX6">IF(BX$2=1,Assumptions!$P6/12,(SUMIF($D$2:$EE$2,BX$2-1,$D6:$EE6)/12)*(1+XLOOKUP(BX$2,Assumptions!$C$94:$M$94,Assumptions!$C$97:$M$97)))</f>
        <v>6270.594505</v>
      </c>
      <c r="BY6" s="49">
        <f t="array" ref="BY6">IF(BY$2=1,Assumptions!$P6/12,(SUMIF($D$2:$EE$2,BY$2-1,$D6:$EE6)/12)*(1+XLOOKUP(BY$2,Assumptions!$C$94:$M$94,Assumptions!$C$97:$M$97)))</f>
        <v>6270.594505</v>
      </c>
      <c r="BZ6" s="49">
        <f t="array" ref="BZ6">IF(BZ$2=1,Assumptions!$P6/12,(SUMIF($D$2:$EE$2,BZ$2-1,$D6:$EE6)/12)*(1+XLOOKUP(BZ$2,Assumptions!$C$94:$M$94,Assumptions!$C$97:$M$97)))</f>
        <v>6270.594505</v>
      </c>
      <c r="CA6" s="49">
        <f t="array" ref="CA6">IF(CA$2=1,Assumptions!$P6/12,(SUMIF($D$2:$EE$2,CA$2-1,$D6:$EE6)/12)*(1+XLOOKUP(CA$2,Assumptions!$C$94:$M$94,Assumptions!$C$97:$M$97)))</f>
        <v>6270.594505</v>
      </c>
      <c r="CB6" s="49">
        <f t="array" ref="CB6">IF(CB$2=1,Assumptions!$P6/12,(SUMIF($D$2:$EE$2,CB$2-1,$D6:$EE6)/12)*(1+XLOOKUP(CB$2,Assumptions!$C$94:$M$94,Assumptions!$C$97:$M$97)))</f>
        <v>6270.594505</v>
      </c>
      <c r="CC6" s="49">
        <f t="array" ref="CC6">IF(CC$2=1,Assumptions!$P6/12,(SUMIF($D$2:$EE$2,CC$2-1,$D6:$EE6)/12)*(1+XLOOKUP(CC$2,Assumptions!$C$94:$M$94,Assumptions!$C$97:$M$97)))</f>
        <v>6270.594505</v>
      </c>
      <c r="CD6" s="49">
        <f t="array" ref="CD6">IF(CD$2=1,Assumptions!$P6/12,(SUMIF($D$2:$EE$2,CD$2-1,$D6:$EE6)/12)*(1+XLOOKUP(CD$2,Assumptions!$C$94:$M$94,Assumptions!$C$97:$M$97)))</f>
        <v>6270.594505</v>
      </c>
      <c r="CE6" s="49">
        <f t="array" ref="CE6">IF(CE$2=1,Assumptions!$P6/12,(SUMIF($D$2:$EE$2,CE$2-1,$D6:$EE6)/12)*(1+XLOOKUP(CE$2,Assumptions!$C$94:$M$94,Assumptions!$C$97:$M$97)))</f>
        <v>6270.594505</v>
      </c>
      <c r="CF6" s="49">
        <f t="array" ref="CF6">IF(CF$2=1,Assumptions!$P6/12,(SUMIF($D$2:$EE$2,CF$2-1,$D6:$EE6)/12)*(1+XLOOKUP(CF$2,Assumptions!$C$94:$M$94,Assumptions!$C$97:$M$97)))</f>
        <v>6270.594505</v>
      </c>
      <c r="CG6" s="49">
        <f t="array" ref="CG6">IF(CG$2=1,Assumptions!$P6/12,(SUMIF($D$2:$EE$2,CG$2-1,$D6:$EE6)/12)*(1+XLOOKUP(CG$2,Assumptions!$C$94:$M$94,Assumptions!$C$97:$M$97)))</f>
        <v>6270.594505</v>
      </c>
      <c r="CH6" s="49">
        <f t="array" ref="CH6">IF(CH$2=1,Assumptions!$P6/12,(SUMIF($D$2:$EE$2,CH$2-1,$D6:$EE6)/12)*(1+XLOOKUP(CH$2,Assumptions!$C$94:$M$94,Assumptions!$C$97:$M$97)))</f>
        <v>6270.594505</v>
      </c>
      <c r="CI6" s="49">
        <f t="array" ref="CI6">IF(CI$2=1,Assumptions!$P6/12,(SUMIF($D$2:$EE$2,CI$2-1,$D6:$EE6)/12)*(1+XLOOKUP(CI$2,Assumptions!$C$94:$M$94,Assumptions!$C$97:$M$97)))</f>
        <v>6270.594505</v>
      </c>
      <c r="CJ6" s="49">
        <f t="array" ref="CJ6">IF(CJ$2=1,Assumptions!$P6/12,(SUMIF($D$2:$EE$2,CJ$2-1,$D6:$EE6)/12)*(1+XLOOKUP(CJ$2,Assumptions!$C$94:$M$94,Assumptions!$C$97:$M$97)))</f>
        <v>6458.71234</v>
      </c>
      <c r="CK6" s="49">
        <f t="array" ref="CK6">IF(CK$2=1,Assumptions!$P6/12,(SUMIF($D$2:$EE$2,CK$2-1,$D6:$EE6)/12)*(1+XLOOKUP(CK$2,Assumptions!$C$94:$M$94,Assumptions!$C$97:$M$97)))</f>
        <v>6458.71234</v>
      </c>
      <c r="CL6" s="49">
        <f t="array" ref="CL6">IF(CL$2=1,Assumptions!$P6/12,(SUMIF($D$2:$EE$2,CL$2-1,$D6:$EE6)/12)*(1+XLOOKUP(CL$2,Assumptions!$C$94:$M$94,Assumptions!$C$97:$M$97)))</f>
        <v>6458.71234</v>
      </c>
      <c r="CM6" s="49">
        <f t="array" ref="CM6">IF(CM$2=1,Assumptions!$P6/12,(SUMIF($D$2:$EE$2,CM$2-1,$D6:$EE6)/12)*(1+XLOOKUP(CM$2,Assumptions!$C$94:$M$94,Assumptions!$C$97:$M$97)))</f>
        <v>6458.71234</v>
      </c>
      <c r="CN6" s="49">
        <f t="array" ref="CN6">IF(CN$2=1,Assumptions!$P6/12,(SUMIF($D$2:$EE$2,CN$2-1,$D6:$EE6)/12)*(1+XLOOKUP(CN$2,Assumptions!$C$94:$M$94,Assumptions!$C$97:$M$97)))</f>
        <v>6458.71234</v>
      </c>
      <c r="CO6" s="49">
        <f t="array" ref="CO6">IF(CO$2=1,Assumptions!$P6/12,(SUMIF($D$2:$EE$2,CO$2-1,$D6:$EE6)/12)*(1+XLOOKUP(CO$2,Assumptions!$C$94:$M$94,Assumptions!$C$97:$M$97)))</f>
        <v>6458.71234</v>
      </c>
      <c r="CP6" s="49">
        <f t="array" ref="CP6">IF(CP$2=1,Assumptions!$P6/12,(SUMIF($D$2:$EE$2,CP$2-1,$D6:$EE6)/12)*(1+XLOOKUP(CP$2,Assumptions!$C$94:$M$94,Assumptions!$C$97:$M$97)))</f>
        <v>6458.71234</v>
      </c>
      <c r="CQ6" s="49">
        <f t="array" ref="CQ6">IF(CQ$2=1,Assumptions!$P6/12,(SUMIF($D$2:$EE$2,CQ$2-1,$D6:$EE6)/12)*(1+XLOOKUP(CQ$2,Assumptions!$C$94:$M$94,Assumptions!$C$97:$M$97)))</f>
        <v>6458.71234</v>
      </c>
      <c r="CR6" s="49">
        <f t="array" ref="CR6">IF(CR$2=1,Assumptions!$P6/12,(SUMIF($D$2:$EE$2,CR$2-1,$D6:$EE6)/12)*(1+XLOOKUP(CR$2,Assumptions!$C$94:$M$94,Assumptions!$C$97:$M$97)))</f>
        <v>6458.71234</v>
      </c>
      <c r="CS6" s="49">
        <f t="array" ref="CS6">IF(CS$2=1,Assumptions!$P6/12,(SUMIF($D$2:$EE$2,CS$2-1,$D6:$EE6)/12)*(1+XLOOKUP(CS$2,Assumptions!$C$94:$M$94,Assumptions!$C$97:$M$97)))</f>
        <v>6458.71234</v>
      </c>
      <c r="CT6" s="49">
        <f t="array" ref="CT6">IF(CT$2=1,Assumptions!$P6/12,(SUMIF($D$2:$EE$2,CT$2-1,$D6:$EE6)/12)*(1+XLOOKUP(CT$2,Assumptions!$C$94:$M$94,Assumptions!$C$97:$M$97)))</f>
        <v>6458.71234</v>
      </c>
      <c r="CU6" s="49">
        <f t="array" ref="CU6">IF(CU$2=1,Assumptions!$P6/12,(SUMIF($D$2:$EE$2,CU$2-1,$D6:$EE6)/12)*(1+XLOOKUP(CU$2,Assumptions!$C$94:$M$94,Assumptions!$C$97:$M$97)))</f>
        <v>6458.71234</v>
      </c>
      <c r="CV6" s="49">
        <f t="array" ref="CV6">IF(CV$2=1,Assumptions!$P6/12,(SUMIF($D$2:$EE$2,CV$2-1,$D6:$EE6)/12)*(1+XLOOKUP(CV$2,Assumptions!$C$94:$M$94,Assumptions!$C$97:$M$97)))</f>
        <v>6652.47371</v>
      </c>
      <c r="CW6" s="49">
        <f t="array" ref="CW6">IF(CW$2=1,Assumptions!$P6/12,(SUMIF($D$2:$EE$2,CW$2-1,$D6:$EE6)/12)*(1+XLOOKUP(CW$2,Assumptions!$C$94:$M$94,Assumptions!$C$97:$M$97)))</f>
        <v>6652.47371</v>
      </c>
      <c r="CX6" s="49">
        <f t="array" ref="CX6">IF(CX$2=1,Assumptions!$P6/12,(SUMIF($D$2:$EE$2,CX$2-1,$D6:$EE6)/12)*(1+XLOOKUP(CX$2,Assumptions!$C$94:$M$94,Assumptions!$C$97:$M$97)))</f>
        <v>6652.47371</v>
      </c>
      <c r="CY6" s="49">
        <f t="array" ref="CY6">IF(CY$2=1,Assumptions!$P6/12,(SUMIF($D$2:$EE$2,CY$2-1,$D6:$EE6)/12)*(1+XLOOKUP(CY$2,Assumptions!$C$94:$M$94,Assumptions!$C$97:$M$97)))</f>
        <v>6652.47371</v>
      </c>
      <c r="CZ6" s="49">
        <f t="array" ref="CZ6">IF(CZ$2=1,Assumptions!$P6/12,(SUMIF($D$2:$EE$2,CZ$2-1,$D6:$EE6)/12)*(1+XLOOKUP(CZ$2,Assumptions!$C$94:$M$94,Assumptions!$C$97:$M$97)))</f>
        <v>6652.47371</v>
      </c>
      <c r="DA6" s="49">
        <f t="array" ref="DA6">IF(DA$2=1,Assumptions!$P6/12,(SUMIF($D$2:$EE$2,DA$2-1,$D6:$EE6)/12)*(1+XLOOKUP(DA$2,Assumptions!$C$94:$M$94,Assumptions!$C$97:$M$97)))</f>
        <v>6652.47371</v>
      </c>
      <c r="DB6" s="49">
        <f t="array" ref="DB6">IF(DB$2=1,Assumptions!$P6/12,(SUMIF($D$2:$EE$2,DB$2-1,$D6:$EE6)/12)*(1+XLOOKUP(DB$2,Assumptions!$C$94:$M$94,Assumptions!$C$97:$M$97)))</f>
        <v>6652.47371</v>
      </c>
      <c r="DC6" s="49">
        <f t="array" ref="DC6">IF(DC$2=1,Assumptions!$P6/12,(SUMIF($D$2:$EE$2,DC$2-1,$D6:$EE6)/12)*(1+XLOOKUP(DC$2,Assumptions!$C$94:$M$94,Assumptions!$C$97:$M$97)))</f>
        <v>6652.47371</v>
      </c>
      <c r="DD6" s="49">
        <f t="array" ref="DD6">IF(DD$2=1,Assumptions!$P6/12,(SUMIF($D$2:$EE$2,DD$2-1,$D6:$EE6)/12)*(1+XLOOKUP(DD$2,Assumptions!$C$94:$M$94,Assumptions!$C$97:$M$97)))</f>
        <v>6652.47371</v>
      </c>
      <c r="DE6" s="49">
        <f t="array" ref="DE6">IF(DE$2=1,Assumptions!$P6/12,(SUMIF($D$2:$EE$2,DE$2-1,$D6:$EE6)/12)*(1+XLOOKUP(DE$2,Assumptions!$C$94:$M$94,Assumptions!$C$97:$M$97)))</f>
        <v>6652.47371</v>
      </c>
      <c r="DF6" s="49">
        <f t="array" ref="DF6">IF(DF$2=1,Assumptions!$P6/12,(SUMIF($D$2:$EE$2,DF$2-1,$D6:$EE6)/12)*(1+XLOOKUP(DF$2,Assumptions!$C$94:$M$94,Assumptions!$C$97:$M$97)))</f>
        <v>6652.47371</v>
      </c>
      <c r="DG6" s="49">
        <f t="array" ref="DG6">IF(DG$2=1,Assumptions!$P6/12,(SUMIF($D$2:$EE$2,DG$2-1,$D6:$EE6)/12)*(1+XLOOKUP(DG$2,Assumptions!$C$94:$M$94,Assumptions!$C$97:$M$97)))</f>
        <v>6652.47371</v>
      </c>
      <c r="DH6" s="49">
        <f t="array" ref="DH6">IF(DH$2=1,Assumptions!$P6/12,(SUMIF($D$2:$EE$2,DH$2-1,$D6:$EE6)/12)*(1+XLOOKUP(DH$2,Assumptions!$C$94:$M$94,Assumptions!$C$97:$M$97)))</f>
        <v>6852.047921</v>
      </c>
      <c r="DI6" s="49">
        <f t="array" ref="DI6">IF(DI$2=1,Assumptions!$P6/12,(SUMIF($D$2:$EE$2,DI$2-1,$D6:$EE6)/12)*(1+XLOOKUP(DI$2,Assumptions!$C$94:$M$94,Assumptions!$C$97:$M$97)))</f>
        <v>6852.047921</v>
      </c>
      <c r="DJ6" s="49">
        <f t="array" ref="DJ6">IF(DJ$2=1,Assumptions!$P6/12,(SUMIF($D$2:$EE$2,DJ$2-1,$D6:$EE6)/12)*(1+XLOOKUP(DJ$2,Assumptions!$C$94:$M$94,Assumptions!$C$97:$M$97)))</f>
        <v>6852.047921</v>
      </c>
      <c r="DK6" s="49">
        <f t="array" ref="DK6">IF(DK$2=1,Assumptions!$P6/12,(SUMIF($D$2:$EE$2,DK$2-1,$D6:$EE6)/12)*(1+XLOOKUP(DK$2,Assumptions!$C$94:$M$94,Assumptions!$C$97:$M$97)))</f>
        <v>6852.047921</v>
      </c>
      <c r="DL6" s="49">
        <f t="array" ref="DL6">IF(DL$2=1,Assumptions!$P6/12,(SUMIF($D$2:$EE$2,DL$2-1,$D6:$EE6)/12)*(1+XLOOKUP(DL$2,Assumptions!$C$94:$M$94,Assumptions!$C$97:$M$97)))</f>
        <v>6852.047921</v>
      </c>
      <c r="DM6" s="49">
        <f t="array" ref="DM6">IF(DM$2=1,Assumptions!$P6/12,(SUMIF($D$2:$EE$2,DM$2-1,$D6:$EE6)/12)*(1+XLOOKUP(DM$2,Assumptions!$C$94:$M$94,Assumptions!$C$97:$M$97)))</f>
        <v>6852.047921</v>
      </c>
      <c r="DN6" s="49">
        <f t="array" ref="DN6">IF(DN$2=1,Assumptions!$P6/12,(SUMIF($D$2:$EE$2,DN$2-1,$D6:$EE6)/12)*(1+XLOOKUP(DN$2,Assumptions!$C$94:$M$94,Assumptions!$C$97:$M$97)))</f>
        <v>6852.047921</v>
      </c>
      <c r="DO6" s="49">
        <f t="array" ref="DO6">IF(DO$2=1,Assumptions!$P6/12,(SUMIF($D$2:$EE$2,DO$2-1,$D6:$EE6)/12)*(1+XLOOKUP(DO$2,Assumptions!$C$94:$M$94,Assumptions!$C$97:$M$97)))</f>
        <v>6852.047921</v>
      </c>
      <c r="DP6" s="49">
        <f t="array" ref="DP6">IF(DP$2=1,Assumptions!$P6/12,(SUMIF($D$2:$EE$2,DP$2-1,$D6:$EE6)/12)*(1+XLOOKUP(DP$2,Assumptions!$C$94:$M$94,Assumptions!$C$97:$M$97)))</f>
        <v>6852.047921</v>
      </c>
      <c r="DQ6" s="49">
        <f t="array" ref="DQ6">IF(DQ$2=1,Assumptions!$P6/12,(SUMIF($D$2:$EE$2,DQ$2-1,$D6:$EE6)/12)*(1+XLOOKUP(DQ$2,Assumptions!$C$94:$M$94,Assumptions!$C$97:$M$97)))</f>
        <v>6852.047921</v>
      </c>
      <c r="DR6" s="49">
        <f t="array" ref="DR6">IF(DR$2=1,Assumptions!$P6/12,(SUMIF($D$2:$EE$2,DR$2-1,$D6:$EE6)/12)*(1+XLOOKUP(DR$2,Assumptions!$C$94:$M$94,Assumptions!$C$97:$M$97)))</f>
        <v>6852.047921</v>
      </c>
      <c r="DS6" s="49">
        <f t="array" ref="DS6">IF(DS$2=1,Assumptions!$P6/12,(SUMIF($D$2:$EE$2,DS$2-1,$D6:$EE6)/12)*(1+XLOOKUP(DS$2,Assumptions!$C$94:$M$94,Assumptions!$C$97:$M$97)))</f>
        <v>6852.047921</v>
      </c>
      <c r="DT6" s="49">
        <f t="array" ref="DT6">IF(DT$2=1,Assumptions!$P6/12,(SUMIF($D$2:$EE$2,DT$2-1,$D6:$EE6)/12)*(1+XLOOKUP(DT$2,Assumptions!$C$94:$M$94,Assumptions!$C$97:$M$97)))</f>
        <v>7057.609359</v>
      </c>
      <c r="DU6" s="49">
        <f t="array" ref="DU6">IF(DU$2=1,Assumptions!$P6/12,(SUMIF($D$2:$EE$2,DU$2-1,$D6:$EE6)/12)*(1+XLOOKUP(DU$2,Assumptions!$C$94:$M$94,Assumptions!$C$97:$M$97)))</f>
        <v>7057.609359</v>
      </c>
      <c r="DV6" s="49">
        <f t="array" ref="DV6">IF(DV$2=1,Assumptions!$P6/12,(SUMIF($D$2:$EE$2,DV$2-1,$D6:$EE6)/12)*(1+XLOOKUP(DV$2,Assumptions!$C$94:$M$94,Assumptions!$C$97:$M$97)))</f>
        <v>7057.609359</v>
      </c>
      <c r="DW6" s="49">
        <f t="array" ref="DW6">IF(DW$2=1,Assumptions!$P6/12,(SUMIF($D$2:$EE$2,DW$2-1,$D6:$EE6)/12)*(1+XLOOKUP(DW$2,Assumptions!$C$94:$M$94,Assumptions!$C$97:$M$97)))</f>
        <v>7057.609359</v>
      </c>
      <c r="DX6" s="49">
        <f t="array" ref="DX6">IF(DX$2=1,Assumptions!$P6/12,(SUMIF($D$2:$EE$2,DX$2-1,$D6:$EE6)/12)*(1+XLOOKUP(DX$2,Assumptions!$C$94:$M$94,Assumptions!$C$97:$M$97)))</f>
        <v>7057.609359</v>
      </c>
      <c r="DY6" s="49">
        <f t="array" ref="DY6">IF(DY$2=1,Assumptions!$P6/12,(SUMIF($D$2:$EE$2,DY$2-1,$D6:$EE6)/12)*(1+XLOOKUP(DY$2,Assumptions!$C$94:$M$94,Assumptions!$C$97:$M$97)))</f>
        <v>7057.609359</v>
      </c>
      <c r="DZ6" s="49">
        <f t="array" ref="DZ6">IF(DZ$2=1,Assumptions!$P6/12,(SUMIF($D$2:$EE$2,DZ$2-1,$D6:$EE6)/12)*(1+XLOOKUP(DZ$2,Assumptions!$C$94:$M$94,Assumptions!$C$97:$M$97)))</f>
        <v>7057.609359</v>
      </c>
      <c r="EA6" s="49">
        <f t="array" ref="EA6">IF(EA$2=1,Assumptions!$P6/12,(SUMIF($D$2:$EE$2,EA$2-1,$D6:$EE6)/12)*(1+XLOOKUP(EA$2,Assumptions!$C$94:$M$94,Assumptions!$C$97:$M$97)))</f>
        <v>7057.609359</v>
      </c>
      <c r="EB6" s="49">
        <f t="array" ref="EB6">IF(EB$2=1,Assumptions!$P6/12,(SUMIF($D$2:$EE$2,EB$2-1,$D6:$EE6)/12)*(1+XLOOKUP(EB$2,Assumptions!$C$94:$M$94,Assumptions!$C$97:$M$97)))</f>
        <v>7057.609359</v>
      </c>
      <c r="EC6" s="49">
        <f t="array" ref="EC6">IF(EC$2=1,Assumptions!$P6/12,(SUMIF($D$2:$EE$2,EC$2-1,$D6:$EE6)/12)*(1+XLOOKUP(EC$2,Assumptions!$C$94:$M$94,Assumptions!$C$97:$M$97)))</f>
        <v>7057.609359</v>
      </c>
      <c r="ED6" s="49">
        <f t="array" ref="ED6">IF(ED$2=1,Assumptions!$P6/12,(SUMIF($D$2:$EE$2,ED$2-1,$D6:$EE6)/12)*(1+XLOOKUP(ED$2,Assumptions!$C$94:$M$94,Assumptions!$C$97:$M$97)))</f>
        <v>7057.609359</v>
      </c>
      <c r="EE6" s="49">
        <f t="array" ref="EE6">IF(EE$2=1,Assumptions!$P6/12,(SUMIF($D$2:$EE$2,EE$2-1,$D6:$EE6)/12)*(1+XLOOKUP(EE$2,Assumptions!$C$94:$M$94,Assumptions!$C$97:$M$97)))</f>
        <v>7057.609359</v>
      </c>
    </row>
    <row r="7" ht="15.75" customHeight="1">
      <c r="A7" s="1"/>
      <c r="B7" s="1"/>
      <c r="C7" s="1" t="str">
        <f>Assumptions!J7</f>
        <v>1 Bedroom A&amp;B</v>
      </c>
      <c r="D7" s="49">
        <f t="array" ref="D7">IF(D$2=1,Assumptions!$P7/12,(SUMIF($D$2:$EE$2,D$2-1,$D7:$EE7)/12)*(1+XLOOKUP(D$2,Assumptions!$C$94:$M$94,Assumptions!$C$97:$M$97)))</f>
        <v>11989.2</v>
      </c>
      <c r="E7" s="49">
        <f t="array" ref="E7">IF(E$2=1,Assumptions!$P7/12,(SUMIF($D$2:$EE$2,E$2-1,$D7:$EE7)/12)*(1+XLOOKUP(E$2,Assumptions!$C$94:$M$94,Assumptions!$C$97:$M$97)))</f>
        <v>11989.2</v>
      </c>
      <c r="F7" s="49">
        <f t="array" ref="F7">IF(F$2=1,Assumptions!$P7/12,(SUMIF($D$2:$EE$2,F$2-1,$D7:$EE7)/12)*(1+XLOOKUP(F$2,Assumptions!$C$94:$M$94,Assumptions!$C$97:$M$97)))</f>
        <v>11989.2</v>
      </c>
      <c r="G7" s="49">
        <f t="array" ref="G7">IF(G$2=1,Assumptions!$P7/12,(SUMIF($D$2:$EE$2,G$2-1,$D7:$EE7)/12)*(1+XLOOKUP(G$2,Assumptions!$C$94:$M$94,Assumptions!$C$97:$M$97)))</f>
        <v>11989.2</v>
      </c>
      <c r="H7" s="49">
        <f t="array" ref="H7">IF(H$2=1,Assumptions!$P7/12,(SUMIF($D$2:$EE$2,H$2-1,$D7:$EE7)/12)*(1+XLOOKUP(H$2,Assumptions!$C$94:$M$94,Assumptions!$C$97:$M$97)))</f>
        <v>11989.2</v>
      </c>
      <c r="I7" s="49">
        <f t="array" ref="I7">IF(I$2=1,Assumptions!$P7/12,(SUMIF($D$2:$EE$2,I$2-1,$D7:$EE7)/12)*(1+XLOOKUP(I$2,Assumptions!$C$94:$M$94,Assumptions!$C$97:$M$97)))</f>
        <v>11989.2</v>
      </c>
      <c r="J7" s="49">
        <f t="array" ref="J7">IF(J$2=1,Assumptions!$P7/12,(SUMIF($D$2:$EE$2,J$2-1,$D7:$EE7)/12)*(1+XLOOKUP(J$2,Assumptions!$C$94:$M$94,Assumptions!$C$97:$M$97)))</f>
        <v>11989.2</v>
      </c>
      <c r="K7" s="49">
        <f t="array" ref="K7">IF(K$2=1,Assumptions!$P7/12,(SUMIF($D$2:$EE$2,K$2-1,$D7:$EE7)/12)*(1+XLOOKUP(K$2,Assumptions!$C$94:$M$94,Assumptions!$C$97:$M$97)))</f>
        <v>11989.2</v>
      </c>
      <c r="L7" s="49">
        <f t="array" ref="L7">IF(L$2=1,Assumptions!$P7/12,(SUMIF($D$2:$EE$2,L$2-1,$D7:$EE7)/12)*(1+XLOOKUP(L$2,Assumptions!$C$94:$M$94,Assumptions!$C$97:$M$97)))</f>
        <v>11989.2</v>
      </c>
      <c r="M7" s="49">
        <f t="array" ref="M7">IF(M$2=1,Assumptions!$P7/12,(SUMIF($D$2:$EE$2,M$2-1,$D7:$EE7)/12)*(1+XLOOKUP(M$2,Assumptions!$C$94:$M$94,Assumptions!$C$97:$M$97)))</f>
        <v>11989.2</v>
      </c>
      <c r="N7" s="49">
        <f t="array" ref="N7">IF(N$2=1,Assumptions!$P7/12,(SUMIF($D$2:$EE$2,N$2-1,$D7:$EE7)/12)*(1+XLOOKUP(N$2,Assumptions!$C$94:$M$94,Assumptions!$C$97:$M$97)))</f>
        <v>11989.2</v>
      </c>
      <c r="O7" s="49">
        <f t="array" ref="O7">IF(O$2=1,Assumptions!$P7/12,(SUMIF($D$2:$EE$2,O$2-1,$D7:$EE7)/12)*(1+XLOOKUP(O$2,Assumptions!$C$94:$M$94,Assumptions!$C$97:$M$97)))</f>
        <v>11989.2</v>
      </c>
      <c r="P7" s="49">
        <f t="array" ref="P7">IF(P$2=1,Assumptions!$P7/12,(SUMIF($D$2:$EE$2,P$2-1,$D7:$EE7)/12)*(1+XLOOKUP(P$2,Assumptions!$C$94:$M$94,Assumptions!$C$97:$M$97)))</f>
        <v>12228.984</v>
      </c>
      <c r="Q7" s="49">
        <f t="array" ref="Q7">IF(Q$2=1,Assumptions!$P7/12,(SUMIF($D$2:$EE$2,Q$2-1,$D7:$EE7)/12)*(1+XLOOKUP(Q$2,Assumptions!$C$94:$M$94,Assumptions!$C$97:$M$97)))</f>
        <v>12228.984</v>
      </c>
      <c r="R7" s="49">
        <f t="array" ref="R7">IF(R$2=1,Assumptions!$P7/12,(SUMIF($D$2:$EE$2,R$2-1,$D7:$EE7)/12)*(1+XLOOKUP(R$2,Assumptions!$C$94:$M$94,Assumptions!$C$97:$M$97)))</f>
        <v>12228.984</v>
      </c>
      <c r="S7" s="49">
        <f t="array" ref="S7">IF(S$2=1,Assumptions!$P7/12,(SUMIF($D$2:$EE$2,S$2-1,$D7:$EE7)/12)*(1+XLOOKUP(S$2,Assumptions!$C$94:$M$94,Assumptions!$C$97:$M$97)))</f>
        <v>12228.984</v>
      </c>
      <c r="T7" s="49">
        <f t="array" ref="T7">IF(T$2=1,Assumptions!$P7/12,(SUMIF($D$2:$EE$2,T$2-1,$D7:$EE7)/12)*(1+XLOOKUP(T$2,Assumptions!$C$94:$M$94,Assumptions!$C$97:$M$97)))</f>
        <v>12228.984</v>
      </c>
      <c r="U7" s="49">
        <f t="array" ref="U7">IF(U$2=1,Assumptions!$P7/12,(SUMIF($D$2:$EE$2,U$2-1,$D7:$EE7)/12)*(1+XLOOKUP(U$2,Assumptions!$C$94:$M$94,Assumptions!$C$97:$M$97)))</f>
        <v>12228.984</v>
      </c>
      <c r="V7" s="49">
        <f t="array" ref="V7">IF(V$2=1,Assumptions!$P7/12,(SUMIF($D$2:$EE$2,V$2-1,$D7:$EE7)/12)*(1+XLOOKUP(V$2,Assumptions!$C$94:$M$94,Assumptions!$C$97:$M$97)))</f>
        <v>12228.984</v>
      </c>
      <c r="W7" s="49">
        <f t="array" ref="W7">IF(W$2=1,Assumptions!$P7/12,(SUMIF($D$2:$EE$2,W$2-1,$D7:$EE7)/12)*(1+XLOOKUP(W$2,Assumptions!$C$94:$M$94,Assumptions!$C$97:$M$97)))</f>
        <v>12228.984</v>
      </c>
      <c r="X7" s="49">
        <f t="array" ref="X7">IF(X$2=1,Assumptions!$P7/12,(SUMIF($D$2:$EE$2,X$2-1,$D7:$EE7)/12)*(1+XLOOKUP(X$2,Assumptions!$C$94:$M$94,Assumptions!$C$97:$M$97)))</f>
        <v>12228.984</v>
      </c>
      <c r="Y7" s="49">
        <f t="array" ref="Y7">IF(Y$2=1,Assumptions!$P7/12,(SUMIF($D$2:$EE$2,Y$2-1,$D7:$EE7)/12)*(1+XLOOKUP(Y$2,Assumptions!$C$94:$M$94,Assumptions!$C$97:$M$97)))</f>
        <v>12228.984</v>
      </c>
      <c r="Z7" s="49">
        <f t="array" ref="Z7">IF(Z$2=1,Assumptions!$P7/12,(SUMIF($D$2:$EE$2,Z$2-1,$D7:$EE7)/12)*(1+XLOOKUP(Z$2,Assumptions!$C$94:$M$94,Assumptions!$C$97:$M$97)))</f>
        <v>12228.984</v>
      </c>
      <c r="AA7" s="49">
        <f t="array" ref="AA7">IF(AA$2=1,Assumptions!$P7/12,(SUMIF($D$2:$EE$2,AA$2-1,$D7:$EE7)/12)*(1+XLOOKUP(AA$2,Assumptions!$C$94:$M$94,Assumptions!$C$97:$M$97)))</f>
        <v>12228.984</v>
      </c>
      <c r="AB7" s="49">
        <f t="array" ref="AB7">IF(AB$2=1,Assumptions!$P7/12,(SUMIF($D$2:$EE$2,AB$2-1,$D7:$EE7)/12)*(1+XLOOKUP(AB$2,Assumptions!$C$94:$M$94,Assumptions!$C$97:$M$97)))</f>
        <v>12473.56368</v>
      </c>
      <c r="AC7" s="49">
        <f t="array" ref="AC7">IF(AC$2=1,Assumptions!$P7/12,(SUMIF($D$2:$EE$2,AC$2-1,$D7:$EE7)/12)*(1+XLOOKUP(AC$2,Assumptions!$C$94:$M$94,Assumptions!$C$97:$M$97)))</f>
        <v>12473.56368</v>
      </c>
      <c r="AD7" s="49">
        <f t="array" ref="AD7">IF(AD$2=1,Assumptions!$P7/12,(SUMIF($D$2:$EE$2,AD$2-1,$D7:$EE7)/12)*(1+XLOOKUP(AD$2,Assumptions!$C$94:$M$94,Assumptions!$C$97:$M$97)))</f>
        <v>12473.56368</v>
      </c>
      <c r="AE7" s="49">
        <f t="array" ref="AE7">IF(AE$2=1,Assumptions!$P7/12,(SUMIF($D$2:$EE$2,AE$2-1,$D7:$EE7)/12)*(1+XLOOKUP(AE$2,Assumptions!$C$94:$M$94,Assumptions!$C$97:$M$97)))</f>
        <v>12473.56368</v>
      </c>
      <c r="AF7" s="49">
        <f t="array" ref="AF7">IF(AF$2=1,Assumptions!$P7/12,(SUMIF($D$2:$EE$2,AF$2-1,$D7:$EE7)/12)*(1+XLOOKUP(AF$2,Assumptions!$C$94:$M$94,Assumptions!$C$97:$M$97)))</f>
        <v>12473.56368</v>
      </c>
      <c r="AG7" s="49">
        <f t="array" ref="AG7">IF(AG$2=1,Assumptions!$P7/12,(SUMIF($D$2:$EE$2,AG$2-1,$D7:$EE7)/12)*(1+XLOOKUP(AG$2,Assumptions!$C$94:$M$94,Assumptions!$C$97:$M$97)))</f>
        <v>12473.56368</v>
      </c>
      <c r="AH7" s="49">
        <f t="array" ref="AH7">IF(AH$2=1,Assumptions!$P7/12,(SUMIF($D$2:$EE$2,AH$2-1,$D7:$EE7)/12)*(1+XLOOKUP(AH$2,Assumptions!$C$94:$M$94,Assumptions!$C$97:$M$97)))</f>
        <v>12473.56368</v>
      </c>
      <c r="AI7" s="49">
        <f t="array" ref="AI7">IF(AI$2=1,Assumptions!$P7/12,(SUMIF($D$2:$EE$2,AI$2-1,$D7:$EE7)/12)*(1+XLOOKUP(AI$2,Assumptions!$C$94:$M$94,Assumptions!$C$97:$M$97)))</f>
        <v>12473.56368</v>
      </c>
      <c r="AJ7" s="49">
        <f t="array" ref="AJ7">IF(AJ$2=1,Assumptions!$P7/12,(SUMIF($D$2:$EE$2,AJ$2-1,$D7:$EE7)/12)*(1+XLOOKUP(AJ$2,Assumptions!$C$94:$M$94,Assumptions!$C$97:$M$97)))</f>
        <v>12473.56368</v>
      </c>
      <c r="AK7" s="49">
        <f t="array" ref="AK7">IF(AK$2=1,Assumptions!$P7/12,(SUMIF($D$2:$EE$2,AK$2-1,$D7:$EE7)/12)*(1+XLOOKUP(AK$2,Assumptions!$C$94:$M$94,Assumptions!$C$97:$M$97)))</f>
        <v>12473.56368</v>
      </c>
      <c r="AL7" s="49">
        <f t="array" ref="AL7">IF(AL$2=1,Assumptions!$P7/12,(SUMIF($D$2:$EE$2,AL$2-1,$D7:$EE7)/12)*(1+XLOOKUP(AL$2,Assumptions!$C$94:$M$94,Assumptions!$C$97:$M$97)))</f>
        <v>12473.56368</v>
      </c>
      <c r="AM7" s="49">
        <f t="array" ref="AM7">IF(AM$2=1,Assumptions!$P7/12,(SUMIF($D$2:$EE$2,AM$2-1,$D7:$EE7)/12)*(1+XLOOKUP(AM$2,Assumptions!$C$94:$M$94,Assumptions!$C$97:$M$97)))</f>
        <v>12473.56368</v>
      </c>
      <c r="AN7" s="49">
        <f t="array" ref="AN7">IF(AN$2=1,Assumptions!$P7/12,(SUMIF($D$2:$EE$2,AN$2-1,$D7:$EE7)/12)*(1+XLOOKUP(AN$2,Assumptions!$C$94:$M$94,Assumptions!$C$97:$M$97)))</f>
        <v>12723.03495</v>
      </c>
      <c r="AO7" s="49">
        <f t="array" ref="AO7">IF(AO$2=1,Assumptions!$P7/12,(SUMIF($D$2:$EE$2,AO$2-1,$D7:$EE7)/12)*(1+XLOOKUP(AO$2,Assumptions!$C$94:$M$94,Assumptions!$C$97:$M$97)))</f>
        <v>12723.03495</v>
      </c>
      <c r="AP7" s="49">
        <f t="array" ref="AP7">IF(AP$2=1,Assumptions!$P7/12,(SUMIF($D$2:$EE$2,AP$2-1,$D7:$EE7)/12)*(1+XLOOKUP(AP$2,Assumptions!$C$94:$M$94,Assumptions!$C$97:$M$97)))</f>
        <v>12723.03495</v>
      </c>
      <c r="AQ7" s="49">
        <f t="array" ref="AQ7">IF(AQ$2=1,Assumptions!$P7/12,(SUMIF($D$2:$EE$2,AQ$2-1,$D7:$EE7)/12)*(1+XLOOKUP(AQ$2,Assumptions!$C$94:$M$94,Assumptions!$C$97:$M$97)))</f>
        <v>12723.03495</v>
      </c>
      <c r="AR7" s="49">
        <f t="array" ref="AR7">IF(AR$2=1,Assumptions!$P7/12,(SUMIF($D$2:$EE$2,AR$2-1,$D7:$EE7)/12)*(1+XLOOKUP(AR$2,Assumptions!$C$94:$M$94,Assumptions!$C$97:$M$97)))</f>
        <v>12723.03495</v>
      </c>
      <c r="AS7" s="49">
        <f t="array" ref="AS7">IF(AS$2=1,Assumptions!$P7/12,(SUMIF($D$2:$EE$2,AS$2-1,$D7:$EE7)/12)*(1+XLOOKUP(AS$2,Assumptions!$C$94:$M$94,Assumptions!$C$97:$M$97)))</f>
        <v>12723.03495</v>
      </c>
      <c r="AT7" s="49">
        <f t="array" ref="AT7">IF(AT$2=1,Assumptions!$P7/12,(SUMIF($D$2:$EE$2,AT$2-1,$D7:$EE7)/12)*(1+XLOOKUP(AT$2,Assumptions!$C$94:$M$94,Assumptions!$C$97:$M$97)))</f>
        <v>12723.03495</v>
      </c>
      <c r="AU7" s="49">
        <f t="array" ref="AU7">IF(AU$2=1,Assumptions!$P7/12,(SUMIF($D$2:$EE$2,AU$2-1,$D7:$EE7)/12)*(1+XLOOKUP(AU$2,Assumptions!$C$94:$M$94,Assumptions!$C$97:$M$97)))</f>
        <v>12723.03495</v>
      </c>
      <c r="AV7" s="49">
        <f t="array" ref="AV7">IF(AV$2=1,Assumptions!$P7/12,(SUMIF($D$2:$EE$2,AV$2-1,$D7:$EE7)/12)*(1+XLOOKUP(AV$2,Assumptions!$C$94:$M$94,Assumptions!$C$97:$M$97)))</f>
        <v>12723.03495</v>
      </c>
      <c r="AW7" s="49">
        <f t="array" ref="AW7">IF(AW$2=1,Assumptions!$P7/12,(SUMIF($D$2:$EE$2,AW$2-1,$D7:$EE7)/12)*(1+XLOOKUP(AW$2,Assumptions!$C$94:$M$94,Assumptions!$C$97:$M$97)))</f>
        <v>12723.03495</v>
      </c>
      <c r="AX7" s="49">
        <f t="array" ref="AX7">IF(AX$2=1,Assumptions!$P7/12,(SUMIF($D$2:$EE$2,AX$2-1,$D7:$EE7)/12)*(1+XLOOKUP(AX$2,Assumptions!$C$94:$M$94,Assumptions!$C$97:$M$97)))</f>
        <v>12723.03495</v>
      </c>
      <c r="AY7" s="49">
        <f t="array" ref="AY7">IF(AY$2=1,Assumptions!$P7/12,(SUMIF($D$2:$EE$2,AY$2-1,$D7:$EE7)/12)*(1+XLOOKUP(AY$2,Assumptions!$C$94:$M$94,Assumptions!$C$97:$M$97)))</f>
        <v>12723.03495</v>
      </c>
      <c r="AZ7" s="49">
        <f t="array" ref="AZ7">IF(AZ$2=1,Assumptions!$P7/12,(SUMIF($D$2:$EE$2,AZ$2-1,$D7:$EE7)/12)*(1+XLOOKUP(AZ$2,Assumptions!$C$94:$M$94,Assumptions!$C$97:$M$97)))</f>
        <v>13104.726</v>
      </c>
      <c r="BA7" s="49">
        <f t="array" ref="BA7">IF(BA$2=1,Assumptions!$P7/12,(SUMIF($D$2:$EE$2,BA$2-1,$D7:$EE7)/12)*(1+XLOOKUP(BA$2,Assumptions!$C$94:$M$94,Assumptions!$C$97:$M$97)))</f>
        <v>13104.726</v>
      </c>
      <c r="BB7" s="49">
        <f t="array" ref="BB7">IF(BB$2=1,Assumptions!$P7/12,(SUMIF($D$2:$EE$2,BB$2-1,$D7:$EE7)/12)*(1+XLOOKUP(BB$2,Assumptions!$C$94:$M$94,Assumptions!$C$97:$M$97)))</f>
        <v>13104.726</v>
      </c>
      <c r="BC7" s="49">
        <f t="array" ref="BC7">IF(BC$2=1,Assumptions!$P7/12,(SUMIF($D$2:$EE$2,BC$2-1,$D7:$EE7)/12)*(1+XLOOKUP(BC$2,Assumptions!$C$94:$M$94,Assumptions!$C$97:$M$97)))</f>
        <v>13104.726</v>
      </c>
      <c r="BD7" s="49">
        <f t="array" ref="BD7">IF(BD$2=1,Assumptions!$P7/12,(SUMIF($D$2:$EE$2,BD$2-1,$D7:$EE7)/12)*(1+XLOOKUP(BD$2,Assumptions!$C$94:$M$94,Assumptions!$C$97:$M$97)))</f>
        <v>13104.726</v>
      </c>
      <c r="BE7" s="49">
        <f t="array" ref="BE7">IF(BE$2=1,Assumptions!$P7/12,(SUMIF($D$2:$EE$2,BE$2-1,$D7:$EE7)/12)*(1+XLOOKUP(BE$2,Assumptions!$C$94:$M$94,Assumptions!$C$97:$M$97)))</f>
        <v>13104.726</v>
      </c>
      <c r="BF7" s="49">
        <f t="array" ref="BF7">IF(BF$2=1,Assumptions!$P7/12,(SUMIF($D$2:$EE$2,BF$2-1,$D7:$EE7)/12)*(1+XLOOKUP(BF$2,Assumptions!$C$94:$M$94,Assumptions!$C$97:$M$97)))</f>
        <v>13104.726</v>
      </c>
      <c r="BG7" s="49">
        <f t="array" ref="BG7">IF(BG$2=1,Assumptions!$P7/12,(SUMIF($D$2:$EE$2,BG$2-1,$D7:$EE7)/12)*(1+XLOOKUP(BG$2,Assumptions!$C$94:$M$94,Assumptions!$C$97:$M$97)))</f>
        <v>13104.726</v>
      </c>
      <c r="BH7" s="49">
        <f t="array" ref="BH7">IF(BH$2=1,Assumptions!$P7/12,(SUMIF($D$2:$EE$2,BH$2-1,$D7:$EE7)/12)*(1+XLOOKUP(BH$2,Assumptions!$C$94:$M$94,Assumptions!$C$97:$M$97)))</f>
        <v>13104.726</v>
      </c>
      <c r="BI7" s="49">
        <f t="array" ref="BI7">IF(BI$2=1,Assumptions!$P7/12,(SUMIF($D$2:$EE$2,BI$2-1,$D7:$EE7)/12)*(1+XLOOKUP(BI$2,Assumptions!$C$94:$M$94,Assumptions!$C$97:$M$97)))</f>
        <v>13104.726</v>
      </c>
      <c r="BJ7" s="49">
        <f t="array" ref="BJ7">IF(BJ$2=1,Assumptions!$P7/12,(SUMIF($D$2:$EE$2,BJ$2-1,$D7:$EE7)/12)*(1+XLOOKUP(BJ$2,Assumptions!$C$94:$M$94,Assumptions!$C$97:$M$97)))</f>
        <v>13104.726</v>
      </c>
      <c r="BK7" s="49">
        <f t="array" ref="BK7">IF(BK$2=1,Assumptions!$P7/12,(SUMIF($D$2:$EE$2,BK$2-1,$D7:$EE7)/12)*(1+XLOOKUP(BK$2,Assumptions!$C$94:$M$94,Assumptions!$C$97:$M$97)))</f>
        <v>13104.726</v>
      </c>
      <c r="BL7" s="49">
        <f t="array" ref="BL7">IF(BL$2=1,Assumptions!$P7/12,(SUMIF($D$2:$EE$2,BL$2-1,$D7:$EE7)/12)*(1+XLOOKUP(BL$2,Assumptions!$C$94:$M$94,Assumptions!$C$97:$M$97)))</f>
        <v>13497.86778</v>
      </c>
      <c r="BM7" s="49">
        <f t="array" ref="BM7">IF(BM$2=1,Assumptions!$P7/12,(SUMIF($D$2:$EE$2,BM$2-1,$D7:$EE7)/12)*(1+XLOOKUP(BM$2,Assumptions!$C$94:$M$94,Assumptions!$C$97:$M$97)))</f>
        <v>13497.86778</v>
      </c>
      <c r="BN7" s="49">
        <f t="array" ref="BN7">IF(BN$2=1,Assumptions!$P7/12,(SUMIF($D$2:$EE$2,BN$2-1,$D7:$EE7)/12)*(1+XLOOKUP(BN$2,Assumptions!$C$94:$M$94,Assumptions!$C$97:$M$97)))</f>
        <v>13497.86778</v>
      </c>
      <c r="BO7" s="49">
        <f t="array" ref="BO7">IF(BO$2=1,Assumptions!$P7/12,(SUMIF($D$2:$EE$2,BO$2-1,$D7:$EE7)/12)*(1+XLOOKUP(BO$2,Assumptions!$C$94:$M$94,Assumptions!$C$97:$M$97)))</f>
        <v>13497.86778</v>
      </c>
      <c r="BP7" s="49">
        <f t="array" ref="BP7">IF(BP$2=1,Assumptions!$P7/12,(SUMIF($D$2:$EE$2,BP$2-1,$D7:$EE7)/12)*(1+XLOOKUP(BP$2,Assumptions!$C$94:$M$94,Assumptions!$C$97:$M$97)))</f>
        <v>13497.86778</v>
      </c>
      <c r="BQ7" s="49">
        <f t="array" ref="BQ7">IF(BQ$2=1,Assumptions!$P7/12,(SUMIF($D$2:$EE$2,BQ$2-1,$D7:$EE7)/12)*(1+XLOOKUP(BQ$2,Assumptions!$C$94:$M$94,Assumptions!$C$97:$M$97)))</f>
        <v>13497.86778</v>
      </c>
      <c r="BR7" s="49">
        <f t="array" ref="BR7">IF(BR$2=1,Assumptions!$P7/12,(SUMIF($D$2:$EE$2,BR$2-1,$D7:$EE7)/12)*(1+XLOOKUP(BR$2,Assumptions!$C$94:$M$94,Assumptions!$C$97:$M$97)))</f>
        <v>13497.86778</v>
      </c>
      <c r="BS7" s="49">
        <f t="array" ref="BS7">IF(BS$2=1,Assumptions!$P7/12,(SUMIF($D$2:$EE$2,BS$2-1,$D7:$EE7)/12)*(1+XLOOKUP(BS$2,Assumptions!$C$94:$M$94,Assumptions!$C$97:$M$97)))</f>
        <v>13497.86778</v>
      </c>
      <c r="BT7" s="49">
        <f t="array" ref="BT7">IF(BT$2=1,Assumptions!$P7/12,(SUMIF($D$2:$EE$2,BT$2-1,$D7:$EE7)/12)*(1+XLOOKUP(BT$2,Assumptions!$C$94:$M$94,Assumptions!$C$97:$M$97)))</f>
        <v>13497.86778</v>
      </c>
      <c r="BU7" s="49">
        <f t="array" ref="BU7">IF(BU$2=1,Assumptions!$P7/12,(SUMIF($D$2:$EE$2,BU$2-1,$D7:$EE7)/12)*(1+XLOOKUP(BU$2,Assumptions!$C$94:$M$94,Assumptions!$C$97:$M$97)))</f>
        <v>13497.86778</v>
      </c>
      <c r="BV7" s="49">
        <f t="array" ref="BV7">IF(BV$2=1,Assumptions!$P7/12,(SUMIF($D$2:$EE$2,BV$2-1,$D7:$EE7)/12)*(1+XLOOKUP(BV$2,Assumptions!$C$94:$M$94,Assumptions!$C$97:$M$97)))</f>
        <v>13497.86778</v>
      </c>
      <c r="BW7" s="49">
        <f t="array" ref="BW7">IF(BW$2=1,Assumptions!$P7/12,(SUMIF($D$2:$EE$2,BW$2-1,$D7:$EE7)/12)*(1+XLOOKUP(BW$2,Assumptions!$C$94:$M$94,Assumptions!$C$97:$M$97)))</f>
        <v>13497.86778</v>
      </c>
      <c r="BX7" s="49">
        <f t="array" ref="BX7">IF(BX$2=1,Assumptions!$P7/12,(SUMIF($D$2:$EE$2,BX$2-1,$D7:$EE7)/12)*(1+XLOOKUP(BX$2,Assumptions!$C$94:$M$94,Assumptions!$C$97:$M$97)))</f>
        <v>13902.80382</v>
      </c>
      <c r="BY7" s="49">
        <f t="array" ref="BY7">IF(BY$2=1,Assumptions!$P7/12,(SUMIF($D$2:$EE$2,BY$2-1,$D7:$EE7)/12)*(1+XLOOKUP(BY$2,Assumptions!$C$94:$M$94,Assumptions!$C$97:$M$97)))</f>
        <v>13902.80382</v>
      </c>
      <c r="BZ7" s="49">
        <f t="array" ref="BZ7">IF(BZ$2=1,Assumptions!$P7/12,(SUMIF($D$2:$EE$2,BZ$2-1,$D7:$EE7)/12)*(1+XLOOKUP(BZ$2,Assumptions!$C$94:$M$94,Assumptions!$C$97:$M$97)))</f>
        <v>13902.80382</v>
      </c>
      <c r="CA7" s="49">
        <f t="array" ref="CA7">IF(CA$2=1,Assumptions!$P7/12,(SUMIF($D$2:$EE$2,CA$2-1,$D7:$EE7)/12)*(1+XLOOKUP(CA$2,Assumptions!$C$94:$M$94,Assumptions!$C$97:$M$97)))</f>
        <v>13902.80382</v>
      </c>
      <c r="CB7" s="49">
        <f t="array" ref="CB7">IF(CB$2=1,Assumptions!$P7/12,(SUMIF($D$2:$EE$2,CB$2-1,$D7:$EE7)/12)*(1+XLOOKUP(CB$2,Assumptions!$C$94:$M$94,Assumptions!$C$97:$M$97)))</f>
        <v>13902.80382</v>
      </c>
      <c r="CC7" s="49">
        <f t="array" ref="CC7">IF(CC$2=1,Assumptions!$P7/12,(SUMIF($D$2:$EE$2,CC$2-1,$D7:$EE7)/12)*(1+XLOOKUP(CC$2,Assumptions!$C$94:$M$94,Assumptions!$C$97:$M$97)))</f>
        <v>13902.80382</v>
      </c>
      <c r="CD7" s="49">
        <f t="array" ref="CD7">IF(CD$2=1,Assumptions!$P7/12,(SUMIF($D$2:$EE$2,CD$2-1,$D7:$EE7)/12)*(1+XLOOKUP(CD$2,Assumptions!$C$94:$M$94,Assumptions!$C$97:$M$97)))</f>
        <v>13902.80382</v>
      </c>
      <c r="CE7" s="49">
        <f t="array" ref="CE7">IF(CE$2=1,Assumptions!$P7/12,(SUMIF($D$2:$EE$2,CE$2-1,$D7:$EE7)/12)*(1+XLOOKUP(CE$2,Assumptions!$C$94:$M$94,Assumptions!$C$97:$M$97)))</f>
        <v>13902.80382</v>
      </c>
      <c r="CF7" s="49">
        <f t="array" ref="CF7">IF(CF$2=1,Assumptions!$P7/12,(SUMIF($D$2:$EE$2,CF$2-1,$D7:$EE7)/12)*(1+XLOOKUP(CF$2,Assumptions!$C$94:$M$94,Assumptions!$C$97:$M$97)))</f>
        <v>13902.80382</v>
      </c>
      <c r="CG7" s="49">
        <f t="array" ref="CG7">IF(CG$2=1,Assumptions!$P7/12,(SUMIF($D$2:$EE$2,CG$2-1,$D7:$EE7)/12)*(1+XLOOKUP(CG$2,Assumptions!$C$94:$M$94,Assumptions!$C$97:$M$97)))</f>
        <v>13902.80382</v>
      </c>
      <c r="CH7" s="49">
        <f t="array" ref="CH7">IF(CH$2=1,Assumptions!$P7/12,(SUMIF($D$2:$EE$2,CH$2-1,$D7:$EE7)/12)*(1+XLOOKUP(CH$2,Assumptions!$C$94:$M$94,Assumptions!$C$97:$M$97)))</f>
        <v>13902.80382</v>
      </c>
      <c r="CI7" s="49">
        <f t="array" ref="CI7">IF(CI$2=1,Assumptions!$P7/12,(SUMIF($D$2:$EE$2,CI$2-1,$D7:$EE7)/12)*(1+XLOOKUP(CI$2,Assumptions!$C$94:$M$94,Assumptions!$C$97:$M$97)))</f>
        <v>13902.80382</v>
      </c>
      <c r="CJ7" s="49">
        <f t="array" ref="CJ7">IF(CJ$2=1,Assumptions!$P7/12,(SUMIF($D$2:$EE$2,CJ$2-1,$D7:$EE7)/12)*(1+XLOOKUP(CJ$2,Assumptions!$C$94:$M$94,Assumptions!$C$97:$M$97)))</f>
        <v>14319.88793</v>
      </c>
      <c r="CK7" s="49">
        <f t="array" ref="CK7">IF(CK$2=1,Assumptions!$P7/12,(SUMIF($D$2:$EE$2,CK$2-1,$D7:$EE7)/12)*(1+XLOOKUP(CK$2,Assumptions!$C$94:$M$94,Assumptions!$C$97:$M$97)))</f>
        <v>14319.88793</v>
      </c>
      <c r="CL7" s="49">
        <f t="array" ref="CL7">IF(CL$2=1,Assumptions!$P7/12,(SUMIF($D$2:$EE$2,CL$2-1,$D7:$EE7)/12)*(1+XLOOKUP(CL$2,Assumptions!$C$94:$M$94,Assumptions!$C$97:$M$97)))</f>
        <v>14319.88793</v>
      </c>
      <c r="CM7" s="49">
        <f t="array" ref="CM7">IF(CM$2=1,Assumptions!$P7/12,(SUMIF($D$2:$EE$2,CM$2-1,$D7:$EE7)/12)*(1+XLOOKUP(CM$2,Assumptions!$C$94:$M$94,Assumptions!$C$97:$M$97)))</f>
        <v>14319.88793</v>
      </c>
      <c r="CN7" s="49">
        <f t="array" ref="CN7">IF(CN$2=1,Assumptions!$P7/12,(SUMIF($D$2:$EE$2,CN$2-1,$D7:$EE7)/12)*(1+XLOOKUP(CN$2,Assumptions!$C$94:$M$94,Assumptions!$C$97:$M$97)))</f>
        <v>14319.88793</v>
      </c>
      <c r="CO7" s="49">
        <f t="array" ref="CO7">IF(CO$2=1,Assumptions!$P7/12,(SUMIF($D$2:$EE$2,CO$2-1,$D7:$EE7)/12)*(1+XLOOKUP(CO$2,Assumptions!$C$94:$M$94,Assumptions!$C$97:$M$97)))</f>
        <v>14319.88793</v>
      </c>
      <c r="CP7" s="49">
        <f t="array" ref="CP7">IF(CP$2=1,Assumptions!$P7/12,(SUMIF($D$2:$EE$2,CP$2-1,$D7:$EE7)/12)*(1+XLOOKUP(CP$2,Assumptions!$C$94:$M$94,Assumptions!$C$97:$M$97)))</f>
        <v>14319.88793</v>
      </c>
      <c r="CQ7" s="49">
        <f t="array" ref="CQ7">IF(CQ$2=1,Assumptions!$P7/12,(SUMIF($D$2:$EE$2,CQ$2-1,$D7:$EE7)/12)*(1+XLOOKUP(CQ$2,Assumptions!$C$94:$M$94,Assumptions!$C$97:$M$97)))</f>
        <v>14319.88793</v>
      </c>
      <c r="CR7" s="49">
        <f t="array" ref="CR7">IF(CR$2=1,Assumptions!$P7/12,(SUMIF($D$2:$EE$2,CR$2-1,$D7:$EE7)/12)*(1+XLOOKUP(CR$2,Assumptions!$C$94:$M$94,Assumptions!$C$97:$M$97)))</f>
        <v>14319.88793</v>
      </c>
      <c r="CS7" s="49">
        <f t="array" ref="CS7">IF(CS$2=1,Assumptions!$P7/12,(SUMIF($D$2:$EE$2,CS$2-1,$D7:$EE7)/12)*(1+XLOOKUP(CS$2,Assumptions!$C$94:$M$94,Assumptions!$C$97:$M$97)))</f>
        <v>14319.88793</v>
      </c>
      <c r="CT7" s="49">
        <f t="array" ref="CT7">IF(CT$2=1,Assumptions!$P7/12,(SUMIF($D$2:$EE$2,CT$2-1,$D7:$EE7)/12)*(1+XLOOKUP(CT$2,Assumptions!$C$94:$M$94,Assumptions!$C$97:$M$97)))</f>
        <v>14319.88793</v>
      </c>
      <c r="CU7" s="49">
        <f t="array" ref="CU7">IF(CU$2=1,Assumptions!$P7/12,(SUMIF($D$2:$EE$2,CU$2-1,$D7:$EE7)/12)*(1+XLOOKUP(CU$2,Assumptions!$C$94:$M$94,Assumptions!$C$97:$M$97)))</f>
        <v>14319.88793</v>
      </c>
      <c r="CV7" s="49">
        <f t="array" ref="CV7">IF(CV$2=1,Assumptions!$P7/12,(SUMIF($D$2:$EE$2,CV$2-1,$D7:$EE7)/12)*(1+XLOOKUP(CV$2,Assumptions!$C$94:$M$94,Assumptions!$C$97:$M$97)))</f>
        <v>14749.48457</v>
      </c>
      <c r="CW7" s="49">
        <f t="array" ref="CW7">IF(CW$2=1,Assumptions!$P7/12,(SUMIF($D$2:$EE$2,CW$2-1,$D7:$EE7)/12)*(1+XLOOKUP(CW$2,Assumptions!$C$94:$M$94,Assumptions!$C$97:$M$97)))</f>
        <v>14749.48457</v>
      </c>
      <c r="CX7" s="49">
        <f t="array" ref="CX7">IF(CX$2=1,Assumptions!$P7/12,(SUMIF($D$2:$EE$2,CX$2-1,$D7:$EE7)/12)*(1+XLOOKUP(CX$2,Assumptions!$C$94:$M$94,Assumptions!$C$97:$M$97)))</f>
        <v>14749.48457</v>
      </c>
      <c r="CY7" s="49">
        <f t="array" ref="CY7">IF(CY$2=1,Assumptions!$P7/12,(SUMIF($D$2:$EE$2,CY$2-1,$D7:$EE7)/12)*(1+XLOOKUP(CY$2,Assumptions!$C$94:$M$94,Assumptions!$C$97:$M$97)))</f>
        <v>14749.48457</v>
      </c>
      <c r="CZ7" s="49">
        <f t="array" ref="CZ7">IF(CZ$2=1,Assumptions!$P7/12,(SUMIF($D$2:$EE$2,CZ$2-1,$D7:$EE7)/12)*(1+XLOOKUP(CZ$2,Assumptions!$C$94:$M$94,Assumptions!$C$97:$M$97)))</f>
        <v>14749.48457</v>
      </c>
      <c r="DA7" s="49">
        <f t="array" ref="DA7">IF(DA$2=1,Assumptions!$P7/12,(SUMIF($D$2:$EE$2,DA$2-1,$D7:$EE7)/12)*(1+XLOOKUP(DA$2,Assumptions!$C$94:$M$94,Assumptions!$C$97:$M$97)))</f>
        <v>14749.48457</v>
      </c>
      <c r="DB7" s="49">
        <f t="array" ref="DB7">IF(DB$2=1,Assumptions!$P7/12,(SUMIF($D$2:$EE$2,DB$2-1,$D7:$EE7)/12)*(1+XLOOKUP(DB$2,Assumptions!$C$94:$M$94,Assumptions!$C$97:$M$97)))</f>
        <v>14749.48457</v>
      </c>
      <c r="DC7" s="49">
        <f t="array" ref="DC7">IF(DC$2=1,Assumptions!$P7/12,(SUMIF($D$2:$EE$2,DC$2-1,$D7:$EE7)/12)*(1+XLOOKUP(DC$2,Assumptions!$C$94:$M$94,Assumptions!$C$97:$M$97)))</f>
        <v>14749.48457</v>
      </c>
      <c r="DD7" s="49">
        <f t="array" ref="DD7">IF(DD$2=1,Assumptions!$P7/12,(SUMIF($D$2:$EE$2,DD$2-1,$D7:$EE7)/12)*(1+XLOOKUP(DD$2,Assumptions!$C$94:$M$94,Assumptions!$C$97:$M$97)))</f>
        <v>14749.48457</v>
      </c>
      <c r="DE7" s="49">
        <f t="array" ref="DE7">IF(DE$2=1,Assumptions!$P7/12,(SUMIF($D$2:$EE$2,DE$2-1,$D7:$EE7)/12)*(1+XLOOKUP(DE$2,Assumptions!$C$94:$M$94,Assumptions!$C$97:$M$97)))</f>
        <v>14749.48457</v>
      </c>
      <c r="DF7" s="49">
        <f t="array" ref="DF7">IF(DF$2=1,Assumptions!$P7/12,(SUMIF($D$2:$EE$2,DF$2-1,$D7:$EE7)/12)*(1+XLOOKUP(DF$2,Assumptions!$C$94:$M$94,Assumptions!$C$97:$M$97)))</f>
        <v>14749.48457</v>
      </c>
      <c r="DG7" s="49">
        <f t="array" ref="DG7">IF(DG$2=1,Assumptions!$P7/12,(SUMIF($D$2:$EE$2,DG$2-1,$D7:$EE7)/12)*(1+XLOOKUP(DG$2,Assumptions!$C$94:$M$94,Assumptions!$C$97:$M$97)))</f>
        <v>14749.48457</v>
      </c>
      <c r="DH7" s="49">
        <f t="array" ref="DH7">IF(DH$2=1,Assumptions!$P7/12,(SUMIF($D$2:$EE$2,DH$2-1,$D7:$EE7)/12)*(1+XLOOKUP(DH$2,Assumptions!$C$94:$M$94,Assumptions!$C$97:$M$97)))</f>
        <v>15191.96911</v>
      </c>
      <c r="DI7" s="49">
        <f t="array" ref="DI7">IF(DI$2=1,Assumptions!$P7/12,(SUMIF($D$2:$EE$2,DI$2-1,$D7:$EE7)/12)*(1+XLOOKUP(DI$2,Assumptions!$C$94:$M$94,Assumptions!$C$97:$M$97)))</f>
        <v>15191.96911</v>
      </c>
      <c r="DJ7" s="49">
        <f t="array" ref="DJ7">IF(DJ$2=1,Assumptions!$P7/12,(SUMIF($D$2:$EE$2,DJ$2-1,$D7:$EE7)/12)*(1+XLOOKUP(DJ$2,Assumptions!$C$94:$M$94,Assumptions!$C$97:$M$97)))</f>
        <v>15191.96911</v>
      </c>
      <c r="DK7" s="49">
        <f t="array" ref="DK7">IF(DK$2=1,Assumptions!$P7/12,(SUMIF($D$2:$EE$2,DK$2-1,$D7:$EE7)/12)*(1+XLOOKUP(DK$2,Assumptions!$C$94:$M$94,Assumptions!$C$97:$M$97)))</f>
        <v>15191.96911</v>
      </c>
      <c r="DL7" s="49">
        <f t="array" ref="DL7">IF(DL$2=1,Assumptions!$P7/12,(SUMIF($D$2:$EE$2,DL$2-1,$D7:$EE7)/12)*(1+XLOOKUP(DL$2,Assumptions!$C$94:$M$94,Assumptions!$C$97:$M$97)))</f>
        <v>15191.96911</v>
      </c>
      <c r="DM7" s="49">
        <f t="array" ref="DM7">IF(DM$2=1,Assumptions!$P7/12,(SUMIF($D$2:$EE$2,DM$2-1,$D7:$EE7)/12)*(1+XLOOKUP(DM$2,Assumptions!$C$94:$M$94,Assumptions!$C$97:$M$97)))</f>
        <v>15191.96911</v>
      </c>
      <c r="DN7" s="49">
        <f t="array" ref="DN7">IF(DN$2=1,Assumptions!$P7/12,(SUMIF($D$2:$EE$2,DN$2-1,$D7:$EE7)/12)*(1+XLOOKUP(DN$2,Assumptions!$C$94:$M$94,Assumptions!$C$97:$M$97)))</f>
        <v>15191.96911</v>
      </c>
      <c r="DO7" s="49">
        <f t="array" ref="DO7">IF(DO$2=1,Assumptions!$P7/12,(SUMIF($D$2:$EE$2,DO$2-1,$D7:$EE7)/12)*(1+XLOOKUP(DO$2,Assumptions!$C$94:$M$94,Assumptions!$C$97:$M$97)))</f>
        <v>15191.96911</v>
      </c>
      <c r="DP7" s="49">
        <f t="array" ref="DP7">IF(DP$2=1,Assumptions!$P7/12,(SUMIF($D$2:$EE$2,DP$2-1,$D7:$EE7)/12)*(1+XLOOKUP(DP$2,Assumptions!$C$94:$M$94,Assumptions!$C$97:$M$97)))</f>
        <v>15191.96911</v>
      </c>
      <c r="DQ7" s="49">
        <f t="array" ref="DQ7">IF(DQ$2=1,Assumptions!$P7/12,(SUMIF($D$2:$EE$2,DQ$2-1,$D7:$EE7)/12)*(1+XLOOKUP(DQ$2,Assumptions!$C$94:$M$94,Assumptions!$C$97:$M$97)))</f>
        <v>15191.96911</v>
      </c>
      <c r="DR7" s="49">
        <f t="array" ref="DR7">IF(DR$2=1,Assumptions!$P7/12,(SUMIF($D$2:$EE$2,DR$2-1,$D7:$EE7)/12)*(1+XLOOKUP(DR$2,Assumptions!$C$94:$M$94,Assumptions!$C$97:$M$97)))</f>
        <v>15191.96911</v>
      </c>
      <c r="DS7" s="49">
        <f t="array" ref="DS7">IF(DS$2=1,Assumptions!$P7/12,(SUMIF($D$2:$EE$2,DS$2-1,$D7:$EE7)/12)*(1+XLOOKUP(DS$2,Assumptions!$C$94:$M$94,Assumptions!$C$97:$M$97)))</f>
        <v>15191.96911</v>
      </c>
      <c r="DT7" s="49">
        <f t="array" ref="DT7">IF(DT$2=1,Assumptions!$P7/12,(SUMIF($D$2:$EE$2,DT$2-1,$D7:$EE7)/12)*(1+XLOOKUP(DT$2,Assumptions!$C$94:$M$94,Assumptions!$C$97:$M$97)))</f>
        <v>15647.72818</v>
      </c>
      <c r="DU7" s="49">
        <f t="array" ref="DU7">IF(DU$2=1,Assumptions!$P7/12,(SUMIF($D$2:$EE$2,DU$2-1,$D7:$EE7)/12)*(1+XLOOKUP(DU$2,Assumptions!$C$94:$M$94,Assumptions!$C$97:$M$97)))</f>
        <v>15647.72818</v>
      </c>
      <c r="DV7" s="49">
        <f t="array" ref="DV7">IF(DV$2=1,Assumptions!$P7/12,(SUMIF($D$2:$EE$2,DV$2-1,$D7:$EE7)/12)*(1+XLOOKUP(DV$2,Assumptions!$C$94:$M$94,Assumptions!$C$97:$M$97)))</f>
        <v>15647.72818</v>
      </c>
      <c r="DW7" s="49">
        <f t="array" ref="DW7">IF(DW$2=1,Assumptions!$P7/12,(SUMIF($D$2:$EE$2,DW$2-1,$D7:$EE7)/12)*(1+XLOOKUP(DW$2,Assumptions!$C$94:$M$94,Assumptions!$C$97:$M$97)))</f>
        <v>15647.72818</v>
      </c>
      <c r="DX7" s="49">
        <f t="array" ref="DX7">IF(DX$2=1,Assumptions!$P7/12,(SUMIF($D$2:$EE$2,DX$2-1,$D7:$EE7)/12)*(1+XLOOKUP(DX$2,Assumptions!$C$94:$M$94,Assumptions!$C$97:$M$97)))</f>
        <v>15647.72818</v>
      </c>
      <c r="DY7" s="49">
        <f t="array" ref="DY7">IF(DY$2=1,Assumptions!$P7/12,(SUMIF($D$2:$EE$2,DY$2-1,$D7:$EE7)/12)*(1+XLOOKUP(DY$2,Assumptions!$C$94:$M$94,Assumptions!$C$97:$M$97)))</f>
        <v>15647.72818</v>
      </c>
      <c r="DZ7" s="49">
        <f t="array" ref="DZ7">IF(DZ$2=1,Assumptions!$P7/12,(SUMIF($D$2:$EE$2,DZ$2-1,$D7:$EE7)/12)*(1+XLOOKUP(DZ$2,Assumptions!$C$94:$M$94,Assumptions!$C$97:$M$97)))</f>
        <v>15647.72818</v>
      </c>
      <c r="EA7" s="49">
        <f t="array" ref="EA7">IF(EA$2=1,Assumptions!$P7/12,(SUMIF($D$2:$EE$2,EA$2-1,$D7:$EE7)/12)*(1+XLOOKUP(EA$2,Assumptions!$C$94:$M$94,Assumptions!$C$97:$M$97)))</f>
        <v>15647.72818</v>
      </c>
      <c r="EB7" s="49">
        <f t="array" ref="EB7">IF(EB$2=1,Assumptions!$P7/12,(SUMIF($D$2:$EE$2,EB$2-1,$D7:$EE7)/12)*(1+XLOOKUP(EB$2,Assumptions!$C$94:$M$94,Assumptions!$C$97:$M$97)))</f>
        <v>15647.72818</v>
      </c>
      <c r="EC7" s="49">
        <f t="array" ref="EC7">IF(EC$2=1,Assumptions!$P7/12,(SUMIF($D$2:$EE$2,EC$2-1,$D7:$EE7)/12)*(1+XLOOKUP(EC$2,Assumptions!$C$94:$M$94,Assumptions!$C$97:$M$97)))</f>
        <v>15647.72818</v>
      </c>
      <c r="ED7" s="49">
        <f t="array" ref="ED7">IF(ED$2=1,Assumptions!$P7/12,(SUMIF($D$2:$EE$2,ED$2-1,$D7:$EE7)/12)*(1+XLOOKUP(ED$2,Assumptions!$C$94:$M$94,Assumptions!$C$97:$M$97)))</f>
        <v>15647.72818</v>
      </c>
      <c r="EE7" s="49">
        <f t="array" ref="EE7">IF(EE$2=1,Assumptions!$P7/12,(SUMIF($D$2:$EE$2,EE$2-1,$D7:$EE7)/12)*(1+XLOOKUP(EE$2,Assumptions!$C$94:$M$94,Assumptions!$C$97:$M$97)))</f>
        <v>15647.72818</v>
      </c>
    </row>
    <row r="8" ht="15.75" customHeight="1">
      <c r="A8" s="1"/>
      <c r="B8" s="1"/>
      <c r="C8" s="1" t="str">
        <f>Assumptions!J8</f>
        <v>1 Bedroom C</v>
      </c>
      <c r="D8" s="49">
        <f t="array" ref="D8">IF(D$2=1,Assumptions!$P8/12,(SUMIF($D$2:$EE$2,D$2-1,$D8:$EE8)/12)*(1+XLOOKUP(D$2,Assumptions!$C$94:$M$94,Assumptions!$C$97:$M$97)))</f>
        <v>3893.4</v>
      </c>
      <c r="E8" s="49">
        <f t="array" ref="E8">IF(E$2=1,Assumptions!$P8/12,(SUMIF($D$2:$EE$2,E$2-1,$D8:$EE8)/12)*(1+XLOOKUP(E$2,Assumptions!$C$94:$M$94,Assumptions!$C$97:$M$97)))</f>
        <v>3893.4</v>
      </c>
      <c r="F8" s="49">
        <f t="array" ref="F8">IF(F$2=1,Assumptions!$P8/12,(SUMIF($D$2:$EE$2,F$2-1,$D8:$EE8)/12)*(1+XLOOKUP(F$2,Assumptions!$C$94:$M$94,Assumptions!$C$97:$M$97)))</f>
        <v>3893.4</v>
      </c>
      <c r="G8" s="49">
        <f t="array" ref="G8">IF(G$2=1,Assumptions!$P8/12,(SUMIF($D$2:$EE$2,G$2-1,$D8:$EE8)/12)*(1+XLOOKUP(G$2,Assumptions!$C$94:$M$94,Assumptions!$C$97:$M$97)))</f>
        <v>3893.4</v>
      </c>
      <c r="H8" s="49">
        <f t="array" ref="H8">IF(H$2=1,Assumptions!$P8/12,(SUMIF($D$2:$EE$2,H$2-1,$D8:$EE8)/12)*(1+XLOOKUP(H$2,Assumptions!$C$94:$M$94,Assumptions!$C$97:$M$97)))</f>
        <v>3893.4</v>
      </c>
      <c r="I8" s="49">
        <f t="array" ref="I8">IF(I$2=1,Assumptions!$P8/12,(SUMIF($D$2:$EE$2,I$2-1,$D8:$EE8)/12)*(1+XLOOKUP(I$2,Assumptions!$C$94:$M$94,Assumptions!$C$97:$M$97)))</f>
        <v>3893.4</v>
      </c>
      <c r="J8" s="49">
        <f t="array" ref="J8">IF(J$2=1,Assumptions!$P8/12,(SUMIF($D$2:$EE$2,J$2-1,$D8:$EE8)/12)*(1+XLOOKUP(J$2,Assumptions!$C$94:$M$94,Assumptions!$C$97:$M$97)))</f>
        <v>3893.4</v>
      </c>
      <c r="K8" s="49">
        <f t="array" ref="K8">IF(K$2=1,Assumptions!$P8/12,(SUMIF($D$2:$EE$2,K$2-1,$D8:$EE8)/12)*(1+XLOOKUP(K$2,Assumptions!$C$94:$M$94,Assumptions!$C$97:$M$97)))</f>
        <v>3893.4</v>
      </c>
      <c r="L8" s="49">
        <f t="array" ref="L8">IF(L$2=1,Assumptions!$P8/12,(SUMIF($D$2:$EE$2,L$2-1,$D8:$EE8)/12)*(1+XLOOKUP(L$2,Assumptions!$C$94:$M$94,Assumptions!$C$97:$M$97)))</f>
        <v>3893.4</v>
      </c>
      <c r="M8" s="49">
        <f t="array" ref="M8">IF(M$2=1,Assumptions!$P8/12,(SUMIF($D$2:$EE$2,M$2-1,$D8:$EE8)/12)*(1+XLOOKUP(M$2,Assumptions!$C$94:$M$94,Assumptions!$C$97:$M$97)))</f>
        <v>3893.4</v>
      </c>
      <c r="N8" s="49">
        <f t="array" ref="N8">IF(N$2=1,Assumptions!$P8/12,(SUMIF($D$2:$EE$2,N$2-1,$D8:$EE8)/12)*(1+XLOOKUP(N$2,Assumptions!$C$94:$M$94,Assumptions!$C$97:$M$97)))</f>
        <v>3893.4</v>
      </c>
      <c r="O8" s="49">
        <f t="array" ref="O8">IF(O$2=1,Assumptions!$P8/12,(SUMIF($D$2:$EE$2,O$2-1,$D8:$EE8)/12)*(1+XLOOKUP(O$2,Assumptions!$C$94:$M$94,Assumptions!$C$97:$M$97)))</f>
        <v>3893.4</v>
      </c>
      <c r="P8" s="49">
        <f t="array" ref="P8">IF(P$2=1,Assumptions!$P8/12,(SUMIF($D$2:$EE$2,P$2-1,$D8:$EE8)/12)*(1+XLOOKUP(P$2,Assumptions!$C$94:$M$94,Assumptions!$C$97:$M$97)))</f>
        <v>3971.268</v>
      </c>
      <c r="Q8" s="49">
        <f t="array" ref="Q8">IF(Q$2=1,Assumptions!$P8/12,(SUMIF($D$2:$EE$2,Q$2-1,$D8:$EE8)/12)*(1+XLOOKUP(Q$2,Assumptions!$C$94:$M$94,Assumptions!$C$97:$M$97)))</f>
        <v>3971.268</v>
      </c>
      <c r="R8" s="49">
        <f t="array" ref="R8">IF(R$2=1,Assumptions!$P8/12,(SUMIF($D$2:$EE$2,R$2-1,$D8:$EE8)/12)*(1+XLOOKUP(R$2,Assumptions!$C$94:$M$94,Assumptions!$C$97:$M$97)))</f>
        <v>3971.268</v>
      </c>
      <c r="S8" s="49">
        <f t="array" ref="S8">IF(S$2=1,Assumptions!$P8/12,(SUMIF($D$2:$EE$2,S$2-1,$D8:$EE8)/12)*(1+XLOOKUP(S$2,Assumptions!$C$94:$M$94,Assumptions!$C$97:$M$97)))</f>
        <v>3971.268</v>
      </c>
      <c r="T8" s="49">
        <f t="array" ref="T8">IF(T$2=1,Assumptions!$P8/12,(SUMIF($D$2:$EE$2,T$2-1,$D8:$EE8)/12)*(1+XLOOKUP(T$2,Assumptions!$C$94:$M$94,Assumptions!$C$97:$M$97)))</f>
        <v>3971.268</v>
      </c>
      <c r="U8" s="49">
        <f t="array" ref="U8">IF(U$2=1,Assumptions!$P8/12,(SUMIF($D$2:$EE$2,U$2-1,$D8:$EE8)/12)*(1+XLOOKUP(U$2,Assumptions!$C$94:$M$94,Assumptions!$C$97:$M$97)))</f>
        <v>3971.268</v>
      </c>
      <c r="V8" s="49">
        <f t="array" ref="V8">IF(V$2=1,Assumptions!$P8/12,(SUMIF($D$2:$EE$2,V$2-1,$D8:$EE8)/12)*(1+XLOOKUP(V$2,Assumptions!$C$94:$M$94,Assumptions!$C$97:$M$97)))</f>
        <v>3971.268</v>
      </c>
      <c r="W8" s="49">
        <f t="array" ref="W8">IF(W$2=1,Assumptions!$P8/12,(SUMIF($D$2:$EE$2,W$2-1,$D8:$EE8)/12)*(1+XLOOKUP(W$2,Assumptions!$C$94:$M$94,Assumptions!$C$97:$M$97)))</f>
        <v>3971.268</v>
      </c>
      <c r="X8" s="49">
        <f t="array" ref="X8">IF(X$2=1,Assumptions!$P8/12,(SUMIF($D$2:$EE$2,X$2-1,$D8:$EE8)/12)*(1+XLOOKUP(X$2,Assumptions!$C$94:$M$94,Assumptions!$C$97:$M$97)))</f>
        <v>3971.268</v>
      </c>
      <c r="Y8" s="49">
        <f t="array" ref="Y8">IF(Y$2=1,Assumptions!$P8/12,(SUMIF($D$2:$EE$2,Y$2-1,$D8:$EE8)/12)*(1+XLOOKUP(Y$2,Assumptions!$C$94:$M$94,Assumptions!$C$97:$M$97)))</f>
        <v>3971.268</v>
      </c>
      <c r="Z8" s="49">
        <f t="array" ref="Z8">IF(Z$2=1,Assumptions!$P8/12,(SUMIF($D$2:$EE$2,Z$2-1,$D8:$EE8)/12)*(1+XLOOKUP(Z$2,Assumptions!$C$94:$M$94,Assumptions!$C$97:$M$97)))</f>
        <v>3971.268</v>
      </c>
      <c r="AA8" s="49">
        <f t="array" ref="AA8">IF(AA$2=1,Assumptions!$P8/12,(SUMIF($D$2:$EE$2,AA$2-1,$D8:$EE8)/12)*(1+XLOOKUP(AA$2,Assumptions!$C$94:$M$94,Assumptions!$C$97:$M$97)))</f>
        <v>3971.268</v>
      </c>
      <c r="AB8" s="49">
        <f t="array" ref="AB8">IF(AB$2=1,Assumptions!$P8/12,(SUMIF($D$2:$EE$2,AB$2-1,$D8:$EE8)/12)*(1+XLOOKUP(AB$2,Assumptions!$C$94:$M$94,Assumptions!$C$97:$M$97)))</f>
        <v>4050.69336</v>
      </c>
      <c r="AC8" s="49">
        <f t="array" ref="AC8">IF(AC$2=1,Assumptions!$P8/12,(SUMIF($D$2:$EE$2,AC$2-1,$D8:$EE8)/12)*(1+XLOOKUP(AC$2,Assumptions!$C$94:$M$94,Assumptions!$C$97:$M$97)))</f>
        <v>4050.69336</v>
      </c>
      <c r="AD8" s="49">
        <f t="array" ref="AD8">IF(AD$2=1,Assumptions!$P8/12,(SUMIF($D$2:$EE$2,AD$2-1,$D8:$EE8)/12)*(1+XLOOKUP(AD$2,Assumptions!$C$94:$M$94,Assumptions!$C$97:$M$97)))</f>
        <v>4050.69336</v>
      </c>
      <c r="AE8" s="49">
        <f t="array" ref="AE8">IF(AE$2=1,Assumptions!$P8/12,(SUMIF($D$2:$EE$2,AE$2-1,$D8:$EE8)/12)*(1+XLOOKUP(AE$2,Assumptions!$C$94:$M$94,Assumptions!$C$97:$M$97)))</f>
        <v>4050.69336</v>
      </c>
      <c r="AF8" s="49">
        <f t="array" ref="AF8">IF(AF$2=1,Assumptions!$P8/12,(SUMIF($D$2:$EE$2,AF$2-1,$D8:$EE8)/12)*(1+XLOOKUP(AF$2,Assumptions!$C$94:$M$94,Assumptions!$C$97:$M$97)))</f>
        <v>4050.69336</v>
      </c>
      <c r="AG8" s="49">
        <f t="array" ref="AG8">IF(AG$2=1,Assumptions!$P8/12,(SUMIF($D$2:$EE$2,AG$2-1,$D8:$EE8)/12)*(1+XLOOKUP(AG$2,Assumptions!$C$94:$M$94,Assumptions!$C$97:$M$97)))</f>
        <v>4050.69336</v>
      </c>
      <c r="AH8" s="49">
        <f t="array" ref="AH8">IF(AH$2=1,Assumptions!$P8/12,(SUMIF($D$2:$EE$2,AH$2-1,$D8:$EE8)/12)*(1+XLOOKUP(AH$2,Assumptions!$C$94:$M$94,Assumptions!$C$97:$M$97)))</f>
        <v>4050.69336</v>
      </c>
      <c r="AI8" s="49">
        <f t="array" ref="AI8">IF(AI$2=1,Assumptions!$P8/12,(SUMIF($D$2:$EE$2,AI$2-1,$D8:$EE8)/12)*(1+XLOOKUP(AI$2,Assumptions!$C$94:$M$94,Assumptions!$C$97:$M$97)))</f>
        <v>4050.69336</v>
      </c>
      <c r="AJ8" s="49">
        <f t="array" ref="AJ8">IF(AJ$2=1,Assumptions!$P8/12,(SUMIF($D$2:$EE$2,AJ$2-1,$D8:$EE8)/12)*(1+XLOOKUP(AJ$2,Assumptions!$C$94:$M$94,Assumptions!$C$97:$M$97)))</f>
        <v>4050.69336</v>
      </c>
      <c r="AK8" s="49">
        <f t="array" ref="AK8">IF(AK$2=1,Assumptions!$P8/12,(SUMIF($D$2:$EE$2,AK$2-1,$D8:$EE8)/12)*(1+XLOOKUP(AK$2,Assumptions!$C$94:$M$94,Assumptions!$C$97:$M$97)))</f>
        <v>4050.69336</v>
      </c>
      <c r="AL8" s="49">
        <f t="array" ref="AL8">IF(AL$2=1,Assumptions!$P8/12,(SUMIF($D$2:$EE$2,AL$2-1,$D8:$EE8)/12)*(1+XLOOKUP(AL$2,Assumptions!$C$94:$M$94,Assumptions!$C$97:$M$97)))</f>
        <v>4050.69336</v>
      </c>
      <c r="AM8" s="49">
        <f t="array" ref="AM8">IF(AM$2=1,Assumptions!$P8/12,(SUMIF($D$2:$EE$2,AM$2-1,$D8:$EE8)/12)*(1+XLOOKUP(AM$2,Assumptions!$C$94:$M$94,Assumptions!$C$97:$M$97)))</f>
        <v>4050.69336</v>
      </c>
      <c r="AN8" s="49">
        <f t="array" ref="AN8">IF(AN$2=1,Assumptions!$P8/12,(SUMIF($D$2:$EE$2,AN$2-1,$D8:$EE8)/12)*(1+XLOOKUP(AN$2,Assumptions!$C$94:$M$94,Assumptions!$C$97:$M$97)))</f>
        <v>4131.707227</v>
      </c>
      <c r="AO8" s="49">
        <f t="array" ref="AO8">IF(AO$2=1,Assumptions!$P8/12,(SUMIF($D$2:$EE$2,AO$2-1,$D8:$EE8)/12)*(1+XLOOKUP(AO$2,Assumptions!$C$94:$M$94,Assumptions!$C$97:$M$97)))</f>
        <v>4131.707227</v>
      </c>
      <c r="AP8" s="49">
        <f t="array" ref="AP8">IF(AP$2=1,Assumptions!$P8/12,(SUMIF($D$2:$EE$2,AP$2-1,$D8:$EE8)/12)*(1+XLOOKUP(AP$2,Assumptions!$C$94:$M$94,Assumptions!$C$97:$M$97)))</f>
        <v>4131.707227</v>
      </c>
      <c r="AQ8" s="49">
        <f t="array" ref="AQ8">IF(AQ$2=1,Assumptions!$P8/12,(SUMIF($D$2:$EE$2,AQ$2-1,$D8:$EE8)/12)*(1+XLOOKUP(AQ$2,Assumptions!$C$94:$M$94,Assumptions!$C$97:$M$97)))</f>
        <v>4131.707227</v>
      </c>
      <c r="AR8" s="49">
        <f t="array" ref="AR8">IF(AR$2=1,Assumptions!$P8/12,(SUMIF($D$2:$EE$2,AR$2-1,$D8:$EE8)/12)*(1+XLOOKUP(AR$2,Assumptions!$C$94:$M$94,Assumptions!$C$97:$M$97)))</f>
        <v>4131.707227</v>
      </c>
      <c r="AS8" s="49">
        <f t="array" ref="AS8">IF(AS$2=1,Assumptions!$P8/12,(SUMIF($D$2:$EE$2,AS$2-1,$D8:$EE8)/12)*(1+XLOOKUP(AS$2,Assumptions!$C$94:$M$94,Assumptions!$C$97:$M$97)))</f>
        <v>4131.707227</v>
      </c>
      <c r="AT8" s="49">
        <f t="array" ref="AT8">IF(AT$2=1,Assumptions!$P8/12,(SUMIF($D$2:$EE$2,AT$2-1,$D8:$EE8)/12)*(1+XLOOKUP(AT$2,Assumptions!$C$94:$M$94,Assumptions!$C$97:$M$97)))</f>
        <v>4131.707227</v>
      </c>
      <c r="AU8" s="49">
        <f t="array" ref="AU8">IF(AU$2=1,Assumptions!$P8/12,(SUMIF($D$2:$EE$2,AU$2-1,$D8:$EE8)/12)*(1+XLOOKUP(AU$2,Assumptions!$C$94:$M$94,Assumptions!$C$97:$M$97)))</f>
        <v>4131.707227</v>
      </c>
      <c r="AV8" s="49">
        <f t="array" ref="AV8">IF(AV$2=1,Assumptions!$P8/12,(SUMIF($D$2:$EE$2,AV$2-1,$D8:$EE8)/12)*(1+XLOOKUP(AV$2,Assumptions!$C$94:$M$94,Assumptions!$C$97:$M$97)))</f>
        <v>4131.707227</v>
      </c>
      <c r="AW8" s="49">
        <f t="array" ref="AW8">IF(AW$2=1,Assumptions!$P8/12,(SUMIF($D$2:$EE$2,AW$2-1,$D8:$EE8)/12)*(1+XLOOKUP(AW$2,Assumptions!$C$94:$M$94,Assumptions!$C$97:$M$97)))</f>
        <v>4131.707227</v>
      </c>
      <c r="AX8" s="49">
        <f t="array" ref="AX8">IF(AX$2=1,Assumptions!$P8/12,(SUMIF($D$2:$EE$2,AX$2-1,$D8:$EE8)/12)*(1+XLOOKUP(AX$2,Assumptions!$C$94:$M$94,Assumptions!$C$97:$M$97)))</f>
        <v>4131.707227</v>
      </c>
      <c r="AY8" s="49">
        <f t="array" ref="AY8">IF(AY$2=1,Assumptions!$P8/12,(SUMIF($D$2:$EE$2,AY$2-1,$D8:$EE8)/12)*(1+XLOOKUP(AY$2,Assumptions!$C$94:$M$94,Assumptions!$C$97:$M$97)))</f>
        <v>4131.707227</v>
      </c>
      <c r="AZ8" s="49">
        <f t="array" ref="AZ8">IF(AZ$2=1,Assumptions!$P8/12,(SUMIF($D$2:$EE$2,AZ$2-1,$D8:$EE8)/12)*(1+XLOOKUP(AZ$2,Assumptions!$C$94:$M$94,Assumptions!$C$97:$M$97)))</f>
        <v>4255.658444</v>
      </c>
      <c r="BA8" s="49">
        <f t="array" ref="BA8">IF(BA$2=1,Assumptions!$P8/12,(SUMIF($D$2:$EE$2,BA$2-1,$D8:$EE8)/12)*(1+XLOOKUP(BA$2,Assumptions!$C$94:$M$94,Assumptions!$C$97:$M$97)))</f>
        <v>4255.658444</v>
      </c>
      <c r="BB8" s="49">
        <f t="array" ref="BB8">IF(BB$2=1,Assumptions!$P8/12,(SUMIF($D$2:$EE$2,BB$2-1,$D8:$EE8)/12)*(1+XLOOKUP(BB$2,Assumptions!$C$94:$M$94,Assumptions!$C$97:$M$97)))</f>
        <v>4255.658444</v>
      </c>
      <c r="BC8" s="49">
        <f t="array" ref="BC8">IF(BC$2=1,Assumptions!$P8/12,(SUMIF($D$2:$EE$2,BC$2-1,$D8:$EE8)/12)*(1+XLOOKUP(BC$2,Assumptions!$C$94:$M$94,Assumptions!$C$97:$M$97)))</f>
        <v>4255.658444</v>
      </c>
      <c r="BD8" s="49">
        <f t="array" ref="BD8">IF(BD$2=1,Assumptions!$P8/12,(SUMIF($D$2:$EE$2,BD$2-1,$D8:$EE8)/12)*(1+XLOOKUP(BD$2,Assumptions!$C$94:$M$94,Assumptions!$C$97:$M$97)))</f>
        <v>4255.658444</v>
      </c>
      <c r="BE8" s="49">
        <f t="array" ref="BE8">IF(BE$2=1,Assumptions!$P8/12,(SUMIF($D$2:$EE$2,BE$2-1,$D8:$EE8)/12)*(1+XLOOKUP(BE$2,Assumptions!$C$94:$M$94,Assumptions!$C$97:$M$97)))</f>
        <v>4255.658444</v>
      </c>
      <c r="BF8" s="49">
        <f t="array" ref="BF8">IF(BF$2=1,Assumptions!$P8/12,(SUMIF($D$2:$EE$2,BF$2-1,$D8:$EE8)/12)*(1+XLOOKUP(BF$2,Assumptions!$C$94:$M$94,Assumptions!$C$97:$M$97)))</f>
        <v>4255.658444</v>
      </c>
      <c r="BG8" s="49">
        <f t="array" ref="BG8">IF(BG$2=1,Assumptions!$P8/12,(SUMIF($D$2:$EE$2,BG$2-1,$D8:$EE8)/12)*(1+XLOOKUP(BG$2,Assumptions!$C$94:$M$94,Assumptions!$C$97:$M$97)))</f>
        <v>4255.658444</v>
      </c>
      <c r="BH8" s="49">
        <f t="array" ref="BH8">IF(BH$2=1,Assumptions!$P8/12,(SUMIF($D$2:$EE$2,BH$2-1,$D8:$EE8)/12)*(1+XLOOKUP(BH$2,Assumptions!$C$94:$M$94,Assumptions!$C$97:$M$97)))</f>
        <v>4255.658444</v>
      </c>
      <c r="BI8" s="49">
        <f t="array" ref="BI8">IF(BI$2=1,Assumptions!$P8/12,(SUMIF($D$2:$EE$2,BI$2-1,$D8:$EE8)/12)*(1+XLOOKUP(BI$2,Assumptions!$C$94:$M$94,Assumptions!$C$97:$M$97)))</f>
        <v>4255.658444</v>
      </c>
      <c r="BJ8" s="49">
        <f t="array" ref="BJ8">IF(BJ$2=1,Assumptions!$P8/12,(SUMIF($D$2:$EE$2,BJ$2-1,$D8:$EE8)/12)*(1+XLOOKUP(BJ$2,Assumptions!$C$94:$M$94,Assumptions!$C$97:$M$97)))</f>
        <v>4255.658444</v>
      </c>
      <c r="BK8" s="49">
        <f t="array" ref="BK8">IF(BK$2=1,Assumptions!$P8/12,(SUMIF($D$2:$EE$2,BK$2-1,$D8:$EE8)/12)*(1+XLOOKUP(BK$2,Assumptions!$C$94:$M$94,Assumptions!$C$97:$M$97)))</f>
        <v>4255.658444</v>
      </c>
      <c r="BL8" s="49">
        <f t="array" ref="BL8">IF(BL$2=1,Assumptions!$P8/12,(SUMIF($D$2:$EE$2,BL$2-1,$D8:$EE8)/12)*(1+XLOOKUP(BL$2,Assumptions!$C$94:$M$94,Assumptions!$C$97:$M$97)))</f>
        <v>4383.328197</v>
      </c>
      <c r="BM8" s="49">
        <f t="array" ref="BM8">IF(BM$2=1,Assumptions!$P8/12,(SUMIF($D$2:$EE$2,BM$2-1,$D8:$EE8)/12)*(1+XLOOKUP(BM$2,Assumptions!$C$94:$M$94,Assumptions!$C$97:$M$97)))</f>
        <v>4383.328197</v>
      </c>
      <c r="BN8" s="49">
        <f t="array" ref="BN8">IF(BN$2=1,Assumptions!$P8/12,(SUMIF($D$2:$EE$2,BN$2-1,$D8:$EE8)/12)*(1+XLOOKUP(BN$2,Assumptions!$C$94:$M$94,Assumptions!$C$97:$M$97)))</f>
        <v>4383.328197</v>
      </c>
      <c r="BO8" s="49">
        <f t="array" ref="BO8">IF(BO$2=1,Assumptions!$P8/12,(SUMIF($D$2:$EE$2,BO$2-1,$D8:$EE8)/12)*(1+XLOOKUP(BO$2,Assumptions!$C$94:$M$94,Assumptions!$C$97:$M$97)))</f>
        <v>4383.328197</v>
      </c>
      <c r="BP8" s="49">
        <f t="array" ref="BP8">IF(BP$2=1,Assumptions!$P8/12,(SUMIF($D$2:$EE$2,BP$2-1,$D8:$EE8)/12)*(1+XLOOKUP(BP$2,Assumptions!$C$94:$M$94,Assumptions!$C$97:$M$97)))</f>
        <v>4383.328197</v>
      </c>
      <c r="BQ8" s="49">
        <f t="array" ref="BQ8">IF(BQ$2=1,Assumptions!$P8/12,(SUMIF($D$2:$EE$2,BQ$2-1,$D8:$EE8)/12)*(1+XLOOKUP(BQ$2,Assumptions!$C$94:$M$94,Assumptions!$C$97:$M$97)))</f>
        <v>4383.328197</v>
      </c>
      <c r="BR8" s="49">
        <f t="array" ref="BR8">IF(BR$2=1,Assumptions!$P8/12,(SUMIF($D$2:$EE$2,BR$2-1,$D8:$EE8)/12)*(1+XLOOKUP(BR$2,Assumptions!$C$94:$M$94,Assumptions!$C$97:$M$97)))</f>
        <v>4383.328197</v>
      </c>
      <c r="BS8" s="49">
        <f t="array" ref="BS8">IF(BS$2=1,Assumptions!$P8/12,(SUMIF($D$2:$EE$2,BS$2-1,$D8:$EE8)/12)*(1+XLOOKUP(BS$2,Assumptions!$C$94:$M$94,Assumptions!$C$97:$M$97)))</f>
        <v>4383.328197</v>
      </c>
      <c r="BT8" s="49">
        <f t="array" ref="BT8">IF(BT$2=1,Assumptions!$P8/12,(SUMIF($D$2:$EE$2,BT$2-1,$D8:$EE8)/12)*(1+XLOOKUP(BT$2,Assumptions!$C$94:$M$94,Assumptions!$C$97:$M$97)))</f>
        <v>4383.328197</v>
      </c>
      <c r="BU8" s="49">
        <f t="array" ref="BU8">IF(BU$2=1,Assumptions!$P8/12,(SUMIF($D$2:$EE$2,BU$2-1,$D8:$EE8)/12)*(1+XLOOKUP(BU$2,Assumptions!$C$94:$M$94,Assumptions!$C$97:$M$97)))</f>
        <v>4383.328197</v>
      </c>
      <c r="BV8" s="49">
        <f t="array" ref="BV8">IF(BV$2=1,Assumptions!$P8/12,(SUMIF($D$2:$EE$2,BV$2-1,$D8:$EE8)/12)*(1+XLOOKUP(BV$2,Assumptions!$C$94:$M$94,Assumptions!$C$97:$M$97)))</f>
        <v>4383.328197</v>
      </c>
      <c r="BW8" s="49">
        <f t="array" ref="BW8">IF(BW$2=1,Assumptions!$P8/12,(SUMIF($D$2:$EE$2,BW$2-1,$D8:$EE8)/12)*(1+XLOOKUP(BW$2,Assumptions!$C$94:$M$94,Assumptions!$C$97:$M$97)))</f>
        <v>4383.328197</v>
      </c>
      <c r="BX8" s="49">
        <f t="array" ref="BX8">IF(BX$2=1,Assumptions!$P8/12,(SUMIF($D$2:$EE$2,BX$2-1,$D8:$EE8)/12)*(1+XLOOKUP(BX$2,Assumptions!$C$94:$M$94,Assumptions!$C$97:$M$97)))</f>
        <v>4514.828043</v>
      </c>
      <c r="BY8" s="49">
        <f t="array" ref="BY8">IF(BY$2=1,Assumptions!$P8/12,(SUMIF($D$2:$EE$2,BY$2-1,$D8:$EE8)/12)*(1+XLOOKUP(BY$2,Assumptions!$C$94:$M$94,Assumptions!$C$97:$M$97)))</f>
        <v>4514.828043</v>
      </c>
      <c r="BZ8" s="49">
        <f t="array" ref="BZ8">IF(BZ$2=1,Assumptions!$P8/12,(SUMIF($D$2:$EE$2,BZ$2-1,$D8:$EE8)/12)*(1+XLOOKUP(BZ$2,Assumptions!$C$94:$M$94,Assumptions!$C$97:$M$97)))</f>
        <v>4514.828043</v>
      </c>
      <c r="CA8" s="49">
        <f t="array" ref="CA8">IF(CA$2=1,Assumptions!$P8/12,(SUMIF($D$2:$EE$2,CA$2-1,$D8:$EE8)/12)*(1+XLOOKUP(CA$2,Assumptions!$C$94:$M$94,Assumptions!$C$97:$M$97)))</f>
        <v>4514.828043</v>
      </c>
      <c r="CB8" s="49">
        <f t="array" ref="CB8">IF(CB$2=1,Assumptions!$P8/12,(SUMIF($D$2:$EE$2,CB$2-1,$D8:$EE8)/12)*(1+XLOOKUP(CB$2,Assumptions!$C$94:$M$94,Assumptions!$C$97:$M$97)))</f>
        <v>4514.828043</v>
      </c>
      <c r="CC8" s="49">
        <f t="array" ref="CC8">IF(CC$2=1,Assumptions!$P8/12,(SUMIF($D$2:$EE$2,CC$2-1,$D8:$EE8)/12)*(1+XLOOKUP(CC$2,Assumptions!$C$94:$M$94,Assumptions!$C$97:$M$97)))</f>
        <v>4514.828043</v>
      </c>
      <c r="CD8" s="49">
        <f t="array" ref="CD8">IF(CD$2=1,Assumptions!$P8/12,(SUMIF($D$2:$EE$2,CD$2-1,$D8:$EE8)/12)*(1+XLOOKUP(CD$2,Assumptions!$C$94:$M$94,Assumptions!$C$97:$M$97)))</f>
        <v>4514.828043</v>
      </c>
      <c r="CE8" s="49">
        <f t="array" ref="CE8">IF(CE$2=1,Assumptions!$P8/12,(SUMIF($D$2:$EE$2,CE$2-1,$D8:$EE8)/12)*(1+XLOOKUP(CE$2,Assumptions!$C$94:$M$94,Assumptions!$C$97:$M$97)))</f>
        <v>4514.828043</v>
      </c>
      <c r="CF8" s="49">
        <f t="array" ref="CF8">IF(CF$2=1,Assumptions!$P8/12,(SUMIF($D$2:$EE$2,CF$2-1,$D8:$EE8)/12)*(1+XLOOKUP(CF$2,Assumptions!$C$94:$M$94,Assumptions!$C$97:$M$97)))</f>
        <v>4514.828043</v>
      </c>
      <c r="CG8" s="49">
        <f t="array" ref="CG8">IF(CG$2=1,Assumptions!$P8/12,(SUMIF($D$2:$EE$2,CG$2-1,$D8:$EE8)/12)*(1+XLOOKUP(CG$2,Assumptions!$C$94:$M$94,Assumptions!$C$97:$M$97)))</f>
        <v>4514.828043</v>
      </c>
      <c r="CH8" s="49">
        <f t="array" ref="CH8">IF(CH$2=1,Assumptions!$P8/12,(SUMIF($D$2:$EE$2,CH$2-1,$D8:$EE8)/12)*(1+XLOOKUP(CH$2,Assumptions!$C$94:$M$94,Assumptions!$C$97:$M$97)))</f>
        <v>4514.828043</v>
      </c>
      <c r="CI8" s="49">
        <f t="array" ref="CI8">IF(CI$2=1,Assumptions!$P8/12,(SUMIF($D$2:$EE$2,CI$2-1,$D8:$EE8)/12)*(1+XLOOKUP(CI$2,Assumptions!$C$94:$M$94,Assumptions!$C$97:$M$97)))</f>
        <v>4514.828043</v>
      </c>
      <c r="CJ8" s="49">
        <f t="array" ref="CJ8">IF(CJ$2=1,Assumptions!$P8/12,(SUMIF($D$2:$EE$2,CJ$2-1,$D8:$EE8)/12)*(1+XLOOKUP(CJ$2,Assumptions!$C$94:$M$94,Assumptions!$C$97:$M$97)))</f>
        <v>4650.272885</v>
      </c>
      <c r="CK8" s="49">
        <f t="array" ref="CK8">IF(CK$2=1,Assumptions!$P8/12,(SUMIF($D$2:$EE$2,CK$2-1,$D8:$EE8)/12)*(1+XLOOKUP(CK$2,Assumptions!$C$94:$M$94,Assumptions!$C$97:$M$97)))</f>
        <v>4650.272885</v>
      </c>
      <c r="CL8" s="49">
        <f t="array" ref="CL8">IF(CL$2=1,Assumptions!$P8/12,(SUMIF($D$2:$EE$2,CL$2-1,$D8:$EE8)/12)*(1+XLOOKUP(CL$2,Assumptions!$C$94:$M$94,Assumptions!$C$97:$M$97)))</f>
        <v>4650.272885</v>
      </c>
      <c r="CM8" s="49">
        <f t="array" ref="CM8">IF(CM$2=1,Assumptions!$P8/12,(SUMIF($D$2:$EE$2,CM$2-1,$D8:$EE8)/12)*(1+XLOOKUP(CM$2,Assumptions!$C$94:$M$94,Assumptions!$C$97:$M$97)))</f>
        <v>4650.272885</v>
      </c>
      <c r="CN8" s="49">
        <f t="array" ref="CN8">IF(CN$2=1,Assumptions!$P8/12,(SUMIF($D$2:$EE$2,CN$2-1,$D8:$EE8)/12)*(1+XLOOKUP(CN$2,Assumptions!$C$94:$M$94,Assumptions!$C$97:$M$97)))</f>
        <v>4650.272885</v>
      </c>
      <c r="CO8" s="49">
        <f t="array" ref="CO8">IF(CO$2=1,Assumptions!$P8/12,(SUMIF($D$2:$EE$2,CO$2-1,$D8:$EE8)/12)*(1+XLOOKUP(CO$2,Assumptions!$C$94:$M$94,Assumptions!$C$97:$M$97)))</f>
        <v>4650.272885</v>
      </c>
      <c r="CP8" s="49">
        <f t="array" ref="CP8">IF(CP$2=1,Assumptions!$P8/12,(SUMIF($D$2:$EE$2,CP$2-1,$D8:$EE8)/12)*(1+XLOOKUP(CP$2,Assumptions!$C$94:$M$94,Assumptions!$C$97:$M$97)))</f>
        <v>4650.272885</v>
      </c>
      <c r="CQ8" s="49">
        <f t="array" ref="CQ8">IF(CQ$2=1,Assumptions!$P8/12,(SUMIF($D$2:$EE$2,CQ$2-1,$D8:$EE8)/12)*(1+XLOOKUP(CQ$2,Assumptions!$C$94:$M$94,Assumptions!$C$97:$M$97)))</f>
        <v>4650.272885</v>
      </c>
      <c r="CR8" s="49">
        <f t="array" ref="CR8">IF(CR$2=1,Assumptions!$P8/12,(SUMIF($D$2:$EE$2,CR$2-1,$D8:$EE8)/12)*(1+XLOOKUP(CR$2,Assumptions!$C$94:$M$94,Assumptions!$C$97:$M$97)))</f>
        <v>4650.272885</v>
      </c>
      <c r="CS8" s="49">
        <f t="array" ref="CS8">IF(CS$2=1,Assumptions!$P8/12,(SUMIF($D$2:$EE$2,CS$2-1,$D8:$EE8)/12)*(1+XLOOKUP(CS$2,Assumptions!$C$94:$M$94,Assumptions!$C$97:$M$97)))</f>
        <v>4650.272885</v>
      </c>
      <c r="CT8" s="49">
        <f t="array" ref="CT8">IF(CT$2=1,Assumptions!$P8/12,(SUMIF($D$2:$EE$2,CT$2-1,$D8:$EE8)/12)*(1+XLOOKUP(CT$2,Assumptions!$C$94:$M$94,Assumptions!$C$97:$M$97)))</f>
        <v>4650.272885</v>
      </c>
      <c r="CU8" s="49">
        <f t="array" ref="CU8">IF(CU$2=1,Assumptions!$P8/12,(SUMIF($D$2:$EE$2,CU$2-1,$D8:$EE8)/12)*(1+XLOOKUP(CU$2,Assumptions!$C$94:$M$94,Assumptions!$C$97:$M$97)))</f>
        <v>4650.272885</v>
      </c>
      <c r="CV8" s="49">
        <f t="array" ref="CV8">IF(CV$2=1,Assumptions!$P8/12,(SUMIF($D$2:$EE$2,CV$2-1,$D8:$EE8)/12)*(1+XLOOKUP(CV$2,Assumptions!$C$94:$M$94,Assumptions!$C$97:$M$97)))</f>
        <v>4789.781071</v>
      </c>
      <c r="CW8" s="49">
        <f t="array" ref="CW8">IF(CW$2=1,Assumptions!$P8/12,(SUMIF($D$2:$EE$2,CW$2-1,$D8:$EE8)/12)*(1+XLOOKUP(CW$2,Assumptions!$C$94:$M$94,Assumptions!$C$97:$M$97)))</f>
        <v>4789.781071</v>
      </c>
      <c r="CX8" s="49">
        <f t="array" ref="CX8">IF(CX$2=1,Assumptions!$P8/12,(SUMIF($D$2:$EE$2,CX$2-1,$D8:$EE8)/12)*(1+XLOOKUP(CX$2,Assumptions!$C$94:$M$94,Assumptions!$C$97:$M$97)))</f>
        <v>4789.781071</v>
      </c>
      <c r="CY8" s="49">
        <f t="array" ref="CY8">IF(CY$2=1,Assumptions!$P8/12,(SUMIF($D$2:$EE$2,CY$2-1,$D8:$EE8)/12)*(1+XLOOKUP(CY$2,Assumptions!$C$94:$M$94,Assumptions!$C$97:$M$97)))</f>
        <v>4789.781071</v>
      </c>
      <c r="CZ8" s="49">
        <f t="array" ref="CZ8">IF(CZ$2=1,Assumptions!$P8/12,(SUMIF($D$2:$EE$2,CZ$2-1,$D8:$EE8)/12)*(1+XLOOKUP(CZ$2,Assumptions!$C$94:$M$94,Assumptions!$C$97:$M$97)))</f>
        <v>4789.781071</v>
      </c>
      <c r="DA8" s="49">
        <f t="array" ref="DA8">IF(DA$2=1,Assumptions!$P8/12,(SUMIF($D$2:$EE$2,DA$2-1,$D8:$EE8)/12)*(1+XLOOKUP(DA$2,Assumptions!$C$94:$M$94,Assumptions!$C$97:$M$97)))</f>
        <v>4789.781071</v>
      </c>
      <c r="DB8" s="49">
        <f t="array" ref="DB8">IF(DB$2=1,Assumptions!$P8/12,(SUMIF($D$2:$EE$2,DB$2-1,$D8:$EE8)/12)*(1+XLOOKUP(DB$2,Assumptions!$C$94:$M$94,Assumptions!$C$97:$M$97)))</f>
        <v>4789.781071</v>
      </c>
      <c r="DC8" s="49">
        <f t="array" ref="DC8">IF(DC$2=1,Assumptions!$P8/12,(SUMIF($D$2:$EE$2,DC$2-1,$D8:$EE8)/12)*(1+XLOOKUP(DC$2,Assumptions!$C$94:$M$94,Assumptions!$C$97:$M$97)))</f>
        <v>4789.781071</v>
      </c>
      <c r="DD8" s="49">
        <f t="array" ref="DD8">IF(DD$2=1,Assumptions!$P8/12,(SUMIF($D$2:$EE$2,DD$2-1,$D8:$EE8)/12)*(1+XLOOKUP(DD$2,Assumptions!$C$94:$M$94,Assumptions!$C$97:$M$97)))</f>
        <v>4789.781071</v>
      </c>
      <c r="DE8" s="49">
        <f t="array" ref="DE8">IF(DE$2=1,Assumptions!$P8/12,(SUMIF($D$2:$EE$2,DE$2-1,$D8:$EE8)/12)*(1+XLOOKUP(DE$2,Assumptions!$C$94:$M$94,Assumptions!$C$97:$M$97)))</f>
        <v>4789.781071</v>
      </c>
      <c r="DF8" s="49">
        <f t="array" ref="DF8">IF(DF$2=1,Assumptions!$P8/12,(SUMIF($D$2:$EE$2,DF$2-1,$D8:$EE8)/12)*(1+XLOOKUP(DF$2,Assumptions!$C$94:$M$94,Assumptions!$C$97:$M$97)))</f>
        <v>4789.781071</v>
      </c>
      <c r="DG8" s="49">
        <f t="array" ref="DG8">IF(DG$2=1,Assumptions!$P8/12,(SUMIF($D$2:$EE$2,DG$2-1,$D8:$EE8)/12)*(1+XLOOKUP(DG$2,Assumptions!$C$94:$M$94,Assumptions!$C$97:$M$97)))</f>
        <v>4789.781071</v>
      </c>
      <c r="DH8" s="49">
        <f t="array" ref="DH8">IF(DH$2=1,Assumptions!$P8/12,(SUMIF($D$2:$EE$2,DH$2-1,$D8:$EE8)/12)*(1+XLOOKUP(DH$2,Assumptions!$C$94:$M$94,Assumptions!$C$97:$M$97)))</f>
        <v>4933.474503</v>
      </c>
      <c r="DI8" s="49">
        <f t="array" ref="DI8">IF(DI$2=1,Assumptions!$P8/12,(SUMIF($D$2:$EE$2,DI$2-1,$D8:$EE8)/12)*(1+XLOOKUP(DI$2,Assumptions!$C$94:$M$94,Assumptions!$C$97:$M$97)))</f>
        <v>4933.474503</v>
      </c>
      <c r="DJ8" s="49">
        <f t="array" ref="DJ8">IF(DJ$2=1,Assumptions!$P8/12,(SUMIF($D$2:$EE$2,DJ$2-1,$D8:$EE8)/12)*(1+XLOOKUP(DJ$2,Assumptions!$C$94:$M$94,Assumptions!$C$97:$M$97)))</f>
        <v>4933.474503</v>
      </c>
      <c r="DK8" s="49">
        <f t="array" ref="DK8">IF(DK$2=1,Assumptions!$P8/12,(SUMIF($D$2:$EE$2,DK$2-1,$D8:$EE8)/12)*(1+XLOOKUP(DK$2,Assumptions!$C$94:$M$94,Assumptions!$C$97:$M$97)))</f>
        <v>4933.474503</v>
      </c>
      <c r="DL8" s="49">
        <f t="array" ref="DL8">IF(DL$2=1,Assumptions!$P8/12,(SUMIF($D$2:$EE$2,DL$2-1,$D8:$EE8)/12)*(1+XLOOKUP(DL$2,Assumptions!$C$94:$M$94,Assumptions!$C$97:$M$97)))</f>
        <v>4933.474503</v>
      </c>
      <c r="DM8" s="49">
        <f t="array" ref="DM8">IF(DM$2=1,Assumptions!$P8/12,(SUMIF($D$2:$EE$2,DM$2-1,$D8:$EE8)/12)*(1+XLOOKUP(DM$2,Assumptions!$C$94:$M$94,Assumptions!$C$97:$M$97)))</f>
        <v>4933.474503</v>
      </c>
      <c r="DN8" s="49">
        <f t="array" ref="DN8">IF(DN$2=1,Assumptions!$P8/12,(SUMIF($D$2:$EE$2,DN$2-1,$D8:$EE8)/12)*(1+XLOOKUP(DN$2,Assumptions!$C$94:$M$94,Assumptions!$C$97:$M$97)))</f>
        <v>4933.474503</v>
      </c>
      <c r="DO8" s="49">
        <f t="array" ref="DO8">IF(DO$2=1,Assumptions!$P8/12,(SUMIF($D$2:$EE$2,DO$2-1,$D8:$EE8)/12)*(1+XLOOKUP(DO$2,Assumptions!$C$94:$M$94,Assumptions!$C$97:$M$97)))</f>
        <v>4933.474503</v>
      </c>
      <c r="DP8" s="49">
        <f t="array" ref="DP8">IF(DP$2=1,Assumptions!$P8/12,(SUMIF($D$2:$EE$2,DP$2-1,$D8:$EE8)/12)*(1+XLOOKUP(DP$2,Assumptions!$C$94:$M$94,Assumptions!$C$97:$M$97)))</f>
        <v>4933.474503</v>
      </c>
      <c r="DQ8" s="49">
        <f t="array" ref="DQ8">IF(DQ$2=1,Assumptions!$P8/12,(SUMIF($D$2:$EE$2,DQ$2-1,$D8:$EE8)/12)*(1+XLOOKUP(DQ$2,Assumptions!$C$94:$M$94,Assumptions!$C$97:$M$97)))</f>
        <v>4933.474503</v>
      </c>
      <c r="DR8" s="49">
        <f t="array" ref="DR8">IF(DR$2=1,Assumptions!$P8/12,(SUMIF($D$2:$EE$2,DR$2-1,$D8:$EE8)/12)*(1+XLOOKUP(DR$2,Assumptions!$C$94:$M$94,Assumptions!$C$97:$M$97)))</f>
        <v>4933.474503</v>
      </c>
      <c r="DS8" s="49">
        <f t="array" ref="DS8">IF(DS$2=1,Assumptions!$P8/12,(SUMIF($D$2:$EE$2,DS$2-1,$D8:$EE8)/12)*(1+XLOOKUP(DS$2,Assumptions!$C$94:$M$94,Assumptions!$C$97:$M$97)))</f>
        <v>4933.474503</v>
      </c>
      <c r="DT8" s="49">
        <f t="array" ref="DT8">IF(DT$2=1,Assumptions!$P8/12,(SUMIF($D$2:$EE$2,DT$2-1,$D8:$EE8)/12)*(1+XLOOKUP(DT$2,Assumptions!$C$94:$M$94,Assumptions!$C$97:$M$97)))</f>
        <v>5081.478738</v>
      </c>
      <c r="DU8" s="49">
        <f t="array" ref="DU8">IF(DU$2=1,Assumptions!$P8/12,(SUMIF($D$2:$EE$2,DU$2-1,$D8:$EE8)/12)*(1+XLOOKUP(DU$2,Assumptions!$C$94:$M$94,Assumptions!$C$97:$M$97)))</f>
        <v>5081.478738</v>
      </c>
      <c r="DV8" s="49">
        <f t="array" ref="DV8">IF(DV$2=1,Assumptions!$P8/12,(SUMIF($D$2:$EE$2,DV$2-1,$D8:$EE8)/12)*(1+XLOOKUP(DV$2,Assumptions!$C$94:$M$94,Assumptions!$C$97:$M$97)))</f>
        <v>5081.478738</v>
      </c>
      <c r="DW8" s="49">
        <f t="array" ref="DW8">IF(DW$2=1,Assumptions!$P8/12,(SUMIF($D$2:$EE$2,DW$2-1,$D8:$EE8)/12)*(1+XLOOKUP(DW$2,Assumptions!$C$94:$M$94,Assumptions!$C$97:$M$97)))</f>
        <v>5081.478738</v>
      </c>
      <c r="DX8" s="49">
        <f t="array" ref="DX8">IF(DX$2=1,Assumptions!$P8/12,(SUMIF($D$2:$EE$2,DX$2-1,$D8:$EE8)/12)*(1+XLOOKUP(DX$2,Assumptions!$C$94:$M$94,Assumptions!$C$97:$M$97)))</f>
        <v>5081.478738</v>
      </c>
      <c r="DY8" s="49">
        <f t="array" ref="DY8">IF(DY$2=1,Assumptions!$P8/12,(SUMIF($D$2:$EE$2,DY$2-1,$D8:$EE8)/12)*(1+XLOOKUP(DY$2,Assumptions!$C$94:$M$94,Assumptions!$C$97:$M$97)))</f>
        <v>5081.478738</v>
      </c>
      <c r="DZ8" s="49">
        <f t="array" ref="DZ8">IF(DZ$2=1,Assumptions!$P8/12,(SUMIF($D$2:$EE$2,DZ$2-1,$D8:$EE8)/12)*(1+XLOOKUP(DZ$2,Assumptions!$C$94:$M$94,Assumptions!$C$97:$M$97)))</f>
        <v>5081.478738</v>
      </c>
      <c r="EA8" s="49">
        <f t="array" ref="EA8">IF(EA$2=1,Assumptions!$P8/12,(SUMIF($D$2:$EE$2,EA$2-1,$D8:$EE8)/12)*(1+XLOOKUP(EA$2,Assumptions!$C$94:$M$94,Assumptions!$C$97:$M$97)))</f>
        <v>5081.478738</v>
      </c>
      <c r="EB8" s="49">
        <f t="array" ref="EB8">IF(EB$2=1,Assumptions!$P8/12,(SUMIF($D$2:$EE$2,EB$2-1,$D8:$EE8)/12)*(1+XLOOKUP(EB$2,Assumptions!$C$94:$M$94,Assumptions!$C$97:$M$97)))</f>
        <v>5081.478738</v>
      </c>
      <c r="EC8" s="49">
        <f t="array" ref="EC8">IF(EC$2=1,Assumptions!$P8/12,(SUMIF($D$2:$EE$2,EC$2-1,$D8:$EE8)/12)*(1+XLOOKUP(EC$2,Assumptions!$C$94:$M$94,Assumptions!$C$97:$M$97)))</f>
        <v>5081.478738</v>
      </c>
      <c r="ED8" s="49">
        <f t="array" ref="ED8">IF(ED$2=1,Assumptions!$P8/12,(SUMIF($D$2:$EE$2,ED$2-1,$D8:$EE8)/12)*(1+XLOOKUP(ED$2,Assumptions!$C$94:$M$94,Assumptions!$C$97:$M$97)))</f>
        <v>5081.478738</v>
      </c>
      <c r="EE8" s="49">
        <f t="array" ref="EE8">IF(EE$2=1,Assumptions!$P8/12,(SUMIF($D$2:$EE$2,EE$2-1,$D8:$EE8)/12)*(1+XLOOKUP(EE$2,Assumptions!$C$94:$M$94,Assumptions!$C$97:$M$97)))</f>
        <v>5081.478738</v>
      </c>
    </row>
    <row r="9" ht="15.75" customHeight="1">
      <c r="A9" s="1"/>
      <c r="B9" s="1"/>
      <c r="C9" s="1" t="str">
        <f>Assumptions!J9</f>
        <v>1 Bedroom D&amp;E L1 &amp; L2</v>
      </c>
      <c r="D9" s="49">
        <f t="array" ref="D9">IF(D$2=1,Assumptions!$P9/12,(SUMIF($D$2:$EE$2,D$2-1,$D9:$EE9)/12)*(1+XLOOKUP(D$2,Assumptions!$C$94:$M$94,Assumptions!$C$97:$M$97)))</f>
        <v>2296.9</v>
      </c>
      <c r="E9" s="49">
        <f t="array" ref="E9">IF(E$2=1,Assumptions!$P9/12,(SUMIF($D$2:$EE$2,E$2-1,$D9:$EE9)/12)*(1+XLOOKUP(E$2,Assumptions!$C$94:$M$94,Assumptions!$C$97:$M$97)))</f>
        <v>2296.9</v>
      </c>
      <c r="F9" s="49">
        <f t="array" ref="F9">IF(F$2=1,Assumptions!$P9/12,(SUMIF($D$2:$EE$2,F$2-1,$D9:$EE9)/12)*(1+XLOOKUP(F$2,Assumptions!$C$94:$M$94,Assumptions!$C$97:$M$97)))</f>
        <v>2296.9</v>
      </c>
      <c r="G9" s="49">
        <f t="array" ref="G9">IF(G$2=1,Assumptions!$P9/12,(SUMIF($D$2:$EE$2,G$2-1,$D9:$EE9)/12)*(1+XLOOKUP(G$2,Assumptions!$C$94:$M$94,Assumptions!$C$97:$M$97)))</f>
        <v>2296.9</v>
      </c>
      <c r="H9" s="49">
        <f t="array" ref="H9">IF(H$2=1,Assumptions!$P9/12,(SUMIF($D$2:$EE$2,H$2-1,$D9:$EE9)/12)*(1+XLOOKUP(H$2,Assumptions!$C$94:$M$94,Assumptions!$C$97:$M$97)))</f>
        <v>2296.9</v>
      </c>
      <c r="I9" s="49">
        <f t="array" ref="I9">IF(I$2=1,Assumptions!$P9/12,(SUMIF($D$2:$EE$2,I$2-1,$D9:$EE9)/12)*(1+XLOOKUP(I$2,Assumptions!$C$94:$M$94,Assumptions!$C$97:$M$97)))</f>
        <v>2296.9</v>
      </c>
      <c r="J9" s="49">
        <f t="array" ref="J9">IF(J$2=1,Assumptions!$P9/12,(SUMIF($D$2:$EE$2,J$2-1,$D9:$EE9)/12)*(1+XLOOKUP(J$2,Assumptions!$C$94:$M$94,Assumptions!$C$97:$M$97)))</f>
        <v>2296.9</v>
      </c>
      <c r="K9" s="49">
        <f t="array" ref="K9">IF(K$2=1,Assumptions!$P9/12,(SUMIF($D$2:$EE$2,K$2-1,$D9:$EE9)/12)*(1+XLOOKUP(K$2,Assumptions!$C$94:$M$94,Assumptions!$C$97:$M$97)))</f>
        <v>2296.9</v>
      </c>
      <c r="L9" s="49">
        <f t="array" ref="L9">IF(L$2=1,Assumptions!$P9/12,(SUMIF($D$2:$EE$2,L$2-1,$D9:$EE9)/12)*(1+XLOOKUP(L$2,Assumptions!$C$94:$M$94,Assumptions!$C$97:$M$97)))</f>
        <v>2296.9</v>
      </c>
      <c r="M9" s="49">
        <f t="array" ref="M9">IF(M$2=1,Assumptions!$P9/12,(SUMIF($D$2:$EE$2,M$2-1,$D9:$EE9)/12)*(1+XLOOKUP(M$2,Assumptions!$C$94:$M$94,Assumptions!$C$97:$M$97)))</f>
        <v>2296.9</v>
      </c>
      <c r="N9" s="49">
        <f t="array" ref="N9">IF(N$2=1,Assumptions!$P9/12,(SUMIF($D$2:$EE$2,N$2-1,$D9:$EE9)/12)*(1+XLOOKUP(N$2,Assumptions!$C$94:$M$94,Assumptions!$C$97:$M$97)))</f>
        <v>2296.9</v>
      </c>
      <c r="O9" s="49">
        <f t="array" ref="O9">IF(O$2=1,Assumptions!$P9/12,(SUMIF($D$2:$EE$2,O$2-1,$D9:$EE9)/12)*(1+XLOOKUP(O$2,Assumptions!$C$94:$M$94,Assumptions!$C$97:$M$97)))</f>
        <v>2296.9</v>
      </c>
      <c r="P9" s="49">
        <f t="array" ref="P9">IF(P$2=1,Assumptions!$P9/12,(SUMIF($D$2:$EE$2,P$2-1,$D9:$EE9)/12)*(1+XLOOKUP(P$2,Assumptions!$C$94:$M$94,Assumptions!$C$97:$M$97)))</f>
        <v>2342.838</v>
      </c>
      <c r="Q9" s="49">
        <f t="array" ref="Q9">IF(Q$2=1,Assumptions!$P9/12,(SUMIF($D$2:$EE$2,Q$2-1,$D9:$EE9)/12)*(1+XLOOKUP(Q$2,Assumptions!$C$94:$M$94,Assumptions!$C$97:$M$97)))</f>
        <v>2342.838</v>
      </c>
      <c r="R9" s="49">
        <f t="array" ref="R9">IF(R$2=1,Assumptions!$P9/12,(SUMIF($D$2:$EE$2,R$2-1,$D9:$EE9)/12)*(1+XLOOKUP(R$2,Assumptions!$C$94:$M$94,Assumptions!$C$97:$M$97)))</f>
        <v>2342.838</v>
      </c>
      <c r="S9" s="49">
        <f t="array" ref="S9">IF(S$2=1,Assumptions!$P9/12,(SUMIF($D$2:$EE$2,S$2-1,$D9:$EE9)/12)*(1+XLOOKUP(S$2,Assumptions!$C$94:$M$94,Assumptions!$C$97:$M$97)))</f>
        <v>2342.838</v>
      </c>
      <c r="T9" s="49">
        <f t="array" ref="T9">IF(T$2=1,Assumptions!$P9/12,(SUMIF($D$2:$EE$2,T$2-1,$D9:$EE9)/12)*(1+XLOOKUP(T$2,Assumptions!$C$94:$M$94,Assumptions!$C$97:$M$97)))</f>
        <v>2342.838</v>
      </c>
      <c r="U9" s="49">
        <f t="array" ref="U9">IF(U$2=1,Assumptions!$P9/12,(SUMIF($D$2:$EE$2,U$2-1,$D9:$EE9)/12)*(1+XLOOKUP(U$2,Assumptions!$C$94:$M$94,Assumptions!$C$97:$M$97)))</f>
        <v>2342.838</v>
      </c>
      <c r="V9" s="49">
        <f t="array" ref="V9">IF(V$2=1,Assumptions!$P9/12,(SUMIF($D$2:$EE$2,V$2-1,$D9:$EE9)/12)*(1+XLOOKUP(V$2,Assumptions!$C$94:$M$94,Assumptions!$C$97:$M$97)))</f>
        <v>2342.838</v>
      </c>
      <c r="W9" s="49">
        <f t="array" ref="W9">IF(W$2=1,Assumptions!$P9/12,(SUMIF($D$2:$EE$2,W$2-1,$D9:$EE9)/12)*(1+XLOOKUP(W$2,Assumptions!$C$94:$M$94,Assumptions!$C$97:$M$97)))</f>
        <v>2342.838</v>
      </c>
      <c r="X9" s="49">
        <f t="array" ref="X9">IF(X$2=1,Assumptions!$P9/12,(SUMIF($D$2:$EE$2,X$2-1,$D9:$EE9)/12)*(1+XLOOKUP(X$2,Assumptions!$C$94:$M$94,Assumptions!$C$97:$M$97)))</f>
        <v>2342.838</v>
      </c>
      <c r="Y9" s="49">
        <f t="array" ref="Y9">IF(Y$2=1,Assumptions!$P9/12,(SUMIF($D$2:$EE$2,Y$2-1,$D9:$EE9)/12)*(1+XLOOKUP(Y$2,Assumptions!$C$94:$M$94,Assumptions!$C$97:$M$97)))</f>
        <v>2342.838</v>
      </c>
      <c r="Z9" s="49">
        <f t="array" ref="Z9">IF(Z$2=1,Assumptions!$P9/12,(SUMIF($D$2:$EE$2,Z$2-1,$D9:$EE9)/12)*(1+XLOOKUP(Z$2,Assumptions!$C$94:$M$94,Assumptions!$C$97:$M$97)))</f>
        <v>2342.838</v>
      </c>
      <c r="AA9" s="49">
        <f t="array" ref="AA9">IF(AA$2=1,Assumptions!$P9/12,(SUMIF($D$2:$EE$2,AA$2-1,$D9:$EE9)/12)*(1+XLOOKUP(AA$2,Assumptions!$C$94:$M$94,Assumptions!$C$97:$M$97)))</f>
        <v>2342.838</v>
      </c>
      <c r="AB9" s="49">
        <f t="array" ref="AB9">IF(AB$2=1,Assumptions!$P9/12,(SUMIF($D$2:$EE$2,AB$2-1,$D9:$EE9)/12)*(1+XLOOKUP(AB$2,Assumptions!$C$94:$M$94,Assumptions!$C$97:$M$97)))</f>
        <v>2389.69476</v>
      </c>
      <c r="AC9" s="49">
        <f t="array" ref="AC9">IF(AC$2=1,Assumptions!$P9/12,(SUMIF($D$2:$EE$2,AC$2-1,$D9:$EE9)/12)*(1+XLOOKUP(AC$2,Assumptions!$C$94:$M$94,Assumptions!$C$97:$M$97)))</f>
        <v>2389.69476</v>
      </c>
      <c r="AD9" s="49">
        <f t="array" ref="AD9">IF(AD$2=1,Assumptions!$P9/12,(SUMIF($D$2:$EE$2,AD$2-1,$D9:$EE9)/12)*(1+XLOOKUP(AD$2,Assumptions!$C$94:$M$94,Assumptions!$C$97:$M$97)))</f>
        <v>2389.69476</v>
      </c>
      <c r="AE9" s="49">
        <f t="array" ref="AE9">IF(AE$2=1,Assumptions!$P9/12,(SUMIF($D$2:$EE$2,AE$2-1,$D9:$EE9)/12)*(1+XLOOKUP(AE$2,Assumptions!$C$94:$M$94,Assumptions!$C$97:$M$97)))</f>
        <v>2389.69476</v>
      </c>
      <c r="AF9" s="49">
        <f t="array" ref="AF9">IF(AF$2=1,Assumptions!$P9/12,(SUMIF($D$2:$EE$2,AF$2-1,$D9:$EE9)/12)*(1+XLOOKUP(AF$2,Assumptions!$C$94:$M$94,Assumptions!$C$97:$M$97)))</f>
        <v>2389.69476</v>
      </c>
      <c r="AG9" s="49">
        <f t="array" ref="AG9">IF(AG$2=1,Assumptions!$P9/12,(SUMIF($D$2:$EE$2,AG$2-1,$D9:$EE9)/12)*(1+XLOOKUP(AG$2,Assumptions!$C$94:$M$94,Assumptions!$C$97:$M$97)))</f>
        <v>2389.69476</v>
      </c>
      <c r="AH9" s="49">
        <f t="array" ref="AH9">IF(AH$2=1,Assumptions!$P9/12,(SUMIF($D$2:$EE$2,AH$2-1,$D9:$EE9)/12)*(1+XLOOKUP(AH$2,Assumptions!$C$94:$M$94,Assumptions!$C$97:$M$97)))</f>
        <v>2389.69476</v>
      </c>
      <c r="AI9" s="49">
        <f t="array" ref="AI9">IF(AI$2=1,Assumptions!$P9/12,(SUMIF($D$2:$EE$2,AI$2-1,$D9:$EE9)/12)*(1+XLOOKUP(AI$2,Assumptions!$C$94:$M$94,Assumptions!$C$97:$M$97)))</f>
        <v>2389.69476</v>
      </c>
      <c r="AJ9" s="49">
        <f t="array" ref="AJ9">IF(AJ$2=1,Assumptions!$P9/12,(SUMIF($D$2:$EE$2,AJ$2-1,$D9:$EE9)/12)*(1+XLOOKUP(AJ$2,Assumptions!$C$94:$M$94,Assumptions!$C$97:$M$97)))</f>
        <v>2389.69476</v>
      </c>
      <c r="AK9" s="49">
        <f t="array" ref="AK9">IF(AK$2=1,Assumptions!$P9/12,(SUMIF($D$2:$EE$2,AK$2-1,$D9:$EE9)/12)*(1+XLOOKUP(AK$2,Assumptions!$C$94:$M$94,Assumptions!$C$97:$M$97)))</f>
        <v>2389.69476</v>
      </c>
      <c r="AL9" s="49">
        <f t="array" ref="AL9">IF(AL$2=1,Assumptions!$P9/12,(SUMIF($D$2:$EE$2,AL$2-1,$D9:$EE9)/12)*(1+XLOOKUP(AL$2,Assumptions!$C$94:$M$94,Assumptions!$C$97:$M$97)))</f>
        <v>2389.69476</v>
      </c>
      <c r="AM9" s="49">
        <f t="array" ref="AM9">IF(AM$2=1,Assumptions!$P9/12,(SUMIF($D$2:$EE$2,AM$2-1,$D9:$EE9)/12)*(1+XLOOKUP(AM$2,Assumptions!$C$94:$M$94,Assumptions!$C$97:$M$97)))</f>
        <v>2389.69476</v>
      </c>
      <c r="AN9" s="49">
        <f t="array" ref="AN9">IF(AN$2=1,Assumptions!$P9/12,(SUMIF($D$2:$EE$2,AN$2-1,$D9:$EE9)/12)*(1+XLOOKUP(AN$2,Assumptions!$C$94:$M$94,Assumptions!$C$97:$M$97)))</f>
        <v>2437.488655</v>
      </c>
      <c r="AO9" s="49">
        <f t="array" ref="AO9">IF(AO$2=1,Assumptions!$P9/12,(SUMIF($D$2:$EE$2,AO$2-1,$D9:$EE9)/12)*(1+XLOOKUP(AO$2,Assumptions!$C$94:$M$94,Assumptions!$C$97:$M$97)))</f>
        <v>2437.488655</v>
      </c>
      <c r="AP9" s="49">
        <f t="array" ref="AP9">IF(AP$2=1,Assumptions!$P9/12,(SUMIF($D$2:$EE$2,AP$2-1,$D9:$EE9)/12)*(1+XLOOKUP(AP$2,Assumptions!$C$94:$M$94,Assumptions!$C$97:$M$97)))</f>
        <v>2437.488655</v>
      </c>
      <c r="AQ9" s="49">
        <f t="array" ref="AQ9">IF(AQ$2=1,Assumptions!$P9/12,(SUMIF($D$2:$EE$2,AQ$2-1,$D9:$EE9)/12)*(1+XLOOKUP(AQ$2,Assumptions!$C$94:$M$94,Assumptions!$C$97:$M$97)))</f>
        <v>2437.488655</v>
      </c>
      <c r="AR9" s="49">
        <f t="array" ref="AR9">IF(AR$2=1,Assumptions!$P9/12,(SUMIF($D$2:$EE$2,AR$2-1,$D9:$EE9)/12)*(1+XLOOKUP(AR$2,Assumptions!$C$94:$M$94,Assumptions!$C$97:$M$97)))</f>
        <v>2437.488655</v>
      </c>
      <c r="AS9" s="49">
        <f t="array" ref="AS9">IF(AS$2=1,Assumptions!$P9/12,(SUMIF($D$2:$EE$2,AS$2-1,$D9:$EE9)/12)*(1+XLOOKUP(AS$2,Assumptions!$C$94:$M$94,Assumptions!$C$97:$M$97)))</f>
        <v>2437.488655</v>
      </c>
      <c r="AT9" s="49">
        <f t="array" ref="AT9">IF(AT$2=1,Assumptions!$P9/12,(SUMIF($D$2:$EE$2,AT$2-1,$D9:$EE9)/12)*(1+XLOOKUP(AT$2,Assumptions!$C$94:$M$94,Assumptions!$C$97:$M$97)))</f>
        <v>2437.488655</v>
      </c>
      <c r="AU9" s="49">
        <f t="array" ref="AU9">IF(AU$2=1,Assumptions!$P9/12,(SUMIF($D$2:$EE$2,AU$2-1,$D9:$EE9)/12)*(1+XLOOKUP(AU$2,Assumptions!$C$94:$M$94,Assumptions!$C$97:$M$97)))</f>
        <v>2437.488655</v>
      </c>
      <c r="AV9" s="49">
        <f t="array" ref="AV9">IF(AV$2=1,Assumptions!$P9/12,(SUMIF($D$2:$EE$2,AV$2-1,$D9:$EE9)/12)*(1+XLOOKUP(AV$2,Assumptions!$C$94:$M$94,Assumptions!$C$97:$M$97)))</f>
        <v>2437.488655</v>
      </c>
      <c r="AW9" s="49">
        <f t="array" ref="AW9">IF(AW$2=1,Assumptions!$P9/12,(SUMIF($D$2:$EE$2,AW$2-1,$D9:$EE9)/12)*(1+XLOOKUP(AW$2,Assumptions!$C$94:$M$94,Assumptions!$C$97:$M$97)))</f>
        <v>2437.488655</v>
      </c>
      <c r="AX9" s="49">
        <f t="array" ref="AX9">IF(AX$2=1,Assumptions!$P9/12,(SUMIF($D$2:$EE$2,AX$2-1,$D9:$EE9)/12)*(1+XLOOKUP(AX$2,Assumptions!$C$94:$M$94,Assumptions!$C$97:$M$97)))</f>
        <v>2437.488655</v>
      </c>
      <c r="AY9" s="49">
        <f t="array" ref="AY9">IF(AY$2=1,Assumptions!$P9/12,(SUMIF($D$2:$EE$2,AY$2-1,$D9:$EE9)/12)*(1+XLOOKUP(AY$2,Assumptions!$C$94:$M$94,Assumptions!$C$97:$M$97)))</f>
        <v>2437.488655</v>
      </c>
      <c r="AZ9" s="49">
        <f t="array" ref="AZ9">IF(AZ$2=1,Assumptions!$P9/12,(SUMIF($D$2:$EE$2,AZ$2-1,$D9:$EE9)/12)*(1+XLOOKUP(AZ$2,Assumptions!$C$94:$M$94,Assumptions!$C$97:$M$97)))</f>
        <v>2510.613315</v>
      </c>
      <c r="BA9" s="49">
        <f t="array" ref="BA9">IF(BA$2=1,Assumptions!$P9/12,(SUMIF($D$2:$EE$2,BA$2-1,$D9:$EE9)/12)*(1+XLOOKUP(BA$2,Assumptions!$C$94:$M$94,Assumptions!$C$97:$M$97)))</f>
        <v>2510.613315</v>
      </c>
      <c r="BB9" s="49">
        <f t="array" ref="BB9">IF(BB$2=1,Assumptions!$P9/12,(SUMIF($D$2:$EE$2,BB$2-1,$D9:$EE9)/12)*(1+XLOOKUP(BB$2,Assumptions!$C$94:$M$94,Assumptions!$C$97:$M$97)))</f>
        <v>2510.613315</v>
      </c>
      <c r="BC9" s="49">
        <f t="array" ref="BC9">IF(BC$2=1,Assumptions!$P9/12,(SUMIF($D$2:$EE$2,BC$2-1,$D9:$EE9)/12)*(1+XLOOKUP(BC$2,Assumptions!$C$94:$M$94,Assumptions!$C$97:$M$97)))</f>
        <v>2510.613315</v>
      </c>
      <c r="BD9" s="49">
        <f t="array" ref="BD9">IF(BD$2=1,Assumptions!$P9/12,(SUMIF($D$2:$EE$2,BD$2-1,$D9:$EE9)/12)*(1+XLOOKUP(BD$2,Assumptions!$C$94:$M$94,Assumptions!$C$97:$M$97)))</f>
        <v>2510.613315</v>
      </c>
      <c r="BE9" s="49">
        <f t="array" ref="BE9">IF(BE$2=1,Assumptions!$P9/12,(SUMIF($D$2:$EE$2,BE$2-1,$D9:$EE9)/12)*(1+XLOOKUP(BE$2,Assumptions!$C$94:$M$94,Assumptions!$C$97:$M$97)))</f>
        <v>2510.613315</v>
      </c>
      <c r="BF9" s="49">
        <f t="array" ref="BF9">IF(BF$2=1,Assumptions!$P9/12,(SUMIF($D$2:$EE$2,BF$2-1,$D9:$EE9)/12)*(1+XLOOKUP(BF$2,Assumptions!$C$94:$M$94,Assumptions!$C$97:$M$97)))</f>
        <v>2510.613315</v>
      </c>
      <c r="BG9" s="49">
        <f t="array" ref="BG9">IF(BG$2=1,Assumptions!$P9/12,(SUMIF($D$2:$EE$2,BG$2-1,$D9:$EE9)/12)*(1+XLOOKUP(BG$2,Assumptions!$C$94:$M$94,Assumptions!$C$97:$M$97)))</f>
        <v>2510.613315</v>
      </c>
      <c r="BH9" s="49">
        <f t="array" ref="BH9">IF(BH$2=1,Assumptions!$P9/12,(SUMIF($D$2:$EE$2,BH$2-1,$D9:$EE9)/12)*(1+XLOOKUP(BH$2,Assumptions!$C$94:$M$94,Assumptions!$C$97:$M$97)))</f>
        <v>2510.613315</v>
      </c>
      <c r="BI9" s="49">
        <f t="array" ref="BI9">IF(BI$2=1,Assumptions!$P9/12,(SUMIF($D$2:$EE$2,BI$2-1,$D9:$EE9)/12)*(1+XLOOKUP(BI$2,Assumptions!$C$94:$M$94,Assumptions!$C$97:$M$97)))</f>
        <v>2510.613315</v>
      </c>
      <c r="BJ9" s="49">
        <f t="array" ref="BJ9">IF(BJ$2=1,Assumptions!$P9/12,(SUMIF($D$2:$EE$2,BJ$2-1,$D9:$EE9)/12)*(1+XLOOKUP(BJ$2,Assumptions!$C$94:$M$94,Assumptions!$C$97:$M$97)))</f>
        <v>2510.613315</v>
      </c>
      <c r="BK9" s="49">
        <f t="array" ref="BK9">IF(BK$2=1,Assumptions!$P9/12,(SUMIF($D$2:$EE$2,BK$2-1,$D9:$EE9)/12)*(1+XLOOKUP(BK$2,Assumptions!$C$94:$M$94,Assumptions!$C$97:$M$97)))</f>
        <v>2510.613315</v>
      </c>
      <c r="BL9" s="49">
        <f t="array" ref="BL9">IF(BL$2=1,Assumptions!$P9/12,(SUMIF($D$2:$EE$2,BL$2-1,$D9:$EE9)/12)*(1+XLOOKUP(BL$2,Assumptions!$C$94:$M$94,Assumptions!$C$97:$M$97)))</f>
        <v>2585.931714</v>
      </c>
      <c r="BM9" s="49">
        <f t="array" ref="BM9">IF(BM$2=1,Assumptions!$P9/12,(SUMIF($D$2:$EE$2,BM$2-1,$D9:$EE9)/12)*(1+XLOOKUP(BM$2,Assumptions!$C$94:$M$94,Assumptions!$C$97:$M$97)))</f>
        <v>2585.931714</v>
      </c>
      <c r="BN9" s="49">
        <f t="array" ref="BN9">IF(BN$2=1,Assumptions!$P9/12,(SUMIF($D$2:$EE$2,BN$2-1,$D9:$EE9)/12)*(1+XLOOKUP(BN$2,Assumptions!$C$94:$M$94,Assumptions!$C$97:$M$97)))</f>
        <v>2585.931714</v>
      </c>
      <c r="BO9" s="49">
        <f t="array" ref="BO9">IF(BO$2=1,Assumptions!$P9/12,(SUMIF($D$2:$EE$2,BO$2-1,$D9:$EE9)/12)*(1+XLOOKUP(BO$2,Assumptions!$C$94:$M$94,Assumptions!$C$97:$M$97)))</f>
        <v>2585.931714</v>
      </c>
      <c r="BP9" s="49">
        <f t="array" ref="BP9">IF(BP$2=1,Assumptions!$P9/12,(SUMIF($D$2:$EE$2,BP$2-1,$D9:$EE9)/12)*(1+XLOOKUP(BP$2,Assumptions!$C$94:$M$94,Assumptions!$C$97:$M$97)))</f>
        <v>2585.931714</v>
      </c>
      <c r="BQ9" s="49">
        <f t="array" ref="BQ9">IF(BQ$2=1,Assumptions!$P9/12,(SUMIF($D$2:$EE$2,BQ$2-1,$D9:$EE9)/12)*(1+XLOOKUP(BQ$2,Assumptions!$C$94:$M$94,Assumptions!$C$97:$M$97)))</f>
        <v>2585.931714</v>
      </c>
      <c r="BR9" s="49">
        <f t="array" ref="BR9">IF(BR$2=1,Assumptions!$P9/12,(SUMIF($D$2:$EE$2,BR$2-1,$D9:$EE9)/12)*(1+XLOOKUP(BR$2,Assumptions!$C$94:$M$94,Assumptions!$C$97:$M$97)))</f>
        <v>2585.931714</v>
      </c>
      <c r="BS9" s="49">
        <f t="array" ref="BS9">IF(BS$2=1,Assumptions!$P9/12,(SUMIF($D$2:$EE$2,BS$2-1,$D9:$EE9)/12)*(1+XLOOKUP(BS$2,Assumptions!$C$94:$M$94,Assumptions!$C$97:$M$97)))</f>
        <v>2585.931714</v>
      </c>
      <c r="BT9" s="49">
        <f t="array" ref="BT9">IF(BT$2=1,Assumptions!$P9/12,(SUMIF($D$2:$EE$2,BT$2-1,$D9:$EE9)/12)*(1+XLOOKUP(BT$2,Assumptions!$C$94:$M$94,Assumptions!$C$97:$M$97)))</f>
        <v>2585.931714</v>
      </c>
      <c r="BU9" s="49">
        <f t="array" ref="BU9">IF(BU$2=1,Assumptions!$P9/12,(SUMIF($D$2:$EE$2,BU$2-1,$D9:$EE9)/12)*(1+XLOOKUP(BU$2,Assumptions!$C$94:$M$94,Assumptions!$C$97:$M$97)))</f>
        <v>2585.931714</v>
      </c>
      <c r="BV9" s="49">
        <f t="array" ref="BV9">IF(BV$2=1,Assumptions!$P9/12,(SUMIF($D$2:$EE$2,BV$2-1,$D9:$EE9)/12)*(1+XLOOKUP(BV$2,Assumptions!$C$94:$M$94,Assumptions!$C$97:$M$97)))</f>
        <v>2585.931714</v>
      </c>
      <c r="BW9" s="49">
        <f t="array" ref="BW9">IF(BW$2=1,Assumptions!$P9/12,(SUMIF($D$2:$EE$2,BW$2-1,$D9:$EE9)/12)*(1+XLOOKUP(BW$2,Assumptions!$C$94:$M$94,Assumptions!$C$97:$M$97)))</f>
        <v>2585.931714</v>
      </c>
      <c r="BX9" s="49">
        <f t="array" ref="BX9">IF(BX$2=1,Assumptions!$P9/12,(SUMIF($D$2:$EE$2,BX$2-1,$D9:$EE9)/12)*(1+XLOOKUP(BX$2,Assumptions!$C$94:$M$94,Assumptions!$C$97:$M$97)))</f>
        <v>2663.509666</v>
      </c>
      <c r="BY9" s="49">
        <f t="array" ref="BY9">IF(BY$2=1,Assumptions!$P9/12,(SUMIF($D$2:$EE$2,BY$2-1,$D9:$EE9)/12)*(1+XLOOKUP(BY$2,Assumptions!$C$94:$M$94,Assumptions!$C$97:$M$97)))</f>
        <v>2663.509666</v>
      </c>
      <c r="BZ9" s="49">
        <f t="array" ref="BZ9">IF(BZ$2=1,Assumptions!$P9/12,(SUMIF($D$2:$EE$2,BZ$2-1,$D9:$EE9)/12)*(1+XLOOKUP(BZ$2,Assumptions!$C$94:$M$94,Assumptions!$C$97:$M$97)))</f>
        <v>2663.509666</v>
      </c>
      <c r="CA9" s="49">
        <f t="array" ref="CA9">IF(CA$2=1,Assumptions!$P9/12,(SUMIF($D$2:$EE$2,CA$2-1,$D9:$EE9)/12)*(1+XLOOKUP(CA$2,Assumptions!$C$94:$M$94,Assumptions!$C$97:$M$97)))</f>
        <v>2663.509666</v>
      </c>
      <c r="CB9" s="49">
        <f t="array" ref="CB9">IF(CB$2=1,Assumptions!$P9/12,(SUMIF($D$2:$EE$2,CB$2-1,$D9:$EE9)/12)*(1+XLOOKUP(CB$2,Assumptions!$C$94:$M$94,Assumptions!$C$97:$M$97)))</f>
        <v>2663.509666</v>
      </c>
      <c r="CC9" s="49">
        <f t="array" ref="CC9">IF(CC$2=1,Assumptions!$P9/12,(SUMIF($D$2:$EE$2,CC$2-1,$D9:$EE9)/12)*(1+XLOOKUP(CC$2,Assumptions!$C$94:$M$94,Assumptions!$C$97:$M$97)))</f>
        <v>2663.509666</v>
      </c>
      <c r="CD9" s="49">
        <f t="array" ref="CD9">IF(CD$2=1,Assumptions!$P9/12,(SUMIF($D$2:$EE$2,CD$2-1,$D9:$EE9)/12)*(1+XLOOKUP(CD$2,Assumptions!$C$94:$M$94,Assumptions!$C$97:$M$97)))</f>
        <v>2663.509666</v>
      </c>
      <c r="CE9" s="49">
        <f t="array" ref="CE9">IF(CE$2=1,Assumptions!$P9/12,(SUMIF($D$2:$EE$2,CE$2-1,$D9:$EE9)/12)*(1+XLOOKUP(CE$2,Assumptions!$C$94:$M$94,Assumptions!$C$97:$M$97)))</f>
        <v>2663.509666</v>
      </c>
      <c r="CF9" s="49">
        <f t="array" ref="CF9">IF(CF$2=1,Assumptions!$P9/12,(SUMIF($D$2:$EE$2,CF$2-1,$D9:$EE9)/12)*(1+XLOOKUP(CF$2,Assumptions!$C$94:$M$94,Assumptions!$C$97:$M$97)))</f>
        <v>2663.509666</v>
      </c>
      <c r="CG9" s="49">
        <f t="array" ref="CG9">IF(CG$2=1,Assumptions!$P9/12,(SUMIF($D$2:$EE$2,CG$2-1,$D9:$EE9)/12)*(1+XLOOKUP(CG$2,Assumptions!$C$94:$M$94,Assumptions!$C$97:$M$97)))</f>
        <v>2663.509666</v>
      </c>
      <c r="CH9" s="49">
        <f t="array" ref="CH9">IF(CH$2=1,Assumptions!$P9/12,(SUMIF($D$2:$EE$2,CH$2-1,$D9:$EE9)/12)*(1+XLOOKUP(CH$2,Assumptions!$C$94:$M$94,Assumptions!$C$97:$M$97)))</f>
        <v>2663.509666</v>
      </c>
      <c r="CI9" s="49">
        <f t="array" ref="CI9">IF(CI$2=1,Assumptions!$P9/12,(SUMIF($D$2:$EE$2,CI$2-1,$D9:$EE9)/12)*(1+XLOOKUP(CI$2,Assumptions!$C$94:$M$94,Assumptions!$C$97:$M$97)))</f>
        <v>2663.509666</v>
      </c>
      <c r="CJ9" s="49">
        <f t="array" ref="CJ9">IF(CJ$2=1,Assumptions!$P9/12,(SUMIF($D$2:$EE$2,CJ$2-1,$D9:$EE9)/12)*(1+XLOOKUP(CJ$2,Assumptions!$C$94:$M$94,Assumptions!$C$97:$M$97)))</f>
        <v>2743.414956</v>
      </c>
      <c r="CK9" s="49">
        <f t="array" ref="CK9">IF(CK$2=1,Assumptions!$P9/12,(SUMIF($D$2:$EE$2,CK$2-1,$D9:$EE9)/12)*(1+XLOOKUP(CK$2,Assumptions!$C$94:$M$94,Assumptions!$C$97:$M$97)))</f>
        <v>2743.414956</v>
      </c>
      <c r="CL9" s="49">
        <f t="array" ref="CL9">IF(CL$2=1,Assumptions!$P9/12,(SUMIF($D$2:$EE$2,CL$2-1,$D9:$EE9)/12)*(1+XLOOKUP(CL$2,Assumptions!$C$94:$M$94,Assumptions!$C$97:$M$97)))</f>
        <v>2743.414956</v>
      </c>
      <c r="CM9" s="49">
        <f t="array" ref="CM9">IF(CM$2=1,Assumptions!$P9/12,(SUMIF($D$2:$EE$2,CM$2-1,$D9:$EE9)/12)*(1+XLOOKUP(CM$2,Assumptions!$C$94:$M$94,Assumptions!$C$97:$M$97)))</f>
        <v>2743.414956</v>
      </c>
      <c r="CN9" s="49">
        <f t="array" ref="CN9">IF(CN$2=1,Assumptions!$P9/12,(SUMIF($D$2:$EE$2,CN$2-1,$D9:$EE9)/12)*(1+XLOOKUP(CN$2,Assumptions!$C$94:$M$94,Assumptions!$C$97:$M$97)))</f>
        <v>2743.414956</v>
      </c>
      <c r="CO9" s="49">
        <f t="array" ref="CO9">IF(CO$2=1,Assumptions!$P9/12,(SUMIF($D$2:$EE$2,CO$2-1,$D9:$EE9)/12)*(1+XLOOKUP(CO$2,Assumptions!$C$94:$M$94,Assumptions!$C$97:$M$97)))</f>
        <v>2743.414956</v>
      </c>
      <c r="CP9" s="49">
        <f t="array" ref="CP9">IF(CP$2=1,Assumptions!$P9/12,(SUMIF($D$2:$EE$2,CP$2-1,$D9:$EE9)/12)*(1+XLOOKUP(CP$2,Assumptions!$C$94:$M$94,Assumptions!$C$97:$M$97)))</f>
        <v>2743.414956</v>
      </c>
      <c r="CQ9" s="49">
        <f t="array" ref="CQ9">IF(CQ$2=1,Assumptions!$P9/12,(SUMIF($D$2:$EE$2,CQ$2-1,$D9:$EE9)/12)*(1+XLOOKUP(CQ$2,Assumptions!$C$94:$M$94,Assumptions!$C$97:$M$97)))</f>
        <v>2743.414956</v>
      </c>
      <c r="CR9" s="49">
        <f t="array" ref="CR9">IF(CR$2=1,Assumptions!$P9/12,(SUMIF($D$2:$EE$2,CR$2-1,$D9:$EE9)/12)*(1+XLOOKUP(CR$2,Assumptions!$C$94:$M$94,Assumptions!$C$97:$M$97)))</f>
        <v>2743.414956</v>
      </c>
      <c r="CS9" s="49">
        <f t="array" ref="CS9">IF(CS$2=1,Assumptions!$P9/12,(SUMIF($D$2:$EE$2,CS$2-1,$D9:$EE9)/12)*(1+XLOOKUP(CS$2,Assumptions!$C$94:$M$94,Assumptions!$C$97:$M$97)))</f>
        <v>2743.414956</v>
      </c>
      <c r="CT9" s="49">
        <f t="array" ref="CT9">IF(CT$2=1,Assumptions!$P9/12,(SUMIF($D$2:$EE$2,CT$2-1,$D9:$EE9)/12)*(1+XLOOKUP(CT$2,Assumptions!$C$94:$M$94,Assumptions!$C$97:$M$97)))</f>
        <v>2743.414956</v>
      </c>
      <c r="CU9" s="49">
        <f t="array" ref="CU9">IF(CU$2=1,Assumptions!$P9/12,(SUMIF($D$2:$EE$2,CU$2-1,$D9:$EE9)/12)*(1+XLOOKUP(CU$2,Assumptions!$C$94:$M$94,Assumptions!$C$97:$M$97)))</f>
        <v>2743.414956</v>
      </c>
      <c r="CV9" s="49">
        <f t="array" ref="CV9">IF(CV$2=1,Assumptions!$P9/12,(SUMIF($D$2:$EE$2,CV$2-1,$D9:$EE9)/12)*(1+XLOOKUP(CV$2,Assumptions!$C$94:$M$94,Assumptions!$C$97:$M$97)))</f>
        <v>2825.717404</v>
      </c>
      <c r="CW9" s="49">
        <f t="array" ref="CW9">IF(CW$2=1,Assumptions!$P9/12,(SUMIF($D$2:$EE$2,CW$2-1,$D9:$EE9)/12)*(1+XLOOKUP(CW$2,Assumptions!$C$94:$M$94,Assumptions!$C$97:$M$97)))</f>
        <v>2825.717404</v>
      </c>
      <c r="CX9" s="49">
        <f t="array" ref="CX9">IF(CX$2=1,Assumptions!$P9/12,(SUMIF($D$2:$EE$2,CX$2-1,$D9:$EE9)/12)*(1+XLOOKUP(CX$2,Assumptions!$C$94:$M$94,Assumptions!$C$97:$M$97)))</f>
        <v>2825.717404</v>
      </c>
      <c r="CY9" s="49">
        <f t="array" ref="CY9">IF(CY$2=1,Assumptions!$P9/12,(SUMIF($D$2:$EE$2,CY$2-1,$D9:$EE9)/12)*(1+XLOOKUP(CY$2,Assumptions!$C$94:$M$94,Assumptions!$C$97:$M$97)))</f>
        <v>2825.717404</v>
      </c>
      <c r="CZ9" s="49">
        <f t="array" ref="CZ9">IF(CZ$2=1,Assumptions!$P9/12,(SUMIF($D$2:$EE$2,CZ$2-1,$D9:$EE9)/12)*(1+XLOOKUP(CZ$2,Assumptions!$C$94:$M$94,Assumptions!$C$97:$M$97)))</f>
        <v>2825.717404</v>
      </c>
      <c r="DA9" s="49">
        <f t="array" ref="DA9">IF(DA$2=1,Assumptions!$P9/12,(SUMIF($D$2:$EE$2,DA$2-1,$D9:$EE9)/12)*(1+XLOOKUP(DA$2,Assumptions!$C$94:$M$94,Assumptions!$C$97:$M$97)))</f>
        <v>2825.717404</v>
      </c>
      <c r="DB9" s="49">
        <f t="array" ref="DB9">IF(DB$2=1,Assumptions!$P9/12,(SUMIF($D$2:$EE$2,DB$2-1,$D9:$EE9)/12)*(1+XLOOKUP(DB$2,Assumptions!$C$94:$M$94,Assumptions!$C$97:$M$97)))</f>
        <v>2825.717404</v>
      </c>
      <c r="DC9" s="49">
        <f t="array" ref="DC9">IF(DC$2=1,Assumptions!$P9/12,(SUMIF($D$2:$EE$2,DC$2-1,$D9:$EE9)/12)*(1+XLOOKUP(DC$2,Assumptions!$C$94:$M$94,Assumptions!$C$97:$M$97)))</f>
        <v>2825.717404</v>
      </c>
      <c r="DD9" s="49">
        <f t="array" ref="DD9">IF(DD$2=1,Assumptions!$P9/12,(SUMIF($D$2:$EE$2,DD$2-1,$D9:$EE9)/12)*(1+XLOOKUP(DD$2,Assumptions!$C$94:$M$94,Assumptions!$C$97:$M$97)))</f>
        <v>2825.717404</v>
      </c>
      <c r="DE9" s="49">
        <f t="array" ref="DE9">IF(DE$2=1,Assumptions!$P9/12,(SUMIF($D$2:$EE$2,DE$2-1,$D9:$EE9)/12)*(1+XLOOKUP(DE$2,Assumptions!$C$94:$M$94,Assumptions!$C$97:$M$97)))</f>
        <v>2825.717404</v>
      </c>
      <c r="DF9" s="49">
        <f t="array" ref="DF9">IF(DF$2=1,Assumptions!$P9/12,(SUMIF($D$2:$EE$2,DF$2-1,$D9:$EE9)/12)*(1+XLOOKUP(DF$2,Assumptions!$C$94:$M$94,Assumptions!$C$97:$M$97)))</f>
        <v>2825.717404</v>
      </c>
      <c r="DG9" s="49">
        <f t="array" ref="DG9">IF(DG$2=1,Assumptions!$P9/12,(SUMIF($D$2:$EE$2,DG$2-1,$D9:$EE9)/12)*(1+XLOOKUP(DG$2,Assumptions!$C$94:$M$94,Assumptions!$C$97:$M$97)))</f>
        <v>2825.717404</v>
      </c>
      <c r="DH9" s="49">
        <f t="array" ref="DH9">IF(DH$2=1,Assumptions!$P9/12,(SUMIF($D$2:$EE$2,DH$2-1,$D9:$EE9)/12)*(1+XLOOKUP(DH$2,Assumptions!$C$94:$M$94,Assumptions!$C$97:$M$97)))</f>
        <v>2910.488927</v>
      </c>
      <c r="DI9" s="49">
        <f t="array" ref="DI9">IF(DI$2=1,Assumptions!$P9/12,(SUMIF($D$2:$EE$2,DI$2-1,$D9:$EE9)/12)*(1+XLOOKUP(DI$2,Assumptions!$C$94:$M$94,Assumptions!$C$97:$M$97)))</f>
        <v>2910.488927</v>
      </c>
      <c r="DJ9" s="49">
        <f t="array" ref="DJ9">IF(DJ$2=1,Assumptions!$P9/12,(SUMIF($D$2:$EE$2,DJ$2-1,$D9:$EE9)/12)*(1+XLOOKUP(DJ$2,Assumptions!$C$94:$M$94,Assumptions!$C$97:$M$97)))</f>
        <v>2910.488927</v>
      </c>
      <c r="DK9" s="49">
        <f t="array" ref="DK9">IF(DK$2=1,Assumptions!$P9/12,(SUMIF($D$2:$EE$2,DK$2-1,$D9:$EE9)/12)*(1+XLOOKUP(DK$2,Assumptions!$C$94:$M$94,Assumptions!$C$97:$M$97)))</f>
        <v>2910.488927</v>
      </c>
      <c r="DL9" s="49">
        <f t="array" ref="DL9">IF(DL$2=1,Assumptions!$P9/12,(SUMIF($D$2:$EE$2,DL$2-1,$D9:$EE9)/12)*(1+XLOOKUP(DL$2,Assumptions!$C$94:$M$94,Assumptions!$C$97:$M$97)))</f>
        <v>2910.488927</v>
      </c>
      <c r="DM9" s="49">
        <f t="array" ref="DM9">IF(DM$2=1,Assumptions!$P9/12,(SUMIF($D$2:$EE$2,DM$2-1,$D9:$EE9)/12)*(1+XLOOKUP(DM$2,Assumptions!$C$94:$M$94,Assumptions!$C$97:$M$97)))</f>
        <v>2910.488927</v>
      </c>
      <c r="DN9" s="49">
        <f t="array" ref="DN9">IF(DN$2=1,Assumptions!$P9/12,(SUMIF($D$2:$EE$2,DN$2-1,$D9:$EE9)/12)*(1+XLOOKUP(DN$2,Assumptions!$C$94:$M$94,Assumptions!$C$97:$M$97)))</f>
        <v>2910.488927</v>
      </c>
      <c r="DO9" s="49">
        <f t="array" ref="DO9">IF(DO$2=1,Assumptions!$P9/12,(SUMIF($D$2:$EE$2,DO$2-1,$D9:$EE9)/12)*(1+XLOOKUP(DO$2,Assumptions!$C$94:$M$94,Assumptions!$C$97:$M$97)))</f>
        <v>2910.488927</v>
      </c>
      <c r="DP9" s="49">
        <f t="array" ref="DP9">IF(DP$2=1,Assumptions!$P9/12,(SUMIF($D$2:$EE$2,DP$2-1,$D9:$EE9)/12)*(1+XLOOKUP(DP$2,Assumptions!$C$94:$M$94,Assumptions!$C$97:$M$97)))</f>
        <v>2910.488927</v>
      </c>
      <c r="DQ9" s="49">
        <f t="array" ref="DQ9">IF(DQ$2=1,Assumptions!$P9/12,(SUMIF($D$2:$EE$2,DQ$2-1,$D9:$EE9)/12)*(1+XLOOKUP(DQ$2,Assumptions!$C$94:$M$94,Assumptions!$C$97:$M$97)))</f>
        <v>2910.488927</v>
      </c>
      <c r="DR9" s="49">
        <f t="array" ref="DR9">IF(DR$2=1,Assumptions!$P9/12,(SUMIF($D$2:$EE$2,DR$2-1,$D9:$EE9)/12)*(1+XLOOKUP(DR$2,Assumptions!$C$94:$M$94,Assumptions!$C$97:$M$97)))</f>
        <v>2910.488927</v>
      </c>
      <c r="DS9" s="49">
        <f t="array" ref="DS9">IF(DS$2=1,Assumptions!$P9/12,(SUMIF($D$2:$EE$2,DS$2-1,$D9:$EE9)/12)*(1+XLOOKUP(DS$2,Assumptions!$C$94:$M$94,Assumptions!$C$97:$M$97)))</f>
        <v>2910.488927</v>
      </c>
      <c r="DT9" s="49">
        <f t="array" ref="DT9">IF(DT$2=1,Assumptions!$P9/12,(SUMIF($D$2:$EE$2,DT$2-1,$D9:$EE9)/12)*(1+XLOOKUP(DT$2,Assumptions!$C$94:$M$94,Assumptions!$C$97:$M$97)))</f>
        <v>2997.803594</v>
      </c>
      <c r="DU9" s="49">
        <f t="array" ref="DU9">IF(DU$2=1,Assumptions!$P9/12,(SUMIF($D$2:$EE$2,DU$2-1,$D9:$EE9)/12)*(1+XLOOKUP(DU$2,Assumptions!$C$94:$M$94,Assumptions!$C$97:$M$97)))</f>
        <v>2997.803594</v>
      </c>
      <c r="DV9" s="49">
        <f t="array" ref="DV9">IF(DV$2=1,Assumptions!$P9/12,(SUMIF($D$2:$EE$2,DV$2-1,$D9:$EE9)/12)*(1+XLOOKUP(DV$2,Assumptions!$C$94:$M$94,Assumptions!$C$97:$M$97)))</f>
        <v>2997.803594</v>
      </c>
      <c r="DW9" s="49">
        <f t="array" ref="DW9">IF(DW$2=1,Assumptions!$P9/12,(SUMIF($D$2:$EE$2,DW$2-1,$D9:$EE9)/12)*(1+XLOOKUP(DW$2,Assumptions!$C$94:$M$94,Assumptions!$C$97:$M$97)))</f>
        <v>2997.803594</v>
      </c>
      <c r="DX9" s="49">
        <f t="array" ref="DX9">IF(DX$2=1,Assumptions!$P9/12,(SUMIF($D$2:$EE$2,DX$2-1,$D9:$EE9)/12)*(1+XLOOKUP(DX$2,Assumptions!$C$94:$M$94,Assumptions!$C$97:$M$97)))</f>
        <v>2997.803594</v>
      </c>
      <c r="DY9" s="49">
        <f t="array" ref="DY9">IF(DY$2=1,Assumptions!$P9/12,(SUMIF($D$2:$EE$2,DY$2-1,$D9:$EE9)/12)*(1+XLOOKUP(DY$2,Assumptions!$C$94:$M$94,Assumptions!$C$97:$M$97)))</f>
        <v>2997.803594</v>
      </c>
      <c r="DZ9" s="49">
        <f t="array" ref="DZ9">IF(DZ$2=1,Assumptions!$P9/12,(SUMIF($D$2:$EE$2,DZ$2-1,$D9:$EE9)/12)*(1+XLOOKUP(DZ$2,Assumptions!$C$94:$M$94,Assumptions!$C$97:$M$97)))</f>
        <v>2997.803594</v>
      </c>
      <c r="EA9" s="49">
        <f t="array" ref="EA9">IF(EA$2=1,Assumptions!$P9/12,(SUMIF($D$2:$EE$2,EA$2-1,$D9:$EE9)/12)*(1+XLOOKUP(EA$2,Assumptions!$C$94:$M$94,Assumptions!$C$97:$M$97)))</f>
        <v>2997.803594</v>
      </c>
      <c r="EB9" s="49">
        <f t="array" ref="EB9">IF(EB$2=1,Assumptions!$P9/12,(SUMIF($D$2:$EE$2,EB$2-1,$D9:$EE9)/12)*(1+XLOOKUP(EB$2,Assumptions!$C$94:$M$94,Assumptions!$C$97:$M$97)))</f>
        <v>2997.803594</v>
      </c>
      <c r="EC9" s="49">
        <f t="array" ref="EC9">IF(EC$2=1,Assumptions!$P9/12,(SUMIF($D$2:$EE$2,EC$2-1,$D9:$EE9)/12)*(1+XLOOKUP(EC$2,Assumptions!$C$94:$M$94,Assumptions!$C$97:$M$97)))</f>
        <v>2997.803594</v>
      </c>
      <c r="ED9" s="49">
        <f t="array" ref="ED9">IF(ED$2=1,Assumptions!$P9/12,(SUMIF($D$2:$EE$2,ED$2-1,$D9:$EE9)/12)*(1+XLOOKUP(ED$2,Assumptions!$C$94:$M$94,Assumptions!$C$97:$M$97)))</f>
        <v>2997.803594</v>
      </c>
      <c r="EE9" s="49">
        <f t="array" ref="EE9">IF(EE$2=1,Assumptions!$P9/12,(SUMIF($D$2:$EE$2,EE$2-1,$D9:$EE9)/12)*(1+XLOOKUP(EE$2,Assumptions!$C$94:$M$94,Assumptions!$C$97:$M$97)))</f>
        <v>2997.803594</v>
      </c>
    </row>
    <row r="10" ht="15.75" customHeight="1">
      <c r="A10" s="1"/>
      <c r="B10" s="1"/>
      <c r="C10" s="1" t="str">
        <f>Assumptions!J10</f>
        <v>2 Bedroom L3</v>
      </c>
      <c r="D10" s="49">
        <f t="array" ref="D10">IF(D$2=1,Assumptions!$P10/12,(SUMIF($D$2:$EE$2,D$2-1,$D10:$EE10)/12)*(1+XLOOKUP(D$2,Assumptions!$C$94:$M$94,Assumptions!$C$97:$M$97)))</f>
        <v>1514.1</v>
      </c>
      <c r="E10" s="49">
        <f t="array" ref="E10">IF(E$2=1,Assumptions!$P10/12,(SUMIF($D$2:$EE$2,E$2-1,$D10:$EE10)/12)*(1+XLOOKUP(E$2,Assumptions!$C$94:$M$94,Assumptions!$C$97:$M$97)))</f>
        <v>1514.1</v>
      </c>
      <c r="F10" s="49">
        <f t="array" ref="F10">IF(F$2=1,Assumptions!$P10/12,(SUMIF($D$2:$EE$2,F$2-1,$D10:$EE10)/12)*(1+XLOOKUP(F$2,Assumptions!$C$94:$M$94,Assumptions!$C$97:$M$97)))</f>
        <v>1514.1</v>
      </c>
      <c r="G10" s="49">
        <f t="array" ref="G10">IF(G$2=1,Assumptions!$P10/12,(SUMIF($D$2:$EE$2,G$2-1,$D10:$EE10)/12)*(1+XLOOKUP(G$2,Assumptions!$C$94:$M$94,Assumptions!$C$97:$M$97)))</f>
        <v>1514.1</v>
      </c>
      <c r="H10" s="49">
        <f t="array" ref="H10">IF(H$2=1,Assumptions!$P10/12,(SUMIF($D$2:$EE$2,H$2-1,$D10:$EE10)/12)*(1+XLOOKUP(H$2,Assumptions!$C$94:$M$94,Assumptions!$C$97:$M$97)))</f>
        <v>1514.1</v>
      </c>
      <c r="I10" s="49">
        <f t="array" ref="I10">IF(I$2=1,Assumptions!$P10/12,(SUMIF($D$2:$EE$2,I$2-1,$D10:$EE10)/12)*(1+XLOOKUP(I$2,Assumptions!$C$94:$M$94,Assumptions!$C$97:$M$97)))</f>
        <v>1514.1</v>
      </c>
      <c r="J10" s="49">
        <f t="array" ref="J10">IF(J$2=1,Assumptions!$P10/12,(SUMIF($D$2:$EE$2,J$2-1,$D10:$EE10)/12)*(1+XLOOKUP(J$2,Assumptions!$C$94:$M$94,Assumptions!$C$97:$M$97)))</f>
        <v>1514.1</v>
      </c>
      <c r="K10" s="49">
        <f t="array" ref="K10">IF(K$2=1,Assumptions!$P10/12,(SUMIF($D$2:$EE$2,K$2-1,$D10:$EE10)/12)*(1+XLOOKUP(K$2,Assumptions!$C$94:$M$94,Assumptions!$C$97:$M$97)))</f>
        <v>1514.1</v>
      </c>
      <c r="L10" s="49">
        <f t="array" ref="L10">IF(L$2=1,Assumptions!$P10/12,(SUMIF($D$2:$EE$2,L$2-1,$D10:$EE10)/12)*(1+XLOOKUP(L$2,Assumptions!$C$94:$M$94,Assumptions!$C$97:$M$97)))</f>
        <v>1514.1</v>
      </c>
      <c r="M10" s="49">
        <f t="array" ref="M10">IF(M$2=1,Assumptions!$P10/12,(SUMIF($D$2:$EE$2,M$2-1,$D10:$EE10)/12)*(1+XLOOKUP(M$2,Assumptions!$C$94:$M$94,Assumptions!$C$97:$M$97)))</f>
        <v>1514.1</v>
      </c>
      <c r="N10" s="49">
        <f t="array" ref="N10">IF(N$2=1,Assumptions!$P10/12,(SUMIF($D$2:$EE$2,N$2-1,$D10:$EE10)/12)*(1+XLOOKUP(N$2,Assumptions!$C$94:$M$94,Assumptions!$C$97:$M$97)))</f>
        <v>1514.1</v>
      </c>
      <c r="O10" s="49">
        <f t="array" ref="O10">IF(O$2=1,Assumptions!$P10/12,(SUMIF($D$2:$EE$2,O$2-1,$D10:$EE10)/12)*(1+XLOOKUP(O$2,Assumptions!$C$94:$M$94,Assumptions!$C$97:$M$97)))</f>
        <v>1514.1</v>
      </c>
      <c r="P10" s="49">
        <f t="array" ref="P10">IF(P$2=1,Assumptions!$P10/12,(SUMIF($D$2:$EE$2,P$2-1,$D10:$EE10)/12)*(1+XLOOKUP(P$2,Assumptions!$C$94:$M$94,Assumptions!$C$97:$M$97)))</f>
        <v>1544.382</v>
      </c>
      <c r="Q10" s="49">
        <f t="array" ref="Q10">IF(Q$2=1,Assumptions!$P10/12,(SUMIF($D$2:$EE$2,Q$2-1,$D10:$EE10)/12)*(1+XLOOKUP(Q$2,Assumptions!$C$94:$M$94,Assumptions!$C$97:$M$97)))</f>
        <v>1544.382</v>
      </c>
      <c r="R10" s="49">
        <f t="array" ref="R10">IF(R$2=1,Assumptions!$P10/12,(SUMIF($D$2:$EE$2,R$2-1,$D10:$EE10)/12)*(1+XLOOKUP(R$2,Assumptions!$C$94:$M$94,Assumptions!$C$97:$M$97)))</f>
        <v>1544.382</v>
      </c>
      <c r="S10" s="49">
        <f t="array" ref="S10">IF(S$2=1,Assumptions!$P10/12,(SUMIF($D$2:$EE$2,S$2-1,$D10:$EE10)/12)*(1+XLOOKUP(S$2,Assumptions!$C$94:$M$94,Assumptions!$C$97:$M$97)))</f>
        <v>1544.382</v>
      </c>
      <c r="T10" s="49">
        <f t="array" ref="T10">IF(T$2=1,Assumptions!$P10/12,(SUMIF($D$2:$EE$2,T$2-1,$D10:$EE10)/12)*(1+XLOOKUP(T$2,Assumptions!$C$94:$M$94,Assumptions!$C$97:$M$97)))</f>
        <v>1544.382</v>
      </c>
      <c r="U10" s="49">
        <f t="array" ref="U10">IF(U$2=1,Assumptions!$P10/12,(SUMIF($D$2:$EE$2,U$2-1,$D10:$EE10)/12)*(1+XLOOKUP(U$2,Assumptions!$C$94:$M$94,Assumptions!$C$97:$M$97)))</f>
        <v>1544.382</v>
      </c>
      <c r="V10" s="49">
        <f t="array" ref="V10">IF(V$2=1,Assumptions!$P10/12,(SUMIF($D$2:$EE$2,V$2-1,$D10:$EE10)/12)*(1+XLOOKUP(V$2,Assumptions!$C$94:$M$94,Assumptions!$C$97:$M$97)))</f>
        <v>1544.382</v>
      </c>
      <c r="W10" s="49">
        <f t="array" ref="W10">IF(W$2=1,Assumptions!$P10/12,(SUMIF($D$2:$EE$2,W$2-1,$D10:$EE10)/12)*(1+XLOOKUP(W$2,Assumptions!$C$94:$M$94,Assumptions!$C$97:$M$97)))</f>
        <v>1544.382</v>
      </c>
      <c r="X10" s="49">
        <f t="array" ref="X10">IF(X$2=1,Assumptions!$P10/12,(SUMIF($D$2:$EE$2,X$2-1,$D10:$EE10)/12)*(1+XLOOKUP(X$2,Assumptions!$C$94:$M$94,Assumptions!$C$97:$M$97)))</f>
        <v>1544.382</v>
      </c>
      <c r="Y10" s="49">
        <f t="array" ref="Y10">IF(Y$2=1,Assumptions!$P10/12,(SUMIF($D$2:$EE$2,Y$2-1,$D10:$EE10)/12)*(1+XLOOKUP(Y$2,Assumptions!$C$94:$M$94,Assumptions!$C$97:$M$97)))</f>
        <v>1544.382</v>
      </c>
      <c r="Z10" s="49">
        <f t="array" ref="Z10">IF(Z$2=1,Assumptions!$P10/12,(SUMIF($D$2:$EE$2,Z$2-1,$D10:$EE10)/12)*(1+XLOOKUP(Z$2,Assumptions!$C$94:$M$94,Assumptions!$C$97:$M$97)))</f>
        <v>1544.382</v>
      </c>
      <c r="AA10" s="49">
        <f t="array" ref="AA10">IF(AA$2=1,Assumptions!$P10/12,(SUMIF($D$2:$EE$2,AA$2-1,$D10:$EE10)/12)*(1+XLOOKUP(AA$2,Assumptions!$C$94:$M$94,Assumptions!$C$97:$M$97)))</f>
        <v>1544.382</v>
      </c>
      <c r="AB10" s="49">
        <f t="array" ref="AB10">IF(AB$2=1,Assumptions!$P10/12,(SUMIF($D$2:$EE$2,AB$2-1,$D10:$EE10)/12)*(1+XLOOKUP(AB$2,Assumptions!$C$94:$M$94,Assumptions!$C$97:$M$97)))</f>
        <v>1575.26964</v>
      </c>
      <c r="AC10" s="49">
        <f t="array" ref="AC10">IF(AC$2=1,Assumptions!$P10/12,(SUMIF($D$2:$EE$2,AC$2-1,$D10:$EE10)/12)*(1+XLOOKUP(AC$2,Assumptions!$C$94:$M$94,Assumptions!$C$97:$M$97)))</f>
        <v>1575.26964</v>
      </c>
      <c r="AD10" s="49">
        <f t="array" ref="AD10">IF(AD$2=1,Assumptions!$P10/12,(SUMIF($D$2:$EE$2,AD$2-1,$D10:$EE10)/12)*(1+XLOOKUP(AD$2,Assumptions!$C$94:$M$94,Assumptions!$C$97:$M$97)))</f>
        <v>1575.26964</v>
      </c>
      <c r="AE10" s="49">
        <f t="array" ref="AE10">IF(AE$2=1,Assumptions!$P10/12,(SUMIF($D$2:$EE$2,AE$2-1,$D10:$EE10)/12)*(1+XLOOKUP(AE$2,Assumptions!$C$94:$M$94,Assumptions!$C$97:$M$97)))</f>
        <v>1575.26964</v>
      </c>
      <c r="AF10" s="49">
        <f t="array" ref="AF10">IF(AF$2=1,Assumptions!$P10/12,(SUMIF($D$2:$EE$2,AF$2-1,$D10:$EE10)/12)*(1+XLOOKUP(AF$2,Assumptions!$C$94:$M$94,Assumptions!$C$97:$M$97)))</f>
        <v>1575.26964</v>
      </c>
      <c r="AG10" s="49">
        <f t="array" ref="AG10">IF(AG$2=1,Assumptions!$P10/12,(SUMIF($D$2:$EE$2,AG$2-1,$D10:$EE10)/12)*(1+XLOOKUP(AG$2,Assumptions!$C$94:$M$94,Assumptions!$C$97:$M$97)))</f>
        <v>1575.26964</v>
      </c>
      <c r="AH10" s="49">
        <f t="array" ref="AH10">IF(AH$2=1,Assumptions!$P10/12,(SUMIF($D$2:$EE$2,AH$2-1,$D10:$EE10)/12)*(1+XLOOKUP(AH$2,Assumptions!$C$94:$M$94,Assumptions!$C$97:$M$97)))</f>
        <v>1575.26964</v>
      </c>
      <c r="AI10" s="49">
        <f t="array" ref="AI10">IF(AI$2=1,Assumptions!$P10/12,(SUMIF($D$2:$EE$2,AI$2-1,$D10:$EE10)/12)*(1+XLOOKUP(AI$2,Assumptions!$C$94:$M$94,Assumptions!$C$97:$M$97)))</f>
        <v>1575.26964</v>
      </c>
      <c r="AJ10" s="49">
        <f t="array" ref="AJ10">IF(AJ$2=1,Assumptions!$P10/12,(SUMIF($D$2:$EE$2,AJ$2-1,$D10:$EE10)/12)*(1+XLOOKUP(AJ$2,Assumptions!$C$94:$M$94,Assumptions!$C$97:$M$97)))</f>
        <v>1575.26964</v>
      </c>
      <c r="AK10" s="49">
        <f t="array" ref="AK10">IF(AK$2=1,Assumptions!$P10/12,(SUMIF($D$2:$EE$2,AK$2-1,$D10:$EE10)/12)*(1+XLOOKUP(AK$2,Assumptions!$C$94:$M$94,Assumptions!$C$97:$M$97)))</f>
        <v>1575.26964</v>
      </c>
      <c r="AL10" s="49">
        <f t="array" ref="AL10">IF(AL$2=1,Assumptions!$P10/12,(SUMIF($D$2:$EE$2,AL$2-1,$D10:$EE10)/12)*(1+XLOOKUP(AL$2,Assumptions!$C$94:$M$94,Assumptions!$C$97:$M$97)))</f>
        <v>1575.26964</v>
      </c>
      <c r="AM10" s="49">
        <f t="array" ref="AM10">IF(AM$2=1,Assumptions!$P10/12,(SUMIF($D$2:$EE$2,AM$2-1,$D10:$EE10)/12)*(1+XLOOKUP(AM$2,Assumptions!$C$94:$M$94,Assumptions!$C$97:$M$97)))</f>
        <v>1575.26964</v>
      </c>
      <c r="AN10" s="49">
        <f t="array" ref="AN10">IF(AN$2=1,Assumptions!$P10/12,(SUMIF($D$2:$EE$2,AN$2-1,$D10:$EE10)/12)*(1+XLOOKUP(AN$2,Assumptions!$C$94:$M$94,Assumptions!$C$97:$M$97)))</f>
        <v>1606.775033</v>
      </c>
      <c r="AO10" s="49">
        <f t="array" ref="AO10">IF(AO$2=1,Assumptions!$P10/12,(SUMIF($D$2:$EE$2,AO$2-1,$D10:$EE10)/12)*(1+XLOOKUP(AO$2,Assumptions!$C$94:$M$94,Assumptions!$C$97:$M$97)))</f>
        <v>1606.775033</v>
      </c>
      <c r="AP10" s="49">
        <f t="array" ref="AP10">IF(AP$2=1,Assumptions!$P10/12,(SUMIF($D$2:$EE$2,AP$2-1,$D10:$EE10)/12)*(1+XLOOKUP(AP$2,Assumptions!$C$94:$M$94,Assumptions!$C$97:$M$97)))</f>
        <v>1606.775033</v>
      </c>
      <c r="AQ10" s="49">
        <f t="array" ref="AQ10">IF(AQ$2=1,Assumptions!$P10/12,(SUMIF($D$2:$EE$2,AQ$2-1,$D10:$EE10)/12)*(1+XLOOKUP(AQ$2,Assumptions!$C$94:$M$94,Assumptions!$C$97:$M$97)))</f>
        <v>1606.775033</v>
      </c>
      <c r="AR10" s="49">
        <f t="array" ref="AR10">IF(AR$2=1,Assumptions!$P10/12,(SUMIF($D$2:$EE$2,AR$2-1,$D10:$EE10)/12)*(1+XLOOKUP(AR$2,Assumptions!$C$94:$M$94,Assumptions!$C$97:$M$97)))</f>
        <v>1606.775033</v>
      </c>
      <c r="AS10" s="49">
        <f t="array" ref="AS10">IF(AS$2=1,Assumptions!$P10/12,(SUMIF($D$2:$EE$2,AS$2-1,$D10:$EE10)/12)*(1+XLOOKUP(AS$2,Assumptions!$C$94:$M$94,Assumptions!$C$97:$M$97)))</f>
        <v>1606.775033</v>
      </c>
      <c r="AT10" s="49">
        <f t="array" ref="AT10">IF(AT$2=1,Assumptions!$P10/12,(SUMIF($D$2:$EE$2,AT$2-1,$D10:$EE10)/12)*(1+XLOOKUP(AT$2,Assumptions!$C$94:$M$94,Assumptions!$C$97:$M$97)))</f>
        <v>1606.775033</v>
      </c>
      <c r="AU10" s="49">
        <f t="array" ref="AU10">IF(AU$2=1,Assumptions!$P10/12,(SUMIF($D$2:$EE$2,AU$2-1,$D10:$EE10)/12)*(1+XLOOKUP(AU$2,Assumptions!$C$94:$M$94,Assumptions!$C$97:$M$97)))</f>
        <v>1606.775033</v>
      </c>
      <c r="AV10" s="49">
        <f t="array" ref="AV10">IF(AV$2=1,Assumptions!$P10/12,(SUMIF($D$2:$EE$2,AV$2-1,$D10:$EE10)/12)*(1+XLOOKUP(AV$2,Assumptions!$C$94:$M$94,Assumptions!$C$97:$M$97)))</f>
        <v>1606.775033</v>
      </c>
      <c r="AW10" s="49">
        <f t="array" ref="AW10">IF(AW$2=1,Assumptions!$P10/12,(SUMIF($D$2:$EE$2,AW$2-1,$D10:$EE10)/12)*(1+XLOOKUP(AW$2,Assumptions!$C$94:$M$94,Assumptions!$C$97:$M$97)))</f>
        <v>1606.775033</v>
      </c>
      <c r="AX10" s="49">
        <f t="array" ref="AX10">IF(AX$2=1,Assumptions!$P10/12,(SUMIF($D$2:$EE$2,AX$2-1,$D10:$EE10)/12)*(1+XLOOKUP(AX$2,Assumptions!$C$94:$M$94,Assumptions!$C$97:$M$97)))</f>
        <v>1606.775033</v>
      </c>
      <c r="AY10" s="49">
        <f t="array" ref="AY10">IF(AY$2=1,Assumptions!$P10/12,(SUMIF($D$2:$EE$2,AY$2-1,$D10:$EE10)/12)*(1+XLOOKUP(AY$2,Assumptions!$C$94:$M$94,Assumptions!$C$97:$M$97)))</f>
        <v>1606.775033</v>
      </c>
      <c r="AZ10" s="49">
        <f t="array" ref="AZ10">IF(AZ$2=1,Assumptions!$P10/12,(SUMIF($D$2:$EE$2,AZ$2-1,$D10:$EE10)/12)*(1+XLOOKUP(AZ$2,Assumptions!$C$94:$M$94,Assumptions!$C$97:$M$97)))</f>
        <v>1654.978284</v>
      </c>
      <c r="BA10" s="49">
        <f t="array" ref="BA10">IF(BA$2=1,Assumptions!$P10/12,(SUMIF($D$2:$EE$2,BA$2-1,$D10:$EE10)/12)*(1+XLOOKUP(BA$2,Assumptions!$C$94:$M$94,Assumptions!$C$97:$M$97)))</f>
        <v>1654.978284</v>
      </c>
      <c r="BB10" s="49">
        <f t="array" ref="BB10">IF(BB$2=1,Assumptions!$P10/12,(SUMIF($D$2:$EE$2,BB$2-1,$D10:$EE10)/12)*(1+XLOOKUP(BB$2,Assumptions!$C$94:$M$94,Assumptions!$C$97:$M$97)))</f>
        <v>1654.978284</v>
      </c>
      <c r="BC10" s="49">
        <f t="array" ref="BC10">IF(BC$2=1,Assumptions!$P10/12,(SUMIF($D$2:$EE$2,BC$2-1,$D10:$EE10)/12)*(1+XLOOKUP(BC$2,Assumptions!$C$94:$M$94,Assumptions!$C$97:$M$97)))</f>
        <v>1654.978284</v>
      </c>
      <c r="BD10" s="49">
        <f t="array" ref="BD10">IF(BD$2=1,Assumptions!$P10/12,(SUMIF($D$2:$EE$2,BD$2-1,$D10:$EE10)/12)*(1+XLOOKUP(BD$2,Assumptions!$C$94:$M$94,Assumptions!$C$97:$M$97)))</f>
        <v>1654.978284</v>
      </c>
      <c r="BE10" s="49">
        <f t="array" ref="BE10">IF(BE$2=1,Assumptions!$P10/12,(SUMIF($D$2:$EE$2,BE$2-1,$D10:$EE10)/12)*(1+XLOOKUP(BE$2,Assumptions!$C$94:$M$94,Assumptions!$C$97:$M$97)))</f>
        <v>1654.978284</v>
      </c>
      <c r="BF10" s="49">
        <f t="array" ref="BF10">IF(BF$2=1,Assumptions!$P10/12,(SUMIF($D$2:$EE$2,BF$2-1,$D10:$EE10)/12)*(1+XLOOKUP(BF$2,Assumptions!$C$94:$M$94,Assumptions!$C$97:$M$97)))</f>
        <v>1654.978284</v>
      </c>
      <c r="BG10" s="49">
        <f t="array" ref="BG10">IF(BG$2=1,Assumptions!$P10/12,(SUMIF($D$2:$EE$2,BG$2-1,$D10:$EE10)/12)*(1+XLOOKUP(BG$2,Assumptions!$C$94:$M$94,Assumptions!$C$97:$M$97)))</f>
        <v>1654.978284</v>
      </c>
      <c r="BH10" s="49">
        <f t="array" ref="BH10">IF(BH$2=1,Assumptions!$P10/12,(SUMIF($D$2:$EE$2,BH$2-1,$D10:$EE10)/12)*(1+XLOOKUP(BH$2,Assumptions!$C$94:$M$94,Assumptions!$C$97:$M$97)))</f>
        <v>1654.978284</v>
      </c>
      <c r="BI10" s="49">
        <f t="array" ref="BI10">IF(BI$2=1,Assumptions!$P10/12,(SUMIF($D$2:$EE$2,BI$2-1,$D10:$EE10)/12)*(1+XLOOKUP(BI$2,Assumptions!$C$94:$M$94,Assumptions!$C$97:$M$97)))</f>
        <v>1654.978284</v>
      </c>
      <c r="BJ10" s="49">
        <f t="array" ref="BJ10">IF(BJ$2=1,Assumptions!$P10/12,(SUMIF($D$2:$EE$2,BJ$2-1,$D10:$EE10)/12)*(1+XLOOKUP(BJ$2,Assumptions!$C$94:$M$94,Assumptions!$C$97:$M$97)))</f>
        <v>1654.978284</v>
      </c>
      <c r="BK10" s="49">
        <f t="array" ref="BK10">IF(BK$2=1,Assumptions!$P10/12,(SUMIF($D$2:$EE$2,BK$2-1,$D10:$EE10)/12)*(1+XLOOKUP(BK$2,Assumptions!$C$94:$M$94,Assumptions!$C$97:$M$97)))</f>
        <v>1654.978284</v>
      </c>
      <c r="BL10" s="49">
        <f t="array" ref="BL10">IF(BL$2=1,Assumptions!$P10/12,(SUMIF($D$2:$EE$2,BL$2-1,$D10:$EE10)/12)*(1+XLOOKUP(BL$2,Assumptions!$C$94:$M$94,Assumptions!$C$97:$M$97)))</f>
        <v>1704.627632</v>
      </c>
      <c r="BM10" s="49">
        <f t="array" ref="BM10">IF(BM$2=1,Assumptions!$P10/12,(SUMIF($D$2:$EE$2,BM$2-1,$D10:$EE10)/12)*(1+XLOOKUP(BM$2,Assumptions!$C$94:$M$94,Assumptions!$C$97:$M$97)))</f>
        <v>1704.627632</v>
      </c>
      <c r="BN10" s="49">
        <f t="array" ref="BN10">IF(BN$2=1,Assumptions!$P10/12,(SUMIF($D$2:$EE$2,BN$2-1,$D10:$EE10)/12)*(1+XLOOKUP(BN$2,Assumptions!$C$94:$M$94,Assumptions!$C$97:$M$97)))</f>
        <v>1704.627632</v>
      </c>
      <c r="BO10" s="49">
        <f t="array" ref="BO10">IF(BO$2=1,Assumptions!$P10/12,(SUMIF($D$2:$EE$2,BO$2-1,$D10:$EE10)/12)*(1+XLOOKUP(BO$2,Assumptions!$C$94:$M$94,Assumptions!$C$97:$M$97)))</f>
        <v>1704.627632</v>
      </c>
      <c r="BP10" s="49">
        <f t="array" ref="BP10">IF(BP$2=1,Assumptions!$P10/12,(SUMIF($D$2:$EE$2,BP$2-1,$D10:$EE10)/12)*(1+XLOOKUP(BP$2,Assumptions!$C$94:$M$94,Assumptions!$C$97:$M$97)))</f>
        <v>1704.627632</v>
      </c>
      <c r="BQ10" s="49">
        <f t="array" ref="BQ10">IF(BQ$2=1,Assumptions!$P10/12,(SUMIF($D$2:$EE$2,BQ$2-1,$D10:$EE10)/12)*(1+XLOOKUP(BQ$2,Assumptions!$C$94:$M$94,Assumptions!$C$97:$M$97)))</f>
        <v>1704.627632</v>
      </c>
      <c r="BR10" s="49">
        <f t="array" ref="BR10">IF(BR$2=1,Assumptions!$P10/12,(SUMIF($D$2:$EE$2,BR$2-1,$D10:$EE10)/12)*(1+XLOOKUP(BR$2,Assumptions!$C$94:$M$94,Assumptions!$C$97:$M$97)))</f>
        <v>1704.627632</v>
      </c>
      <c r="BS10" s="49">
        <f t="array" ref="BS10">IF(BS$2=1,Assumptions!$P10/12,(SUMIF($D$2:$EE$2,BS$2-1,$D10:$EE10)/12)*(1+XLOOKUP(BS$2,Assumptions!$C$94:$M$94,Assumptions!$C$97:$M$97)))</f>
        <v>1704.627632</v>
      </c>
      <c r="BT10" s="49">
        <f t="array" ref="BT10">IF(BT$2=1,Assumptions!$P10/12,(SUMIF($D$2:$EE$2,BT$2-1,$D10:$EE10)/12)*(1+XLOOKUP(BT$2,Assumptions!$C$94:$M$94,Assumptions!$C$97:$M$97)))</f>
        <v>1704.627632</v>
      </c>
      <c r="BU10" s="49">
        <f t="array" ref="BU10">IF(BU$2=1,Assumptions!$P10/12,(SUMIF($D$2:$EE$2,BU$2-1,$D10:$EE10)/12)*(1+XLOOKUP(BU$2,Assumptions!$C$94:$M$94,Assumptions!$C$97:$M$97)))</f>
        <v>1704.627632</v>
      </c>
      <c r="BV10" s="49">
        <f t="array" ref="BV10">IF(BV$2=1,Assumptions!$P10/12,(SUMIF($D$2:$EE$2,BV$2-1,$D10:$EE10)/12)*(1+XLOOKUP(BV$2,Assumptions!$C$94:$M$94,Assumptions!$C$97:$M$97)))</f>
        <v>1704.627632</v>
      </c>
      <c r="BW10" s="49">
        <f t="array" ref="BW10">IF(BW$2=1,Assumptions!$P10/12,(SUMIF($D$2:$EE$2,BW$2-1,$D10:$EE10)/12)*(1+XLOOKUP(BW$2,Assumptions!$C$94:$M$94,Assumptions!$C$97:$M$97)))</f>
        <v>1704.627632</v>
      </c>
      <c r="BX10" s="49">
        <f t="array" ref="BX10">IF(BX$2=1,Assumptions!$P10/12,(SUMIF($D$2:$EE$2,BX$2-1,$D10:$EE10)/12)*(1+XLOOKUP(BX$2,Assumptions!$C$94:$M$94,Assumptions!$C$97:$M$97)))</f>
        <v>1755.766461</v>
      </c>
      <c r="BY10" s="49">
        <f t="array" ref="BY10">IF(BY$2=1,Assumptions!$P10/12,(SUMIF($D$2:$EE$2,BY$2-1,$D10:$EE10)/12)*(1+XLOOKUP(BY$2,Assumptions!$C$94:$M$94,Assumptions!$C$97:$M$97)))</f>
        <v>1755.766461</v>
      </c>
      <c r="BZ10" s="49">
        <f t="array" ref="BZ10">IF(BZ$2=1,Assumptions!$P10/12,(SUMIF($D$2:$EE$2,BZ$2-1,$D10:$EE10)/12)*(1+XLOOKUP(BZ$2,Assumptions!$C$94:$M$94,Assumptions!$C$97:$M$97)))</f>
        <v>1755.766461</v>
      </c>
      <c r="CA10" s="49">
        <f t="array" ref="CA10">IF(CA$2=1,Assumptions!$P10/12,(SUMIF($D$2:$EE$2,CA$2-1,$D10:$EE10)/12)*(1+XLOOKUP(CA$2,Assumptions!$C$94:$M$94,Assumptions!$C$97:$M$97)))</f>
        <v>1755.766461</v>
      </c>
      <c r="CB10" s="49">
        <f t="array" ref="CB10">IF(CB$2=1,Assumptions!$P10/12,(SUMIF($D$2:$EE$2,CB$2-1,$D10:$EE10)/12)*(1+XLOOKUP(CB$2,Assumptions!$C$94:$M$94,Assumptions!$C$97:$M$97)))</f>
        <v>1755.766461</v>
      </c>
      <c r="CC10" s="49">
        <f t="array" ref="CC10">IF(CC$2=1,Assumptions!$P10/12,(SUMIF($D$2:$EE$2,CC$2-1,$D10:$EE10)/12)*(1+XLOOKUP(CC$2,Assumptions!$C$94:$M$94,Assumptions!$C$97:$M$97)))</f>
        <v>1755.766461</v>
      </c>
      <c r="CD10" s="49">
        <f t="array" ref="CD10">IF(CD$2=1,Assumptions!$P10/12,(SUMIF($D$2:$EE$2,CD$2-1,$D10:$EE10)/12)*(1+XLOOKUP(CD$2,Assumptions!$C$94:$M$94,Assumptions!$C$97:$M$97)))</f>
        <v>1755.766461</v>
      </c>
      <c r="CE10" s="49">
        <f t="array" ref="CE10">IF(CE$2=1,Assumptions!$P10/12,(SUMIF($D$2:$EE$2,CE$2-1,$D10:$EE10)/12)*(1+XLOOKUP(CE$2,Assumptions!$C$94:$M$94,Assumptions!$C$97:$M$97)))</f>
        <v>1755.766461</v>
      </c>
      <c r="CF10" s="49">
        <f t="array" ref="CF10">IF(CF$2=1,Assumptions!$P10/12,(SUMIF($D$2:$EE$2,CF$2-1,$D10:$EE10)/12)*(1+XLOOKUP(CF$2,Assumptions!$C$94:$M$94,Assumptions!$C$97:$M$97)))</f>
        <v>1755.766461</v>
      </c>
      <c r="CG10" s="49">
        <f t="array" ref="CG10">IF(CG$2=1,Assumptions!$P10/12,(SUMIF($D$2:$EE$2,CG$2-1,$D10:$EE10)/12)*(1+XLOOKUP(CG$2,Assumptions!$C$94:$M$94,Assumptions!$C$97:$M$97)))</f>
        <v>1755.766461</v>
      </c>
      <c r="CH10" s="49">
        <f t="array" ref="CH10">IF(CH$2=1,Assumptions!$P10/12,(SUMIF($D$2:$EE$2,CH$2-1,$D10:$EE10)/12)*(1+XLOOKUP(CH$2,Assumptions!$C$94:$M$94,Assumptions!$C$97:$M$97)))</f>
        <v>1755.766461</v>
      </c>
      <c r="CI10" s="49">
        <f t="array" ref="CI10">IF(CI$2=1,Assumptions!$P10/12,(SUMIF($D$2:$EE$2,CI$2-1,$D10:$EE10)/12)*(1+XLOOKUP(CI$2,Assumptions!$C$94:$M$94,Assumptions!$C$97:$M$97)))</f>
        <v>1755.766461</v>
      </c>
      <c r="CJ10" s="49">
        <f t="array" ref="CJ10">IF(CJ$2=1,Assumptions!$P10/12,(SUMIF($D$2:$EE$2,CJ$2-1,$D10:$EE10)/12)*(1+XLOOKUP(CJ$2,Assumptions!$C$94:$M$94,Assumptions!$C$97:$M$97)))</f>
        <v>1808.439455</v>
      </c>
      <c r="CK10" s="49">
        <f t="array" ref="CK10">IF(CK$2=1,Assumptions!$P10/12,(SUMIF($D$2:$EE$2,CK$2-1,$D10:$EE10)/12)*(1+XLOOKUP(CK$2,Assumptions!$C$94:$M$94,Assumptions!$C$97:$M$97)))</f>
        <v>1808.439455</v>
      </c>
      <c r="CL10" s="49">
        <f t="array" ref="CL10">IF(CL$2=1,Assumptions!$P10/12,(SUMIF($D$2:$EE$2,CL$2-1,$D10:$EE10)/12)*(1+XLOOKUP(CL$2,Assumptions!$C$94:$M$94,Assumptions!$C$97:$M$97)))</f>
        <v>1808.439455</v>
      </c>
      <c r="CM10" s="49">
        <f t="array" ref="CM10">IF(CM$2=1,Assumptions!$P10/12,(SUMIF($D$2:$EE$2,CM$2-1,$D10:$EE10)/12)*(1+XLOOKUP(CM$2,Assumptions!$C$94:$M$94,Assumptions!$C$97:$M$97)))</f>
        <v>1808.439455</v>
      </c>
      <c r="CN10" s="49">
        <f t="array" ref="CN10">IF(CN$2=1,Assumptions!$P10/12,(SUMIF($D$2:$EE$2,CN$2-1,$D10:$EE10)/12)*(1+XLOOKUP(CN$2,Assumptions!$C$94:$M$94,Assumptions!$C$97:$M$97)))</f>
        <v>1808.439455</v>
      </c>
      <c r="CO10" s="49">
        <f t="array" ref="CO10">IF(CO$2=1,Assumptions!$P10/12,(SUMIF($D$2:$EE$2,CO$2-1,$D10:$EE10)/12)*(1+XLOOKUP(CO$2,Assumptions!$C$94:$M$94,Assumptions!$C$97:$M$97)))</f>
        <v>1808.439455</v>
      </c>
      <c r="CP10" s="49">
        <f t="array" ref="CP10">IF(CP$2=1,Assumptions!$P10/12,(SUMIF($D$2:$EE$2,CP$2-1,$D10:$EE10)/12)*(1+XLOOKUP(CP$2,Assumptions!$C$94:$M$94,Assumptions!$C$97:$M$97)))</f>
        <v>1808.439455</v>
      </c>
      <c r="CQ10" s="49">
        <f t="array" ref="CQ10">IF(CQ$2=1,Assumptions!$P10/12,(SUMIF($D$2:$EE$2,CQ$2-1,$D10:$EE10)/12)*(1+XLOOKUP(CQ$2,Assumptions!$C$94:$M$94,Assumptions!$C$97:$M$97)))</f>
        <v>1808.439455</v>
      </c>
      <c r="CR10" s="49">
        <f t="array" ref="CR10">IF(CR$2=1,Assumptions!$P10/12,(SUMIF($D$2:$EE$2,CR$2-1,$D10:$EE10)/12)*(1+XLOOKUP(CR$2,Assumptions!$C$94:$M$94,Assumptions!$C$97:$M$97)))</f>
        <v>1808.439455</v>
      </c>
      <c r="CS10" s="49">
        <f t="array" ref="CS10">IF(CS$2=1,Assumptions!$P10/12,(SUMIF($D$2:$EE$2,CS$2-1,$D10:$EE10)/12)*(1+XLOOKUP(CS$2,Assumptions!$C$94:$M$94,Assumptions!$C$97:$M$97)))</f>
        <v>1808.439455</v>
      </c>
      <c r="CT10" s="49">
        <f t="array" ref="CT10">IF(CT$2=1,Assumptions!$P10/12,(SUMIF($D$2:$EE$2,CT$2-1,$D10:$EE10)/12)*(1+XLOOKUP(CT$2,Assumptions!$C$94:$M$94,Assumptions!$C$97:$M$97)))</f>
        <v>1808.439455</v>
      </c>
      <c r="CU10" s="49">
        <f t="array" ref="CU10">IF(CU$2=1,Assumptions!$P10/12,(SUMIF($D$2:$EE$2,CU$2-1,$D10:$EE10)/12)*(1+XLOOKUP(CU$2,Assumptions!$C$94:$M$94,Assumptions!$C$97:$M$97)))</f>
        <v>1808.439455</v>
      </c>
      <c r="CV10" s="49">
        <f t="array" ref="CV10">IF(CV$2=1,Assumptions!$P10/12,(SUMIF($D$2:$EE$2,CV$2-1,$D10:$EE10)/12)*(1+XLOOKUP(CV$2,Assumptions!$C$94:$M$94,Assumptions!$C$97:$M$97)))</f>
        <v>1862.692639</v>
      </c>
      <c r="CW10" s="49">
        <f t="array" ref="CW10">IF(CW$2=1,Assumptions!$P10/12,(SUMIF($D$2:$EE$2,CW$2-1,$D10:$EE10)/12)*(1+XLOOKUP(CW$2,Assumptions!$C$94:$M$94,Assumptions!$C$97:$M$97)))</f>
        <v>1862.692639</v>
      </c>
      <c r="CX10" s="49">
        <f t="array" ref="CX10">IF(CX$2=1,Assumptions!$P10/12,(SUMIF($D$2:$EE$2,CX$2-1,$D10:$EE10)/12)*(1+XLOOKUP(CX$2,Assumptions!$C$94:$M$94,Assumptions!$C$97:$M$97)))</f>
        <v>1862.692639</v>
      </c>
      <c r="CY10" s="49">
        <f t="array" ref="CY10">IF(CY$2=1,Assumptions!$P10/12,(SUMIF($D$2:$EE$2,CY$2-1,$D10:$EE10)/12)*(1+XLOOKUP(CY$2,Assumptions!$C$94:$M$94,Assumptions!$C$97:$M$97)))</f>
        <v>1862.692639</v>
      </c>
      <c r="CZ10" s="49">
        <f t="array" ref="CZ10">IF(CZ$2=1,Assumptions!$P10/12,(SUMIF($D$2:$EE$2,CZ$2-1,$D10:$EE10)/12)*(1+XLOOKUP(CZ$2,Assumptions!$C$94:$M$94,Assumptions!$C$97:$M$97)))</f>
        <v>1862.692639</v>
      </c>
      <c r="DA10" s="49">
        <f t="array" ref="DA10">IF(DA$2=1,Assumptions!$P10/12,(SUMIF($D$2:$EE$2,DA$2-1,$D10:$EE10)/12)*(1+XLOOKUP(DA$2,Assumptions!$C$94:$M$94,Assumptions!$C$97:$M$97)))</f>
        <v>1862.692639</v>
      </c>
      <c r="DB10" s="49">
        <f t="array" ref="DB10">IF(DB$2=1,Assumptions!$P10/12,(SUMIF($D$2:$EE$2,DB$2-1,$D10:$EE10)/12)*(1+XLOOKUP(DB$2,Assumptions!$C$94:$M$94,Assumptions!$C$97:$M$97)))</f>
        <v>1862.692639</v>
      </c>
      <c r="DC10" s="49">
        <f t="array" ref="DC10">IF(DC$2=1,Assumptions!$P10/12,(SUMIF($D$2:$EE$2,DC$2-1,$D10:$EE10)/12)*(1+XLOOKUP(DC$2,Assumptions!$C$94:$M$94,Assumptions!$C$97:$M$97)))</f>
        <v>1862.692639</v>
      </c>
      <c r="DD10" s="49">
        <f t="array" ref="DD10">IF(DD$2=1,Assumptions!$P10/12,(SUMIF($D$2:$EE$2,DD$2-1,$D10:$EE10)/12)*(1+XLOOKUP(DD$2,Assumptions!$C$94:$M$94,Assumptions!$C$97:$M$97)))</f>
        <v>1862.692639</v>
      </c>
      <c r="DE10" s="49">
        <f t="array" ref="DE10">IF(DE$2=1,Assumptions!$P10/12,(SUMIF($D$2:$EE$2,DE$2-1,$D10:$EE10)/12)*(1+XLOOKUP(DE$2,Assumptions!$C$94:$M$94,Assumptions!$C$97:$M$97)))</f>
        <v>1862.692639</v>
      </c>
      <c r="DF10" s="49">
        <f t="array" ref="DF10">IF(DF$2=1,Assumptions!$P10/12,(SUMIF($D$2:$EE$2,DF$2-1,$D10:$EE10)/12)*(1+XLOOKUP(DF$2,Assumptions!$C$94:$M$94,Assumptions!$C$97:$M$97)))</f>
        <v>1862.692639</v>
      </c>
      <c r="DG10" s="49">
        <f t="array" ref="DG10">IF(DG$2=1,Assumptions!$P10/12,(SUMIF($D$2:$EE$2,DG$2-1,$D10:$EE10)/12)*(1+XLOOKUP(DG$2,Assumptions!$C$94:$M$94,Assumptions!$C$97:$M$97)))</f>
        <v>1862.692639</v>
      </c>
      <c r="DH10" s="49">
        <f t="array" ref="DH10">IF(DH$2=1,Assumptions!$P10/12,(SUMIF($D$2:$EE$2,DH$2-1,$D10:$EE10)/12)*(1+XLOOKUP(DH$2,Assumptions!$C$94:$M$94,Assumptions!$C$97:$M$97)))</f>
        <v>1918.573418</v>
      </c>
      <c r="DI10" s="49">
        <f t="array" ref="DI10">IF(DI$2=1,Assumptions!$P10/12,(SUMIF($D$2:$EE$2,DI$2-1,$D10:$EE10)/12)*(1+XLOOKUP(DI$2,Assumptions!$C$94:$M$94,Assumptions!$C$97:$M$97)))</f>
        <v>1918.573418</v>
      </c>
      <c r="DJ10" s="49">
        <f t="array" ref="DJ10">IF(DJ$2=1,Assumptions!$P10/12,(SUMIF($D$2:$EE$2,DJ$2-1,$D10:$EE10)/12)*(1+XLOOKUP(DJ$2,Assumptions!$C$94:$M$94,Assumptions!$C$97:$M$97)))</f>
        <v>1918.573418</v>
      </c>
      <c r="DK10" s="49">
        <f t="array" ref="DK10">IF(DK$2=1,Assumptions!$P10/12,(SUMIF($D$2:$EE$2,DK$2-1,$D10:$EE10)/12)*(1+XLOOKUP(DK$2,Assumptions!$C$94:$M$94,Assumptions!$C$97:$M$97)))</f>
        <v>1918.573418</v>
      </c>
      <c r="DL10" s="49">
        <f t="array" ref="DL10">IF(DL$2=1,Assumptions!$P10/12,(SUMIF($D$2:$EE$2,DL$2-1,$D10:$EE10)/12)*(1+XLOOKUP(DL$2,Assumptions!$C$94:$M$94,Assumptions!$C$97:$M$97)))</f>
        <v>1918.573418</v>
      </c>
      <c r="DM10" s="49">
        <f t="array" ref="DM10">IF(DM$2=1,Assumptions!$P10/12,(SUMIF($D$2:$EE$2,DM$2-1,$D10:$EE10)/12)*(1+XLOOKUP(DM$2,Assumptions!$C$94:$M$94,Assumptions!$C$97:$M$97)))</f>
        <v>1918.573418</v>
      </c>
      <c r="DN10" s="49">
        <f t="array" ref="DN10">IF(DN$2=1,Assumptions!$P10/12,(SUMIF($D$2:$EE$2,DN$2-1,$D10:$EE10)/12)*(1+XLOOKUP(DN$2,Assumptions!$C$94:$M$94,Assumptions!$C$97:$M$97)))</f>
        <v>1918.573418</v>
      </c>
      <c r="DO10" s="49">
        <f t="array" ref="DO10">IF(DO$2=1,Assumptions!$P10/12,(SUMIF($D$2:$EE$2,DO$2-1,$D10:$EE10)/12)*(1+XLOOKUP(DO$2,Assumptions!$C$94:$M$94,Assumptions!$C$97:$M$97)))</f>
        <v>1918.573418</v>
      </c>
      <c r="DP10" s="49">
        <f t="array" ref="DP10">IF(DP$2=1,Assumptions!$P10/12,(SUMIF($D$2:$EE$2,DP$2-1,$D10:$EE10)/12)*(1+XLOOKUP(DP$2,Assumptions!$C$94:$M$94,Assumptions!$C$97:$M$97)))</f>
        <v>1918.573418</v>
      </c>
      <c r="DQ10" s="49">
        <f t="array" ref="DQ10">IF(DQ$2=1,Assumptions!$P10/12,(SUMIF($D$2:$EE$2,DQ$2-1,$D10:$EE10)/12)*(1+XLOOKUP(DQ$2,Assumptions!$C$94:$M$94,Assumptions!$C$97:$M$97)))</f>
        <v>1918.573418</v>
      </c>
      <c r="DR10" s="49">
        <f t="array" ref="DR10">IF(DR$2=1,Assumptions!$P10/12,(SUMIF($D$2:$EE$2,DR$2-1,$D10:$EE10)/12)*(1+XLOOKUP(DR$2,Assumptions!$C$94:$M$94,Assumptions!$C$97:$M$97)))</f>
        <v>1918.573418</v>
      </c>
      <c r="DS10" s="49">
        <f t="array" ref="DS10">IF(DS$2=1,Assumptions!$P10/12,(SUMIF($D$2:$EE$2,DS$2-1,$D10:$EE10)/12)*(1+XLOOKUP(DS$2,Assumptions!$C$94:$M$94,Assumptions!$C$97:$M$97)))</f>
        <v>1918.573418</v>
      </c>
      <c r="DT10" s="49">
        <f t="array" ref="DT10">IF(DT$2=1,Assumptions!$P10/12,(SUMIF($D$2:$EE$2,DT$2-1,$D10:$EE10)/12)*(1+XLOOKUP(DT$2,Assumptions!$C$94:$M$94,Assumptions!$C$97:$M$97)))</f>
        <v>1976.13062</v>
      </c>
      <c r="DU10" s="49">
        <f t="array" ref="DU10">IF(DU$2=1,Assumptions!$P10/12,(SUMIF($D$2:$EE$2,DU$2-1,$D10:$EE10)/12)*(1+XLOOKUP(DU$2,Assumptions!$C$94:$M$94,Assumptions!$C$97:$M$97)))</f>
        <v>1976.13062</v>
      </c>
      <c r="DV10" s="49">
        <f t="array" ref="DV10">IF(DV$2=1,Assumptions!$P10/12,(SUMIF($D$2:$EE$2,DV$2-1,$D10:$EE10)/12)*(1+XLOOKUP(DV$2,Assumptions!$C$94:$M$94,Assumptions!$C$97:$M$97)))</f>
        <v>1976.13062</v>
      </c>
      <c r="DW10" s="49">
        <f t="array" ref="DW10">IF(DW$2=1,Assumptions!$P10/12,(SUMIF($D$2:$EE$2,DW$2-1,$D10:$EE10)/12)*(1+XLOOKUP(DW$2,Assumptions!$C$94:$M$94,Assumptions!$C$97:$M$97)))</f>
        <v>1976.13062</v>
      </c>
      <c r="DX10" s="49">
        <f t="array" ref="DX10">IF(DX$2=1,Assumptions!$P10/12,(SUMIF($D$2:$EE$2,DX$2-1,$D10:$EE10)/12)*(1+XLOOKUP(DX$2,Assumptions!$C$94:$M$94,Assumptions!$C$97:$M$97)))</f>
        <v>1976.13062</v>
      </c>
      <c r="DY10" s="49">
        <f t="array" ref="DY10">IF(DY$2=1,Assumptions!$P10/12,(SUMIF($D$2:$EE$2,DY$2-1,$D10:$EE10)/12)*(1+XLOOKUP(DY$2,Assumptions!$C$94:$M$94,Assumptions!$C$97:$M$97)))</f>
        <v>1976.13062</v>
      </c>
      <c r="DZ10" s="49">
        <f t="array" ref="DZ10">IF(DZ$2=1,Assumptions!$P10/12,(SUMIF($D$2:$EE$2,DZ$2-1,$D10:$EE10)/12)*(1+XLOOKUP(DZ$2,Assumptions!$C$94:$M$94,Assumptions!$C$97:$M$97)))</f>
        <v>1976.13062</v>
      </c>
      <c r="EA10" s="49">
        <f t="array" ref="EA10">IF(EA$2=1,Assumptions!$P10/12,(SUMIF($D$2:$EE$2,EA$2-1,$D10:$EE10)/12)*(1+XLOOKUP(EA$2,Assumptions!$C$94:$M$94,Assumptions!$C$97:$M$97)))</f>
        <v>1976.13062</v>
      </c>
      <c r="EB10" s="49">
        <f t="array" ref="EB10">IF(EB$2=1,Assumptions!$P10/12,(SUMIF($D$2:$EE$2,EB$2-1,$D10:$EE10)/12)*(1+XLOOKUP(EB$2,Assumptions!$C$94:$M$94,Assumptions!$C$97:$M$97)))</f>
        <v>1976.13062</v>
      </c>
      <c r="EC10" s="49">
        <f t="array" ref="EC10">IF(EC$2=1,Assumptions!$P10/12,(SUMIF($D$2:$EE$2,EC$2-1,$D10:$EE10)/12)*(1+XLOOKUP(EC$2,Assumptions!$C$94:$M$94,Assumptions!$C$97:$M$97)))</f>
        <v>1976.13062</v>
      </c>
      <c r="ED10" s="49">
        <f t="array" ref="ED10">IF(ED$2=1,Assumptions!$P10/12,(SUMIF($D$2:$EE$2,ED$2-1,$D10:$EE10)/12)*(1+XLOOKUP(ED$2,Assumptions!$C$94:$M$94,Assumptions!$C$97:$M$97)))</f>
        <v>1976.13062</v>
      </c>
      <c r="EE10" s="49">
        <f t="array" ref="EE10">IF(EE$2=1,Assumptions!$P10/12,(SUMIF($D$2:$EE$2,EE$2-1,$D10:$EE10)/12)*(1+XLOOKUP(EE$2,Assumptions!$C$94:$M$94,Assumptions!$C$97:$M$97)))</f>
        <v>1976.13062</v>
      </c>
    </row>
    <row r="11" ht="15.75" customHeight="1">
      <c r="A11" s="1"/>
      <c r="B11" s="1"/>
      <c r="C11" s="1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</row>
    <row r="12" ht="15.75" customHeight="1">
      <c r="A12" s="1"/>
      <c r="B12" s="21"/>
      <c r="C12" s="1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</row>
    <row r="13" ht="15.75" customHeight="1">
      <c r="A13" s="1"/>
      <c r="B13" s="103"/>
      <c r="C13" s="42" t="s">
        <v>209</v>
      </c>
      <c r="D13" s="207">
        <f t="shared" ref="D13:EE13" si="3">SUM(D5:D12)</f>
        <v>26810.9</v>
      </c>
      <c r="E13" s="207">
        <f t="shared" si="3"/>
        <v>26810.9</v>
      </c>
      <c r="F13" s="207">
        <f t="shared" si="3"/>
        <v>26810.9</v>
      </c>
      <c r="G13" s="207">
        <f t="shared" si="3"/>
        <v>26810.9</v>
      </c>
      <c r="H13" s="207">
        <f t="shared" si="3"/>
        <v>26810.9</v>
      </c>
      <c r="I13" s="207">
        <f t="shared" si="3"/>
        <v>26810.9</v>
      </c>
      <c r="J13" s="207">
        <f t="shared" si="3"/>
        <v>26810.9</v>
      </c>
      <c r="K13" s="207">
        <f t="shared" si="3"/>
        <v>26810.9</v>
      </c>
      <c r="L13" s="207">
        <f t="shared" si="3"/>
        <v>26810.9</v>
      </c>
      <c r="M13" s="207">
        <f t="shared" si="3"/>
        <v>26810.9</v>
      </c>
      <c r="N13" s="207">
        <f t="shared" si="3"/>
        <v>26810.9</v>
      </c>
      <c r="O13" s="207">
        <f t="shared" si="3"/>
        <v>26810.9</v>
      </c>
      <c r="P13" s="207">
        <f t="shared" si="3"/>
        <v>27347.118</v>
      </c>
      <c r="Q13" s="207">
        <f t="shared" si="3"/>
        <v>27347.118</v>
      </c>
      <c r="R13" s="207">
        <f t="shared" si="3"/>
        <v>27347.118</v>
      </c>
      <c r="S13" s="207">
        <f t="shared" si="3"/>
        <v>27347.118</v>
      </c>
      <c r="T13" s="207">
        <f t="shared" si="3"/>
        <v>27347.118</v>
      </c>
      <c r="U13" s="207">
        <f t="shared" si="3"/>
        <v>27347.118</v>
      </c>
      <c r="V13" s="207">
        <f t="shared" si="3"/>
        <v>27347.118</v>
      </c>
      <c r="W13" s="207">
        <f t="shared" si="3"/>
        <v>27347.118</v>
      </c>
      <c r="X13" s="207">
        <f t="shared" si="3"/>
        <v>27347.118</v>
      </c>
      <c r="Y13" s="207">
        <f t="shared" si="3"/>
        <v>27347.118</v>
      </c>
      <c r="Z13" s="207">
        <f t="shared" si="3"/>
        <v>27347.118</v>
      </c>
      <c r="AA13" s="207">
        <f t="shared" si="3"/>
        <v>27347.118</v>
      </c>
      <c r="AB13" s="207">
        <f t="shared" si="3"/>
        <v>27894.06036</v>
      </c>
      <c r="AC13" s="207">
        <f t="shared" si="3"/>
        <v>27894.06036</v>
      </c>
      <c r="AD13" s="207">
        <f t="shared" si="3"/>
        <v>27894.06036</v>
      </c>
      <c r="AE13" s="207">
        <f t="shared" si="3"/>
        <v>27894.06036</v>
      </c>
      <c r="AF13" s="207">
        <f t="shared" si="3"/>
        <v>27894.06036</v>
      </c>
      <c r="AG13" s="207">
        <f t="shared" si="3"/>
        <v>27894.06036</v>
      </c>
      <c r="AH13" s="207">
        <f t="shared" si="3"/>
        <v>27894.06036</v>
      </c>
      <c r="AI13" s="207">
        <f t="shared" si="3"/>
        <v>27894.06036</v>
      </c>
      <c r="AJ13" s="207">
        <f t="shared" si="3"/>
        <v>27894.06036</v>
      </c>
      <c r="AK13" s="207">
        <f t="shared" si="3"/>
        <v>27894.06036</v>
      </c>
      <c r="AL13" s="207">
        <f t="shared" si="3"/>
        <v>27894.06036</v>
      </c>
      <c r="AM13" s="207">
        <f t="shared" si="3"/>
        <v>27894.06036</v>
      </c>
      <c r="AN13" s="207">
        <f t="shared" si="3"/>
        <v>28451.94157</v>
      </c>
      <c r="AO13" s="207">
        <f t="shared" si="3"/>
        <v>28451.94157</v>
      </c>
      <c r="AP13" s="207">
        <f t="shared" si="3"/>
        <v>28451.94157</v>
      </c>
      <c r="AQ13" s="207">
        <f t="shared" si="3"/>
        <v>28451.94157</v>
      </c>
      <c r="AR13" s="207">
        <f t="shared" si="3"/>
        <v>28451.94157</v>
      </c>
      <c r="AS13" s="207">
        <f t="shared" si="3"/>
        <v>28451.94157</v>
      </c>
      <c r="AT13" s="207">
        <f t="shared" si="3"/>
        <v>28451.94157</v>
      </c>
      <c r="AU13" s="207">
        <f t="shared" si="3"/>
        <v>28451.94157</v>
      </c>
      <c r="AV13" s="207">
        <f t="shared" si="3"/>
        <v>28451.94157</v>
      </c>
      <c r="AW13" s="207">
        <f t="shared" si="3"/>
        <v>28451.94157</v>
      </c>
      <c r="AX13" s="207">
        <f t="shared" si="3"/>
        <v>28451.94157</v>
      </c>
      <c r="AY13" s="207">
        <f t="shared" si="3"/>
        <v>28451.94157</v>
      </c>
      <c r="AZ13" s="207">
        <f t="shared" si="3"/>
        <v>29305.49981</v>
      </c>
      <c r="BA13" s="207">
        <f t="shared" si="3"/>
        <v>29305.49981</v>
      </c>
      <c r="BB13" s="207">
        <f t="shared" si="3"/>
        <v>29305.49981</v>
      </c>
      <c r="BC13" s="207">
        <f t="shared" si="3"/>
        <v>29305.49981</v>
      </c>
      <c r="BD13" s="207">
        <f t="shared" si="3"/>
        <v>29305.49981</v>
      </c>
      <c r="BE13" s="207">
        <f t="shared" si="3"/>
        <v>29305.49981</v>
      </c>
      <c r="BF13" s="207">
        <f t="shared" si="3"/>
        <v>29305.49981</v>
      </c>
      <c r="BG13" s="207">
        <f t="shared" si="3"/>
        <v>29305.49981</v>
      </c>
      <c r="BH13" s="207">
        <f t="shared" si="3"/>
        <v>29305.49981</v>
      </c>
      <c r="BI13" s="207">
        <f t="shared" si="3"/>
        <v>29305.49981</v>
      </c>
      <c r="BJ13" s="207">
        <f t="shared" si="3"/>
        <v>29305.49981</v>
      </c>
      <c r="BK13" s="207">
        <f t="shared" si="3"/>
        <v>29305.49981</v>
      </c>
      <c r="BL13" s="207">
        <f t="shared" si="3"/>
        <v>30184.66481</v>
      </c>
      <c r="BM13" s="207">
        <f t="shared" si="3"/>
        <v>30184.66481</v>
      </c>
      <c r="BN13" s="207">
        <f t="shared" si="3"/>
        <v>30184.66481</v>
      </c>
      <c r="BO13" s="207">
        <f t="shared" si="3"/>
        <v>30184.66481</v>
      </c>
      <c r="BP13" s="207">
        <f t="shared" si="3"/>
        <v>30184.66481</v>
      </c>
      <c r="BQ13" s="207">
        <f t="shared" si="3"/>
        <v>30184.66481</v>
      </c>
      <c r="BR13" s="207">
        <f t="shared" si="3"/>
        <v>30184.66481</v>
      </c>
      <c r="BS13" s="207">
        <f t="shared" si="3"/>
        <v>30184.66481</v>
      </c>
      <c r="BT13" s="207">
        <f t="shared" si="3"/>
        <v>30184.66481</v>
      </c>
      <c r="BU13" s="207">
        <f t="shared" si="3"/>
        <v>30184.66481</v>
      </c>
      <c r="BV13" s="207">
        <f t="shared" si="3"/>
        <v>30184.66481</v>
      </c>
      <c r="BW13" s="207">
        <f t="shared" si="3"/>
        <v>30184.66481</v>
      </c>
      <c r="BX13" s="207">
        <f t="shared" si="3"/>
        <v>31090.20475</v>
      </c>
      <c r="BY13" s="207">
        <f t="shared" si="3"/>
        <v>31090.20475</v>
      </c>
      <c r="BZ13" s="207">
        <f t="shared" si="3"/>
        <v>31090.20475</v>
      </c>
      <c r="CA13" s="207">
        <f t="shared" si="3"/>
        <v>31090.20475</v>
      </c>
      <c r="CB13" s="207">
        <f t="shared" si="3"/>
        <v>31090.20475</v>
      </c>
      <c r="CC13" s="207">
        <f t="shared" si="3"/>
        <v>31090.20475</v>
      </c>
      <c r="CD13" s="207">
        <f t="shared" si="3"/>
        <v>31090.20475</v>
      </c>
      <c r="CE13" s="207">
        <f t="shared" si="3"/>
        <v>31090.20475</v>
      </c>
      <c r="CF13" s="207">
        <f t="shared" si="3"/>
        <v>31090.20475</v>
      </c>
      <c r="CG13" s="207">
        <f t="shared" si="3"/>
        <v>31090.20475</v>
      </c>
      <c r="CH13" s="207">
        <f t="shared" si="3"/>
        <v>31090.20475</v>
      </c>
      <c r="CI13" s="207">
        <f t="shared" si="3"/>
        <v>31090.20475</v>
      </c>
      <c r="CJ13" s="207">
        <f t="shared" si="3"/>
        <v>32022.9109</v>
      </c>
      <c r="CK13" s="207">
        <f t="shared" si="3"/>
        <v>32022.9109</v>
      </c>
      <c r="CL13" s="207">
        <f t="shared" si="3"/>
        <v>32022.9109</v>
      </c>
      <c r="CM13" s="207">
        <f t="shared" si="3"/>
        <v>32022.9109</v>
      </c>
      <c r="CN13" s="207">
        <f t="shared" si="3"/>
        <v>32022.9109</v>
      </c>
      <c r="CO13" s="207">
        <f t="shared" si="3"/>
        <v>32022.9109</v>
      </c>
      <c r="CP13" s="207">
        <f t="shared" si="3"/>
        <v>32022.9109</v>
      </c>
      <c r="CQ13" s="207">
        <f t="shared" si="3"/>
        <v>32022.9109</v>
      </c>
      <c r="CR13" s="207">
        <f t="shared" si="3"/>
        <v>32022.9109</v>
      </c>
      <c r="CS13" s="207">
        <f t="shared" si="3"/>
        <v>32022.9109</v>
      </c>
      <c r="CT13" s="207">
        <f t="shared" si="3"/>
        <v>32022.9109</v>
      </c>
      <c r="CU13" s="207">
        <f t="shared" si="3"/>
        <v>32022.9109</v>
      </c>
      <c r="CV13" s="207">
        <f t="shared" si="3"/>
        <v>32983.59822</v>
      </c>
      <c r="CW13" s="207">
        <f t="shared" si="3"/>
        <v>32983.59822</v>
      </c>
      <c r="CX13" s="207">
        <f t="shared" si="3"/>
        <v>32983.59822</v>
      </c>
      <c r="CY13" s="207">
        <f t="shared" si="3"/>
        <v>32983.59822</v>
      </c>
      <c r="CZ13" s="207">
        <f t="shared" si="3"/>
        <v>32983.59822</v>
      </c>
      <c r="DA13" s="207">
        <f t="shared" si="3"/>
        <v>32983.59822</v>
      </c>
      <c r="DB13" s="207">
        <f t="shared" si="3"/>
        <v>32983.59822</v>
      </c>
      <c r="DC13" s="207">
        <f t="shared" si="3"/>
        <v>32983.59822</v>
      </c>
      <c r="DD13" s="207">
        <f t="shared" si="3"/>
        <v>32983.59822</v>
      </c>
      <c r="DE13" s="207">
        <f t="shared" si="3"/>
        <v>32983.59822</v>
      </c>
      <c r="DF13" s="207">
        <f t="shared" si="3"/>
        <v>32983.59822</v>
      </c>
      <c r="DG13" s="207">
        <f t="shared" si="3"/>
        <v>32983.59822</v>
      </c>
      <c r="DH13" s="207">
        <f t="shared" si="3"/>
        <v>33973.10617</v>
      </c>
      <c r="DI13" s="207">
        <f t="shared" si="3"/>
        <v>33973.10617</v>
      </c>
      <c r="DJ13" s="207">
        <f t="shared" si="3"/>
        <v>33973.10617</v>
      </c>
      <c r="DK13" s="207">
        <f t="shared" si="3"/>
        <v>33973.10617</v>
      </c>
      <c r="DL13" s="207">
        <f t="shared" si="3"/>
        <v>33973.10617</v>
      </c>
      <c r="DM13" s="207">
        <f t="shared" si="3"/>
        <v>33973.10617</v>
      </c>
      <c r="DN13" s="207">
        <f t="shared" si="3"/>
        <v>33973.10617</v>
      </c>
      <c r="DO13" s="207">
        <f t="shared" si="3"/>
        <v>33973.10617</v>
      </c>
      <c r="DP13" s="207">
        <f t="shared" si="3"/>
        <v>33973.10617</v>
      </c>
      <c r="DQ13" s="207">
        <f t="shared" si="3"/>
        <v>33973.10617</v>
      </c>
      <c r="DR13" s="207">
        <f t="shared" si="3"/>
        <v>33973.10617</v>
      </c>
      <c r="DS13" s="207">
        <f t="shared" si="3"/>
        <v>33973.10617</v>
      </c>
      <c r="DT13" s="207">
        <f t="shared" si="3"/>
        <v>34992.29935</v>
      </c>
      <c r="DU13" s="207">
        <f t="shared" si="3"/>
        <v>34992.29935</v>
      </c>
      <c r="DV13" s="207">
        <f t="shared" si="3"/>
        <v>34992.29935</v>
      </c>
      <c r="DW13" s="207">
        <f t="shared" si="3"/>
        <v>34992.29935</v>
      </c>
      <c r="DX13" s="207">
        <f t="shared" si="3"/>
        <v>34992.29935</v>
      </c>
      <c r="DY13" s="207">
        <f t="shared" si="3"/>
        <v>34992.29935</v>
      </c>
      <c r="DZ13" s="207">
        <f t="shared" si="3"/>
        <v>34992.29935</v>
      </c>
      <c r="EA13" s="207">
        <f t="shared" si="3"/>
        <v>34992.29935</v>
      </c>
      <c r="EB13" s="207">
        <f t="shared" si="3"/>
        <v>34992.29935</v>
      </c>
      <c r="EC13" s="207">
        <f t="shared" si="3"/>
        <v>34992.29935</v>
      </c>
      <c r="ED13" s="207">
        <f t="shared" si="3"/>
        <v>34992.29935</v>
      </c>
      <c r="EE13" s="207">
        <f t="shared" si="3"/>
        <v>34992.29935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49">
        <f t="array" ref="D15">-D$13*IF(D$2=(Assumptions!$D$68+1),Assumptions!$D$67,XLOOKUP(D$2,Assumptions!$C$94:$M$94,Assumptions!$C$95:$M$95))</f>
        <v>-1340.545</v>
      </c>
      <c r="E15" s="49">
        <f t="array" ref="E15">-E$13*IF(E$2=(Assumptions!$D$68+1),Assumptions!$D$67,XLOOKUP(E$2,Assumptions!$C$94:$M$94,Assumptions!$C$95:$M$95))</f>
        <v>-1340.545</v>
      </c>
      <c r="F15" s="49">
        <f t="array" ref="F15">-F$13*IF(F$2=(Assumptions!$D$68+1),Assumptions!$D$67,XLOOKUP(F$2,Assumptions!$C$94:$M$94,Assumptions!$C$95:$M$95))</f>
        <v>-1340.545</v>
      </c>
      <c r="G15" s="49">
        <f t="array" ref="G15">-G$13*IF(G$2=(Assumptions!$D$68+1),Assumptions!$D$67,XLOOKUP(G$2,Assumptions!$C$94:$M$94,Assumptions!$C$95:$M$95))</f>
        <v>-1340.545</v>
      </c>
      <c r="H15" s="49">
        <f t="array" ref="H15">-H$13*IF(H$2=(Assumptions!$D$68+1),Assumptions!$D$67,XLOOKUP(H$2,Assumptions!$C$94:$M$94,Assumptions!$C$95:$M$95))</f>
        <v>-1340.545</v>
      </c>
      <c r="I15" s="49">
        <f t="array" ref="I15">-I$13*IF(I$2=(Assumptions!$D$68+1),Assumptions!$D$67,XLOOKUP(I$2,Assumptions!$C$94:$M$94,Assumptions!$C$95:$M$95))</f>
        <v>-1340.545</v>
      </c>
      <c r="J15" s="49">
        <f t="array" ref="J15">-J$13*IF(J$2=(Assumptions!$D$68+1),Assumptions!$D$67,XLOOKUP(J$2,Assumptions!$C$94:$M$94,Assumptions!$C$95:$M$95))</f>
        <v>-1340.545</v>
      </c>
      <c r="K15" s="49">
        <f t="array" ref="K15">-K$13*IF(K$2=(Assumptions!$D$68+1),Assumptions!$D$67,XLOOKUP(K$2,Assumptions!$C$94:$M$94,Assumptions!$C$95:$M$95))</f>
        <v>-1340.545</v>
      </c>
      <c r="L15" s="49">
        <f t="array" ref="L15">-L$13*IF(L$2=(Assumptions!$D$68+1),Assumptions!$D$67,XLOOKUP(L$2,Assumptions!$C$94:$M$94,Assumptions!$C$95:$M$95))</f>
        <v>-1340.545</v>
      </c>
      <c r="M15" s="49">
        <f t="array" ref="M15">-M$13*IF(M$2=(Assumptions!$D$68+1),Assumptions!$D$67,XLOOKUP(M$2,Assumptions!$C$94:$M$94,Assumptions!$C$95:$M$95))</f>
        <v>-1340.545</v>
      </c>
      <c r="N15" s="49">
        <f t="array" ref="N15">-N$13*IF(N$2=(Assumptions!$D$68+1),Assumptions!$D$67,XLOOKUP(N$2,Assumptions!$C$94:$M$94,Assumptions!$C$95:$M$95))</f>
        <v>-1340.545</v>
      </c>
      <c r="O15" s="49">
        <f t="array" ref="O15">-O$13*IF(O$2=(Assumptions!$D$68+1),Assumptions!$D$67,XLOOKUP(O$2,Assumptions!$C$94:$M$94,Assumptions!$C$95:$M$95))</f>
        <v>-1340.545</v>
      </c>
      <c r="P15" s="49">
        <f t="array" ref="P15">-P$13*IF(P$2=(Assumptions!$D$68+1),Assumptions!$D$67,XLOOKUP(P$2,Assumptions!$C$94:$M$94,Assumptions!$C$95:$M$95))</f>
        <v>-546.94236</v>
      </c>
      <c r="Q15" s="49">
        <f t="array" ref="Q15">-Q$13*IF(Q$2=(Assumptions!$D$68+1),Assumptions!$D$67,XLOOKUP(Q$2,Assumptions!$C$94:$M$94,Assumptions!$C$95:$M$95))</f>
        <v>-546.94236</v>
      </c>
      <c r="R15" s="49">
        <f t="array" ref="R15">-R$13*IF(R$2=(Assumptions!$D$68+1),Assumptions!$D$67,XLOOKUP(R$2,Assumptions!$C$94:$M$94,Assumptions!$C$95:$M$95))</f>
        <v>-546.94236</v>
      </c>
      <c r="S15" s="49">
        <f t="array" ref="S15">-S$13*IF(S$2=(Assumptions!$D$68+1),Assumptions!$D$67,XLOOKUP(S$2,Assumptions!$C$94:$M$94,Assumptions!$C$95:$M$95))</f>
        <v>-546.94236</v>
      </c>
      <c r="T15" s="49">
        <f t="array" ref="T15">-T$13*IF(T$2=(Assumptions!$D$68+1),Assumptions!$D$67,XLOOKUP(T$2,Assumptions!$C$94:$M$94,Assumptions!$C$95:$M$95))</f>
        <v>-546.94236</v>
      </c>
      <c r="U15" s="49">
        <f t="array" ref="U15">-U$13*IF(U$2=(Assumptions!$D$68+1),Assumptions!$D$67,XLOOKUP(U$2,Assumptions!$C$94:$M$94,Assumptions!$C$95:$M$95))</f>
        <v>-546.94236</v>
      </c>
      <c r="V15" s="49">
        <f t="array" ref="V15">-V$13*IF(V$2=(Assumptions!$D$68+1),Assumptions!$D$67,XLOOKUP(V$2,Assumptions!$C$94:$M$94,Assumptions!$C$95:$M$95))</f>
        <v>-546.94236</v>
      </c>
      <c r="W15" s="49">
        <f t="array" ref="W15">-W$13*IF(W$2=(Assumptions!$D$68+1),Assumptions!$D$67,XLOOKUP(W$2,Assumptions!$C$94:$M$94,Assumptions!$C$95:$M$95))</f>
        <v>-546.94236</v>
      </c>
      <c r="X15" s="49">
        <f t="array" ref="X15">-X$13*IF(X$2=(Assumptions!$D$68+1),Assumptions!$D$67,XLOOKUP(X$2,Assumptions!$C$94:$M$94,Assumptions!$C$95:$M$95))</f>
        <v>-546.94236</v>
      </c>
      <c r="Y15" s="49">
        <f t="array" ref="Y15">-Y$13*IF(Y$2=(Assumptions!$D$68+1),Assumptions!$D$67,XLOOKUP(Y$2,Assumptions!$C$94:$M$94,Assumptions!$C$95:$M$95))</f>
        <v>-546.94236</v>
      </c>
      <c r="Z15" s="49">
        <f t="array" ref="Z15">-Z$13*IF(Z$2=(Assumptions!$D$68+1),Assumptions!$D$67,XLOOKUP(Z$2,Assumptions!$C$94:$M$94,Assumptions!$C$95:$M$95))</f>
        <v>-546.94236</v>
      </c>
      <c r="AA15" s="49">
        <f t="array" ref="AA15">-AA$13*IF(AA$2=(Assumptions!$D$68+1),Assumptions!$D$67,XLOOKUP(AA$2,Assumptions!$C$94:$M$94,Assumptions!$C$95:$M$95))</f>
        <v>-546.94236</v>
      </c>
      <c r="AB15" s="49">
        <f t="array" ref="AB15">-AB$13*IF(AB$2=(Assumptions!$D$68+1),Assumptions!$D$67,XLOOKUP(AB$2,Assumptions!$C$94:$M$94,Assumptions!$C$95:$M$95))</f>
        <v>-557.8812072</v>
      </c>
      <c r="AC15" s="49">
        <f t="array" ref="AC15">-AC$13*IF(AC$2=(Assumptions!$D$68+1),Assumptions!$D$67,XLOOKUP(AC$2,Assumptions!$C$94:$M$94,Assumptions!$C$95:$M$95))</f>
        <v>-557.8812072</v>
      </c>
      <c r="AD15" s="49">
        <f t="array" ref="AD15">-AD$13*IF(AD$2=(Assumptions!$D$68+1),Assumptions!$D$67,XLOOKUP(AD$2,Assumptions!$C$94:$M$94,Assumptions!$C$95:$M$95))</f>
        <v>-557.8812072</v>
      </c>
      <c r="AE15" s="49">
        <f t="array" ref="AE15">-AE$13*IF(AE$2=(Assumptions!$D$68+1),Assumptions!$D$67,XLOOKUP(AE$2,Assumptions!$C$94:$M$94,Assumptions!$C$95:$M$95))</f>
        <v>-557.8812072</v>
      </c>
      <c r="AF15" s="49">
        <f t="array" ref="AF15">-AF$13*IF(AF$2=(Assumptions!$D$68+1),Assumptions!$D$67,XLOOKUP(AF$2,Assumptions!$C$94:$M$94,Assumptions!$C$95:$M$95))</f>
        <v>-557.8812072</v>
      </c>
      <c r="AG15" s="49">
        <f t="array" ref="AG15">-AG$13*IF(AG$2=(Assumptions!$D$68+1),Assumptions!$D$67,XLOOKUP(AG$2,Assumptions!$C$94:$M$94,Assumptions!$C$95:$M$95))</f>
        <v>-557.8812072</v>
      </c>
      <c r="AH15" s="49">
        <f t="array" ref="AH15">-AH$13*IF(AH$2=(Assumptions!$D$68+1),Assumptions!$D$67,XLOOKUP(AH$2,Assumptions!$C$94:$M$94,Assumptions!$C$95:$M$95))</f>
        <v>-557.8812072</v>
      </c>
      <c r="AI15" s="49">
        <f t="array" ref="AI15">-AI$13*IF(AI$2=(Assumptions!$D$68+1),Assumptions!$D$67,XLOOKUP(AI$2,Assumptions!$C$94:$M$94,Assumptions!$C$95:$M$95))</f>
        <v>-557.8812072</v>
      </c>
      <c r="AJ15" s="49">
        <f t="array" ref="AJ15">-AJ$13*IF(AJ$2=(Assumptions!$D$68+1),Assumptions!$D$67,XLOOKUP(AJ$2,Assumptions!$C$94:$M$94,Assumptions!$C$95:$M$95))</f>
        <v>-557.8812072</v>
      </c>
      <c r="AK15" s="49">
        <f t="array" ref="AK15">-AK$13*IF(AK$2=(Assumptions!$D$68+1),Assumptions!$D$67,XLOOKUP(AK$2,Assumptions!$C$94:$M$94,Assumptions!$C$95:$M$95))</f>
        <v>-557.8812072</v>
      </c>
      <c r="AL15" s="49">
        <f t="array" ref="AL15">-AL$13*IF(AL$2=(Assumptions!$D$68+1),Assumptions!$D$67,XLOOKUP(AL$2,Assumptions!$C$94:$M$94,Assumptions!$C$95:$M$95))</f>
        <v>-557.8812072</v>
      </c>
      <c r="AM15" s="49">
        <f t="array" ref="AM15">-AM$13*IF(AM$2=(Assumptions!$D$68+1),Assumptions!$D$67,XLOOKUP(AM$2,Assumptions!$C$94:$M$94,Assumptions!$C$95:$M$95))</f>
        <v>-557.8812072</v>
      </c>
      <c r="AN15" s="49">
        <f t="array" ref="AN15">-AN$13*IF(AN$2=(Assumptions!$D$68+1),Assumptions!$D$67,XLOOKUP(AN$2,Assumptions!$C$94:$M$94,Assumptions!$C$95:$M$95))</f>
        <v>-569.0388313</v>
      </c>
      <c r="AO15" s="49">
        <f t="array" ref="AO15">-AO$13*IF(AO$2=(Assumptions!$D$68+1),Assumptions!$D$67,XLOOKUP(AO$2,Assumptions!$C$94:$M$94,Assumptions!$C$95:$M$95))</f>
        <v>-569.0388313</v>
      </c>
      <c r="AP15" s="49">
        <f t="array" ref="AP15">-AP$13*IF(AP$2=(Assumptions!$D$68+1),Assumptions!$D$67,XLOOKUP(AP$2,Assumptions!$C$94:$M$94,Assumptions!$C$95:$M$95))</f>
        <v>-569.0388313</v>
      </c>
      <c r="AQ15" s="49">
        <f t="array" ref="AQ15">-AQ$13*IF(AQ$2=(Assumptions!$D$68+1),Assumptions!$D$67,XLOOKUP(AQ$2,Assumptions!$C$94:$M$94,Assumptions!$C$95:$M$95))</f>
        <v>-569.0388313</v>
      </c>
      <c r="AR15" s="49">
        <f t="array" ref="AR15">-AR$13*IF(AR$2=(Assumptions!$D$68+1),Assumptions!$D$67,XLOOKUP(AR$2,Assumptions!$C$94:$M$94,Assumptions!$C$95:$M$95))</f>
        <v>-569.0388313</v>
      </c>
      <c r="AS15" s="49">
        <f t="array" ref="AS15">-AS$13*IF(AS$2=(Assumptions!$D$68+1),Assumptions!$D$67,XLOOKUP(AS$2,Assumptions!$C$94:$M$94,Assumptions!$C$95:$M$95))</f>
        <v>-569.0388313</v>
      </c>
      <c r="AT15" s="49">
        <f t="array" ref="AT15">-AT$13*IF(AT$2=(Assumptions!$D$68+1),Assumptions!$D$67,XLOOKUP(AT$2,Assumptions!$C$94:$M$94,Assumptions!$C$95:$M$95))</f>
        <v>-569.0388313</v>
      </c>
      <c r="AU15" s="49">
        <f t="array" ref="AU15">-AU$13*IF(AU$2=(Assumptions!$D$68+1),Assumptions!$D$67,XLOOKUP(AU$2,Assumptions!$C$94:$M$94,Assumptions!$C$95:$M$95))</f>
        <v>-569.0388313</v>
      </c>
      <c r="AV15" s="49">
        <f t="array" ref="AV15">-AV$13*IF(AV$2=(Assumptions!$D$68+1),Assumptions!$D$67,XLOOKUP(AV$2,Assumptions!$C$94:$M$94,Assumptions!$C$95:$M$95))</f>
        <v>-569.0388313</v>
      </c>
      <c r="AW15" s="49">
        <f t="array" ref="AW15">-AW$13*IF(AW$2=(Assumptions!$D$68+1),Assumptions!$D$67,XLOOKUP(AW$2,Assumptions!$C$94:$M$94,Assumptions!$C$95:$M$95))</f>
        <v>-569.0388313</v>
      </c>
      <c r="AX15" s="49">
        <f t="array" ref="AX15">-AX$13*IF(AX$2=(Assumptions!$D$68+1),Assumptions!$D$67,XLOOKUP(AX$2,Assumptions!$C$94:$M$94,Assumptions!$C$95:$M$95))</f>
        <v>-569.0388313</v>
      </c>
      <c r="AY15" s="49">
        <f t="array" ref="AY15">-AY$13*IF(AY$2=(Assumptions!$D$68+1),Assumptions!$D$67,XLOOKUP(AY$2,Assumptions!$C$94:$M$94,Assumptions!$C$95:$M$95))</f>
        <v>-569.0388313</v>
      </c>
      <c r="AZ15" s="49">
        <f t="array" ref="AZ15">-AZ$13*IF(AZ$2=(Assumptions!$D$68+1),Assumptions!$D$67,XLOOKUP(AZ$2,Assumptions!$C$94:$M$94,Assumptions!$C$95:$M$95))</f>
        <v>-586.1099963</v>
      </c>
      <c r="BA15" s="49">
        <f t="array" ref="BA15">-BA$13*IF(BA$2=(Assumptions!$D$68+1),Assumptions!$D$67,XLOOKUP(BA$2,Assumptions!$C$94:$M$94,Assumptions!$C$95:$M$95))</f>
        <v>-586.1099963</v>
      </c>
      <c r="BB15" s="49">
        <f t="array" ref="BB15">-BB$13*IF(BB$2=(Assumptions!$D$68+1),Assumptions!$D$67,XLOOKUP(BB$2,Assumptions!$C$94:$M$94,Assumptions!$C$95:$M$95))</f>
        <v>-586.1099963</v>
      </c>
      <c r="BC15" s="49">
        <f t="array" ref="BC15">-BC$13*IF(BC$2=(Assumptions!$D$68+1),Assumptions!$D$67,XLOOKUP(BC$2,Assumptions!$C$94:$M$94,Assumptions!$C$95:$M$95))</f>
        <v>-586.1099963</v>
      </c>
      <c r="BD15" s="49">
        <f t="array" ref="BD15">-BD$13*IF(BD$2=(Assumptions!$D$68+1),Assumptions!$D$67,XLOOKUP(BD$2,Assumptions!$C$94:$M$94,Assumptions!$C$95:$M$95))</f>
        <v>-586.1099963</v>
      </c>
      <c r="BE15" s="49">
        <f t="array" ref="BE15">-BE$13*IF(BE$2=(Assumptions!$D$68+1),Assumptions!$D$67,XLOOKUP(BE$2,Assumptions!$C$94:$M$94,Assumptions!$C$95:$M$95))</f>
        <v>-586.1099963</v>
      </c>
      <c r="BF15" s="49">
        <f t="array" ref="BF15">-BF$13*IF(BF$2=(Assumptions!$D$68+1),Assumptions!$D$67,XLOOKUP(BF$2,Assumptions!$C$94:$M$94,Assumptions!$C$95:$M$95))</f>
        <v>-586.1099963</v>
      </c>
      <c r="BG15" s="49">
        <f t="array" ref="BG15">-BG$13*IF(BG$2=(Assumptions!$D$68+1),Assumptions!$D$67,XLOOKUP(BG$2,Assumptions!$C$94:$M$94,Assumptions!$C$95:$M$95))</f>
        <v>-586.1099963</v>
      </c>
      <c r="BH15" s="49">
        <f t="array" ref="BH15">-BH$13*IF(BH$2=(Assumptions!$D$68+1),Assumptions!$D$67,XLOOKUP(BH$2,Assumptions!$C$94:$M$94,Assumptions!$C$95:$M$95))</f>
        <v>-586.1099963</v>
      </c>
      <c r="BI15" s="49">
        <f t="array" ref="BI15">-BI$13*IF(BI$2=(Assumptions!$D$68+1),Assumptions!$D$67,XLOOKUP(BI$2,Assumptions!$C$94:$M$94,Assumptions!$C$95:$M$95))</f>
        <v>-586.1099963</v>
      </c>
      <c r="BJ15" s="49">
        <f t="array" ref="BJ15">-BJ$13*IF(BJ$2=(Assumptions!$D$68+1),Assumptions!$D$67,XLOOKUP(BJ$2,Assumptions!$C$94:$M$94,Assumptions!$C$95:$M$95))</f>
        <v>-586.1099963</v>
      </c>
      <c r="BK15" s="49">
        <f t="array" ref="BK15">-BK$13*IF(BK$2=(Assumptions!$D$68+1),Assumptions!$D$67,XLOOKUP(BK$2,Assumptions!$C$94:$M$94,Assumptions!$C$95:$M$95))</f>
        <v>-586.1099963</v>
      </c>
      <c r="BL15" s="49">
        <f t="array" ref="BL15">-BL$13*IF(BL$2=(Assumptions!$D$68+1),Assumptions!$D$67,XLOOKUP(BL$2,Assumptions!$C$94:$M$94,Assumptions!$C$95:$M$95))</f>
        <v>-603.6932962</v>
      </c>
      <c r="BM15" s="49">
        <f t="array" ref="BM15">-BM$13*IF(BM$2=(Assumptions!$D$68+1),Assumptions!$D$67,XLOOKUP(BM$2,Assumptions!$C$94:$M$94,Assumptions!$C$95:$M$95))</f>
        <v>-603.6932962</v>
      </c>
      <c r="BN15" s="49">
        <f t="array" ref="BN15">-BN$13*IF(BN$2=(Assumptions!$D$68+1),Assumptions!$D$67,XLOOKUP(BN$2,Assumptions!$C$94:$M$94,Assumptions!$C$95:$M$95))</f>
        <v>-603.6932962</v>
      </c>
      <c r="BO15" s="49">
        <f t="array" ref="BO15">-BO$13*IF(BO$2=(Assumptions!$D$68+1),Assumptions!$D$67,XLOOKUP(BO$2,Assumptions!$C$94:$M$94,Assumptions!$C$95:$M$95))</f>
        <v>-603.6932962</v>
      </c>
      <c r="BP15" s="49">
        <f t="array" ref="BP15">-BP$13*IF(BP$2=(Assumptions!$D$68+1),Assumptions!$D$67,XLOOKUP(BP$2,Assumptions!$C$94:$M$94,Assumptions!$C$95:$M$95))</f>
        <v>-603.6932962</v>
      </c>
      <c r="BQ15" s="49">
        <f t="array" ref="BQ15">-BQ$13*IF(BQ$2=(Assumptions!$D$68+1),Assumptions!$D$67,XLOOKUP(BQ$2,Assumptions!$C$94:$M$94,Assumptions!$C$95:$M$95))</f>
        <v>-603.6932962</v>
      </c>
      <c r="BR15" s="49">
        <f t="array" ref="BR15">-BR$13*IF(BR$2=(Assumptions!$D$68+1),Assumptions!$D$67,XLOOKUP(BR$2,Assumptions!$C$94:$M$94,Assumptions!$C$95:$M$95))</f>
        <v>-603.6932962</v>
      </c>
      <c r="BS15" s="49">
        <f t="array" ref="BS15">-BS$13*IF(BS$2=(Assumptions!$D$68+1),Assumptions!$D$67,XLOOKUP(BS$2,Assumptions!$C$94:$M$94,Assumptions!$C$95:$M$95))</f>
        <v>-603.6932962</v>
      </c>
      <c r="BT15" s="49">
        <f t="array" ref="BT15">-BT$13*IF(BT$2=(Assumptions!$D$68+1),Assumptions!$D$67,XLOOKUP(BT$2,Assumptions!$C$94:$M$94,Assumptions!$C$95:$M$95))</f>
        <v>-603.6932962</v>
      </c>
      <c r="BU15" s="49">
        <f t="array" ref="BU15">-BU$13*IF(BU$2=(Assumptions!$D$68+1),Assumptions!$D$67,XLOOKUP(BU$2,Assumptions!$C$94:$M$94,Assumptions!$C$95:$M$95))</f>
        <v>-603.6932962</v>
      </c>
      <c r="BV15" s="49">
        <f t="array" ref="BV15">-BV$13*IF(BV$2=(Assumptions!$D$68+1),Assumptions!$D$67,XLOOKUP(BV$2,Assumptions!$C$94:$M$94,Assumptions!$C$95:$M$95))</f>
        <v>-603.6932962</v>
      </c>
      <c r="BW15" s="49">
        <f t="array" ref="BW15">-BW$13*IF(BW$2=(Assumptions!$D$68+1),Assumptions!$D$67,XLOOKUP(BW$2,Assumptions!$C$94:$M$94,Assumptions!$C$95:$M$95))</f>
        <v>-603.6932962</v>
      </c>
      <c r="BX15" s="49">
        <f t="array" ref="BX15">-BX$13*IF(BX$2=(Assumptions!$D$68+1),Assumptions!$D$67,XLOOKUP(BX$2,Assumptions!$C$94:$M$94,Assumptions!$C$95:$M$95))</f>
        <v>-621.8040951</v>
      </c>
      <c r="BY15" s="49">
        <f t="array" ref="BY15">-BY$13*IF(BY$2=(Assumptions!$D$68+1),Assumptions!$D$67,XLOOKUP(BY$2,Assumptions!$C$94:$M$94,Assumptions!$C$95:$M$95))</f>
        <v>-621.8040951</v>
      </c>
      <c r="BZ15" s="49">
        <f t="array" ref="BZ15">-BZ$13*IF(BZ$2=(Assumptions!$D$68+1),Assumptions!$D$67,XLOOKUP(BZ$2,Assumptions!$C$94:$M$94,Assumptions!$C$95:$M$95))</f>
        <v>-621.8040951</v>
      </c>
      <c r="CA15" s="49">
        <f t="array" ref="CA15">-CA$13*IF(CA$2=(Assumptions!$D$68+1),Assumptions!$D$67,XLOOKUP(CA$2,Assumptions!$C$94:$M$94,Assumptions!$C$95:$M$95))</f>
        <v>-621.8040951</v>
      </c>
      <c r="CB15" s="49">
        <f t="array" ref="CB15">-CB$13*IF(CB$2=(Assumptions!$D$68+1),Assumptions!$D$67,XLOOKUP(CB$2,Assumptions!$C$94:$M$94,Assumptions!$C$95:$M$95))</f>
        <v>-621.8040951</v>
      </c>
      <c r="CC15" s="49">
        <f t="array" ref="CC15">-CC$13*IF(CC$2=(Assumptions!$D$68+1),Assumptions!$D$67,XLOOKUP(CC$2,Assumptions!$C$94:$M$94,Assumptions!$C$95:$M$95))</f>
        <v>-621.8040951</v>
      </c>
      <c r="CD15" s="49">
        <f t="array" ref="CD15">-CD$13*IF(CD$2=(Assumptions!$D$68+1),Assumptions!$D$67,XLOOKUP(CD$2,Assumptions!$C$94:$M$94,Assumptions!$C$95:$M$95))</f>
        <v>-621.8040951</v>
      </c>
      <c r="CE15" s="49">
        <f t="array" ref="CE15">-CE$13*IF(CE$2=(Assumptions!$D$68+1),Assumptions!$D$67,XLOOKUP(CE$2,Assumptions!$C$94:$M$94,Assumptions!$C$95:$M$95))</f>
        <v>-621.8040951</v>
      </c>
      <c r="CF15" s="49">
        <f t="array" ref="CF15">-CF$13*IF(CF$2=(Assumptions!$D$68+1),Assumptions!$D$67,XLOOKUP(CF$2,Assumptions!$C$94:$M$94,Assumptions!$C$95:$M$95))</f>
        <v>-621.8040951</v>
      </c>
      <c r="CG15" s="49">
        <f t="array" ref="CG15">-CG$13*IF(CG$2=(Assumptions!$D$68+1),Assumptions!$D$67,XLOOKUP(CG$2,Assumptions!$C$94:$M$94,Assumptions!$C$95:$M$95))</f>
        <v>-621.8040951</v>
      </c>
      <c r="CH15" s="49">
        <f t="array" ref="CH15">-CH$13*IF(CH$2=(Assumptions!$D$68+1),Assumptions!$D$67,XLOOKUP(CH$2,Assumptions!$C$94:$M$94,Assumptions!$C$95:$M$95))</f>
        <v>-621.8040951</v>
      </c>
      <c r="CI15" s="49">
        <f t="array" ref="CI15">-CI$13*IF(CI$2=(Assumptions!$D$68+1),Assumptions!$D$67,XLOOKUP(CI$2,Assumptions!$C$94:$M$94,Assumptions!$C$95:$M$95))</f>
        <v>-621.8040951</v>
      </c>
      <c r="CJ15" s="49">
        <f t="array" ref="CJ15">-CJ$13*IF(CJ$2=(Assumptions!$D$68+1),Assumptions!$D$67,XLOOKUP(CJ$2,Assumptions!$C$94:$M$94,Assumptions!$C$95:$M$95))</f>
        <v>-640.4582179</v>
      </c>
      <c r="CK15" s="49">
        <f t="array" ref="CK15">-CK$13*IF(CK$2=(Assumptions!$D$68+1),Assumptions!$D$67,XLOOKUP(CK$2,Assumptions!$C$94:$M$94,Assumptions!$C$95:$M$95))</f>
        <v>-640.4582179</v>
      </c>
      <c r="CL15" s="49">
        <f t="array" ref="CL15">-CL$13*IF(CL$2=(Assumptions!$D$68+1),Assumptions!$D$67,XLOOKUP(CL$2,Assumptions!$C$94:$M$94,Assumptions!$C$95:$M$95))</f>
        <v>-640.4582179</v>
      </c>
      <c r="CM15" s="49">
        <f t="array" ref="CM15">-CM$13*IF(CM$2=(Assumptions!$D$68+1),Assumptions!$D$67,XLOOKUP(CM$2,Assumptions!$C$94:$M$94,Assumptions!$C$95:$M$95))</f>
        <v>-640.4582179</v>
      </c>
      <c r="CN15" s="49">
        <f t="array" ref="CN15">-CN$13*IF(CN$2=(Assumptions!$D$68+1),Assumptions!$D$67,XLOOKUP(CN$2,Assumptions!$C$94:$M$94,Assumptions!$C$95:$M$95))</f>
        <v>-640.4582179</v>
      </c>
      <c r="CO15" s="49">
        <f t="array" ref="CO15">-CO$13*IF(CO$2=(Assumptions!$D$68+1),Assumptions!$D$67,XLOOKUP(CO$2,Assumptions!$C$94:$M$94,Assumptions!$C$95:$M$95))</f>
        <v>-640.4582179</v>
      </c>
      <c r="CP15" s="49">
        <f t="array" ref="CP15">-CP$13*IF(CP$2=(Assumptions!$D$68+1),Assumptions!$D$67,XLOOKUP(CP$2,Assumptions!$C$94:$M$94,Assumptions!$C$95:$M$95))</f>
        <v>-640.4582179</v>
      </c>
      <c r="CQ15" s="49">
        <f t="array" ref="CQ15">-CQ$13*IF(CQ$2=(Assumptions!$D$68+1),Assumptions!$D$67,XLOOKUP(CQ$2,Assumptions!$C$94:$M$94,Assumptions!$C$95:$M$95))</f>
        <v>-640.4582179</v>
      </c>
      <c r="CR15" s="49">
        <f t="array" ref="CR15">-CR$13*IF(CR$2=(Assumptions!$D$68+1),Assumptions!$D$67,XLOOKUP(CR$2,Assumptions!$C$94:$M$94,Assumptions!$C$95:$M$95))</f>
        <v>-640.4582179</v>
      </c>
      <c r="CS15" s="49">
        <f t="array" ref="CS15">-CS$13*IF(CS$2=(Assumptions!$D$68+1),Assumptions!$D$67,XLOOKUP(CS$2,Assumptions!$C$94:$M$94,Assumptions!$C$95:$M$95))</f>
        <v>-640.4582179</v>
      </c>
      <c r="CT15" s="49">
        <f t="array" ref="CT15">-CT$13*IF(CT$2=(Assumptions!$D$68+1),Assumptions!$D$67,XLOOKUP(CT$2,Assumptions!$C$94:$M$94,Assumptions!$C$95:$M$95))</f>
        <v>-640.4582179</v>
      </c>
      <c r="CU15" s="49">
        <f t="array" ref="CU15">-CU$13*IF(CU$2=(Assumptions!$D$68+1),Assumptions!$D$67,XLOOKUP(CU$2,Assumptions!$C$94:$M$94,Assumptions!$C$95:$M$95))</f>
        <v>-640.4582179</v>
      </c>
      <c r="CV15" s="49">
        <f t="array" ref="CV15">-CV$13*IF(CV$2=(Assumptions!$D$68+1),Assumptions!$D$67,XLOOKUP(CV$2,Assumptions!$C$94:$M$94,Assumptions!$C$95:$M$95))</f>
        <v>-659.6719644</v>
      </c>
      <c r="CW15" s="49">
        <f t="array" ref="CW15">-CW$13*IF(CW$2=(Assumptions!$D$68+1),Assumptions!$D$67,XLOOKUP(CW$2,Assumptions!$C$94:$M$94,Assumptions!$C$95:$M$95))</f>
        <v>-659.6719644</v>
      </c>
      <c r="CX15" s="49">
        <f t="array" ref="CX15">-CX$13*IF(CX$2=(Assumptions!$D$68+1),Assumptions!$D$67,XLOOKUP(CX$2,Assumptions!$C$94:$M$94,Assumptions!$C$95:$M$95))</f>
        <v>-659.6719644</v>
      </c>
      <c r="CY15" s="49">
        <f t="array" ref="CY15">-CY$13*IF(CY$2=(Assumptions!$D$68+1),Assumptions!$D$67,XLOOKUP(CY$2,Assumptions!$C$94:$M$94,Assumptions!$C$95:$M$95))</f>
        <v>-659.6719644</v>
      </c>
      <c r="CZ15" s="49">
        <f t="array" ref="CZ15">-CZ$13*IF(CZ$2=(Assumptions!$D$68+1),Assumptions!$D$67,XLOOKUP(CZ$2,Assumptions!$C$94:$M$94,Assumptions!$C$95:$M$95))</f>
        <v>-659.6719644</v>
      </c>
      <c r="DA15" s="49">
        <f t="array" ref="DA15">-DA$13*IF(DA$2=(Assumptions!$D$68+1),Assumptions!$D$67,XLOOKUP(DA$2,Assumptions!$C$94:$M$94,Assumptions!$C$95:$M$95))</f>
        <v>-659.6719644</v>
      </c>
      <c r="DB15" s="49">
        <f t="array" ref="DB15">-DB$13*IF(DB$2=(Assumptions!$D$68+1),Assumptions!$D$67,XLOOKUP(DB$2,Assumptions!$C$94:$M$94,Assumptions!$C$95:$M$95))</f>
        <v>-659.6719644</v>
      </c>
      <c r="DC15" s="49">
        <f t="array" ref="DC15">-DC$13*IF(DC$2=(Assumptions!$D$68+1),Assumptions!$D$67,XLOOKUP(DC$2,Assumptions!$C$94:$M$94,Assumptions!$C$95:$M$95))</f>
        <v>-659.6719644</v>
      </c>
      <c r="DD15" s="49">
        <f t="array" ref="DD15">-DD$13*IF(DD$2=(Assumptions!$D$68+1),Assumptions!$D$67,XLOOKUP(DD$2,Assumptions!$C$94:$M$94,Assumptions!$C$95:$M$95))</f>
        <v>-659.6719644</v>
      </c>
      <c r="DE15" s="49">
        <f t="array" ref="DE15">-DE$13*IF(DE$2=(Assumptions!$D$68+1),Assumptions!$D$67,XLOOKUP(DE$2,Assumptions!$C$94:$M$94,Assumptions!$C$95:$M$95))</f>
        <v>-659.6719644</v>
      </c>
      <c r="DF15" s="49">
        <f t="array" ref="DF15">-DF$13*IF(DF$2=(Assumptions!$D$68+1),Assumptions!$D$67,XLOOKUP(DF$2,Assumptions!$C$94:$M$94,Assumptions!$C$95:$M$95))</f>
        <v>-659.6719644</v>
      </c>
      <c r="DG15" s="49">
        <f t="array" ref="DG15">-DG$13*IF(DG$2=(Assumptions!$D$68+1),Assumptions!$D$67,XLOOKUP(DG$2,Assumptions!$C$94:$M$94,Assumptions!$C$95:$M$95))</f>
        <v>-659.6719644</v>
      </c>
      <c r="DH15" s="49">
        <f t="array" ref="DH15">-DH$13*IF(DH$2=(Assumptions!$D$68+1),Assumptions!$D$67,XLOOKUP(DH$2,Assumptions!$C$94:$M$94,Assumptions!$C$95:$M$95))</f>
        <v>-679.4621234</v>
      </c>
      <c r="DI15" s="49">
        <f t="array" ref="DI15">-DI$13*IF(DI$2=(Assumptions!$D$68+1),Assumptions!$D$67,XLOOKUP(DI$2,Assumptions!$C$94:$M$94,Assumptions!$C$95:$M$95))</f>
        <v>-679.4621234</v>
      </c>
      <c r="DJ15" s="49">
        <f t="array" ref="DJ15">-DJ$13*IF(DJ$2=(Assumptions!$D$68+1),Assumptions!$D$67,XLOOKUP(DJ$2,Assumptions!$C$94:$M$94,Assumptions!$C$95:$M$95))</f>
        <v>-679.4621234</v>
      </c>
      <c r="DK15" s="49">
        <f t="array" ref="DK15">-DK$13*IF(DK$2=(Assumptions!$D$68+1),Assumptions!$D$67,XLOOKUP(DK$2,Assumptions!$C$94:$M$94,Assumptions!$C$95:$M$95))</f>
        <v>-679.4621234</v>
      </c>
      <c r="DL15" s="49">
        <f t="array" ref="DL15">-DL$13*IF(DL$2=(Assumptions!$D$68+1),Assumptions!$D$67,XLOOKUP(DL$2,Assumptions!$C$94:$M$94,Assumptions!$C$95:$M$95))</f>
        <v>-679.4621234</v>
      </c>
      <c r="DM15" s="49">
        <f t="array" ref="DM15">-DM$13*IF(DM$2=(Assumptions!$D$68+1),Assumptions!$D$67,XLOOKUP(DM$2,Assumptions!$C$94:$M$94,Assumptions!$C$95:$M$95))</f>
        <v>-679.4621234</v>
      </c>
      <c r="DN15" s="49">
        <f t="array" ref="DN15">-DN$13*IF(DN$2=(Assumptions!$D$68+1),Assumptions!$D$67,XLOOKUP(DN$2,Assumptions!$C$94:$M$94,Assumptions!$C$95:$M$95))</f>
        <v>-679.4621234</v>
      </c>
      <c r="DO15" s="49">
        <f t="array" ref="DO15">-DO$13*IF(DO$2=(Assumptions!$D$68+1),Assumptions!$D$67,XLOOKUP(DO$2,Assumptions!$C$94:$M$94,Assumptions!$C$95:$M$95))</f>
        <v>-679.4621234</v>
      </c>
      <c r="DP15" s="49">
        <f t="array" ref="DP15">-DP$13*IF(DP$2=(Assumptions!$D$68+1),Assumptions!$D$67,XLOOKUP(DP$2,Assumptions!$C$94:$M$94,Assumptions!$C$95:$M$95))</f>
        <v>-679.4621234</v>
      </c>
      <c r="DQ15" s="49">
        <f t="array" ref="DQ15">-DQ$13*IF(DQ$2=(Assumptions!$D$68+1),Assumptions!$D$67,XLOOKUP(DQ$2,Assumptions!$C$94:$M$94,Assumptions!$C$95:$M$95))</f>
        <v>-679.4621234</v>
      </c>
      <c r="DR15" s="49">
        <f t="array" ref="DR15">-DR$13*IF(DR$2=(Assumptions!$D$68+1),Assumptions!$D$67,XLOOKUP(DR$2,Assumptions!$C$94:$M$94,Assumptions!$C$95:$M$95))</f>
        <v>-679.4621234</v>
      </c>
      <c r="DS15" s="49">
        <f t="array" ref="DS15">-DS$13*IF(DS$2=(Assumptions!$D$68+1),Assumptions!$D$67,XLOOKUP(DS$2,Assumptions!$C$94:$M$94,Assumptions!$C$95:$M$95))</f>
        <v>-679.4621234</v>
      </c>
      <c r="DT15" s="49">
        <f t="array" ref="DT15">-DT$13*IF(DT$2=(Assumptions!$D$68+1),Assumptions!$D$67,XLOOKUP(DT$2,Assumptions!$C$94:$M$94,Assumptions!$C$95:$M$95))</f>
        <v>-1749.614968</v>
      </c>
      <c r="DU15" s="49">
        <f t="array" ref="DU15">-DU$13*IF(DU$2=(Assumptions!$D$68+1),Assumptions!$D$67,XLOOKUP(DU$2,Assumptions!$C$94:$M$94,Assumptions!$C$95:$M$95))</f>
        <v>-1749.614968</v>
      </c>
      <c r="DV15" s="49">
        <f t="array" ref="DV15">-DV$13*IF(DV$2=(Assumptions!$D$68+1),Assumptions!$D$67,XLOOKUP(DV$2,Assumptions!$C$94:$M$94,Assumptions!$C$95:$M$95))</f>
        <v>-1749.614968</v>
      </c>
      <c r="DW15" s="49">
        <f t="array" ref="DW15">-DW$13*IF(DW$2=(Assumptions!$D$68+1),Assumptions!$D$67,XLOOKUP(DW$2,Assumptions!$C$94:$M$94,Assumptions!$C$95:$M$95))</f>
        <v>-1749.614968</v>
      </c>
      <c r="DX15" s="49">
        <f t="array" ref="DX15">-DX$13*IF(DX$2=(Assumptions!$D$68+1),Assumptions!$D$67,XLOOKUP(DX$2,Assumptions!$C$94:$M$94,Assumptions!$C$95:$M$95))</f>
        <v>-1749.614968</v>
      </c>
      <c r="DY15" s="49">
        <f t="array" ref="DY15">-DY$13*IF(DY$2=(Assumptions!$D$68+1),Assumptions!$D$67,XLOOKUP(DY$2,Assumptions!$C$94:$M$94,Assumptions!$C$95:$M$95))</f>
        <v>-1749.614968</v>
      </c>
      <c r="DZ15" s="49">
        <f t="array" ref="DZ15">-DZ$13*IF(DZ$2=(Assumptions!$D$68+1),Assumptions!$D$67,XLOOKUP(DZ$2,Assumptions!$C$94:$M$94,Assumptions!$C$95:$M$95))</f>
        <v>-1749.614968</v>
      </c>
      <c r="EA15" s="49">
        <f t="array" ref="EA15">-EA$13*IF(EA$2=(Assumptions!$D$68+1),Assumptions!$D$67,XLOOKUP(EA$2,Assumptions!$C$94:$M$94,Assumptions!$C$95:$M$95))</f>
        <v>-1749.614968</v>
      </c>
      <c r="EB15" s="49">
        <f t="array" ref="EB15">-EB$13*IF(EB$2=(Assumptions!$D$68+1),Assumptions!$D$67,XLOOKUP(EB$2,Assumptions!$C$94:$M$94,Assumptions!$C$95:$M$95))</f>
        <v>-1749.614968</v>
      </c>
      <c r="EC15" s="49">
        <f t="array" ref="EC15">-EC$13*IF(EC$2=(Assumptions!$D$68+1),Assumptions!$D$67,XLOOKUP(EC$2,Assumptions!$C$94:$M$94,Assumptions!$C$95:$M$95))</f>
        <v>-1749.614968</v>
      </c>
      <c r="ED15" s="49">
        <f t="array" ref="ED15">-ED$13*IF(ED$2=(Assumptions!$D$68+1),Assumptions!$D$67,XLOOKUP(ED$2,Assumptions!$C$94:$M$94,Assumptions!$C$95:$M$95))</f>
        <v>-1749.614968</v>
      </c>
      <c r="EE15" s="49">
        <f t="array" ref="EE15">-EE$13*IF(EE$2=(Assumptions!$D$68+1),Assumptions!$D$67,XLOOKUP(EE$2,Assumptions!$C$94:$M$94,Assumptions!$C$95:$M$95))</f>
        <v>-1749.614968</v>
      </c>
    </row>
    <row r="16" ht="15.75" customHeight="1">
      <c r="A16" s="1"/>
      <c r="B16" s="1"/>
      <c r="C16" s="1" t="str">
        <f>Assumptions!J15</f>
        <v>Bad Debt </v>
      </c>
      <c r="D16" s="49">
        <f>-D$13*Assumptions!$N15</f>
        <v>-268.109</v>
      </c>
      <c r="E16" s="49">
        <f>-E$13*Assumptions!$N15</f>
        <v>-268.109</v>
      </c>
      <c r="F16" s="49">
        <f>-F$13*Assumptions!$N15</f>
        <v>-268.109</v>
      </c>
      <c r="G16" s="49">
        <f>-G$13*Assumptions!$N15</f>
        <v>-268.109</v>
      </c>
      <c r="H16" s="49">
        <f>-H$13*Assumptions!$N15</f>
        <v>-268.109</v>
      </c>
      <c r="I16" s="49">
        <f>-I$13*Assumptions!$N15</f>
        <v>-268.109</v>
      </c>
      <c r="J16" s="49">
        <f>-J$13*Assumptions!$N15</f>
        <v>-268.109</v>
      </c>
      <c r="K16" s="49">
        <f>-K$13*Assumptions!$N15</f>
        <v>-268.109</v>
      </c>
      <c r="L16" s="49">
        <f>-L$13*Assumptions!$N15</f>
        <v>-268.109</v>
      </c>
      <c r="M16" s="49">
        <f>-M$13*Assumptions!$N15</f>
        <v>-268.109</v>
      </c>
      <c r="N16" s="49">
        <f>-N$13*Assumptions!$N15</f>
        <v>-268.109</v>
      </c>
      <c r="O16" s="49">
        <f>-O$13*Assumptions!$N15</f>
        <v>-268.109</v>
      </c>
      <c r="P16" s="49">
        <f>-P$13*Assumptions!$N15</f>
        <v>-273.47118</v>
      </c>
      <c r="Q16" s="49">
        <f>-Q$13*Assumptions!$N15</f>
        <v>-273.47118</v>
      </c>
      <c r="R16" s="49">
        <f>-R$13*Assumptions!$N15</f>
        <v>-273.47118</v>
      </c>
      <c r="S16" s="49">
        <f>-S$13*Assumptions!$N15</f>
        <v>-273.47118</v>
      </c>
      <c r="T16" s="49">
        <f>-T$13*Assumptions!$N15</f>
        <v>-273.47118</v>
      </c>
      <c r="U16" s="49">
        <f>-U$13*Assumptions!$N15</f>
        <v>-273.47118</v>
      </c>
      <c r="V16" s="49">
        <f>-V$13*Assumptions!$N15</f>
        <v>-273.47118</v>
      </c>
      <c r="W16" s="49">
        <f>-W$13*Assumptions!$N15</f>
        <v>-273.47118</v>
      </c>
      <c r="X16" s="49">
        <f>-X$13*Assumptions!$N15</f>
        <v>-273.47118</v>
      </c>
      <c r="Y16" s="49">
        <f>-Y$13*Assumptions!$N15</f>
        <v>-273.47118</v>
      </c>
      <c r="Z16" s="49">
        <f>-Z$13*Assumptions!$N15</f>
        <v>-273.47118</v>
      </c>
      <c r="AA16" s="49">
        <f>-AA$13*Assumptions!$N15</f>
        <v>-273.47118</v>
      </c>
      <c r="AB16" s="49">
        <f>-AB$13*Assumptions!$N15</f>
        <v>-278.9406036</v>
      </c>
      <c r="AC16" s="49">
        <f>-AC$13*Assumptions!$N15</f>
        <v>-278.9406036</v>
      </c>
      <c r="AD16" s="49">
        <f>-AD$13*Assumptions!$N15</f>
        <v>-278.9406036</v>
      </c>
      <c r="AE16" s="49">
        <f>-AE$13*Assumptions!$N15</f>
        <v>-278.9406036</v>
      </c>
      <c r="AF16" s="49">
        <f>-AF$13*Assumptions!$N15</f>
        <v>-278.9406036</v>
      </c>
      <c r="AG16" s="49">
        <f>-AG$13*Assumptions!$N15</f>
        <v>-278.9406036</v>
      </c>
      <c r="AH16" s="49">
        <f>-AH$13*Assumptions!$N15</f>
        <v>-278.9406036</v>
      </c>
      <c r="AI16" s="49">
        <f>-AI$13*Assumptions!$N15</f>
        <v>-278.9406036</v>
      </c>
      <c r="AJ16" s="49">
        <f>-AJ$13*Assumptions!$N15</f>
        <v>-278.9406036</v>
      </c>
      <c r="AK16" s="49">
        <f>-AK$13*Assumptions!$N15</f>
        <v>-278.9406036</v>
      </c>
      <c r="AL16" s="49">
        <f>-AL$13*Assumptions!$N15</f>
        <v>-278.9406036</v>
      </c>
      <c r="AM16" s="49">
        <f>-AM$13*Assumptions!$N15</f>
        <v>-278.9406036</v>
      </c>
      <c r="AN16" s="49">
        <f>-AN$13*Assumptions!$N15</f>
        <v>-284.5194157</v>
      </c>
      <c r="AO16" s="49">
        <f>-AO$13*Assumptions!$N15</f>
        <v>-284.5194157</v>
      </c>
      <c r="AP16" s="49">
        <f>-AP$13*Assumptions!$N15</f>
        <v>-284.5194157</v>
      </c>
      <c r="AQ16" s="49">
        <f>-AQ$13*Assumptions!$N15</f>
        <v>-284.5194157</v>
      </c>
      <c r="AR16" s="49">
        <f>-AR$13*Assumptions!$N15</f>
        <v>-284.5194157</v>
      </c>
      <c r="AS16" s="49">
        <f>-AS$13*Assumptions!$N15</f>
        <v>-284.5194157</v>
      </c>
      <c r="AT16" s="49">
        <f>-AT$13*Assumptions!$N15</f>
        <v>-284.5194157</v>
      </c>
      <c r="AU16" s="49">
        <f>-AU$13*Assumptions!$N15</f>
        <v>-284.5194157</v>
      </c>
      <c r="AV16" s="49">
        <f>-AV$13*Assumptions!$N15</f>
        <v>-284.5194157</v>
      </c>
      <c r="AW16" s="49">
        <f>-AW$13*Assumptions!$N15</f>
        <v>-284.5194157</v>
      </c>
      <c r="AX16" s="49">
        <f>-AX$13*Assumptions!$N15</f>
        <v>-284.5194157</v>
      </c>
      <c r="AY16" s="49">
        <f>-AY$13*Assumptions!$N15</f>
        <v>-284.5194157</v>
      </c>
      <c r="AZ16" s="49">
        <f>-AZ$13*Assumptions!$N15</f>
        <v>-293.0549981</v>
      </c>
      <c r="BA16" s="49">
        <f>-BA$13*Assumptions!$N15</f>
        <v>-293.0549981</v>
      </c>
      <c r="BB16" s="49">
        <f>-BB$13*Assumptions!$N15</f>
        <v>-293.0549981</v>
      </c>
      <c r="BC16" s="49">
        <f>-BC$13*Assumptions!$N15</f>
        <v>-293.0549981</v>
      </c>
      <c r="BD16" s="49">
        <f>-BD$13*Assumptions!$N15</f>
        <v>-293.0549981</v>
      </c>
      <c r="BE16" s="49">
        <f>-BE$13*Assumptions!$N15</f>
        <v>-293.0549981</v>
      </c>
      <c r="BF16" s="49">
        <f>-BF$13*Assumptions!$N15</f>
        <v>-293.0549981</v>
      </c>
      <c r="BG16" s="49">
        <f>-BG$13*Assumptions!$N15</f>
        <v>-293.0549981</v>
      </c>
      <c r="BH16" s="49">
        <f>-BH$13*Assumptions!$N15</f>
        <v>-293.0549981</v>
      </c>
      <c r="BI16" s="49">
        <f>-BI$13*Assumptions!$N15</f>
        <v>-293.0549981</v>
      </c>
      <c r="BJ16" s="49">
        <f>-BJ$13*Assumptions!$N15</f>
        <v>-293.0549981</v>
      </c>
      <c r="BK16" s="49">
        <f>-BK$13*Assumptions!$N15</f>
        <v>-293.0549981</v>
      </c>
      <c r="BL16" s="49">
        <f>-BL$13*Assumptions!$N15</f>
        <v>-301.8466481</v>
      </c>
      <c r="BM16" s="49">
        <f>-BM$13*Assumptions!$N15</f>
        <v>-301.8466481</v>
      </c>
      <c r="BN16" s="49">
        <f>-BN$13*Assumptions!$N15</f>
        <v>-301.8466481</v>
      </c>
      <c r="BO16" s="49">
        <f>-BO$13*Assumptions!$N15</f>
        <v>-301.8466481</v>
      </c>
      <c r="BP16" s="49">
        <f>-BP$13*Assumptions!$N15</f>
        <v>-301.8466481</v>
      </c>
      <c r="BQ16" s="49">
        <f>-BQ$13*Assumptions!$N15</f>
        <v>-301.8466481</v>
      </c>
      <c r="BR16" s="49">
        <f>-BR$13*Assumptions!$N15</f>
        <v>-301.8466481</v>
      </c>
      <c r="BS16" s="49">
        <f>-BS$13*Assumptions!$N15</f>
        <v>-301.8466481</v>
      </c>
      <c r="BT16" s="49">
        <f>-BT$13*Assumptions!$N15</f>
        <v>-301.8466481</v>
      </c>
      <c r="BU16" s="49">
        <f>-BU$13*Assumptions!$N15</f>
        <v>-301.8466481</v>
      </c>
      <c r="BV16" s="49">
        <f>-BV$13*Assumptions!$N15</f>
        <v>-301.8466481</v>
      </c>
      <c r="BW16" s="49">
        <f>-BW$13*Assumptions!$N15</f>
        <v>-301.8466481</v>
      </c>
      <c r="BX16" s="49">
        <f>-BX$13*Assumptions!$N15</f>
        <v>-310.9020475</v>
      </c>
      <c r="BY16" s="49">
        <f>-BY$13*Assumptions!$N15</f>
        <v>-310.9020475</v>
      </c>
      <c r="BZ16" s="49">
        <f>-BZ$13*Assumptions!$N15</f>
        <v>-310.9020475</v>
      </c>
      <c r="CA16" s="49">
        <f>-CA$13*Assumptions!$N15</f>
        <v>-310.9020475</v>
      </c>
      <c r="CB16" s="49">
        <f>-CB$13*Assumptions!$N15</f>
        <v>-310.9020475</v>
      </c>
      <c r="CC16" s="49">
        <f>-CC$13*Assumptions!$N15</f>
        <v>-310.9020475</v>
      </c>
      <c r="CD16" s="49">
        <f>-CD$13*Assumptions!$N15</f>
        <v>-310.9020475</v>
      </c>
      <c r="CE16" s="49">
        <f>-CE$13*Assumptions!$N15</f>
        <v>-310.9020475</v>
      </c>
      <c r="CF16" s="49">
        <f>-CF$13*Assumptions!$N15</f>
        <v>-310.9020475</v>
      </c>
      <c r="CG16" s="49">
        <f>-CG$13*Assumptions!$N15</f>
        <v>-310.9020475</v>
      </c>
      <c r="CH16" s="49">
        <f>-CH$13*Assumptions!$N15</f>
        <v>-310.9020475</v>
      </c>
      <c r="CI16" s="49">
        <f>-CI$13*Assumptions!$N15</f>
        <v>-310.9020475</v>
      </c>
      <c r="CJ16" s="49">
        <f>-CJ$13*Assumptions!$N15</f>
        <v>-320.229109</v>
      </c>
      <c r="CK16" s="49">
        <f>-CK$13*Assumptions!$N15</f>
        <v>-320.229109</v>
      </c>
      <c r="CL16" s="49">
        <f>-CL$13*Assumptions!$N15</f>
        <v>-320.229109</v>
      </c>
      <c r="CM16" s="49">
        <f>-CM$13*Assumptions!$N15</f>
        <v>-320.229109</v>
      </c>
      <c r="CN16" s="49">
        <f>-CN$13*Assumptions!$N15</f>
        <v>-320.229109</v>
      </c>
      <c r="CO16" s="49">
        <f>-CO$13*Assumptions!$N15</f>
        <v>-320.229109</v>
      </c>
      <c r="CP16" s="49">
        <f>-CP$13*Assumptions!$N15</f>
        <v>-320.229109</v>
      </c>
      <c r="CQ16" s="49">
        <f>-CQ$13*Assumptions!$N15</f>
        <v>-320.229109</v>
      </c>
      <c r="CR16" s="49">
        <f>-CR$13*Assumptions!$N15</f>
        <v>-320.229109</v>
      </c>
      <c r="CS16" s="49">
        <f>-CS$13*Assumptions!$N15</f>
        <v>-320.229109</v>
      </c>
      <c r="CT16" s="49">
        <f>-CT$13*Assumptions!$N15</f>
        <v>-320.229109</v>
      </c>
      <c r="CU16" s="49">
        <f>-CU$13*Assumptions!$N15</f>
        <v>-320.229109</v>
      </c>
      <c r="CV16" s="49">
        <f>-CV$13*Assumptions!$N15</f>
        <v>-329.8359822</v>
      </c>
      <c r="CW16" s="49">
        <f>-CW$13*Assumptions!$N15</f>
        <v>-329.8359822</v>
      </c>
      <c r="CX16" s="49">
        <f>-CX$13*Assumptions!$N15</f>
        <v>-329.8359822</v>
      </c>
      <c r="CY16" s="49">
        <f>-CY$13*Assumptions!$N15</f>
        <v>-329.8359822</v>
      </c>
      <c r="CZ16" s="49">
        <f>-CZ$13*Assumptions!$N15</f>
        <v>-329.8359822</v>
      </c>
      <c r="DA16" s="49">
        <f>-DA$13*Assumptions!$N15</f>
        <v>-329.8359822</v>
      </c>
      <c r="DB16" s="49">
        <f>-DB$13*Assumptions!$N15</f>
        <v>-329.8359822</v>
      </c>
      <c r="DC16" s="49">
        <f>-DC$13*Assumptions!$N15</f>
        <v>-329.8359822</v>
      </c>
      <c r="DD16" s="49">
        <f>-DD$13*Assumptions!$N15</f>
        <v>-329.8359822</v>
      </c>
      <c r="DE16" s="49">
        <f>-DE$13*Assumptions!$N15</f>
        <v>-329.8359822</v>
      </c>
      <c r="DF16" s="49">
        <f>-DF$13*Assumptions!$N15</f>
        <v>-329.8359822</v>
      </c>
      <c r="DG16" s="49">
        <f>-DG$13*Assumptions!$N15</f>
        <v>-329.8359822</v>
      </c>
      <c r="DH16" s="49">
        <f>-DH$13*Assumptions!$N15</f>
        <v>-339.7310617</v>
      </c>
      <c r="DI16" s="49">
        <f>-DI$13*Assumptions!$N15</f>
        <v>-339.7310617</v>
      </c>
      <c r="DJ16" s="49">
        <f>-DJ$13*Assumptions!$N15</f>
        <v>-339.7310617</v>
      </c>
      <c r="DK16" s="49">
        <f>-DK$13*Assumptions!$N15</f>
        <v>-339.7310617</v>
      </c>
      <c r="DL16" s="49">
        <f>-DL$13*Assumptions!$N15</f>
        <v>-339.7310617</v>
      </c>
      <c r="DM16" s="49">
        <f>-DM$13*Assumptions!$N15</f>
        <v>-339.7310617</v>
      </c>
      <c r="DN16" s="49">
        <f>-DN$13*Assumptions!$N15</f>
        <v>-339.7310617</v>
      </c>
      <c r="DO16" s="49">
        <f>-DO$13*Assumptions!$N15</f>
        <v>-339.7310617</v>
      </c>
      <c r="DP16" s="49">
        <f>-DP$13*Assumptions!$N15</f>
        <v>-339.7310617</v>
      </c>
      <c r="DQ16" s="49">
        <f>-DQ$13*Assumptions!$N15</f>
        <v>-339.7310617</v>
      </c>
      <c r="DR16" s="49">
        <f>-DR$13*Assumptions!$N15</f>
        <v>-339.7310617</v>
      </c>
      <c r="DS16" s="49">
        <f>-DS$13*Assumptions!$N15</f>
        <v>-339.7310617</v>
      </c>
      <c r="DT16" s="49">
        <f>-DT$13*Assumptions!$N15</f>
        <v>-349.9229935</v>
      </c>
      <c r="DU16" s="49">
        <f>-DU$13*Assumptions!$N15</f>
        <v>-349.9229935</v>
      </c>
      <c r="DV16" s="49">
        <f>-DV$13*Assumptions!$N15</f>
        <v>-349.9229935</v>
      </c>
      <c r="DW16" s="49">
        <f>-DW$13*Assumptions!$N15</f>
        <v>-349.9229935</v>
      </c>
      <c r="DX16" s="49">
        <f>-DX$13*Assumptions!$N15</f>
        <v>-349.9229935</v>
      </c>
      <c r="DY16" s="49">
        <f>-DY$13*Assumptions!$N15</f>
        <v>-349.9229935</v>
      </c>
      <c r="DZ16" s="49">
        <f>-DZ$13*Assumptions!$N15</f>
        <v>-349.9229935</v>
      </c>
      <c r="EA16" s="49">
        <f>-EA$13*Assumptions!$N15</f>
        <v>-349.9229935</v>
      </c>
      <c r="EB16" s="49">
        <f>-EB$13*Assumptions!$N15</f>
        <v>-349.9229935</v>
      </c>
      <c r="EC16" s="49">
        <f>-EC$13*Assumptions!$N15</f>
        <v>-349.9229935</v>
      </c>
      <c r="ED16" s="49">
        <f>-ED$13*Assumptions!$N15</f>
        <v>-349.9229935</v>
      </c>
      <c r="EE16" s="49">
        <f>-EE$13*Assumptions!$N15</f>
        <v>-349.9229935</v>
      </c>
    </row>
    <row r="17" ht="15.75" customHeight="1">
      <c r="A17" s="1"/>
      <c r="B17" s="1"/>
      <c r="C17" s="1" t="str">
        <f>Assumptions!J16</f>
        <v>Concession</v>
      </c>
      <c r="D17" s="49">
        <f>-D$13*Assumptions!$N16</f>
        <v>-268.109</v>
      </c>
      <c r="E17" s="49">
        <f>-E$13*Assumptions!$N16</f>
        <v>-268.109</v>
      </c>
      <c r="F17" s="49">
        <f>-F$13*Assumptions!$N16</f>
        <v>-268.109</v>
      </c>
      <c r="G17" s="49">
        <f>-G$13*Assumptions!$N16</f>
        <v>-268.109</v>
      </c>
      <c r="H17" s="49">
        <f>-H$13*Assumptions!$N16</f>
        <v>-268.109</v>
      </c>
      <c r="I17" s="49">
        <f>-I$13*Assumptions!$N16</f>
        <v>-268.109</v>
      </c>
      <c r="J17" s="49">
        <f>-J$13*Assumptions!$N16</f>
        <v>-268.109</v>
      </c>
      <c r="K17" s="49">
        <f>-K$13*Assumptions!$N16</f>
        <v>-268.109</v>
      </c>
      <c r="L17" s="49">
        <f>-L$13*Assumptions!$N16</f>
        <v>-268.109</v>
      </c>
      <c r="M17" s="49">
        <f>-M$13*Assumptions!$N16</f>
        <v>-268.109</v>
      </c>
      <c r="N17" s="49">
        <f>-N$13*Assumptions!$N16</f>
        <v>-268.109</v>
      </c>
      <c r="O17" s="49">
        <f>-O$13*Assumptions!$N16</f>
        <v>-268.109</v>
      </c>
      <c r="P17" s="49">
        <f>-P$13*Assumptions!$N16</f>
        <v>-273.47118</v>
      </c>
      <c r="Q17" s="49">
        <f>-Q$13*Assumptions!$N16</f>
        <v>-273.47118</v>
      </c>
      <c r="R17" s="49">
        <f>-R$13*Assumptions!$N16</f>
        <v>-273.47118</v>
      </c>
      <c r="S17" s="49">
        <f>-S$13*Assumptions!$N16</f>
        <v>-273.47118</v>
      </c>
      <c r="T17" s="49">
        <f>-T$13*Assumptions!$N16</f>
        <v>-273.47118</v>
      </c>
      <c r="U17" s="49">
        <f>-U$13*Assumptions!$N16</f>
        <v>-273.47118</v>
      </c>
      <c r="V17" s="49">
        <f>-V$13*Assumptions!$N16</f>
        <v>-273.47118</v>
      </c>
      <c r="W17" s="49">
        <f>-W$13*Assumptions!$N16</f>
        <v>-273.47118</v>
      </c>
      <c r="X17" s="49">
        <f>-X$13*Assumptions!$N16</f>
        <v>-273.47118</v>
      </c>
      <c r="Y17" s="49">
        <f>-Y$13*Assumptions!$N16</f>
        <v>-273.47118</v>
      </c>
      <c r="Z17" s="49">
        <f>-Z$13*Assumptions!$N16</f>
        <v>-273.47118</v>
      </c>
      <c r="AA17" s="49">
        <f>-AA$13*Assumptions!$N16</f>
        <v>-273.47118</v>
      </c>
      <c r="AB17" s="49">
        <f>-AB$13*Assumptions!$N16</f>
        <v>-278.9406036</v>
      </c>
      <c r="AC17" s="49">
        <f>-AC$13*Assumptions!$N16</f>
        <v>-278.9406036</v>
      </c>
      <c r="AD17" s="49">
        <f>-AD$13*Assumptions!$N16</f>
        <v>-278.9406036</v>
      </c>
      <c r="AE17" s="49">
        <f>-AE$13*Assumptions!$N16</f>
        <v>-278.9406036</v>
      </c>
      <c r="AF17" s="49">
        <f>-AF$13*Assumptions!$N16</f>
        <v>-278.9406036</v>
      </c>
      <c r="AG17" s="49">
        <f>-AG$13*Assumptions!$N16</f>
        <v>-278.9406036</v>
      </c>
      <c r="AH17" s="49">
        <f>-AH$13*Assumptions!$N16</f>
        <v>-278.9406036</v>
      </c>
      <c r="AI17" s="49">
        <f>-AI$13*Assumptions!$N16</f>
        <v>-278.9406036</v>
      </c>
      <c r="AJ17" s="49">
        <f>-AJ$13*Assumptions!$N16</f>
        <v>-278.9406036</v>
      </c>
      <c r="AK17" s="49">
        <f>-AK$13*Assumptions!$N16</f>
        <v>-278.9406036</v>
      </c>
      <c r="AL17" s="49">
        <f>-AL$13*Assumptions!$N16</f>
        <v>-278.9406036</v>
      </c>
      <c r="AM17" s="49">
        <f>-AM$13*Assumptions!$N16</f>
        <v>-278.9406036</v>
      </c>
      <c r="AN17" s="49">
        <f>-AN$13*Assumptions!$N16</f>
        <v>-284.5194157</v>
      </c>
      <c r="AO17" s="49">
        <f>-AO$13*Assumptions!$N16</f>
        <v>-284.5194157</v>
      </c>
      <c r="AP17" s="49">
        <f>-AP$13*Assumptions!$N16</f>
        <v>-284.5194157</v>
      </c>
      <c r="AQ17" s="49">
        <f>-AQ$13*Assumptions!$N16</f>
        <v>-284.5194157</v>
      </c>
      <c r="AR17" s="49">
        <f>-AR$13*Assumptions!$N16</f>
        <v>-284.5194157</v>
      </c>
      <c r="AS17" s="49">
        <f>-AS$13*Assumptions!$N16</f>
        <v>-284.5194157</v>
      </c>
      <c r="AT17" s="49">
        <f>-AT$13*Assumptions!$N16</f>
        <v>-284.5194157</v>
      </c>
      <c r="AU17" s="49">
        <f>-AU$13*Assumptions!$N16</f>
        <v>-284.5194157</v>
      </c>
      <c r="AV17" s="49">
        <f>-AV$13*Assumptions!$N16</f>
        <v>-284.5194157</v>
      </c>
      <c r="AW17" s="49">
        <f>-AW$13*Assumptions!$N16</f>
        <v>-284.5194157</v>
      </c>
      <c r="AX17" s="49">
        <f>-AX$13*Assumptions!$N16</f>
        <v>-284.5194157</v>
      </c>
      <c r="AY17" s="49">
        <f>-AY$13*Assumptions!$N16</f>
        <v>-284.5194157</v>
      </c>
      <c r="AZ17" s="49">
        <f>-AZ$13*Assumptions!$N16</f>
        <v>-293.0549981</v>
      </c>
      <c r="BA17" s="49">
        <f>-BA$13*Assumptions!$N16</f>
        <v>-293.0549981</v>
      </c>
      <c r="BB17" s="49">
        <f>-BB$13*Assumptions!$N16</f>
        <v>-293.0549981</v>
      </c>
      <c r="BC17" s="49">
        <f>-BC$13*Assumptions!$N16</f>
        <v>-293.0549981</v>
      </c>
      <c r="BD17" s="49">
        <f>-BD$13*Assumptions!$N16</f>
        <v>-293.0549981</v>
      </c>
      <c r="BE17" s="49">
        <f>-BE$13*Assumptions!$N16</f>
        <v>-293.0549981</v>
      </c>
      <c r="BF17" s="49">
        <f>-BF$13*Assumptions!$N16</f>
        <v>-293.0549981</v>
      </c>
      <c r="BG17" s="49">
        <f>-BG$13*Assumptions!$N16</f>
        <v>-293.0549981</v>
      </c>
      <c r="BH17" s="49">
        <f>-BH$13*Assumptions!$N16</f>
        <v>-293.0549981</v>
      </c>
      <c r="BI17" s="49">
        <f>-BI$13*Assumptions!$N16</f>
        <v>-293.0549981</v>
      </c>
      <c r="BJ17" s="49">
        <f>-BJ$13*Assumptions!$N16</f>
        <v>-293.0549981</v>
      </c>
      <c r="BK17" s="49">
        <f>-BK$13*Assumptions!$N16</f>
        <v>-293.0549981</v>
      </c>
      <c r="BL17" s="49">
        <f>-BL$13*Assumptions!$N16</f>
        <v>-301.8466481</v>
      </c>
      <c r="BM17" s="49">
        <f>-BM$13*Assumptions!$N16</f>
        <v>-301.8466481</v>
      </c>
      <c r="BN17" s="49">
        <f>-BN$13*Assumptions!$N16</f>
        <v>-301.8466481</v>
      </c>
      <c r="BO17" s="49">
        <f>-BO$13*Assumptions!$N16</f>
        <v>-301.8466481</v>
      </c>
      <c r="BP17" s="49">
        <f>-BP$13*Assumptions!$N16</f>
        <v>-301.8466481</v>
      </c>
      <c r="BQ17" s="49">
        <f>-BQ$13*Assumptions!$N16</f>
        <v>-301.8466481</v>
      </c>
      <c r="BR17" s="49">
        <f>-BR$13*Assumptions!$N16</f>
        <v>-301.8466481</v>
      </c>
      <c r="BS17" s="49">
        <f>-BS$13*Assumptions!$N16</f>
        <v>-301.8466481</v>
      </c>
      <c r="BT17" s="49">
        <f>-BT$13*Assumptions!$N16</f>
        <v>-301.8466481</v>
      </c>
      <c r="BU17" s="49">
        <f>-BU$13*Assumptions!$N16</f>
        <v>-301.8466481</v>
      </c>
      <c r="BV17" s="49">
        <f>-BV$13*Assumptions!$N16</f>
        <v>-301.8466481</v>
      </c>
      <c r="BW17" s="49">
        <f>-BW$13*Assumptions!$N16</f>
        <v>-301.8466481</v>
      </c>
      <c r="BX17" s="49">
        <f>-BX$13*Assumptions!$N16</f>
        <v>-310.9020475</v>
      </c>
      <c r="BY17" s="49">
        <f>-BY$13*Assumptions!$N16</f>
        <v>-310.9020475</v>
      </c>
      <c r="BZ17" s="49">
        <f>-BZ$13*Assumptions!$N16</f>
        <v>-310.9020475</v>
      </c>
      <c r="CA17" s="49">
        <f>-CA$13*Assumptions!$N16</f>
        <v>-310.9020475</v>
      </c>
      <c r="CB17" s="49">
        <f>-CB$13*Assumptions!$N16</f>
        <v>-310.9020475</v>
      </c>
      <c r="CC17" s="49">
        <f>-CC$13*Assumptions!$N16</f>
        <v>-310.9020475</v>
      </c>
      <c r="CD17" s="49">
        <f>-CD$13*Assumptions!$N16</f>
        <v>-310.9020475</v>
      </c>
      <c r="CE17" s="49">
        <f>-CE$13*Assumptions!$N16</f>
        <v>-310.9020475</v>
      </c>
      <c r="CF17" s="49">
        <f>-CF$13*Assumptions!$N16</f>
        <v>-310.9020475</v>
      </c>
      <c r="CG17" s="49">
        <f>-CG$13*Assumptions!$N16</f>
        <v>-310.9020475</v>
      </c>
      <c r="CH17" s="49">
        <f>-CH$13*Assumptions!$N16</f>
        <v>-310.9020475</v>
      </c>
      <c r="CI17" s="49">
        <f>-CI$13*Assumptions!$N16</f>
        <v>-310.9020475</v>
      </c>
      <c r="CJ17" s="49">
        <f>-CJ$13*Assumptions!$N16</f>
        <v>-320.229109</v>
      </c>
      <c r="CK17" s="49">
        <f>-CK$13*Assumptions!$N16</f>
        <v>-320.229109</v>
      </c>
      <c r="CL17" s="49">
        <f>-CL$13*Assumptions!$N16</f>
        <v>-320.229109</v>
      </c>
      <c r="CM17" s="49">
        <f>-CM$13*Assumptions!$N16</f>
        <v>-320.229109</v>
      </c>
      <c r="CN17" s="49">
        <f>-CN$13*Assumptions!$N16</f>
        <v>-320.229109</v>
      </c>
      <c r="CO17" s="49">
        <f>-CO$13*Assumptions!$N16</f>
        <v>-320.229109</v>
      </c>
      <c r="CP17" s="49">
        <f>-CP$13*Assumptions!$N16</f>
        <v>-320.229109</v>
      </c>
      <c r="CQ17" s="49">
        <f>-CQ$13*Assumptions!$N16</f>
        <v>-320.229109</v>
      </c>
      <c r="CR17" s="49">
        <f>-CR$13*Assumptions!$N16</f>
        <v>-320.229109</v>
      </c>
      <c r="CS17" s="49">
        <f>-CS$13*Assumptions!$N16</f>
        <v>-320.229109</v>
      </c>
      <c r="CT17" s="49">
        <f>-CT$13*Assumptions!$N16</f>
        <v>-320.229109</v>
      </c>
      <c r="CU17" s="49">
        <f>-CU$13*Assumptions!$N16</f>
        <v>-320.229109</v>
      </c>
      <c r="CV17" s="49">
        <f>-CV$13*Assumptions!$N16</f>
        <v>-329.8359822</v>
      </c>
      <c r="CW17" s="49">
        <f>-CW$13*Assumptions!$N16</f>
        <v>-329.8359822</v>
      </c>
      <c r="CX17" s="49">
        <f>-CX$13*Assumptions!$N16</f>
        <v>-329.8359822</v>
      </c>
      <c r="CY17" s="49">
        <f>-CY$13*Assumptions!$N16</f>
        <v>-329.8359822</v>
      </c>
      <c r="CZ17" s="49">
        <f>-CZ$13*Assumptions!$N16</f>
        <v>-329.8359822</v>
      </c>
      <c r="DA17" s="49">
        <f>-DA$13*Assumptions!$N16</f>
        <v>-329.8359822</v>
      </c>
      <c r="DB17" s="49">
        <f>-DB$13*Assumptions!$N16</f>
        <v>-329.8359822</v>
      </c>
      <c r="DC17" s="49">
        <f>-DC$13*Assumptions!$N16</f>
        <v>-329.8359822</v>
      </c>
      <c r="DD17" s="49">
        <f>-DD$13*Assumptions!$N16</f>
        <v>-329.8359822</v>
      </c>
      <c r="DE17" s="49">
        <f>-DE$13*Assumptions!$N16</f>
        <v>-329.8359822</v>
      </c>
      <c r="DF17" s="49">
        <f>-DF$13*Assumptions!$N16</f>
        <v>-329.8359822</v>
      </c>
      <c r="DG17" s="49">
        <f>-DG$13*Assumptions!$N16</f>
        <v>-329.8359822</v>
      </c>
      <c r="DH17" s="49">
        <f>-DH$13*Assumptions!$N16</f>
        <v>-339.7310617</v>
      </c>
      <c r="DI17" s="49">
        <f>-DI$13*Assumptions!$N16</f>
        <v>-339.7310617</v>
      </c>
      <c r="DJ17" s="49">
        <f>-DJ$13*Assumptions!$N16</f>
        <v>-339.7310617</v>
      </c>
      <c r="DK17" s="49">
        <f>-DK$13*Assumptions!$N16</f>
        <v>-339.7310617</v>
      </c>
      <c r="DL17" s="49">
        <f>-DL$13*Assumptions!$N16</f>
        <v>-339.7310617</v>
      </c>
      <c r="DM17" s="49">
        <f>-DM$13*Assumptions!$N16</f>
        <v>-339.7310617</v>
      </c>
      <c r="DN17" s="49">
        <f>-DN$13*Assumptions!$N16</f>
        <v>-339.7310617</v>
      </c>
      <c r="DO17" s="49">
        <f>-DO$13*Assumptions!$N16</f>
        <v>-339.7310617</v>
      </c>
      <c r="DP17" s="49">
        <f>-DP$13*Assumptions!$N16</f>
        <v>-339.7310617</v>
      </c>
      <c r="DQ17" s="49">
        <f>-DQ$13*Assumptions!$N16</f>
        <v>-339.7310617</v>
      </c>
      <c r="DR17" s="49">
        <f>-DR$13*Assumptions!$N16</f>
        <v>-339.7310617</v>
      </c>
      <c r="DS17" s="49">
        <f>-DS$13*Assumptions!$N16</f>
        <v>-339.7310617</v>
      </c>
      <c r="DT17" s="49">
        <f>-DT$13*Assumptions!$N16</f>
        <v>-349.9229935</v>
      </c>
      <c r="DU17" s="49">
        <f>-DU$13*Assumptions!$N16</f>
        <v>-349.9229935</v>
      </c>
      <c r="DV17" s="49">
        <f>-DV$13*Assumptions!$N16</f>
        <v>-349.9229935</v>
      </c>
      <c r="DW17" s="49">
        <f>-DW$13*Assumptions!$N16</f>
        <v>-349.9229935</v>
      </c>
      <c r="DX17" s="49">
        <f>-DX$13*Assumptions!$N16</f>
        <v>-349.9229935</v>
      </c>
      <c r="DY17" s="49">
        <f>-DY$13*Assumptions!$N16</f>
        <v>-349.9229935</v>
      </c>
      <c r="DZ17" s="49">
        <f>-DZ$13*Assumptions!$N16</f>
        <v>-349.9229935</v>
      </c>
      <c r="EA17" s="49">
        <f>-EA$13*Assumptions!$N16</f>
        <v>-349.9229935</v>
      </c>
      <c r="EB17" s="49">
        <f>-EB$13*Assumptions!$N16</f>
        <v>-349.9229935</v>
      </c>
      <c r="EC17" s="49">
        <f>-EC$13*Assumptions!$N16</f>
        <v>-349.9229935</v>
      </c>
      <c r="ED17" s="49">
        <f>-ED$13*Assumptions!$N16</f>
        <v>-349.9229935</v>
      </c>
      <c r="EE17" s="49">
        <f>-EE$13*Assumptions!$N16</f>
        <v>-349.9229935</v>
      </c>
    </row>
    <row r="18" ht="15.75" customHeight="1">
      <c r="A18" s="1"/>
      <c r="B18" s="6"/>
      <c r="C18" s="56" t="s">
        <v>74</v>
      </c>
      <c r="D18" s="201">
        <f t="shared" ref="D18:EE18" si="4">D13+D15+D16+D17</f>
        <v>24934.137</v>
      </c>
      <c r="E18" s="201">
        <f t="shared" si="4"/>
        <v>24934.137</v>
      </c>
      <c r="F18" s="201">
        <f t="shared" si="4"/>
        <v>24934.137</v>
      </c>
      <c r="G18" s="201">
        <f t="shared" si="4"/>
        <v>24934.137</v>
      </c>
      <c r="H18" s="201">
        <f t="shared" si="4"/>
        <v>24934.137</v>
      </c>
      <c r="I18" s="201">
        <f t="shared" si="4"/>
        <v>24934.137</v>
      </c>
      <c r="J18" s="201">
        <f t="shared" si="4"/>
        <v>24934.137</v>
      </c>
      <c r="K18" s="201">
        <f t="shared" si="4"/>
        <v>24934.137</v>
      </c>
      <c r="L18" s="201">
        <f t="shared" si="4"/>
        <v>24934.137</v>
      </c>
      <c r="M18" s="201">
        <f t="shared" si="4"/>
        <v>24934.137</v>
      </c>
      <c r="N18" s="201">
        <f t="shared" si="4"/>
        <v>24934.137</v>
      </c>
      <c r="O18" s="201">
        <f t="shared" si="4"/>
        <v>24934.137</v>
      </c>
      <c r="P18" s="201">
        <f t="shared" si="4"/>
        <v>26253.23328</v>
      </c>
      <c r="Q18" s="201">
        <f t="shared" si="4"/>
        <v>26253.23328</v>
      </c>
      <c r="R18" s="201">
        <f t="shared" si="4"/>
        <v>26253.23328</v>
      </c>
      <c r="S18" s="201">
        <f t="shared" si="4"/>
        <v>26253.23328</v>
      </c>
      <c r="T18" s="201">
        <f t="shared" si="4"/>
        <v>26253.23328</v>
      </c>
      <c r="U18" s="201">
        <f t="shared" si="4"/>
        <v>26253.23328</v>
      </c>
      <c r="V18" s="201">
        <f t="shared" si="4"/>
        <v>26253.23328</v>
      </c>
      <c r="W18" s="201">
        <f t="shared" si="4"/>
        <v>26253.23328</v>
      </c>
      <c r="X18" s="201">
        <f t="shared" si="4"/>
        <v>26253.23328</v>
      </c>
      <c r="Y18" s="201">
        <f t="shared" si="4"/>
        <v>26253.23328</v>
      </c>
      <c r="Z18" s="201">
        <f t="shared" si="4"/>
        <v>26253.23328</v>
      </c>
      <c r="AA18" s="201">
        <f t="shared" si="4"/>
        <v>26253.23328</v>
      </c>
      <c r="AB18" s="201">
        <f t="shared" si="4"/>
        <v>26778.29795</v>
      </c>
      <c r="AC18" s="201">
        <f t="shared" si="4"/>
        <v>26778.29795</v>
      </c>
      <c r="AD18" s="201">
        <f t="shared" si="4"/>
        <v>26778.29795</v>
      </c>
      <c r="AE18" s="201">
        <f t="shared" si="4"/>
        <v>26778.29795</v>
      </c>
      <c r="AF18" s="201">
        <f t="shared" si="4"/>
        <v>26778.29795</v>
      </c>
      <c r="AG18" s="201">
        <f t="shared" si="4"/>
        <v>26778.29795</v>
      </c>
      <c r="AH18" s="201">
        <f t="shared" si="4"/>
        <v>26778.29795</v>
      </c>
      <c r="AI18" s="201">
        <f t="shared" si="4"/>
        <v>26778.29795</v>
      </c>
      <c r="AJ18" s="201">
        <f t="shared" si="4"/>
        <v>26778.29795</v>
      </c>
      <c r="AK18" s="201">
        <f t="shared" si="4"/>
        <v>26778.29795</v>
      </c>
      <c r="AL18" s="201">
        <f t="shared" si="4"/>
        <v>26778.29795</v>
      </c>
      <c r="AM18" s="201">
        <f t="shared" si="4"/>
        <v>26778.29795</v>
      </c>
      <c r="AN18" s="201">
        <f t="shared" si="4"/>
        <v>27313.8639</v>
      </c>
      <c r="AO18" s="201">
        <f t="shared" si="4"/>
        <v>27313.8639</v>
      </c>
      <c r="AP18" s="201">
        <f t="shared" si="4"/>
        <v>27313.8639</v>
      </c>
      <c r="AQ18" s="201">
        <f t="shared" si="4"/>
        <v>27313.8639</v>
      </c>
      <c r="AR18" s="201">
        <f t="shared" si="4"/>
        <v>27313.8639</v>
      </c>
      <c r="AS18" s="201">
        <f t="shared" si="4"/>
        <v>27313.8639</v>
      </c>
      <c r="AT18" s="201">
        <f t="shared" si="4"/>
        <v>27313.8639</v>
      </c>
      <c r="AU18" s="201">
        <f t="shared" si="4"/>
        <v>27313.8639</v>
      </c>
      <c r="AV18" s="201">
        <f t="shared" si="4"/>
        <v>27313.8639</v>
      </c>
      <c r="AW18" s="201">
        <f t="shared" si="4"/>
        <v>27313.8639</v>
      </c>
      <c r="AX18" s="201">
        <f t="shared" si="4"/>
        <v>27313.8639</v>
      </c>
      <c r="AY18" s="201">
        <f t="shared" si="4"/>
        <v>27313.8639</v>
      </c>
      <c r="AZ18" s="201">
        <f t="shared" si="4"/>
        <v>28133.27982</v>
      </c>
      <c r="BA18" s="201">
        <f t="shared" si="4"/>
        <v>28133.27982</v>
      </c>
      <c r="BB18" s="201">
        <f t="shared" si="4"/>
        <v>28133.27982</v>
      </c>
      <c r="BC18" s="201">
        <f t="shared" si="4"/>
        <v>28133.27982</v>
      </c>
      <c r="BD18" s="201">
        <f t="shared" si="4"/>
        <v>28133.27982</v>
      </c>
      <c r="BE18" s="201">
        <f t="shared" si="4"/>
        <v>28133.27982</v>
      </c>
      <c r="BF18" s="201">
        <f t="shared" si="4"/>
        <v>28133.27982</v>
      </c>
      <c r="BG18" s="201">
        <f t="shared" si="4"/>
        <v>28133.27982</v>
      </c>
      <c r="BH18" s="201">
        <f t="shared" si="4"/>
        <v>28133.27982</v>
      </c>
      <c r="BI18" s="201">
        <f t="shared" si="4"/>
        <v>28133.27982</v>
      </c>
      <c r="BJ18" s="201">
        <f t="shared" si="4"/>
        <v>28133.27982</v>
      </c>
      <c r="BK18" s="201">
        <f t="shared" si="4"/>
        <v>28133.27982</v>
      </c>
      <c r="BL18" s="201">
        <f t="shared" si="4"/>
        <v>28977.27822</v>
      </c>
      <c r="BM18" s="201">
        <f t="shared" si="4"/>
        <v>28977.27822</v>
      </c>
      <c r="BN18" s="201">
        <f t="shared" si="4"/>
        <v>28977.27822</v>
      </c>
      <c r="BO18" s="201">
        <f t="shared" si="4"/>
        <v>28977.27822</v>
      </c>
      <c r="BP18" s="201">
        <f t="shared" si="4"/>
        <v>28977.27822</v>
      </c>
      <c r="BQ18" s="201">
        <f t="shared" si="4"/>
        <v>28977.27822</v>
      </c>
      <c r="BR18" s="201">
        <f t="shared" si="4"/>
        <v>28977.27822</v>
      </c>
      <c r="BS18" s="201">
        <f t="shared" si="4"/>
        <v>28977.27822</v>
      </c>
      <c r="BT18" s="201">
        <f t="shared" si="4"/>
        <v>28977.27822</v>
      </c>
      <c r="BU18" s="201">
        <f t="shared" si="4"/>
        <v>28977.27822</v>
      </c>
      <c r="BV18" s="201">
        <f t="shared" si="4"/>
        <v>28977.27822</v>
      </c>
      <c r="BW18" s="201">
        <f t="shared" si="4"/>
        <v>28977.27822</v>
      </c>
      <c r="BX18" s="201">
        <f t="shared" si="4"/>
        <v>29846.59656</v>
      </c>
      <c r="BY18" s="201">
        <f t="shared" si="4"/>
        <v>29846.59656</v>
      </c>
      <c r="BZ18" s="201">
        <f t="shared" si="4"/>
        <v>29846.59656</v>
      </c>
      <c r="CA18" s="201">
        <f t="shared" si="4"/>
        <v>29846.59656</v>
      </c>
      <c r="CB18" s="201">
        <f t="shared" si="4"/>
        <v>29846.59656</v>
      </c>
      <c r="CC18" s="201">
        <f t="shared" si="4"/>
        <v>29846.59656</v>
      </c>
      <c r="CD18" s="201">
        <f t="shared" si="4"/>
        <v>29846.59656</v>
      </c>
      <c r="CE18" s="201">
        <f t="shared" si="4"/>
        <v>29846.59656</v>
      </c>
      <c r="CF18" s="201">
        <f t="shared" si="4"/>
        <v>29846.59656</v>
      </c>
      <c r="CG18" s="201">
        <f t="shared" si="4"/>
        <v>29846.59656</v>
      </c>
      <c r="CH18" s="201">
        <f t="shared" si="4"/>
        <v>29846.59656</v>
      </c>
      <c r="CI18" s="201">
        <f t="shared" si="4"/>
        <v>29846.59656</v>
      </c>
      <c r="CJ18" s="201">
        <f t="shared" si="4"/>
        <v>30741.99446</v>
      </c>
      <c r="CK18" s="201">
        <f t="shared" si="4"/>
        <v>30741.99446</v>
      </c>
      <c r="CL18" s="201">
        <f t="shared" si="4"/>
        <v>30741.99446</v>
      </c>
      <c r="CM18" s="201">
        <f t="shared" si="4"/>
        <v>30741.99446</v>
      </c>
      <c r="CN18" s="201">
        <f t="shared" si="4"/>
        <v>30741.99446</v>
      </c>
      <c r="CO18" s="201">
        <f t="shared" si="4"/>
        <v>30741.99446</v>
      </c>
      <c r="CP18" s="201">
        <f t="shared" si="4"/>
        <v>30741.99446</v>
      </c>
      <c r="CQ18" s="201">
        <f t="shared" si="4"/>
        <v>30741.99446</v>
      </c>
      <c r="CR18" s="201">
        <f t="shared" si="4"/>
        <v>30741.99446</v>
      </c>
      <c r="CS18" s="201">
        <f t="shared" si="4"/>
        <v>30741.99446</v>
      </c>
      <c r="CT18" s="201">
        <f t="shared" si="4"/>
        <v>30741.99446</v>
      </c>
      <c r="CU18" s="201">
        <f t="shared" si="4"/>
        <v>30741.99446</v>
      </c>
      <c r="CV18" s="201">
        <f t="shared" si="4"/>
        <v>31664.25429</v>
      </c>
      <c r="CW18" s="201">
        <f t="shared" si="4"/>
        <v>31664.25429</v>
      </c>
      <c r="CX18" s="201">
        <f t="shared" si="4"/>
        <v>31664.25429</v>
      </c>
      <c r="CY18" s="201">
        <f t="shared" si="4"/>
        <v>31664.25429</v>
      </c>
      <c r="CZ18" s="201">
        <f t="shared" si="4"/>
        <v>31664.25429</v>
      </c>
      <c r="DA18" s="201">
        <f t="shared" si="4"/>
        <v>31664.25429</v>
      </c>
      <c r="DB18" s="201">
        <f t="shared" si="4"/>
        <v>31664.25429</v>
      </c>
      <c r="DC18" s="201">
        <f t="shared" si="4"/>
        <v>31664.25429</v>
      </c>
      <c r="DD18" s="201">
        <f t="shared" si="4"/>
        <v>31664.25429</v>
      </c>
      <c r="DE18" s="201">
        <f t="shared" si="4"/>
        <v>31664.25429</v>
      </c>
      <c r="DF18" s="201">
        <f t="shared" si="4"/>
        <v>31664.25429</v>
      </c>
      <c r="DG18" s="201">
        <f t="shared" si="4"/>
        <v>31664.25429</v>
      </c>
      <c r="DH18" s="201">
        <f t="shared" si="4"/>
        <v>32614.18192</v>
      </c>
      <c r="DI18" s="201">
        <f t="shared" si="4"/>
        <v>32614.18192</v>
      </c>
      <c r="DJ18" s="201">
        <f t="shared" si="4"/>
        <v>32614.18192</v>
      </c>
      <c r="DK18" s="201">
        <f t="shared" si="4"/>
        <v>32614.18192</v>
      </c>
      <c r="DL18" s="201">
        <f t="shared" si="4"/>
        <v>32614.18192</v>
      </c>
      <c r="DM18" s="201">
        <f t="shared" si="4"/>
        <v>32614.18192</v>
      </c>
      <c r="DN18" s="201">
        <f t="shared" si="4"/>
        <v>32614.18192</v>
      </c>
      <c r="DO18" s="201">
        <f t="shared" si="4"/>
        <v>32614.18192</v>
      </c>
      <c r="DP18" s="201">
        <f t="shared" si="4"/>
        <v>32614.18192</v>
      </c>
      <c r="DQ18" s="201">
        <f t="shared" si="4"/>
        <v>32614.18192</v>
      </c>
      <c r="DR18" s="201">
        <f t="shared" si="4"/>
        <v>32614.18192</v>
      </c>
      <c r="DS18" s="201">
        <f t="shared" si="4"/>
        <v>32614.18192</v>
      </c>
      <c r="DT18" s="201">
        <f t="shared" si="4"/>
        <v>32542.8384</v>
      </c>
      <c r="DU18" s="201">
        <f t="shared" si="4"/>
        <v>32542.8384</v>
      </c>
      <c r="DV18" s="201">
        <f t="shared" si="4"/>
        <v>32542.8384</v>
      </c>
      <c r="DW18" s="201">
        <f t="shared" si="4"/>
        <v>32542.8384</v>
      </c>
      <c r="DX18" s="201">
        <f t="shared" si="4"/>
        <v>32542.8384</v>
      </c>
      <c r="DY18" s="201">
        <f t="shared" si="4"/>
        <v>32542.8384</v>
      </c>
      <c r="DZ18" s="201">
        <f t="shared" si="4"/>
        <v>32542.8384</v>
      </c>
      <c r="EA18" s="201">
        <f t="shared" si="4"/>
        <v>32542.8384</v>
      </c>
      <c r="EB18" s="201">
        <f t="shared" si="4"/>
        <v>32542.8384</v>
      </c>
      <c r="EC18" s="201">
        <f t="shared" si="4"/>
        <v>32542.8384</v>
      </c>
      <c r="ED18" s="201">
        <f t="shared" si="4"/>
        <v>32542.8384</v>
      </c>
      <c r="EE18" s="201">
        <f t="shared" si="4"/>
        <v>32542.8384</v>
      </c>
    </row>
    <row r="19" ht="15.75" customHeight="1">
      <c r="A19" s="1"/>
      <c r="B19" s="1"/>
      <c r="C19" s="1" t="str">
        <f>Assumptions!J19</f>
        <v>Other Income</v>
      </c>
      <c r="D19" s="49">
        <f t="array" ref="D19">IF(D$2=1,Assumptions!$P19/12,(SUMIF($D$2:$EE$2,D$2-1,$D19:$EE19)/12)*(1+XLOOKUP(D$2,Assumptions!$C$94:$M$94,Assumptions!$C$96:$M$96)))</f>
        <v>638.6</v>
      </c>
      <c r="E19" s="49">
        <f t="array" ref="E19">IF(E$2=1,Assumptions!$P19/12,(SUMIF($D$2:$EE$2,E$2-1,$D19:$EE19)/12)*(1+XLOOKUP(E$2,Assumptions!$C$94:$M$94,Assumptions!$C$96:$M$96)))</f>
        <v>638.6</v>
      </c>
      <c r="F19" s="49">
        <f t="array" ref="F19">IF(F$2=1,Assumptions!$P19/12,(SUMIF($D$2:$EE$2,F$2-1,$D19:$EE19)/12)*(1+XLOOKUP(F$2,Assumptions!$C$94:$M$94,Assumptions!$C$96:$M$96)))</f>
        <v>638.6</v>
      </c>
      <c r="G19" s="49">
        <f t="array" ref="G19">IF(G$2=1,Assumptions!$P19/12,(SUMIF($D$2:$EE$2,G$2-1,$D19:$EE19)/12)*(1+XLOOKUP(G$2,Assumptions!$C$94:$M$94,Assumptions!$C$96:$M$96)))</f>
        <v>638.6</v>
      </c>
      <c r="H19" s="49">
        <f t="array" ref="H19">IF(H$2=1,Assumptions!$P19/12,(SUMIF($D$2:$EE$2,H$2-1,$D19:$EE19)/12)*(1+XLOOKUP(H$2,Assumptions!$C$94:$M$94,Assumptions!$C$96:$M$96)))</f>
        <v>638.6</v>
      </c>
      <c r="I19" s="49">
        <f t="array" ref="I19">IF(I$2=1,Assumptions!$P19/12,(SUMIF($D$2:$EE$2,I$2-1,$D19:$EE19)/12)*(1+XLOOKUP(I$2,Assumptions!$C$94:$M$94,Assumptions!$C$96:$M$96)))</f>
        <v>638.6</v>
      </c>
      <c r="J19" s="49">
        <f t="array" ref="J19">IF(J$2=1,Assumptions!$P19/12,(SUMIF($D$2:$EE$2,J$2-1,$D19:$EE19)/12)*(1+XLOOKUP(J$2,Assumptions!$C$94:$M$94,Assumptions!$C$96:$M$96)))</f>
        <v>638.6</v>
      </c>
      <c r="K19" s="49">
        <f t="array" ref="K19">IF(K$2=1,Assumptions!$P19/12,(SUMIF($D$2:$EE$2,K$2-1,$D19:$EE19)/12)*(1+XLOOKUP(K$2,Assumptions!$C$94:$M$94,Assumptions!$C$96:$M$96)))</f>
        <v>638.6</v>
      </c>
      <c r="L19" s="49">
        <f t="array" ref="L19">IF(L$2=1,Assumptions!$P19/12,(SUMIF($D$2:$EE$2,L$2-1,$D19:$EE19)/12)*(1+XLOOKUP(L$2,Assumptions!$C$94:$M$94,Assumptions!$C$96:$M$96)))</f>
        <v>638.6</v>
      </c>
      <c r="M19" s="49">
        <f t="array" ref="M19">IF(M$2=1,Assumptions!$P19/12,(SUMIF($D$2:$EE$2,M$2-1,$D19:$EE19)/12)*(1+XLOOKUP(M$2,Assumptions!$C$94:$M$94,Assumptions!$C$96:$M$96)))</f>
        <v>638.6</v>
      </c>
      <c r="N19" s="49">
        <f t="array" ref="N19">IF(N$2=1,Assumptions!$P19/12,(SUMIF($D$2:$EE$2,N$2-1,$D19:$EE19)/12)*(1+XLOOKUP(N$2,Assumptions!$C$94:$M$94,Assumptions!$C$96:$M$96)))</f>
        <v>638.6</v>
      </c>
      <c r="O19" s="49">
        <f t="array" ref="O19">IF(O$2=1,Assumptions!$P19/12,(SUMIF($D$2:$EE$2,O$2-1,$D19:$EE19)/12)*(1+XLOOKUP(O$2,Assumptions!$C$94:$M$94,Assumptions!$C$96:$M$96)))</f>
        <v>638.6</v>
      </c>
      <c r="P19" s="49">
        <f t="array" ref="P19">IF(P$2=1,Assumptions!$P19/12,(SUMIF($D$2:$EE$2,P$2-1,$D19:$EE19)/12)*(1+XLOOKUP(P$2,Assumptions!$C$94:$M$94,Assumptions!$C$96:$M$96)))</f>
        <v>657.758</v>
      </c>
      <c r="Q19" s="49">
        <f t="array" ref="Q19">IF(Q$2=1,Assumptions!$P19/12,(SUMIF($D$2:$EE$2,Q$2-1,$D19:$EE19)/12)*(1+XLOOKUP(Q$2,Assumptions!$C$94:$M$94,Assumptions!$C$96:$M$96)))</f>
        <v>657.758</v>
      </c>
      <c r="R19" s="49">
        <f t="array" ref="R19">IF(R$2=1,Assumptions!$P19/12,(SUMIF($D$2:$EE$2,R$2-1,$D19:$EE19)/12)*(1+XLOOKUP(R$2,Assumptions!$C$94:$M$94,Assumptions!$C$96:$M$96)))</f>
        <v>657.758</v>
      </c>
      <c r="S19" s="49">
        <f t="array" ref="S19">IF(S$2=1,Assumptions!$P19/12,(SUMIF($D$2:$EE$2,S$2-1,$D19:$EE19)/12)*(1+XLOOKUP(S$2,Assumptions!$C$94:$M$94,Assumptions!$C$96:$M$96)))</f>
        <v>657.758</v>
      </c>
      <c r="T19" s="49">
        <f t="array" ref="T19">IF(T$2=1,Assumptions!$P19/12,(SUMIF($D$2:$EE$2,T$2-1,$D19:$EE19)/12)*(1+XLOOKUP(T$2,Assumptions!$C$94:$M$94,Assumptions!$C$96:$M$96)))</f>
        <v>657.758</v>
      </c>
      <c r="U19" s="49">
        <f t="array" ref="U19">IF(U$2=1,Assumptions!$P19/12,(SUMIF($D$2:$EE$2,U$2-1,$D19:$EE19)/12)*(1+XLOOKUP(U$2,Assumptions!$C$94:$M$94,Assumptions!$C$96:$M$96)))</f>
        <v>657.758</v>
      </c>
      <c r="V19" s="49">
        <f t="array" ref="V19">IF(V$2=1,Assumptions!$P19/12,(SUMIF($D$2:$EE$2,V$2-1,$D19:$EE19)/12)*(1+XLOOKUP(V$2,Assumptions!$C$94:$M$94,Assumptions!$C$96:$M$96)))</f>
        <v>657.758</v>
      </c>
      <c r="W19" s="49">
        <f t="array" ref="W19">IF(W$2=1,Assumptions!$P19/12,(SUMIF($D$2:$EE$2,W$2-1,$D19:$EE19)/12)*(1+XLOOKUP(W$2,Assumptions!$C$94:$M$94,Assumptions!$C$96:$M$96)))</f>
        <v>657.758</v>
      </c>
      <c r="X19" s="49">
        <f t="array" ref="X19">IF(X$2=1,Assumptions!$P19/12,(SUMIF($D$2:$EE$2,X$2-1,$D19:$EE19)/12)*(1+XLOOKUP(X$2,Assumptions!$C$94:$M$94,Assumptions!$C$96:$M$96)))</f>
        <v>657.758</v>
      </c>
      <c r="Y19" s="49">
        <f t="array" ref="Y19">IF(Y$2=1,Assumptions!$P19/12,(SUMIF($D$2:$EE$2,Y$2-1,$D19:$EE19)/12)*(1+XLOOKUP(Y$2,Assumptions!$C$94:$M$94,Assumptions!$C$96:$M$96)))</f>
        <v>657.758</v>
      </c>
      <c r="Z19" s="49">
        <f t="array" ref="Z19">IF(Z$2=1,Assumptions!$P19/12,(SUMIF($D$2:$EE$2,Z$2-1,$D19:$EE19)/12)*(1+XLOOKUP(Z$2,Assumptions!$C$94:$M$94,Assumptions!$C$96:$M$96)))</f>
        <v>657.758</v>
      </c>
      <c r="AA19" s="49">
        <f t="array" ref="AA19">IF(AA$2=1,Assumptions!$P19/12,(SUMIF($D$2:$EE$2,AA$2-1,$D19:$EE19)/12)*(1+XLOOKUP(AA$2,Assumptions!$C$94:$M$94,Assumptions!$C$96:$M$96)))</f>
        <v>657.758</v>
      </c>
      <c r="AB19" s="49">
        <f t="array" ref="AB19">IF(AB$2=1,Assumptions!$P19/12,(SUMIF($D$2:$EE$2,AB$2-1,$D19:$EE19)/12)*(1+XLOOKUP(AB$2,Assumptions!$C$94:$M$94,Assumptions!$C$96:$M$96)))</f>
        <v>677.49074</v>
      </c>
      <c r="AC19" s="49">
        <f t="array" ref="AC19">IF(AC$2=1,Assumptions!$P19/12,(SUMIF($D$2:$EE$2,AC$2-1,$D19:$EE19)/12)*(1+XLOOKUP(AC$2,Assumptions!$C$94:$M$94,Assumptions!$C$96:$M$96)))</f>
        <v>677.49074</v>
      </c>
      <c r="AD19" s="49">
        <f t="array" ref="AD19">IF(AD$2=1,Assumptions!$P19/12,(SUMIF($D$2:$EE$2,AD$2-1,$D19:$EE19)/12)*(1+XLOOKUP(AD$2,Assumptions!$C$94:$M$94,Assumptions!$C$96:$M$96)))</f>
        <v>677.49074</v>
      </c>
      <c r="AE19" s="49">
        <f t="array" ref="AE19">IF(AE$2=1,Assumptions!$P19/12,(SUMIF($D$2:$EE$2,AE$2-1,$D19:$EE19)/12)*(1+XLOOKUP(AE$2,Assumptions!$C$94:$M$94,Assumptions!$C$96:$M$96)))</f>
        <v>677.49074</v>
      </c>
      <c r="AF19" s="49">
        <f t="array" ref="AF19">IF(AF$2=1,Assumptions!$P19/12,(SUMIF($D$2:$EE$2,AF$2-1,$D19:$EE19)/12)*(1+XLOOKUP(AF$2,Assumptions!$C$94:$M$94,Assumptions!$C$96:$M$96)))</f>
        <v>677.49074</v>
      </c>
      <c r="AG19" s="49">
        <f t="array" ref="AG19">IF(AG$2=1,Assumptions!$P19/12,(SUMIF($D$2:$EE$2,AG$2-1,$D19:$EE19)/12)*(1+XLOOKUP(AG$2,Assumptions!$C$94:$M$94,Assumptions!$C$96:$M$96)))</f>
        <v>677.49074</v>
      </c>
      <c r="AH19" s="49">
        <f t="array" ref="AH19">IF(AH$2=1,Assumptions!$P19/12,(SUMIF($D$2:$EE$2,AH$2-1,$D19:$EE19)/12)*(1+XLOOKUP(AH$2,Assumptions!$C$94:$M$94,Assumptions!$C$96:$M$96)))</f>
        <v>677.49074</v>
      </c>
      <c r="AI19" s="49">
        <f t="array" ref="AI19">IF(AI$2=1,Assumptions!$P19/12,(SUMIF($D$2:$EE$2,AI$2-1,$D19:$EE19)/12)*(1+XLOOKUP(AI$2,Assumptions!$C$94:$M$94,Assumptions!$C$96:$M$96)))</f>
        <v>677.49074</v>
      </c>
      <c r="AJ19" s="49">
        <f t="array" ref="AJ19">IF(AJ$2=1,Assumptions!$P19/12,(SUMIF($D$2:$EE$2,AJ$2-1,$D19:$EE19)/12)*(1+XLOOKUP(AJ$2,Assumptions!$C$94:$M$94,Assumptions!$C$96:$M$96)))</f>
        <v>677.49074</v>
      </c>
      <c r="AK19" s="49">
        <f t="array" ref="AK19">IF(AK$2=1,Assumptions!$P19/12,(SUMIF($D$2:$EE$2,AK$2-1,$D19:$EE19)/12)*(1+XLOOKUP(AK$2,Assumptions!$C$94:$M$94,Assumptions!$C$96:$M$96)))</f>
        <v>677.49074</v>
      </c>
      <c r="AL19" s="49">
        <f t="array" ref="AL19">IF(AL$2=1,Assumptions!$P19/12,(SUMIF($D$2:$EE$2,AL$2-1,$D19:$EE19)/12)*(1+XLOOKUP(AL$2,Assumptions!$C$94:$M$94,Assumptions!$C$96:$M$96)))</f>
        <v>677.49074</v>
      </c>
      <c r="AM19" s="49">
        <f t="array" ref="AM19">IF(AM$2=1,Assumptions!$P19/12,(SUMIF($D$2:$EE$2,AM$2-1,$D19:$EE19)/12)*(1+XLOOKUP(AM$2,Assumptions!$C$94:$M$94,Assumptions!$C$96:$M$96)))</f>
        <v>677.49074</v>
      </c>
      <c r="AN19" s="49">
        <f t="array" ref="AN19">IF(AN$2=1,Assumptions!$P19/12,(SUMIF($D$2:$EE$2,AN$2-1,$D19:$EE19)/12)*(1+XLOOKUP(AN$2,Assumptions!$C$94:$M$94,Assumptions!$C$96:$M$96)))</f>
        <v>697.8154622</v>
      </c>
      <c r="AO19" s="49">
        <f t="array" ref="AO19">IF(AO$2=1,Assumptions!$P19/12,(SUMIF($D$2:$EE$2,AO$2-1,$D19:$EE19)/12)*(1+XLOOKUP(AO$2,Assumptions!$C$94:$M$94,Assumptions!$C$96:$M$96)))</f>
        <v>697.8154622</v>
      </c>
      <c r="AP19" s="49">
        <f t="array" ref="AP19">IF(AP$2=1,Assumptions!$P19/12,(SUMIF($D$2:$EE$2,AP$2-1,$D19:$EE19)/12)*(1+XLOOKUP(AP$2,Assumptions!$C$94:$M$94,Assumptions!$C$96:$M$96)))</f>
        <v>697.8154622</v>
      </c>
      <c r="AQ19" s="49">
        <f t="array" ref="AQ19">IF(AQ$2=1,Assumptions!$P19/12,(SUMIF($D$2:$EE$2,AQ$2-1,$D19:$EE19)/12)*(1+XLOOKUP(AQ$2,Assumptions!$C$94:$M$94,Assumptions!$C$96:$M$96)))</f>
        <v>697.8154622</v>
      </c>
      <c r="AR19" s="49">
        <f t="array" ref="AR19">IF(AR$2=1,Assumptions!$P19/12,(SUMIF($D$2:$EE$2,AR$2-1,$D19:$EE19)/12)*(1+XLOOKUP(AR$2,Assumptions!$C$94:$M$94,Assumptions!$C$96:$M$96)))</f>
        <v>697.8154622</v>
      </c>
      <c r="AS19" s="49">
        <f t="array" ref="AS19">IF(AS$2=1,Assumptions!$P19/12,(SUMIF($D$2:$EE$2,AS$2-1,$D19:$EE19)/12)*(1+XLOOKUP(AS$2,Assumptions!$C$94:$M$94,Assumptions!$C$96:$M$96)))</f>
        <v>697.8154622</v>
      </c>
      <c r="AT19" s="49">
        <f t="array" ref="AT19">IF(AT$2=1,Assumptions!$P19/12,(SUMIF($D$2:$EE$2,AT$2-1,$D19:$EE19)/12)*(1+XLOOKUP(AT$2,Assumptions!$C$94:$M$94,Assumptions!$C$96:$M$96)))</f>
        <v>697.8154622</v>
      </c>
      <c r="AU19" s="49">
        <f t="array" ref="AU19">IF(AU$2=1,Assumptions!$P19/12,(SUMIF($D$2:$EE$2,AU$2-1,$D19:$EE19)/12)*(1+XLOOKUP(AU$2,Assumptions!$C$94:$M$94,Assumptions!$C$96:$M$96)))</f>
        <v>697.8154622</v>
      </c>
      <c r="AV19" s="49">
        <f t="array" ref="AV19">IF(AV$2=1,Assumptions!$P19/12,(SUMIF($D$2:$EE$2,AV$2-1,$D19:$EE19)/12)*(1+XLOOKUP(AV$2,Assumptions!$C$94:$M$94,Assumptions!$C$96:$M$96)))</f>
        <v>697.8154622</v>
      </c>
      <c r="AW19" s="49">
        <f t="array" ref="AW19">IF(AW$2=1,Assumptions!$P19/12,(SUMIF($D$2:$EE$2,AW$2-1,$D19:$EE19)/12)*(1+XLOOKUP(AW$2,Assumptions!$C$94:$M$94,Assumptions!$C$96:$M$96)))</f>
        <v>697.8154622</v>
      </c>
      <c r="AX19" s="49">
        <f t="array" ref="AX19">IF(AX$2=1,Assumptions!$P19/12,(SUMIF($D$2:$EE$2,AX$2-1,$D19:$EE19)/12)*(1+XLOOKUP(AX$2,Assumptions!$C$94:$M$94,Assumptions!$C$96:$M$96)))</f>
        <v>697.8154622</v>
      </c>
      <c r="AY19" s="49">
        <f t="array" ref="AY19">IF(AY$2=1,Assumptions!$P19/12,(SUMIF($D$2:$EE$2,AY$2-1,$D19:$EE19)/12)*(1+XLOOKUP(AY$2,Assumptions!$C$94:$M$94,Assumptions!$C$96:$M$96)))</f>
        <v>697.8154622</v>
      </c>
      <c r="AZ19" s="49">
        <f t="array" ref="AZ19">IF(AZ$2=1,Assumptions!$P19/12,(SUMIF($D$2:$EE$2,AZ$2-1,$D19:$EE19)/12)*(1+XLOOKUP(AZ$2,Assumptions!$C$94:$M$94,Assumptions!$C$96:$M$96)))</f>
        <v>718.7499261</v>
      </c>
      <c r="BA19" s="49">
        <f t="array" ref="BA19">IF(BA$2=1,Assumptions!$P19/12,(SUMIF($D$2:$EE$2,BA$2-1,$D19:$EE19)/12)*(1+XLOOKUP(BA$2,Assumptions!$C$94:$M$94,Assumptions!$C$96:$M$96)))</f>
        <v>718.7499261</v>
      </c>
      <c r="BB19" s="49">
        <f t="array" ref="BB19">IF(BB$2=1,Assumptions!$P19/12,(SUMIF($D$2:$EE$2,BB$2-1,$D19:$EE19)/12)*(1+XLOOKUP(BB$2,Assumptions!$C$94:$M$94,Assumptions!$C$96:$M$96)))</f>
        <v>718.7499261</v>
      </c>
      <c r="BC19" s="49">
        <f t="array" ref="BC19">IF(BC$2=1,Assumptions!$P19/12,(SUMIF($D$2:$EE$2,BC$2-1,$D19:$EE19)/12)*(1+XLOOKUP(BC$2,Assumptions!$C$94:$M$94,Assumptions!$C$96:$M$96)))</f>
        <v>718.7499261</v>
      </c>
      <c r="BD19" s="49">
        <f t="array" ref="BD19">IF(BD$2=1,Assumptions!$P19/12,(SUMIF($D$2:$EE$2,BD$2-1,$D19:$EE19)/12)*(1+XLOOKUP(BD$2,Assumptions!$C$94:$M$94,Assumptions!$C$96:$M$96)))</f>
        <v>718.7499261</v>
      </c>
      <c r="BE19" s="49">
        <f t="array" ref="BE19">IF(BE$2=1,Assumptions!$P19/12,(SUMIF($D$2:$EE$2,BE$2-1,$D19:$EE19)/12)*(1+XLOOKUP(BE$2,Assumptions!$C$94:$M$94,Assumptions!$C$96:$M$96)))</f>
        <v>718.7499261</v>
      </c>
      <c r="BF19" s="49">
        <f t="array" ref="BF19">IF(BF$2=1,Assumptions!$P19/12,(SUMIF($D$2:$EE$2,BF$2-1,$D19:$EE19)/12)*(1+XLOOKUP(BF$2,Assumptions!$C$94:$M$94,Assumptions!$C$96:$M$96)))</f>
        <v>718.7499261</v>
      </c>
      <c r="BG19" s="49">
        <f t="array" ref="BG19">IF(BG$2=1,Assumptions!$P19/12,(SUMIF($D$2:$EE$2,BG$2-1,$D19:$EE19)/12)*(1+XLOOKUP(BG$2,Assumptions!$C$94:$M$94,Assumptions!$C$96:$M$96)))</f>
        <v>718.7499261</v>
      </c>
      <c r="BH19" s="49">
        <f t="array" ref="BH19">IF(BH$2=1,Assumptions!$P19/12,(SUMIF($D$2:$EE$2,BH$2-1,$D19:$EE19)/12)*(1+XLOOKUP(BH$2,Assumptions!$C$94:$M$94,Assumptions!$C$96:$M$96)))</f>
        <v>718.7499261</v>
      </c>
      <c r="BI19" s="49">
        <f t="array" ref="BI19">IF(BI$2=1,Assumptions!$P19/12,(SUMIF($D$2:$EE$2,BI$2-1,$D19:$EE19)/12)*(1+XLOOKUP(BI$2,Assumptions!$C$94:$M$94,Assumptions!$C$96:$M$96)))</f>
        <v>718.7499261</v>
      </c>
      <c r="BJ19" s="49">
        <f t="array" ref="BJ19">IF(BJ$2=1,Assumptions!$P19/12,(SUMIF($D$2:$EE$2,BJ$2-1,$D19:$EE19)/12)*(1+XLOOKUP(BJ$2,Assumptions!$C$94:$M$94,Assumptions!$C$96:$M$96)))</f>
        <v>718.7499261</v>
      </c>
      <c r="BK19" s="49">
        <f t="array" ref="BK19">IF(BK$2=1,Assumptions!$P19/12,(SUMIF($D$2:$EE$2,BK$2-1,$D19:$EE19)/12)*(1+XLOOKUP(BK$2,Assumptions!$C$94:$M$94,Assumptions!$C$96:$M$96)))</f>
        <v>718.7499261</v>
      </c>
      <c r="BL19" s="49">
        <f t="array" ref="BL19">IF(BL$2=1,Assumptions!$P19/12,(SUMIF($D$2:$EE$2,BL$2-1,$D19:$EE19)/12)*(1+XLOOKUP(BL$2,Assumptions!$C$94:$M$94,Assumptions!$C$96:$M$96)))</f>
        <v>740.3124238</v>
      </c>
      <c r="BM19" s="49">
        <f t="array" ref="BM19">IF(BM$2=1,Assumptions!$P19/12,(SUMIF($D$2:$EE$2,BM$2-1,$D19:$EE19)/12)*(1+XLOOKUP(BM$2,Assumptions!$C$94:$M$94,Assumptions!$C$96:$M$96)))</f>
        <v>740.3124238</v>
      </c>
      <c r="BN19" s="49">
        <f t="array" ref="BN19">IF(BN$2=1,Assumptions!$P19/12,(SUMIF($D$2:$EE$2,BN$2-1,$D19:$EE19)/12)*(1+XLOOKUP(BN$2,Assumptions!$C$94:$M$94,Assumptions!$C$96:$M$96)))</f>
        <v>740.3124238</v>
      </c>
      <c r="BO19" s="49">
        <f t="array" ref="BO19">IF(BO$2=1,Assumptions!$P19/12,(SUMIF($D$2:$EE$2,BO$2-1,$D19:$EE19)/12)*(1+XLOOKUP(BO$2,Assumptions!$C$94:$M$94,Assumptions!$C$96:$M$96)))</f>
        <v>740.3124238</v>
      </c>
      <c r="BP19" s="49">
        <f t="array" ref="BP19">IF(BP$2=1,Assumptions!$P19/12,(SUMIF($D$2:$EE$2,BP$2-1,$D19:$EE19)/12)*(1+XLOOKUP(BP$2,Assumptions!$C$94:$M$94,Assumptions!$C$96:$M$96)))</f>
        <v>740.3124238</v>
      </c>
      <c r="BQ19" s="49">
        <f t="array" ref="BQ19">IF(BQ$2=1,Assumptions!$P19/12,(SUMIF($D$2:$EE$2,BQ$2-1,$D19:$EE19)/12)*(1+XLOOKUP(BQ$2,Assumptions!$C$94:$M$94,Assumptions!$C$96:$M$96)))</f>
        <v>740.3124238</v>
      </c>
      <c r="BR19" s="49">
        <f t="array" ref="BR19">IF(BR$2=1,Assumptions!$P19/12,(SUMIF($D$2:$EE$2,BR$2-1,$D19:$EE19)/12)*(1+XLOOKUP(BR$2,Assumptions!$C$94:$M$94,Assumptions!$C$96:$M$96)))</f>
        <v>740.3124238</v>
      </c>
      <c r="BS19" s="49">
        <f t="array" ref="BS19">IF(BS$2=1,Assumptions!$P19/12,(SUMIF($D$2:$EE$2,BS$2-1,$D19:$EE19)/12)*(1+XLOOKUP(BS$2,Assumptions!$C$94:$M$94,Assumptions!$C$96:$M$96)))</f>
        <v>740.3124238</v>
      </c>
      <c r="BT19" s="49">
        <f t="array" ref="BT19">IF(BT$2=1,Assumptions!$P19/12,(SUMIF($D$2:$EE$2,BT$2-1,$D19:$EE19)/12)*(1+XLOOKUP(BT$2,Assumptions!$C$94:$M$94,Assumptions!$C$96:$M$96)))</f>
        <v>740.3124238</v>
      </c>
      <c r="BU19" s="49">
        <f t="array" ref="BU19">IF(BU$2=1,Assumptions!$P19/12,(SUMIF($D$2:$EE$2,BU$2-1,$D19:$EE19)/12)*(1+XLOOKUP(BU$2,Assumptions!$C$94:$M$94,Assumptions!$C$96:$M$96)))</f>
        <v>740.3124238</v>
      </c>
      <c r="BV19" s="49">
        <f t="array" ref="BV19">IF(BV$2=1,Assumptions!$P19/12,(SUMIF($D$2:$EE$2,BV$2-1,$D19:$EE19)/12)*(1+XLOOKUP(BV$2,Assumptions!$C$94:$M$94,Assumptions!$C$96:$M$96)))</f>
        <v>740.3124238</v>
      </c>
      <c r="BW19" s="49">
        <f t="array" ref="BW19">IF(BW$2=1,Assumptions!$P19/12,(SUMIF($D$2:$EE$2,BW$2-1,$D19:$EE19)/12)*(1+XLOOKUP(BW$2,Assumptions!$C$94:$M$94,Assumptions!$C$96:$M$96)))</f>
        <v>740.3124238</v>
      </c>
      <c r="BX19" s="49">
        <f t="array" ref="BX19">IF(BX$2=1,Assumptions!$P19/12,(SUMIF($D$2:$EE$2,BX$2-1,$D19:$EE19)/12)*(1+XLOOKUP(BX$2,Assumptions!$C$94:$M$94,Assumptions!$C$96:$M$96)))</f>
        <v>762.5217966</v>
      </c>
      <c r="BY19" s="49">
        <f t="array" ref="BY19">IF(BY$2=1,Assumptions!$P19/12,(SUMIF($D$2:$EE$2,BY$2-1,$D19:$EE19)/12)*(1+XLOOKUP(BY$2,Assumptions!$C$94:$M$94,Assumptions!$C$96:$M$96)))</f>
        <v>762.5217966</v>
      </c>
      <c r="BZ19" s="49">
        <f t="array" ref="BZ19">IF(BZ$2=1,Assumptions!$P19/12,(SUMIF($D$2:$EE$2,BZ$2-1,$D19:$EE19)/12)*(1+XLOOKUP(BZ$2,Assumptions!$C$94:$M$94,Assumptions!$C$96:$M$96)))</f>
        <v>762.5217966</v>
      </c>
      <c r="CA19" s="49">
        <f t="array" ref="CA19">IF(CA$2=1,Assumptions!$P19/12,(SUMIF($D$2:$EE$2,CA$2-1,$D19:$EE19)/12)*(1+XLOOKUP(CA$2,Assumptions!$C$94:$M$94,Assumptions!$C$96:$M$96)))</f>
        <v>762.5217966</v>
      </c>
      <c r="CB19" s="49">
        <f t="array" ref="CB19">IF(CB$2=1,Assumptions!$P19/12,(SUMIF($D$2:$EE$2,CB$2-1,$D19:$EE19)/12)*(1+XLOOKUP(CB$2,Assumptions!$C$94:$M$94,Assumptions!$C$96:$M$96)))</f>
        <v>762.5217966</v>
      </c>
      <c r="CC19" s="49">
        <f t="array" ref="CC19">IF(CC$2=1,Assumptions!$P19/12,(SUMIF($D$2:$EE$2,CC$2-1,$D19:$EE19)/12)*(1+XLOOKUP(CC$2,Assumptions!$C$94:$M$94,Assumptions!$C$96:$M$96)))</f>
        <v>762.5217966</v>
      </c>
      <c r="CD19" s="49">
        <f t="array" ref="CD19">IF(CD$2=1,Assumptions!$P19/12,(SUMIF($D$2:$EE$2,CD$2-1,$D19:$EE19)/12)*(1+XLOOKUP(CD$2,Assumptions!$C$94:$M$94,Assumptions!$C$96:$M$96)))</f>
        <v>762.5217966</v>
      </c>
      <c r="CE19" s="49">
        <f t="array" ref="CE19">IF(CE$2=1,Assumptions!$P19/12,(SUMIF($D$2:$EE$2,CE$2-1,$D19:$EE19)/12)*(1+XLOOKUP(CE$2,Assumptions!$C$94:$M$94,Assumptions!$C$96:$M$96)))</f>
        <v>762.5217966</v>
      </c>
      <c r="CF19" s="49">
        <f t="array" ref="CF19">IF(CF$2=1,Assumptions!$P19/12,(SUMIF($D$2:$EE$2,CF$2-1,$D19:$EE19)/12)*(1+XLOOKUP(CF$2,Assumptions!$C$94:$M$94,Assumptions!$C$96:$M$96)))</f>
        <v>762.5217966</v>
      </c>
      <c r="CG19" s="49">
        <f t="array" ref="CG19">IF(CG$2=1,Assumptions!$P19/12,(SUMIF($D$2:$EE$2,CG$2-1,$D19:$EE19)/12)*(1+XLOOKUP(CG$2,Assumptions!$C$94:$M$94,Assumptions!$C$96:$M$96)))</f>
        <v>762.5217966</v>
      </c>
      <c r="CH19" s="49">
        <f t="array" ref="CH19">IF(CH$2=1,Assumptions!$P19/12,(SUMIF($D$2:$EE$2,CH$2-1,$D19:$EE19)/12)*(1+XLOOKUP(CH$2,Assumptions!$C$94:$M$94,Assumptions!$C$96:$M$96)))</f>
        <v>762.5217966</v>
      </c>
      <c r="CI19" s="49">
        <f t="array" ref="CI19">IF(CI$2=1,Assumptions!$P19/12,(SUMIF($D$2:$EE$2,CI$2-1,$D19:$EE19)/12)*(1+XLOOKUP(CI$2,Assumptions!$C$94:$M$94,Assumptions!$C$96:$M$96)))</f>
        <v>762.5217966</v>
      </c>
      <c r="CJ19" s="49">
        <f t="array" ref="CJ19">IF(CJ$2=1,Assumptions!$P19/12,(SUMIF($D$2:$EE$2,CJ$2-1,$D19:$EE19)/12)*(1+XLOOKUP(CJ$2,Assumptions!$C$94:$M$94,Assumptions!$C$96:$M$96)))</f>
        <v>785.3974505</v>
      </c>
      <c r="CK19" s="49">
        <f t="array" ref="CK19">IF(CK$2=1,Assumptions!$P19/12,(SUMIF($D$2:$EE$2,CK$2-1,$D19:$EE19)/12)*(1+XLOOKUP(CK$2,Assumptions!$C$94:$M$94,Assumptions!$C$96:$M$96)))</f>
        <v>785.3974505</v>
      </c>
      <c r="CL19" s="49">
        <f t="array" ref="CL19">IF(CL$2=1,Assumptions!$P19/12,(SUMIF($D$2:$EE$2,CL$2-1,$D19:$EE19)/12)*(1+XLOOKUP(CL$2,Assumptions!$C$94:$M$94,Assumptions!$C$96:$M$96)))</f>
        <v>785.3974505</v>
      </c>
      <c r="CM19" s="49">
        <f t="array" ref="CM19">IF(CM$2=1,Assumptions!$P19/12,(SUMIF($D$2:$EE$2,CM$2-1,$D19:$EE19)/12)*(1+XLOOKUP(CM$2,Assumptions!$C$94:$M$94,Assumptions!$C$96:$M$96)))</f>
        <v>785.3974505</v>
      </c>
      <c r="CN19" s="49">
        <f t="array" ref="CN19">IF(CN$2=1,Assumptions!$P19/12,(SUMIF($D$2:$EE$2,CN$2-1,$D19:$EE19)/12)*(1+XLOOKUP(CN$2,Assumptions!$C$94:$M$94,Assumptions!$C$96:$M$96)))</f>
        <v>785.3974505</v>
      </c>
      <c r="CO19" s="49">
        <f t="array" ref="CO19">IF(CO$2=1,Assumptions!$P19/12,(SUMIF($D$2:$EE$2,CO$2-1,$D19:$EE19)/12)*(1+XLOOKUP(CO$2,Assumptions!$C$94:$M$94,Assumptions!$C$96:$M$96)))</f>
        <v>785.3974505</v>
      </c>
      <c r="CP19" s="49">
        <f t="array" ref="CP19">IF(CP$2=1,Assumptions!$P19/12,(SUMIF($D$2:$EE$2,CP$2-1,$D19:$EE19)/12)*(1+XLOOKUP(CP$2,Assumptions!$C$94:$M$94,Assumptions!$C$96:$M$96)))</f>
        <v>785.3974505</v>
      </c>
      <c r="CQ19" s="49">
        <f t="array" ref="CQ19">IF(CQ$2=1,Assumptions!$P19/12,(SUMIF($D$2:$EE$2,CQ$2-1,$D19:$EE19)/12)*(1+XLOOKUP(CQ$2,Assumptions!$C$94:$M$94,Assumptions!$C$96:$M$96)))</f>
        <v>785.3974505</v>
      </c>
      <c r="CR19" s="49">
        <f t="array" ref="CR19">IF(CR$2=1,Assumptions!$P19/12,(SUMIF($D$2:$EE$2,CR$2-1,$D19:$EE19)/12)*(1+XLOOKUP(CR$2,Assumptions!$C$94:$M$94,Assumptions!$C$96:$M$96)))</f>
        <v>785.3974505</v>
      </c>
      <c r="CS19" s="49">
        <f t="array" ref="CS19">IF(CS$2=1,Assumptions!$P19/12,(SUMIF($D$2:$EE$2,CS$2-1,$D19:$EE19)/12)*(1+XLOOKUP(CS$2,Assumptions!$C$94:$M$94,Assumptions!$C$96:$M$96)))</f>
        <v>785.3974505</v>
      </c>
      <c r="CT19" s="49">
        <f t="array" ref="CT19">IF(CT$2=1,Assumptions!$P19/12,(SUMIF($D$2:$EE$2,CT$2-1,$D19:$EE19)/12)*(1+XLOOKUP(CT$2,Assumptions!$C$94:$M$94,Assumptions!$C$96:$M$96)))</f>
        <v>785.3974505</v>
      </c>
      <c r="CU19" s="49">
        <f t="array" ref="CU19">IF(CU$2=1,Assumptions!$P19/12,(SUMIF($D$2:$EE$2,CU$2-1,$D19:$EE19)/12)*(1+XLOOKUP(CU$2,Assumptions!$C$94:$M$94,Assumptions!$C$96:$M$96)))</f>
        <v>785.3974505</v>
      </c>
      <c r="CV19" s="49">
        <f t="array" ref="CV19">IF(CV$2=1,Assumptions!$P19/12,(SUMIF($D$2:$EE$2,CV$2-1,$D19:$EE19)/12)*(1+XLOOKUP(CV$2,Assumptions!$C$94:$M$94,Assumptions!$C$96:$M$96)))</f>
        <v>808.959374</v>
      </c>
      <c r="CW19" s="49">
        <f t="array" ref="CW19">IF(CW$2=1,Assumptions!$P19/12,(SUMIF($D$2:$EE$2,CW$2-1,$D19:$EE19)/12)*(1+XLOOKUP(CW$2,Assumptions!$C$94:$M$94,Assumptions!$C$96:$M$96)))</f>
        <v>808.959374</v>
      </c>
      <c r="CX19" s="49">
        <f t="array" ref="CX19">IF(CX$2=1,Assumptions!$P19/12,(SUMIF($D$2:$EE$2,CX$2-1,$D19:$EE19)/12)*(1+XLOOKUP(CX$2,Assumptions!$C$94:$M$94,Assumptions!$C$96:$M$96)))</f>
        <v>808.959374</v>
      </c>
      <c r="CY19" s="49">
        <f t="array" ref="CY19">IF(CY$2=1,Assumptions!$P19/12,(SUMIF($D$2:$EE$2,CY$2-1,$D19:$EE19)/12)*(1+XLOOKUP(CY$2,Assumptions!$C$94:$M$94,Assumptions!$C$96:$M$96)))</f>
        <v>808.959374</v>
      </c>
      <c r="CZ19" s="49">
        <f t="array" ref="CZ19">IF(CZ$2=1,Assumptions!$P19/12,(SUMIF($D$2:$EE$2,CZ$2-1,$D19:$EE19)/12)*(1+XLOOKUP(CZ$2,Assumptions!$C$94:$M$94,Assumptions!$C$96:$M$96)))</f>
        <v>808.959374</v>
      </c>
      <c r="DA19" s="49">
        <f t="array" ref="DA19">IF(DA$2=1,Assumptions!$P19/12,(SUMIF($D$2:$EE$2,DA$2-1,$D19:$EE19)/12)*(1+XLOOKUP(DA$2,Assumptions!$C$94:$M$94,Assumptions!$C$96:$M$96)))</f>
        <v>808.959374</v>
      </c>
      <c r="DB19" s="49">
        <f t="array" ref="DB19">IF(DB$2=1,Assumptions!$P19/12,(SUMIF($D$2:$EE$2,DB$2-1,$D19:$EE19)/12)*(1+XLOOKUP(DB$2,Assumptions!$C$94:$M$94,Assumptions!$C$96:$M$96)))</f>
        <v>808.959374</v>
      </c>
      <c r="DC19" s="49">
        <f t="array" ref="DC19">IF(DC$2=1,Assumptions!$P19/12,(SUMIF($D$2:$EE$2,DC$2-1,$D19:$EE19)/12)*(1+XLOOKUP(DC$2,Assumptions!$C$94:$M$94,Assumptions!$C$96:$M$96)))</f>
        <v>808.959374</v>
      </c>
      <c r="DD19" s="49">
        <f t="array" ref="DD19">IF(DD$2=1,Assumptions!$P19/12,(SUMIF($D$2:$EE$2,DD$2-1,$D19:$EE19)/12)*(1+XLOOKUP(DD$2,Assumptions!$C$94:$M$94,Assumptions!$C$96:$M$96)))</f>
        <v>808.959374</v>
      </c>
      <c r="DE19" s="49">
        <f t="array" ref="DE19">IF(DE$2=1,Assumptions!$P19/12,(SUMIF($D$2:$EE$2,DE$2-1,$D19:$EE19)/12)*(1+XLOOKUP(DE$2,Assumptions!$C$94:$M$94,Assumptions!$C$96:$M$96)))</f>
        <v>808.959374</v>
      </c>
      <c r="DF19" s="49">
        <f t="array" ref="DF19">IF(DF$2=1,Assumptions!$P19/12,(SUMIF($D$2:$EE$2,DF$2-1,$D19:$EE19)/12)*(1+XLOOKUP(DF$2,Assumptions!$C$94:$M$94,Assumptions!$C$96:$M$96)))</f>
        <v>808.959374</v>
      </c>
      <c r="DG19" s="49">
        <f t="array" ref="DG19">IF(DG$2=1,Assumptions!$P19/12,(SUMIF($D$2:$EE$2,DG$2-1,$D19:$EE19)/12)*(1+XLOOKUP(DG$2,Assumptions!$C$94:$M$94,Assumptions!$C$96:$M$96)))</f>
        <v>808.959374</v>
      </c>
      <c r="DH19" s="49">
        <f t="array" ref="DH19">IF(DH$2=1,Assumptions!$P19/12,(SUMIF($D$2:$EE$2,DH$2-1,$D19:$EE19)/12)*(1+XLOOKUP(DH$2,Assumptions!$C$94:$M$94,Assumptions!$C$96:$M$96)))</f>
        <v>833.2281552</v>
      </c>
      <c r="DI19" s="49">
        <f t="array" ref="DI19">IF(DI$2=1,Assumptions!$P19/12,(SUMIF($D$2:$EE$2,DI$2-1,$D19:$EE19)/12)*(1+XLOOKUP(DI$2,Assumptions!$C$94:$M$94,Assumptions!$C$96:$M$96)))</f>
        <v>833.2281552</v>
      </c>
      <c r="DJ19" s="49">
        <f t="array" ref="DJ19">IF(DJ$2=1,Assumptions!$P19/12,(SUMIF($D$2:$EE$2,DJ$2-1,$D19:$EE19)/12)*(1+XLOOKUP(DJ$2,Assumptions!$C$94:$M$94,Assumptions!$C$96:$M$96)))</f>
        <v>833.2281552</v>
      </c>
      <c r="DK19" s="49">
        <f t="array" ref="DK19">IF(DK$2=1,Assumptions!$P19/12,(SUMIF($D$2:$EE$2,DK$2-1,$D19:$EE19)/12)*(1+XLOOKUP(DK$2,Assumptions!$C$94:$M$94,Assumptions!$C$96:$M$96)))</f>
        <v>833.2281552</v>
      </c>
      <c r="DL19" s="49">
        <f t="array" ref="DL19">IF(DL$2=1,Assumptions!$P19/12,(SUMIF($D$2:$EE$2,DL$2-1,$D19:$EE19)/12)*(1+XLOOKUP(DL$2,Assumptions!$C$94:$M$94,Assumptions!$C$96:$M$96)))</f>
        <v>833.2281552</v>
      </c>
      <c r="DM19" s="49">
        <f t="array" ref="DM19">IF(DM$2=1,Assumptions!$P19/12,(SUMIF($D$2:$EE$2,DM$2-1,$D19:$EE19)/12)*(1+XLOOKUP(DM$2,Assumptions!$C$94:$M$94,Assumptions!$C$96:$M$96)))</f>
        <v>833.2281552</v>
      </c>
      <c r="DN19" s="49">
        <f t="array" ref="DN19">IF(DN$2=1,Assumptions!$P19/12,(SUMIF($D$2:$EE$2,DN$2-1,$D19:$EE19)/12)*(1+XLOOKUP(DN$2,Assumptions!$C$94:$M$94,Assumptions!$C$96:$M$96)))</f>
        <v>833.2281552</v>
      </c>
      <c r="DO19" s="49">
        <f t="array" ref="DO19">IF(DO$2=1,Assumptions!$P19/12,(SUMIF($D$2:$EE$2,DO$2-1,$D19:$EE19)/12)*(1+XLOOKUP(DO$2,Assumptions!$C$94:$M$94,Assumptions!$C$96:$M$96)))</f>
        <v>833.2281552</v>
      </c>
      <c r="DP19" s="49">
        <f t="array" ref="DP19">IF(DP$2=1,Assumptions!$P19/12,(SUMIF($D$2:$EE$2,DP$2-1,$D19:$EE19)/12)*(1+XLOOKUP(DP$2,Assumptions!$C$94:$M$94,Assumptions!$C$96:$M$96)))</f>
        <v>833.2281552</v>
      </c>
      <c r="DQ19" s="49">
        <f t="array" ref="DQ19">IF(DQ$2=1,Assumptions!$P19/12,(SUMIF($D$2:$EE$2,DQ$2-1,$D19:$EE19)/12)*(1+XLOOKUP(DQ$2,Assumptions!$C$94:$M$94,Assumptions!$C$96:$M$96)))</f>
        <v>833.2281552</v>
      </c>
      <c r="DR19" s="49">
        <f t="array" ref="DR19">IF(DR$2=1,Assumptions!$P19/12,(SUMIF($D$2:$EE$2,DR$2-1,$D19:$EE19)/12)*(1+XLOOKUP(DR$2,Assumptions!$C$94:$M$94,Assumptions!$C$96:$M$96)))</f>
        <v>833.2281552</v>
      </c>
      <c r="DS19" s="49">
        <f t="array" ref="DS19">IF(DS$2=1,Assumptions!$P19/12,(SUMIF($D$2:$EE$2,DS$2-1,$D19:$EE19)/12)*(1+XLOOKUP(DS$2,Assumptions!$C$94:$M$94,Assumptions!$C$96:$M$96)))</f>
        <v>833.2281552</v>
      </c>
      <c r="DT19" s="49">
        <f t="array" ref="DT19">IF(DT$2=1,Assumptions!$P19/12,(SUMIF($D$2:$EE$2,DT$2-1,$D19:$EE19)/12)*(1+XLOOKUP(DT$2,Assumptions!$C$94:$M$94,Assumptions!$C$96:$M$96)))</f>
        <v>858.2249998</v>
      </c>
      <c r="DU19" s="49">
        <f t="array" ref="DU19">IF(DU$2=1,Assumptions!$P19/12,(SUMIF($D$2:$EE$2,DU$2-1,$D19:$EE19)/12)*(1+XLOOKUP(DU$2,Assumptions!$C$94:$M$94,Assumptions!$C$96:$M$96)))</f>
        <v>858.2249998</v>
      </c>
      <c r="DV19" s="49">
        <f t="array" ref="DV19">IF(DV$2=1,Assumptions!$P19/12,(SUMIF($D$2:$EE$2,DV$2-1,$D19:$EE19)/12)*(1+XLOOKUP(DV$2,Assumptions!$C$94:$M$94,Assumptions!$C$96:$M$96)))</f>
        <v>858.2249998</v>
      </c>
      <c r="DW19" s="49">
        <f t="array" ref="DW19">IF(DW$2=1,Assumptions!$P19/12,(SUMIF($D$2:$EE$2,DW$2-1,$D19:$EE19)/12)*(1+XLOOKUP(DW$2,Assumptions!$C$94:$M$94,Assumptions!$C$96:$M$96)))</f>
        <v>858.2249998</v>
      </c>
      <c r="DX19" s="49">
        <f t="array" ref="DX19">IF(DX$2=1,Assumptions!$P19/12,(SUMIF($D$2:$EE$2,DX$2-1,$D19:$EE19)/12)*(1+XLOOKUP(DX$2,Assumptions!$C$94:$M$94,Assumptions!$C$96:$M$96)))</f>
        <v>858.2249998</v>
      </c>
      <c r="DY19" s="49">
        <f t="array" ref="DY19">IF(DY$2=1,Assumptions!$P19/12,(SUMIF($D$2:$EE$2,DY$2-1,$D19:$EE19)/12)*(1+XLOOKUP(DY$2,Assumptions!$C$94:$M$94,Assumptions!$C$96:$M$96)))</f>
        <v>858.2249998</v>
      </c>
      <c r="DZ19" s="49">
        <f t="array" ref="DZ19">IF(DZ$2=1,Assumptions!$P19/12,(SUMIF($D$2:$EE$2,DZ$2-1,$D19:$EE19)/12)*(1+XLOOKUP(DZ$2,Assumptions!$C$94:$M$94,Assumptions!$C$96:$M$96)))</f>
        <v>858.2249998</v>
      </c>
      <c r="EA19" s="49">
        <f t="array" ref="EA19">IF(EA$2=1,Assumptions!$P19/12,(SUMIF($D$2:$EE$2,EA$2-1,$D19:$EE19)/12)*(1+XLOOKUP(EA$2,Assumptions!$C$94:$M$94,Assumptions!$C$96:$M$96)))</f>
        <v>858.2249998</v>
      </c>
      <c r="EB19" s="49">
        <f t="array" ref="EB19">IF(EB$2=1,Assumptions!$P19/12,(SUMIF($D$2:$EE$2,EB$2-1,$D19:$EE19)/12)*(1+XLOOKUP(EB$2,Assumptions!$C$94:$M$94,Assumptions!$C$96:$M$96)))</f>
        <v>858.2249998</v>
      </c>
      <c r="EC19" s="49">
        <f t="array" ref="EC19">IF(EC$2=1,Assumptions!$P19/12,(SUMIF($D$2:$EE$2,EC$2-1,$D19:$EE19)/12)*(1+XLOOKUP(EC$2,Assumptions!$C$94:$M$94,Assumptions!$C$96:$M$96)))</f>
        <v>858.2249998</v>
      </c>
      <c r="ED19" s="49">
        <f t="array" ref="ED19">IF(ED$2=1,Assumptions!$P19/12,(SUMIF($D$2:$EE$2,ED$2-1,$D19:$EE19)/12)*(1+XLOOKUP(ED$2,Assumptions!$C$94:$M$94,Assumptions!$C$96:$M$96)))</f>
        <v>858.2249998</v>
      </c>
      <c r="EE19" s="49">
        <f t="array" ref="EE19">IF(EE$2=1,Assumptions!$P19/12,(SUMIF($D$2:$EE$2,EE$2-1,$D19:$EE19)/12)*(1+XLOOKUP(EE$2,Assumptions!$C$94:$M$94,Assumptions!$C$96:$M$96)))</f>
        <v>858.2249998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49">
        <f>-D$27*(1+Assumptions!$M$21)*IF(D2&lt;Assumptions!$F$21,0,1)</f>
        <v>1558.939205</v>
      </c>
      <c r="E20" s="49">
        <f>-E$27*(1+Assumptions!$M$21)*IF(E2&lt;Assumptions!$F$21,0,1)</f>
        <v>1558.939205</v>
      </c>
      <c r="F20" s="49">
        <f>-F$27*(1+Assumptions!$M$21)*IF(F2&lt;Assumptions!$F$21,0,1)</f>
        <v>1558.939205</v>
      </c>
      <c r="G20" s="49">
        <f>-G$27*(1+Assumptions!$M$21)*IF(G2&lt;Assumptions!$F$21,0,1)</f>
        <v>1558.939205</v>
      </c>
      <c r="H20" s="49">
        <f>-H$27*(1+Assumptions!$M$21)*IF(H2&lt;Assumptions!$F$21,0,1)</f>
        <v>1558.939205</v>
      </c>
      <c r="I20" s="49">
        <f>-I$27*(1+Assumptions!$M$21)*IF(I2&lt;Assumptions!$F$21,0,1)</f>
        <v>1558.939205</v>
      </c>
      <c r="J20" s="49">
        <f>-J$27*(1+Assumptions!$M$21)*IF(J2&lt;Assumptions!$F$21,0,1)</f>
        <v>1558.939205</v>
      </c>
      <c r="K20" s="49">
        <f>-K$27*(1+Assumptions!$M$21)*IF(K2&lt;Assumptions!$F$21,0,1)</f>
        <v>1558.939205</v>
      </c>
      <c r="L20" s="49">
        <f>-L$27*(1+Assumptions!$M$21)*IF(L2&lt;Assumptions!$F$21,0,1)</f>
        <v>1558.939205</v>
      </c>
      <c r="M20" s="49">
        <f>-M$27*(1+Assumptions!$M$21)*IF(M2&lt;Assumptions!$F$21,0,1)</f>
        <v>1558.939205</v>
      </c>
      <c r="N20" s="49">
        <f>-N$27*(1+Assumptions!$M$21)*IF(N2&lt;Assumptions!$F$21,0,1)</f>
        <v>1558.939205</v>
      </c>
      <c r="O20" s="49">
        <f>-O$27*(1+Assumptions!$M$21)*IF(O2&lt;Assumptions!$F$21,0,1)</f>
        <v>1558.939205</v>
      </c>
      <c r="P20" s="49">
        <f>-P$27*(1+Assumptions!$M$21)*IF(P2&lt;Assumptions!$F$21,0,1)</f>
        <v>1605.707381</v>
      </c>
      <c r="Q20" s="49">
        <f>-Q$27*(1+Assumptions!$M$21)*IF(Q2&lt;Assumptions!$F$21,0,1)</f>
        <v>1605.707381</v>
      </c>
      <c r="R20" s="49">
        <f>-R$27*(1+Assumptions!$M$21)*IF(R2&lt;Assumptions!$F$21,0,1)</f>
        <v>1605.707381</v>
      </c>
      <c r="S20" s="49">
        <f>-S$27*(1+Assumptions!$M$21)*IF(S2&lt;Assumptions!$F$21,0,1)</f>
        <v>1605.707381</v>
      </c>
      <c r="T20" s="49">
        <f>-T$27*(1+Assumptions!$M$21)*IF(T2&lt;Assumptions!$F$21,0,1)</f>
        <v>1605.707381</v>
      </c>
      <c r="U20" s="49">
        <f>-U$27*(1+Assumptions!$M$21)*IF(U2&lt;Assumptions!$F$21,0,1)</f>
        <v>1605.707381</v>
      </c>
      <c r="V20" s="49">
        <f>-V$27*(1+Assumptions!$M$21)*IF(V2&lt;Assumptions!$F$21,0,1)</f>
        <v>1605.707381</v>
      </c>
      <c r="W20" s="49">
        <f>-W$27*(1+Assumptions!$M$21)*IF(W2&lt;Assumptions!$F$21,0,1)</f>
        <v>1605.707381</v>
      </c>
      <c r="X20" s="49">
        <f>-X$27*(1+Assumptions!$M$21)*IF(X2&lt;Assumptions!$F$21,0,1)</f>
        <v>1605.707381</v>
      </c>
      <c r="Y20" s="49">
        <f>-Y$27*(1+Assumptions!$M$21)*IF(Y2&lt;Assumptions!$F$21,0,1)</f>
        <v>1605.707381</v>
      </c>
      <c r="Z20" s="49">
        <f>-Z$27*(1+Assumptions!$M$21)*IF(Z2&lt;Assumptions!$F$21,0,1)</f>
        <v>1605.707381</v>
      </c>
      <c r="AA20" s="49">
        <f>-AA$27*(1+Assumptions!$M$21)*IF(AA2&lt;Assumptions!$F$21,0,1)</f>
        <v>1605.707381</v>
      </c>
      <c r="AB20" s="49">
        <f>-AB$27*(1+Assumptions!$M$21)*IF(AB2&lt;Assumptions!$F$21,0,1)</f>
        <v>1653.878602</v>
      </c>
      <c r="AC20" s="49">
        <f>-AC$27*(1+Assumptions!$M$21)*IF(AC2&lt;Assumptions!$F$21,0,1)</f>
        <v>1653.878602</v>
      </c>
      <c r="AD20" s="49">
        <f>-AD$27*(1+Assumptions!$M$21)*IF(AD2&lt;Assumptions!$F$21,0,1)</f>
        <v>1653.878602</v>
      </c>
      <c r="AE20" s="49">
        <f>-AE$27*(1+Assumptions!$M$21)*IF(AE2&lt;Assumptions!$F$21,0,1)</f>
        <v>1653.878602</v>
      </c>
      <c r="AF20" s="49">
        <f>-AF$27*(1+Assumptions!$M$21)*IF(AF2&lt;Assumptions!$F$21,0,1)</f>
        <v>1653.878602</v>
      </c>
      <c r="AG20" s="49">
        <f>-AG$27*(1+Assumptions!$M$21)*IF(AG2&lt;Assumptions!$F$21,0,1)</f>
        <v>1653.878602</v>
      </c>
      <c r="AH20" s="49">
        <f>-AH$27*(1+Assumptions!$M$21)*IF(AH2&lt;Assumptions!$F$21,0,1)</f>
        <v>1653.878602</v>
      </c>
      <c r="AI20" s="49">
        <f>-AI$27*(1+Assumptions!$M$21)*IF(AI2&lt;Assumptions!$F$21,0,1)</f>
        <v>1653.878602</v>
      </c>
      <c r="AJ20" s="49">
        <f>-AJ$27*(1+Assumptions!$M$21)*IF(AJ2&lt;Assumptions!$F$21,0,1)</f>
        <v>1653.878602</v>
      </c>
      <c r="AK20" s="49">
        <f>-AK$27*(1+Assumptions!$M$21)*IF(AK2&lt;Assumptions!$F$21,0,1)</f>
        <v>1653.878602</v>
      </c>
      <c r="AL20" s="49">
        <f>-AL$27*(1+Assumptions!$M$21)*IF(AL2&lt;Assumptions!$F$21,0,1)</f>
        <v>1653.878602</v>
      </c>
      <c r="AM20" s="49">
        <f>-AM$27*(1+Assumptions!$M$21)*IF(AM2&lt;Assumptions!$F$21,0,1)</f>
        <v>1653.878602</v>
      </c>
      <c r="AN20" s="49">
        <f>-AN$27*(1+Assumptions!$M$21)*IF(AN2&lt;Assumptions!$F$21,0,1)</f>
        <v>1703.49496</v>
      </c>
      <c r="AO20" s="49">
        <f>-AO$27*(1+Assumptions!$M$21)*IF(AO2&lt;Assumptions!$F$21,0,1)</f>
        <v>1703.49496</v>
      </c>
      <c r="AP20" s="49">
        <f>-AP$27*(1+Assumptions!$M$21)*IF(AP2&lt;Assumptions!$F$21,0,1)</f>
        <v>1703.49496</v>
      </c>
      <c r="AQ20" s="49">
        <f>-AQ$27*(1+Assumptions!$M$21)*IF(AQ2&lt;Assumptions!$F$21,0,1)</f>
        <v>1703.49496</v>
      </c>
      <c r="AR20" s="49">
        <f>-AR$27*(1+Assumptions!$M$21)*IF(AR2&lt;Assumptions!$F$21,0,1)</f>
        <v>1703.49496</v>
      </c>
      <c r="AS20" s="49">
        <f>-AS$27*(1+Assumptions!$M$21)*IF(AS2&lt;Assumptions!$F$21,0,1)</f>
        <v>1703.49496</v>
      </c>
      <c r="AT20" s="49">
        <f>-AT$27*(1+Assumptions!$M$21)*IF(AT2&lt;Assumptions!$F$21,0,1)</f>
        <v>1703.49496</v>
      </c>
      <c r="AU20" s="49">
        <f>-AU$27*(1+Assumptions!$M$21)*IF(AU2&lt;Assumptions!$F$21,0,1)</f>
        <v>1703.49496</v>
      </c>
      <c r="AV20" s="49">
        <f>-AV$27*(1+Assumptions!$M$21)*IF(AV2&lt;Assumptions!$F$21,0,1)</f>
        <v>1703.49496</v>
      </c>
      <c r="AW20" s="49">
        <f>-AW$27*(1+Assumptions!$M$21)*IF(AW2&lt;Assumptions!$F$21,0,1)</f>
        <v>1703.49496</v>
      </c>
      <c r="AX20" s="49">
        <f>-AX$27*(1+Assumptions!$M$21)*IF(AX2&lt;Assumptions!$F$21,0,1)</f>
        <v>1703.49496</v>
      </c>
      <c r="AY20" s="49">
        <f>-AY$27*(1+Assumptions!$M$21)*IF(AY2&lt;Assumptions!$F$21,0,1)</f>
        <v>1703.49496</v>
      </c>
      <c r="AZ20" s="49">
        <f>-AZ$27*(1+Assumptions!$M$21)*IF(AZ2&lt;Assumptions!$F$21,0,1)</f>
        <v>1754.599809</v>
      </c>
      <c r="BA20" s="49">
        <f>-BA$27*(1+Assumptions!$M$21)*IF(BA2&lt;Assumptions!$F$21,0,1)</f>
        <v>1754.599809</v>
      </c>
      <c r="BB20" s="49">
        <f>-BB$27*(1+Assumptions!$M$21)*IF(BB2&lt;Assumptions!$F$21,0,1)</f>
        <v>1754.599809</v>
      </c>
      <c r="BC20" s="49">
        <f>-BC$27*(1+Assumptions!$M$21)*IF(BC2&lt;Assumptions!$F$21,0,1)</f>
        <v>1754.599809</v>
      </c>
      <c r="BD20" s="49">
        <f>-BD$27*(1+Assumptions!$M$21)*IF(BD2&lt;Assumptions!$F$21,0,1)</f>
        <v>1754.599809</v>
      </c>
      <c r="BE20" s="49">
        <f>-BE$27*(1+Assumptions!$M$21)*IF(BE2&lt;Assumptions!$F$21,0,1)</f>
        <v>1754.599809</v>
      </c>
      <c r="BF20" s="49">
        <f>-BF$27*(1+Assumptions!$M$21)*IF(BF2&lt;Assumptions!$F$21,0,1)</f>
        <v>1754.599809</v>
      </c>
      <c r="BG20" s="49">
        <f>-BG$27*(1+Assumptions!$M$21)*IF(BG2&lt;Assumptions!$F$21,0,1)</f>
        <v>1754.599809</v>
      </c>
      <c r="BH20" s="49">
        <f>-BH$27*(1+Assumptions!$M$21)*IF(BH2&lt;Assumptions!$F$21,0,1)</f>
        <v>1754.599809</v>
      </c>
      <c r="BI20" s="49">
        <f>-BI$27*(1+Assumptions!$M$21)*IF(BI2&lt;Assumptions!$F$21,0,1)</f>
        <v>1754.599809</v>
      </c>
      <c r="BJ20" s="49">
        <f>-BJ$27*(1+Assumptions!$M$21)*IF(BJ2&lt;Assumptions!$F$21,0,1)</f>
        <v>1754.599809</v>
      </c>
      <c r="BK20" s="49">
        <f>-BK$27*(1+Assumptions!$M$21)*IF(BK2&lt;Assumptions!$F$21,0,1)</f>
        <v>1754.599809</v>
      </c>
      <c r="BL20" s="49">
        <f>-BL$27*(1+Assumptions!$M$21)*IF(BL2&lt;Assumptions!$F$21,0,1)</f>
        <v>1807.237803</v>
      </c>
      <c r="BM20" s="49">
        <f>-BM$27*(1+Assumptions!$M$21)*IF(BM2&lt;Assumptions!$F$21,0,1)</f>
        <v>1807.237803</v>
      </c>
      <c r="BN20" s="49">
        <f>-BN$27*(1+Assumptions!$M$21)*IF(BN2&lt;Assumptions!$F$21,0,1)</f>
        <v>1807.237803</v>
      </c>
      <c r="BO20" s="49">
        <f>-BO$27*(1+Assumptions!$M$21)*IF(BO2&lt;Assumptions!$F$21,0,1)</f>
        <v>1807.237803</v>
      </c>
      <c r="BP20" s="49">
        <f>-BP$27*(1+Assumptions!$M$21)*IF(BP2&lt;Assumptions!$F$21,0,1)</f>
        <v>1807.237803</v>
      </c>
      <c r="BQ20" s="49">
        <f>-BQ$27*(1+Assumptions!$M$21)*IF(BQ2&lt;Assumptions!$F$21,0,1)</f>
        <v>1807.237803</v>
      </c>
      <c r="BR20" s="49">
        <f>-BR$27*(1+Assumptions!$M$21)*IF(BR2&lt;Assumptions!$F$21,0,1)</f>
        <v>1807.237803</v>
      </c>
      <c r="BS20" s="49">
        <f>-BS$27*(1+Assumptions!$M$21)*IF(BS2&lt;Assumptions!$F$21,0,1)</f>
        <v>1807.237803</v>
      </c>
      <c r="BT20" s="49">
        <f>-BT$27*(1+Assumptions!$M$21)*IF(BT2&lt;Assumptions!$F$21,0,1)</f>
        <v>1807.237803</v>
      </c>
      <c r="BU20" s="49">
        <f>-BU$27*(1+Assumptions!$M$21)*IF(BU2&lt;Assumptions!$F$21,0,1)</f>
        <v>1807.237803</v>
      </c>
      <c r="BV20" s="49">
        <f>-BV$27*(1+Assumptions!$M$21)*IF(BV2&lt;Assumptions!$F$21,0,1)</f>
        <v>1807.237803</v>
      </c>
      <c r="BW20" s="49">
        <f>-BW$27*(1+Assumptions!$M$21)*IF(BW2&lt;Assumptions!$F$21,0,1)</f>
        <v>1807.237803</v>
      </c>
      <c r="BX20" s="49">
        <f>-BX$27*(1+Assumptions!$M$21)*IF(BX2&lt;Assumptions!$F$21,0,1)</f>
        <v>1861.454937</v>
      </c>
      <c r="BY20" s="49">
        <f>-BY$27*(1+Assumptions!$M$21)*IF(BY2&lt;Assumptions!$F$21,0,1)</f>
        <v>1861.454937</v>
      </c>
      <c r="BZ20" s="49">
        <f>-BZ$27*(1+Assumptions!$M$21)*IF(BZ2&lt;Assumptions!$F$21,0,1)</f>
        <v>1861.454937</v>
      </c>
      <c r="CA20" s="49">
        <f>-CA$27*(1+Assumptions!$M$21)*IF(CA2&lt;Assumptions!$F$21,0,1)</f>
        <v>1861.454937</v>
      </c>
      <c r="CB20" s="49">
        <f>-CB$27*(1+Assumptions!$M$21)*IF(CB2&lt;Assumptions!$F$21,0,1)</f>
        <v>1861.454937</v>
      </c>
      <c r="CC20" s="49">
        <f>-CC$27*(1+Assumptions!$M$21)*IF(CC2&lt;Assumptions!$F$21,0,1)</f>
        <v>1861.454937</v>
      </c>
      <c r="CD20" s="49">
        <f>-CD$27*(1+Assumptions!$M$21)*IF(CD2&lt;Assumptions!$F$21,0,1)</f>
        <v>1861.454937</v>
      </c>
      <c r="CE20" s="49">
        <f>-CE$27*(1+Assumptions!$M$21)*IF(CE2&lt;Assumptions!$F$21,0,1)</f>
        <v>1861.454937</v>
      </c>
      <c r="CF20" s="49">
        <f>-CF$27*(1+Assumptions!$M$21)*IF(CF2&lt;Assumptions!$F$21,0,1)</f>
        <v>1861.454937</v>
      </c>
      <c r="CG20" s="49">
        <f>-CG$27*(1+Assumptions!$M$21)*IF(CG2&lt;Assumptions!$F$21,0,1)</f>
        <v>1861.454937</v>
      </c>
      <c r="CH20" s="49">
        <f>-CH$27*(1+Assumptions!$M$21)*IF(CH2&lt;Assumptions!$F$21,0,1)</f>
        <v>1861.454937</v>
      </c>
      <c r="CI20" s="49">
        <f>-CI$27*(1+Assumptions!$M$21)*IF(CI2&lt;Assumptions!$F$21,0,1)</f>
        <v>1861.454937</v>
      </c>
      <c r="CJ20" s="49">
        <f>-CJ$27*(1+Assumptions!$M$21)*IF(CJ2&lt;Assumptions!$F$21,0,1)</f>
        <v>1917.298586</v>
      </c>
      <c r="CK20" s="49">
        <f>-CK$27*(1+Assumptions!$M$21)*IF(CK2&lt;Assumptions!$F$21,0,1)</f>
        <v>1917.298586</v>
      </c>
      <c r="CL20" s="49">
        <f>-CL$27*(1+Assumptions!$M$21)*IF(CL2&lt;Assumptions!$F$21,0,1)</f>
        <v>1917.298586</v>
      </c>
      <c r="CM20" s="49">
        <f>-CM$27*(1+Assumptions!$M$21)*IF(CM2&lt;Assumptions!$F$21,0,1)</f>
        <v>1917.298586</v>
      </c>
      <c r="CN20" s="49">
        <f>-CN$27*(1+Assumptions!$M$21)*IF(CN2&lt;Assumptions!$F$21,0,1)</f>
        <v>1917.298586</v>
      </c>
      <c r="CO20" s="49">
        <f>-CO$27*(1+Assumptions!$M$21)*IF(CO2&lt;Assumptions!$F$21,0,1)</f>
        <v>1917.298586</v>
      </c>
      <c r="CP20" s="49">
        <f>-CP$27*(1+Assumptions!$M$21)*IF(CP2&lt;Assumptions!$F$21,0,1)</f>
        <v>1917.298586</v>
      </c>
      <c r="CQ20" s="49">
        <f>-CQ$27*(1+Assumptions!$M$21)*IF(CQ2&lt;Assumptions!$F$21,0,1)</f>
        <v>1917.298586</v>
      </c>
      <c r="CR20" s="49">
        <f>-CR$27*(1+Assumptions!$M$21)*IF(CR2&lt;Assumptions!$F$21,0,1)</f>
        <v>1917.298586</v>
      </c>
      <c r="CS20" s="49">
        <f>-CS$27*(1+Assumptions!$M$21)*IF(CS2&lt;Assumptions!$F$21,0,1)</f>
        <v>1917.298586</v>
      </c>
      <c r="CT20" s="49">
        <f>-CT$27*(1+Assumptions!$M$21)*IF(CT2&lt;Assumptions!$F$21,0,1)</f>
        <v>1917.298586</v>
      </c>
      <c r="CU20" s="49">
        <f>-CU$27*(1+Assumptions!$M$21)*IF(CU2&lt;Assumptions!$F$21,0,1)</f>
        <v>1917.298586</v>
      </c>
      <c r="CV20" s="49">
        <f>-CV$27*(1+Assumptions!$M$21)*IF(CV2&lt;Assumptions!$F$21,0,1)</f>
        <v>1974.817543</v>
      </c>
      <c r="CW20" s="49">
        <f>-CW$27*(1+Assumptions!$M$21)*IF(CW2&lt;Assumptions!$F$21,0,1)</f>
        <v>1974.817543</v>
      </c>
      <c r="CX20" s="49">
        <f>-CX$27*(1+Assumptions!$M$21)*IF(CX2&lt;Assumptions!$F$21,0,1)</f>
        <v>1974.817543</v>
      </c>
      <c r="CY20" s="49">
        <f>-CY$27*(1+Assumptions!$M$21)*IF(CY2&lt;Assumptions!$F$21,0,1)</f>
        <v>1974.817543</v>
      </c>
      <c r="CZ20" s="49">
        <f>-CZ$27*(1+Assumptions!$M$21)*IF(CZ2&lt;Assumptions!$F$21,0,1)</f>
        <v>1974.817543</v>
      </c>
      <c r="DA20" s="49">
        <f>-DA$27*(1+Assumptions!$M$21)*IF(DA2&lt;Assumptions!$F$21,0,1)</f>
        <v>1974.817543</v>
      </c>
      <c r="DB20" s="49">
        <f>-DB$27*(1+Assumptions!$M$21)*IF(DB2&lt;Assumptions!$F$21,0,1)</f>
        <v>1974.817543</v>
      </c>
      <c r="DC20" s="49">
        <f>-DC$27*(1+Assumptions!$M$21)*IF(DC2&lt;Assumptions!$F$21,0,1)</f>
        <v>1974.817543</v>
      </c>
      <c r="DD20" s="49">
        <f>-DD$27*(1+Assumptions!$M$21)*IF(DD2&lt;Assumptions!$F$21,0,1)</f>
        <v>1974.817543</v>
      </c>
      <c r="DE20" s="49">
        <f>-DE$27*(1+Assumptions!$M$21)*IF(DE2&lt;Assumptions!$F$21,0,1)</f>
        <v>1974.817543</v>
      </c>
      <c r="DF20" s="49">
        <f>-DF$27*(1+Assumptions!$M$21)*IF(DF2&lt;Assumptions!$F$21,0,1)</f>
        <v>1974.817543</v>
      </c>
      <c r="DG20" s="49">
        <f>-DG$27*(1+Assumptions!$M$21)*IF(DG2&lt;Assumptions!$F$21,0,1)</f>
        <v>1974.817543</v>
      </c>
      <c r="DH20" s="49">
        <f>-DH$27*(1+Assumptions!$M$21)*IF(DH2&lt;Assumptions!$F$21,0,1)</f>
        <v>2034.062069</v>
      </c>
      <c r="DI20" s="49">
        <f>-DI$27*(1+Assumptions!$M$21)*IF(DI2&lt;Assumptions!$F$21,0,1)</f>
        <v>2034.062069</v>
      </c>
      <c r="DJ20" s="49">
        <f>-DJ$27*(1+Assumptions!$M$21)*IF(DJ2&lt;Assumptions!$F$21,0,1)</f>
        <v>2034.062069</v>
      </c>
      <c r="DK20" s="49">
        <f>-DK$27*(1+Assumptions!$M$21)*IF(DK2&lt;Assumptions!$F$21,0,1)</f>
        <v>2034.062069</v>
      </c>
      <c r="DL20" s="49">
        <f>-DL$27*(1+Assumptions!$M$21)*IF(DL2&lt;Assumptions!$F$21,0,1)</f>
        <v>2034.062069</v>
      </c>
      <c r="DM20" s="49">
        <f>-DM$27*(1+Assumptions!$M$21)*IF(DM2&lt;Assumptions!$F$21,0,1)</f>
        <v>2034.062069</v>
      </c>
      <c r="DN20" s="49">
        <f>-DN$27*(1+Assumptions!$M$21)*IF(DN2&lt;Assumptions!$F$21,0,1)</f>
        <v>2034.062069</v>
      </c>
      <c r="DO20" s="49">
        <f>-DO$27*(1+Assumptions!$M$21)*IF(DO2&lt;Assumptions!$F$21,0,1)</f>
        <v>2034.062069</v>
      </c>
      <c r="DP20" s="49">
        <f>-DP$27*(1+Assumptions!$M$21)*IF(DP2&lt;Assumptions!$F$21,0,1)</f>
        <v>2034.062069</v>
      </c>
      <c r="DQ20" s="49">
        <f>-DQ$27*(1+Assumptions!$M$21)*IF(DQ2&lt;Assumptions!$F$21,0,1)</f>
        <v>2034.062069</v>
      </c>
      <c r="DR20" s="49">
        <f>-DR$27*(1+Assumptions!$M$21)*IF(DR2&lt;Assumptions!$F$21,0,1)</f>
        <v>2034.062069</v>
      </c>
      <c r="DS20" s="49">
        <f>-DS$27*(1+Assumptions!$M$21)*IF(DS2&lt;Assumptions!$F$21,0,1)</f>
        <v>2034.062069</v>
      </c>
      <c r="DT20" s="49">
        <f>-DT$27*(1+Assumptions!$M$21)*IF(DT2&lt;Assumptions!$F$21,0,1)</f>
        <v>2095.083931</v>
      </c>
      <c r="DU20" s="49">
        <f>-DU$27*(1+Assumptions!$M$21)*IF(DU2&lt;Assumptions!$F$21,0,1)</f>
        <v>2095.083931</v>
      </c>
      <c r="DV20" s="49">
        <f>-DV$27*(1+Assumptions!$M$21)*IF(DV2&lt;Assumptions!$F$21,0,1)</f>
        <v>2095.083931</v>
      </c>
      <c r="DW20" s="49">
        <f>-DW$27*(1+Assumptions!$M$21)*IF(DW2&lt;Assumptions!$F$21,0,1)</f>
        <v>2095.083931</v>
      </c>
      <c r="DX20" s="49">
        <f>-DX$27*(1+Assumptions!$M$21)*IF(DX2&lt;Assumptions!$F$21,0,1)</f>
        <v>2095.083931</v>
      </c>
      <c r="DY20" s="49">
        <f>-DY$27*(1+Assumptions!$M$21)*IF(DY2&lt;Assumptions!$F$21,0,1)</f>
        <v>2095.083931</v>
      </c>
      <c r="DZ20" s="49">
        <f>-DZ$27*(1+Assumptions!$M$21)*IF(DZ2&lt;Assumptions!$F$21,0,1)</f>
        <v>2095.083931</v>
      </c>
      <c r="EA20" s="49">
        <f>-EA$27*(1+Assumptions!$M$21)*IF(EA2&lt;Assumptions!$F$21,0,1)</f>
        <v>2095.083931</v>
      </c>
      <c r="EB20" s="49">
        <f>-EB$27*(1+Assumptions!$M$21)*IF(EB2&lt;Assumptions!$F$21,0,1)</f>
        <v>2095.083931</v>
      </c>
      <c r="EC20" s="49">
        <f>-EC$27*(1+Assumptions!$M$21)*IF(EC2&lt;Assumptions!$F$21,0,1)</f>
        <v>2095.083931</v>
      </c>
      <c r="ED20" s="49">
        <f>-ED$27*(1+Assumptions!$M$21)*IF(ED2&lt;Assumptions!$F$21,0,1)</f>
        <v>2095.083931</v>
      </c>
      <c r="EE20" s="49">
        <f>-EE$27*(1+Assumptions!$M$21)*IF(EE2&lt;Assumptions!$F$21,0,1)</f>
        <v>2095.083931</v>
      </c>
    </row>
    <row r="21" ht="15.75" customHeight="1">
      <c r="A21" s="1"/>
      <c r="B21" s="42" t="s">
        <v>79</v>
      </c>
      <c r="C21" s="42"/>
      <c r="D21" s="207">
        <f t="shared" ref="D21:EE21" si="5">SUM(D18:D20)</f>
        <v>27131.6762</v>
      </c>
      <c r="E21" s="207">
        <f t="shared" si="5"/>
        <v>27131.6762</v>
      </c>
      <c r="F21" s="207">
        <f t="shared" si="5"/>
        <v>27131.6762</v>
      </c>
      <c r="G21" s="207">
        <f t="shared" si="5"/>
        <v>27131.6762</v>
      </c>
      <c r="H21" s="207">
        <f t="shared" si="5"/>
        <v>27131.6762</v>
      </c>
      <c r="I21" s="207">
        <f t="shared" si="5"/>
        <v>27131.6762</v>
      </c>
      <c r="J21" s="207">
        <f t="shared" si="5"/>
        <v>27131.6762</v>
      </c>
      <c r="K21" s="207">
        <f t="shared" si="5"/>
        <v>27131.6762</v>
      </c>
      <c r="L21" s="207">
        <f t="shared" si="5"/>
        <v>27131.6762</v>
      </c>
      <c r="M21" s="207">
        <f t="shared" si="5"/>
        <v>27131.6762</v>
      </c>
      <c r="N21" s="207">
        <f t="shared" si="5"/>
        <v>27131.6762</v>
      </c>
      <c r="O21" s="207">
        <f t="shared" si="5"/>
        <v>27131.6762</v>
      </c>
      <c r="P21" s="207">
        <f t="shared" si="5"/>
        <v>28516.69866</v>
      </c>
      <c r="Q21" s="207">
        <f t="shared" si="5"/>
        <v>28516.69866</v>
      </c>
      <c r="R21" s="207">
        <f t="shared" si="5"/>
        <v>28516.69866</v>
      </c>
      <c r="S21" s="207">
        <f t="shared" si="5"/>
        <v>28516.69866</v>
      </c>
      <c r="T21" s="207">
        <f t="shared" si="5"/>
        <v>28516.69866</v>
      </c>
      <c r="U21" s="207">
        <f t="shared" si="5"/>
        <v>28516.69866</v>
      </c>
      <c r="V21" s="207">
        <f t="shared" si="5"/>
        <v>28516.69866</v>
      </c>
      <c r="W21" s="207">
        <f t="shared" si="5"/>
        <v>28516.69866</v>
      </c>
      <c r="X21" s="207">
        <f t="shared" si="5"/>
        <v>28516.69866</v>
      </c>
      <c r="Y21" s="207">
        <f t="shared" si="5"/>
        <v>28516.69866</v>
      </c>
      <c r="Z21" s="207">
        <f t="shared" si="5"/>
        <v>28516.69866</v>
      </c>
      <c r="AA21" s="207">
        <f t="shared" si="5"/>
        <v>28516.69866</v>
      </c>
      <c r="AB21" s="207">
        <f t="shared" si="5"/>
        <v>29109.66729</v>
      </c>
      <c r="AC21" s="207">
        <f t="shared" si="5"/>
        <v>29109.66729</v>
      </c>
      <c r="AD21" s="207">
        <f t="shared" si="5"/>
        <v>29109.66729</v>
      </c>
      <c r="AE21" s="207">
        <f t="shared" si="5"/>
        <v>29109.66729</v>
      </c>
      <c r="AF21" s="207">
        <f t="shared" si="5"/>
        <v>29109.66729</v>
      </c>
      <c r="AG21" s="207">
        <f t="shared" si="5"/>
        <v>29109.66729</v>
      </c>
      <c r="AH21" s="207">
        <f t="shared" si="5"/>
        <v>29109.66729</v>
      </c>
      <c r="AI21" s="207">
        <f t="shared" si="5"/>
        <v>29109.66729</v>
      </c>
      <c r="AJ21" s="207">
        <f t="shared" si="5"/>
        <v>29109.66729</v>
      </c>
      <c r="AK21" s="207">
        <f t="shared" si="5"/>
        <v>29109.66729</v>
      </c>
      <c r="AL21" s="207">
        <f t="shared" si="5"/>
        <v>29109.66729</v>
      </c>
      <c r="AM21" s="207">
        <f t="shared" si="5"/>
        <v>29109.66729</v>
      </c>
      <c r="AN21" s="207">
        <f t="shared" si="5"/>
        <v>29715.17433</v>
      </c>
      <c r="AO21" s="207">
        <f t="shared" si="5"/>
        <v>29715.17433</v>
      </c>
      <c r="AP21" s="207">
        <f t="shared" si="5"/>
        <v>29715.17433</v>
      </c>
      <c r="AQ21" s="207">
        <f t="shared" si="5"/>
        <v>29715.17433</v>
      </c>
      <c r="AR21" s="207">
        <f t="shared" si="5"/>
        <v>29715.17433</v>
      </c>
      <c r="AS21" s="207">
        <f t="shared" si="5"/>
        <v>29715.17433</v>
      </c>
      <c r="AT21" s="207">
        <f t="shared" si="5"/>
        <v>29715.17433</v>
      </c>
      <c r="AU21" s="207">
        <f t="shared" si="5"/>
        <v>29715.17433</v>
      </c>
      <c r="AV21" s="207">
        <f t="shared" si="5"/>
        <v>29715.17433</v>
      </c>
      <c r="AW21" s="207">
        <f t="shared" si="5"/>
        <v>29715.17433</v>
      </c>
      <c r="AX21" s="207">
        <f t="shared" si="5"/>
        <v>29715.17433</v>
      </c>
      <c r="AY21" s="207">
        <f t="shared" si="5"/>
        <v>29715.17433</v>
      </c>
      <c r="AZ21" s="207">
        <f t="shared" si="5"/>
        <v>30606.62956</v>
      </c>
      <c r="BA21" s="207">
        <f t="shared" si="5"/>
        <v>30606.62956</v>
      </c>
      <c r="BB21" s="207">
        <f t="shared" si="5"/>
        <v>30606.62956</v>
      </c>
      <c r="BC21" s="207">
        <f t="shared" si="5"/>
        <v>30606.62956</v>
      </c>
      <c r="BD21" s="207">
        <f t="shared" si="5"/>
        <v>30606.62956</v>
      </c>
      <c r="BE21" s="207">
        <f t="shared" si="5"/>
        <v>30606.62956</v>
      </c>
      <c r="BF21" s="207">
        <f t="shared" si="5"/>
        <v>30606.62956</v>
      </c>
      <c r="BG21" s="207">
        <f t="shared" si="5"/>
        <v>30606.62956</v>
      </c>
      <c r="BH21" s="207">
        <f t="shared" si="5"/>
        <v>30606.62956</v>
      </c>
      <c r="BI21" s="207">
        <f t="shared" si="5"/>
        <v>30606.62956</v>
      </c>
      <c r="BJ21" s="207">
        <f t="shared" si="5"/>
        <v>30606.62956</v>
      </c>
      <c r="BK21" s="207">
        <f t="shared" si="5"/>
        <v>30606.62956</v>
      </c>
      <c r="BL21" s="207">
        <f t="shared" si="5"/>
        <v>31524.82844</v>
      </c>
      <c r="BM21" s="207">
        <f t="shared" si="5"/>
        <v>31524.82844</v>
      </c>
      <c r="BN21" s="207">
        <f t="shared" si="5"/>
        <v>31524.82844</v>
      </c>
      <c r="BO21" s="207">
        <f t="shared" si="5"/>
        <v>31524.82844</v>
      </c>
      <c r="BP21" s="207">
        <f t="shared" si="5"/>
        <v>31524.82844</v>
      </c>
      <c r="BQ21" s="207">
        <f t="shared" si="5"/>
        <v>31524.82844</v>
      </c>
      <c r="BR21" s="207">
        <f t="shared" si="5"/>
        <v>31524.82844</v>
      </c>
      <c r="BS21" s="207">
        <f t="shared" si="5"/>
        <v>31524.82844</v>
      </c>
      <c r="BT21" s="207">
        <f t="shared" si="5"/>
        <v>31524.82844</v>
      </c>
      <c r="BU21" s="207">
        <f t="shared" si="5"/>
        <v>31524.82844</v>
      </c>
      <c r="BV21" s="207">
        <f t="shared" si="5"/>
        <v>31524.82844</v>
      </c>
      <c r="BW21" s="207">
        <f t="shared" si="5"/>
        <v>31524.82844</v>
      </c>
      <c r="BX21" s="207">
        <f t="shared" si="5"/>
        <v>32470.5733</v>
      </c>
      <c r="BY21" s="207">
        <f t="shared" si="5"/>
        <v>32470.5733</v>
      </c>
      <c r="BZ21" s="207">
        <f t="shared" si="5"/>
        <v>32470.5733</v>
      </c>
      <c r="CA21" s="207">
        <f t="shared" si="5"/>
        <v>32470.5733</v>
      </c>
      <c r="CB21" s="207">
        <f t="shared" si="5"/>
        <v>32470.5733</v>
      </c>
      <c r="CC21" s="207">
        <f t="shared" si="5"/>
        <v>32470.5733</v>
      </c>
      <c r="CD21" s="207">
        <f t="shared" si="5"/>
        <v>32470.5733</v>
      </c>
      <c r="CE21" s="207">
        <f t="shared" si="5"/>
        <v>32470.5733</v>
      </c>
      <c r="CF21" s="207">
        <f t="shared" si="5"/>
        <v>32470.5733</v>
      </c>
      <c r="CG21" s="207">
        <f t="shared" si="5"/>
        <v>32470.5733</v>
      </c>
      <c r="CH21" s="207">
        <f t="shared" si="5"/>
        <v>32470.5733</v>
      </c>
      <c r="CI21" s="207">
        <f t="shared" si="5"/>
        <v>32470.5733</v>
      </c>
      <c r="CJ21" s="207">
        <f t="shared" si="5"/>
        <v>33444.6905</v>
      </c>
      <c r="CK21" s="207">
        <f t="shared" si="5"/>
        <v>33444.6905</v>
      </c>
      <c r="CL21" s="207">
        <f t="shared" si="5"/>
        <v>33444.6905</v>
      </c>
      <c r="CM21" s="207">
        <f t="shared" si="5"/>
        <v>33444.6905</v>
      </c>
      <c r="CN21" s="207">
        <f t="shared" si="5"/>
        <v>33444.6905</v>
      </c>
      <c r="CO21" s="207">
        <f t="shared" si="5"/>
        <v>33444.6905</v>
      </c>
      <c r="CP21" s="207">
        <f t="shared" si="5"/>
        <v>33444.6905</v>
      </c>
      <c r="CQ21" s="207">
        <f t="shared" si="5"/>
        <v>33444.6905</v>
      </c>
      <c r="CR21" s="207">
        <f t="shared" si="5"/>
        <v>33444.6905</v>
      </c>
      <c r="CS21" s="207">
        <f t="shared" si="5"/>
        <v>33444.6905</v>
      </c>
      <c r="CT21" s="207">
        <f t="shared" si="5"/>
        <v>33444.6905</v>
      </c>
      <c r="CU21" s="207">
        <f t="shared" si="5"/>
        <v>33444.6905</v>
      </c>
      <c r="CV21" s="207">
        <f t="shared" si="5"/>
        <v>34448.03121</v>
      </c>
      <c r="CW21" s="207">
        <f t="shared" si="5"/>
        <v>34448.03121</v>
      </c>
      <c r="CX21" s="207">
        <f t="shared" si="5"/>
        <v>34448.03121</v>
      </c>
      <c r="CY21" s="207">
        <f t="shared" si="5"/>
        <v>34448.03121</v>
      </c>
      <c r="CZ21" s="207">
        <f t="shared" si="5"/>
        <v>34448.03121</v>
      </c>
      <c r="DA21" s="207">
        <f t="shared" si="5"/>
        <v>34448.03121</v>
      </c>
      <c r="DB21" s="207">
        <f t="shared" si="5"/>
        <v>34448.03121</v>
      </c>
      <c r="DC21" s="207">
        <f t="shared" si="5"/>
        <v>34448.03121</v>
      </c>
      <c r="DD21" s="207">
        <f t="shared" si="5"/>
        <v>34448.03121</v>
      </c>
      <c r="DE21" s="207">
        <f t="shared" si="5"/>
        <v>34448.03121</v>
      </c>
      <c r="DF21" s="207">
        <f t="shared" si="5"/>
        <v>34448.03121</v>
      </c>
      <c r="DG21" s="207">
        <f t="shared" si="5"/>
        <v>34448.03121</v>
      </c>
      <c r="DH21" s="207">
        <f t="shared" si="5"/>
        <v>35481.47215</v>
      </c>
      <c r="DI21" s="207">
        <f t="shared" si="5"/>
        <v>35481.47215</v>
      </c>
      <c r="DJ21" s="207">
        <f t="shared" si="5"/>
        <v>35481.47215</v>
      </c>
      <c r="DK21" s="207">
        <f t="shared" si="5"/>
        <v>35481.47215</v>
      </c>
      <c r="DL21" s="207">
        <f t="shared" si="5"/>
        <v>35481.47215</v>
      </c>
      <c r="DM21" s="207">
        <f t="shared" si="5"/>
        <v>35481.47215</v>
      </c>
      <c r="DN21" s="207">
        <f t="shared" si="5"/>
        <v>35481.47215</v>
      </c>
      <c r="DO21" s="207">
        <f t="shared" si="5"/>
        <v>35481.47215</v>
      </c>
      <c r="DP21" s="207">
        <f t="shared" si="5"/>
        <v>35481.47215</v>
      </c>
      <c r="DQ21" s="207">
        <f t="shared" si="5"/>
        <v>35481.47215</v>
      </c>
      <c r="DR21" s="207">
        <f t="shared" si="5"/>
        <v>35481.47215</v>
      </c>
      <c r="DS21" s="207">
        <f t="shared" si="5"/>
        <v>35481.47215</v>
      </c>
      <c r="DT21" s="207">
        <f t="shared" si="5"/>
        <v>35496.14733</v>
      </c>
      <c r="DU21" s="207">
        <f t="shared" si="5"/>
        <v>35496.14733</v>
      </c>
      <c r="DV21" s="207">
        <f t="shared" si="5"/>
        <v>35496.14733</v>
      </c>
      <c r="DW21" s="207">
        <f t="shared" si="5"/>
        <v>35496.14733</v>
      </c>
      <c r="DX21" s="207">
        <f t="shared" si="5"/>
        <v>35496.14733</v>
      </c>
      <c r="DY21" s="207">
        <f t="shared" si="5"/>
        <v>35496.14733</v>
      </c>
      <c r="DZ21" s="207">
        <f t="shared" si="5"/>
        <v>35496.14733</v>
      </c>
      <c r="EA21" s="207">
        <f t="shared" si="5"/>
        <v>35496.14733</v>
      </c>
      <c r="EB21" s="207">
        <f t="shared" si="5"/>
        <v>35496.14733</v>
      </c>
      <c r="EC21" s="207">
        <f t="shared" si="5"/>
        <v>35496.14733</v>
      </c>
      <c r="ED21" s="207">
        <f t="shared" si="5"/>
        <v>35496.14733</v>
      </c>
      <c r="EE21" s="207">
        <f t="shared" si="5"/>
        <v>35496.14733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80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49">
        <f>-Assumptions!$N$25*D$21</f>
        <v>-1356.58381</v>
      </c>
      <c r="E24" s="49">
        <f>-Assumptions!$N$25*E$21</f>
        <v>-1356.58381</v>
      </c>
      <c r="F24" s="49">
        <f>-Assumptions!$N$25*F$21</f>
        <v>-1356.58381</v>
      </c>
      <c r="G24" s="49">
        <f>-Assumptions!$N$25*G$21</f>
        <v>-1356.58381</v>
      </c>
      <c r="H24" s="49">
        <f>-Assumptions!$N$25*H$21</f>
        <v>-1356.58381</v>
      </c>
      <c r="I24" s="49">
        <f>-Assumptions!$N$25*I$21</f>
        <v>-1356.58381</v>
      </c>
      <c r="J24" s="49">
        <f>-Assumptions!$N$25*J$21</f>
        <v>-1356.58381</v>
      </c>
      <c r="K24" s="49">
        <f>-Assumptions!$N$25*K$21</f>
        <v>-1356.58381</v>
      </c>
      <c r="L24" s="49">
        <f>-Assumptions!$N$25*L$21</f>
        <v>-1356.58381</v>
      </c>
      <c r="M24" s="49">
        <f>-Assumptions!$N$25*M$21</f>
        <v>-1356.58381</v>
      </c>
      <c r="N24" s="49">
        <f>-Assumptions!$N$25*N$21</f>
        <v>-1356.58381</v>
      </c>
      <c r="O24" s="49">
        <f>-Assumptions!$N$25*O$21</f>
        <v>-1356.58381</v>
      </c>
      <c r="P24" s="49">
        <f>-Assumptions!$N$25*P$21</f>
        <v>-1425.834933</v>
      </c>
      <c r="Q24" s="49">
        <f>-Assumptions!$N$25*Q$21</f>
        <v>-1425.834933</v>
      </c>
      <c r="R24" s="49">
        <f>-Assumptions!$N$25*R$21</f>
        <v>-1425.834933</v>
      </c>
      <c r="S24" s="49">
        <f>-Assumptions!$N$25*S$21</f>
        <v>-1425.834933</v>
      </c>
      <c r="T24" s="49">
        <f>-Assumptions!$N$25*T$21</f>
        <v>-1425.834933</v>
      </c>
      <c r="U24" s="49">
        <f>-Assumptions!$N$25*U$21</f>
        <v>-1425.834933</v>
      </c>
      <c r="V24" s="49">
        <f>-Assumptions!$N$25*V$21</f>
        <v>-1425.834933</v>
      </c>
      <c r="W24" s="49">
        <f>-Assumptions!$N$25*W$21</f>
        <v>-1425.834933</v>
      </c>
      <c r="X24" s="49">
        <f>-Assumptions!$N$25*X$21</f>
        <v>-1425.834933</v>
      </c>
      <c r="Y24" s="49">
        <f>-Assumptions!$N$25*Y$21</f>
        <v>-1425.834933</v>
      </c>
      <c r="Z24" s="49">
        <f>-Assumptions!$N$25*Z$21</f>
        <v>-1425.834933</v>
      </c>
      <c r="AA24" s="49">
        <f>-Assumptions!$N$25*AA$21</f>
        <v>-1425.834933</v>
      </c>
      <c r="AB24" s="49">
        <f>-Assumptions!$N$25*AB$21</f>
        <v>-1455.483364</v>
      </c>
      <c r="AC24" s="49">
        <f>-Assumptions!$N$25*AC$21</f>
        <v>-1455.483364</v>
      </c>
      <c r="AD24" s="49">
        <f>-Assumptions!$N$25*AD$21</f>
        <v>-1455.483364</v>
      </c>
      <c r="AE24" s="49">
        <f>-Assumptions!$N$25*AE$21</f>
        <v>-1455.483364</v>
      </c>
      <c r="AF24" s="49">
        <f>-Assumptions!$N$25*AF$21</f>
        <v>-1455.483364</v>
      </c>
      <c r="AG24" s="49">
        <f>-Assumptions!$N$25*AG$21</f>
        <v>-1455.483364</v>
      </c>
      <c r="AH24" s="49">
        <f>-Assumptions!$N$25*AH$21</f>
        <v>-1455.483364</v>
      </c>
      <c r="AI24" s="49">
        <f>-Assumptions!$N$25*AI$21</f>
        <v>-1455.483364</v>
      </c>
      <c r="AJ24" s="49">
        <f>-Assumptions!$N$25*AJ$21</f>
        <v>-1455.483364</v>
      </c>
      <c r="AK24" s="49">
        <f>-Assumptions!$N$25*AK$21</f>
        <v>-1455.483364</v>
      </c>
      <c r="AL24" s="49">
        <f>-Assumptions!$N$25*AL$21</f>
        <v>-1455.483364</v>
      </c>
      <c r="AM24" s="49">
        <f>-Assumptions!$N$25*AM$21</f>
        <v>-1455.483364</v>
      </c>
      <c r="AN24" s="49">
        <f>-Assumptions!$N$25*AN$21</f>
        <v>-1485.758716</v>
      </c>
      <c r="AO24" s="49">
        <f>-Assumptions!$N$25*AO$21</f>
        <v>-1485.758716</v>
      </c>
      <c r="AP24" s="49">
        <f>-Assumptions!$N$25*AP$21</f>
        <v>-1485.758716</v>
      </c>
      <c r="AQ24" s="49">
        <f>-Assumptions!$N$25*AQ$21</f>
        <v>-1485.758716</v>
      </c>
      <c r="AR24" s="49">
        <f>-Assumptions!$N$25*AR$21</f>
        <v>-1485.758716</v>
      </c>
      <c r="AS24" s="49">
        <f>-Assumptions!$N$25*AS$21</f>
        <v>-1485.758716</v>
      </c>
      <c r="AT24" s="49">
        <f>-Assumptions!$N$25*AT$21</f>
        <v>-1485.758716</v>
      </c>
      <c r="AU24" s="49">
        <f>-Assumptions!$N$25*AU$21</f>
        <v>-1485.758716</v>
      </c>
      <c r="AV24" s="49">
        <f>-Assumptions!$N$25*AV$21</f>
        <v>-1485.758716</v>
      </c>
      <c r="AW24" s="49">
        <f>-Assumptions!$N$25*AW$21</f>
        <v>-1485.758716</v>
      </c>
      <c r="AX24" s="49">
        <f>-Assumptions!$N$25*AX$21</f>
        <v>-1485.758716</v>
      </c>
      <c r="AY24" s="49">
        <f>-Assumptions!$N$25*AY$21</f>
        <v>-1485.758716</v>
      </c>
      <c r="AZ24" s="49">
        <f>-Assumptions!$N$25*AZ$21</f>
        <v>-1530.331478</v>
      </c>
      <c r="BA24" s="49">
        <f>-Assumptions!$N$25*BA$21</f>
        <v>-1530.331478</v>
      </c>
      <c r="BB24" s="49">
        <f>-Assumptions!$N$25*BB$21</f>
        <v>-1530.331478</v>
      </c>
      <c r="BC24" s="49">
        <f>-Assumptions!$N$25*BC$21</f>
        <v>-1530.331478</v>
      </c>
      <c r="BD24" s="49">
        <f>-Assumptions!$N$25*BD$21</f>
        <v>-1530.331478</v>
      </c>
      <c r="BE24" s="49">
        <f>-Assumptions!$N$25*BE$21</f>
        <v>-1530.331478</v>
      </c>
      <c r="BF24" s="49">
        <f>-Assumptions!$N$25*BF$21</f>
        <v>-1530.331478</v>
      </c>
      <c r="BG24" s="49">
        <f>-Assumptions!$N$25*BG$21</f>
        <v>-1530.331478</v>
      </c>
      <c r="BH24" s="49">
        <f>-Assumptions!$N$25*BH$21</f>
        <v>-1530.331478</v>
      </c>
      <c r="BI24" s="49">
        <f>-Assumptions!$N$25*BI$21</f>
        <v>-1530.331478</v>
      </c>
      <c r="BJ24" s="49">
        <f>-Assumptions!$N$25*BJ$21</f>
        <v>-1530.331478</v>
      </c>
      <c r="BK24" s="49">
        <f>-Assumptions!$N$25*BK$21</f>
        <v>-1530.331478</v>
      </c>
      <c r="BL24" s="49">
        <f>-Assumptions!$N$25*BL$21</f>
        <v>-1576.241422</v>
      </c>
      <c r="BM24" s="49">
        <f>-Assumptions!$N$25*BM$21</f>
        <v>-1576.241422</v>
      </c>
      <c r="BN24" s="49">
        <f>-Assumptions!$N$25*BN$21</f>
        <v>-1576.241422</v>
      </c>
      <c r="BO24" s="49">
        <f>-Assumptions!$N$25*BO$21</f>
        <v>-1576.241422</v>
      </c>
      <c r="BP24" s="49">
        <f>-Assumptions!$N$25*BP$21</f>
        <v>-1576.241422</v>
      </c>
      <c r="BQ24" s="49">
        <f>-Assumptions!$N$25*BQ$21</f>
        <v>-1576.241422</v>
      </c>
      <c r="BR24" s="49">
        <f>-Assumptions!$N$25*BR$21</f>
        <v>-1576.241422</v>
      </c>
      <c r="BS24" s="49">
        <f>-Assumptions!$N$25*BS$21</f>
        <v>-1576.241422</v>
      </c>
      <c r="BT24" s="49">
        <f>-Assumptions!$N$25*BT$21</f>
        <v>-1576.241422</v>
      </c>
      <c r="BU24" s="49">
        <f>-Assumptions!$N$25*BU$21</f>
        <v>-1576.241422</v>
      </c>
      <c r="BV24" s="49">
        <f>-Assumptions!$N$25*BV$21</f>
        <v>-1576.241422</v>
      </c>
      <c r="BW24" s="49">
        <f>-Assumptions!$N$25*BW$21</f>
        <v>-1576.241422</v>
      </c>
      <c r="BX24" s="49">
        <f>-Assumptions!$N$25*BX$21</f>
        <v>-1623.528665</v>
      </c>
      <c r="BY24" s="49">
        <f>-Assumptions!$N$25*BY$21</f>
        <v>-1623.528665</v>
      </c>
      <c r="BZ24" s="49">
        <f>-Assumptions!$N$25*BZ$21</f>
        <v>-1623.528665</v>
      </c>
      <c r="CA24" s="49">
        <f>-Assumptions!$N$25*CA$21</f>
        <v>-1623.528665</v>
      </c>
      <c r="CB24" s="49">
        <f>-Assumptions!$N$25*CB$21</f>
        <v>-1623.528665</v>
      </c>
      <c r="CC24" s="49">
        <f>-Assumptions!$N$25*CC$21</f>
        <v>-1623.528665</v>
      </c>
      <c r="CD24" s="49">
        <f>-Assumptions!$N$25*CD$21</f>
        <v>-1623.528665</v>
      </c>
      <c r="CE24" s="49">
        <f>-Assumptions!$N$25*CE$21</f>
        <v>-1623.528665</v>
      </c>
      <c r="CF24" s="49">
        <f>-Assumptions!$N$25*CF$21</f>
        <v>-1623.528665</v>
      </c>
      <c r="CG24" s="49">
        <f>-Assumptions!$N$25*CG$21</f>
        <v>-1623.528665</v>
      </c>
      <c r="CH24" s="49">
        <f>-Assumptions!$N$25*CH$21</f>
        <v>-1623.528665</v>
      </c>
      <c r="CI24" s="49">
        <f>-Assumptions!$N$25*CI$21</f>
        <v>-1623.528665</v>
      </c>
      <c r="CJ24" s="49">
        <f>-Assumptions!$N$25*CJ$21</f>
        <v>-1672.234525</v>
      </c>
      <c r="CK24" s="49">
        <f>-Assumptions!$N$25*CK$21</f>
        <v>-1672.234525</v>
      </c>
      <c r="CL24" s="49">
        <f>-Assumptions!$N$25*CL$21</f>
        <v>-1672.234525</v>
      </c>
      <c r="CM24" s="49">
        <f>-Assumptions!$N$25*CM$21</f>
        <v>-1672.234525</v>
      </c>
      <c r="CN24" s="49">
        <f>-Assumptions!$N$25*CN$21</f>
        <v>-1672.234525</v>
      </c>
      <c r="CO24" s="49">
        <f>-Assumptions!$N$25*CO$21</f>
        <v>-1672.234525</v>
      </c>
      <c r="CP24" s="49">
        <f>-Assumptions!$N$25*CP$21</f>
        <v>-1672.234525</v>
      </c>
      <c r="CQ24" s="49">
        <f>-Assumptions!$N$25*CQ$21</f>
        <v>-1672.234525</v>
      </c>
      <c r="CR24" s="49">
        <f>-Assumptions!$N$25*CR$21</f>
        <v>-1672.234525</v>
      </c>
      <c r="CS24" s="49">
        <f>-Assumptions!$N$25*CS$21</f>
        <v>-1672.234525</v>
      </c>
      <c r="CT24" s="49">
        <f>-Assumptions!$N$25*CT$21</f>
        <v>-1672.234525</v>
      </c>
      <c r="CU24" s="49">
        <f>-Assumptions!$N$25*CU$21</f>
        <v>-1672.234525</v>
      </c>
      <c r="CV24" s="49">
        <f>-Assumptions!$N$25*CV$21</f>
        <v>-1722.401561</v>
      </c>
      <c r="CW24" s="49">
        <f>-Assumptions!$N$25*CW$21</f>
        <v>-1722.401561</v>
      </c>
      <c r="CX24" s="49">
        <f>-Assumptions!$N$25*CX$21</f>
        <v>-1722.401561</v>
      </c>
      <c r="CY24" s="49">
        <f>-Assumptions!$N$25*CY$21</f>
        <v>-1722.401561</v>
      </c>
      <c r="CZ24" s="49">
        <f>-Assumptions!$N$25*CZ$21</f>
        <v>-1722.401561</v>
      </c>
      <c r="DA24" s="49">
        <f>-Assumptions!$N$25*DA$21</f>
        <v>-1722.401561</v>
      </c>
      <c r="DB24" s="49">
        <f>-Assumptions!$N$25*DB$21</f>
        <v>-1722.401561</v>
      </c>
      <c r="DC24" s="49">
        <f>-Assumptions!$N$25*DC$21</f>
        <v>-1722.401561</v>
      </c>
      <c r="DD24" s="49">
        <f>-Assumptions!$N$25*DD$21</f>
        <v>-1722.401561</v>
      </c>
      <c r="DE24" s="49">
        <f>-Assumptions!$N$25*DE$21</f>
        <v>-1722.401561</v>
      </c>
      <c r="DF24" s="49">
        <f>-Assumptions!$N$25*DF$21</f>
        <v>-1722.401561</v>
      </c>
      <c r="DG24" s="49">
        <f>-Assumptions!$N$25*DG$21</f>
        <v>-1722.401561</v>
      </c>
      <c r="DH24" s="49">
        <f>-Assumptions!$N$25*DH$21</f>
        <v>-1774.073607</v>
      </c>
      <c r="DI24" s="49">
        <f>-Assumptions!$N$25*DI$21</f>
        <v>-1774.073607</v>
      </c>
      <c r="DJ24" s="49">
        <f>-Assumptions!$N$25*DJ$21</f>
        <v>-1774.073607</v>
      </c>
      <c r="DK24" s="49">
        <f>-Assumptions!$N$25*DK$21</f>
        <v>-1774.073607</v>
      </c>
      <c r="DL24" s="49">
        <f>-Assumptions!$N$25*DL$21</f>
        <v>-1774.073607</v>
      </c>
      <c r="DM24" s="49">
        <f>-Assumptions!$N$25*DM$21</f>
        <v>-1774.073607</v>
      </c>
      <c r="DN24" s="49">
        <f>-Assumptions!$N$25*DN$21</f>
        <v>-1774.073607</v>
      </c>
      <c r="DO24" s="49">
        <f>-Assumptions!$N$25*DO$21</f>
        <v>-1774.073607</v>
      </c>
      <c r="DP24" s="49">
        <f>-Assumptions!$N$25*DP$21</f>
        <v>-1774.073607</v>
      </c>
      <c r="DQ24" s="49">
        <f>-Assumptions!$N$25*DQ$21</f>
        <v>-1774.073607</v>
      </c>
      <c r="DR24" s="49">
        <f>-Assumptions!$N$25*DR$21</f>
        <v>-1774.073607</v>
      </c>
      <c r="DS24" s="49">
        <f>-Assumptions!$N$25*DS$21</f>
        <v>-1774.073607</v>
      </c>
      <c r="DT24" s="49">
        <f>-Assumptions!$N$25*DT$21</f>
        <v>-1774.807367</v>
      </c>
      <c r="DU24" s="49">
        <f>-Assumptions!$N$25*DU$21</f>
        <v>-1774.807367</v>
      </c>
      <c r="DV24" s="49">
        <f>-Assumptions!$N$25*DV$21</f>
        <v>-1774.807367</v>
      </c>
      <c r="DW24" s="49">
        <f>-Assumptions!$N$25*DW$21</f>
        <v>-1774.807367</v>
      </c>
      <c r="DX24" s="49">
        <f>-Assumptions!$N$25*DX$21</f>
        <v>-1774.807367</v>
      </c>
      <c r="DY24" s="49">
        <f>-Assumptions!$N$25*DY$21</f>
        <v>-1774.807367</v>
      </c>
      <c r="DZ24" s="49">
        <f>-Assumptions!$N$25*DZ$21</f>
        <v>-1774.807367</v>
      </c>
      <c r="EA24" s="49">
        <f>-Assumptions!$N$25*EA$21</f>
        <v>-1774.807367</v>
      </c>
      <c r="EB24" s="49">
        <f>-Assumptions!$N$25*EB$21</f>
        <v>-1774.807367</v>
      </c>
      <c r="EC24" s="49">
        <f>-Assumptions!$N$25*EC$21</f>
        <v>-1774.807367</v>
      </c>
      <c r="ED24" s="49">
        <f>-Assumptions!$N$25*ED$21</f>
        <v>-1774.807367</v>
      </c>
      <c r="EE24" s="49">
        <f>-Assumptions!$N$25*EE$21</f>
        <v>-1774.807367</v>
      </c>
    </row>
    <row r="25" ht="15.75" customHeight="1">
      <c r="A25" s="1"/>
      <c r="B25" s="1"/>
      <c r="C25" s="1" t="str">
        <f>Assumptions!J26</f>
        <v>Maintenance - Recurring</v>
      </c>
      <c r="D25" s="49">
        <f>-Assumptions!$N$26*D$21</f>
        <v>-1356.58381</v>
      </c>
      <c r="E25" s="49">
        <f>-Assumptions!$N$26*E$21</f>
        <v>-1356.58381</v>
      </c>
      <c r="F25" s="49">
        <f>-Assumptions!$N$26*F$21</f>
        <v>-1356.58381</v>
      </c>
      <c r="G25" s="49">
        <f>-Assumptions!$N$26*G$21</f>
        <v>-1356.58381</v>
      </c>
      <c r="H25" s="49">
        <f>-Assumptions!$N$26*H$21</f>
        <v>-1356.58381</v>
      </c>
      <c r="I25" s="49">
        <f>-Assumptions!$N$26*I$21</f>
        <v>-1356.58381</v>
      </c>
      <c r="J25" s="49">
        <f>-Assumptions!$N$26*J$21</f>
        <v>-1356.58381</v>
      </c>
      <c r="K25" s="49">
        <f>-Assumptions!$N$26*K$21</f>
        <v>-1356.58381</v>
      </c>
      <c r="L25" s="49">
        <f>-Assumptions!$N$26*L$21</f>
        <v>-1356.58381</v>
      </c>
      <c r="M25" s="49">
        <f>-Assumptions!$N$26*M$21</f>
        <v>-1356.58381</v>
      </c>
      <c r="N25" s="49">
        <f>-Assumptions!$N$26*N$21</f>
        <v>-1356.58381</v>
      </c>
      <c r="O25" s="49">
        <f>-Assumptions!$N$26*O$21</f>
        <v>-1356.58381</v>
      </c>
      <c r="P25" s="49">
        <f>-Assumptions!$N$26*P$21</f>
        <v>-1425.834933</v>
      </c>
      <c r="Q25" s="49">
        <f>-Assumptions!$N$26*Q$21</f>
        <v>-1425.834933</v>
      </c>
      <c r="R25" s="49">
        <f>-Assumptions!$N$26*R$21</f>
        <v>-1425.834933</v>
      </c>
      <c r="S25" s="49">
        <f>-Assumptions!$N$26*S$21</f>
        <v>-1425.834933</v>
      </c>
      <c r="T25" s="49">
        <f>-Assumptions!$N$26*T$21</f>
        <v>-1425.834933</v>
      </c>
      <c r="U25" s="49">
        <f>-Assumptions!$N$26*U$21</f>
        <v>-1425.834933</v>
      </c>
      <c r="V25" s="49">
        <f>-Assumptions!$N$26*V$21</f>
        <v>-1425.834933</v>
      </c>
      <c r="W25" s="49">
        <f>-Assumptions!$N$26*W$21</f>
        <v>-1425.834933</v>
      </c>
      <c r="X25" s="49">
        <f>-Assumptions!$N$26*X$21</f>
        <v>-1425.834933</v>
      </c>
      <c r="Y25" s="49">
        <f>-Assumptions!$N$26*Y$21</f>
        <v>-1425.834933</v>
      </c>
      <c r="Z25" s="49">
        <f>-Assumptions!$N$26*Z$21</f>
        <v>-1425.834933</v>
      </c>
      <c r="AA25" s="49">
        <f>-Assumptions!$N$26*AA$21</f>
        <v>-1425.834933</v>
      </c>
      <c r="AB25" s="49">
        <f>-Assumptions!$N$26*AB$21</f>
        <v>-1455.483364</v>
      </c>
      <c r="AC25" s="49">
        <f>-Assumptions!$N$26*AC$21</f>
        <v>-1455.483364</v>
      </c>
      <c r="AD25" s="49">
        <f>-Assumptions!$N$26*AD$21</f>
        <v>-1455.483364</v>
      </c>
      <c r="AE25" s="49">
        <f>-Assumptions!$N$26*AE$21</f>
        <v>-1455.483364</v>
      </c>
      <c r="AF25" s="49">
        <f>-Assumptions!$N$26*AF$21</f>
        <v>-1455.483364</v>
      </c>
      <c r="AG25" s="49">
        <f>-Assumptions!$N$26*AG$21</f>
        <v>-1455.483364</v>
      </c>
      <c r="AH25" s="49">
        <f>-Assumptions!$N$26*AH$21</f>
        <v>-1455.483364</v>
      </c>
      <c r="AI25" s="49">
        <f>-Assumptions!$N$26*AI$21</f>
        <v>-1455.483364</v>
      </c>
      <c r="AJ25" s="49">
        <f>-Assumptions!$N$26*AJ$21</f>
        <v>-1455.483364</v>
      </c>
      <c r="AK25" s="49">
        <f>-Assumptions!$N$26*AK$21</f>
        <v>-1455.483364</v>
      </c>
      <c r="AL25" s="49">
        <f>-Assumptions!$N$26*AL$21</f>
        <v>-1455.483364</v>
      </c>
      <c r="AM25" s="49">
        <f>-Assumptions!$N$26*AM$21</f>
        <v>-1455.483364</v>
      </c>
      <c r="AN25" s="49">
        <f>-Assumptions!$N$26*AN$21</f>
        <v>-1485.758716</v>
      </c>
      <c r="AO25" s="49">
        <f>-Assumptions!$N$26*AO$21</f>
        <v>-1485.758716</v>
      </c>
      <c r="AP25" s="49">
        <f>-Assumptions!$N$26*AP$21</f>
        <v>-1485.758716</v>
      </c>
      <c r="AQ25" s="49">
        <f>-Assumptions!$N$26*AQ$21</f>
        <v>-1485.758716</v>
      </c>
      <c r="AR25" s="49">
        <f>-Assumptions!$N$26*AR$21</f>
        <v>-1485.758716</v>
      </c>
      <c r="AS25" s="49">
        <f>-Assumptions!$N$26*AS$21</f>
        <v>-1485.758716</v>
      </c>
      <c r="AT25" s="49">
        <f>-Assumptions!$N$26*AT$21</f>
        <v>-1485.758716</v>
      </c>
      <c r="AU25" s="49">
        <f>-Assumptions!$N$26*AU$21</f>
        <v>-1485.758716</v>
      </c>
      <c r="AV25" s="49">
        <f>-Assumptions!$N$26*AV$21</f>
        <v>-1485.758716</v>
      </c>
      <c r="AW25" s="49">
        <f>-Assumptions!$N$26*AW$21</f>
        <v>-1485.758716</v>
      </c>
      <c r="AX25" s="49">
        <f>-Assumptions!$N$26*AX$21</f>
        <v>-1485.758716</v>
      </c>
      <c r="AY25" s="49">
        <f>-Assumptions!$N$26*AY$21</f>
        <v>-1485.758716</v>
      </c>
      <c r="AZ25" s="49">
        <f>-Assumptions!$N$26*AZ$21</f>
        <v>-1530.331478</v>
      </c>
      <c r="BA25" s="49">
        <f>-Assumptions!$N$26*BA$21</f>
        <v>-1530.331478</v>
      </c>
      <c r="BB25" s="49">
        <f>-Assumptions!$N$26*BB$21</f>
        <v>-1530.331478</v>
      </c>
      <c r="BC25" s="49">
        <f>-Assumptions!$N$26*BC$21</f>
        <v>-1530.331478</v>
      </c>
      <c r="BD25" s="49">
        <f>-Assumptions!$N$26*BD$21</f>
        <v>-1530.331478</v>
      </c>
      <c r="BE25" s="49">
        <f>-Assumptions!$N$26*BE$21</f>
        <v>-1530.331478</v>
      </c>
      <c r="BF25" s="49">
        <f>-Assumptions!$N$26*BF$21</f>
        <v>-1530.331478</v>
      </c>
      <c r="BG25" s="49">
        <f>-Assumptions!$N$26*BG$21</f>
        <v>-1530.331478</v>
      </c>
      <c r="BH25" s="49">
        <f>-Assumptions!$N$26*BH$21</f>
        <v>-1530.331478</v>
      </c>
      <c r="BI25" s="49">
        <f>-Assumptions!$N$26*BI$21</f>
        <v>-1530.331478</v>
      </c>
      <c r="BJ25" s="49">
        <f>-Assumptions!$N$26*BJ$21</f>
        <v>-1530.331478</v>
      </c>
      <c r="BK25" s="49">
        <f>-Assumptions!$N$26*BK$21</f>
        <v>-1530.331478</v>
      </c>
      <c r="BL25" s="49">
        <f>-Assumptions!$N$26*BL$21</f>
        <v>-1576.241422</v>
      </c>
      <c r="BM25" s="49">
        <f>-Assumptions!$N$26*BM$21</f>
        <v>-1576.241422</v>
      </c>
      <c r="BN25" s="49">
        <f>-Assumptions!$N$26*BN$21</f>
        <v>-1576.241422</v>
      </c>
      <c r="BO25" s="49">
        <f>-Assumptions!$N$26*BO$21</f>
        <v>-1576.241422</v>
      </c>
      <c r="BP25" s="49">
        <f>-Assumptions!$N$26*BP$21</f>
        <v>-1576.241422</v>
      </c>
      <c r="BQ25" s="49">
        <f>-Assumptions!$N$26*BQ$21</f>
        <v>-1576.241422</v>
      </c>
      <c r="BR25" s="49">
        <f>-Assumptions!$N$26*BR$21</f>
        <v>-1576.241422</v>
      </c>
      <c r="BS25" s="49">
        <f>-Assumptions!$N$26*BS$21</f>
        <v>-1576.241422</v>
      </c>
      <c r="BT25" s="49">
        <f>-Assumptions!$N$26*BT$21</f>
        <v>-1576.241422</v>
      </c>
      <c r="BU25" s="49">
        <f>-Assumptions!$N$26*BU$21</f>
        <v>-1576.241422</v>
      </c>
      <c r="BV25" s="49">
        <f>-Assumptions!$N$26*BV$21</f>
        <v>-1576.241422</v>
      </c>
      <c r="BW25" s="49">
        <f>-Assumptions!$N$26*BW$21</f>
        <v>-1576.241422</v>
      </c>
      <c r="BX25" s="49">
        <f>-Assumptions!$N$26*BX$21</f>
        <v>-1623.528665</v>
      </c>
      <c r="BY25" s="49">
        <f>-Assumptions!$N$26*BY$21</f>
        <v>-1623.528665</v>
      </c>
      <c r="BZ25" s="49">
        <f>-Assumptions!$N$26*BZ$21</f>
        <v>-1623.528665</v>
      </c>
      <c r="CA25" s="49">
        <f>-Assumptions!$N$26*CA$21</f>
        <v>-1623.528665</v>
      </c>
      <c r="CB25" s="49">
        <f>-Assumptions!$N$26*CB$21</f>
        <v>-1623.528665</v>
      </c>
      <c r="CC25" s="49">
        <f>-Assumptions!$N$26*CC$21</f>
        <v>-1623.528665</v>
      </c>
      <c r="CD25" s="49">
        <f>-Assumptions!$N$26*CD$21</f>
        <v>-1623.528665</v>
      </c>
      <c r="CE25" s="49">
        <f>-Assumptions!$N$26*CE$21</f>
        <v>-1623.528665</v>
      </c>
      <c r="CF25" s="49">
        <f>-Assumptions!$N$26*CF$21</f>
        <v>-1623.528665</v>
      </c>
      <c r="CG25" s="49">
        <f>-Assumptions!$N$26*CG$21</f>
        <v>-1623.528665</v>
      </c>
      <c r="CH25" s="49">
        <f>-Assumptions!$N$26*CH$21</f>
        <v>-1623.528665</v>
      </c>
      <c r="CI25" s="49">
        <f>-Assumptions!$N$26*CI$21</f>
        <v>-1623.528665</v>
      </c>
      <c r="CJ25" s="49">
        <f>-Assumptions!$N$26*CJ$21</f>
        <v>-1672.234525</v>
      </c>
      <c r="CK25" s="49">
        <f>-Assumptions!$N$26*CK$21</f>
        <v>-1672.234525</v>
      </c>
      <c r="CL25" s="49">
        <f>-Assumptions!$N$26*CL$21</f>
        <v>-1672.234525</v>
      </c>
      <c r="CM25" s="49">
        <f>-Assumptions!$N$26*CM$21</f>
        <v>-1672.234525</v>
      </c>
      <c r="CN25" s="49">
        <f>-Assumptions!$N$26*CN$21</f>
        <v>-1672.234525</v>
      </c>
      <c r="CO25" s="49">
        <f>-Assumptions!$N$26*CO$21</f>
        <v>-1672.234525</v>
      </c>
      <c r="CP25" s="49">
        <f>-Assumptions!$N$26*CP$21</f>
        <v>-1672.234525</v>
      </c>
      <c r="CQ25" s="49">
        <f>-Assumptions!$N$26*CQ$21</f>
        <v>-1672.234525</v>
      </c>
      <c r="CR25" s="49">
        <f>-Assumptions!$N$26*CR$21</f>
        <v>-1672.234525</v>
      </c>
      <c r="CS25" s="49">
        <f>-Assumptions!$N$26*CS$21</f>
        <v>-1672.234525</v>
      </c>
      <c r="CT25" s="49">
        <f>-Assumptions!$N$26*CT$21</f>
        <v>-1672.234525</v>
      </c>
      <c r="CU25" s="49">
        <f>-Assumptions!$N$26*CU$21</f>
        <v>-1672.234525</v>
      </c>
      <c r="CV25" s="49">
        <f>-Assumptions!$N$26*CV$21</f>
        <v>-1722.401561</v>
      </c>
      <c r="CW25" s="49">
        <f>-Assumptions!$N$26*CW$21</f>
        <v>-1722.401561</v>
      </c>
      <c r="CX25" s="49">
        <f>-Assumptions!$N$26*CX$21</f>
        <v>-1722.401561</v>
      </c>
      <c r="CY25" s="49">
        <f>-Assumptions!$N$26*CY$21</f>
        <v>-1722.401561</v>
      </c>
      <c r="CZ25" s="49">
        <f>-Assumptions!$N$26*CZ$21</f>
        <v>-1722.401561</v>
      </c>
      <c r="DA25" s="49">
        <f>-Assumptions!$N$26*DA$21</f>
        <v>-1722.401561</v>
      </c>
      <c r="DB25" s="49">
        <f>-Assumptions!$N$26*DB$21</f>
        <v>-1722.401561</v>
      </c>
      <c r="DC25" s="49">
        <f>-Assumptions!$N$26*DC$21</f>
        <v>-1722.401561</v>
      </c>
      <c r="DD25" s="49">
        <f>-Assumptions!$N$26*DD$21</f>
        <v>-1722.401561</v>
      </c>
      <c r="DE25" s="49">
        <f>-Assumptions!$N$26*DE$21</f>
        <v>-1722.401561</v>
      </c>
      <c r="DF25" s="49">
        <f>-Assumptions!$N$26*DF$21</f>
        <v>-1722.401561</v>
      </c>
      <c r="DG25" s="49">
        <f>-Assumptions!$N$26*DG$21</f>
        <v>-1722.401561</v>
      </c>
      <c r="DH25" s="49">
        <f>-Assumptions!$N$26*DH$21</f>
        <v>-1774.073607</v>
      </c>
      <c r="DI25" s="49">
        <f>-Assumptions!$N$26*DI$21</f>
        <v>-1774.073607</v>
      </c>
      <c r="DJ25" s="49">
        <f>-Assumptions!$N$26*DJ$21</f>
        <v>-1774.073607</v>
      </c>
      <c r="DK25" s="49">
        <f>-Assumptions!$N$26*DK$21</f>
        <v>-1774.073607</v>
      </c>
      <c r="DL25" s="49">
        <f>-Assumptions!$N$26*DL$21</f>
        <v>-1774.073607</v>
      </c>
      <c r="DM25" s="49">
        <f>-Assumptions!$N$26*DM$21</f>
        <v>-1774.073607</v>
      </c>
      <c r="DN25" s="49">
        <f>-Assumptions!$N$26*DN$21</f>
        <v>-1774.073607</v>
      </c>
      <c r="DO25" s="49">
        <f>-Assumptions!$N$26*DO$21</f>
        <v>-1774.073607</v>
      </c>
      <c r="DP25" s="49">
        <f>-Assumptions!$N$26*DP$21</f>
        <v>-1774.073607</v>
      </c>
      <c r="DQ25" s="49">
        <f>-Assumptions!$N$26*DQ$21</f>
        <v>-1774.073607</v>
      </c>
      <c r="DR25" s="49">
        <f>-Assumptions!$N$26*DR$21</f>
        <v>-1774.073607</v>
      </c>
      <c r="DS25" s="49">
        <f>-Assumptions!$N$26*DS$21</f>
        <v>-1774.073607</v>
      </c>
      <c r="DT25" s="49">
        <f>-Assumptions!$N$26*DT$21</f>
        <v>-1774.807367</v>
      </c>
      <c r="DU25" s="49">
        <f>-Assumptions!$N$26*DU$21</f>
        <v>-1774.807367</v>
      </c>
      <c r="DV25" s="49">
        <f>-Assumptions!$N$26*DV$21</f>
        <v>-1774.807367</v>
      </c>
      <c r="DW25" s="49">
        <f>-Assumptions!$N$26*DW$21</f>
        <v>-1774.807367</v>
      </c>
      <c r="DX25" s="49">
        <f>-Assumptions!$N$26*DX$21</f>
        <v>-1774.807367</v>
      </c>
      <c r="DY25" s="49">
        <f>-Assumptions!$N$26*DY$21</f>
        <v>-1774.807367</v>
      </c>
      <c r="DZ25" s="49">
        <f>-Assumptions!$N$26*DZ$21</f>
        <v>-1774.807367</v>
      </c>
      <c r="EA25" s="49">
        <f>-Assumptions!$N$26*EA$21</f>
        <v>-1774.807367</v>
      </c>
      <c r="EB25" s="49">
        <f>-Assumptions!$N$26*EB$21</f>
        <v>-1774.807367</v>
      </c>
      <c r="EC25" s="49">
        <f>-Assumptions!$N$26*EC$21</f>
        <v>-1774.807367</v>
      </c>
      <c r="ED25" s="49">
        <f>-Assumptions!$N$26*ED$21</f>
        <v>-1774.807367</v>
      </c>
      <c r="EE25" s="49">
        <f>-Assumptions!$N$26*EE$21</f>
        <v>-1774.807367</v>
      </c>
    </row>
    <row r="26" ht="15.75" customHeight="1">
      <c r="A26" s="1"/>
      <c r="B26" s="1"/>
      <c r="C26" s="1" t="str">
        <f>Assumptions!J27</f>
        <v>Study &amp; Fitness Center Expense</v>
      </c>
      <c r="D26" s="49">
        <f t="array" ref="D26">-(IF(D$2=1,Assumptions!$P27/12,-(SUMIF($D$2:$EE$2,D$2-1,$D26:$EE26)/12)*(1+XLOOKUP(D$2,Assumptions!$C$94:$M$94,Assumptions!$C$98:$M$98))))</f>
        <v>-226.7716667</v>
      </c>
      <c r="E26" s="49">
        <f t="array" ref="E26">-(IF(E$2=1,Assumptions!$P27/12,-(SUMIF($D$2:$EE$2,E$2-1,$D26:$EE26)/12)*(1+XLOOKUP(E$2,Assumptions!$C$94:$M$94,Assumptions!$C$98:$M$98))))</f>
        <v>-226.7716667</v>
      </c>
      <c r="F26" s="49">
        <f t="array" ref="F26">-(IF(F$2=1,Assumptions!$P27/12,-(SUMIF($D$2:$EE$2,F$2-1,$D26:$EE26)/12)*(1+XLOOKUP(F$2,Assumptions!$C$94:$M$94,Assumptions!$C$98:$M$98))))</f>
        <v>-226.7716667</v>
      </c>
      <c r="G26" s="49">
        <f t="array" ref="G26">-(IF(G$2=1,Assumptions!$P27/12,-(SUMIF($D$2:$EE$2,G$2-1,$D26:$EE26)/12)*(1+XLOOKUP(G$2,Assumptions!$C$94:$M$94,Assumptions!$C$98:$M$98))))</f>
        <v>-226.7716667</v>
      </c>
      <c r="H26" s="49">
        <f t="array" ref="H26">-(IF(H$2=1,Assumptions!$P27/12,-(SUMIF($D$2:$EE$2,H$2-1,$D26:$EE26)/12)*(1+XLOOKUP(H$2,Assumptions!$C$94:$M$94,Assumptions!$C$98:$M$98))))</f>
        <v>-226.7716667</v>
      </c>
      <c r="I26" s="49">
        <f t="array" ref="I26">-(IF(I$2=1,Assumptions!$P27/12,-(SUMIF($D$2:$EE$2,I$2-1,$D26:$EE26)/12)*(1+XLOOKUP(I$2,Assumptions!$C$94:$M$94,Assumptions!$C$98:$M$98))))</f>
        <v>-226.7716667</v>
      </c>
      <c r="J26" s="49">
        <f t="array" ref="J26">-(IF(J$2=1,Assumptions!$P27/12,-(SUMIF($D$2:$EE$2,J$2-1,$D26:$EE26)/12)*(1+XLOOKUP(J$2,Assumptions!$C$94:$M$94,Assumptions!$C$98:$M$98))))</f>
        <v>-226.7716667</v>
      </c>
      <c r="K26" s="49">
        <f t="array" ref="K26">-(IF(K$2=1,Assumptions!$P27/12,-(SUMIF($D$2:$EE$2,K$2-1,$D26:$EE26)/12)*(1+XLOOKUP(K$2,Assumptions!$C$94:$M$94,Assumptions!$C$98:$M$98))))</f>
        <v>-226.7716667</v>
      </c>
      <c r="L26" s="49">
        <f t="array" ref="L26">-(IF(L$2=1,Assumptions!$P27/12,-(SUMIF($D$2:$EE$2,L$2-1,$D26:$EE26)/12)*(1+XLOOKUP(L$2,Assumptions!$C$94:$M$94,Assumptions!$C$98:$M$98))))</f>
        <v>-226.7716667</v>
      </c>
      <c r="M26" s="49">
        <f t="array" ref="M26">-(IF(M$2=1,Assumptions!$P27/12,-(SUMIF($D$2:$EE$2,M$2-1,$D26:$EE26)/12)*(1+XLOOKUP(M$2,Assumptions!$C$94:$M$94,Assumptions!$C$98:$M$98))))</f>
        <v>-226.7716667</v>
      </c>
      <c r="N26" s="49">
        <f t="array" ref="N26">-(IF(N$2=1,Assumptions!$P27/12,-(SUMIF($D$2:$EE$2,N$2-1,$D26:$EE26)/12)*(1+XLOOKUP(N$2,Assumptions!$C$94:$M$94,Assumptions!$C$98:$M$98))))</f>
        <v>-226.7716667</v>
      </c>
      <c r="O26" s="49">
        <f t="array" ref="O26">-(IF(O$2=1,Assumptions!$P27/12,-(SUMIF($D$2:$EE$2,O$2-1,$D26:$EE26)/12)*(1+XLOOKUP(O$2,Assumptions!$C$94:$M$94,Assumptions!$C$98:$M$98))))</f>
        <v>-226.7716667</v>
      </c>
      <c r="P26" s="49">
        <f t="array" ref="P26">-(IF(P$2=1,Assumptions!$P27/12,-(SUMIF($D$2:$EE$2,P$2-1,$D26:$EE26)/12)*(1+XLOOKUP(P$2,Assumptions!$C$94:$M$94,Assumptions!$C$98:$M$98))))</f>
        <v>-233.5748167</v>
      </c>
      <c r="Q26" s="49">
        <f t="array" ref="Q26">-(IF(Q$2=1,Assumptions!$P27/12,-(SUMIF($D$2:$EE$2,Q$2-1,$D26:$EE26)/12)*(1+XLOOKUP(Q$2,Assumptions!$C$94:$M$94,Assumptions!$C$98:$M$98))))</f>
        <v>-233.5748167</v>
      </c>
      <c r="R26" s="49">
        <f t="array" ref="R26">-(IF(R$2=1,Assumptions!$P27/12,-(SUMIF($D$2:$EE$2,R$2-1,$D26:$EE26)/12)*(1+XLOOKUP(R$2,Assumptions!$C$94:$M$94,Assumptions!$C$98:$M$98))))</f>
        <v>-233.5748167</v>
      </c>
      <c r="S26" s="49">
        <f t="array" ref="S26">-(IF(S$2=1,Assumptions!$P27/12,-(SUMIF($D$2:$EE$2,S$2-1,$D26:$EE26)/12)*(1+XLOOKUP(S$2,Assumptions!$C$94:$M$94,Assumptions!$C$98:$M$98))))</f>
        <v>-233.5748167</v>
      </c>
      <c r="T26" s="49">
        <f t="array" ref="T26">-(IF(T$2=1,Assumptions!$P27/12,-(SUMIF($D$2:$EE$2,T$2-1,$D26:$EE26)/12)*(1+XLOOKUP(T$2,Assumptions!$C$94:$M$94,Assumptions!$C$98:$M$98))))</f>
        <v>-233.5748167</v>
      </c>
      <c r="U26" s="49">
        <f t="array" ref="U26">-(IF(U$2=1,Assumptions!$P27/12,-(SUMIF($D$2:$EE$2,U$2-1,$D26:$EE26)/12)*(1+XLOOKUP(U$2,Assumptions!$C$94:$M$94,Assumptions!$C$98:$M$98))))</f>
        <v>-233.5748167</v>
      </c>
      <c r="V26" s="49">
        <f t="array" ref="V26">-(IF(V$2=1,Assumptions!$P27/12,-(SUMIF($D$2:$EE$2,V$2-1,$D26:$EE26)/12)*(1+XLOOKUP(V$2,Assumptions!$C$94:$M$94,Assumptions!$C$98:$M$98))))</f>
        <v>-233.5748167</v>
      </c>
      <c r="W26" s="49">
        <f t="array" ref="W26">-(IF(W$2=1,Assumptions!$P27/12,-(SUMIF($D$2:$EE$2,W$2-1,$D26:$EE26)/12)*(1+XLOOKUP(W$2,Assumptions!$C$94:$M$94,Assumptions!$C$98:$M$98))))</f>
        <v>-233.5748167</v>
      </c>
      <c r="X26" s="49">
        <f t="array" ref="X26">-(IF(X$2=1,Assumptions!$P27/12,-(SUMIF($D$2:$EE$2,X$2-1,$D26:$EE26)/12)*(1+XLOOKUP(X$2,Assumptions!$C$94:$M$94,Assumptions!$C$98:$M$98))))</f>
        <v>-233.5748167</v>
      </c>
      <c r="Y26" s="49">
        <f t="array" ref="Y26">-(IF(Y$2=1,Assumptions!$P27/12,-(SUMIF($D$2:$EE$2,Y$2-1,$D26:$EE26)/12)*(1+XLOOKUP(Y$2,Assumptions!$C$94:$M$94,Assumptions!$C$98:$M$98))))</f>
        <v>-233.5748167</v>
      </c>
      <c r="Z26" s="49">
        <f t="array" ref="Z26">-(IF(Z$2=1,Assumptions!$P27/12,-(SUMIF($D$2:$EE$2,Z$2-1,$D26:$EE26)/12)*(1+XLOOKUP(Z$2,Assumptions!$C$94:$M$94,Assumptions!$C$98:$M$98))))</f>
        <v>-233.5748167</v>
      </c>
      <c r="AA26" s="49">
        <f t="array" ref="AA26">-(IF(AA$2=1,Assumptions!$P27/12,-(SUMIF($D$2:$EE$2,AA$2-1,$D26:$EE26)/12)*(1+XLOOKUP(AA$2,Assumptions!$C$94:$M$94,Assumptions!$C$98:$M$98))))</f>
        <v>-233.5748167</v>
      </c>
      <c r="AB26" s="49">
        <f t="array" ref="AB26">-(IF(AB$2=1,Assumptions!$P27/12,-(SUMIF($D$2:$EE$2,AB$2-1,$D26:$EE26)/12)*(1+XLOOKUP(AB$2,Assumptions!$C$94:$M$94,Assumptions!$C$98:$M$98))))</f>
        <v>-240.5820612</v>
      </c>
      <c r="AC26" s="49">
        <f t="array" ref="AC26">-(IF(AC$2=1,Assumptions!$P27/12,-(SUMIF($D$2:$EE$2,AC$2-1,$D26:$EE26)/12)*(1+XLOOKUP(AC$2,Assumptions!$C$94:$M$94,Assumptions!$C$98:$M$98))))</f>
        <v>-240.5820612</v>
      </c>
      <c r="AD26" s="49">
        <f t="array" ref="AD26">-(IF(AD$2=1,Assumptions!$P27/12,-(SUMIF($D$2:$EE$2,AD$2-1,$D26:$EE26)/12)*(1+XLOOKUP(AD$2,Assumptions!$C$94:$M$94,Assumptions!$C$98:$M$98))))</f>
        <v>-240.5820612</v>
      </c>
      <c r="AE26" s="49">
        <f t="array" ref="AE26">-(IF(AE$2=1,Assumptions!$P27/12,-(SUMIF($D$2:$EE$2,AE$2-1,$D26:$EE26)/12)*(1+XLOOKUP(AE$2,Assumptions!$C$94:$M$94,Assumptions!$C$98:$M$98))))</f>
        <v>-240.5820612</v>
      </c>
      <c r="AF26" s="49">
        <f t="array" ref="AF26">-(IF(AF$2=1,Assumptions!$P27/12,-(SUMIF($D$2:$EE$2,AF$2-1,$D26:$EE26)/12)*(1+XLOOKUP(AF$2,Assumptions!$C$94:$M$94,Assumptions!$C$98:$M$98))))</f>
        <v>-240.5820612</v>
      </c>
      <c r="AG26" s="49">
        <f t="array" ref="AG26">-(IF(AG$2=1,Assumptions!$P27/12,-(SUMIF($D$2:$EE$2,AG$2-1,$D26:$EE26)/12)*(1+XLOOKUP(AG$2,Assumptions!$C$94:$M$94,Assumptions!$C$98:$M$98))))</f>
        <v>-240.5820612</v>
      </c>
      <c r="AH26" s="49">
        <f t="array" ref="AH26">-(IF(AH$2=1,Assumptions!$P27/12,-(SUMIF($D$2:$EE$2,AH$2-1,$D26:$EE26)/12)*(1+XLOOKUP(AH$2,Assumptions!$C$94:$M$94,Assumptions!$C$98:$M$98))))</f>
        <v>-240.5820612</v>
      </c>
      <c r="AI26" s="49">
        <f t="array" ref="AI26">-(IF(AI$2=1,Assumptions!$P27/12,-(SUMIF($D$2:$EE$2,AI$2-1,$D26:$EE26)/12)*(1+XLOOKUP(AI$2,Assumptions!$C$94:$M$94,Assumptions!$C$98:$M$98))))</f>
        <v>-240.5820612</v>
      </c>
      <c r="AJ26" s="49">
        <f t="array" ref="AJ26">-(IF(AJ$2=1,Assumptions!$P27/12,-(SUMIF($D$2:$EE$2,AJ$2-1,$D26:$EE26)/12)*(1+XLOOKUP(AJ$2,Assumptions!$C$94:$M$94,Assumptions!$C$98:$M$98))))</f>
        <v>-240.5820612</v>
      </c>
      <c r="AK26" s="49">
        <f t="array" ref="AK26">-(IF(AK$2=1,Assumptions!$P27/12,-(SUMIF($D$2:$EE$2,AK$2-1,$D26:$EE26)/12)*(1+XLOOKUP(AK$2,Assumptions!$C$94:$M$94,Assumptions!$C$98:$M$98))))</f>
        <v>-240.5820612</v>
      </c>
      <c r="AL26" s="49">
        <f t="array" ref="AL26">-(IF(AL$2=1,Assumptions!$P27/12,-(SUMIF($D$2:$EE$2,AL$2-1,$D26:$EE26)/12)*(1+XLOOKUP(AL$2,Assumptions!$C$94:$M$94,Assumptions!$C$98:$M$98))))</f>
        <v>-240.5820612</v>
      </c>
      <c r="AM26" s="49">
        <f t="array" ref="AM26">-(IF(AM$2=1,Assumptions!$P27/12,-(SUMIF($D$2:$EE$2,AM$2-1,$D26:$EE26)/12)*(1+XLOOKUP(AM$2,Assumptions!$C$94:$M$94,Assumptions!$C$98:$M$98))))</f>
        <v>-240.5820612</v>
      </c>
      <c r="AN26" s="49">
        <f t="array" ref="AN26">-(IF(AN$2=1,Assumptions!$P27/12,-(SUMIF($D$2:$EE$2,AN$2-1,$D26:$EE26)/12)*(1+XLOOKUP(AN$2,Assumptions!$C$94:$M$94,Assumptions!$C$98:$M$98))))</f>
        <v>-247.799523</v>
      </c>
      <c r="AO26" s="49">
        <f t="array" ref="AO26">-(IF(AO$2=1,Assumptions!$P27/12,-(SUMIF($D$2:$EE$2,AO$2-1,$D26:$EE26)/12)*(1+XLOOKUP(AO$2,Assumptions!$C$94:$M$94,Assumptions!$C$98:$M$98))))</f>
        <v>-247.799523</v>
      </c>
      <c r="AP26" s="49">
        <f t="array" ref="AP26">-(IF(AP$2=1,Assumptions!$P27/12,-(SUMIF($D$2:$EE$2,AP$2-1,$D26:$EE26)/12)*(1+XLOOKUP(AP$2,Assumptions!$C$94:$M$94,Assumptions!$C$98:$M$98))))</f>
        <v>-247.799523</v>
      </c>
      <c r="AQ26" s="49">
        <f t="array" ref="AQ26">-(IF(AQ$2=1,Assumptions!$P27/12,-(SUMIF($D$2:$EE$2,AQ$2-1,$D26:$EE26)/12)*(1+XLOOKUP(AQ$2,Assumptions!$C$94:$M$94,Assumptions!$C$98:$M$98))))</f>
        <v>-247.799523</v>
      </c>
      <c r="AR26" s="49">
        <f t="array" ref="AR26">-(IF(AR$2=1,Assumptions!$P27/12,-(SUMIF($D$2:$EE$2,AR$2-1,$D26:$EE26)/12)*(1+XLOOKUP(AR$2,Assumptions!$C$94:$M$94,Assumptions!$C$98:$M$98))))</f>
        <v>-247.799523</v>
      </c>
      <c r="AS26" s="49">
        <f t="array" ref="AS26">-(IF(AS$2=1,Assumptions!$P27/12,-(SUMIF($D$2:$EE$2,AS$2-1,$D26:$EE26)/12)*(1+XLOOKUP(AS$2,Assumptions!$C$94:$M$94,Assumptions!$C$98:$M$98))))</f>
        <v>-247.799523</v>
      </c>
      <c r="AT26" s="49">
        <f t="array" ref="AT26">-(IF(AT$2=1,Assumptions!$P27/12,-(SUMIF($D$2:$EE$2,AT$2-1,$D26:$EE26)/12)*(1+XLOOKUP(AT$2,Assumptions!$C$94:$M$94,Assumptions!$C$98:$M$98))))</f>
        <v>-247.799523</v>
      </c>
      <c r="AU26" s="49">
        <f t="array" ref="AU26">-(IF(AU$2=1,Assumptions!$P27/12,-(SUMIF($D$2:$EE$2,AU$2-1,$D26:$EE26)/12)*(1+XLOOKUP(AU$2,Assumptions!$C$94:$M$94,Assumptions!$C$98:$M$98))))</f>
        <v>-247.799523</v>
      </c>
      <c r="AV26" s="49">
        <f t="array" ref="AV26">-(IF(AV$2=1,Assumptions!$P27/12,-(SUMIF($D$2:$EE$2,AV$2-1,$D26:$EE26)/12)*(1+XLOOKUP(AV$2,Assumptions!$C$94:$M$94,Assumptions!$C$98:$M$98))))</f>
        <v>-247.799523</v>
      </c>
      <c r="AW26" s="49">
        <f t="array" ref="AW26">-(IF(AW$2=1,Assumptions!$P27/12,-(SUMIF($D$2:$EE$2,AW$2-1,$D26:$EE26)/12)*(1+XLOOKUP(AW$2,Assumptions!$C$94:$M$94,Assumptions!$C$98:$M$98))))</f>
        <v>-247.799523</v>
      </c>
      <c r="AX26" s="49">
        <f t="array" ref="AX26">-(IF(AX$2=1,Assumptions!$P27/12,-(SUMIF($D$2:$EE$2,AX$2-1,$D26:$EE26)/12)*(1+XLOOKUP(AX$2,Assumptions!$C$94:$M$94,Assumptions!$C$98:$M$98))))</f>
        <v>-247.799523</v>
      </c>
      <c r="AY26" s="49">
        <f t="array" ref="AY26">-(IF(AY$2=1,Assumptions!$P27/12,-(SUMIF($D$2:$EE$2,AY$2-1,$D26:$EE26)/12)*(1+XLOOKUP(AY$2,Assumptions!$C$94:$M$94,Assumptions!$C$98:$M$98))))</f>
        <v>-247.799523</v>
      </c>
      <c r="AZ26" s="49">
        <f t="array" ref="AZ26">-(IF(AZ$2=1,Assumptions!$P27/12,-(SUMIF($D$2:$EE$2,AZ$2-1,$D26:$EE26)/12)*(1+XLOOKUP(AZ$2,Assumptions!$C$94:$M$94,Assumptions!$C$98:$M$98))))</f>
        <v>-255.2335087</v>
      </c>
      <c r="BA26" s="49">
        <f t="array" ref="BA26">-(IF(BA$2=1,Assumptions!$P27/12,-(SUMIF($D$2:$EE$2,BA$2-1,$D26:$EE26)/12)*(1+XLOOKUP(BA$2,Assumptions!$C$94:$M$94,Assumptions!$C$98:$M$98))))</f>
        <v>-255.2335087</v>
      </c>
      <c r="BB26" s="49">
        <f t="array" ref="BB26">-(IF(BB$2=1,Assumptions!$P27/12,-(SUMIF($D$2:$EE$2,BB$2-1,$D26:$EE26)/12)*(1+XLOOKUP(BB$2,Assumptions!$C$94:$M$94,Assumptions!$C$98:$M$98))))</f>
        <v>-255.2335087</v>
      </c>
      <c r="BC26" s="49">
        <f t="array" ref="BC26">-(IF(BC$2=1,Assumptions!$P27/12,-(SUMIF($D$2:$EE$2,BC$2-1,$D26:$EE26)/12)*(1+XLOOKUP(BC$2,Assumptions!$C$94:$M$94,Assumptions!$C$98:$M$98))))</f>
        <v>-255.2335087</v>
      </c>
      <c r="BD26" s="49">
        <f t="array" ref="BD26">-(IF(BD$2=1,Assumptions!$P27/12,-(SUMIF($D$2:$EE$2,BD$2-1,$D26:$EE26)/12)*(1+XLOOKUP(BD$2,Assumptions!$C$94:$M$94,Assumptions!$C$98:$M$98))))</f>
        <v>-255.2335087</v>
      </c>
      <c r="BE26" s="49">
        <f t="array" ref="BE26">-(IF(BE$2=1,Assumptions!$P27/12,-(SUMIF($D$2:$EE$2,BE$2-1,$D26:$EE26)/12)*(1+XLOOKUP(BE$2,Assumptions!$C$94:$M$94,Assumptions!$C$98:$M$98))))</f>
        <v>-255.2335087</v>
      </c>
      <c r="BF26" s="49">
        <f t="array" ref="BF26">-(IF(BF$2=1,Assumptions!$P27/12,-(SUMIF($D$2:$EE$2,BF$2-1,$D26:$EE26)/12)*(1+XLOOKUP(BF$2,Assumptions!$C$94:$M$94,Assumptions!$C$98:$M$98))))</f>
        <v>-255.2335087</v>
      </c>
      <c r="BG26" s="49">
        <f t="array" ref="BG26">-(IF(BG$2=1,Assumptions!$P27/12,-(SUMIF($D$2:$EE$2,BG$2-1,$D26:$EE26)/12)*(1+XLOOKUP(BG$2,Assumptions!$C$94:$M$94,Assumptions!$C$98:$M$98))))</f>
        <v>-255.2335087</v>
      </c>
      <c r="BH26" s="49">
        <f t="array" ref="BH26">-(IF(BH$2=1,Assumptions!$P27/12,-(SUMIF($D$2:$EE$2,BH$2-1,$D26:$EE26)/12)*(1+XLOOKUP(BH$2,Assumptions!$C$94:$M$94,Assumptions!$C$98:$M$98))))</f>
        <v>-255.2335087</v>
      </c>
      <c r="BI26" s="49">
        <f t="array" ref="BI26">-(IF(BI$2=1,Assumptions!$P27/12,-(SUMIF($D$2:$EE$2,BI$2-1,$D26:$EE26)/12)*(1+XLOOKUP(BI$2,Assumptions!$C$94:$M$94,Assumptions!$C$98:$M$98))))</f>
        <v>-255.2335087</v>
      </c>
      <c r="BJ26" s="49">
        <f t="array" ref="BJ26">-(IF(BJ$2=1,Assumptions!$P27/12,-(SUMIF($D$2:$EE$2,BJ$2-1,$D26:$EE26)/12)*(1+XLOOKUP(BJ$2,Assumptions!$C$94:$M$94,Assumptions!$C$98:$M$98))))</f>
        <v>-255.2335087</v>
      </c>
      <c r="BK26" s="49">
        <f t="array" ref="BK26">-(IF(BK$2=1,Assumptions!$P27/12,-(SUMIF($D$2:$EE$2,BK$2-1,$D26:$EE26)/12)*(1+XLOOKUP(BK$2,Assumptions!$C$94:$M$94,Assumptions!$C$98:$M$98))))</f>
        <v>-255.2335087</v>
      </c>
      <c r="BL26" s="49">
        <f t="array" ref="BL26">-(IF(BL$2=1,Assumptions!$P27/12,-(SUMIF($D$2:$EE$2,BL$2-1,$D26:$EE26)/12)*(1+XLOOKUP(BL$2,Assumptions!$C$94:$M$94,Assumptions!$C$98:$M$98))))</f>
        <v>-262.890514</v>
      </c>
      <c r="BM26" s="49">
        <f t="array" ref="BM26">-(IF(BM$2=1,Assumptions!$P27/12,-(SUMIF($D$2:$EE$2,BM$2-1,$D26:$EE26)/12)*(1+XLOOKUP(BM$2,Assumptions!$C$94:$M$94,Assumptions!$C$98:$M$98))))</f>
        <v>-262.890514</v>
      </c>
      <c r="BN26" s="49">
        <f t="array" ref="BN26">-(IF(BN$2=1,Assumptions!$P27/12,-(SUMIF($D$2:$EE$2,BN$2-1,$D26:$EE26)/12)*(1+XLOOKUP(BN$2,Assumptions!$C$94:$M$94,Assumptions!$C$98:$M$98))))</f>
        <v>-262.890514</v>
      </c>
      <c r="BO26" s="49">
        <f t="array" ref="BO26">-(IF(BO$2=1,Assumptions!$P27/12,-(SUMIF($D$2:$EE$2,BO$2-1,$D26:$EE26)/12)*(1+XLOOKUP(BO$2,Assumptions!$C$94:$M$94,Assumptions!$C$98:$M$98))))</f>
        <v>-262.890514</v>
      </c>
      <c r="BP26" s="49">
        <f t="array" ref="BP26">-(IF(BP$2=1,Assumptions!$P27/12,-(SUMIF($D$2:$EE$2,BP$2-1,$D26:$EE26)/12)*(1+XLOOKUP(BP$2,Assumptions!$C$94:$M$94,Assumptions!$C$98:$M$98))))</f>
        <v>-262.890514</v>
      </c>
      <c r="BQ26" s="49">
        <f t="array" ref="BQ26">-(IF(BQ$2=1,Assumptions!$P27/12,-(SUMIF($D$2:$EE$2,BQ$2-1,$D26:$EE26)/12)*(1+XLOOKUP(BQ$2,Assumptions!$C$94:$M$94,Assumptions!$C$98:$M$98))))</f>
        <v>-262.890514</v>
      </c>
      <c r="BR26" s="49">
        <f t="array" ref="BR26">-(IF(BR$2=1,Assumptions!$P27/12,-(SUMIF($D$2:$EE$2,BR$2-1,$D26:$EE26)/12)*(1+XLOOKUP(BR$2,Assumptions!$C$94:$M$94,Assumptions!$C$98:$M$98))))</f>
        <v>-262.890514</v>
      </c>
      <c r="BS26" s="49">
        <f t="array" ref="BS26">-(IF(BS$2=1,Assumptions!$P27/12,-(SUMIF($D$2:$EE$2,BS$2-1,$D26:$EE26)/12)*(1+XLOOKUP(BS$2,Assumptions!$C$94:$M$94,Assumptions!$C$98:$M$98))))</f>
        <v>-262.890514</v>
      </c>
      <c r="BT26" s="49">
        <f t="array" ref="BT26">-(IF(BT$2=1,Assumptions!$P27/12,-(SUMIF($D$2:$EE$2,BT$2-1,$D26:$EE26)/12)*(1+XLOOKUP(BT$2,Assumptions!$C$94:$M$94,Assumptions!$C$98:$M$98))))</f>
        <v>-262.890514</v>
      </c>
      <c r="BU26" s="49">
        <f t="array" ref="BU26">-(IF(BU$2=1,Assumptions!$P27/12,-(SUMIF($D$2:$EE$2,BU$2-1,$D26:$EE26)/12)*(1+XLOOKUP(BU$2,Assumptions!$C$94:$M$94,Assumptions!$C$98:$M$98))))</f>
        <v>-262.890514</v>
      </c>
      <c r="BV26" s="49">
        <f t="array" ref="BV26">-(IF(BV$2=1,Assumptions!$P27/12,-(SUMIF($D$2:$EE$2,BV$2-1,$D26:$EE26)/12)*(1+XLOOKUP(BV$2,Assumptions!$C$94:$M$94,Assumptions!$C$98:$M$98))))</f>
        <v>-262.890514</v>
      </c>
      <c r="BW26" s="49">
        <f t="array" ref="BW26">-(IF(BW$2=1,Assumptions!$P27/12,-(SUMIF($D$2:$EE$2,BW$2-1,$D26:$EE26)/12)*(1+XLOOKUP(BW$2,Assumptions!$C$94:$M$94,Assumptions!$C$98:$M$98))))</f>
        <v>-262.890514</v>
      </c>
      <c r="BX26" s="49">
        <f t="array" ref="BX26">-(IF(BX$2=1,Assumptions!$P27/12,-(SUMIF($D$2:$EE$2,BX$2-1,$D26:$EE26)/12)*(1+XLOOKUP(BX$2,Assumptions!$C$94:$M$94,Assumptions!$C$98:$M$98))))</f>
        <v>-270.7772294</v>
      </c>
      <c r="BY26" s="49">
        <f t="array" ref="BY26">-(IF(BY$2=1,Assumptions!$P27/12,-(SUMIF($D$2:$EE$2,BY$2-1,$D26:$EE26)/12)*(1+XLOOKUP(BY$2,Assumptions!$C$94:$M$94,Assumptions!$C$98:$M$98))))</f>
        <v>-270.7772294</v>
      </c>
      <c r="BZ26" s="49">
        <f t="array" ref="BZ26">-(IF(BZ$2=1,Assumptions!$P27/12,-(SUMIF($D$2:$EE$2,BZ$2-1,$D26:$EE26)/12)*(1+XLOOKUP(BZ$2,Assumptions!$C$94:$M$94,Assumptions!$C$98:$M$98))))</f>
        <v>-270.7772294</v>
      </c>
      <c r="CA26" s="49">
        <f t="array" ref="CA26">-(IF(CA$2=1,Assumptions!$P27/12,-(SUMIF($D$2:$EE$2,CA$2-1,$D26:$EE26)/12)*(1+XLOOKUP(CA$2,Assumptions!$C$94:$M$94,Assumptions!$C$98:$M$98))))</f>
        <v>-270.7772294</v>
      </c>
      <c r="CB26" s="49">
        <f t="array" ref="CB26">-(IF(CB$2=1,Assumptions!$P27/12,-(SUMIF($D$2:$EE$2,CB$2-1,$D26:$EE26)/12)*(1+XLOOKUP(CB$2,Assumptions!$C$94:$M$94,Assumptions!$C$98:$M$98))))</f>
        <v>-270.7772294</v>
      </c>
      <c r="CC26" s="49">
        <f t="array" ref="CC26">-(IF(CC$2=1,Assumptions!$P27/12,-(SUMIF($D$2:$EE$2,CC$2-1,$D26:$EE26)/12)*(1+XLOOKUP(CC$2,Assumptions!$C$94:$M$94,Assumptions!$C$98:$M$98))))</f>
        <v>-270.7772294</v>
      </c>
      <c r="CD26" s="49">
        <f t="array" ref="CD26">-(IF(CD$2=1,Assumptions!$P27/12,-(SUMIF($D$2:$EE$2,CD$2-1,$D26:$EE26)/12)*(1+XLOOKUP(CD$2,Assumptions!$C$94:$M$94,Assumptions!$C$98:$M$98))))</f>
        <v>-270.7772294</v>
      </c>
      <c r="CE26" s="49">
        <f t="array" ref="CE26">-(IF(CE$2=1,Assumptions!$P27/12,-(SUMIF($D$2:$EE$2,CE$2-1,$D26:$EE26)/12)*(1+XLOOKUP(CE$2,Assumptions!$C$94:$M$94,Assumptions!$C$98:$M$98))))</f>
        <v>-270.7772294</v>
      </c>
      <c r="CF26" s="49">
        <f t="array" ref="CF26">-(IF(CF$2=1,Assumptions!$P27/12,-(SUMIF($D$2:$EE$2,CF$2-1,$D26:$EE26)/12)*(1+XLOOKUP(CF$2,Assumptions!$C$94:$M$94,Assumptions!$C$98:$M$98))))</f>
        <v>-270.7772294</v>
      </c>
      <c r="CG26" s="49">
        <f t="array" ref="CG26">-(IF(CG$2=1,Assumptions!$P27/12,-(SUMIF($D$2:$EE$2,CG$2-1,$D26:$EE26)/12)*(1+XLOOKUP(CG$2,Assumptions!$C$94:$M$94,Assumptions!$C$98:$M$98))))</f>
        <v>-270.7772294</v>
      </c>
      <c r="CH26" s="49">
        <f t="array" ref="CH26">-(IF(CH$2=1,Assumptions!$P27/12,-(SUMIF($D$2:$EE$2,CH$2-1,$D26:$EE26)/12)*(1+XLOOKUP(CH$2,Assumptions!$C$94:$M$94,Assumptions!$C$98:$M$98))))</f>
        <v>-270.7772294</v>
      </c>
      <c r="CI26" s="49">
        <f t="array" ref="CI26">-(IF(CI$2=1,Assumptions!$P27/12,-(SUMIF($D$2:$EE$2,CI$2-1,$D26:$EE26)/12)*(1+XLOOKUP(CI$2,Assumptions!$C$94:$M$94,Assumptions!$C$98:$M$98))))</f>
        <v>-270.7772294</v>
      </c>
      <c r="CJ26" s="49">
        <f t="array" ref="CJ26">-(IF(CJ$2=1,Assumptions!$P27/12,-(SUMIF($D$2:$EE$2,CJ$2-1,$D26:$EE26)/12)*(1+XLOOKUP(CJ$2,Assumptions!$C$94:$M$94,Assumptions!$C$98:$M$98))))</f>
        <v>-278.9005463</v>
      </c>
      <c r="CK26" s="49">
        <f t="array" ref="CK26">-(IF(CK$2=1,Assumptions!$P27/12,-(SUMIF($D$2:$EE$2,CK$2-1,$D26:$EE26)/12)*(1+XLOOKUP(CK$2,Assumptions!$C$94:$M$94,Assumptions!$C$98:$M$98))))</f>
        <v>-278.9005463</v>
      </c>
      <c r="CL26" s="49">
        <f t="array" ref="CL26">-(IF(CL$2=1,Assumptions!$P27/12,-(SUMIF($D$2:$EE$2,CL$2-1,$D26:$EE26)/12)*(1+XLOOKUP(CL$2,Assumptions!$C$94:$M$94,Assumptions!$C$98:$M$98))))</f>
        <v>-278.9005463</v>
      </c>
      <c r="CM26" s="49">
        <f t="array" ref="CM26">-(IF(CM$2=1,Assumptions!$P27/12,-(SUMIF($D$2:$EE$2,CM$2-1,$D26:$EE26)/12)*(1+XLOOKUP(CM$2,Assumptions!$C$94:$M$94,Assumptions!$C$98:$M$98))))</f>
        <v>-278.9005463</v>
      </c>
      <c r="CN26" s="49">
        <f t="array" ref="CN26">-(IF(CN$2=1,Assumptions!$P27/12,-(SUMIF($D$2:$EE$2,CN$2-1,$D26:$EE26)/12)*(1+XLOOKUP(CN$2,Assumptions!$C$94:$M$94,Assumptions!$C$98:$M$98))))</f>
        <v>-278.9005463</v>
      </c>
      <c r="CO26" s="49">
        <f t="array" ref="CO26">-(IF(CO$2=1,Assumptions!$P27/12,-(SUMIF($D$2:$EE$2,CO$2-1,$D26:$EE26)/12)*(1+XLOOKUP(CO$2,Assumptions!$C$94:$M$94,Assumptions!$C$98:$M$98))))</f>
        <v>-278.9005463</v>
      </c>
      <c r="CP26" s="49">
        <f t="array" ref="CP26">-(IF(CP$2=1,Assumptions!$P27/12,-(SUMIF($D$2:$EE$2,CP$2-1,$D26:$EE26)/12)*(1+XLOOKUP(CP$2,Assumptions!$C$94:$M$94,Assumptions!$C$98:$M$98))))</f>
        <v>-278.9005463</v>
      </c>
      <c r="CQ26" s="49">
        <f t="array" ref="CQ26">-(IF(CQ$2=1,Assumptions!$P27/12,-(SUMIF($D$2:$EE$2,CQ$2-1,$D26:$EE26)/12)*(1+XLOOKUP(CQ$2,Assumptions!$C$94:$M$94,Assumptions!$C$98:$M$98))))</f>
        <v>-278.9005463</v>
      </c>
      <c r="CR26" s="49">
        <f t="array" ref="CR26">-(IF(CR$2=1,Assumptions!$P27/12,-(SUMIF($D$2:$EE$2,CR$2-1,$D26:$EE26)/12)*(1+XLOOKUP(CR$2,Assumptions!$C$94:$M$94,Assumptions!$C$98:$M$98))))</f>
        <v>-278.9005463</v>
      </c>
      <c r="CS26" s="49">
        <f t="array" ref="CS26">-(IF(CS$2=1,Assumptions!$P27/12,-(SUMIF($D$2:$EE$2,CS$2-1,$D26:$EE26)/12)*(1+XLOOKUP(CS$2,Assumptions!$C$94:$M$94,Assumptions!$C$98:$M$98))))</f>
        <v>-278.9005463</v>
      </c>
      <c r="CT26" s="49">
        <f t="array" ref="CT26">-(IF(CT$2=1,Assumptions!$P27/12,-(SUMIF($D$2:$EE$2,CT$2-1,$D26:$EE26)/12)*(1+XLOOKUP(CT$2,Assumptions!$C$94:$M$94,Assumptions!$C$98:$M$98))))</f>
        <v>-278.9005463</v>
      </c>
      <c r="CU26" s="49">
        <f t="array" ref="CU26">-(IF(CU$2=1,Assumptions!$P27/12,-(SUMIF($D$2:$EE$2,CU$2-1,$D26:$EE26)/12)*(1+XLOOKUP(CU$2,Assumptions!$C$94:$M$94,Assumptions!$C$98:$M$98))))</f>
        <v>-278.9005463</v>
      </c>
      <c r="CV26" s="49">
        <f t="array" ref="CV26">-(IF(CV$2=1,Assumptions!$P27/12,-(SUMIF($D$2:$EE$2,CV$2-1,$D26:$EE26)/12)*(1+XLOOKUP(CV$2,Assumptions!$C$94:$M$94,Assumptions!$C$98:$M$98))))</f>
        <v>-287.2675626</v>
      </c>
      <c r="CW26" s="49">
        <f t="array" ref="CW26">-(IF(CW$2=1,Assumptions!$P27/12,-(SUMIF($D$2:$EE$2,CW$2-1,$D26:$EE26)/12)*(1+XLOOKUP(CW$2,Assumptions!$C$94:$M$94,Assumptions!$C$98:$M$98))))</f>
        <v>-287.2675626</v>
      </c>
      <c r="CX26" s="49">
        <f t="array" ref="CX26">-(IF(CX$2=1,Assumptions!$P27/12,-(SUMIF($D$2:$EE$2,CX$2-1,$D26:$EE26)/12)*(1+XLOOKUP(CX$2,Assumptions!$C$94:$M$94,Assumptions!$C$98:$M$98))))</f>
        <v>-287.2675626</v>
      </c>
      <c r="CY26" s="49">
        <f t="array" ref="CY26">-(IF(CY$2=1,Assumptions!$P27/12,-(SUMIF($D$2:$EE$2,CY$2-1,$D26:$EE26)/12)*(1+XLOOKUP(CY$2,Assumptions!$C$94:$M$94,Assumptions!$C$98:$M$98))))</f>
        <v>-287.2675626</v>
      </c>
      <c r="CZ26" s="49">
        <f t="array" ref="CZ26">-(IF(CZ$2=1,Assumptions!$P27/12,-(SUMIF($D$2:$EE$2,CZ$2-1,$D26:$EE26)/12)*(1+XLOOKUP(CZ$2,Assumptions!$C$94:$M$94,Assumptions!$C$98:$M$98))))</f>
        <v>-287.2675626</v>
      </c>
      <c r="DA26" s="49">
        <f t="array" ref="DA26">-(IF(DA$2=1,Assumptions!$P27/12,-(SUMIF($D$2:$EE$2,DA$2-1,$D26:$EE26)/12)*(1+XLOOKUP(DA$2,Assumptions!$C$94:$M$94,Assumptions!$C$98:$M$98))))</f>
        <v>-287.2675626</v>
      </c>
      <c r="DB26" s="49">
        <f t="array" ref="DB26">-(IF(DB$2=1,Assumptions!$P27/12,-(SUMIF($D$2:$EE$2,DB$2-1,$D26:$EE26)/12)*(1+XLOOKUP(DB$2,Assumptions!$C$94:$M$94,Assumptions!$C$98:$M$98))))</f>
        <v>-287.2675626</v>
      </c>
      <c r="DC26" s="49">
        <f t="array" ref="DC26">-(IF(DC$2=1,Assumptions!$P27/12,-(SUMIF($D$2:$EE$2,DC$2-1,$D26:$EE26)/12)*(1+XLOOKUP(DC$2,Assumptions!$C$94:$M$94,Assumptions!$C$98:$M$98))))</f>
        <v>-287.2675626</v>
      </c>
      <c r="DD26" s="49">
        <f t="array" ref="DD26">-(IF(DD$2=1,Assumptions!$P27/12,-(SUMIF($D$2:$EE$2,DD$2-1,$D26:$EE26)/12)*(1+XLOOKUP(DD$2,Assumptions!$C$94:$M$94,Assumptions!$C$98:$M$98))))</f>
        <v>-287.2675626</v>
      </c>
      <c r="DE26" s="49">
        <f t="array" ref="DE26">-(IF(DE$2=1,Assumptions!$P27/12,-(SUMIF($D$2:$EE$2,DE$2-1,$D26:$EE26)/12)*(1+XLOOKUP(DE$2,Assumptions!$C$94:$M$94,Assumptions!$C$98:$M$98))))</f>
        <v>-287.2675626</v>
      </c>
      <c r="DF26" s="49">
        <f t="array" ref="DF26">-(IF(DF$2=1,Assumptions!$P27/12,-(SUMIF($D$2:$EE$2,DF$2-1,$D26:$EE26)/12)*(1+XLOOKUP(DF$2,Assumptions!$C$94:$M$94,Assumptions!$C$98:$M$98))))</f>
        <v>-287.2675626</v>
      </c>
      <c r="DG26" s="49">
        <f t="array" ref="DG26">-(IF(DG$2=1,Assumptions!$P27/12,-(SUMIF($D$2:$EE$2,DG$2-1,$D26:$EE26)/12)*(1+XLOOKUP(DG$2,Assumptions!$C$94:$M$94,Assumptions!$C$98:$M$98))))</f>
        <v>-287.2675626</v>
      </c>
      <c r="DH26" s="49">
        <f t="array" ref="DH26">-(IF(DH$2=1,Assumptions!$P27/12,-(SUMIF($D$2:$EE$2,DH$2-1,$D26:$EE26)/12)*(1+XLOOKUP(DH$2,Assumptions!$C$94:$M$94,Assumptions!$C$98:$M$98))))</f>
        <v>-295.8855895</v>
      </c>
      <c r="DI26" s="49">
        <f t="array" ref="DI26">-(IF(DI$2=1,Assumptions!$P27/12,-(SUMIF($D$2:$EE$2,DI$2-1,$D26:$EE26)/12)*(1+XLOOKUP(DI$2,Assumptions!$C$94:$M$94,Assumptions!$C$98:$M$98))))</f>
        <v>-295.8855895</v>
      </c>
      <c r="DJ26" s="49">
        <f t="array" ref="DJ26">-(IF(DJ$2=1,Assumptions!$P27/12,-(SUMIF($D$2:$EE$2,DJ$2-1,$D26:$EE26)/12)*(1+XLOOKUP(DJ$2,Assumptions!$C$94:$M$94,Assumptions!$C$98:$M$98))))</f>
        <v>-295.8855895</v>
      </c>
      <c r="DK26" s="49">
        <f t="array" ref="DK26">-(IF(DK$2=1,Assumptions!$P27/12,-(SUMIF($D$2:$EE$2,DK$2-1,$D26:$EE26)/12)*(1+XLOOKUP(DK$2,Assumptions!$C$94:$M$94,Assumptions!$C$98:$M$98))))</f>
        <v>-295.8855895</v>
      </c>
      <c r="DL26" s="49">
        <f t="array" ref="DL26">-(IF(DL$2=1,Assumptions!$P27/12,-(SUMIF($D$2:$EE$2,DL$2-1,$D26:$EE26)/12)*(1+XLOOKUP(DL$2,Assumptions!$C$94:$M$94,Assumptions!$C$98:$M$98))))</f>
        <v>-295.8855895</v>
      </c>
      <c r="DM26" s="49">
        <f t="array" ref="DM26">-(IF(DM$2=1,Assumptions!$P27/12,-(SUMIF($D$2:$EE$2,DM$2-1,$D26:$EE26)/12)*(1+XLOOKUP(DM$2,Assumptions!$C$94:$M$94,Assumptions!$C$98:$M$98))))</f>
        <v>-295.8855895</v>
      </c>
      <c r="DN26" s="49">
        <f t="array" ref="DN26">-(IF(DN$2=1,Assumptions!$P27/12,-(SUMIF($D$2:$EE$2,DN$2-1,$D26:$EE26)/12)*(1+XLOOKUP(DN$2,Assumptions!$C$94:$M$94,Assumptions!$C$98:$M$98))))</f>
        <v>-295.8855895</v>
      </c>
      <c r="DO26" s="49">
        <f t="array" ref="DO26">-(IF(DO$2=1,Assumptions!$P27/12,-(SUMIF($D$2:$EE$2,DO$2-1,$D26:$EE26)/12)*(1+XLOOKUP(DO$2,Assumptions!$C$94:$M$94,Assumptions!$C$98:$M$98))))</f>
        <v>-295.8855895</v>
      </c>
      <c r="DP26" s="49">
        <f t="array" ref="DP26">-(IF(DP$2=1,Assumptions!$P27/12,-(SUMIF($D$2:$EE$2,DP$2-1,$D26:$EE26)/12)*(1+XLOOKUP(DP$2,Assumptions!$C$94:$M$94,Assumptions!$C$98:$M$98))))</f>
        <v>-295.8855895</v>
      </c>
      <c r="DQ26" s="49">
        <f t="array" ref="DQ26">-(IF(DQ$2=1,Assumptions!$P27/12,-(SUMIF($D$2:$EE$2,DQ$2-1,$D26:$EE26)/12)*(1+XLOOKUP(DQ$2,Assumptions!$C$94:$M$94,Assumptions!$C$98:$M$98))))</f>
        <v>-295.8855895</v>
      </c>
      <c r="DR26" s="49">
        <f t="array" ref="DR26">-(IF(DR$2=1,Assumptions!$P27/12,-(SUMIF($D$2:$EE$2,DR$2-1,$D26:$EE26)/12)*(1+XLOOKUP(DR$2,Assumptions!$C$94:$M$94,Assumptions!$C$98:$M$98))))</f>
        <v>-295.8855895</v>
      </c>
      <c r="DS26" s="49">
        <f t="array" ref="DS26">-(IF(DS$2=1,Assumptions!$P27/12,-(SUMIF($D$2:$EE$2,DS$2-1,$D26:$EE26)/12)*(1+XLOOKUP(DS$2,Assumptions!$C$94:$M$94,Assumptions!$C$98:$M$98))))</f>
        <v>-295.8855895</v>
      </c>
      <c r="DT26" s="49">
        <f t="array" ref="DT26">-(IF(DT$2=1,Assumptions!$P27/12,-(SUMIF($D$2:$EE$2,DT$2-1,$D26:$EE26)/12)*(1+XLOOKUP(DT$2,Assumptions!$C$94:$M$94,Assumptions!$C$98:$M$98))))</f>
        <v>-304.7621572</v>
      </c>
      <c r="DU26" s="49">
        <f t="array" ref="DU26">-(IF(DU$2=1,Assumptions!$P27/12,-(SUMIF($D$2:$EE$2,DU$2-1,$D26:$EE26)/12)*(1+XLOOKUP(DU$2,Assumptions!$C$94:$M$94,Assumptions!$C$98:$M$98))))</f>
        <v>-304.7621572</v>
      </c>
      <c r="DV26" s="49">
        <f t="array" ref="DV26">-(IF(DV$2=1,Assumptions!$P27/12,-(SUMIF($D$2:$EE$2,DV$2-1,$D26:$EE26)/12)*(1+XLOOKUP(DV$2,Assumptions!$C$94:$M$94,Assumptions!$C$98:$M$98))))</f>
        <v>-304.7621572</v>
      </c>
      <c r="DW26" s="49">
        <f t="array" ref="DW26">-(IF(DW$2=1,Assumptions!$P27/12,-(SUMIF($D$2:$EE$2,DW$2-1,$D26:$EE26)/12)*(1+XLOOKUP(DW$2,Assumptions!$C$94:$M$94,Assumptions!$C$98:$M$98))))</f>
        <v>-304.7621572</v>
      </c>
      <c r="DX26" s="49">
        <f t="array" ref="DX26">-(IF(DX$2=1,Assumptions!$P27/12,-(SUMIF($D$2:$EE$2,DX$2-1,$D26:$EE26)/12)*(1+XLOOKUP(DX$2,Assumptions!$C$94:$M$94,Assumptions!$C$98:$M$98))))</f>
        <v>-304.7621572</v>
      </c>
      <c r="DY26" s="49">
        <f t="array" ref="DY26">-(IF(DY$2=1,Assumptions!$P27/12,-(SUMIF($D$2:$EE$2,DY$2-1,$D26:$EE26)/12)*(1+XLOOKUP(DY$2,Assumptions!$C$94:$M$94,Assumptions!$C$98:$M$98))))</f>
        <v>-304.7621572</v>
      </c>
      <c r="DZ26" s="49">
        <f t="array" ref="DZ26">-(IF(DZ$2=1,Assumptions!$P27/12,-(SUMIF($D$2:$EE$2,DZ$2-1,$D26:$EE26)/12)*(1+XLOOKUP(DZ$2,Assumptions!$C$94:$M$94,Assumptions!$C$98:$M$98))))</f>
        <v>-304.7621572</v>
      </c>
      <c r="EA26" s="49">
        <f t="array" ref="EA26">-(IF(EA$2=1,Assumptions!$P27/12,-(SUMIF($D$2:$EE$2,EA$2-1,$D26:$EE26)/12)*(1+XLOOKUP(EA$2,Assumptions!$C$94:$M$94,Assumptions!$C$98:$M$98))))</f>
        <v>-304.7621572</v>
      </c>
      <c r="EB26" s="49">
        <f t="array" ref="EB26">-(IF(EB$2=1,Assumptions!$P27/12,-(SUMIF($D$2:$EE$2,EB$2-1,$D26:$EE26)/12)*(1+XLOOKUP(EB$2,Assumptions!$C$94:$M$94,Assumptions!$C$98:$M$98))))</f>
        <v>-304.7621572</v>
      </c>
      <c r="EC26" s="49">
        <f t="array" ref="EC26">-(IF(EC$2=1,Assumptions!$P27/12,-(SUMIF($D$2:$EE$2,EC$2-1,$D26:$EE26)/12)*(1+XLOOKUP(EC$2,Assumptions!$C$94:$M$94,Assumptions!$C$98:$M$98))))</f>
        <v>-304.7621572</v>
      </c>
      <c r="ED26" s="49">
        <f t="array" ref="ED26">-(IF(ED$2=1,Assumptions!$P27/12,-(SUMIF($D$2:$EE$2,ED$2-1,$D26:$EE26)/12)*(1+XLOOKUP(ED$2,Assumptions!$C$94:$M$94,Assumptions!$C$98:$M$98))))</f>
        <v>-304.7621572</v>
      </c>
      <c r="EE26" s="49">
        <f t="array" ref="EE26">-(IF(EE$2=1,Assumptions!$P27/12,-(SUMIF($D$2:$EE$2,EE$2-1,$D26:$EE26)/12)*(1+XLOOKUP(EE$2,Assumptions!$C$94:$M$94,Assumptions!$C$98:$M$98))))</f>
        <v>-304.7621572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49">
        <f t="array" ref="D27">-(IF(D$2=1,Assumptions!$P28/12,-(SUMIF($D$2:$EE$2,D$2-1,$D27:$EE27)/12)*(1+XLOOKUP(D$2,Assumptions!$C$94:$M$94,Assumptions!$C$98:$M$98))))</f>
        <v>-1355.599308</v>
      </c>
      <c r="E27" s="49">
        <f t="array" ref="E27">-(IF(E$2=1,Assumptions!$P28/12,-(SUMIF($D$2:$EE$2,E$2-1,$D27:$EE27)/12)*(1+XLOOKUP(E$2,Assumptions!$C$94:$M$94,Assumptions!$C$98:$M$98))))</f>
        <v>-1355.599308</v>
      </c>
      <c r="F27" s="49">
        <f t="array" ref="F27">-(IF(F$2=1,Assumptions!$P28/12,-(SUMIF($D$2:$EE$2,F$2-1,$D27:$EE27)/12)*(1+XLOOKUP(F$2,Assumptions!$C$94:$M$94,Assumptions!$C$98:$M$98))))</f>
        <v>-1355.599308</v>
      </c>
      <c r="G27" s="49">
        <f t="array" ref="G27">-(IF(G$2=1,Assumptions!$P28/12,-(SUMIF($D$2:$EE$2,G$2-1,$D27:$EE27)/12)*(1+XLOOKUP(G$2,Assumptions!$C$94:$M$94,Assumptions!$C$98:$M$98))))</f>
        <v>-1355.599308</v>
      </c>
      <c r="H27" s="49">
        <f t="array" ref="H27">-(IF(H$2=1,Assumptions!$P28/12,-(SUMIF($D$2:$EE$2,H$2-1,$D27:$EE27)/12)*(1+XLOOKUP(H$2,Assumptions!$C$94:$M$94,Assumptions!$C$98:$M$98))))</f>
        <v>-1355.599308</v>
      </c>
      <c r="I27" s="49">
        <f t="array" ref="I27">-(IF(I$2=1,Assumptions!$P28/12,-(SUMIF($D$2:$EE$2,I$2-1,$D27:$EE27)/12)*(1+XLOOKUP(I$2,Assumptions!$C$94:$M$94,Assumptions!$C$98:$M$98))))</f>
        <v>-1355.599308</v>
      </c>
      <c r="J27" s="49">
        <f t="array" ref="J27">-(IF(J$2=1,Assumptions!$P28/12,-(SUMIF($D$2:$EE$2,J$2-1,$D27:$EE27)/12)*(1+XLOOKUP(J$2,Assumptions!$C$94:$M$94,Assumptions!$C$98:$M$98))))</f>
        <v>-1355.599308</v>
      </c>
      <c r="K27" s="49">
        <f t="array" ref="K27">-(IF(K$2=1,Assumptions!$P28/12,-(SUMIF($D$2:$EE$2,K$2-1,$D27:$EE27)/12)*(1+XLOOKUP(K$2,Assumptions!$C$94:$M$94,Assumptions!$C$98:$M$98))))</f>
        <v>-1355.599308</v>
      </c>
      <c r="L27" s="49">
        <f t="array" ref="L27">-(IF(L$2=1,Assumptions!$P28/12,-(SUMIF($D$2:$EE$2,L$2-1,$D27:$EE27)/12)*(1+XLOOKUP(L$2,Assumptions!$C$94:$M$94,Assumptions!$C$98:$M$98))))</f>
        <v>-1355.599308</v>
      </c>
      <c r="M27" s="49">
        <f t="array" ref="M27">-(IF(M$2=1,Assumptions!$P28/12,-(SUMIF($D$2:$EE$2,M$2-1,$D27:$EE27)/12)*(1+XLOOKUP(M$2,Assumptions!$C$94:$M$94,Assumptions!$C$98:$M$98))))</f>
        <v>-1355.599308</v>
      </c>
      <c r="N27" s="49">
        <f t="array" ref="N27">-(IF(N$2=1,Assumptions!$P28/12,-(SUMIF($D$2:$EE$2,N$2-1,$D27:$EE27)/12)*(1+XLOOKUP(N$2,Assumptions!$C$94:$M$94,Assumptions!$C$98:$M$98))))</f>
        <v>-1355.599308</v>
      </c>
      <c r="O27" s="49">
        <f t="array" ref="O27">-(IF(O$2=1,Assumptions!$P28/12,-(SUMIF($D$2:$EE$2,O$2-1,$D27:$EE27)/12)*(1+XLOOKUP(O$2,Assumptions!$C$94:$M$94,Assumptions!$C$98:$M$98))))</f>
        <v>-1355.599308</v>
      </c>
      <c r="P27" s="49">
        <f t="array" ref="P27">-(IF(P$2=1,Assumptions!$P28/12,-(SUMIF($D$2:$EE$2,P$2-1,$D27:$EE27)/12)*(1+XLOOKUP(P$2,Assumptions!$C$94:$M$94,Assumptions!$C$98:$M$98))))</f>
        <v>-1396.267288</v>
      </c>
      <c r="Q27" s="49">
        <f t="array" ref="Q27">-(IF(Q$2=1,Assumptions!$P28/12,-(SUMIF($D$2:$EE$2,Q$2-1,$D27:$EE27)/12)*(1+XLOOKUP(Q$2,Assumptions!$C$94:$M$94,Assumptions!$C$98:$M$98))))</f>
        <v>-1396.267288</v>
      </c>
      <c r="R27" s="49">
        <f t="array" ref="R27">-(IF(R$2=1,Assumptions!$P28/12,-(SUMIF($D$2:$EE$2,R$2-1,$D27:$EE27)/12)*(1+XLOOKUP(R$2,Assumptions!$C$94:$M$94,Assumptions!$C$98:$M$98))))</f>
        <v>-1396.267288</v>
      </c>
      <c r="S27" s="49">
        <f t="array" ref="S27">-(IF(S$2=1,Assumptions!$P28/12,-(SUMIF($D$2:$EE$2,S$2-1,$D27:$EE27)/12)*(1+XLOOKUP(S$2,Assumptions!$C$94:$M$94,Assumptions!$C$98:$M$98))))</f>
        <v>-1396.267288</v>
      </c>
      <c r="T27" s="49">
        <f t="array" ref="T27">-(IF(T$2=1,Assumptions!$P28/12,-(SUMIF($D$2:$EE$2,T$2-1,$D27:$EE27)/12)*(1+XLOOKUP(T$2,Assumptions!$C$94:$M$94,Assumptions!$C$98:$M$98))))</f>
        <v>-1396.267288</v>
      </c>
      <c r="U27" s="49">
        <f t="array" ref="U27">-(IF(U$2=1,Assumptions!$P28/12,-(SUMIF($D$2:$EE$2,U$2-1,$D27:$EE27)/12)*(1+XLOOKUP(U$2,Assumptions!$C$94:$M$94,Assumptions!$C$98:$M$98))))</f>
        <v>-1396.267288</v>
      </c>
      <c r="V27" s="49">
        <f t="array" ref="V27">-(IF(V$2=1,Assumptions!$P28/12,-(SUMIF($D$2:$EE$2,V$2-1,$D27:$EE27)/12)*(1+XLOOKUP(V$2,Assumptions!$C$94:$M$94,Assumptions!$C$98:$M$98))))</f>
        <v>-1396.267288</v>
      </c>
      <c r="W27" s="49">
        <f t="array" ref="W27">-(IF(W$2=1,Assumptions!$P28/12,-(SUMIF($D$2:$EE$2,W$2-1,$D27:$EE27)/12)*(1+XLOOKUP(W$2,Assumptions!$C$94:$M$94,Assumptions!$C$98:$M$98))))</f>
        <v>-1396.267288</v>
      </c>
      <c r="X27" s="49">
        <f t="array" ref="X27">-(IF(X$2=1,Assumptions!$P28/12,-(SUMIF($D$2:$EE$2,X$2-1,$D27:$EE27)/12)*(1+XLOOKUP(X$2,Assumptions!$C$94:$M$94,Assumptions!$C$98:$M$98))))</f>
        <v>-1396.267288</v>
      </c>
      <c r="Y27" s="49">
        <f t="array" ref="Y27">-(IF(Y$2=1,Assumptions!$P28/12,-(SUMIF($D$2:$EE$2,Y$2-1,$D27:$EE27)/12)*(1+XLOOKUP(Y$2,Assumptions!$C$94:$M$94,Assumptions!$C$98:$M$98))))</f>
        <v>-1396.267288</v>
      </c>
      <c r="Z27" s="49">
        <f t="array" ref="Z27">-(IF(Z$2=1,Assumptions!$P28/12,-(SUMIF($D$2:$EE$2,Z$2-1,$D27:$EE27)/12)*(1+XLOOKUP(Z$2,Assumptions!$C$94:$M$94,Assumptions!$C$98:$M$98))))</f>
        <v>-1396.267288</v>
      </c>
      <c r="AA27" s="49">
        <f t="array" ref="AA27">-(IF(AA$2=1,Assumptions!$P28/12,-(SUMIF($D$2:$EE$2,AA$2-1,$D27:$EE27)/12)*(1+XLOOKUP(AA$2,Assumptions!$C$94:$M$94,Assumptions!$C$98:$M$98))))</f>
        <v>-1396.267288</v>
      </c>
      <c r="AB27" s="49">
        <f t="array" ref="AB27">-(IF(AB$2=1,Assumptions!$P28/12,-(SUMIF($D$2:$EE$2,AB$2-1,$D27:$EE27)/12)*(1+XLOOKUP(AB$2,Assumptions!$C$94:$M$94,Assumptions!$C$98:$M$98))))</f>
        <v>-1438.155306</v>
      </c>
      <c r="AC27" s="49">
        <f t="array" ref="AC27">-(IF(AC$2=1,Assumptions!$P28/12,-(SUMIF($D$2:$EE$2,AC$2-1,$D27:$EE27)/12)*(1+XLOOKUP(AC$2,Assumptions!$C$94:$M$94,Assumptions!$C$98:$M$98))))</f>
        <v>-1438.155306</v>
      </c>
      <c r="AD27" s="49">
        <f t="array" ref="AD27">-(IF(AD$2=1,Assumptions!$P28/12,-(SUMIF($D$2:$EE$2,AD$2-1,$D27:$EE27)/12)*(1+XLOOKUP(AD$2,Assumptions!$C$94:$M$94,Assumptions!$C$98:$M$98))))</f>
        <v>-1438.155306</v>
      </c>
      <c r="AE27" s="49">
        <f t="array" ref="AE27">-(IF(AE$2=1,Assumptions!$P28/12,-(SUMIF($D$2:$EE$2,AE$2-1,$D27:$EE27)/12)*(1+XLOOKUP(AE$2,Assumptions!$C$94:$M$94,Assumptions!$C$98:$M$98))))</f>
        <v>-1438.155306</v>
      </c>
      <c r="AF27" s="49">
        <f t="array" ref="AF27">-(IF(AF$2=1,Assumptions!$P28/12,-(SUMIF($D$2:$EE$2,AF$2-1,$D27:$EE27)/12)*(1+XLOOKUP(AF$2,Assumptions!$C$94:$M$94,Assumptions!$C$98:$M$98))))</f>
        <v>-1438.155306</v>
      </c>
      <c r="AG27" s="49">
        <f t="array" ref="AG27">-(IF(AG$2=1,Assumptions!$P28/12,-(SUMIF($D$2:$EE$2,AG$2-1,$D27:$EE27)/12)*(1+XLOOKUP(AG$2,Assumptions!$C$94:$M$94,Assumptions!$C$98:$M$98))))</f>
        <v>-1438.155306</v>
      </c>
      <c r="AH27" s="49">
        <f t="array" ref="AH27">-(IF(AH$2=1,Assumptions!$P28/12,-(SUMIF($D$2:$EE$2,AH$2-1,$D27:$EE27)/12)*(1+XLOOKUP(AH$2,Assumptions!$C$94:$M$94,Assumptions!$C$98:$M$98))))</f>
        <v>-1438.155306</v>
      </c>
      <c r="AI27" s="49">
        <f t="array" ref="AI27">-(IF(AI$2=1,Assumptions!$P28/12,-(SUMIF($D$2:$EE$2,AI$2-1,$D27:$EE27)/12)*(1+XLOOKUP(AI$2,Assumptions!$C$94:$M$94,Assumptions!$C$98:$M$98))))</f>
        <v>-1438.155306</v>
      </c>
      <c r="AJ27" s="49">
        <f t="array" ref="AJ27">-(IF(AJ$2=1,Assumptions!$P28/12,-(SUMIF($D$2:$EE$2,AJ$2-1,$D27:$EE27)/12)*(1+XLOOKUP(AJ$2,Assumptions!$C$94:$M$94,Assumptions!$C$98:$M$98))))</f>
        <v>-1438.155306</v>
      </c>
      <c r="AK27" s="49">
        <f t="array" ref="AK27">-(IF(AK$2=1,Assumptions!$P28/12,-(SUMIF($D$2:$EE$2,AK$2-1,$D27:$EE27)/12)*(1+XLOOKUP(AK$2,Assumptions!$C$94:$M$94,Assumptions!$C$98:$M$98))))</f>
        <v>-1438.155306</v>
      </c>
      <c r="AL27" s="49">
        <f t="array" ref="AL27">-(IF(AL$2=1,Assumptions!$P28/12,-(SUMIF($D$2:$EE$2,AL$2-1,$D27:$EE27)/12)*(1+XLOOKUP(AL$2,Assumptions!$C$94:$M$94,Assumptions!$C$98:$M$98))))</f>
        <v>-1438.155306</v>
      </c>
      <c r="AM27" s="49">
        <f t="array" ref="AM27">-(IF(AM$2=1,Assumptions!$P28/12,-(SUMIF($D$2:$EE$2,AM$2-1,$D27:$EE27)/12)*(1+XLOOKUP(AM$2,Assumptions!$C$94:$M$94,Assumptions!$C$98:$M$98))))</f>
        <v>-1438.155306</v>
      </c>
      <c r="AN27" s="49">
        <f t="array" ref="AN27">-(IF(AN$2=1,Assumptions!$P28/12,-(SUMIF($D$2:$EE$2,AN$2-1,$D27:$EE27)/12)*(1+XLOOKUP(AN$2,Assumptions!$C$94:$M$94,Assumptions!$C$98:$M$98))))</f>
        <v>-1481.299965</v>
      </c>
      <c r="AO27" s="49">
        <f t="array" ref="AO27">-(IF(AO$2=1,Assumptions!$P28/12,-(SUMIF($D$2:$EE$2,AO$2-1,$D27:$EE27)/12)*(1+XLOOKUP(AO$2,Assumptions!$C$94:$M$94,Assumptions!$C$98:$M$98))))</f>
        <v>-1481.299965</v>
      </c>
      <c r="AP27" s="49">
        <f t="array" ref="AP27">-(IF(AP$2=1,Assumptions!$P28/12,-(SUMIF($D$2:$EE$2,AP$2-1,$D27:$EE27)/12)*(1+XLOOKUP(AP$2,Assumptions!$C$94:$M$94,Assumptions!$C$98:$M$98))))</f>
        <v>-1481.299965</v>
      </c>
      <c r="AQ27" s="49">
        <f t="array" ref="AQ27">-(IF(AQ$2=1,Assumptions!$P28/12,-(SUMIF($D$2:$EE$2,AQ$2-1,$D27:$EE27)/12)*(1+XLOOKUP(AQ$2,Assumptions!$C$94:$M$94,Assumptions!$C$98:$M$98))))</f>
        <v>-1481.299965</v>
      </c>
      <c r="AR27" s="49">
        <f t="array" ref="AR27">-(IF(AR$2=1,Assumptions!$P28/12,-(SUMIF($D$2:$EE$2,AR$2-1,$D27:$EE27)/12)*(1+XLOOKUP(AR$2,Assumptions!$C$94:$M$94,Assumptions!$C$98:$M$98))))</f>
        <v>-1481.299965</v>
      </c>
      <c r="AS27" s="49">
        <f t="array" ref="AS27">-(IF(AS$2=1,Assumptions!$P28/12,-(SUMIF($D$2:$EE$2,AS$2-1,$D27:$EE27)/12)*(1+XLOOKUP(AS$2,Assumptions!$C$94:$M$94,Assumptions!$C$98:$M$98))))</f>
        <v>-1481.299965</v>
      </c>
      <c r="AT27" s="49">
        <f t="array" ref="AT27">-(IF(AT$2=1,Assumptions!$P28/12,-(SUMIF($D$2:$EE$2,AT$2-1,$D27:$EE27)/12)*(1+XLOOKUP(AT$2,Assumptions!$C$94:$M$94,Assumptions!$C$98:$M$98))))</f>
        <v>-1481.299965</v>
      </c>
      <c r="AU27" s="49">
        <f t="array" ref="AU27">-(IF(AU$2=1,Assumptions!$P28/12,-(SUMIF($D$2:$EE$2,AU$2-1,$D27:$EE27)/12)*(1+XLOOKUP(AU$2,Assumptions!$C$94:$M$94,Assumptions!$C$98:$M$98))))</f>
        <v>-1481.299965</v>
      </c>
      <c r="AV27" s="49">
        <f t="array" ref="AV27">-(IF(AV$2=1,Assumptions!$P28/12,-(SUMIF($D$2:$EE$2,AV$2-1,$D27:$EE27)/12)*(1+XLOOKUP(AV$2,Assumptions!$C$94:$M$94,Assumptions!$C$98:$M$98))))</f>
        <v>-1481.299965</v>
      </c>
      <c r="AW27" s="49">
        <f t="array" ref="AW27">-(IF(AW$2=1,Assumptions!$P28/12,-(SUMIF($D$2:$EE$2,AW$2-1,$D27:$EE27)/12)*(1+XLOOKUP(AW$2,Assumptions!$C$94:$M$94,Assumptions!$C$98:$M$98))))</f>
        <v>-1481.299965</v>
      </c>
      <c r="AX27" s="49">
        <f t="array" ref="AX27">-(IF(AX$2=1,Assumptions!$P28/12,-(SUMIF($D$2:$EE$2,AX$2-1,$D27:$EE27)/12)*(1+XLOOKUP(AX$2,Assumptions!$C$94:$M$94,Assumptions!$C$98:$M$98))))</f>
        <v>-1481.299965</v>
      </c>
      <c r="AY27" s="49">
        <f t="array" ref="AY27">-(IF(AY$2=1,Assumptions!$P28/12,-(SUMIF($D$2:$EE$2,AY$2-1,$D27:$EE27)/12)*(1+XLOOKUP(AY$2,Assumptions!$C$94:$M$94,Assumptions!$C$98:$M$98))))</f>
        <v>-1481.299965</v>
      </c>
      <c r="AZ27" s="49">
        <f t="array" ref="AZ27">-(IF(AZ$2=1,Assumptions!$P28/12,-(SUMIF($D$2:$EE$2,AZ$2-1,$D27:$EE27)/12)*(1+XLOOKUP(AZ$2,Assumptions!$C$94:$M$94,Assumptions!$C$98:$M$98))))</f>
        <v>-1525.738964</v>
      </c>
      <c r="BA27" s="49">
        <f t="array" ref="BA27">-(IF(BA$2=1,Assumptions!$P28/12,-(SUMIF($D$2:$EE$2,BA$2-1,$D27:$EE27)/12)*(1+XLOOKUP(BA$2,Assumptions!$C$94:$M$94,Assumptions!$C$98:$M$98))))</f>
        <v>-1525.738964</v>
      </c>
      <c r="BB27" s="49">
        <f t="array" ref="BB27">-(IF(BB$2=1,Assumptions!$P28/12,-(SUMIF($D$2:$EE$2,BB$2-1,$D27:$EE27)/12)*(1+XLOOKUP(BB$2,Assumptions!$C$94:$M$94,Assumptions!$C$98:$M$98))))</f>
        <v>-1525.738964</v>
      </c>
      <c r="BC27" s="49">
        <f t="array" ref="BC27">-(IF(BC$2=1,Assumptions!$P28/12,-(SUMIF($D$2:$EE$2,BC$2-1,$D27:$EE27)/12)*(1+XLOOKUP(BC$2,Assumptions!$C$94:$M$94,Assumptions!$C$98:$M$98))))</f>
        <v>-1525.738964</v>
      </c>
      <c r="BD27" s="49">
        <f t="array" ref="BD27">-(IF(BD$2=1,Assumptions!$P28/12,-(SUMIF($D$2:$EE$2,BD$2-1,$D27:$EE27)/12)*(1+XLOOKUP(BD$2,Assumptions!$C$94:$M$94,Assumptions!$C$98:$M$98))))</f>
        <v>-1525.738964</v>
      </c>
      <c r="BE27" s="49">
        <f t="array" ref="BE27">-(IF(BE$2=1,Assumptions!$P28/12,-(SUMIF($D$2:$EE$2,BE$2-1,$D27:$EE27)/12)*(1+XLOOKUP(BE$2,Assumptions!$C$94:$M$94,Assumptions!$C$98:$M$98))))</f>
        <v>-1525.738964</v>
      </c>
      <c r="BF27" s="49">
        <f t="array" ref="BF27">-(IF(BF$2=1,Assumptions!$P28/12,-(SUMIF($D$2:$EE$2,BF$2-1,$D27:$EE27)/12)*(1+XLOOKUP(BF$2,Assumptions!$C$94:$M$94,Assumptions!$C$98:$M$98))))</f>
        <v>-1525.738964</v>
      </c>
      <c r="BG27" s="49">
        <f t="array" ref="BG27">-(IF(BG$2=1,Assumptions!$P28/12,-(SUMIF($D$2:$EE$2,BG$2-1,$D27:$EE27)/12)*(1+XLOOKUP(BG$2,Assumptions!$C$94:$M$94,Assumptions!$C$98:$M$98))))</f>
        <v>-1525.738964</v>
      </c>
      <c r="BH27" s="49">
        <f t="array" ref="BH27">-(IF(BH$2=1,Assumptions!$P28/12,-(SUMIF($D$2:$EE$2,BH$2-1,$D27:$EE27)/12)*(1+XLOOKUP(BH$2,Assumptions!$C$94:$M$94,Assumptions!$C$98:$M$98))))</f>
        <v>-1525.738964</v>
      </c>
      <c r="BI27" s="49">
        <f t="array" ref="BI27">-(IF(BI$2=1,Assumptions!$P28/12,-(SUMIF($D$2:$EE$2,BI$2-1,$D27:$EE27)/12)*(1+XLOOKUP(BI$2,Assumptions!$C$94:$M$94,Assumptions!$C$98:$M$98))))</f>
        <v>-1525.738964</v>
      </c>
      <c r="BJ27" s="49">
        <f t="array" ref="BJ27">-(IF(BJ$2=1,Assumptions!$P28/12,-(SUMIF($D$2:$EE$2,BJ$2-1,$D27:$EE27)/12)*(1+XLOOKUP(BJ$2,Assumptions!$C$94:$M$94,Assumptions!$C$98:$M$98))))</f>
        <v>-1525.738964</v>
      </c>
      <c r="BK27" s="49">
        <f t="array" ref="BK27">-(IF(BK$2=1,Assumptions!$P28/12,-(SUMIF($D$2:$EE$2,BK$2-1,$D27:$EE27)/12)*(1+XLOOKUP(BK$2,Assumptions!$C$94:$M$94,Assumptions!$C$98:$M$98))))</f>
        <v>-1525.738964</v>
      </c>
      <c r="BL27" s="49">
        <f t="array" ref="BL27">-(IF(BL$2=1,Assumptions!$P28/12,-(SUMIF($D$2:$EE$2,BL$2-1,$D27:$EE27)/12)*(1+XLOOKUP(BL$2,Assumptions!$C$94:$M$94,Assumptions!$C$98:$M$98))))</f>
        <v>-1571.511133</v>
      </c>
      <c r="BM27" s="49">
        <f t="array" ref="BM27">-(IF(BM$2=1,Assumptions!$P28/12,-(SUMIF($D$2:$EE$2,BM$2-1,$D27:$EE27)/12)*(1+XLOOKUP(BM$2,Assumptions!$C$94:$M$94,Assumptions!$C$98:$M$98))))</f>
        <v>-1571.511133</v>
      </c>
      <c r="BN27" s="49">
        <f t="array" ref="BN27">-(IF(BN$2=1,Assumptions!$P28/12,-(SUMIF($D$2:$EE$2,BN$2-1,$D27:$EE27)/12)*(1+XLOOKUP(BN$2,Assumptions!$C$94:$M$94,Assumptions!$C$98:$M$98))))</f>
        <v>-1571.511133</v>
      </c>
      <c r="BO27" s="49">
        <f t="array" ref="BO27">-(IF(BO$2=1,Assumptions!$P28/12,-(SUMIF($D$2:$EE$2,BO$2-1,$D27:$EE27)/12)*(1+XLOOKUP(BO$2,Assumptions!$C$94:$M$94,Assumptions!$C$98:$M$98))))</f>
        <v>-1571.511133</v>
      </c>
      <c r="BP27" s="49">
        <f t="array" ref="BP27">-(IF(BP$2=1,Assumptions!$P28/12,-(SUMIF($D$2:$EE$2,BP$2-1,$D27:$EE27)/12)*(1+XLOOKUP(BP$2,Assumptions!$C$94:$M$94,Assumptions!$C$98:$M$98))))</f>
        <v>-1571.511133</v>
      </c>
      <c r="BQ27" s="49">
        <f t="array" ref="BQ27">-(IF(BQ$2=1,Assumptions!$P28/12,-(SUMIF($D$2:$EE$2,BQ$2-1,$D27:$EE27)/12)*(1+XLOOKUP(BQ$2,Assumptions!$C$94:$M$94,Assumptions!$C$98:$M$98))))</f>
        <v>-1571.511133</v>
      </c>
      <c r="BR27" s="49">
        <f t="array" ref="BR27">-(IF(BR$2=1,Assumptions!$P28/12,-(SUMIF($D$2:$EE$2,BR$2-1,$D27:$EE27)/12)*(1+XLOOKUP(BR$2,Assumptions!$C$94:$M$94,Assumptions!$C$98:$M$98))))</f>
        <v>-1571.511133</v>
      </c>
      <c r="BS27" s="49">
        <f t="array" ref="BS27">-(IF(BS$2=1,Assumptions!$P28/12,-(SUMIF($D$2:$EE$2,BS$2-1,$D27:$EE27)/12)*(1+XLOOKUP(BS$2,Assumptions!$C$94:$M$94,Assumptions!$C$98:$M$98))))</f>
        <v>-1571.511133</v>
      </c>
      <c r="BT27" s="49">
        <f t="array" ref="BT27">-(IF(BT$2=1,Assumptions!$P28/12,-(SUMIF($D$2:$EE$2,BT$2-1,$D27:$EE27)/12)*(1+XLOOKUP(BT$2,Assumptions!$C$94:$M$94,Assumptions!$C$98:$M$98))))</f>
        <v>-1571.511133</v>
      </c>
      <c r="BU27" s="49">
        <f t="array" ref="BU27">-(IF(BU$2=1,Assumptions!$P28/12,-(SUMIF($D$2:$EE$2,BU$2-1,$D27:$EE27)/12)*(1+XLOOKUP(BU$2,Assumptions!$C$94:$M$94,Assumptions!$C$98:$M$98))))</f>
        <v>-1571.511133</v>
      </c>
      <c r="BV27" s="49">
        <f t="array" ref="BV27">-(IF(BV$2=1,Assumptions!$P28/12,-(SUMIF($D$2:$EE$2,BV$2-1,$D27:$EE27)/12)*(1+XLOOKUP(BV$2,Assumptions!$C$94:$M$94,Assumptions!$C$98:$M$98))))</f>
        <v>-1571.511133</v>
      </c>
      <c r="BW27" s="49">
        <f t="array" ref="BW27">-(IF(BW$2=1,Assumptions!$P28/12,-(SUMIF($D$2:$EE$2,BW$2-1,$D27:$EE27)/12)*(1+XLOOKUP(BW$2,Assumptions!$C$94:$M$94,Assumptions!$C$98:$M$98))))</f>
        <v>-1571.511133</v>
      </c>
      <c r="BX27" s="49">
        <f t="array" ref="BX27">-(IF(BX$2=1,Assumptions!$P28/12,-(SUMIF($D$2:$EE$2,BX$2-1,$D27:$EE27)/12)*(1+XLOOKUP(BX$2,Assumptions!$C$94:$M$94,Assumptions!$C$98:$M$98))))</f>
        <v>-1618.656467</v>
      </c>
      <c r="BY27" s="49">
        <f t="array" ref="BY27">-(IF(BY$2=1,Assumptions!$P28/12,-(SUMIF($D$2:$EE$2,BY$2-1,$D27:$EE27)/12)*(1+XLOOKUP(BY$2,Assumptions!$C$94:$M$94,Assumptions!$C$98:$M$98))))</f>
        <v>-1618.656467</v>
      </c>
      <c r="BZ27" s="49">
        <f t="array" ref="BZ27">-(IF(BZ$2=1,Assumptions!$P28/12,-(SUMIF($D$2:$EE$2,BZ$2-1,$D27:$EE27)/12)*(1+XLOOKUP(BZ$2,Assumptions!$C$94:$M$94,Assumptions!$C$98:$M$98))))</f>
        <v>-1618.656467</v>
      </c>
      <c r="CA27" s="49">
        <f t="array" ref="CA27">-(IF(CA$2=1,Assumptions!$P28/12,-(SUMIF($D$2:$EE$2,CA$2-1,$D27:$EE27)/12)*(1+XLOOKUP(CA$2,Assumptions!$C$94:$M$94,Assumptions!$C$98:$M$98))))</f>
        <v>-1618.656467</v>
      </c>
      <c r="CB27" s="49">
        <f t="array" ref="CB27">-(IF(CB$2=1,Assumptions!$P28/12,-(SUMIF($D$2:$EE$2,CB$2-1,$D27:$EE27)/12)*(1+XLOOKUP(CB$2,Assumptions!$C$94:$M$94,Assumptions!$C$98:$M$98))))</f>
        <v>-1618.656467</v>
      </c>
      <c r="CC27" s="49">
        <f t="array" ref="CC27">-(IF(CC$2=1,Assumptions!$P28/12,-(SUMIF($D$2:$EE$2,CC$2-1,$D27:$EE27)/12)*(1+XLOOKUP(CC$2,Assumptions!$C$94:$M$94,Assumptions!$C$98:$M$98))))</f>
        <v>-1618.656467</v>
      </c>
      <c r="CD27" s="49">
        <f t="array" ref="CD27">-(IF(CD$2=1,Assumptions!$P28/12,-(SUMIF($D$2:$EE$2,CD$2-1,$D27:$EE27)/12)*(1+XLOOKUP(CD$2,Assumptions!$C$94:$M$94,Assumptions!$C$98:$M$98))))</f>
        <v>-1618.656467</v>
      </c>
      <c r="CE27" s="49">
        <f t="array" ref="CE27">-(IF(CE$2=1,Assumptions!$P28/12,-(SUMIF($D$2:$EE$2,CE$2-1,$D27:$EE27)/12)*(1+XLOOKUP(CE$2,Assumptions!$C$94:$M$94,Assumptions!$C$98:$M$98))))</f>
        <v>-1618.656467</v>
      </c>
      <c r="CF27" s="49">
        <f t="array" ref="CF27">-(IF(CF$2=1,Assumptions!$P28/12,-(SUMIF($D$2:$EE$2,CF$2-1,$D27:$EE27)/12)*(1+XLOOKUP(CF$2,Assumptions!$C$94:$M$94,Assumptions!$C$98:$M$98))))</f>
        <v>-1618.656467</v>
      </c>
      <c r="CG27" s="49">
        <f t="array" ref="CG27">-(IF(CG$2=1,Assumptions!$P28/12,-(SUMIF($D$2:$EE$2,CG$2-1,$D27:$EE27)/12)*(1+XLOOKUP(CG$2,Assumptions!$C$94:$M$94,Assumptions!$C$98:$M$98))))</f>
        <v>-1618.656467</v>
      </c>
      <c r="CH27" s="49">
        <f t="array" ref="CH27">-(IF(CH$2=1,Assumptions!$P28/12,-(SUMIF($D$2:$EE$2,CH$2-1,$D27:$EE27)/12)*(1+XLOOKUP(CH$2,Assumptions!$C$94:$M$94,Assumptions!$C$98:$M$98))))</f>
        <v>-1618.656467</v>
      </c>
      <c r="CI27" s="49">
        <f t="array" ref="CI27">-(IF(CI$2=1,Assumptions!$P28/12,-(SUMIF($D$2:$EE$2,CI$2-1,$D27:$EE27)/12)*(1+XLOOKUP(CI$2,Assumptions!$C$94:$M$94,Assumptions!$C$98:$M$98))))</f>
        <v>-1618.656467</v>
      </c>
      <c r="CJ27" s="49">
        <f t="array" ref="CJ27">-(IF(CJ$2=1,Assumptions!$P28/12,-(SUMIF($D$2:$EE$2,CJ$2-1,$D27:$EE27)/12)*(1+XLOOKUP(CJ$2,Assumptions!$C$94:$M$94,Assumptions!$C$98:$M$98))))</f>
        <v>-1667.216161</v>
      </c>
      <c r="CK27" s="49">
        <f t="array" ref="CK27">-(IF(CK$2=1,Assumptions!$P28/12,-(SUMIF($D$2:$EE$2,CK$2-1,$D27:$EE27)/12)*(1+XLOOKUP(CK$2,Assumptions!$C$94:$M$94,Assumptions!$C$98:$M$98))))</f>
        <v>-1667.216161</v>
      </c>
      <c r="CL27" s="49">
        <f t="array" ref="CL27">-(IF(CL$2=1,Assumptions!$P28/12,-(SUMIF($D$2:$EE$2,CL$2-1,$D27:$EE27)/12)*(1+XLOOKUP(CL$2,Assumptions!$C$94:$M$94,Assumptions!$C$98:$M$98))))</f>
        <v>-1667.216161</v>
      </c>
      <c r="CM27" s="49">
        <f t="array" ref="CM27">-(IF(CM$2=1,Assumptions!$P28/12,-(SUMIF($D$2:$EE$2,CM$2-1,$D27:$EE27)/12)*(1+XLOOKUP(CM$2,Assumptions!$C$94:$M$94,Assumptions!$C$98:$M$98))))</f>
        <v>-1667.216161</v>
      </c>
      <c r="CN27" s="49">
        <f t="array" ref="CN27">-(IF(CN$2=1,Assumptions!$P28/12,-(SUMIF($D$2:$EE$2,CN$2-1,$D27:$EE27)/12)*(1+XLOOKUP(CN$2,Assumptions!$C$94:$M$94,Assumptions!$C$98:$M$98))))</f>
        <v>-1667.216161</v>
      </c>
      <c r="CO27" s="49">
        <f t="array" ref="CO27">-(IF(CO$2=1,Assumptions!$P28/12,-(SUMIF($D$2:$EE$2,CO$2-1,$D27:$EE27)/12)*(1+XLOOKUP(CO$2,Assumptions!$C$94:$M$94,Assumptions!$C$98:$M$98))))</f>
        <v>-1667.216161</v>
      </c>
      <c r="CP27" s="49">
        <f t="array" ref="CP27">-(IF(CP$2=1,Assumptions!$P28/12,-(SUMIF($D$2:$EE$2,CP$2-1,$D27:$EE27)/12)*(1+XLOOKUP(CP$2,Assumptions!$C$94:$M$94,Assumptions!$C$98:$M$98))))</f>
        <v>-1667.216161</v>
      </c>
      <c r="CQ27" s="49">
        <f t="array" ref="CQ27">-(IF(CQ$2=1,Assumptions!$P28/12,-(SUMIF($D$2:$EE$2,CQ$2-1,$D27:$EE27)/12)*(1+XLOOKUP(CQ$2,Assumptions!$C$94:$M$94,Assumptions!$C$98:$M$98))))</f>
        <v>-1667.216161</v>
      </c>
      <c r="CR27" s="49">
        <f t="array" ref="CR27">-(IF(CR$2=1,Assumptions!$P28/12,-(SUMIF($D$2:$EE$2,CR$2-1,$D27:$EE27)/12)*(1+XLOOKUP(CR$2,Assumptions!$C$94:$M$94,Assumptions!$C$98:$M$98))))</f>
        <v>-1667.216161</v>
      </c>
      <c r="CS27" s="49">
        <f t="array" ref="CS27">-(IF(CS$2=1,Assumptions!$P28/12,-(SUMIF($D$2:$EE$2,CS$2-1,$D27:$EE27)/12)*(1+XLOOKUP(CS$2,Assumptions!$C$94:$M$94,Assumptions!$C$98:$M$98))))</f>
        <v>-1667.216161</v>
      </c>
      <c r="CT27" s="49">
        <f t="array" ref="CT27">-(IF(CT$2=1,Assumptions!$P28/12,-(SUMIF($D$2:$EE$2,CT$2-1,$D27:$EE27)/12)*(1+XLOOKUP(CT$2,Assumptions!$C$94:$M$94,Assumptions!$C$98:$M$98))))</f>
        <v>-1667.216161</v>
      </c>
      <c r="CU27" s="49">
        <f t="array" ref="CU27">-(IF(CU$2=1,Assumptions!$P28/12,-(SUMIF($D$2:$EE$2,CU$2-1,$D27:$EE27)/12)*(1+XLOOKUP(CU$2,Assumptions!$C$94:$M$94,Assumptions!$C$98:$M$98))))</f>
        <v>-1667.216161</v>
      </c>
      <c r="CV27" s="49">
        <f t="array" ref="CV27">-(IF(CV$2=1,Assumptions!$P28/12,-(SUMIF($D$2:$EE$2,CV$2-1,$D27:$EE27)/12)*(1+XLOOKUP(CV$2,Assumptions!$C$94:$M$94,Assumptions!$C$98:$M$98))))</f>
        <v>-1717.232646</v>
      </c>
      <c r="CW27" s="49">
        <f t="array" ref="CW27">-(IF(CW$2=1,Assumptions!$P28/12,-(SUMIF($D$2:$EE$2,CW$2-1,$D27:$EE27)/12)*(1+XLOOKUP(CW$2,Assumptions!$C$94:$M$94,Assumptions!$C$98:$M$98))))</f>
        <v>-1717.232646</v>
      </c>
      <c r="CX27" s="49">
        <f t="array" ref="CX27">-(IF(CX$2=1,Assumptions!$P28/12,-(SUMIF($D$2:$EE$2,CX$2-1,$D27:$EE27)/12)*(1+XLOOKUP(CX$2,Assumptions!$C$94:$M$94,Assumptions!$C$98:$M$98))))</f>
        <v>-1717.232646</v>
      </c>
      <c r="CY27" s="49">
        <f t="array" ref="CY27">-(IF(CY$2=1,Assumptions!$P28/12,-(SUMIF($D$2:$EE$2,CY$2-1,$D27:$EE27)/12)*(1+XLOOKUP(CY$2,Assumptions!$C$94:$M$94,Assumptions!$C$98:$M$98))))</f>
        <v>-1717.232646</v>
      </c>
      <c r="CZ27" s="49">
        <f t="array" ref="CZ27">-(IF(CZ$2=1,Assumptions!$P28/12,-(SUMIF($D$2:$EE$2,CZ$2-1,$D27:$EE27)/12)*(1+XLOOKUP(CZ$2,Assumptions!$C$94:$M$94,Assumptions!$C$98:$M$98))))</f>
        <v>-1717.232646</v>
      </c>
      <c r="DA27" s="49">
        <f t="array" ref="DA27">-(IF(DA$2=1,Assumptions!$P28/12,-(SUMIF($D$2:$EE$2,DA$2-1,$D27:$EE27)/12)*(1+XLOOKUP(DA$2,Assumptions!$C$94:$M$94,Assumptions!$C$98:$M$98))))</f>
        <v>-1717.232646</v>
      </c>
      <c r="DB27" s="49">
        <f t="array" ref="DB27">-(IF(DB$2=1,Assumptions!$P28/12,-(SUMIF($D$2:$EE$2,DB$2-1,$D27:$EE27)/12)*(1+XLOOKUP(DB$2,Assumptions!$C$94:$M$94,Assumptions!$C$98:$M$98))))</f>
        <v>-1717.232646</v>
      </c>
      <c r="DC27" s="49">
        <f t="array" ref="DC27">-(IF(DC$2=1,Assumptions!$P28/12,-(SUMIF($D$2:$EE$2,DC$2-1,$D27:$EE27)/12)*(1+XLOOKUP(DC$2,Assumptions!$C$94:$M$94,Assumptions!$C$98:$M$98))))</f>
        <v>-1717.232646</v>
      </c>
      <c r="DD27" s="49">
        <f t="array" ref="DD27">-(IF(DD$2=1,Assumptions!$P28/12,-(SUMIF($D$2:$EE$2,DD$2-1,$D27:$EE27)/12)*(1+XLOOKUP(DD$2,Assumptions!$C$94:$M$94,Assumptions!$C$98:$M$98))))</f>
        <v>-1717.232646</v>
      </c>
      <c r="DE27" s="49">
        <f t="array" ref="DE27">-(IF(DE$2=1,Assumptions!$P28/12,-(SUMIF($D$2:$EE$2,DE$2-1,$D27:$EE27)/12)*(1+XLOOKUP(DE$2,Assumptions!$C$94:$M$94,Assumptions!$C$98:$M$98))))</f>
        <v>-1717.232646</v>
      </c>
      <c r="DF27" s="49">
        <f t="array" ref="DF27">-(IF(DF$2=1,Assumptions!$P28/12,-(SUMIF($D$2:$EE$2,DF$2-1,$D27:$EE27)/12)*(1+XLOOKUP(DF$2,Assumptions!$C$94:$M$94,Assumptions!$C$98:$M$98))))</f>
        <v>-1717.232646</v>
      </c>
      <c r="DG27" s="49">
        <f t="array" ref="DG27">-(IF(DG$2=1,Assumptions!$P28/12,-(SUMIF($D$2:$EE$2,DG$2-1,$D27:$EE27)/12)*(1+XLOOKUP(DG$2,Assumptions!$C$94:$M$94,Assumptions!$C$98:$M$98))))</f>
        <v>-1717.232646</v>
      </c>
      <c r="DH27" s="49">
        <f t="array" ref="DH27">-(IF(DH$2=1,Assumptions!$P28/12,-(SUMIF($D$2:$EE$2,DH$2-1,$D27:$EE27)/12)*(1+XLOOKUP(DH$2,Assumptions!$C$94:$M$94,Assumptions!$C$98:$M$98))))</f>
        <v>-1768.749626</v>
      </c>
      <c r="DI27" s="49">
        <f t="array" ref="DI27">-(IF(DI$2=1,Assumptions!$P28/12,-(SUMIF($D$2:$EE$2,DI$2-1,$D27:$EE27)/12)*(1+XLOOKUP(DI$2,Assumptions!$C$94:$M$94,Assumptions!$C$98:$M$98))))</f>
        <v>-1768.749626</v>
      </c>
      <c r="DJ27" s="49">
        <f t="array" ref="DJ27">-(IF(DJ$2=1,Assumptions!$P28/12,-(SUMIF($D$2:$EE$2,DJ$2-1,$D27:$EE27)/12)*(1+XLOOKUP(DJ$2,Assumptions!$C$94:$M$94,Assumptions!$C$98:$M$98))))</f>
        <v>-1768.749626</v>
      </c>
      <c r="DK27" s="49">
        <f t="array" ref="DK27">-(IF(DK$2=1,Assumptions!$P28/12,-(SUMIF($D$2:$EE$2,DK$2-1,$D27:$EE27)/12)*(1+XLOOKUP(DK$2,Assumptions!$C$94:$M$94,Assumptions!$C$98:$M$98))))</f>
        <v>-1768.749626</v>
      </c>
      <c r="DL27" s="49">
        <f t="array" ref="DL27">-(IF(DL$2=1,Assumptions!$P28/12,-(SUMIF($D$2:$EE$2,DL$2-1,$D27:$EE27)/12)*(1+XLOOKUP(DL$2,Assumptions!$C$94:$M$94,Assumptions!$C$98:$M$98))))</f>
        <v>-1768.749626</v>
      </c>
      <c r="DM27" s="49">
        <f t="array" ref="DM27">-(IF(DM$2=1,Assumptions!$P28/12,-(SUMIF($D$2:$EE$2,DM$2-1,$D27:$EE27)/12)*(1+XLOOKUP(DM$2,Assumptions!$C$94:$M$94,Assumptions!$C$98:$M$98))))</f>
        <v>-1768.749626</v>
      </c>
      <c r="DN27" s="49">
        <f t="array" ref="DN27">-(IF(DN$2=1,Assumptions!$P28/12,-(SUMIF($D$2:$EE$2,DN$2-1,$D27:$EE27)/12)*(1+XLOOKUP(DN$2,Assumptions!$C$94:$M$94,Assumptions!$C$98:$M$98))))</f>
        <v>-1768.749626</v>
      </c>
      <c r="DO27" s="49">
        <f t="array" ref="DO27">-(IF(DO$2=1,Assumptions!$P28/12,-(SUMIF($D$2:$EE$2,DO$2-1,$D27:$EE27)/12)*(1+XLOOKUP(DO$2,Assumptions!$C$94:$M$94,Assumptions!$C$98:$M$98))))</f>
        <v>-1768.749626</v>
      </c>
      <c r="DP27" s="49">
        <f t="array" ref="DP27">-(IF(DP$2=1,Assumptions!$P28/12,-(SUMIF($D$2:$EE$2,DP$2-1,$D27:$EE27)/12)*(1+XLOOKUP(DP$2,Assumptions!$C$94:$M$94,Assumptions!$C$98:$M$98))))</f>
        <v>-1768.749626</v>
      </c>
      <c r="DQ27" s="49">
        <f t="array" ref="DQ27">-(IF(DQ$2=1,Assumptions!$P28/12,-(SUMIF($D$2:$EE$2,DQ$2-1,$D27:$EE27)/12)*(1+XLOOKUP(DQ$2,Assumptions!$C$94:$M$94,Assumptions!$C$98:$M$98))))</f>
        <v>-1768.749626</v>
      </c>
      <c r="DR27" s="49">
        <f t="array" ref="DR27">-(IF(DR$2=1,Assumptions!$P28/12,-(SUMIF($D$2:$EE$2,DR$2-1,$D27:$EE27)/12)*(1+XLOOKUP(DR$2,Assumptions!$C$94:$M$94,Assumptions!$C$98:$M$98))))</f>
        <v>-1768.749626</v>
      </c>
      <c r="DS27" s="49">
        <f t="array" ref="DS27">-(IF(DS$2=1,Assumptions!$P28/12,-(SUMIF($D$2:$EE$2,DS$2-1,$D27:$EE27)/12)*(1+XLOOKUP(DS$2,Assumptions!$C$94:$M$94,Assumptions!$C$98:$M$98))))</f>
        <v>-1768.749626</v>
      </c>
      <c r="DT27" s="49">
        <f t="array" ref="DT27">-(IF(DT$2=1,Assumptions!$P28/12,-(SUMIF($D$2:$EE$2,DT$2-1,$D27:$EE27)/12)*(1+XLOOKUP(DT$2,Assumptions!$C$94:$M$94,Assumptions!$C$98:$M$98))))</f>
        <v>-1821.812114</v>
      </c>
      <c r="DU27" s="49">
        <f t="array" ref="DU27">-(IF(DU$2=1,Assumptions!$P28/12,-(SUMIF($D$2:$EE$2,DU$2-1,$D27:$EE27)/12)*(1+XLOOKUP(DU$2,Assumptions!$C$94:$M$94,Assumptions!$C$98:$M$98))))</f>
        <v>-1821.812114</v>
      </c>
      <c r="DV27" s="49">
        <f t="array" ref="DV27">-(IF(DV$2=1,Assumptions!$P28/12,-(SUMIF($D$2:$EE$2,DV$2-1,$D27:$EE27)/12)*(1+XLOOKUP(DV$2,Assumptions!$C$94:$M$94,Assumptions!$C$98:$M$98))))</f>
        <v>-1821.812114</v>
      </c>
      <c r="DW27" s="49">
        <f t="array" ref="DW27">-(IF(DW$2=1,Assumptions!$P28/12,-(SUMIF($D$2:$EE$2,DW$2-1,$D27:$EE27)/12)*(1+XLOOKUP(DW$2,Assumptions!$C$94:$M$94,Assumptions!$C$98:$M$98))))</f>
        <v>-1821.812114</v>
      </c>
      <c r="DX27" s="49">
        <f t="array" ref="DX27">-(IF(DX$2=1,Assumptions!$P28/12,-(SUMIF($D$2:$EE$2,DX$2-1,$D27:$EE27)/12)*(1+XLOOKUP(DX$2,Assumptions!$C$94:$M$94,Assumptions!$C$98:$M$98))))</f>
        <v>-1821.812114</v>
      </c>
      <c r="DY27" s="49">
        <f t="array" ref="DY27">-(IF(DY$2=1,Assumptions!$P28/12,-(SUMIF($D$2:$EE$2,DY$2-1,$D27:$EE27)/12)*(1+XLOOKUP(DY$2,Assumptions!$C$94:$M$94,Assumptions!$C$98:$M$98))))</f>
        <v>-1821.812114</v>
      </c>
      <c r="DZ27" s="49">
        <f t="array" ref="DZ27">-(IF(DZ$2=1,Assumptions!$P28/12,-(SUMIF($D$2:$EE$2,DZ$2-1,$D27:$EE27)/12)*(1+XLOOKUP(DZ$2,Assumptions!$C$94:$M$94,Assumptions!$C$98:$M$98))))</f>
        <v>-1821.812114</v>
      </c>
      <c r="EA27" s="49">
        <f t="array" ref="EA27">-(IF(EA$2=1,Assumptions!$P28/12,-(SUMIF($D$2:$EE$2,EA$2-1,$D27:$EE27)/12)*(1+XLOOKUP(EA$2,Assumptions!$C$94:$M$94,Assumptions!$C$98:$M$98))))</f>
        <v>-1821.812114</v>
      </c>
      <c r="EB27" s="49">
        <f t="array" ref="EB27">-(IF(EB$2=1,Assumptions!$P28/12,-(SUMIF($D$2:$EE$2,EB$2-1,$D27:$EE27)/12)*(1+XLOOKUP(EB$2,Assumptions!$C$94:$M$94,Assumptions!$C$98:$M$98))))</f>
        <v>-1821.812114</v>
      </c>
      <c r="EC27" s="49">
        <f t="array" ref="EC27">-(IF(EC$2=1,Assumptions!$P28/12,-(SUMIF($D$2:$EE$2,EC$2-1,$D27:$EE27)/12)*(1+XLOOKUP(EC$2,Assumptions!$C$94:$M$94,Assumptions!$C$98:$M$98))))</f>
        <v>-1821.812114</v>
      </c>
      <c r="ED27" s="49">
        <f t="array" ref="ED27">-(IF(ED$2=1,Assumptions!$P28/12,-(SUMIF($D$2:$EE$2,ED$2-1,$D27:$EE27)/12)*(1+XLOOKUP(ED$2,Assumptions!$C$94:$M$94,Assumptions!$C$98:$M$98))))</f>
        <v>-1821.812114</v>
      </c>
      <c r="EE27" s="49">
        <f t="array" ref="EE27">-(IF(EE$2=1,Assumptions!$P28/12,-(SUMIF($D$2:$EE$2,EE$2-1,$D27:$EE27)/12)*(1+XLOOKUP(EE$2,Assumptions!$C$94:$M$94,Assumptions!$C$98:$M$98))))</f>
        <v>-1821.812114</v>
      </c>
    </row>
    <row r="28" ht="15.75" customHeight="1">
      <c r="A28" s="1"/>
      <c r="B28" s="1"/>
      <c r="C28" s="1" t="str">
        <f>Assumptions!J29</f>
        <v>Other Utilities</v>
      </c>
      <c r="D28" s="49">
        <f t="array" ref="D28">-(IF(D$2=1,Assumptions!$P29/12,-(SUMIF($D$2:$EE$2,D$2-1,$D28:$EE28)/12)*(1+XLOOKUP(D$2,Assumptions!$C$94:$M$94,Assumptions!$C$98:$M$98))))</f>
        <v>-246.8094583</v>
      </c>
      <c r="E28" s="49">
        <f t="array" ref="E28">-(IF(E$2=1,Assumptions!$P29/12,-(SUMIF($D$2:$EE$2,E$2-1,$D28:$EE28)/12)*(1+XLOOKUP(E$2,Assumptions!$C$94:$M$94,Assumptions!$C$98:$M$98))))</f>
        <v>-246.8094583</v>
      </c>
      <c r="F28" s="49">
        <f t="array" ref="F28">-(IF(F$2=1,Assumptions!$P29/12,-(SUMIF($D$2:$EE$2,F$2-1,$D28:$EE28)/12)*(1+XLOOKUP(F$2,Assumptions!$C$94:$M$94,Assumptions!$C$98:$M$98))))</f>
        <v>-246.8094583</v>
      </c>
      <c r="G28" s="49">
        <f t="array" ref="G28">-(IF(G$2=1,Assumptions!$P29/12,-(SUMIF($D$2:$EE$2,G$2-1,$D28:$EE28)/12)*(1+XLOOKUP(G$2,Assumptions!$C$94:$M$94,Assumptions!$C$98:$M$98))))</f>
        <v>-246.8094583</v>
      </c>
      <c r="H28" s="49">
        <f t="array" ref="H28">-(IF(H$2=1,Assumptions!$P29/12,-(SUMIF($D$2:$EE$2,H$2-1,$D28:$EE28)/12)*(1+XLOOKUP(H$2,Assumptions!$C$94:$M$94,Assumptions!$C$98:$M$98))))</f>
        <v>-246.8094583</v>
      </c>
      <c r="I28" s="49">
        <f t="array" ref="I28">-(IF(I$2=1,Assumptions!$P29/12,-(SUMIF($D$2:$EE$2,I$2-1,$D28:$EE28)/12)*(1+XLOOKUP(I$2,Assumptions!$C$94:$M$94,Assumptions!$C$98:$M$98))))</f>
        <v>-246.8094583</v>
      </c>
      <c r="J28" s="49">
        <f t="array" ref="J28">-(IF(J$2=1,Assumptions!$P29/12,-(SUMIF($D$2:$EE$2,J$2-1,$D28:$EE28)/12)*(1+XLOOKUP(J$2,Assumptions!$C$94:$M$94,Assumptions!$C$98:$M$98))))</f>
        <v>-246.8094583</v>
      </c>
      <c r="K28" s="49">
        <f t="array" ref="K28">-(IF(K$2=1,Assumptions!$P29/12,-(SUMIF($D$2:$EE$2,K$2-1,$D28:$EE28)/12)*(1+XLOOKUP(K$2,Assumptions!$C$94:$M$94,Assumptions!$C$98:$M$98))))</f>
        <v>-246.8094583</v>
      </c>
      <c r="L28" s="49">
        <f t="array" ref="L28">-(IF(L$2=1,Assumptions!$P29/12,-(SUMIF($D$2:$EE$2,L$2-1,$D28:$EE28)/12)*(1+XLOOKUP(L$2,Assumptions!$C$94:$M$94,Assumptions!$C$98:$M$98))))</f>
        <v>-246.8094583</v>
      </c>
      <c r="M28" s="49">
        <f t="array" ref="M28">-(IF(M$2=1,Assumptions!$P29/12,-(SUMIF($D$2:$EE$2,M$2-1,$D28:$EE28)/12)*(1+XLOOKUP(M$2,Assumptions!$C$94:$M$94,Assumptions!$C$98:$M$98))))</f>
        <v>-246.8094583</v>
      </c>
      <c r="N28" s="49">
        <f t="array" ref="N28">-(IF(N$2=1,Assumptions!$P29/12,-(SUMIF($D$2:$EE$2,N$2-1,$D28:$EE28)/12)*(1+XLOOKUP(N$2,Assumptions!$C$94:$M$94,Assumptions!$C$98:$M$98))))</f>
        <v>-246.8094583</v>
      </c>
      <c r="O28" s="49">
        <f t="array" ref="O28">-(IF(O$2=1,Assumptions!$P29/12,-(SUMIF($D$2:$EE$2,O$2-1,$D28:$EE28)/12)*(1+XLOOKUP(O$2,Assumptions!$C$94:$M$94,Assumptions!$C$98:$M$98))))</f>
        <v>-246.8094583</v>
      </c>
      <c r="P28" s="49">
        <f t="array" ref="P28">-(IF(P$2=1,Assumptions!$P29/12,-(SUMIF($D$2:$EE$2,P$2-1,$D28:$EE28)/12)*(1+XLOOKUP(P$2,Assumptions!$C$94:$M$94,Assumptions!$C$98:$M$98))))</f>
        <v>-254.2137421</v>
      </c>
      <c r="Q28" s="49">
        <f t="array" ref="Q28">-(IF(Q$2=1,Assumptions!$P29/12,-(SUMIF($D$2:$EE$2,Q$2-1,$D28:$EE28)/12)*(1+XLOOKUP(Q$2,Assumptions!$C$94:$M$94,Assumptions!$C$98:$M$98))))</f>
        <v>-254.2137421</v>
      </c>
      <c r="R28" s="49">
        <f t="array" ref="R28">-(IF(R$2=1,Assumptions!$P29/12,-(SUMIF($D$2:$EE$2,R$2-1,$D28:$EE28)/12)*(1+XLOOKUP(R$2,Assumptions!$C$94:$M$94,Assumptions!$C$98:$M$98))))</f>
        <v>-254.2137421</v>
      </c>
      <c r="S28" s="49">
        <f t="array" ref="S28">-(IF(S$2=1,Assumptions!$P29/12,-(SUMIF($D$2:$EE$2,S$2-1,$D28:$EE28)/12)*(1+XLOOKUP(S$2,Assumptions!$C$94:$M$94,Assumptions!$C$98:$M$98))))</f>
        <v>-254.2137421</v>
      </c>
      <c r="T28" s="49">
        <f t="array" ref="T28">-(IF(T$2=1,Assumptions!$P29/12,-(SUMIF($D$2:$EE$2,T$2-1,$D28:$EE28)/12)*(1+XLOOKUP(T$2,Assumptions!$C$94:$M$94,Assumptions!$C$98:$M$98))))</f>
        <v>-254.2137421</v>
      </c>
      <c r="U28" s="49">
        <f t="array" ref="U28">-(IF(U$2=1,Assumptions!$P29/12,-(SUMIF($D$2:$EE$2,U$2-1,$D28:$EE28)/12)*(1+XLOOKUP(U$2,Assumptions!$C$94:$M$94,Assumptions!$C$98:$M$98))))</f>
        <v>-254.2137421</v>
      </c>
      <c r="V28" s="49">
        <f t="array" ref="V28">-(IF(V$2=1,Assumptions!$P29/12,-(SUMIF($D$2:$EE$2,V$2-1,$D28:$EE28)/12)*(1+XLOOKUP(V$2,Assumptions!$C$94:$M$94,Assumptions!$C$98:$M$98))))</f>
        <v>-254.2137421</v>
      </c>
      <c r="W28" s="49">
        <f t="array" ref="W28">-(IF(W$2=1,Assumptions!$P29/12,-(SUMIF($D$2:$EE$2,W$2-1,$D28:$EE28)/12)*(1+XLOOKUP(W$2,Assumptions!$C$94:$M$94,Assumptions!$C$98:$M$98))))</f>
        <v>-254.2137421</v>
      </c>
      <c r="X28" s="49">
        <f t="array" ref="X28">-(IF(X$2=1,Assumptions!$P29/12,-(SUMIF($D$2:$EE$2,X$2-1,$D28:$EE28)/12)*(1+XLOOKUP(X$2,Assumptions!$C$94:$M$94,Assumptions!$C$98:$M$98))))</f>
        <v>-254.2137421</v>
      </c>
      <c r="Y28" s="49">
        <f t="array" ref="Y28">-(IF(Y$2=1,Assumptions!$P29/12,-(SUMIF($D$2:$EE$2,Y$2-1,$D28:$EE28)/12)*(1+XLOOKUP(Y$2,Assumptions!$C$94:$M$94,Assumptions!$C$98:$M$98))))</f>
        <v>-254.2137421</v>
      </c>
      <c r="Z28" s="49">
        <f t="array" ref="Z28">-(IF(Z$2=1,Assumptions!$P29/12,-(SUMIF($D$2:$EE$2,Z$2-1,$D28:$EE28)/12)*(1+XLOOKUP(Z$2,Assumptions!$C$94:$M$94,Assumptions!$C$98:$M$98))))</f>
        <v>-254.2137421</v>
      </c>
      <c r="AA28" s="49">
        <f t="array" ref="AA28">-(IF(AA$2=1,Assumptions!$P29/12,-(SUMIF($D$2:$EE$2,AA$2-1,$D28:$EE28)/12)*(1+XLOOKUP(AA$2,Assumptions!$C$94:$M$94,Assumptions!$C$98:$M$98))))</f>
        <v>-254.2137421</v>
      </c>
      <c r="AB28" s="49">
        <f t="array" ref="AB28">-(IF(AB$2=1,Assumptions!$P29/12,-(SUMIF($D$2:$EE$2,AB$2-1,$D28:$EE28)/12)*(1+XLOOKUP(AB$2,Assumptions!$C$94:$M$94,Assumptions!$C$98:$M$98))))</f>
        <v>-261.8401543</v>
      </c>
      <c r="AC28" s="49">
        <f t="array" ref="AC28">-(IF(AC$2=1,Assumptions!$P29/12,-(SUMIF($D$2:$EE$2,AC$2-1,$D28:$EE28)/12)*(1+XLOOKUP(AC$2,Assumptions!$C$94:$M$94,Assumptions!$C$98:$M$98))))</f>
        <v>-261.8401543</v>
      </c>
      <c r="AD28" s="49">
        <f t="array" ref="AD28">-(IF(AD$2=1,Assumptions!$P29/12,-(SUMIF($D$2:$EE$2,AD$2-1,$D28:$EE28)/12)*(1+XLOOKUP(AD$2,Assumptions!$C$94:$M$94,Assumptions!$C$98:$M$98))))</f>
        <v>-261.8401543</v>
      </c>
      <c r="AE28" s="49">
        <f t="array" ref="AE28">-(IF(AE$2=1,Assumptions!$P29/12,-(SUMIF($D$2:$EE$2,AE$2-1,$D28:$EE28)/12)*(1+XLOOKUP(AE$2,Assumptions!$C$94:$M$94,Assumptions!$C$98:$M$98))))</f>
        <v>-261.8401543</v>
      </c>
      <c r="AF28" s="49">
        <f t="array" ref="AF28">-(IF(AF$2=1,Assumptions!$P29/12,-(SUMIF($D$2:$EE$2,AF$2-1,$D28:$EE28)/12)*(1+XLOOKUP(AF$2,Assumptions!$C$94:$M$94,Assumptions!$C$98:$M$98))))</f>
        <v>-261.8401543</v>
      </c>
      <c r="AG28" s="49">
        <f t="array" ref="AG28">-(IF(AG$2=1,Assumptions!$P29/12,-(SUMIF($D$2:$EE$2,AG$2-1,$D28:$EE28)/12)*(1+XLOOKUP(AG$2,Assumptions!$C$94:$M$94,Assumptions!$C$98:$M$98))))</f>
        <v>-261.8401543</v>
      </c>
      <c r="AH28" s="49">
        <f t="array" ref="AH28">-(IF(AH$2=1,Assumptions!$P29/12,-(SUMIF($D$2:$EE$2,AH$2-1,$D28:$EE28)/12)*(1+XLOOKUP(AH$2,Assumptions!$C$94:$M$94,Assumptions!$C$98:$M$98))))</f>
        <v>-261.8401543</v>
      </c>
      <c r="AI28" s="49">
        <f t="array" ref="AI28">-(IF(AI$2=1,Assumptions!$P29/12,-(SUMIF($D$2:$EE$2,AI$2-1,$D28:$EE28)/12)*(1+XLOOKUP(AI$2,Assumptions!$C$94:$M$94,Assumptions!$C$98:$M$98))))</f>
        <v>-261.8401543</v>
      </c>
      <c r="AJ28" s="49">
        <f t="array" ref="AJ28">-(IF(AJ$2=1,Assumptions!$P29/12,-(SUMIF($D$2:$EE$2,AJ$2-1,$D28:$EE28)/12)*(1+XLOOKUP(AJ$2,Assumptions!$C$94:$M$94,Assumptions!$C$98:$M$98))))</f>
        <v>-261.8401543</v>
      </c>
      <c r="AK28" s="49">
        <f t="array" ref="AK28">-(IF(AK$2=1,Assumptions!$P29/12,-(SUMIF($D$2:$EE$2,AK$2-1,$D28:$EE28)/12)*(1+XLOOKUP(AK$2,Assumptions!$C$94:$M$94,Assumptions!$C$98:$M$98))))</f>
        <v>-261.8401543</v>
      </c>
      <c r="AL28" s="49">
        <f t="array" ref="AL28">-(IF(AL$2=1,Assumptions!$P29/12,-(SUMIF($D$2:$EE$2,AL$2-1,$D28:$EE28)/12)*(1+XLOOKUP(AL$2,Assumptions!$C$94:$M$94,Assumptions!$C$98:$M$98))))</f>
        <v>-261.8401543</v>
      </c>
      <c r="AM28" s="49">
        <f t="array" ref="AM28">-(IF(AM$2=1,Assumptions!$P29/12,-(SUMIF($D$2:$EE$2,AM$2-1,$D28:$EE28)/12)*(1+XLOOKUP(AM$2,Assumptions!$C$94:$M$94,Assumptions!$C$98:$M$98))))</f>
        <v>-261.8401543</v>
      </c>
      <c r="AN28" s="49">
        <f t="array" ref="AN28">-(IF(AN$2=1,Assumptions!$P29/12,-(SUMIF($D$2:$EE$2,AN$2-1,$D28:$EE28)/12)*(1+XLOOKUP(AN$2,Assumptions!$C$94:$M$94,Assumptions!$C$98:$M$98))))</f>
        <v>-269.695359</v>
      </c>
      <c r="AO28" s="49">
        <f t="array" ref="AO28">-(IF(AO$2=1,Assumptions!$P29/12,-(SUMIF($D$2:$EE$2,AO$2-1,$D28:$EE28)/12)*(1+XLOOKUP(AO$2,Assumptions!$C$94:$M$94,Assumptions!$C$98:$M$98))))</f>
        <v>-269.695359</v>
      </c>
      <c r="AP28" s="49">
        <f t="array" ref="AP28">-(IF(AP$2=1,Assumptions!$P29/12,-(SUMIF($D$2:$EE$2,AP$2-1,$D28:$EE28)/12)*(1+XLOOKUP(AP$2,Assumptions!$C$94:$M$94,Assumptions!$C$98:$M$98))))</f>
        <v>-269.695359</v>
      </c>
      <c r="AQ28" s="49">
        <f t="array" ref="AQ28">-(IF(AQ$2=1,Assumptions!$P29/12,-(SUMIF($D$2:$EE$2,AQ$2-1,$D28:$EE28)/12)*(1+XLOOKUP(AQ$2,Assumptions!$C$94:$M$94,Assumptions!$C$98:$M$98))))</f>
        <v>-269.695359</v>
      </c>
      <c r="AR28" s="49">
        <f t="array" ref="AR28">-(IF(AR$2=1,Assumptions!$P29/12,-(SUMIF($D$2:$EE$2,AR$2-1,$D28:$EE28)/12)*(1+XLOOKUP(AR$2,Assumptions!$C$94:$M$94,Assumptions!$C$98:$M$98))))</f>
        <v>-269.695359</v>
      </c>
      <c r="AS28" s="49">
        <f t="array" ref="AS28">-(IF(AS$2=1,Assumptions!$P29/12,-(SUMIF($D$2:$EE$2,AS$2-1,$D28:$EE28)/12)*(1+XLOOKUP(AS$2,Assumptions!$C$94:$M$94,Assumptions!$C$98:$M$98))))</f>
        <v>-269.695359</v>
      </c>
      <c r="AT28" s="49">
        <f t="array" ref="AT28">-(IF(AT$2=1,Assumptions!$P29/12,-(SUMIF($D$2:$EE$2,AT$2-1,$D28:$EE28)/12)*(1+XLOOKUP(AT$2,Assumptions!$C$94:$M$94,Assumptions!$C$98:$M$98))))</f>
        <v>-269.695359</v>
      </c>
      <c r="AU28" s="49">
        <f t="array" ref="AU28">-(IF(AU$2=1,Assumptions!$P29/12,-(SUMIF($D$2:$EE$2,AU$2-1,$D28:$EE28)/12)*(1+XLOOKUP(AU$2,Assumptions!$C$94:$M$94,Assumptions!$C$98:$M$98))))</f>
        <v>-269.695359</v>
      </c>
      <c r="AV28" s="49">
        <f t="array" ref="AV28">-(IF(AV$2=1,Assumptions!$P29/12,-(SUMIF($D$2:$EE$2,AV$2-1,$D28:$EE28)/12)*(1+XLOOKUP(AV$2,Assumptions!$C$94:$M$94,Assumptions!$C$98:$M$98))))</f>
        <v>-269.695359</v>
      </c>
      <c r="AW28" s="49">
        <f t="array" ref="AW28">-(IF(AW$2=1,Assumptions!$P29/12,-(SUMIF($D$2:$EE$2,AW$2-1,$D28:$EE28)/12)*(1+XLOOKUP(AW$2,Assumptions!$C$94:$M$94,Assumptions!$C$98:$M$98))))</f>
        <v>-269.695359</v>
      </c>
      <c r="AX28" s="49">
        <f t="array" ref="AX28">-(IF(AX$2=1,Assumptions!$P29/12,-(SUMIF($D$2:$EE$2,AX$2-1,$D28:$EE28)/12)*(1+XLOOKUP(AX$2,Assumptions!$C$94:$M$94,Assumptions!$C$98:$M$98))))</f>
        <v>-269.695359</v>
      </c>
      <c r="AY28" s="49">
        <f t="array" ref="AY28">-(IF(AY$2=1,Assumptions!$P29/12,-(SUMIF($D$2:$EE$2,AY$2-1,$D28:$EE28)/12)*(1+XLOOKUP(AY$2,Assumptions!$C$94:$M$94,Assumptions!$C$98:$M$98))))</f>
        <v>-269.695359</v>
      </c>
      <c r="AZ28" s="49">
        <f t="array" ref="AZ28">-(IF(AZ$2=1,Assumptions!$P29/12,-(SUMIF($D$2:$EE$2,AZ$2-1,$D28:$EE28)/12)*(1+XLOOKUP(AZ$2,Assumptions!$C$94:$M$94,Assumptions!$C$98:$M$98))))</f>
        <v>-277.7862197</v>
      </c>
      <c r="BA28" s="49">
        <f t="array" ref="BA28">-(IF(BA$2=1,Assumptions!$P29/12,-(SUMIF($D$2:$EE$2,BA$2-1,$D28:$EE28)/12)*(1+XLOOKUP(BA$2,Assumptions!$C$94:$M$94,Assumptions!$C$98:$M$98))))</f>
        <v>-277.7862197</v>
      </c>
      <c r="BB28" s="49">
        <f t="array" ref="BB28">-(IF(BB$2=1,Assumptions!$P29/12,-(SUMIF($D$2:$EE$2,BB$2-1,$D28:$EE28)/12)*(1+XLOOKUP(BB$2,Assumptions!$C$94:$M$94,Assumptions!$C$98:$M$98))))</f>
        <v>-277.7862197</v>
      </c>
      <c r="BC28" s="49">
        <f t="array" ref="BC28">-(IF(BC$2=1,Assumptions!$P29/12,-(SUMIF($D$2:$EE$2,BC$2-1,$D28:$EE28)/12)*(1+XLOOKUP(BC$2,Assumptions!$C$94:$M$94,Assumptions!$C$98:$M$98))))</f>
        <v>-277.7862197</v>
      </c>
      <c r="BD28" s="49">
        <f t="array" ref="BD28">-(IF(BD$2=1,Assumptions!$P29/12,-(SUMIF($D$2:$EE$2,BD$2-1,$D28:$EE28)/12)*(1+XLOOKUP(BD$2,Assumptions!$C$94:$M$94,Assumptions!$C$98:$M$98))))</f>
        <v>-277.7862197</v>
      </c>
      <c r="BE28" s="49">
        <f t="array" ref="BE28">-(IF(BE$2=1,Assumptions!$P29/12,-(SUMIF($D$2:$EE$2,BE$2-1,$D28:$EE28)/12)*(1+XLOOKUP(BE$2,Assumptions!$C$94:$M$94,Assumptions!$C$98:$M$98))))</f>
        <v>-277.7862197</v>
      </c>
      <c r="BF28" s="49">
        <f t="array" ref="BF28">-(IF(BF$2=1,Assumptions!$P29/12,-(SUMIF($D$2:$EE$2,BF$2-1,$D28:$EE28)/12)*(1+XLOOKUP(BF$2,Assumptions!$C$94:$M$94,Assumptions!$C$98:$M$98))))</f>
        <v>-277.7862197</v>
      </c>
      <c r="BG28" s="49">
        <f t="array" ref="BG28">-(IF(BG$2=1,Assumptions!$P29/12,-(SUMIF($D$2:$EE$2,BG$2-1,$D28:$EE28)/12)*(1+XLOOKUP(BG$2,Assumptions!$C$94:$M$94,Assumptions!$C$98:$M$98))))</f>
        <v>-277.7862197</v>
      </c>
      <c r="BH28" s="49">
        <f t="array" ref="BH28">-(IF(BH$2=1,Assumptions!$P29/12,-(SUMIF($D$2:$EE$2,BH$2-1,$D28:$EE28)/12)*(1+XLOOKUP(BH$2,Assumptions!$C$94:$M$94,Assumptions!$C$98:$M$98))))</f>
        <v>-277.7862197</v>
      </c>
      <c r="BI28" s="49">
        <f t="array" ref="BI28">-(IF(BI$2=1,Assumptions!$P29/12,-(SUMIF($D$2:$EE$2,BI$2-1,$D28:$EE28)/12)*(1+XLOOKUP(BI$2,Assumptions!$C$94:$M$94,Assumptions!$C$98:$M$98))))</f>
        <v>-277.7862197</v>
      </c>
      <c r="BJ28" s="49">
        <f t="array" ref="BJ28">-(IF(BJ$2=1,Assumptions!$P29/12,-(SUMIF($D$2:$EE$2,BJ$2-1,$D28:$EE28)/12)*(1+XLOOKUP(BJ$2,Assumptions!$C$94:$M$94,Assumptions!$C$98:$M$98))))</f>
        <v>-277.7862197</v>
      </c>
      <c r="BK28" s="49">
        <f t="array" ref="BK28">-(IF(BK$2=1,Assumptions!$P29/12,-(SUMIF($D$2:$EE$2,BK$2-1,$D28:$EE28)/12)*(1+XLOOKUP(BK$2,Assumptions!$C$94:$M$94,Assumptions!$C$98:$M$98))))</f>
        <v>-277.7862197</v>
      </c>
      <c r="BL28" s="49">
        <f t="array" ref="BL28">-(IF(BL$2=1,Assumptions!$P29/12,-(SUMIF($D$2:$EE$2,BL$2-1,$D28:$EE28)/12)*(1+XLOOKUP(BL$2,Assumptions!$C$94:$M$94,Assumptions!$C$98:$M$98))))</f>
        <v>-286.1198063</v>
      </c>
      <c r="BM28" s="49">
        <f t="array" ref="BM28">-(IF(BM$2=1,Assumptions!$P29/12,-(SUMIF($D$2:$EE$2,BM$2-1,$D28:$EE28)/12)*(1+XLOOKUP(BM$2,Assumptions!$C$94:$M$94,Assumptions!$C$98:$M$98))))</f>
        <v>-286.1198063</v>
      </c>
      <c r="BN28" s="49">
        <f t="array" ref="BN28">-(IF(BN$2=1,Assumptions!$P29/12,-(SUMIF($D$2:$EE$2,BN$2-1,$D28:$EE28)/12)*(1+XLOOKUP(BN$2,Assumptions!$C$94:$M$94,Assumptions!$C$98:$M$98))))</f>
        <v>-286.1198063</v>
      </c>
      <c r="BO28" s="49">
        <f t="array" ref="BO28">-(IF(BO$2=1,Assumptions!$P29/12,-(SUMIF($D$2:$EE$2,BO$2-1,$D28:$EE28)/12)*(1+XLOOKUP(BO$2,Assumptions!$C$94:$M$94,Assumptions!$C$98:$M$98))))</f>
        <v>-286.1198063</v>
      </c>
      <c r="BP28" s="49">
        <f t="array" ref="BP28">-(IF(BP$2=1,Assumptions!$P29/12,-(SUMIF($D$2:$EE$2,BP$2-1,$D28:$EE28)/12)*(1+XLOOKUP(BP$2,Assumptions!$C$94:$M$94,Assumptions!$C$98:$M$98))))</f>
        <v>-286.1198063</v>
      </c>
      <c r="BQ28" s="49">
        <f t="array" ref="BQ28">-(IF(BQ$2=1,Assumptions!$P29/12,-(SUMIF($D$2:$EE$2,BQ$2-1,$D28:$EE28)/12)*(1+XLOOKUP(BQ$2,Assumptions!$C$94:$M$94,Assumptions!$C$98:$M$98))))</f>
        <v>-286.1198063</v>
      </c>
      <c r="BR28" s="49">
        <f t="array" ref="BR28">-(IF(BR$2=1,Assumptions!$P29/12,-(SUMIF($D$2:$EE$2,BR$2-1,$D28:$EE28)/12)*(1+XLOOKUP(BR$2,Assumptions!$C$94:$M$94,Assumptions!$C$98:$M$98))))</f>
        <v>-286.1198063</v>
      </c>
      <c r="BS28" s="49">
        <f t="array" ref="BS28">-(IF(BS$2=1,Assumptions!$P29/12,-(SUMIF($D$2:$EE$2,BS$2-1,$D28:$EE28)/12)*(1+XLOOKUP(BS$2,Assumptions!$C$94:$M$94,Assumptions!$C$98:$M$98))))</f>
        <v>-286.1198063</v>
      </c>
      <c r="BT28" s="49">
        <f t="array" ref="BT28">-(IF(BT$2=1,Assumptions!$P29/12,-(SUMIF($D$2:$EE$2,BT$2-1,$D28:$EE28)/12)*(1+XLOOKUP(BT$2,Assumptions!$C$94:$M$94,Assumptions!$C$98:$M$98))))</f>
        <v>-286.1198063</v>
      </c>
      <c r="BU28" s="49">
        <f t="array" ref="BU28">-(IF(BU$2=1,Assumptions!$P29/12,-(SUMIF($D$2:$EE$2,BU$2-1,$D28:$EE28)/12)*(1+XLOOKUP(BU$2,Assumptions!$C$94:$M$94,Assumptions!$C$98:$M$98))))</f>
        <v>-286.1198063</v>
      </c>
      <c r="BV28" s="49">
        <f t="array" ref="BV28">-(IF(BV$2=1,Assumptions!$P29/12,-(SUMIF($D$2:$EE$2,BV$2-1,$D28:$EE28)/12)*(1+XLOOKUP(BV$2,Assumptions!$C$94:$M$94,Assumptions!$C$98:$M$98))))</f>
        <v>-286.1198063</v>
      </c>
      <c r="BW28" s="49">
        <f t="array" ref="BW28">-(IF(BW$2=1,Assumptions!$P29/12,-(SUMIF($D$2:$EE$2,BW$2-1,$D28:$EE28)/12)*(1+XLOOKUP(BW$2,Assumptions!$C$94:$M$94,Assumptions!$C$98:$M$98))))</f>
        <v>-286.1198063</v>
      </c>
      <c r="BX28" s="49">
        <f t="array" ref="BX28">-(IF(BX$2=1,Assumptions!$P29/12,-(SUMIF($D$2:$EE$2,BX$2-1,$D28:$EE28)/12)*(1+XLOOKUP(BX$2,Assumptions!$C$94:$M$94,Assumptions!$C$98:$M$98))))</f>
        <v>-294.7034005</v>
      </c>
      <c r="BY28" s="49">
        <f t="array" ref="BY28">-(IF(BY$2=1,Assumptions!$P29/12,-(SUMIF($D$2:$EE$2,BY$2-1,$D28:$EE28)/12)*(1+XLOOKUP(BY$2,Assumptions!$C$94:$M$94,Assumptions!$C$98:$M$98))))</f>
        <v>-294.7034005</v>
      </c>
      <c r="BZ28" s="49">
        <f t="array" ref="BZ28">-(IF(BZ$2=1,Assumptions!$P29/12,-(SUMIF($D$2:$EE$2,BZ$2-1,$D28:$EE28)/12)*(1+XLOOKUP(BZ$2,Assumptions!$C$94:$M$94,Assumptions!$C$98:$M$98))))</f>
        <v>-294.7034005</v>
      </c>
      <c r="CA28" s="49">
        <f t="array" ref="CA28">-(IF(CA$2=1,Assumptions!$P29/12,-(SUMIF($D$2:$EE$2,CA$2-1,$D28:$EE28)/12)*(1+XLOOKUP(CA$2,Assumptions!$C$94:$M$94,Assumptions!$C$98:$M$98))))</f>
        <v>-294.7034005</v>
      </c>
      <c r="CB28" s="49">
        <f t="array" ref="CB28">-(IF(CB$2=1,Assumptions!$P29/12,-(SUMIF($D$2:$EE$2,CB$2-1,$D28:$EE28)/12)*(1+XLOOKUP(CB$2,Assumptions!$C$94:$M$94,Assumptions!$C$98:$M$98))))</f>
        <v>-294.7034005</v>
      </c>
      <c r="CC28" s="49">
        <f t="array" ref="CC28">-(IF(CC$2=1,Assumptions!$P29/12,-(SUMIF($D$2:$EE$2,CC$2-1,$D28:$EE28)/12)*(1+XLOOKUP(CC$2,Assumptions!$C$94:$M$94,Assumptions!$C$98:$M$98))))</f>
        <v>-294.7034005</v>
      </c>
      <c r="CD28" s="49">
        <f t="array" ref="CD28">-(IF(CD$2=1,Assumptions!$P29/12,-(SUMIF($D$2:$EE$2,CD$2-1,$D28:$EE28)/12)*(1+XLOOKUP(CD$2,Assumptions!$C$94:$M$94,Assumptions!$C$98:$M$98))))</f>
        <v>-294.7034005</v>
      </c>
      <c r="CE28" s="49">
        <f t="array" ref="CE28">-(IF(CE$2=1,Assumptions!$P29/12,-(SUMIF($D$2:$EE$2,CE$2-1,$D28:$EE28)/12)*(1+XLOOKUP(CE$2,Assumptions!$C$94:$M$94,Assumptions!$C$98:$M$98))))</f>
        <v>-294.7034005</v>
      </c>
      <c r="CF28" s="49">
        <f t="array" ref="CF28">-(IF(CF$2=1,Assumptions!$P29/12,-(SUMIF($D$2:$EE$2,CF$2-1,$D28:$EE28)/12)*(1+XLOOKUP(CF$2,Assumptions!$C$94:$M$94,Assumptions!$C$98:$M$98))))</f>
        <v>-294.7034005</v>
      </c>
      <c r="CG28" s="49">
        <f t="array" ref="CG28">-(IF(CG$2=1,Assumptions!$P29/12,-(SUMIF($D$2:$EE$2,CG$2-1,$D28:$EE28)/12)*(1+XLOOKUP(CG$2,Assumptions!$C$94:$M$94,Assumptions!$C$98:$M$98))))</f>
        <v>-294.7034005</v>
      </c>
      <c r="CH28" s="49">
        <f t="array" ref="CH28">-(IF(CH$2=1,Assumptions!$P29/12,-(SUMIF($D$2:$EE$2,CH$2-1,$D28:$EE28)/12)*(1+XLOOKUP(CH$2,Assumptions!$C$94:$M$94,Assumptions!$C$98:$M$98))))</f>
        <v>-294.7034005</v>
      </c>
      <c r="CI28" s="49">
        <f t="array" ref="CI28">-(IF(CI$2=1,Assumptions!$P29/12,-(SUMIF($D$2:$EE$2,CI$2-1,$D28:$EE28)/12)*(1+XLOOKUP(CI$2,Assumptions!$C$94:$M$94,Assumptions!$C$98:$M$98))))</f>
        <v>-294.7034005</v>
      </c>
      <c r="CJ28" s="49">
        <f t="array" ref="CJ28">-(IF(CJ$2=1,Assumptions!$P29/12,-(SUMIF($D$2:$EE$2,CJ$2-1,$D28:$EE28)/12)*(1+XLOOKUP(CJ$2,Assumptions!$C$94:$M$94,Assumptions!$C$98:$M$98))))</f>
        <v>-303.5445025</v>
      </c>
      <c r="CK28" s="49">
        <f t="array" ref="CK28">-(IF(CK$2=1,Assumptions!$P29/12,-(SUMIF($D$2:$EE$2,CK$2-1,$D28:$EE28)/12)*(1+XLOOKUP(CK$2,Assumptions!$C$94:$M$94,Assumptions!$C$98:$M$98))))</f>
        <v>-303.5445025</v>
      </c>
      <c r="CL28" s="49">
        <f t="array" ref="CL28">-(IF(CL$2=1,Assumptions!$P29/12,-(SUMIF($D$2:$EE$2,CL$2-1,$D28:$EE28)/12)*(1+XLOOKUP(CL$2,Assumptions!$C$94:$M$94,Assumptions!$C$98:$M$98))))</f>
        <v>-303.5445025</v>
      </c>
      <c r="CM28" s="49">
        <f t="array" ref="CM28">-(IF(CM$2=1,Assumptions!$P29/12,-(SUMIF($D$2:$EE$2,CM$2-1,$D28:$EE28)/12)*(1+XLOOKUP(CM$2,Assumptions!$C$94:$M$94,Assumptions!$C$98:$M$98))))</f>
        <v>-303.5445025</v>
      </c>
      <c r="CN28" s="49">
        <f t="array" ref="CN28">-(IF(CN$2=1,Assumptions!$P29/12,-(SUMIF($D$2:$EE$2,CN$2-1,$D28:$EE28)/12)*(1+XLOOKUP(CN$2,Assumptions!$C$94:$M$94,Assumptions!$C$98:$M$98))))</f>
        <v>-303.5445025</v>
      </c>
      <c r="CO28" s="49">
        <f t="array" ref="CO28">-(IF(CO$2=1,Assumptions!$P29/12,-(SUMIF($D$2:$EE$2,CO$2-1,$D28:$EE28)/12)*(1+XLOOKUP(CO$2,Assumptions!$C$94:$M$94,Assumptions!$C$98:$M$98))))</f>
        <v>-303.5445025</v>
      </c>
      <c r="CP28" s="49">
        <f t="array" ref="CP28">-(IF(CP$2=1,Assumptions!$P29/12,-(SUMIF($D$2:$EE$2,CP$2-1,$D28:$EE28)/12)*(1+XLOOKUP(CP$2,Assumptions!$C$94:$M$94,Assumptions!$C$98:$M$98))))</f>
        <v>-303.5445025</v>
      </c>
      <c r="CQ28" s="49">
        <f t="array" ref="CQ28">-(IF(CQ$2=1,Assumptions!$P29/12,-(SUMIF($D$2:$EE$2,CQ$2-1,$D28:$EE28)/12)*(1+XLOOKUP(CQ$2,Assumptions!$C$94:$M$94,Assumptions!$C$98:$M$98))))</f>
        <v>-303.5445025</v>
      </c>
      <c r="CR28" s="49">
        <f t="array" ref="CR28">-(IF(CR$2=1,Assumptions!$P29/12,-(SUMIF($D$2:$EE$2,CR$2-1,$D28:$EE28)/12)*(1+XLOOKUP(CR$2,Assumptions!$C$94:$M$94,Assumptions!$C$98:$M$98))))</f>
        <v>-303.5445025</v>
      </c>
      <c r="CS28" s="49">
        <f t="array" ref="CS28">-(IF(CS$2=1,Assumptions!$P29/12,-(SUMIF($D$2:$EE$2,CS$2-1,$D28:$EE28)/12)*(1+XLOOKUP(CS$2,Assumptions!$C$94:$M$94,Assumptions!$C$98:$M$98))))</f>
        <v>-303.5445025</v>
      </c>
      <c r="CT28" s="49">
        <f t="array" ref="CT28">-(IF(CT$2=1,Assumptions!$P29/12,-(SUMIF($D$2:$EE$2,CT$2-1,$D28:$EE28)/12)*(1+XLOOKUP(CT$2,Assumptions!$C$94:$M$94,Assumptions!$C$98:$M$98))))</f>
        <v>-303.5445025</v>
      </c>
      <c r="CU28" s="49">
        <f t="array" ref="CU28">-(IF(CU$2=1,Assumptions!$P29/12,-(SUMIF($D$2:$EE$2,CU$2-1,$D28:$EE28)/12)*(1+XLOOKUP(CU$2,Assumptions!$C$94:$M$94,Assumptions!$C$98:$M$98))))</f>
        <v>-303.5445025</v>
      </c>
      <c r="CV28" s="49">
        <f t="array" ref="CV28">-(IF(CV$2=1,Assumptions!$P29/12,-(SUMIF($D$2:$EE$2,CV$2-1,$D28:$EE28)/12)*(1+XLOOKUP(CV$2,Assumptions!$C$94:$M$94,Assumptions!$C$98:$M$98))))</f>
        <v>-312.6508376</v>
      </c>
      <c r="CW28" s="49">
        <f t="array" ref="CW28">-(IF(CW$2=1,Assumptions!$P29/12,-(SUMIF($D$2:$EE$2,CW$2-1,$D28:$EE28)/12)*(1+XLOOKUP(CW$2,Assumptions!$C$94:$M$94,Assumptions!$C$98:$M$98))))</f>
        <v>-312.6508376</v>
      </c>
      <c r="CX28" s="49">
        <f t="array" ref="CX28">-(IF(CX$2=1,Assumptions!$P29/12,-(SUMIF($D$2:$EE$2,CX$2-1,$D28:$EE28)/12)*(1+XLOOKUP(CX$2,Assumptions!$C$94:$M$94,Assumptions!$C$98:$M$98))))</f>
        <v>-312.6508376</v>
      </c>
      <c r="CY28" s="49">
        <f t="array" ref="CY28">-(IF(CY$2=1,Assumptions!$P29/12,-(SUMIF($D$2:$EE$2,CY$2-1,$D28:$EE28)/12)*(1+XLOOKUP(CY$2,Assumptions!$C$94:$M$94,Assumptions!$C$98:$M$98))))</f>
        <v>-312.6508376</v>
      </c>
      <c r="CZ28" s="49">
        <f t="array" ref="CZ28">-(IF(CZ$2=1,Assumptions!$P29/12,-(SUMIF($D$2:$EE$2,CZ$2-1,$D28:$EE28)/12)*(1+XLOOKUP(CZ$2,Assumptions!$C$94:$M$94,Assumptions!$C$98:$M$98))))</f>
        <v>-312.6508376</v>
      </c>
      <c r="DA28" s="49">
        <f t="array" ref="DA28">-(IF(DA$2=1,Assumptions!$P29/12,-(SUMIF($D$2:$EE$2,DA$2-1,$D28:$EE28)/12)*(1+XLOOKUP(DA$2,Assumptions!$C$94:$M$94,Assumptions!$C$98:$M$98))))</f>
        <v>-312.6508376</v>
      </c>
      <c r="DB28" s="49">
        <f t="array" ref="DB28">-(IF(DB$2=1,Assumptions!$P29/12,-(SUMIF($D$2:$EE$2,DB$2-1,$D28:$EE28)/12)*(1+XLOOKUP(DB$2,Assumptions!$C$94:$M$94,Assumptions!$C$98:$M$98))))</f>
        <v>-312.6508376</v>
      </c>
      <c r="DC28" s="49">
        <f t="array" ref="DC28">-(IF(DC$2=1,Assumptions!$P29/12,-(SUMIF($D$2:$EE$2,DC$2-1,$D28:$EE28)/12)*(1+XLOOKUP(DC$2,Assumptions!$C$94:$M$94,Assumptions!$C$98:$M$98))))</f>
        <v>-312.6508376</v>
      </c>
      <c r="DD28" s="49">
        <f t="array" ref="DD28">-(IF(DD$2=1,Assumptions!$P29/12,-(SUMIF($D$2:$EE$2,DD$2-1,$D28:$EE28)/12)*(1+XLOOKUP(DD$2,Assumptions!$C$94:$M$94,Assumptions!$C$98:$M$98))))</f>
        <v>-312.6508376</v>
      </c>
      <c r="DE28" s="49">
        <f t="array" ref="DE28">-(IF(DE$2=1,Assumptions!$P29/12,-(SUMIF($D$2:$EE$2,DE$2-1,$D28:$EE28)/12)*(1+XLOOKUP(DE$2,Assumptions!$C$94:$M$94,Assumptions!$C$98:$M$98))))</f>
        <v>-312.6508376</v>
      </c>
      <c r="DF28" s="49">
        <f t="array" ref="DF28">-(IF(DF$2=1,Assumptions!$P29/12,-(SUMIF($D$2:$EE$2,DF$2-1,$D28:$EE28)/12)*(1+XLOOKUP(DF$2,Assumptions!$C$94:$M$94,Assumptions!$C$98:$M$98))))</f>
        <v>-312.6508376</v>
      </c>
      <c r="DG28" s="49">
        <f t="array" ref="DG28">-(IF(DG$2=1,Assumptions!$P29/12,-(SUMIF($D$2:$EE$2,DG$2-1,$D28:$EE28)/12)*(1+XLOOKUP(DG$2,Assumptions!$C$94:$M$94,Assumptions!$C$98:$M$98))))</f>
        <v>-312.6508376</v>
      </c>
      <c r="DH28" s="49">
        <f t="array" ref="DH28">-(IF(DH$2=1,Assumptions!$P29/12,-(SUMIF($D$2:$EE$2,DH$2-1,$D28:$EE28)/12)*(1+XLOOKUP(DH$2,Assumptions!$C$94:$M$94,Assumptions!$C$98:$M$98))))</f>
        <v>-322.0303627</v>
      </c>
      <c r="DI28" s="49">
        <f t="array" ref="DI28">-(IF(DI$2=1,Assumptions!$P29/12,-(SUMIF($D$2:$EE$2,DI$2-1,$D28:$EE28)/12)*(1+XLOOKUP(DI$2,Assumptions!$C$94:$M$94,Assumptions!$C$98:$M$98))))</f>
        <v>-322.0303627</v>
      </c>
      <c r="DJ28" s="49">
        <f t="array" ref="DJ28">-(IF(DJ$2=1,Assumptions!$P29/12,-(SUMIF($D$2:$EE$2,DJ$2-1,$D28:$EE28)/12)*(1+XLOOKUP(DJ$2,Assumptions!$C$94:$M$94,Assumptions!$C$98:$M$98))))</f>
        <v>-322.0303627</v>
      </c>
      <c r="DK28" s="49">
        <f t="array" ref="DK28">-(IF(DK$2=1,Assumptions!$P29/12,-(SUMIF($D$2:$EE$2,DK$2-1,$D28:$EE28)/12)*(1+XLOOKUP(DK$2,Assumptions!$C$94:$M$94,Assumptions!$C$98:$M$98))))</f>
        <v>-322.0303627</v>
      </c>
      <c r="DL28" s="49">
        <f t="array" ref="DL28">-(IF(DL$2=1,Assumptions!$P29/12,-(SUMIF($D$2:$EE$2,DL$2-1,$D28:$EE28)/12)*(1+XLOOKUP(DL$2,Assumptions!$C$94:$M$94,Assumptions!$C$98:$M$98))))</f>
        <v>-322.0303627</v>
      </c>
      <c r="DM28" s="49">
        <f t="array" ref="DM28">-(IF(DM$2=1,Assumptions!$P29/12,-(SUMIF($D$2:$EE$2,DM$2-1,$D28:$EE28)/12)*(1+XLOOKUP(DM$2,Assumptions!$C$94:$M$94,Assumptions!$C$98:$M$98))))</f>
        <v>-322.0303627</v>
      </c>
      <c r="DN28" s="49">
        <f t="array" ref="DN28">-(IF(DN$2=1,Assumptions!$P29/12,-(SUMIF($D$2:$EE$2,DN$2-1,$D28:$EE28)/12)*(1+XLOOKUP(DN$2,Assumptions!$C$94:$M$94,Assumptions!$C$98:$M$98))))</f>
        <v>-322.0303627</v>
      </c>
      <c r="DO28" s="49">
        <f t="array" ref="DO28">-(IF(DO$2=1,Assumptions!$P29/12,-(SUMIF($D$2:$EE$2,DO$2-1,$D28:$EE28)/12)*(1+XLOOKUP(DO$2,Assumptions!$C$94:$M$94,Assumptions!$C$98:$M$98))))</f>
        <v>-322.0303627</v>
      </c>
      <c r="DP28" s="49">
        <f t="array" ref="DP28">-(IF(DP$2=1,Assumptions!$P29/12,-(SUMIF($D$2:$EE$2,DP$2-1,$D28:$EE28)/12)*(1+XLOOKUP(DP$2,Assumptions!$C$94:$M$94,Assumptions!$C$98:$M$98))))</f>
        <v>-322.0303627</v>
      </c>
      <c r="DQ28" s="49">
        <f t="array" ref="DQ28">-(IF(DQ$2=1,Assumptions!$P29/12,-(SUMIF($D$2:$EE$2,DQ$2-1,$D28:$EE28)/12)*(1+XLOOKUP(DQ$2,Assumptions!$C$94:$M$94,Assumptions!$C$98:$M$98))))</f>
        <v>-322.0303627</v>
      </c>
      <c r="DR28" s="49">
        <f t="array" ref="DR28">-(IF(DR$2=1,Assumptions!$P29/12,-(SUMIF($D$2:$EE$2,DR$2-1,$D28:$EE28)/12)*(1+XLOOKUP(DR$2,Assumptions!$C$94:$M$94,Assumptions!$C$98:$M$98))))</f>
        <v>-322.0303627</v>
      </c>
      <c r="DS28" s="49">
        <f t="array" ref="DS28">-(IF(DS$2=1,Assumptions!$P29/12,-(SUMIF($D$2:$EE$2,DS$2-1,$D28:$EE28)/12)*(1+XLOOKUP(DS$2,Assumptions!$C$94:$M$94,Assumptions!$C$98:$M$98))))</f>
        <v>-322.0303627</v>
      </c>
      <c r="DT28" s="49">
        <f t="array" ref="DT28">-(IF(DT$2=1,Assumptions!$P29/12,-(SUMIF($D$2:$EE$2,DT$2-1,$D28:$EE28)/12)*(1+XLOOKUP(DT$2,Assumptions!$C$94:$M$94,Assumptions!$C$98:$M$98))))</f>
        <v>-331.6912736</v>
      </c>
      <c r="DU28" s="49">
        <f t="array" ref="DU28">-(IF(DU$2=1,Assumptions!$P29/12,-(SUMIF($D$2:$EE$2,DU$2-1,$D28:$EE28)/12)*(1+XLOOKUP(DU$2,Assumptions!$C$94:$M$94,Assumptions!$C$98:$M$98))))</f>
        <v>-331.6912736</v>
      </c>
      <c r="DV28" s="49">
        <f t="array" ref="DV28">-(IF(DV$2=1,Assumptions!$P29/12,-(SUMIF($D$2:$EE$2,DV$2-1,$D28:$EE28)/12)*(1+XLOOKUP(DV$2,Assumptions!$C$94:$M$94,Assumptions!$C$98:$M$98))))</f>
        <v>-331.6912736</v>
      </c>
      <c r="DW28" s="49">
        <f t="array" ref="DW28">-(IF(DW$2=1,Assumptions!$P29/12,-(SUMIF($D$2:$EE$2,DW$2-1,$D28:$EE28)/12)*(1+XLOOKUP(DW$2,Assumptions!$C$94:$M$94,Assumptions!$C$98:$M$98))))</f>
        <v>-331.6912736</v>
      </c>
      <c r="DX28" s="49">
        <f t="array" ref="DX28">-(IF(DX$2=1,Assumptions!$P29/12,-(SUMIF($D$2:$EE$2,DX$2-1,$D28:$EE28)/12)*(1+XLOOKUP(DX$2,Assumptions!$C$94:$M$94,Assumptions!$C$98:$M$98))))</f>
        <v>-331.6912736</v>
      </c>
      <c r="DY28" s="49">
        <f t="array" ref="DY28">-(IF(DY$2=1,Assumptions!$P29/12,-(SUMIF($D$2:$EE$2,DY$2-1,$D28:$EE28)/12)*(1+XLOOKUP(DY$2,Assumptions!$C$94:$M$94,Assumptions!$C$98:$M$98))))</f>
        <v>-331.6912736</v>
      </c>
      <c r="DZ28" s="49">
        <f t="array" ref="DZ28">-(IF(DZ$2=1,Assumptions!$P29/12,-(SUMIF($D$2:$EE$2,DZ$2-1,$D28:$EE28)/12)*(1+XLOOKUP(DZ$2,Assumptions!$C$94:$M$94,Assumptions!$C$98:$M$98))))</f>
        <v>-331.6912736</v>
      </c>
      <c r="EA28" s="49">
        <f t="array" ref="EA28">-(IF(EA$2=1,Assumptions!$P29/12,-(SUMIF($D$2:$EE$2,EA$2-1,$D28:$EE28)/12)*(1+XLOOKUP(EA$2,Assumptions!$C$94:$M$94,Assumptions!$C$98:$M$98))))</f>
        <v>-331.6912736</v>
      </c>
      <c r="EB28" s="49">
        <f t="array" ref="EB28">-(IF(EB$2=1,Assumptions!$P29/12,-(SUMIF($D$2:$EE$2,EB$2-1,$D28:$EE28)/12)*(1+XLOOKUP(EB$2,Assumptions!$C$94:$M$94,Assumptions!$C$98:$M$98))))</f>
        <v>-331.6912736</v>
      </c>
      <c r="EC28" s="49">
        <f t="array" ref="EC28">-(IF(EC$2=1,Assumptions!$P29/12,-(SUMIF($D$2:$EE$2,EC$2-1,$D28:$EE28)/12)*(1+XLOOKUP(EC$2,Assumptions!$C$94:$M$94,Assumptions!$C$98:$M$98))))</f>
        <v>-331.6912736</v>
      </c>
      <c r="ED28" s="49">
        <f t="array" ref="ED28">-(IF(ED$2=1,Assumptions!$P29/12,-(SUMIF($D$2:$EE$2,ED$2-1,$D28:$EE28)/12)*(1+XLOOKUP(ED$2,Assumptions!$C$94:$M$94,Assumptions!$C$98:$M$98))))</f>
        <v>-331.6912736</v>
      </c>
      <c r="EE28" s="49">
        <f t="array" ref="EE28">-(IF(EE$2=1,Assumptions!$P29/12,-(SUMIF($D$2:$EE$2,EE$2-1,$D28:$EE28)/12)*(1+XLOOKUP(EE$2,Assumptions!$C$94:$M$94,Assumptions!$C$98:$M$98))))</f>
        <v>-331.6912736</v>
      </c>
    </row>
    <row r="29" ht="15.75" customHeight="1">
      <c r="A29" s="1"/>
      <c r="B29" s="1"/>
      <c r="C29" s="1" t="str">
        <f>Assumptions!J30</f>
        <v>Management Fee</v>
      </c>
      <c r="D29" s="49">
        <f>-D$18*Assumptions!$N$30</f>
        <v>-748.02411</v>
      </c>
      <c r="E29" s="49">
        <f>-E$18*Assumptions!$N$30</f>
        <v>-748.02411</v>
      </c>
      <c r="F29" s="49">
        <f>-F$18*Assumptions!$N$30</f>
        <v>-748.02411</v>
      </c>
      <c r="G29" s="49">
        <f>-G$18*Assumptions!$N$30</f>
        <v>-748.02411</v>
      </c>
      <c r="H29" s="49">
        <f>-H$18*Assumptions!$N$30</f>
        <v>-748.02411</v>
      </c>
      <c r="I29" s="49">
        <f>-I$18*Assumptions!$N$30</f>
        <v>-748.02411</v>
      </c>
      <c r="J29" s="49">
        <f>-J$18*Assumptions!$N$30</f>
        <v>-748.02411</v>
      </c>
      <c r="K29" s="49">
        <f>-K$18*Assumptions!$N$30</f>
        <v>-748.02411</v>
      </c>
      <c r="L29" s="49">
        <f>-L$18*Assumptions!$N$30</f>
        <v>-748.02411</v>
      </c>
      <c r="M29" s="49">
        <f>-M$18*Assumptions!$N$30</f>
        <v>-748.02411</v>
      </c>
      <c r="N29" s="49">
        <f>-N$18*Assumptions!$N$30</f>
        <v>-748.02411</v>
      </c>
      <c r="O29" s="49">
        <f>-O$18*Assumptions!$N$30</f>
        <v>-748.02411</v>
      </c>
      <c r="P29" s="49">
        <f>-P$18*Assumptions!$N$30</f>
        <v>-787.5969984</v>
      </c>
      <c r="Q29" s="49">
        <f>-Q$18*Assumptions!$N$30</f>
        <v>-787.5969984</v>
      </c>
      <c r="R29" s="49">
        <f>-R$18*Assumptions!$N$30</f>
        <v>-787.5969984</v>
      </c>
      <c r="S29" s="49">
        <f>-S$18*Assumptions!$N$30</f>
        <v>-787.5969984</v>
      </c>
      <c r="T29" s="49">
        <f>-T$18*Assumptions!$N$30</f>
        <v>-787.5969984</v>
      </c>
      <c r="U29" s="49">
        <f>-U$18*Assumptions!$N$30</f>
        <v>-787.5969984</v>
      </c>
      <c r="V29" s="49">
        <f>-V$18*Assumptions!$N$30</f>
        <v>-787.5969984</v>
      </c>
      <c r="W29" s="49">
        <f>-W$18*Assumptions!$N$30</f>
        <v>-787.5969984</v>
      </c>
      <c r="X29" s="49">
        <f>-X$18*Assumptions!$N$30</f>
        <v>-787.5969984</v>
      </c>
      <c r="Y29" s="49">
        <f>-Y$18*Assumptions!$N$30</f>
        <v>-787.5969984</v>
      </c>
      <c r="Z29" s="49">
        <f>-Z$18*Assumptions!$N$30</f>
        <v>-787.5969984</v>
      </c>
      <c r="AA29" s="49">
        <f>-AA$18*Assumptions!$N$30</f>
        <v>-787.5969984</v>
      </c>
      <c r="AB29" s="49">
        <f>-AB$18*Assumptions!$N$30</f>
        <v>-803.3489384</v>
      </c>
      <c r="AC29" s="49">
        <f>-AC$18*Assumptions!$N$30</f>
        <v>-803.3489384</v>
      </c>
      <c r="AD29" s="49">
        <f>-AD$18*Assumptions!$N$30</f>
        <v>-803.3489384</v>
      </c>
      <c r="AE29" s="49">
        <f>-AE$18*Assumptions!$N$30</f>
        <v>-803.3489384</v>
      </c>
      <c r="AF29" s="49">
        <f>-AF$18*Assumptions!$N$30</f>
        <v>-803.3489384</v>
      </c>
      <c r="AG29" s="49">
        <f>-AG$18*Assumptions!$N$30</f>
        <v>-803.3489384</v>
      </c>
      <c r="AH29" s="49">
        <f>-AH$18*Assumptions!$N$30</f>
        <v>-803.3489384</v>
      </c>
      <c r="AI29" s="49">
        <f>-AI$18*Assumptions!$N$30</f>
        <v>-803.3489384</v>
      </c>
      <c r="AJ29" s="49">
        <f>-AJ$18*Assumptions!$N$30</f>
        <v>-803.3489384</v>
      </c>
      <c r="AK29" s="49">
        <f>-AK$18*Assumptions!$N$30</f>
        <v>-803.3489384</v>
      </c>
      <c r="AL29" s="49">
        <f>-AL$18*Assumptions!$N$30</f>
        <v>-803.3489384</v>
      </c>
      <c r="AM29" s="49">
        <f>-AM$18*Assumptions!$N$30</f>
        <v>-803.3489384</v>
      </c>
      <c r="AN29" s="49">
        <f>-AN$18*Assumptions!$N$30</f>
        <v>-819.4159171</v>
      </c>
      <c r="AO29" s="49">
        <f>-AO$18*Assumptions!$N$30</f>
        <v>-819.4159171</v>
      </c>
      <c r="AP29" s="49">
        <f>-AP$18*Assumptions!$N$30</f>
        <v>-819.4159171</v>
      </c>
      <c r="AQ29" s="49">
        <f>-AQ$18*Assumptions!$N$30</f>
        <v>-819.4159171</v>
      </c>
      <c r="AR29" s="49">
        <f>-AR$18*Assumptions!$N$30</f>
        <v>-819.4159171</v>
      </c>
      <c r="AS29" s="49">
        <f>-AS$18*Assumptions!$N$30</f>
        <v>-819.4159171</v>
      </c>
      <c r="AT29" s="49">
        <f>-AT$18*Assumptions!$N$30</f>
        <v>-819.4159171</v>
      </c>
      <c r="AU29" s="49">
        <f>-AU$18*Assumptions!$N$30</f>
        <v>-819.4159171</v>
      </c>
      <c r="AV29" s="49">
        <f>-AV$18*Assumptions!$N$30</f>
        <v>-819.4159171</v>
      </c>
      <c r="AW29" s="49">
        <f>-AW$18*Assumptions!$N$30</f>
        <v>-819.4159171</v>
      </c>
      <c r="AX29" s="49">
        <f>-AX$18*Assumptions!$N$30</f>
        <v>-819.4159171</v>
      </c>
      <c r="AY29" s="49">
        <f>-AY$18*Assumptions!$N$30</f>
        <v>-819.4159171</v>
      </c>
      <c r="AZ29" s="49">
        <f>-AZ$18*Assumptions!$N$30</f>
        <v>-843.9983946</v>
      </c>
      <c r="BA29" s="49">
        <f>-BA$18*Assumptions!$N$30</f>
        <v>-843.9983946</v>
      </c>
      <c r="BB29" s="49">
        <f>-BB$18*Assumptions!$N$30</f>
        <v>-843.9983946</v>
      </c>
      <c r="BC29" s="49">
        <f>-BC$18*Assumptions!$N$30</f>
        <v>-843.9983946</v>
      </c>
      <c r="BD29" s="49">
        <f>-BD$18*Assumptions!$N$30</f>
        <v>-843.9983946</v>
      </c>
      <c r="BE29" s="49">
        <f>-BE$18*Assumptions!$N$30</f>
        <v>-843.9983946</v>
      </c>
      <c r="BF29" s="49">
        <f>-BF$18*Assumptions!$N$30</f>
        <v>-843.9983946</v>
      </c>
      <c r="BG29" s="49">
        <f>-BG$18*Assumptions!$N$30</f>
        <v>-843.9983946</v>
      </c>
      <c r="BH29" s="49">
        <f>-BH$18*Assumptions!$N$30</f>
        <v>-843.9983946</v>
      </c>
      <c r="BI29" s="49">
        <f>-BI$18*Assumptions!$N$30</f>
        <v>-843.9983946</v>
      </c>
      <c r="BJ29" s="49">
        <f>-BJ$18*Assumptions!$N$30</f>
        <v>-843.9983946</v>
      </c>
      <c r="BK29" s="49">
        <f>-BK$18*Assumptions!$N$30</f>
        <v>-843.9983946</v>
      </c>
      <c r="BL29" s="49">
        <f>-BL$18*Assumptions!$N$30</f>
        <v>-869.3183465</v>
      </c>
      <c r="BM29" s="49">
        <f>-BM$18*Assumptions!$N$30</f>
        <v>-869.3183465</v>
      </c>
      <c r="BN29" s="49">
        <f>-BN$18*Assumptions!$N$30</f>
        <v>-869.3183465</v>
      </c>
      <c r="BO29" s="49">
        <f>-BO$18*Assumptions!$N$30</f>
        <v>-869.3183465</v>
      </c>
      <c r="BP29" s="49">
        <f>-BP$18*Assumptions!$N$30</f>
        <v>-869.3183465</v>
      </c>
      <c r="BQ29" s="49">
        <f>-BQ$18*Assumptions!$N$30</f>
        <v>-869.3183465</v>
      </c>
      <c r="BR29" s="49">
        <f>-BR$18*Assumptions!$N$30</f>
        <v>-869.3183465</v>
      </c>
      <c r="BS29" s="49">
        <f>-BS$18*Assumptions!$N$30</f>
        <v>-869.3183465</v>
      </c>
      <c r="BT29" s="49">
        <f>-BT$18*Assumptions!$N$30</f>
        <v>-869.3183465</v>
      </c>
      <c r="BU29" s="49">
        <f>-BU$18*Assumptions!$N$30</f>
        <v>-869.3183465</v>
      </c>
      <c r="BV29" s="49">
        <f>-BV$18*Assumptions!$N$30</f>
        <v>-869.3183465</v>
      </c>
      <c r="BW29" s="49">
        <f>-BW$18*Assumptions!$N$30</f>
        <v>-869.3183465</v>
      </c>
      <c r="BX29" s="49">
        <f>-BX$18*Assumptions!$N$30</f>
        <v>-895.3978969</v>
      </c>
      <c r="BY29" s="49">
        <f>-BY$18*Assumptions!$N$30</f>
        <v>-895.3978969</v>
      </c>
      <c r="BZ29" s="49">
        <f>-BZ$18*Assumptions!$N$30</f>
        <v>-895.3978969</v>
      </c>
      <c r="CA29" s="49">
        <f>-CA$18*Assumptions!$N$30</f>
        <v>-895.3978969</v>
      </c>
      <c r="CB29" s="49">
        <f>-CB$18*Assumptions!$N$30</f>
        <v>-895.3978969</v>
      </c>
      <c r="CC29" s="49">
        <f>-CC$18*Assumptions!$N$30</f>
        <v>-895.3978969</v>
      </c>
      <c r="CD29" s="49">
        <f>-CD$18*Assumptions!$N$30</f>
        <v>-895.3978969</v>
      </c>
      <c r="CE29" s="49">
        <f>-CE$18*Assumptions!$N$30</f>
        <v>-895.3978969</v>
      </c>
      <c r="CF29" s="49">
        <f>-CF$18*Assumptions!$N$30</f>
        <v>-895.3978969</v>
      </c>
      <c r="CG29" s="49">
        <f>-CG$18*Assumptions!$N$30</f>
        <v>-895.3978969</v>
      </c>
      <c r="CH29" s="49">
        <f>-CH$18*Assumptions!$N$30</f>
        <v>-895.3978969</v>
      </c>
      <c r="CI29" s="49">
        <f>-CI$18*Assumptions!$N$30</f>
        <v>-895.3978969</v>
      </c>
      <c r="CJ29" s="49">
        <f>-CJ$18*Assumptions!$N$30</f>
        <v>-922.2598338</v>
      </c>
      <c r="CK29" s="49">
        <f>-CK$18*Assumptions!$N$30</f>
        <v>-922.2598338</v>
      </c>
      <c r="CL29" s="49">
        <f>-CL$18*Assumptions!$N$30</f>
        <v>-922.2598338</v>
      </c>
      <c r="CM29" s="49">
        <f>-CM$18*Assumptions!$N$30</f>
        <v>-922.2598338</v>
      </c>
      <c r="CN29" s="49">
        <f>-CN$18*Assumptions!$N$30</f>
        <v>-922.2598338</v>
      </c>
      <c r="CO29" s="49">
        <f>-CO$18*Assumptions!$N$30</f>
        <v>-922.2598338</v>
      </c>
      <c r="CP29" s="49">
        <f>-CP$18*Assumptions!$N$30</f>
        <v>-922.2598338</v>
      </c>
      <c r="CQ29" s="49">
        <f>-CQ$18*Assumptions!$N$30</f>
        <v>-922.2598338</v>
      </c>
      <c r="CR29" s="49">
        <f>-CR$18*Assumptions!$N$30</f>
        <v>-922.2598338</v>
      </c>
      <c r="CS29" s="49">
        <f>-CS$18*Assumptions!$N$30</f>
        <v>-922.2598338</v>
      </c>
      <c r="CT29" s="49">
        <f>-CT$18*Assumptions!$N$30</f>
        <v>-922.2598338</v>
      </c>
      <c r="CU29" s="49">
        <f>-CU$18*Assumptions!$N$30</f>
        <v>-922.2598338</v>
      </c>
      <c r="CV29" s="49">
        <f>-CV$18*Assumptions!$N$30</f>
        <v>-949.9276288</v>
      </c>
      <c r="CW29" s="49">
        <f>-CW$18*Assumptions!$N$30</f>
        <v>-949.9276288</v>
      </c>
      <c r="CX29" s="49">
        <f>-CX$18*Assumptions!$N$30</f>
        <v>-949.9276288</v>
      </c>
      <c r="CY29" s="49">
        <f>-CY$18*Assumptions!$N$30</f>
        <v>-949.9276288</v>
      </c>
      <c r="CZ29" s="49">
        <f>-CZ$18*Assumptions!$N$30</f>
        <v>-949.9276288</v>
      </c>
      <c r="DA29" s="49">
        <f>-DA$18*Assumptions!$N$30</f>
        <v>-949.9276288</v>
      </c>
      <c r="DB29" s="49">
        <f>-DB$18*Assumptions!$N$30</f>
        <v>-949.9276288</v>
      </c>
      <c r="DC29" s="49">
        <f>-DC$18*Assumptions!$N$30</f>
        <v>-949.9276288</v>
      </c>
      <c r="DD29" s="49">
        <f>-DD$18*Assumptions!$N$30</f>
        <v>-949.9276288</v>
      </c>
      <c r="DE29" s="49">
        <f>-DE$18*Assumptions!$N$30</f>
        <v>-949.9276288</v>
      </c>
      <c r="DF29" s="49">
        <f>-DF$18*Assumptions!$N$30</f>
        <v>-949.9276288</v>
      </c>
      <c r="DG29" s="49">
        <f>-DG$18*Assumptions!$N$30</f>
        <v>-949.9276288</v>
      </c>
      <c r="DH29" s="49">
        <f>-DH$18*Assumptions!$N$30</f>
        <v>-978.4254577</v>
      </c>
      <c r="DI29" s="49">
        <f>-DI$18*Assumptions!$N$30</f>
        <v>-978.4254577</v>
      </c>
      <c r="DJ29" s="49">
        <f>-DJ$18*Assumptions!$N$30</f>
        <v>-978.4254577</v>
      </c>
      <c r="DK29" s="49">
        <f>-DK$18*Assumptions!$N$30</f>
        <v>-978.4254577</v>
      </c>
      <c r="DL29" s="49">
        <f>-DL$18*Assumptions!$N$30</f>
        <v>-978.4254577</v>
      </c>
      <c r="DM29" s="49">
        <f>-DM$18*Assumptions!$N$30</f>
        <v>-978.4254577</v>
      </c>
      <c r="DN29" s="49">
        <f>-DN$18*Assumptions!$N$30</f>
        <v>-978.4254577</v>
      </c>
      <c r="DO29" s="49">
        <f>-DO$18*Assumptions!$N$30</f>
        <v>-978.4254577</v>
      </c>
      <c r="DP29" s="49">
        <f>-DP$18*Assumptions!$N$30</f>
        <v>-978.4254577</v>
      </c>
      <c r="DQ29" s="49">
        <f>-DQ$18*Assumptions!$N$30</f>
        <v>-978.4254577</v>
      </c>
      <c r="DR29" s="49">
        <f>-DR$18*Assumptions!$N$30</f>
        <v>-978.4254577</v>
      </c>
      <c r="DS29" s="49">
        <f>-DS$18*Assumptions!$N$30</f>
        <v>-978.4254577</v>
      </c>
      <c r="DT29" s="49">
        <f>-DT$18*Assumptions!$N$30</f>
        <v>-976.285152</v>
      </c>
      <c r="DU29" s="49">
        <f>-DU$18*Assumptions!$N$30</f>
        <v>-976.285152</v>
      </c>
      <c r="DV29" s="49">
        <f>-DV$18*Assumptions!$N$30</f>
        <v>-976.285152</v>
      </c>
      <c r="DW29" s="49">
        <f>-DW$18*Assumptions!$N$30</f>
        <v>-976.285152</v>
      </c>
      <c r="DX29" s="49">
        <f>-DX$18*Assumptions!$N$30</f>
        <v>-976.285152</v>
      </c>
      <c r="DY29" s="49">
        <f>-DY$18*Assumptions!$N$30</f>
        <v>-976.285152</v>
      </c>
      <c r="DZ29" s="49">
        <f>-DZ$18*Assumptions!$N$30</f>
        <v>-976.285152</v>
      </c>
      <c r="EA29" s="49">
        <f>-EA$18*Assumptions!$N$30</f>
        <v>-976.285152</v>
      </c>
      <c r="EB29" s="49">
        <f>-EB$18*Assumptions!$N$30</f>
        <v>-976.285152</v>
      </c>
      <c r="EC29" s="49">
        <f>-EC$18*Assumptions!$N$30</f>
        <v>-976.285152</v>
      </c>
      <c r="ED29" s="49">
        <f>-ED$18*Assumptions!$N$30</f>
        <v>-976.285152</v>
      </c>
      <c r="EE29" s="49">
        <f>-EE$18*Assumptions!$N$30</f>
        <v>-976.285152</v>
      </c>
    </row>
    <row r="30" ht="15.75" customHeight="1">
      <c r="A30" s="1"/>
      <c r="B30" s="1"/>
      <c r="C30" s="1" t="str">
        <f>Assumptions!J31</f>
        <v>Hauling</v>
      </c>
      <c r="D30" s="49">
        <f t="array" ref="D30">-(IF(D$2=1,Assumptions!$P31/12,-(SUMIF($D$2:$EE$2,D$2-1,$D30:$EE30)/12)*(1+XLOOKUP(D$2,Assumptions!$C$94:$M$94,Assumptions!$C$98:$M$98))))</f>
        <v>-53.53596667</v>
      </c>
      <c r="E30" s="49">
        <f t="array" ref="E30">-(IF(E$2=1,Assumptions!$P31/12,-(SUMIF($D$2:$EE$2,E$2-1,$D30:$EE30)/12)*(1+XLOOKUP(E$2,Assumptions!$C$94:$M$94,Assumptions!$C$98:$M$98))))</f>
        <v>-53.53596667</v>
      </c>
      <c r="F30" s="49">
        <f t="array" ref="F30">-(IF(F$2=1,Assumptions!$P31/12,-(SUMIF($D$2:$EE$2,F$2-1,$D30:$EE30)/12)*(1+XLOOKUP(F$2,Assumptions!$C$94:$M$94,Assumptions!$C$98:$M$98))))</f>
        <v>-53.53596667</v>
      </c>
      <c r="G30" s="49">
        <f t="array" ref="G30">-(IF(G$2=1,Assumptions!$P31/12,-(SUMIF($D$2:$EE$2,G$2-1,$D30:$EE30)/12)*(1+XLOOKUP(G$2,Assumptions!$C$94:$M$94,Assumptions!$C$98:$M$98))))</f>
        <v>-53.53596667</v>
      </c>
      <c r="H30" s="49">
        <f t="array" ref="H30">-(IF(H$2=1,Assumptions!$P31/12,-(SUMIF($D$2:$EE$2,H$2-1,$D30:$EE30)/12)*(1+XLOOKUP(H$2,Assumptions!$C$94:$M$94,Assumptions!$C$98:$M$98))))</f>
        <v>-53.53596667</v>
      </c>
      <c r="I30" s="49">
        <f t="array" ref="I30">-(IF(I$2=1,Assumptions!$P31/12,-(SUMIF($D$2:$EE$2,I$2-1,$D30:$EE30)/12)*(1+XLOOKUP(I$2,Assumptions!$C$94:$M$94,Assumptions!$C$98:$M$98))))</f>
        <v>-53.53596667</v>
      </c>
      <c r="J30" s="49">
        <f t="array" ref="J30">-(IF(J$2=1,Assumptions!$P31/12,-(SUMIF($D$2:$EE$2,J$2-1,$D30:$EE30)/12)*(1+XLOOKUP(J$2,Assumptions!$C$94:$M$94,Assumptions!$C$98:$M$98))))</f>
        <v>-53.53596667</v>
      </c>
      <c r="K30" s="49">
        <f t="array" ref="K30">-(IF(K$2=1,Assumptions!$P31/12,-(SUMIF($D$2:$EE$2,K$2-1,$D30:$EE30)/12)*(1+XLOOKUP(K$2,Assumptions!$C$94:$M$94,Assumptions!$C$98:$M$98))))</f>
        <v>-53.53596667</v>
      </c>
      <c r="L30" s="49">
        <f t="array" ref="L30">-(IF(L$2=1,Assumptions!$P31/12,-(SUMIF($D$2:$EE$2,L$2-1,$D30:$EE30)/12)*(1+XLOOKUP(L$2,Assumptions!$C$94:$M$94,Assumptions!$C$98:$M$98))))</f>
        <v>-53.53596667</v>
      </c>
      <c r="M30" s="49">
        <f t="array" ref="M30">-(IF(M$2=1,Assumptions!$P31/12,-(SUMIF($D$2:$EE$2,M$2-1,$D30:$EE30)/12)*(1+XLOOKUP(M$2,Assumptions!$C$94:$M$94,Assumptions!$C$98:$M$98))))</f>
        <v>-53.53596667</v>
      </c>
      <c r="N30" s="49">
        <f t="array" ref="N30">-(IF(N$2=1,Assumptions!$P31/12,-(SUMIF($D$2:$EE$2,N$2-1,$D30:$EE30)/12)*(1+XLOOKUP(N$2,Assumptions!$C$94:$M$94,Assumptions!$C$98:$M$98))))</f>
        <v>-53.53596667</v>
      </c>
      <c r="O30" s="49">
        <f t="array" ref="O30">-(IF(O$2=1,Assumptions!$P31/12,-(SUMIF($D$2:$EE$2,O$2-1,$D30:$EE30)/12)*(1+XLOOKUP(O$2,Assumptions!$C$94:$M$94,Assumptions!$C$98:$M$98))))</f>
        <v>-53.53596667</v>
      </c>
      <c r="P30" s="49">
        <f t="array" ref="P30">-(IF(P$2=1,Assumptions!$P31/12,-(SUMIF($D$2:$EE$2,P$2-1,$D30:$EE30)/12)*(1+XLOOKUP(P$2,Assumptions!$C$94:$M$94,Assumptions!$C$98:$M$98))))</f>
        <v>-55.14204567</v>
      </c>
      <c r="Q30" s="49">
        <f t="array" ref="Q30">-(IF(Q$2=1,Assumptions!$P31/12,-(SUMIF($D$2:$EE$2,Q$2-1,$D30:$EE30)/12)*(1+XLOOKUP(Q$2,Assumptions!$C$94:$M$94,Assumptions!$C$98:$M$98))))</f>
        <v>-55.14204567</v>
      </c>
      <c r="R30" s="49">
        <f t="array" ref="R30">-(IF(R$2=1,Assumptions!$P31/12,-(SUMIF($D$2:$EE$2,R$2-1,$D30:$EE30)/12)*(1+XLOOKUP(R$2,Assumptions!$C$94:$M$94,Assumptions!$C$98:$M$98))))</f>
        <v>-55.14204567</v>
      </c>
      <c r="S30" s="49">
        <f t="array" ref="S30">-(IF(S$2=1,Assumptions!$P31/12,-(SUMIF($D$2:$EE$2,S$2-1,$D30:$EE30)/12)*(1+XLOOKUP(S$2,Assumptions!$C$94:$M$94,Assumptions!$C$98:$M$98))))</f>
        <v>-55.14204567</v>
      </c>
      <c r="T30" s="49">
        <f t="array" ref="T30">-(IF(T$2=1,Assumptions!$P31/12,-(SUMIF($D$2:$EE$2,T$2-1,$D30:$EE30)/12)*(1+XLOOKUP(T$2,Assumptions!$C$94:$M$94,Assumptions!$C$98:$M$98))))</f>
        <v>-55.14204567</v>
      </c>
      <c r="U30" s="49">
        <f t="array" ref="U30">-(IF(U$2=1,Assumptions!$P31/12,-(SUMIF($D$2:$EE$2,U$2-1,$D30:$EE30)/12)*(1+XLOOKUP(U$2,Assumptions!$C$94:$M$94,Assumptions!$C$98:$M$98))))</f>
        <v>-55.14204567</v>
      </c>
      <c r="V30" s="49">
        <f t="array" ref="V30">-(IF(V$2=1,Assumptions!$P31/12,-(SUMIF($D$2:$EE$2,V$2-1,$D30:$EE30)/12)*(1+XLOOKUP(V$2,Assumptions!$C$94:$M$94,Assumptions!$C$98:$M$98))))</f>
        <v>-55.14204567</v>
      </c>
      <c r="W30" s="49">
        <f t="array" ref="W30">-(IF(W$2=1,Assumptions!$P31/12,-(SUMIF($D$2:$EE$2,W$2-1,$D30:$EE30)/12)*(1+XLOOKUP(W$2,Assumptions!$C$94:$M$94,Assumptions!$C$98:$M$98))))</f>
        <v>-55.14204567</v>
      </c>
      <c r="X30" s="49">
        <f t="array" ref="X30">-(IF(X$2=1,Assumptions!$P31/12,-(SUMIF($D$2:$EE$2,X$2-1,$D30:$EE30)/12)*(1+XLOOKUP(X$2,Assumptions!$C$94:$M$94,Assumptions!$C$98:$M$98))))</f>
        <v>-55.14204567</v>
      </c>
      <c r="Y30" s="49">
        <f t="array" ref="Y30">-(IF(Y$2=1,Assumptions!$P31/12,-(SUMIF($D$2:$EE$2,Y$2-1,$D30:$EE30)/12)*(1+XLOOKUP(Y$2,Assumptions!$C$94:$M$94,Assumptions!$C$98:$M$98))))</f>
        <v>-55.14204567</v>
      </c>
      <c r="Z30" s="49">
        <f t="array" ref="Z30">-(IF(Z$2=1,Assumptions!$P31/12,-(SUMIF($D$2:$EE$2,Z$2-1,$D30:$EE30)/12)*(1+XLOOKUP(Z$2,Assumptions!$C$94:$M$94,Assumptions!$C$98:$M$98))))</f>
        <v>-55.14204567</v>
      </c>
      <c r="AA30" s="49">
        <f t="array" ref="AA30">-(IF(AA$2=1,Assumptions!$P31/12,-(SUMIF($D$2:$EE$2,AA$2-1,$D30:$EE30)/12)*(1+XLOOKUP(AA$2,Assumptions!$C$94:$M$94,Assumptions!$C$98:$M$98))))</f>
        <v>-55.14204567</v>
      </c>
      <c r="AB30" s="49">
        <f t="array" ref="AB30">-(IF(AB$2=1,Assumptions!$P31/12,-(SUMIF($D$2:$EE$2,AB$2-1,$D30:$EE30)/12)*(1+XLOOKUP(AB$2,Assumptions!$C$94:$M$94,Assumptions!$C$98:$M$98))))</f>
        <v>-56.79630704</v>
      </c>
      <c r="AC30" s="49">
        <f t="array" ref="AC30">-(IF(AC$2=1,Assumptions!$P31/12,-(SUMIF($D$2:$EE$2,AC$2-1,$D30:$EE30)/12)*(1+XLOOKUP(AC$2,Assumptions!$C$94:$M$94,Assumptions!$C$98:$M$98))))</f>
        <v>-56.79630704</v>
      </c>
      <c r="AD30" s="49">
        <f t="array" ref="AD30">-(IF(AD$2=1,Assumptions!$P31/12,-(SUMIF($D$2:$EE$2,AD$2-1,$D30:$EE30)/12)*(1+XLOOKUP(AD$2,Assumptions!$C$94:$M$94,Assumptions!$C$98:$M$98))))</f>
        <v>-56.79630704</v>
      </c>
      <c r="AE30" s="49">
        <f t="array" ref="AE30">-(IF(AE$2=1,Assumptions!$P31/12,-(SUMIF($D$2:$EE$2,AE$2-1,$D30:$EE30)/12)*(1+XLOOKUP(AE$2,Assumptions!$C$94:$M$94,Assumptions!$C$98:$M$98))))</f>
        <v>-56.79630704</v>
      </c>
      <c r="AF30" s="49">
        <f t="array" ref="AF30">-(IF(AF$2=1,Assumptions!$P31/12,-(SUMIF($D$2:$EE$2,AF$2-1,$D30:$EE30)/12)*(1+XLOOKUP(AF$2,Assumptions!$C$94:$M$94,Assumptions!$C$98:$M$98))))</f>
        <v>-56.79630704</v>
      </c>
      <c r="AG30" s="49">
        <f t="array" ref="AG30">-(IF(AG$2=1,Assumptions!$P31/12,-(SUMIF($D$2:$EE$2,AG$2-1,$D30:$EE30)/12)*(1+XLOOKUP(AG$2,Assumptions!$C$94:$M$94,Assumptions!$C$98:$M$98))))</f>
        <v>-56.79630704</v>
      </c>
      <c r="AH30" s="49">
        <f t="array" ref="AH30">-(IF(AH$2=1,Assumptions!$P31/12,-(SUMIF($D$2:$EE$2,AH$2-1,$D30:$EE30)/12)*(1+XLOOKUP(AH$2,Assumptions!$C$94:$M$94,Assumptions!$C$98:$M$98))))</f>
        <v>-56.79630704</v>
      </c>
      <c r="AI30" s="49">
        <f t="array" ref="AI30">-(IF(AI$2=1,Assumptions!$P31/12,-(SUMIF($D$2:$EE$2,AI$2-1,$D30:$EE30)/12)*(1+XLOOKUP(AI$2,Assumptions!$C$94:$M$94,Assumptions!$C$98:$M$98))))</f>
        <v>-56.79630704</v>
      </c>
      <c r="AJ30" s="49">
        <f t="array" ref="AJ30">-(IF(AJ$2=1,Assumptions!$P31/12,-(SUMIF($D$2:$EE$2,AJ$2-1,$D30:$EE30)/12)*(1+XLOOKUP(AJ$2,Assumptions!$C$94:$M$94,Assumptions!$C$98:$M$98))))</f>
        <v>-56.79630704</v>
      </c>
      <c r="AK30" s="49">
        <f t="array" ref="AK30">-(IF(AK$2=1,Assumptions!$P31/12,-(SUMIF($D$2:$EE$2,AK$2-1,$D30:$EE30)/12)*(1+XLOOKUP(AK$2,Assumptions!$C$94:$M$94,Assumptions!$C$98:$M$98))))</f>
        <v>-56.79630704</v>
      </c>
      <c r="AL30" s="49">
        <f t="array" ref="AL30">-(IF(AL$2=1,Assumptions!$P31/12,-(SUMIF($D$2:$EE$2,AL$2-1,$D30:$EE30)/12)*(1+XLOOKUP(AL$2,Assumptions!$C$94:$M$94,Assumptions!$C$98:$M$98))))</f>
        <v>-56.79630704</v>
      </c>
      <c r="AM30" s="49">
        <f t="array" ref="AM30">-(IF(AM$2=1,Assumptions!$P31/12,-(SUMIF($D$2:$EE$2,AM$2-1,$D30:$EE30)/12)*(1+XLOOKUP(AM$2,Assumptions!$C$94:$M$94,Assumptions!$C$98:$M$98))))</f>
        <v>-56.79630704</v>
      </c>
      <c r="AN30" s="49">
        <f t="array" ref="AN30">-(IF(AN$2=1,Assumptions!$P31/12,-(SUMIF($D$2:$EE$2,AN$2-1,$D30:$EE30)/12)*(1+XLOOKUP(AN$2,Assumptions!$C$94:$M$94,Assumptions!$C$98:$M$98))))</f>
        <v>-58.50019625</v>
      </c>
      <c r="AO30" s="49">
        <f t="array" ref="AO30">-(IF(AO$2=1,Assumptions!$P31/12,-(SUMIF($D$2:$EE$2,AO$2-1,$D30:$EE30)/12)*(1+XLOOKUP(AO$2,Assumptions!$C$94:$M$94,Assumptions!$C$98:$M$98))))</f>
        <v>-58.50019625</v>
      </c>
      <c r="AP30" s="49">
        <f t="array" ref="AP30">-(IF(AP$2=1,Assumptions!$P31/12,-(SUMIF($D$2:$EE$2,AP$2-1,$D30:$EE30)/12)*(1+XLOOKUP(AP$2,Assumptions!$C$94:$M$94,Assumptions!$C$98:$M$98))))</f>
        <v>-58.50019625</v>
      </c>
      <c r="AQ30" s="49">
        <f t="array" ref="AQ30">-(IF(AQ$2=1,Assumptions!$P31/12,-(SUMIF($D$2:$EE$2,AQ$2-1,$D30:$EE30)/12)*(1+XLOOKUP(AQ$2,Assumptions!$C$94:$M$94,Assumptions!$C$98:$M$98))))</f>
        <v>-58.50019625</v>
      </c>
      <c r="AR30" s="49">
        <f t="array" ref="AR30">-(IF(AR$2=1,Assumptions!$P31/12,-(SUMIF($D$2:$EE$2,AR$2-1,$D30:$EE30)/12)*(1+XLOOKUP(AR$2,Assumptions!$C$94:$M$94,Assumptions!$C$98:$M$98))))</f>
        <v>-58.50019625</v>
      </c>
      <c r="AS30" s="49">
        <f t="array" ref="AS30">-(IF(AS$2=1,Assumptions!$P31/12,-(SUMIF($D$2:$EE$2,AS$2-1,$D30:$EE30)/12)*(1+XLOOKUP(AS$2,Assumptions!$C$94:$M$94,Assumptions!$C$98:$M$98))))</f>
        <v>-58.50019625</v>
      </c>
      <c r="AT30" s="49">
        <f t="array" ref="AT30">-(IF(AT$2=1,Assumptions!$P31/12,-(SUMIF($D$2:$EE$2,AT$2-1,$D30:$EE30)/12)*(1+XLOOKUP(AT$2,Assumptions!$C$94:$M$94,Assumptions!$C$98:$M$98))))</f>
        <v>-58.50019625</v>
      </c>
      <c r="AU30" s="49">
        <f t="array" ref="AU30">-(IF(AU$2=1,Assumptions!$P31/12,-(SUMIF($D$2:$EE$2,AU$2-1,$D30:$EE30)/12)*(1+XLOOKUP(AU$2,Assumptions!$C$94:$M$94,Assumptions!$C$98:$M$98))))</f>
        <v>-58.50019625</v>
      </c>
      <c r="AV30" s="49">
        <f t="array" ref="AV30">-(IF(AV$2=1,Assumptions!$P31/12,-(SUMIF($D$2:$EE$2,AV$2-1,$D30:$EE30)/12)*(1+XLOOKUP(AV$2,Assumptions!$C$94:$M$94,Assumptions!$C$98:$M$98))))</f>
        <v>-58.50019625</v>
      </c>
      <c r="AW30" s="49">
        <f t="array" ref="AW30">-(IF(AW$2=1,Assumptions!$P31/12,-(SUMIF($D$2:$EE$2,AW$2-1,$D30:$EE30)/12)*(1+XLOOKUP(AW$2,Assumptions!$C$94:$M$94,Assumptions!$C$98:$M$98))))</f>
        <v>-58.50019625</v>
      </c>
      <c r="AX30" s="49">
        <f t="array" ref="AX30">-(IF(AX$2=1,Assumptions!$P31/12,-(SUMIF($D$2:$EE$2,AX$2-1,$D30:$EE30)/12)*(1+XLOOKUP(AX$2,Assumptions!$C$94:$M$94,Assumptions!$C$98:$M$98))))</f>
        <v>-58.50019625</v>
      </c>
      <c r="AY30" s="49">
        <f t="array" ref="AY30">-(IF(AY$2=1,Assumptions!$P31/12,-(SUMIF($D$2:$EE$2,AY$2-1,$D30:$EE30)/12)*(1+XLOOKUP(AY$2,Assumptions!$C$94:$M$94,Assumptions!$C$98:$M$98))))</f>
        <v>-58.50019625</v>
      </c>
      <c r="AZ30" s="49">
        <f t="array" ref="AZ30">-(IF(AZ$2=1,Assumptions!$P31/12,-(SUMIF($D$2:$EE$2,AZ$2-1,$D30:$EE30)/12)*(1+XLOOKUP(AZ$2,Assumptions!$C$94:$M$94,Assumptions!$C$98:$M$98))))</f>
        <v>-60.25520214</v>
      </c>
      <c r="BA30" s="49">
        <f t="array" ref="BA30">-(IF(BA$2=1,Assumptions!$P31/12,-(SUMIF($D$2:$EE$2,BA$2-1,$D30:$EE30)/12)*(1+XLOOKUP(BA$2,Assumptions!$C$94:$M$94,Assumptions!$C$98:$M$98))))</f>
        <v>-60.25520214</v>
      </c>
      <c r="BB30" s="49">
        <f t="array" ref="BB30">-(IF(BB$2=1,Assumptions!$P31/12,-(SUMIF($D$2:$EE$2,BB$2-1,$D30:$EE30)/12)*(1+XLOOKUP(BB$2,Assumptions!$C$94:$M$94,Assumptions!$C$98:$M$98))))</f>
        <v>-60.25520214</v>
      </c>
      <c r="BC30" s="49">
        <f t="array" ref="BC30">-(IF(BC$2=1,Assumptions!$P31/12,-(SUMIF($D$2:$EE$2,BC$2-1,$D30:$EE30)/12)*(1+XLOOKUP(BC$2,Assumptions!$C$94:$M$94,Assumptions!$C$98:$M$98))))</f>
        <v>-60.25520214</v>
      </c>
      <c r="BD30" s="49">
        <f t="array" ref="BD30">-(IF(BD$2=1,Assumptions!$P31/12,-(SUMIF($D$2:$EE$2,BD$2-1,$D30:$EE30)/12)*(1+XLOOKUP(BD$2,Assumptions!$C$94:$M$94,Assumptions!$C$98:$M$98))))</f>
        <v>-60.25520214</v>
      </c>
      <c r="BE30" s="49">
        <f t="array" ref="BE30">-(IF(BE$2=1,Assumptions!$P31/12,-(SUMIF($D$2:$EE$2,BE$2-1,$D30:$EE30)/12)*(1+XLOOKUP(BE$2,Assumptions!$C$94:$M$94,Assumptions!$C$98:$M$98))))</f>
        <v>-60.25520214</v>
      </c>
      <c r="BF30" s="49">
        <f t="array" ref="BF30">-(IF(BF$2=1,Assumptions!$P31/12,-(SUMIF($D$2:$EE$2,BF$2-1,$D30:$EE30)/12)*(1+XLOOKUP(BF$2,Assumptions!$C$94:$M$94,Assumptions!$C$98:$M$98))))</f>
        <v>-60.25520214</v>
      </c>
      <c r="BG30" s="49">
        <f t="array" ref="BG30">-(IF(BG$2=1,Assumptions!$P31/12,-(SUMIF($D$2:$EE$2,BG$2-1,$D30:$EE30)/12)*(1+XLOOKUP(BG$2,Assumptions!$C$94:$M$94,Assumptions!$C$98:$M$98))))</f>
        <v>-60.25520214</v>
      </c>
      <c r="BH30" s="49">
        <f t="array" ref="BH30">-(IF(BH$2=1,Assumptions!$P31/12,-(SUMIF($D$2:$EE$2,BH$2-1,$D30:$EE30)/12)*(1+XLOOKUP(BH$2,Assumptions!$C$94:$M$94,Assumptions!$C$98:$M$98))))</f>
        <v>-60.25520214</v>
      </c>
      <c r="BI30" s="49">
        <f t="array" ref="BI30">-(IF(BI$2=1,Assumptions!$P31/12,-(SUMIF($D$2:$EE$2,BI$2-1,$D30:$EE30)/12)*(1+XLOOKUP(BI$2,Assumptions!$C$94:$M$94,Assumptions!$C$98:$M$98))))</f>
        <v>-60.25520214</v>
      </c>
      <c r="BJ30" s="49">
        <f t="array" ref="BJ30">-(IF(BJ$2=1,Assumptions!$P31/12,-(SUMIF($D$2:$EE$2,BJ$2-1,$D30:$EE30)/12)*(1+XLOOKUP(BJ$2,Assumptions!$C$94:$M$94,Assumptions!$C$98:$M$98))))</f>
        <v>-60.25520214</v>
      </c>
      <c r="BK30" s="49">
        <f t="array" ref="BK30">-(IF(BK$2=1,Assumptions!$P31/12,-(SUMIF($D$2:$EE$2,BK$2-1,$D30:$EE30)/12)*(1+XLOOKUP(BK$2,Assumptions!$C$94:$M$94,Assumptions!$C$98:$M$98))))</f>
        <v>-60.25520214</v>
      </c>
      <c r="BL30" s="49">
        <f t="array" ref="BL30">-(IF(BL$2=1,Assumptions!$P31/12,-(SUMIF($D$2:$EE$2,BL$2-1,$D30:$EE30)/12)*(1+XLOOKUP(BL$2,Assumptions!$C$94:$M$94,Assumptions!$C$98:$M$98))))</f>
        <v>-62.0628582</v>
      </c>
      <c r="BM30" s="49">
        <f t="array" ref="BM30">-(IF(BM$2=1,Assumptions!$P31/12,-(SUMIF($D$2:$EE$2,BM$2-1,$D30:$EE30)/12)*(1+XLOOKUP(BM$2,Assumptions!$C$94:$M$94,Assumptions!$C$98:$M$98))))</f>
        <v>-62.0628582</v>
      </c>
      <c r="BN30" s="49">
        <f t="array" ref="BN30">-(IF(BN$2=1,Assumptions!$P31/12,-(SUMIF($D$2:$EE$2,BN$2-1,$D30:$EE30)/12)*(1+XLOOKUP(BN$2,Assumptions!$C$94:$M$94,Assumptions!$C$98:$M$98))))</f>
        <v>-62.0628582</v>
      </c>
      <c r="BO30" s="49">
        <f t="array" ref="BO30">-(IF(BO$2=1,Assumptions!$P31/12,-(SUMIF($D$2:$EE$2,BO$2-1,$D30:$EE30)/12)*(1+XLOOKUP(BO$2,Assumptions!$C$94:$M$94,Assumptions!$C$98:$M$98))))</f>
        <v>-62.0628582</v>
      </c>
      <c r="BP30" s="49">
        <f t="array" ref="BP30">-(IF(BP$2=1,Assumptions!$P31/12,-(SUMIF($D$2:$EE$2,BP$2-1,$D30:$EE30)/12)*(1+XLOOKUP(BP$2,Assumptions!$C$94:$M$94,Assumptions!$C$98:$M$98))))</f>
        <v>-62.0628582</v>
      </c>
      <c r="BQ30" s="49">
        <f t="array" ref="BQ30">-(IF(BQ$2=1,Assumptions!$P31/12,-(SUMIF($D$2:$EE$2,BQ$2-1,$D30:$EE30)/12)*(1+XLOOKUP(BQ$2,Assumptions!$C$94:$M$94,Assumptions!$C$98:$M$98))))</f>
        <v>-62.0628582</v>
      </c>
      <c r="BR30" s="49">
        <f t="array" ref="BR30">-(IF(BR$2=1,Assumptions!$P31/12,-(SUMIF($D$2:$EE$2,BR$2-1,$D30:$EE30)/12)*(1+XLOOKUP(BR$2,Assumptions!$C$94:$M$94,Assumptions!$C$98:$M$98))))</f>
        <v>-62.0628582</v>
      </c>
      <c r="BS30" s="49">
        <f t="array" ref="BS30">-(IF(BS$2=1,Assumptions!$P31/12,-(SUMIF($D$2:$EE$2,BS$2-1,$D30:$EE30)/12)*(1+XLOOKUP(BS$2,Assumptions!$C$94:$M$94,Assumptions!$C$98:$M$98))))</f>
        <v>-62.0628582</v>
      </c>
      <c r="BT30" s="49">
        <f t="array" ref="BT30">-(IF(BT$2=1,Assumptions!$P31/12,-(SUMIF($D$2:$EE$2,BT$2-1,$D30:$EE30)/12)*(1+XLOOKUP(BT$2,Assumptions!$C$94:$M$94,Assumptions!$C$98:$M$98))))</f>
        <v>-62.0628582</v>
      </c>
      <c r="BU30" s="49">
        <f t="array" ref="BU30">-(IF(BU$2=1,Assumptions!$P31/12,-(SUMIF($D$2:$EE$2,BU$2-1,$D30:$EE30)/12)*(1+XLOOKUP(BU$2,Assumptions!$C$94:$M$94,Assumptions!$C$98:$M$98))))</f>
        <v>-62.0628582</v>
      </c>
      <c r="BV30" s="49">
        <f t="array" ref="BV30">-(IF(BV$2=1,Assumptions!$P31/12,-(SUMIF($D$2:$EE$2,BV$2-1,$D30:$EE30)/12)*(1+XLOOKUP(BV$2,Assumptions!$C$94:$M$94,Assumptions!$C$98:$M$98))))</f>
        <v>-62.0628582</v>
      </c>
      <c r="BW30" s="49">
        <f t="array" ref="BW30">-(IF(BW$2=1,Assumptions!$P31/12,-(SUMIF($D$2:$EE$2,BW$2-1,$D30:$EE30)/12)*(1+XLOOKUP(BW$2,Assumptions!$C$94:$M$94,Assumptions!$C$98:$M$98))))</f>
        <v>-62.0628582</v>
      </c>
      <c r="BX30" s="49">
        <f t="array" ref="BX30">-(IF(BX$2=1,Assumptions!$P31/12,-(SUMIF($D$2:$EE$2,BX$2-1,$D30:$EE30)/12)*(1+XLOOKUP(BX$2,Assumptions!$C$94:$M$94,Assumptions!$C$98:$M$98))))</f>
        <v>-63.92474395</v>
      </c>
      <c r="BY30" s="49">
        <f t="array" ref="BY30">-(IF(BY$2=1,Assumptions!$P31/12,-(SUMIF($D$2:$EE$2,BY$2-1,$D30:$EE30)/12)*(1+XLOOKUP(BY$2,Assumptions!$C$94:$M$94,Assumptions!$C$98:$M$98))))</f>
        <v>-63.92474395</v>
      </c>
      <c r="BZ30" s="49">
        <f t="array" ref="BZ30">-(IF(BZ$2=1,Assumptions!$P31/12,-(SUMIF($D$2:$EE$2,BZ$2-1,$D30:$EE30)/12)*(1+XLOOKUP(BZ$2,Assumptions!$C$94:$M$94,Assumptions!$C$98:$M$98))))</f>
        <v>-63.92474395</v>
      </c>
      <c r="CA30" s="49">
        <f t="array" ref="CA30">-(IF(CA$2=1,Assumptions!$P31/12,-(SUMIF($D$2:$EE$2,CA$2-1,$D30:$EE30)/12)*(1+XLOOKUP(CA$2,Assumptions!$C$94:$M$94,Assumptions!$C$98:$M$98))))</f>
        <v>-63.92474395</v>
      </c>
      <c r="CB30" s="49">
        <f t="array" ref="CB30">-(IF(CB$2=1,Assumptions!$P31/12,-(SUMIF($D$2:$EE$2,CB$2-1,$D30:$EE30)/12)*(1+XLOOKUP(CB$2,Assumptions!$C$94:$M$94,Assumptions!$C$98:$M$98))))</f>
        <v>-63.92474395</v>
      </c>
      <c r="CC30" s="49">
        <f t="array" ref="CC30">-(IF(CC$2=1,Assumptions!$P31/12,-(SUMIF($D$2:$EE$2,CC$2-1,$D30:$EE30)/12)*(1+XLOOKUP(CC$2,Assumptions!$C$94:$M$94,Assumptions!$C$98:$M$98))))</f>
        <v>-63.92474395</v>
      </c>
      <c r="CD30" s="49">
        <f t="array" ref="CD30">-(IF(CD$2=1,Assumptions!$P31/12,-(SUMIF($D$2:$EE$2,CD$2-1,$D30:$EE30)/12)*(1+XLOOKUP(CD$2,Assumptions!$C$94:$M$94,Assumptions!$C$98:$M$98))))</f>
        <v>-63.92474395</v>
      </c>
      <c r="CE30" s="49">
        <f t="array" ref="CE30">-(IF(CE$2=1,Assumptions!$P31/12,-(SUMIF($D$2:$EE$2,CE$2-1,$D30:$EE30)/12)*(1+XLOOKUP(CE$2,Assumptions!$C$94:$M$94,Assumptions!$C$98:$M$98))))</f>
        <v>-63.92474395</v>
      </c>
      <c r="CF30" s="49">
        <f t="array" ref="CF30">-(IF(CF$2=1,Assumptions!$P31/12,-(SUMIF($D$2:$EE$2,CF$2-1,$D30:$EE30)/12)*(1+XLOOKUP(CF$2,Assumptions!$C$94:$M$94,Assumptions!$C$98:$M$98))))</f>
        <v>-63.92474395</v>
      </c>
      <c r="CG30" s="49">
        <f t="array" ref="CG30">-(IF(CG$2=1,Assumptions!$P31/12,-(SUMIF($D$2:$EE$2,CG$2-1,$D30:$EE30)/12)*(1+XLOOKUP(CG$2,Assumptions!$C$94:$M$94,Assumptions!$C$98:$M$98))))</f>
        <v>-63.92474395</v>
      </c>
      <c r="CH30" s="49">
        <f t="array" ref="CH30">-(IF(CH$2=1,Assumptions!$P31/12,-(SUMIF($D$2:$EE$2,CH$2-1,$D30:$EE30)/12)*(1+XLOOKUP(CH$2,Assumptions!$C$94:$M$94,Assumptions!$C$98:$M$98))))</f>
        <v>-63.92474395</v>
      </c>
      <c r="CI30" s="49">
        <f t="array" ref="CI30">-(IF(CI$2=1,Assumptions!$P31/12,-(SUMIF($D$2:$EE$2,CI$2-1,$D30:$EE30)/12)*(1+XLOOKUP(CI$2,Assumptions!$C$94:$M$94,Assumptions!$C$98:$M$98))))</f>
        <v>-63.92474395</v>
      </c>
      <c r="CJ30" s="49">
        <f t="array" ref="CJ30">-(IF(CJ$2=1,Assumptions!$P31/12,-(SUMIF($D$2:$EE$2,CJ$2-1,$D30:$EE30)/12)*(1+XLOOKUP(CJ$2,Assumptions!$C$94:$M$94,Assumptions!$C$98:$M$98))))</f>
        <v>-65.84248626</v>
      </c>
      <c r="CK30" s="49">
        <f t="array" ref="CK30">-(IF(CK$2=1,Assumptions!$P31/12,-(SUMIF($D$2:$EE$2,CK$2-1,$D30:$EE30)/12)*(1+XLOOKUP(CK$2,Assumptions!$C$94:$M$94,Assumptions!$C$98:$M$98))))</f>
        <v>-65.84248626</v>
      </c>
      <c r="CL30" s="49">
        <f t="array" ref="CL30">-(IF(CL$2=1,Assumptions!$P31/12,-(SUMIF($D$2:$EE$2,CL$2-1,$D30:$EE30)/12)*(1+XLOOKUP(CL$2,Assumptions!$C$94:$M$94,Assumptions!$C$98:$M$98))))</f>
        <v>-65.84248626</v>
      </c>
      <c r="CM30" s="49">
        <f t="array" ref="CM30">-(IF(CM$2=1,Assumptions!$P31/12,-(SUMIF($D$2:$EE$2,CM$2-1,$D30:$EE30)/12)*(1+XLOOKUP(CM$2,Assumptions!$C$94:$M$94,Assumptions!$C$98:$M$98))))</f>
        <v>-65.84248626</v>
      </c>
      <c r="CN30" s="49">
        <f t="array" ref="CN30">-(IF(CN$2=1,Assumptions!$P31/12,-(SUMIF($D$2:$EE$2,CN$2-1,$D30:$EE30)/12)*(1+XLOOKUP(CN$2,Assumptions!$C$94:$M$94,Assumptions!$C$98:$M$98))))</f>
        <v>-65.84248626</v>
      </c>
      <c r="CO30" s="49">
        <f t="array" ref="CO30">-(IF(CO$2=1,Assumptions!$P31/12,-(SUMIF($D$2:$EE$2,CO$2-1,$D30:$EE30)/12)*(1+XLOOKUP(CO$2,Assumptions!$C$94:$M$94,Assumptions!$C$98:$M$98))))</f>
        <v>-65.84248626</v>
      </c>
      <c r="CP30" s="49">
        <f t="array" ref="CP30">-(IF(CP$2=1,Assumptions!$P31/12,-(SUMIF($D$2:$EE$2,CP$2-1,$D30:$EE30)/12)*(1+XLOOKUP(CP$2,Assumptions!$C$94:$M$94,Assumptions!$C$98:$M$98))))</f>
        <v>-65.84248626</v>
      </c>
      <c r="CQ30" s="49">
        <f t="array" ref="CQ30">-(IF(CQ$2=1,Assumptions!$P31/12,-(SUMIF($D$2:$EE$2,CQ$2-1,$D30:$EE30)/12)*(1+XLOOKUP(CQ$2,Assumptions!$C$94:$M$94,Assumptions!$C$98:$M$98))))</f>
        <v>-65.84248626</v>
      </c>
      <c r="CR30" s="49">
        <f t="array" ref="CR30">-(IF(CR$2=1,Assumptions!$P31/12,-(SUMIF($D$2:$EE$2,CR$2-1,$D30:$EE30)/12)*(1+XLOOKUP(CR$2,Assumptions!$C$94:$M$94,Assumptions!$C$98:$M$98))))</f>
        <v>-65.84248626</v>
      </c>
      <c r="CS30" s="49">
        <f t="array" ref="CS30">-(IF(CS$2=1,Assumptions!$P31/12,-(SUMIF($D$2:$EE$2,CS$2-1,$D30:$EE30)/12)*(1+XLOOKUP(CS$2,Assumptions!$C$94:$M$94,Assumptions!$C$98:$M$98))))</f>
        <v>-65.84248626</v>
      </c>
      <c r="CT30" s="49">
        <f t="array" ref="CT30">-(IF(CT$2=1,Assumptions!$P31/12,-(SUMIF($D$2:$EE$2,CT$2-1,$D30:$EE30)/12)*(1+XLOOKUP(CT$2,Assumptions!$C$94:$M$94,Assumptions!$C$98:$M$98))))</f>
        <v>-65.84248626</v>
      </c>
      <c r="CU30" s="49">
        <f t="array" ref="CU30">-(IF(CU$2=1,Assumptions!$P31/12,-(SUMIF($D$2:$EE$2,CU$2-1,$D30:$EE30)/12)*(1+XLOOKUP(CU$2,Assumptions!$C$94:$M$94,Assumptions!$C$98:$M$98))))</f>
        <v>-65.84248626</v>
      </c>
      <c r="CV30" s="49">
        <f t="array" ref="CV30">-(IF(CV$2=1,Assumptions!$P31/12,-(SUMIF($D$2:$EE$2,CV$2-1,$D30:$EE30)/12)*(1+XLOOKUP(CV$2,Assumptions!$C$94:$M$94,Assumptions!$C$98:$M$98))))</f>
        <v>-67.81776085</v>
      </c>
      <c r="CW30" s="49">
        <f t="array" ref="CW30">-(IF(CW$2=1,Assumptions!$P31/12,-(SUMIF($D$2:$EE$2,CW$2-1,$D30:$EE30)/12)*(1+XLOOKUP(CW$2,Assumptions!$C$94:$M$94,Assumptions!$C$98:$M$98))))</f>
        <v>-67.81776085</v>
      </c>
      <c r="CX30" s="49">
        <f t="array" ref="CX30">-(IF(CX$2=1,Assumptions!$P31/12,-(SUMIF($D$2:$EE$2,CX$2-1,$D30:$EE30)/12)*(1+XLOOKUP(CX$2,Assumptions!$C$94:$M$94,Assumptions!$C$98:$M$98))))</f>
        <v>-67.81776085</v>
      </c>
      <c r="CY30" s="49">
        <f t="array" ref="CY30">-(IF(CY$2=1,Assumptions!$P31/12,-(SUMIF($D$2:$EE$2,CY$2-1,$D30:$EE30)/12)*(1+XLOOKUP(CY$2,Assumptions!$C$94:$M$94,Assumptions!$C$98:$M$98))))</f>
        <v>-67.81776085</v>
      </c>
      <c r="CZ30" s="49">
        <f t="array" ref="CZ30">-(IF(CZ$2=1,Assumptions!$P31/12,-(SUMIF($D$2:$EE$2,CZ$2-1,$D30:$EE30)/12)*(1+XLOOKUP(CZ$2,Assumptions!$C$94:$M$94,Assumptions!$C$98:$M$98))))</f>
        <v>-67.81776085</v>
      </c>
      <c r="DA30" s="49">
        <f t="array" ref="DA30">-(IF(DA$2=1,Assumptions!$P31/12,-(SUMIF($D$2:$EE$2,DA$2-1,$D30:$EE30)/12)*(1+XLOOKUP(DA$2,Assumptions!$C$94:$M$94,Assumptions!$C$98:$M$98))))</f>
        <v>-67.81776085</v>
      </c>
      <c r="DB30" s="49">
        <f t="array" ref="DB30">-(IF(DB$2=1,Assumptions!$P31/12,-(SUMIF($D$2:$EE$2,DB$2-1,$D30:$EE30)/12)*(1+XLOOKUP(DB$2,Assumptions!$C$94:$M$94,Assumptions!$C$98:$M$98))))</f>
        <v>-67.81776085</v>
      </c>
      <c r="DC30" s="49">
        <f t="array" ref="DC30">-(IF(DC$2=1,Assumptions!$P31/12,-(SUMIF($D$2:$EE$2,DC$2-1,$D30:$EE30)/12)*(1+XLOOKUP(DC$2,Assumptions!$C$94:$M$94,Assumptions!$C$98:$M$98))))</f>
        <v>-67.81776085</v>
      </c>
      <c r="DD30" s="49">
        <f t="array" ref="DD30">-(IF(DD$2=1,Assumptions!$P31/12,-(SUMIF($D$2:$EE$2,DD$2-1,$D30:$EE30)/12)*(1+XLOOKUP(DD$2,Assumptions!$C$94:$M$94,Assumptions!$C$98:$M$98))))</f>
        <v>-67.81776085</v>
      </c>
      <c r="DE30" s="49">
        <f t="array" ref="DE30">-(IF(DE$2=1,Assumptions!$P31/12,-(SUMIF($D$2:$EE$2,DE$2-1,$D30:$EE30)/12)*(1+XLOOKUP(DE$2,Assumptions!$C$94:$M$94,Assumptions!$C$98:$M$98))))</f>
        <v>-67.81776085</v>
      </c>
      <c r="DF30" s="49">
        <f t="array" ref="DF30">-(IF(DF$2=1,Assumptions!$P31/12,-(SUMIF($D$2:$EE$2,DF$2-1,$D30:$EE30)/12)*(1+XLOOKUP(DF$2,Assumptions!$C$94:$M$94,Assumptions!$C$98:$M$98))))</f>
        <v>-67.81776085</v>
      </c>
      <c r="DG30" s="49">
        <f t="array" ref="DG30">-(IF(DG$2=1,Assumptions!$P31/12,-(SUMIF($D$2:$EE$2,DG$2-1,$D30:$EE30)/12)*(1+XLOOKUP(DG$2,Assumptions!$C$94:$M$94,Assumptions!$C$98:$M$98))))</f>
        <v>-67.81776085</v>
      </c>
      <c r="DH30" s="49">
        <f t="array" ref="DH30">-(IF(DH$2=1,Assumptions!$P31/12,-(SUMIF($D$2:$EE$2,DH$2-1,$D30:$EE30)/12)*(1+XLOOKUP(DH$2,Assumptions!$C$94:$M$94,Assumptions!$C$98:$M$98))))</f>
        <v>-69.85229368</v>
      </c>
      <c r="DI30" s="49">
        <f t="array" ref="DI30">-(IF(DI$2=1,Assumptions!$P31/12,-(SUMIF($D$2:$EE$2,DI$2-1,$D30:$EE30)/12)*(1+XLOOKUP(DI$2,Assumptions!$C$94:$M$94,Assumptions!$C$98:$M$98))))</f>
        <v>-69.85229368</v>
      </c>
      <c r="DJ30" s="49">
        <f t="array" ref="DJ30">-(IF(DJ$2=1,Assumptions!$P31/12,-(SUMIF($D$2:$EE$2,DJ$2-1,$D30:$EE30)/12)*(1+XLOOKUP(DJ$2,Assumptions!$C$94:$M$94,Assumptions!$C$98:$M$98))))</f>
        <v>-69.85229368</v>
      </c>
      <c r="DK30" s="49">
        <f t="array" ref="DK30">-(IF(DK$2=1,Assumptions!$P31/12,-(SUMIF($D$2:$EE$2,DK$2-1,$D30:$EE30)/12)*(1+XLOOKUP(DK$2,Assumptions!$C$94:$M$94,Assumptions!$C$98:$M$98))))</f>
        <v>-69.85229368</v>
      </c>
      <c r="DL30" s="49">
        <f t="array" ref="DL30">-(IF(DL$2=1,Assumptions!$P31/12,-(SUMIF($D$2:$EE$2,DL$2-1,$D30:$EE30)/12)*(1+XLOOKUP(DL$2,Assumptions!$C$94:$M$94,Assumptions!$C$98:$M$98))))</f>
        <v>-69.85229368</v>
      </c>
      <c r="DM30" s="49">
        <f t="array" ref="DM30">-(IF(DM$2=1,Assumptions!$P31/12,-(SUMIF($D$2:$EE$2,DM$2-1,$D30:$EE30)/12)*(1+XLOOKUP(DM$2,Assumptions!$C$94:$M$94,Assumptions!$C$98:$M$98))))</f>
        <v>-69.85229368</v>
      </c>
      <c r="DN30" s="49">
        <f t="array" ref="DN30">-(IF(DN$2=1,Assumptions!$P31/12,-(SUMIF($D$2:$EE$2,DN$2-1,$D30:$EE30)/12)*(1+XLOOKUP(DN$2,Assumptions!$C$94:$M$94,Assumptions!$C$98:$M$98))))</f>
        <v>-69.85229368</v>
      </c>
      <c r="DO30" s="49">
        <f t="array" ref="DO30">-(IF(DO$2=1,Assumptions!$P31/12,-(SUMIF($D$2:$EE$2,DO$2-1,$D30:$EE30)/12)*(1+XLOOKUP(DO$2,Assumptions!$C$94:$M$94,Assumptions!$C$98:$M$98))))</f>
        <v>-69.85229368</v>
      </c>
      <c r="DP30" s="49">
        <f t="array" ref="DP30">-(IF(DP$2=1,Assumptions!$P31/12,-(SUMIF($D$2:$EE$2,DP$2-1,$D30:$EE30)/12)*(1+XLOOKUP(DP$2,Assumptions!$C$94:$M$94,Assumptions!$C$98:$M$98))))</f>
        <v>-69.85229368</v>
      </c>
      <c r="DQ30" s="49">
        <f t="array" ref="DQ30">-(IF(DQ$2=1,Assumptions!$P31/12,-(SUMIF($D$2:$EE$2,DQ$2-1,$D30:$EE30)/12)*(1+XLOOKUP(DQ$2,Assumptions!$C$94:$M$94,Assumptions!$C$98:$M$98))))</f>
        <v>-69.85229368</v>
      </c>
      <c r="DR30" s="49">
        <f t="array" ref="DR30">-(IF(DR$2=1,Assumptions!$P31/12,-(SUMIF($D$2:$EE$2,DR$2-1,$D30:$EE30)/12)*(1+XLOOKUP(DR$2,Assumptions!$C$94:$M$94,Assumptions!$C$98:$M$98))))</f>
        <v>-69.85229368</v>
      </c>
      <c r="DS30" s="49">
        <f t="array" ref="DS30">-(IF(DS$2=1,Assumptions!$P31/12,-(SUMIF($D$2:$EE$2,DS$2-1,$D30:$EE30)/12)*(1+XLOOKUP(DS$2,Assumptions!$C$94:$M$94,Assumptions!$C$98:$M$98))))</f>
        <v>-69.85229368</v>
      </c>
      <c r="DT30" s="49">
        <f t="array" ref="DT30">-(IF(DT$2=1,Assumptions!$P31/12,-(SUMIF($D$2:$EE$2,DT$2-1,$D30:$EE30)/12)*(1+XLOOKUP(DT$2,Assumptions!$C$94:$M$94,Assumptions!$C$98:$M$98))))</f>
        <v>-71.94786249</v>
      </c>
      <c r="DU30" s="49">
        <f t="array" ref="DU30">-(IF(DU$2=1,Assumptions!$P31/12,-(SUMIF($D$2:$EE$2,DU$2-1,$D30:$EE30)/12)*(1+XLOOKUP(DU$2,Assumptions!$C$94:$M$94,Assumptions!$C$98:$M$98))))</f>
        <v>-71.94786249</v>
      </c>
      <c r="DV30" s="49">
        <f t="array" ref="DV30">-(IF(DV$2=1,Assumptions!$P31/12,-(SUMIF($D$2:$EE$2,DV$2-1,$D30:$EE30)/12)*(1+XLOOKUP(DV$2,Assumptions!$C$94:$M$94,Assumptions!$C$98:$M$98))))</f>
        <v>-71.94786249</v>
      </c>
      <c r="DW30" s="49">
        <f t="array" ref="DW30">-(IF(DW$2=1,Assumptions!$P31/12,-(SUMIF($D$2:$EE$2,DW$2-1,$D30:$EE30)/12)*(1+XLOOKUP(DW$2,Assumptions!$C$94:$M$94,Assumptions!$C$98:$M$98))))</f>
        <v>-71.94786249</v>
      </c>
      <c r="DX30" s="49">
        <f t="array" ref="DX30">-(IF(DX$2=1,Assumptions!$P31/12,-(SUMIF($D$2:$EE$2,DX$2-1,$D30:$EE30)/12)*(1+XLOOKUP(DX$2,Assumptions!$C$94:$M$94,Assumptions!$C$98:$M$98))))</f>
        <v>-71.94786249</v>
      </c>
      <c r="DY30" s="49">
        <f t="array" ref="DY30">-(IF(DY$2=1,Assumptions!$P31/12,-(SUMIF($D$2:$EE$2,DY$2-1,$D30:$EE30)/12)*(1+XLOOKUP(DY$2,Assumptions!$C$94:$M$94,Assumptions!$C$98:$M$98))))</f>
        <v>-71.94786249</v>
      </c>
      <c r="DZ30" s="49">
        <f t="array" ref="DZ30">-(IF(DZ$2=1,Assumptions!$P31/12,-(SUMIF($D$2:$EE$2,DZ$2-1,$D30:$EE30)/12)*(1+XLOOKUP(DZ$2,Assumptions!$C$94:$M$94,Assumptions!$C$98:$M$98))))</f>
        <v>-71.94786249</v>
      </c>
      <c r="EA30" s="49">
        <f t="array" ref="EA30">-(IF(EA$2=1,Assumptions!$P31/12,-(SUMIF($D$2:$EE$2,EA$2-1,$D30:$EE30)/12)*(1+XLOOKUP(EA$2,Assumptions!$C$94:$M$94,Assumptions!$C$98:$M$98))))</f>
        <v>-71.94786249</v>
      </c>
      <c r="EB30" s="49">
        <f t="array" ref="EB30">-(IF(EB$2=1,Assumptions!$P31/12,-(SUMIF($D$2:$EE$2,EB$2-1,$D30:$EE30)/12)*(1+XLOOKUP(EB$2,Assumptions!$C$94:$M$94,Assumptions!$C$98:$M$98))))</f>
        <v>-71.94786249</v>
      </c>
      <c r="EC30" s="49">
        <f t="array" ref="EC30">-(IF(EC$2=1,Assumptions!$P31/12,-(SUMIF($D$2:$EE$2,EC$2-1,$D30:$EE30)/12)*(1+XLOOKUP(EC$2,Assumptions!$C$94:$M$94,Assumptions!$C$98:$M$98))))</f>
        <v>-71.94786249</v>
      </c>
      <c r="ED30" s="49">
        <f t="array" ref="ED30">-(IF(ED$2=1,Assumptions!$P31/12,-(SUMIF($D$2:$EE$2,ED$2-1,$D30:$EE30)/12)*(1+XLOOKUP(ED$2,Assumptions!$C$94:$M$94,Assumptions!$C$98:$M$98))))</f>
        <v>-71.94786249</v>
      </c>
      <c r="EE30" s="49">
        <f t="array" ref="EE30">-(IF(EE$2=1,Assumptions!$P31/12,-(SUMIF($D$2:$EE$2,EE$2-1,$D30:$EE30)/12)*(1+XLOOKUP(EE$2,Assumptions!$C$94:$M$94,Assumptions!$C$98:$M$98))))</f>
        <v>-71.94786249</v>
      </c>
    </row>
    <row r="31" ht="15.75" customHeight="1">
      <c r="A31" s="1"/>
      <c r="B31" s="1"/>
      <c r="C31" s="1" t="str">
        <f>Assumptions!J32</f>
        <v>Pest Control</v>
      </c>
      <c r="D31" s="49">
        <f t="array" ref="D31">-(IF(D$2=1,Assumptions!$P32/12,-(SUMIF($D$2:$EE$2,D$2-1,$D31:$EE31)/12)*(1+XLOOKUP(D$2,Assumptions!$C$94:$M$94,Assumptions!$C$98:$M$98))))</f>
        <v>-126.543225</v>
      </c>
      <c r="E31" s="49">
        <f t="array" ref="E31">-(IF(E$2=1,Assumptions!$P32/12,-(SUMIF($D$2:$EE$2,E$2-1,$D31:$EE31)/12)*(1+XLOOKUP(E$2,Assumptions!$C$94:$M$94,Assumptions!$C$98:$M$98))))</f>
        <v>-126.543225</v>
      </c>
      <c r="F31" s="49">
        <f t="array" ref="F31">-(IF(F$2=1,Assumptions!$P32/12,-(SUMIF($D$2:$EE$2,F$2-1,$D31:$EE31)/12)*(1+XLOOKUP(F$2,Assumptions!$C$94:$M$94,Assumptions!$C$98:$M$98))))</f>
        <v>-126.543225</v>
      </c>
      <c r="G31" s="49">
        <f t="array" ref="G31">-(IF(G$2=1,Assumptions!$P32/12,-(SUMIF($D$2:$EE$2,G$2-1,$D31:$EE31)/12)*(1+XLOOKUP(G$2,Assumptions!$C$94:$M$94,Assumptions!$C$98:$M$98))))</f>
        <v>-126.543225</v>
      </c>
      <c r="H31" s="49">
        <f t="array" ref="H31">-(IF(H$2=1,Assumptions!$P32/12,-(SUMIF($D$2:$EE$2,H$2-1,$D31:$EE31)/12)*(1+XLOOKUP(H$2,Assumptions!$C$94:$M$94,Assumptions!$C$98:$M$98))))</f>
        <v>-126.543225</v>
      </c>
      <c r="I31" s="49">
        <f t="array" ref="I31">-(IF(I$2=1,Assumptions!$P32/12,-(SUMIF($D$2:$EE$2,I$2-1,$D31:$EE31)/12)*(1+XLOOKUP(I$2,Assumptions!$C$94:$M$94,Assumptions!$C$98:$M$98))))</f>
        <v>-126.543225</v>
      </c>
      <c r="J31" s="49">
        <f t="array" ref="J31">-(IF(J$2=1,Assumptions!$P32/12,-(SUMIF($D$2:$EE$2,J$2-1,$D31:$EE31)/12)*(1+XLOOKUP(J$2,Assumptions!$C$94:$M$94,Assumptions!$C$98:$M$98))))</f>
        <v>-126.543225</v>
      </c>
      <c r="K31" s="49">
        <f t="array" ref="K31">-(IF(K$2=1,Assumptions!$P32/12,-(SUMIF($D$2:$EE$2,K$2-1,$D31:$EE31)/12)*(1+XLOOKUP(K$2,Assumptions!$C$94:$M$94,Assumptions!$C$98:$M$98))))</f>
        <v>-126.543225</v>
      </c>
      <c r="L31" s="49">
        <f t="array" ref="L31">-(IF(L$2=1,Assumptions!$P32/12,-(SUMIF($D$2:$EE$2,L$2-1,$D31:$EE31)/12)*(1+XLOOKUP(L$2,Assumptions!$C$94:$M$94,Assumptions!$C$98:$M$98))))</f>
        <v>-126.543225</v>
      </c>
      <c r="M31" s="49">
        <f t="array" ref="M31">-(IF(M$2=1,Assumptions!$P32/12,-(SUMIF($D$2:$EE$2,M$2-1,$D31:$EE31)/12)*(1+XLOOKUP(M$2,Assumptions!$C$94:$M$94,Assumptions!$C$98:$M$98))))</f>
        <v>-126.543225</v>
      </c>
      <c r="N31" s="49">
        <f t="array" ref="N31">-(IF(N$2=1,Assumptions!$P32/12,-(SUMIF($D$2:$EE$2,N$2-1,$D31:$EE31)/12)*(1+XLOOKUP(N$2,Assumptions!$C$94:$M$94,Assumptions!$C$98:$M$98))))</f>
        <v>-126.543225</v>
      </c>
      <c r="O31" s="49">
        <f t="array" ref="O31">-(IF(O$2=1,Assumptions!$P32/12,-(SUMIF($D$2:$EE$2,O$2-1,$D31:$EE31)/12)*(1+XLOOKUP(O$2,Assumptions!$C$94:$M$94,Assumptions!$C$98:$M$98))))</f>
        <v>-126.543225</v>
      </c>
      <c r="P31" s="49">
        <f t="array" ref="P31">-(IF(P$2=1,Assumptions!$P32/12,-(SUMIF($D$2:$EE$2,P$2-1,$D31:$EE31)/12)*(1+XLOOKUP(P$2,Assumptions!$C$94:$M$94,Assumptions!$C$98:$M$98))))</f>
        <v>-130.3395218</v>
      </c>
      <c r="Q31" s="49">
        <f t="array" ref="Q31">-(IF(Q$2=1,Assumptions!$P32/12,-(SUMIF($D$2:$EE$2,Q$2-1,$D31:$EE31)/12)*(1+XLOOKUP(Q$2,Assumptions!$C$94:$M$94,Assumptions!$C$98:$M$98))))</f>
        <v>-130.3395218</v>
      </c>
      <c r="R31" s="49">
        <f t="array" ref="R31">-(IF(R$2=1,Assumptions!$P32/12,-(SUMIF($D$2:$EE$2,R$2-1,$D31:$EE31)/12)*(1+XLOOKUP(R$2,Assumptions!$C$94:$M$94,Assumptions!$C$98:$M$98))))</f>
        <v>-130.3395218</v>
      </c>
      <c r="S31" s="49">
        <f t="array" ref="S31">-(IF(S$2=1,Assumptions!$P32/12,-(SUMIF($D$2:$EE$2,S$2-1,$D31:$EE31)/12)*(1+XLOOKUP(S$2,Assumptions!$C$94:$M$94,Assumptions!$C$98:$M$98))))</f>
        <v>-130.3395218</v>
      </c>
      <c r="T31" s="49">
        <f t="array" ref="T31">-(IF(T$2=1,Assumptions!$P32/12,-(SUMIF($D$2:$EE$2,T$2-1,$D31:$EE31)/12)*(1+XLOOKUP(T$2,Assumptions!$C$94:$M$94,Assumptions!$C$98:$M$98))))</f>
        <v>-130.3395218</v>
      </c>
      <c r="U31" s="49">
        <f t="array" ref="U31">-(IF(U$2=1,Assumptions!$P32/12,-(SUMIF($D$2:$EE$2,U$2-1,$D31:$EE31)/12)*(1+XLOOKUP(U$2,Assumptions!$C$94:$M$94,Assumptions!$C$98:$M$98))))</f>
        <v>-130.3395218</v>
      </c>
      <c r="V31" s="49">
        <f t="array" ref="V31">-(IF(V$2=1,Assumptions!$P32/12,-(SUMIF($D$2:$EE$2,V$2-1,$D31:$EE31)/12)*(1+XLOOKUP(V$2,Assumptions!$C$94:$M$94,Assumptions!$C$98:$M$98))))</f>
        <v>-130.3395218</v>
      </c>
      <c r="W31" s="49">
        <f t="array" ref="W31">-(IF(W$2=1,Assumptions!$P32/12,-(SUMIF($D$2:$EE$2,W$2-1,$D31:$EE31)/12)*(1+XLOOKUP(W$2,Assumptions!$C$94:$M$94,Assumptions!$C$98:$M$98))))</f>
        <v>-130.3395218</v>
      </c>
      <c r="X31" s="49">
        <f t="array" ref="X31">-(IF(X$2=1,Assumptions!$P32/12,-(SUMIF($D$2:$EE$2,X$2-1,$D31:$EE31)/12)*(1+XLOOKUP(X$2,Assumptions!$C$94:$M$94,Assumptions!$C$98:$M$98))))</f>
        <v>-130.3395218</v>
      </c>
      <c r="Y31" s="49">
        <f t="array" ref="Y31">-(IF(Y$2=1,Assumptions!$P32/12,-(SUMIF($D$2:$EE$2,Y$2-1,$D31:$EE31)/12)*(1+XLOOKUP(Y$2,Assumptions!$C$94:$M$94,Assumptions!$C$98:$M$98))))</f>
        <v>-130.3395218</v>
      </c>
      <c r="Z31" s="49">
        <f t="array" ref="Z31">-(IF(Z$2=1,Assumptions!$P32/12,-(SUMIF($D$2:$EE$2,Z$2-1,$D31:$EE31)/12)*(1+XLOOKUP(Z$2,Assumptions!$C$94:$M$94,Assumptions!$C$98:$M$98))))</f>
        <v>-130.3395218</v>
      </c>
      <c r="AA31" s="49">
        <f t="array" ref="AA31">-(IF(AA$2=1,Assumptions!$P32/12,-(SUMIF($D$2:$EE$2,AA$2-1,$D31:$EE31)/12)*(1+XLOOKUP(AA$2,Assumptions!$C$94:$M$94,Assumptions!$C$98:$M$98))))</f>
        <v>-130.3395218</v>
      </c>
      <c r="AB31" s="49">
        <f t="array" ref="AB31">-(IF(AB$2=1,Assumptions!$P32/12,-(SUMIF($D$2:$EE$2,AB$2-1,$D31:$EE31)/12)*(1+XLOOKUP(AB$2,Assumptions!$C$94:$M$94,Assumptions!$C$98:$M$98))))</f>
        <v>-134.2497074</v>
      </c>
      <c r="AC31" s="49">
        <f t="array" ref="AC31">-(IF(AC$2=1,Assumptions!$P32/12,-(SUMIF($D$2:$EE$2,AC$2-1,$D31:$EE31)/12)*(1+XLOOKUP(AC$2,Assumptions!$C$94:$M$94,Assumptions!$C$98:$M$98))))</f>
        <v>-134.2497074</v>
      </c>
      <c r="AD31" s="49">
        <f t="array" ref="AD31">-(IF(AD$2=1,Assumptions!$P32/12,-(SUMIF($D$2:$EE$2,AD$2-1,$D31:$EE31)/12)*(1+XLOOKUP(AD$2,Assumptions!$C$94:$M$94,Assumptions!$C$98:$M$98))))</f>
        <v>-134.2497074</v>
      </c>
      <c r="AE31" s="49">
        <f t="array" ref="AE31">-(IF(AE$2=1,Assumptions!$P32/12,-(SUMIF($D$2:$EE$2,AE$2-1,$D31:$EE31)/12)*(1+XLOOKUP(AE$2,Assumptions!$C$94:$M$94,Assumptions!$C$98:$M$98))))</f>
        <v>-134.2497074</v>
      </c>
      <c r="AF31" s="49">
        <f t="array" ref="AF31">-(IF(AF$2=1,Assumptions!$P32/12,-(SUMIF($D$2:$EE$2,AF$2-1,$D31:$EE31)/12)*(1+XLOOKUP(AF$2,Assumptions!$C$94:$M$94,Assumptions!$C$98:$M$98))))</f>
        <v>-134.2497074</v>
      </c>
      <c r="AG31" s="49">
        <f t="array" ref="AG31">-(IF(AG$2=1,Assumptions!$P32/12,-(SUMIF($D$2:$EE$2,AG$2-1,$D31:$EE31)/12)*(1+XLOOKUP(AG$2,Assumptions!$C$94:$M$94,Assumptions!$C$98:$M$98))))</f>
        <v>-134.2497074</v>
      </c>
      <c r="AH31" s="49">
        <f t="array" ref="AH31">-(IF(AH$2=1,Assumptions!$P32/12,-(SUMIF($D$2:$EE$2,AH$2-1,$D31:$EE31)/12)*(1+XLOOKUP(AH$2,Assumptions!$C$94:$M$94,Assumptions!$C$98:$M$98))))</f>
        <v>-134.2497074</v>
      </c>
      <c r="AI31" s="49">
        <f t="array" ref="AI31">-(IF(AI$2=1,Assumptions!$P32/12,-(SUMIF($D$2:$EE$2,AI$2-1,$D31:$EE31)/12)*(1+XLOOKUP(AI$2,Assumptions!$C$94:$M$94,Assumptions!$C$98:$M$98))))</f>
        <v>-134.2497074</v>
      </c>
      <c r="AJ31" s="49">
        <f t="array" ref="AJ31">-(IF(AJ$2=1,Assumptions!$P32/12,-(SUMIF($D$2:$EE$2,AJ$2-1,$D31:$EE31)/12)*(1+XLOOKUP(AJ$2,Assumptions!$C$94:$M$94,Assumptions!$C$98:$M$98))))</f>
        <v>-134.2497074</v>
      </c>
      <c r="AK31" s="49">
        <f t="array" ref="AK31">-(IF(AK$2=1,Assumptions!$P32/12,-(SUMIF($D$2:$EE$2,AK$2-1,$D31:$EE31)/12)*(1+XLOOKUP(AK$2,Assumptions!$C$94:$M$94,Assumptions!$C$98:$M$98))))</f>
        <v>-134.2497074</v>
      </c>
      <c r="AL31" s="49">
        <f t="array" ref="AL31">-(IF(AL$2=1,Assumptions!$P32/12,-(SUMIF($D$2:$EE$2,AL$2-1,$D31:$EE31)/12)*(1+XLOOKUP(AL$2,Assumptions!$C$94:$M$94,Assumptions!$C$98:$M$98))))</f>
        <v>-134.2497074</v>
      </c>
      <c r="AM31" s="49">
        <f t="array" ref="AM31">-(IF(AM$2=1,Assumptions!$P32/12,-(SUMIF($D$2:$EE$2,AM$2-1,$D31:$EE31)/12)*(1+XLOOKUP(AM$2,Assumptions!$C$94:$M$94,Assumptions!$C$98:$M$98))))</f>
        <v>-134.2497074</v>
      </c>
      <c r="AN31" s="49">
        <f t="array" ref="AN31">-(IF(AN$2=1,Assumptions!$P32/12,-(SUMIF($D$2:$EE$2,AN$2-1,$D31:$EE31)/12)*(1+XLOOKUP(AN$2,Assumptions!$C$94:$M$94,Assumptions!$C$98:$M$98))))</f>
        <v>-138.2771986</v>
      </c>
      <c r="AO31" s="49">
        <f t="array" ref="AO31">-(IF(AO$2=1,Assumptions!$P32/12,-(SUMIF($D$2:$EE$2,AO$2-1,$D31:$EE31)/12)*(1+XLOOKUP(AO$2,Assumptions!$C$94:$M$94,Assumptions!$C$98:$M$98))))</f>
        <v>-138.2771986</v>
      </c>
      <c r="AP31" s="49">
        <f t="array" ref="AP31">-(IF(AP$2=1,Assumptions!$P32/12,-(SUMIF($D$2:$EE$2,AP$2-1,$D31:$EE31)/12)*(1+XLOOKUP(AP$2,Assumptions!$C$94:$M$94,Assumptions!$C$98:$M$98))))</f>
        <v>-138.2771986</v>
      </c>
      <c r="AQ31" s="49">
        <f t="array" ref="AQ31">-(IF(AQ$2=1,Assumptions!$P32/12,-(SUMIF($D$2:$EE$2,AQ$2-1,$D31:$EE31)/12)*(1+XLOOKUP(AQ$2,Assumptions!$C$94:$M$94,Assumptions!$C$98:$M$98))))</f>
        <v>-138.2771986</v>
      </c>
      <c r="AR31" s="49">
        <f t="array" ref="AR31">-(IF(AR$2=1,Assumptions!$P32/12,-(SUMIF($D$2:$EE$2,AR$2-1,$D31:$EE31)/12)*(1+XLOOKUP(AR$2,Assumptions!$C$94:$M$94,Assumptions!$C$98:$M$98))))</f>
        <v>-138.2771986</v>
      </c>
      <c r="AS31" s="49">
        <f t="array" ref="AS31">-(IF(AS$2=1,Assumptions!$P32/12,-(SUMIF($D$2:$EE$2,AS$2-1,$D31:$EE31)/12)*(1+XLOOKUP(AS$2,Assumptions!$C$94:$M$94,Assumptions!$C$98:$M$98))))</f>
        <v>-138.2771986</v>
      </c>
      <c r="AT31" s="49">
        <f t="array" ref="AT31">-(IF(AT$2=1,Assumptions!$P32/12,-(SUMIF($D$2:$EE$2,AT$2-1,$D31:$EE31)/12)*(1+XLOOKUP(AT$2,Assumptions!$C$94:$M$94,Assumptions!$C$98:$M$98))))</f>
        <v>-138.2771986</v>
      </c>
      <c r="AU31" s="49">
        <f t="array" ref="AU31">-(IF(AU$2=1,Assumptions!$P32/12,-(SUMIF($D$2:$EE$2,AU$2-1,$D31:$EE31)/12)*(1+XLOOKUP(AU$2,Assumptions!$C$94:$M$94,Assumptions!$C$98:$M$98))))</f>
        <v>-138.2771986</v>
      </c>
      <c r="AV31" s="49">
        <f t="array" ref="AV31">-(IF(AV$2=1,Assumptions!$P32/12,-(SUMIF($D$2:$EE$2,AV$2-1,$D31:$EE31)/12)*(1+XLOOKUP(AV$2,Assumptions!$C$94:$M$94,Assumptions!$C$98:$M$98))))</f>
        <v>-138.2771986</v>
      </c>
      <c r="AW31" s="49">
        <f t="array" ref="AW31">-(IF(AW$2=1,Assumptions!$P32/12,-(SUMIF($D$2:$EE$2,AW$2-1,$D31:$EE31)/12)*(1+XLOOKUP(AW$2,Assumptions!$C$94:$M$94,Assumptions!$C$98:$M$98))))</f>
        <v>-138.2771986</v>
      </c>
      <c r="AX31" s="49">
        <f t="array" ref="AX31">-(IF(AX$2=1,Assumptions!$P32/12,-(SUMIF($D$2:$EE$2,AX$2-1,$D31:$EE31)/12)*(1+XLOOKUP(AX$2,Assumptions!$C$94:$M$94,Assumptions!$C$98:$M$98))))</f>
        <v>-138.2771986</v>
      </c>
      <c r="AY31" s="49">
        <f t="array" ref="AY31">-(IF(AY$2=1,Assumptions!$P32/12,-(SUMIF($D$2:$EE$2,AY$2-1,$D31:$EE31)/12)*(1+XLOOKUP(AY$2,Assumptions!$C$94:$M$94,Assumptions!$C$98:$M$98))))</f>
        <v>-138.2771986</v>
      </c>
      <c r="AZ31" s="49">
        <f t="array" ref="AZ31">-(IF(AZ$2=1,Assumptions!$P32/12,-(SUMIF($D$2:$EE$2,AZ$2-1,$D31:$EE31)/12)*(1+XLOOKUP(AZ$2,Assumptions!$C$94:$M$94,Assumptions!$C$98:$M$98))))</f>
        <v>-142.4255146</v>
      </c>
      <c r="BA31" s="49">
        <f t="array" ref="BA31">-(IF(BA$2=1,Assumptions!$P32/12,-(SUMIF($D$2:$EE$2,BA$2-1,$D31:$EE31)/12)*(1+XLOOKUP(BA$2,Assumptions!$C$94:$M$94,Assumptions!$C$98:$M$98))))</f>
        <v>-142.4255146</v>
      </c>
      <c r="BB31" s="49">
        <f t="array" ref="BB31">-(IF(BB$2=1,Assumptions!$P32/12,-(SUMIF($D$2:$EE$2,BB$2-1,$D31:$EE31)/12)*(1+XLOOKUP(BB$2,Assumptions!$C$94:$M$94,Assumptions!$C$98:$M$98))))</f>
        <v>-142.4255146</v>
      </c>
      <c r="BC31" s="49">
        <f t="array" ref="BC31">-(IF(BC$2=1,Assumptions!$P32/12,-(SUMIF($D$2:$EE$2,BC$2-1,$D31:$EE31)/12)*(1+XLOOKUP(BC$2,Assumptions!$C$94:$M$94,Assumptions!$C$98:$M$98))))</f>
        <v>-142.4255146</v>
      </c>
      <c r="BD31" s="49">
        <f t="array" ref="BD31">-(IF(BD$2=1,Assumptions!$P32/12,-(SUMIF($D$2:$EE$2,BD$2-1,$D31:$EE31)/12)*(1+XLOOKUP(BD$2,Assumptions!$C$94:$M$94,Assumptions!$C$98:$M$98))))</f>
        <v>-142.4255146</v>
      </c>
      <c r="BE31" s="49">
        <f t="array" ref="BE31">-(IF(BE$2=1,Assumptions!$P32/12,-(SUMIF($D$2:$EE$2,BE$2-1,$D31:$EE31)/12)*(1+XLOOKUP(BE$2,Assumptions!$C$94:$M$94,Assumptions!$C$98:$M$98))))</f>
        <v>-142.4255146</v>
      </c>
      <c r="BF31" s="49">
        <f t="array" ref="BF31">-(IF(BF$2=1,Assumptions!$P32/12,-(SUMIF($D$2:$EE$2,BF$2-1,$D31:$EE31)/12)*(1+XLOOKUP(BF$2,Assumptions!$C$94:$M$94,Assumptions!$C$98:$M$98))))</f>
        <v>-142.4255146</v>
      </c>
      <c r="BG31" s="49">
        <f t="array" ref="BG31">-(IF(BG$2=1,Assumptions!$P32/12,-(SUMIF($D$2:$EE$2,BG$2-1,$D31:$EE31)/12)*(1+XLOOKUP(BG$2,Assumptions!$C$94:$M$94,Assumptions!$C$98:$M$98))))</f>
        <v>-142.4255146</v>
      </c>
      <c r="BH31" s="49">
        <f t="array" ref="BH31">-(IF(BH$2=1,Assumptions!$P32/12,-(SUMIF($D$2:$EE$2,BH$2-1,$D31:$EE31)/12)*(1+XLOOKUP(BH$2,Assumptions!$C$94:$M$94,Assumptions!$C$98:$M$98))))</f>
        <v>-142.4255146</v>
      </c>
      <c r="BI31" s="49">
        <f t="array" ref="BI31">-(IF(BI$2=1,Assumptions!$P32/12,-(SUMIF($D$2:$EE$2,BI$2-1,$D31:$EE31)/12)*(1+XLOOKUP(BI$2,Assumptions!$C$94:$M$94,Assumptions!$C$98:$M$98))))</f>
        <v>-142.4255146</v>
      </c>
      <c r="BJ31" s="49">
        <f t="array" ref="BJ31">-(IF(BJ$2=1,Assumptions!$P32/12,-(SUMIF($D$2:$EE$2,BJ$2-1,$D31:$EE31)/12)*(1+XLOOKUP(BJ$2,Assumptions!$C$94:$M$94,Assumptions!$C$98:$M$98))))</f>
        <v>-142.4255146</v>
      </c>
      <c r="BK31" s="49">
        <f t="array" ref="BK31">-(IF(BK$2=1,Assumptions!$P32/12,-(SUMIF($D$2:$EE$2,BK$2-1,$D31:$EE31)/12)*(1+XLOOKUP(BK$2,Assumptions!$C$94:$M$94,Assumptions!$C$98:$M$98))))</f>
        <v>-142.4255146</v>
      </c>
      <c r="BL31" s="49">
        <f t="array" ref="BL31">-(IF(BL$2=1,Assumptions!$P32/12,-(SUMIF($D$2:$EE$2,BL$2-1,$D31:$EE31)/12)*(1+XLOOKUP(BL$2,Assumptions!$C$94:$M$94,Assumptions!$C$98:$M$98))))</f>
        <v>-146.69828</v>
      </c>
      <c r="BM31" s="49">
        <f t="array" ref="BM31">-(IF(BM$2=1,Assumptions!$P32/12,-(SUMIF($D$2:$EE$2,BM$2-1,$D31:$EE31)/12)*(1+XLOOKUP(BM$2,Assumptions!$C$94:$M$94,Assumptions!$C$98:$M$98))))</f>
        <v>-146.69828</v>
      </c>
      <c r="BN31" s="49">
        <f t="array" ref="BN31">-(IF(BN$2=1,Assumptions!$P32/12,-(SUMIF($D$2:$EE$2,BN$2-1,$D31:$EE31)/12)*(1+XLOOKUP(BN$2,Assumptions!$C$94:$M$94,Assumptions!$C$98:$M$98))))</f>
        <v>-146.69828</v>
      </c>
      <c r="BO31" s="49">
        <f t="array" ref="BO31">-(IF(BO$2=1,Assumptions!$P32/12,-(SUMIF($D$2:$EE$2,BO$2-1,$D31:$EE31)/12)*(1+XLOOKUP(BO$2,Assumptions!$C$94:$M$94,Assumptions!$C$98:$M$98))))</f>
        <v>-146.69828</v>
      </c>
      <c r="BP31" s="49">
        <f t="array" ref="BP31">-(IF(BP$2=1,Assumptions!$P32/12,-(SUMIF($D$2:$EE$2,BP$2-1,$D31:$EE31)/12)*(1+XLOOKUP(BP$2,Assumptions!$C$94:$M$94,Assumptions!$C$98:$M$98))))</f>
        <v>-146.69828</v>
      </c>
      <c r="BQ31" s="49">
        <f t="array" ref="BQ31">-(IF(BQ$2=1,Assumptions!$P32/12,-(SUMIF($D$2:$EE$2,BQ$2-1,$D31:$EE31)/12)*(1+XLOOKUP(BQ$2,Assumptions!$C$94:$M$94,Assumptions!$C$98:$M$98))))</f>
        <v>-146.69828</v>
      </c>
      <c r="BR31" s="49">
        <f t="array" ref="BR31">-(IF(BR$2=1,Assumptions!$P32/12,-(SUMIF($D$2:$EE$2,BR$2-1,$D31:$EE31)/12)*(1+XLOOKUP(BR$2,Assumptions!$C$94:$M$94,Assumptions!$C$98:$M$98))))</f>
        <v>-146.69828</v>
      </c>
      <c r="BS31" s="49">
        <f t="array" ref="BS31">-(IF(BS$2=1,Assumptions!$P32/12,-(SUMIF($D$2:$EE$2,BS$2-1,$D31:$EE31)/12)*(1+XLOOKUP(BS$2,Assumptions!$C$94:$M$94,Assumptions!$C$98:$M$98))))</f>
        <v>-146.69828</v>
      </c>
      <c r="BT31" s="49">
        <f t="array" ref="BT31">-(IF(BT$2=1,Assumptions!$P32/12,-(SUMIF($D$2:$EE$2,BT$2-1,$D31:$EE31)/12)*(1+XLOOKUP(BT$2,Assumptions!$C$94:$M$94,Assumptions!$C$98:$M$98))))</f>
        <v>-146.69828</v>
      </c>
      <c r="BU31" s="49">
        <f t="array" ref="BU31">-(IF(BU$2=1,Assumptions!$P32/12,-(SUMIF($D$2:$EE$2,BU$2-1,$D31:$EE31)/12)*(1+XLOOKUP(BU$2,Assumptions!$C$94:$M$94,Assumptions!$C$98:$M$98))))</f>
        <v>-146.69828</v>
      </c>
      <c r="BV31" s="49">
        <f t="array" ref="BV31">-(IF(BV$2=1,Assumptions!$P32/12,-(SUMIF($D$2:$EE$2,BV$2-1,$D31:$EE31)/12)*(1+XLOOKUP(BV$2,Assumptions!$C$94:$M$94,Assumptions!$C$98:$M$98))))</f>
        <v>-146.69828</v>
      </c>
      <c r="BW31" s="49">
        <f t="array" ref="BW31">-(IF(BW$2=1,Assumptions!$P32/12,-(SUMIF($D$2:$EE$2,BW$2-1,$D31:$EE31)/12)*(1+XLOOKUP(BW$2,Assumptions!$C$94:$M$94,Assumptions!$C$98:$M$98))))</f>
        <v>-146.69828</v>
      </c>
      <c r="BX31" s="49">
        <f t="array" ref="BX31">-(IF(BX$2=1,Assumptions!$P32/12,-(SUMIF($D$2:$EE$2,BX$2-1,$D31:$EE31)/12)*(1+XLOOKUP(BX$2,Assumptions!$C$94:$M$94,Assumptions!$C$98:$M$98))))</f>
        <v>-151.0992284</v>
      </c>
      <c r="BY31" s="49">
        <f t="array" ref="BY31">-(IF(BY$2=1,Assumptions!$P32/12,-(SUMIF($D$2:$EE$2,BY$2-1,$D31:$EE31)/12)*(1+XLOOKUP(BY$2,Assumptions!$C$94:$M$94,Assumptions!$C$98:$M$98))))</f>
        <v>-151.0992284</v>
      </c>
      <c r="BZ31" s="49">
        <f t="array" ref="BZ31">-(IF(BZ$2=1,Assumptions!$P32/12,-(SUMIF($D$2:$EE$2,BZ$2-1,$D31:$EE31)/12)*(1+XLOOKUP(BZ$2,Assumptions!$C$94:$M$94,Assumptions!$C$98:$M$98))))</f>
        <v>-151.0992284</v>
      </c>
      <c r="CA31" s="49">
        <f t="array" ref="CA31">-(IF(CA$2=1,Assumptions!$P32/12,-(SUMIF($D$2:$EE$2,CA$2-1,$D31:$EE31)/12)*(1+XLOOKUP(CA$2,Assumptions!$C$94:$M$94,Assumptions!$C$98:$M$98))))</f>
        <v>-151.0992284</v>
      </c>
      <c r="CB31" s="49">
        <f t="array" ref="CB31">-(IF(CB$2=1,Assumptions!$P32/12,-(SUMIF($D$2:$EE$2,CB$2-1,$D31:$EE31)/12)*(1+XLOOKUP(CB$2,Assumptions!$C$94:$M$94,Assumptions!$C$98:$M$98))))</f>
        <v>-151.0992284</v>
      </c>
      <c r="CC31" s="49">
        <f t="array" ref="CC31">-(IF(CC$2=1,Assumptions!$P32/12,-(SUMIF($D$2:$EE$2,CC$2-1,$D31:$EE31)/12)*(1+XLOOKUP(CC$2,Assumptions!$C$94:$M$94,Assumptions!$C$98:$M$98))))</f>
        <v>-151.0992284</v>
      </c>
      <c r="CD31" s="49">
        <f t="array" ref="CD31">-(IF(CD$2=1,Assumptions!$P32/12,-(SUMIF($D$2:$EE$2,CD$2-1,$D31:$EE31)/12)*(1+XLOOKUP(CD$2,Assumptions!$C$94:$M$94,Assumptions!$C$98:$M$98))))</f>
        <v>-151.0992284</v>
      </c>
      <c r="CE31" s="49">
        <f t="array" ref="CE31">-(IF(CE$2=1,Assumptions!$P32/12,-(SUMIF($D$2:$EE$2,CE$2-1,$D31:$EE31)/12)*(1+XLOOKUP(CE$2,Assumptions!$C$94:$M$94,Assumptions!$C$98:$M$98))))</f>
        <v>-151.0992284</v>
      </c>
      <c r="CF31" s="49">
        <f t="array" ref="CF31">-(IF(CF$2=1,Assumptions!$P32/12,-(SUMIF($D$2:$EE$2,CF$2-1,$D31:$EE31)/12)*(1+XLOOKUP(CF$2,Assumptions!$C$94:$M$94,Assumptions!$C$98:$M$98))))</f>
        <v>-151.0992284</v>
      </c>
      <c r="CG31" s="49">
        <f t="array" ref="CG31">-(IF(CG$2=1,Assumptions!$P32/12,-(SUMIF($D$2:$EE$2,CG$2-1,$D31:$EE31)/12)*(1+XLOOKUP(CG$2,Assumptions!$C$94:$M$94,Assumptions!$C$98:$M$98))))</f>
        <v>-151.0992284</v>
      </c>
      <c r="CH31" s="49">
        <f t="array" ref="CH31">-(IF(CH$2=1,Assumptions!$P32/12,-(SUMIF($D$2:$EE$2,CH$2-1,$D31:$EE31)/12)*(1+XLOOKUP(CH$2,Assumptions!$C$94:$M$94,Assumptions!$C$98:$M$98))))</f>
        <v>-151.0992284</v>
      </c>
      <c r="CI31" s="49">
        <f t="array" ref="CI31">-(IF(CI$2=1,Assumptions!$P32/12,-(SUMIF($D$2:$EE$2,CI$2-1,$D31:$EE31)/12)*(1+XLOOKUP(CI$2,Assumptions!$C$94:$M$94,Assumptions!$C$98:$M$98))))</f>
        <v>-151.0992284</v>
      </c>
      <c r="CJ31" s="49">
        <f t="array" ref="CJ31">-(IF(CJ$2=1,Assumptions!$P32/12,-(SUMIF($D$2:$EE$2,CJ$2-1,$D31:$EE31)/12)*(1+XLOOKUP(CJ$2,Assumptions!$C$94:$M$94,Assumptions!$C$98:$M$98))))</f>
        <v>-155.6322053</v>
      </c>
      <c r="CK31" s="49">
        <f t="array" ref="CK31">-(IF(CK$2=1,Assumptions!$P32/12,-(SUMIF($D$2:$EE$2,CK$2-1,$D31:$EE31)/12)*(1+XLOOKUP(CK$2,Assumptions!$C$94:$M$94,Assumptions!$C$98:$M$98))))</f>
        <v>-155.6322053</v>
      </c>
      <c r="CL31" s="49">
        <f t="array" ref="CL31">-(IF(CL$2=1,Assumptions!$P32/12,-(SUMIF($D$2:$EE$2,CL$2-1,$D31:$EE31)/12)*(1+XLOOKUP(CL$2,Assumptions!$C$94:$M$94,Assumptions!$C$98:$M$98))))</f>
        <v>-155.6322053</v>
      </c>
      <c r="CM31" s="49">
        <f t="array" ref="CM31">-(IF(CM$2=1,Assumptions!$P32/12,-(SUMIF($D$2:$EE$2,CM$2-1,$D31:$EE31)/12)*(1+XLOOKUP(CM$2,Assumptions!$C$94:$M$94,Assumptions!$C$98:$M$98))))</f>
        <v>-155.6322053</v>
      </c>
      <c r="CN31" s="49">
        <f t="array" ref="CN31">-(IF(CN$2=1,Assumptions!$P32/12,-(SUMIF($D$2:$EE$2,CN$2-1,$D31:$EE31)/12)*(1+XLOOKUP(CN$2,Assumptions!$C$94:$M$94,Assumptions!$C$98:$M$98))))</f>
        <v>-155.6322053</v>
      </c>
      <c r="CO31" s="49">
        <f t="array" ref="CO31">-(IF(CO$2=1,Assumptions!$P32/12,-(SUMIF($D$2:$EE$2,CO$2-1,$D31:$EE31)/12)*(1+XLOOKUP(CO$2,Assumptions!$C$94:$M$94,Assumptions!$C$98:$M$98))))</f>
        <v>-155.6322053</v>
      </c>
      <c r="CP31" s="49">
        <f t="array" ref="CP31">-(IF(CP$2=1,Assumptions!$P32/12,-(SUMIF($D$2:$EE$2,CP$2-1,$D31:$EE31)/12)*(1+XLOOKUP(CP$2,Assumptions!$C$94:$M$94,Assumptions!$C$98:$M$98))))</f>
        <v>-155.6322053</v>
      </c>
      <c r="CQ31" s="49">
        <f t="array" ref="CQ31">-(IF(CQ$2=1,Assumptions!$P32/12,-(SUMIF($D$2:$EE$2,CQ$2-1,$D31:$EE31)/12)*(1+XLOOKUP(CQ$2,Assumptions!$C$94:$M$94,Assumptions!$C$98:$M$98))))</f>
        <v>-155.6322053</v>
      </c>
      <c r="CR31" s="49">
        <f t="array" ref="CR31">-(IF(CR$2=1,Assumptions!$P32/12,-(SUMIF($D$2:$EE$2,CR$2-1,$D31:$EE31)/12)*(1+XLOOKUP(CR$2,Assumptions!$C$94:$M$94,Assumptions!$C$98:$M$98))))</f>
        <v>-155.6322053</v>
      </c>
      <c r="CS31" s="49">
        <f t="array" ref="CS31">-(IF(CS$2=1,Assumptions!$P32/12,-(SUMIF($D$2:$EE$2,CS$2-1,$D31:$EE31)/12)*(1+XLOOKUP(CS$2,Assumptions!$C$94:$M$94,Assumptions!$C$98:$M$98))))</f>
        <v>-155.6322053</v>
      </c>
      <c r="CT31" s="49">
        <f t="array" ref="CT31">-(IF(CT$2=1,Assumptions!$P32/12,-(SUMIF($D$2:$EE$2,CT$2-1,$D31:$EE31)/12)*(1+XLOOKUP(CT$2,Assumptions!$C$94:$M$94,Assumptions!$C$98:$M$98))))</f>
        <v>-155.6322053</v>
      </c>
      <c r="CU31" s="49">
        <f t="array" ref="CU31">-(IF(CU$2=1,Assumptions!$P32/12,-(SUMIF($D$2:$EE$2,CU$2-1,$D31:$EE31)/12)*(1+XLOOKUP(CU$2,Assumptions!$C$94:$M$94,Assumptions!$C$98:$M$98))))</f>
        <v>-155.6322053</v>
      </c>
      <c r="CV31" s="49">
        <f t="array" ref="CV31">-(IF(CV$2=1,Assumptions!$P32/12,-(SUMIF($D$2:$EE$2,CV$2-1,$D31:$EE31)/12)*(1+XLOOKUP(CV$2,Assumptions!$C$94:$M$94,Assumptions!$C$98:$M$98))))</f>
        <v>-160.3011714</v>
      </c>
      <c r="CW31" s="49">
        <f t="array" ref="CW31">-(IF(CW$2=1,Assumptions!$P32/12,-(SUMIF($D$2:$EE$2,CW$2-1,$D31:$EE31)/12)*(1+XLOOKUP(CW$2,Assumptions!$C$94:$M$94,Assumptions!$C$98:$M$98))))</f>
        <v>-160.3011714</v>
      </c>
      <c r="CX31" s="49">
        <f t="array" ref="CX31">-(IF(CX$2=1,Assumptions!$P32/12,-(SUMIF($D$2:$EE$2,CX$2-1,$D31:$EE31)/12)*(1+XLOOKUP(CX$2,Assumptions!$C$94:$M$94,Assumptions!$C$98:$M$98))))</f>
        <v>-160.3011714</v>
      </c>
      <c r="CY31" s="49">
        <f t="array" ref="CY31">-(IF(CY$2=1,Assumptions!$P32/12,-(SUMIF($D$2:$EE$2,CY$2-1,$D31:$EE31)/12)*(1+XLOOKUP(CY$2,Assumptions!$C$94:$M$94,Assumptions!$C$98:$M$98))))</f>
        <v>-160.3011714</v>
      </c>
      <c r="CZ31" s="49">
        <f t="array" ref="CZ31">-(IF(CZ$2=1,Assumptions!$P32/12,-(SUMIF($D$2:$EE$2,CZ$2-1,$D31:$EE31)/12)*(1+XLOOKUP(CZ$2,Assumptions!$C$94:$M$94,Assumptions!$C$98:$M$98))))</f>
        <v>-160.3011714</v>
      </c>
      <c r="DA31" s="49">
        <f t="array" ref="DA31">-(IF(DA$2=1,Assumptions!$P32/12,-(SUMIF($D$2:$EE$2,DA$2-1,$D31:$EE31)/12)*(1+XLOOKUP(DA$2,Assumptions!$C$94:$M$94,Assumptions!$C$98:$M$98))))</f>
        <v>-160.3011714</v>
      </c>
      <c r="DB31" s="49">
        <f t="array" ref="DB31">-(IF(DB$2=1,Assumptions!$P32/12,-(SUMIF($D$2:$EE$2,DB$2-1,$D31:$EE31)/12)*(1+XLOOKUP(DB$2,Assumptions!$C$94:$M$94,Assumptions!$C$98:$M$98))))</f>
        <v>-160.3011714</v>
      </c>
      <c r="DC31" s="49">
        <f t="array" ref="DC31">-(IF(DC$2=1,Assumptions!$P32/12,-(SUMIF($D$2:$EE$2,DC$2-1,$D31:$EE31)/12)*(1+XLOOKUP(DC$2,Assumptions!$C$94:$M$94,Assumptions!$C$98:$M$98))))</f>
        <v>-160.3011714</v>
      </c>
      <c r="DD31" s="49">
        <f t="array" ref="DD31">-(IF(DD$2=1,Assumptions!$P32/12,-(SUMIF($D$2:$EE$2,DD$2-1,$D31:$EE31)/12)*(1+XLOOKUP(DD$2,Assumptions!$C$94:$M$94,Assumptions!$C$98:$M$98))))</f>
        <v>-160.3011714</v>
      </c>
      <c r="DE31" s="49">
        <f t="array" ref="DE31">-(IF(DE$2=1,Assumptions!$P32/12,-(SUMIF($D$2:$EE$2,DE$2-1,$D31:$EE31)/12)*(1+XLOOKUP(DE$2,Assumptions!$C$94:$M$94,Assumptions!$C$98:$M$98))))</f>
        <v>-160.3011714</v>
      </c>
      <c r="DF31" s="49">
        <f t="array" ref="DF31">-(IF(DF$2=1,Assumptions!$P32/12,-(SUMIF($D$2:$EE$2,DF$2-1,$D31:$EE31)/12)*(1+XLOOKUP(DF$2,Assumptions!$C$94:$M$94,Assumptions!$C$98:$M$98))))</f>
        <v>-160.3011714</v>
      </c>
      <c r="DG31" s="49">
        <f t="array" ref="DG31">-(IF(DG$2=1,Assumptions!$P32/12,-(SUMIF($D$2:$EE$2,DG$2-1,$D31:$EE31)/12)*(1+XLOOKUP(DG$2,Assumptions!$C$94:$M$94,Assumptions!$C$98:$M$98))))</f>
        <v>-160.3011714</v>
      </c>
      <c r="DH31" s="49">
        <f t="array" ref="DH31">-(IF(DH$2=1,Assumptions!$P32/12,-(SUMIF($D$2:$EE$2,DH$2-1,$D31:$EE31)/12)*(1+XLOOKUP(DH$2,Assumptions!$C$94:$M$94,Assumptions!$C$98:$M$98))))</f>
        <v>-165.1102066</v>
      </c>
      <c r="DI31" s="49">
        <f t="array" ref="DI31">-(IF(DI$2=1,Assumptions!$P32/12,-(SUMIF($D$2:$EE$2,DI$2-1,$D31:$EE31)/12)*(1+XLOOKUP(DI$2,Assumptions!$C$94:$M$94,Assumptions!$C$98:$M$98))))</f>
        <v>-165.1102066</v>
      </c>
      <c r="DJ31" s="49">
        <f t="array" ref="DJ31">-(IF(DJ$2=1,Assumptions!$P32/12,-(SUMIF($D$2:$EE$2,DJ$2-1,$D31:$EE31)/12)*(1+XLOOKUP(DJ$2,Assumptions!$C$94:$M$94,Assumptions!$C$98:$M$98))))</f>
        <v>-165.1102066</v>
      </c>
      <c r="DK31" s="49">
        <f t="array" ref="DK31">-(IF(DK$2=1,Assumptions!$P32/12,-(SUMIF($D$2:$EE$2,DK$2-1,$D31:$EE31)/12)*(1+XLOOKUP(DK$2,Assumptions!$C$94:$M$94,Assumptions!$C$98:$M$98))))</f>
        <v>-165.1102066</v>
      </c>
      <c r="DL31" s="49">
        <f t="array" ref="DL31">-(IF(DL$2=1,Assumptions!$P32/12,-(SUMIF($D$2:$EE$2,DL$2-1,$D31:$EE31)/12)*(1+XLOOKUP(DL$2,Assumptions!$C$94:$M$94,Assumptions!$C$98:$M$98))))</f>
        <v>-165.1102066</v>
      </c>
      <c r="DM31" s="49">
        <f t="array" ref="DM31">-(IF(DM$2=1,Assumptions!$P32/12,-(SUMIF($D$2:$EE$2,DM$2-1,$D31:$EE31)/12)*(1+XLOOKUP(DM$2,Assumptions!$C$94:$M$94,Assumptions!$C$98:$M$98))))</f>
        <v>-165.1102066</v>
      </c>
      <c r="DN31" s="49">
        <f t="array" ref="DN31">-(IF(DN$2=1,Assumptions!$P32/12,-(SUMIF($D$2:$EE$2,DN$2-1,$D31:$EE31)/12)*(1+XLOOKUP(DN$2,Assumptions!$C$94:$M$94,Assumptions!$C$98:$M$98))))</f>
        <v>-165.1102066</v>
      </c>
      <c r="DO31" s="49">
        <f t="array" ref="DO31">-(IF(DO$2=1,Assumptions!$P32/12,-(SUMIF($D$2:$EE$2,DO$2-1,$D31:$EE31)/12)*(1+XLOOKUP(DO$2,Assumptions!$C$94:$M$94,Assumptions!$C$98:$M$98))))</f>
        <v>-165.1102066</v>
      </c>
      <c r="DP31" s="49">
        <f t="array" ref="DP31">-(IF(DP$2=1,Assumptions!$P32/12,-(SUMIF($D$2:$EE$2,DP$2-1,$D31:$EE31)/12)*(1+XLOOKUP(DP$2,Assumptions!$C$94:$M$94,Assumptions!$C$98:$M$98))))</f>
        <v>-165.1102066</v>
      </c>
      <c r="DQ31" s="49">
        <f t="array" ref="DQ31">-(IF(DQ$2=1,Assumptions!$P32/12,-(SUMIF($D$2:$EE$2,DQ$2-1,$D31:$EE31)/12)*(1+XLOOKUP(DQ$2,Assumptions!$C$94:$M$94,Assumptions!$C$98:$M$98))))</f>
        <v>-165.1102066</v>
      </c>
      <c r="DR31" s="49">
        <f t="array" ref="DR31">-(IF(DR$2=1,Assumptions!$P32/12,-(SUMIF($D$2:$EE$2,DR$2-1,$D31:$EE31)/12)*(1+XLOOKUP(DR$2,Assumptions!$C$94:$M$94,Assumptions!$C$98:$M$98))))</f>
        <v>-165.1102066</v>
      </c>
      <c r="DS31" s="49">
        <f t="array" ref="DS31">-(IF(DS$2=1,Assumptions!$P32/12,-(SUMIF($D$2:$EE$2,DS$2-1,$D31:$EE31)/12)*(1+XLOOKUP(DS$2,Assumptions!$C$94:$M$94,Assumptions!$C$98:$M$98))))</f>
        <v>-165.1102066</v>
      </c>
      <c r="DT31" s="49">
        <f t="array" ref="DT31">-(IF(DT$2=1,Assumptions!$P32/12,-(SUMIF($D$2:$EE$2,DT$2-1,$D31:$EE31)/12)*(1+XLOOKUP(DT$2,Assumptions!$C$94:$M$94,Assumptions!$C$98:$M$98))))</f>
        <v>-170.0635128</v>
      </c>
      <c r="DU31" s="49">
        <f t="array" ref="DU31">-(IF(DU$2=1,Assumptions!$P32/12,-(SUMIF($D$2:$EE$2,DU$2-1,$D31:$EE31)/12)*(1+XLOOKUP(DU$2,Assumptions!$C$94:$M$94,Assumptions!$C$98:$M$98))))</f>
        <v>-170.0635128</v>
      </c>
      <c r="DV31" s="49">
        <f t="array" ref="DV31">-(IF(DV$2=1,Assumptions!$P32/12,-(SUMIF($D$2:$EE$2,DV$2-1,$D31:$EE31)/12)*(1+XLOOKUP(DV$2,Assumptions!$C$94:$M$94,Assumptions!$C$98:$M$98))))</f>
        <v>-170.0635128</v>
      </c>
      <c r="DW31" s="49">
        <f t="array" ref="DW31">-(IF(DW$2=1,Assumptions!$P32/12,-(SUMIF($D$2:$EE$2,DW$2-1,$D31:$EE31)/12)*(1+XLOOKUP(DW$2,Assumptions!$C$94:$M$94,Assumptions!$C$98:$M$98))))</f>
        <v>-170.0635128</v>
      </c>
      <c r="DX31" s="49">
        <f t="array" ref="DX31">-(IF(DX$2=1,Assumptions!$P32/12,-(SUMIF($D$2:$EE$2,DX$2-1,$D31:$EE31)/12)*(1+XLOOKUP(DX$2,Assumptions!$C$94:$M$94,Assumptions!$C$98:$M$98))))</f>
        <v>-170.0635128</v>
      </c>
      <c r="DY31" s="49">
        <f t="array" ref="DY31">-(IF(DY$2=1,Assumptions!$P32/12,-(SUMIF($D$2:$EE$2,DY$2-1,$D31:$EE31)/12)*(1+XLOOKUP(DY$2,Assumptions!$C$94:$M$94,Assumptions!$C$98:$M$98))))</f>
        <v>-170.0635128</v>
      </c>
      <c r="DZ31" s="49">
        <f t="array" ref="DZ31">-(IF(DZ$2=1,Assumptions!$P32/12,-(SUMIF($D$2:$EE$2,DZ$2-1,$D31:$EE31)/12)*(1+XLOOKUP(DZ$2,Assumptions!$C$94:$M$94,Assumptions!$C$98:$M$98))))</f>
        <v>-170.0635128</v>
      </c>
      <c r="EA31" s="49">
        <f t="array" ref="EA31">-(IF(EA$2=1,Assumptions!$P32/12,-(SUMIF($D$2:$EE$2,EA$2-1,$D31:$EE31)/12)*(1+XLOOKUP(EA$2,Assumptions!$C$94:$M$94,Assumptions!$C$98:$M$98))))</f>
        <v>-170.0635128</v>
      </c>
      <c r="EB31" s="49">
        <f t="array" ref="EB31">-(IF(EB$2=1,Assumptions!$P32/12,-(SUMIF($D$2:$EE$2,EB$2-1,$D31:$EE31)/12)*(1+XLOOKUP(EB$2,Assumptions!$C$94:$M$94,Assumptions!$C$98:$M$98))))</f>
        <v>-170.0635128</v>
      </c>
      <c r="EC31" s="49">
        <f t="array" ref="EC31">-(IF(EC$2=1,Assumptions!$P32/12,-(SUMIF($D$2:$EE$2,EC$2-1,$D31:$EE31)/12)*(1+XLOOKUP(EC$2,Assumptions!$C$94:$M$94,Assumptions!$C$98:$M$98))))</f>
        <v>-170.0635128</v>
      </c>
      <c r="ED31" s="49">
        <f t="array" ref="ED31">-(IF(ED$2=1,Assumptions!$P32/12,-(SUMIF($D$2:$EE$2,ED$2-1,$D31:$EE31)/12)*(1+XLOOKUP(ED$2,Assumptions!$C$94:$M$94,Assumptions!$C$98:$M$98))))</f>
        <v>-170.0635128</v>
      </c>
      <c r="EE31" s="49">
        <f t="array" ref="EE31">-(IF(EE$2=1,Assumptions!$P32/12,-(SUMIF($D$2:$EE$2,EE$2-1,$D31:$EE31)/12)*(1+XLOOKUP(EE$2,Assumptions!$C$94:$M$94,Assumptions!$C$98:$M$98))))</f>
        <v>-170.0635128</v>
      </c>
    </row>
    <row r="32" ht="15.75" customHeight="1">
      <c r="A32" s="1"/>
      <c r="B32" s="1"/>
      <c r="C32" s="1" t="str">
        <f>Assumptions!J33</f>
        <v>Alarm Services</v>
      </c>
      <c r="D32" s="49">
        <f t="array" ref="D32">-(IF(D$2=1,Assumptions!$P33/12,-(SUMIF($D$2:$EE$2,D$2-1,$D32:$EE32)/12)*(1+XLOOKUP(D$2,Assumptions!$C$94:$M$94,Assumptions!$C$98:$M$98))))</f>
        <v>-161.7958333</v>
      </c>
      <c r="E32" s="49">
        <f t="array" ref="E32">-(IF(E$2=1,Assumptions!$P33/12,-(SUMIF($D$2:$EE$2,E$2-1,$D32:$EE32)/12)*(1+XLOOKUP(E$2,Assumptions!$C$94:$M$94,Assumptions!$C$98:$M$98))))</f>
        <v>-161.7958333</v>
      </c>
      <c r="F32" s="49">
        <f t="array" ref="F32">-(IF(F$2=1,Assumptions!$P33/12,-(SUMIF($D$2:$EE$2,F$2-1,$D32:$EE32)/12)*(1+XLOOKUP(F$2,Assumptions!$C$94:$M$94,Assumptions!$C$98:$M$98))))</f>
        <v>-161.7958333</v>
      </c>
      <c r="G32" s="49">
        <f t="array" ref="G32">-(IF(G$2=1,Assumptions!$P33/12,-(SUMIF($D$2:$EE$2,G$2-1,$D32:$EE32)/12)*(1+XLOOKUP(G$2,Assumptions!$C$94:$M$94,Assumptions!$C$98:$M$98))))</f>
        <v>-161.7958333</v>
      </c>
      <c r="H32" s="49">
        <f t="array" ref="H32">-(IF(H$2=1,Assumptions!$P33/12,-(SUMIF($D$2:$EE$2,H$2-1,$D32:$EE32)/12)*(1+XLOOKUP(H$2,Assumptions!$C$94:$M$94,Assumptions!$C$98:$M$98))))</f>
        <v>-161.7958333</v>
      </c>
      <c r="I32" s="49">
        <f t="array" ref="I32">-(IF(I$2=1,Assumptions!$P33/12,-(SUMIF($D$2:$EE$2,I$2-1,$D32:$EE32)/12)*(1+XLOOKUP(I$2,Assumptions!$C$94:$M$94,Assumptions!$C$98:$M$98))))</f>
        <v>-161.7958333</v>
      </c>
      <c r="J32" s="49">
        <f t="array" ref="J32">-(IF(J$2=1,Assumptions!$P33/12,-(SUMIF($D$2:$EE$2,J$2-1,$D32:$EE32)/12)*(1+XLOOKUP(J$2,Assumptions!$C$94:$M$94,Assumptions!$C$98:$M$98))))</f>
        <v>-161.7958333</v>
      </c>
      <c r="K32" s="49">
        <f t="array" ref="K32">-(IF(K$2=1,Assumptions!$P33/12,-(SUMIF($D$2:$EE$2,K$2-1,$D32:$EE32)/12)*(1+XLOOKUP(K$2,Assumptions!$C$94:$M$94,Assumptions!$C$98:$M$98))))</f>
        <v>-161.7958333</v>
      </c>
      <c r="L32" s="49">
        <f t="array" ref="L32">-(IF(L$2=1,Assumptions!$P33/12,-(SUMIF($D$2:$EE$2,L$2-1,$D32:$EE32)/12)*(1+XLOOKUP(L$2,Assumptions!$C$94:$M$94,Assumptions!$C$98:$M$98))))</f>
        <v>-161.7958333</v>
      </c>
      <c r="M32" s="49">
        <f t="array" ref="M32">-(IF(M$2=1,Assumptions!$P33/12,-(SUMIF($D$2:$EE$2,M$2-1,$D32:$EE32)/12)*(1+XLOOKUP(M$2,Assumptions!$C$94:$M$94,Assumptions!$C$98:$M$98))))</f>
        <v>-161.7958333</v>
      </c>
      <c r="N32" s="49">
        <f t="array" ref="N32">-(IF(N$2=1,Assumptions!$P33/12,-(SUMIF($D$2:$EE$2,N$2-1,$D32:$EE32)/12)*(1+XLOOKUP(N$2,Assumptions!$C$94:$M$94,Assumptions!$C$98:$M$98))))</f>
        <v>-161.7958333</v>
      </c>
      <c r="O32" s="49">
        <f t="array" ref="O32">-(IF(O$2=1,Assumptions!$P33/12,-(SUMIF($D$2:$EE$2,O$2-1,$D32:$EE32)/12)*(1+XLOOKUP(O$2,Assumptions!$C$94:$M$94,Assumptions!$C$98:$M$98))))</f>
        <v>-161.7958333</v>
      </c>
      <c r="P32" s="49">
        <f t="array" ref="P32">-(IF(P$2=1,Assumptions!$P33/12,-(SUMIF($D$2:$EE$2,P$2-1,$D32:$EE32)/12)*(1+XLOOKUP(P$2,Assumptions!$C$94:$M$94,Assumptions!$C$98:$M$98))))</f>
        <v>-166.6497083</v>
      </c>
      <c r="Q32" s="49">
        <f t="array" ref="Q32">-(IF(Q$2=1,Assumptions!$P33/12,-(SUMIF($D$2:$EE$2,Q$2-1,$D32:$EE32)/12)*(1+XLOOKUP(Q$2,Assumptions!$C$94:$M$94,Assumptions!$C$98:$M$98))))</f>
        <v>-166.6497083</v>
      </c>
      <c r="R32" s="49">
        <f t="array" ref="R32">-(IF(R$2=1,Assumptions!$P33/12,-(SUMIF($D$2:$EE$2,R$2-1,$D32:$EE32)/12)*(1+XLOOKUP(R$2,Assumptions!$C$94:$M$94,Assumptions!$C$98:$M$98))))</f>
        <v>-166.6497083</v>
      </c>
      <c r="S32" s="49">
        <f t="array" ref="S32">-(IF(S$2=1,Assumptions!$P33/12,-(SUMIF($D$2:$EE$2,S$2-1,$D32:$EE32)/12)*(1+XLOOKUP(S$2,Assumptions!$C$94:$M$94,Assumptions!$C$98:$M$98))))</f>
        <v>-166.6497083</v>
      </c>
      <c r="T32" s="49">
        <f t="array" ref="T32">-(IF(T$2=1,Assumptions!$P33/12,-(SUMIF($D$2:$EE$2,T$2-1,$D32:$EE32)/12)*(1+XLOOKUP(T$2,Assumptions!$C$94:$M$94,Assumptions!$C$98:$M$98))))</f>
        <v>-166.6497083</v>
      </c>
      <c r="U32" s="49">
        <f t="array" ref="U32">-(IF(U$2=1,Assumptions!$P33/12,-(SUMIF($D$2:$EE$2,U$2-1,$D32:$EE32)/12)*(1+XLOOKUP(U$2,Assumptions!$C$94:$M$94,Assumptions!$C$98:$M$98))))</f>
        <v>-166.6497083</v>
      </c>
      <c r="V32" s="49">
        <f t="array" ref="V32">-(IF(V$2=1,Assumptions!$P33/12,-(SUMIF($D$2:$EE$2,V$2-1,$D32:$EE32)/12)*(1+XLOOKUP(V$2,Assumptions!$C$94:$M$94,Assumptions!$C$98:$M$98))))</f>
        <v>-166.6497083</v>
      </c>
      <c r="W32" s="49">
        <f t="array" ref="W32">-(IF(W$2=1,Assumptions!$P33/12,-(SUMIF($D$2:$EE$2,W$2-1,$D32:$EE32)/12)*(1+XLOOKUP(W$2,Assumptions!$C$94:$M$94,Assumptions!$C$98:$M$98))))</f>
        <v>-166.6497083</v>
      </c>
      <c r="X32" s="49">
        <f t="array" ref="X32">-(IF(X$2=1,Assumptions!$P33/12,-(SUMIF($D$2:$EE$2,X$2-1,$D32:$EE32)/12)*(1+XLOOKUP(X$2,Assumptions!$C$94:$M$94,Assumptions!$C$98:$M$98))))</f>
        <v>-166.6497083</v>
      </c>
      <c r="Y32" s="49">
        <f t="array" ref="Y32">-(IF(Y$2=1,Assumptions!$P33/12,-(SUMIF($D$2:$EE$2,Y$2-1,$D32:$EE32)/12)*(1+XLOOKUP(Y$2,Assumptions!$C$94:$M$94,Assumptions!$C$98:$M$98))))</f>
        <v>-166.6497083</v>
      </c>
      <c r="Z32" s="49">
        <f t="array" ref="Z32">-(IF(Z$2=1,Assumptions!$P33/12,-(SUMIF($D$2:$EE$2,Z$2-1,$D32:$EE32)/12)*(1+XLOOKUP(Z$2,Assumptions!$C$94:$M$94,Assumptions!$C$98:$M$98))))</f>
        <v>-166.6497083</v>
      </c>
      <c r="AA32" s="49">
        <f t="array" ref="AA32">-(IF(AA$2=1,Assumptions!$P33/12,-(SUMIF($D$2:$EE$2,AA$2-1,$D32:$EE32)/12)*(1+XLOOKUP(AA$2,Assumptions!$C$94:$M$94,Assumptions!$C$98:$M$98))))</f>
        <v>-166.6497083</v>
      </c>
      <c r="AB32" s="49">
        <f t="array" ref="AB32">-(IF(AB$2=1,Assumptions!$P33/12,-(SUMIF($D$2:$EE$2,AB$2-1,$D32:$EE32)/12)*(1+XLOOKUP(AB$2,Assumptions!$C$94:$M$94,Assumptions!$C$98:$M$98))))</f>
        <v>-171.6491996</v>
      </c>
      <c r="AC32" s="49">
        <f t="array" ref="AC32">-(IF(AC$2=1,Assumptions!$P33/12,-(SUMIF($D$2:$EE$2,AC$2-1,$D32:$EE32)/12)*(1+XLOOKUP(AC$2,Assumptions!$C$94:$M$94,Assumptions!$C$98:$M$98))))</f>
        <v>-171.6491996</v>
      </c>
      <c r="AD32" s="49">
        <f t="array" ref="AD32">-(IF(AD$2=1,Assumptions!$P33/12,-(SUMIF($D$2:$EE$2,AD$2-1,$D32:$EE32)/12)*(1+XLOOKUP(AD$2,Assumptions!$C$94:$M$94,Assumptions!$C$98:$M$98))))</f>
        <v>-171.6491996</v>
      </c>
      <c r="AE32" s="49">
        <f t="array" ref="AE32">-(IF(AE$2=1,Assumptions!$P33/12,-(SUMIF($D$2:$EE$2,AE$2-1,$D32:$EE32)/12)*(1+XLOOKUP(AE$2,Assumptions!$C$94:$M$94,Assumptions!$C$98:$M$98))))</f>
        <v>-171.6491996</v>
      </c>
      <c r="AF32" s="49">
        <f t="array" ref="AF32">-(IF(AF$2=1,Assumptions!$P33/12,-(SUMIF($D$2:$EE$2,AF$2-1,$D32:$EE32)/12)*(1+XLOOKUP(AF$2,Assumptions!$C$94:$M$94,Assumptions!$C$98:$M$98))))</f>
        <v>-171.6491996</v>
      </c>
      <c r="AG32" s="49">
        <f t="array" ref="AG32">-(IF(AG$2=1,Assumptions!$P33/12,-(SUMIF($D$2:$EE$2,AG$2-1,$D32:$EE32)/12)*(1+XLOOKUP(AG$2,Assumptions!$C$94:$M$94,Assumptions!$C$98:$M$98))))</f>
        <v>-171.6491996</v>
      </c>
      <c r="AH32" s="49">
        <f t="array" ref="AH32">-(IF(AH$2=1,Assumptions!$P33/12,-(SUMIF($D$2:$EE$2,AH$2-1,$D32:$EE32)/12)*(1+XLOOKUP(AH$2,Assumptions!$C$94:$M$94,Assumptions!$C$98:$M$98))))</f>
        <v>-171.6491996</v>
      </c>
      <c r="AI32" s="49">
        <f t="array" ref="AI32">-(IF(AI$2=1,Assumptions!$P33/12,-(SUMIF($D$2:$EE$2,AI$2-1,$D32:$EE32)/12)*(1+XLOOKUP(AI$2,Assumptions!$C$94:$M$94,Assumptions!$C$98:$M$98))))</f>
        <v>-171.6491996</v>
      </c>
      <c r="AJ32" s="49">
        <f t="array" ref="AJ32">-(IF(AJ$2=1,Assumptions!$P33/12,-(SUMIF($D$2:$EE$2,AJ$2-1,$D32:$EE32)/12)*(1+XLOOKUP(AJ$2,Assumptions!$C$94:$M$94,Assumptions!$C$98:$M$98))))</f>
        <v>-171.6491996</v>
      </c>
      <c r="AK32" s="49">
        <f t="array" ref="AK32">-(IF(AK$2=1,Assumptions!$P33/12,-(SUMIF($D$2:$EE$2,AK$2-1,$D32:$EE32)/12)*(1+XLOOKUP(AK$2,Assumptions!$C$94:$M$94,Assumptions!$C$98:$M$98))))</f>
        <v>-171.6491996</v>
      </c>
      <c r="AL32" s="49">
        <f t="array" ref="AL32">-(IF(AL$2=1,Assumptions!$P33/12,-(SUMIF($D$2:$EE$2,AL$2-1,$D32:$EE32)/12)*(1+XLOOKUP(AL$2,Assumptions!$C$94:$M$94,Assumptions!$C$98:$M$98))))</f>
        <v>-171.6491996</v>
      </c>
      <c r="AM32" s="49">
        <f t="array" ref="AM32">-(IF(AM$2=1,Assumptions!$P33/12,-(SUMIF($D$2:$EE$2,AM$2-1,$D32:$EE32)/12)*(1+XLOOKUP(AM$2,Assumptions!$C$94:$M$94,Assumptions!$C$98:$M$98))))</f>
        <v>-171.6491996</v>
      </c>
      <c r="AN32" s="49">
        <f t="array" ref="AN32">-(IF(AN$2=1,Assumptions!$P33/12,-(SUMIF($D$2:$EE$2,AN$2-1,$D32:$EE32)/12)*(1+XLOOKUP(AN$2,Assumptions!$C$94:$M$94,Assumptions!$C$98:$M$98))))</f>
        <v>-176.7986756</v>
      </c>
      <c r="AO32" s="49">
        <f t="array" ref="AO32">-(IF(AO$2=1,Assumptions!$P33/12,-(SUMIF($D$2:$EE$2,AO$2-1,$D32:$EE32)/12)*(1+XLOOKUP(AO$2,Assumptions!$C$94:$M$94,Assumptions!$C$98:$M$98))))</f>
        <v>-176.7986756</v>
      </c>
      <c r="AP32" s="49">
        <f t="array" ref="AP32">-(IF(AP$2=1,Assumptions!$P33/12,-(SUMIF($D$2:$EE$2,AP$2-1,$D32:$EE32)/12)*(1+XLOOKUP(AP$2,Assumptions!$C$94:$M$94,Assumptions!$C$98:$M$98))))</f>
        <v>-176.7986756</v>
      </c>
      <c r="AQ32" s="49">
        <f t="array" ref="AQ32">-(IF(AQ$2=1,Assumptions!$P33/12,-(SUMIF($D$2:$EE$2,AQ$2-1,$D32:$EE32)/12)*(1+XLOOKUP(AQ$2,Assumptions!$C$94:$M$94,Assumptions!$C$98:$M$98))))</f>
        <v>-176.7986756</v>
      </c>
      <c r="AR32" s="49">
        <f t="array" ref="AR32">-(IF(AR$2=1,Assumptions!$P33/12,-(SUMIF($D$2:$EE$2,AR$2-1,$D32:$EE32)/12)*(1+XLOOKUP(AR$2,Assumptions!$C$94:$M$94,Assumptions!$C$98:$M$98))))</f>
        <v>-176.7986756</v>
      </c>
      <c r="AS32" s="49">
        <f t="array" ref="AS32">-(IF(AS$2=1,Assumptions!$P33/12,-(SUMIF($D$2:$EE$2,AS$2-1,$D32:$EE32)/12)*(1+XLOOKUP(AS$2,Assumptions!$C$94:$M$94,Assumptions!$C$98:$M$98))))</f>
        <v>-176.7986756</v>
      </c>
      <c r="AT32" s="49">
        <f t="array" ref="AT32">-(IF(AT$2=1,Assumptions!$P33/12,-(SUMIF($D$2:$EE$2,AT$2-1,$D32:$EE32)/12)*(1+XLOOKUP(AT$2,Assumptions!$C$94:$M$94,Assumptions!$C$98:$M$98))))</f>
        <v>-176.7986756</v>
      </c>
      <c r="AU32" s="49">
        <f t="array" ref="AU32">-(IF(AU$2=1,Assumptions!$P33/12,-(SUMIF($D$2:$EE$2,AU$2-1,$D32:$EE32)/12)*(1+XLOOKUP(AU$2,Assumptions!$C$94:$M$94,Assumptions!$C$98:$M$98))))</f>
        <v>-176.7986756</v>
      </c>
      <c r="AV32" s="49">
        <f t="array" ref="AV32">-(IF(AV$2=1,Assumptions!$P33/12,-(SUMIF($D$2:$EE$2,AV$2-1,$D32:$EE32)/12)*(1+XLOOKUP(AV$2,Assumptions!$C$94:$M$94,Assumptions!$C$98:$M$98))))</f>
        <v>-176.7986756</v>
      </c>
      <c r="AW32" s="49">
        <f t="array" ref="AW32">-(IF(AW$2=1,Assumptions!$P33/12,-(SUMIF($D$2:$EE$2,AW$2-1,$D32:$EE32)/12)*(1+XLOOKUP(AW$2,Assumptions!$C$94:$M$94,Assumptions!$C$98:$M$98))))</f>
        <v>-176.7986756</v>
      </c>
      <c r="AX32" s="49">
        <f t="array" ref="AX32">-(IF(AX$2=1,Assumptions!$P33/12,-(SUMIF($D$2:$EE$2,AX$2-1,$D32:$EE32)/12)*(1+XLOOKUP(AX$2,Assumptions!$C$94:$M$94,Assumptions!$C$98:$M$98))))</f>
        <v>-176.7986756</v>
      </c>
      <c r="AY32" s="49">
        <f t="array" ref="AY32">-(IF(AY$2=1,Assumptions!$P33/12,-(SUMIF($D$2:$EE$2,AY$2-1,$D32:$EE32)/12)*(1+XLOOKUP(AY$2,Assumptions!$C$94:$M$94,Assumptions!$C$98:$M$98))))</f>
        <v>-176.7986756</v>
      </c>
      <c r="AZ32" s="49">
        <f t="array" ref="AZ32">-(IF(AZ$2=1,Assumptions!$P33/12,-(SUMIF($D$2:$EE$2,AZ$2-1,$D32:$EE32)/12)*(1+XLOOKUP(AZ$2,Assumptions!$C$94:$M$94,Assumptions!$C$98:$M$98))))</f>
        <v>-182.1026358</v>
      </c>
      <c r="BA32" s="49">
        <f t="array" ref="BA32">-(IF(BA$2=1,Assumptions!$P33/12,-(SUMIF($D$2:$EE$2,BA$2-1,$D32:$EE32)/12)*(1+XLOOKUP(BA$2,Assumptions!$C$94:$M$94,Assumptions!$C$98:$M$98))))</f>
        <v>-182.1026358</v>
      </c>
      <c r="BB32" s="49">
        <f t="array" ref="BB32">-(IF(BB$2=1,Assumptions!$P33/12,-(SUMIF($D$2:$EE$2,BB$2-1,$D32:$EE32)/12)*(1+XLOOKUP(BB$2,Assumptions!$C$94:$M$94,Assumptions!$C$98:$M$98))))</f>
        <v>-182.1026358</v>
      </c>
      <c r="BC32" s="49">
        <f t="array" ref="BC32">-(IF(BC$2=1,Assumptions!$P33/12,-(SUMIF($D$2:$EE$2,BC$2-1,$D32:$EE32)/12)*(1+XLOOKUP(BC$2,Assumptions!$C$94:$M$94,Assumptions!$C$98:$M$98))))</f>
        <v>-182.1026358</v>
      </c>
      <c r="BD32" s="49">
        <f t="array" ref="BD32">-(IF(BD$2=1,Assumptions!$P33/12,-(SUMIF($D$2:$EE$2,BD$2-1,$D32:$EE32)/12)*(1+XLOOKUP(BD$2,Assumptions!$C$94:$M$94,Assumptions!$C$98:$M$98))))</f>
        <v>-182.1026358</v>
      </c>
      <c r="BE32" s="49">
        <f t="array" ref="BE32">-(IF(BE$2=1,Assumptions!$P33/12,-(SUMIF($D$2:$EE$2,BE$2-1,$D32:$EE32)/12)*(1+XLOOKUP(BE$2,Assumptions!$C$94:$M$94,Assumptions!$C$98:$M$98))))</f>
        <v>-182.1026358</v>
      </c>
      <c r="BF32" s="49">
        <f t="array" ref="BF32">-(IF(BF$2=1,Assumptions!$P33/12,-(SUMIF($D$2:$EE$2,BF$2-1,$D32:$EE32)/12)*(1+XLOOKUP(BF$2,Assumptions!$C$94:$M$94,Assumptions!$C$98:$M$98))))</f>
        <v>-182.1026358</v>
      </c>
      <c r="BG32" s="49">
        <f t="array" ref="BG32">-(IF(BG$2=1,Assumptions!$P33/12,-(SUMIF($D$2:$EE$2,BG$2-1,$D32:$EE32)/12)*(1+XLOOKUP(BG$2,Assumptions!$C$94:$M$94,Assumptions!$C$98:$M$98))))</f>
        <v>-182.1026358</v>
      </c>
      <c r="BH32" s="49">
        <f t="array" ref="BH32">-(IF(BH$2=1,Assumptions!$P33/12,-(SUMIF($D$2:$EE$2,BH$2-1,$D32:$EE32)/12)*(1+XLOOKUP(BH$2,Assumptions!$C$94:$M$94,Assumptions!$C$98:$M$98))))</f>
        <v>-182.1026358</v>
      </c>
      <c r="BI32" s="49">
        <f t="array" ref="BI32">-(IF(BI$2=1,Assumptions!$P33/12,-(SUMIF($D$2:$EE$2,BI$2-1,$D32:$EE32)/12)*(1+XLOOKUP(BI$2,Assumptions!$C$94:$M$94,Assumptions!$C$98:$M$98))))</f>
        <v>-182.1026358</v>
      </c>
      <c r="BJ32" s="49">
        <f t="array" ref="BJ32">-(IF(BJ$2=1,Assumptions!$P33/12,-(SUMIF($D$2:$EE$2,BJ$2-1,$D32:$EE32)/12)*(1+XLOOKUP(BJ$2,Assumptions!$C$94:$M$94,Assumptions!$C$98:$M$98))))</f>
        <v>-182.1026358</v>
      </c>
      <c r="BK32" s="49">
        <f t="array" ref="BK32">-(IF(BK$2=1,Assumptions!$P33/12,-(SUMIF($D$2:$EE$2,BK$2-1,$D32:$EE32)/12)*(1+XLOOKUP(BK$2,Assumptions!$C$94:$M$94,Assumptions!$C$98:$M$98))))</f>
        <v>-182.1026358</v>
      </c>
      <c r="BL32" s="49">
        <f t="array" ref="BL32">-(IF(BL$2=1,Assumptions!$P33/12,-(SUMIF($D$2:$EE$2,BL$2-1,$D32:$EE32)/12)*(1+XLOOKUP(BL$2,Assumptions!$C$94:$M$94,Assumptions!$C$98:$M$98))))</f>
        <v>-187.5657149</v>
      </c>
      <c r="BM32" s="49">
        <f t="array" ref="BM32">-(IF(BM$2=1,Assumptions!$P33/12,-(SUMIF($D$2:$EE$2,BM$2-1,$D32:$EE32)/12)*(1+XLOOKUP(BM$2,Assumptions!$C$94:$M$94,Assumptions!$C$98:$M$98))))</f>
        <v>-187.5657149</v>
      </c>
      <c r="BN32" s="49">
        <f t="array" ref="BN32">-(IF(BN$2=1,Assumptions!$P33/12,-(SUMIF($D$2:$EE$2,BN$2-1,$D32:$EE32)/12)*(1+XLOOKUP(BN$2,Assumptions!$C$94:$M$94,Assumptions!$C$98:$M$98))))</f>
        <v>-187.5657149</v>
      </c>
      <c r="BO32" s="49">
        <f t="array" ref="BO32">-(IF(BO$2=1,Assumptions!$P33/12,-(SUMIF($D$2:$EE$2,BO$2-1,$D32:$EE32)/12)*(1+XLOOKUP(BO$2,Assumptions!$C$94:$M$94,Assumptions!$C$98:$M$98))))</f>
        <v>-187.5657149</v>
      </c>
      <c r="BP32" s="49">
        <f t="array" ref="BP32">-(IF(BP$2=1,Assumptions!$P33/12,-(SUMIF($D$2:$EE$2,BP$2-1,$D32:$EE32)/12)*(1+XLOOKUP(BP$2,Assumptions!$C$94:$M$94,Assumptions!$C$98:$M$98))))</f>
        <v>-187.5657149</v>
      </c>
      <c r="BQ32" s="49">
        <f t="array" ref="BQ32">-(IF(BQ$2=1,Assumptions!$P33/12,-(SUMIF($D$2:$EE$2,BQ$2-1,$D32:$EE32)/12)*(1+XLOOKUP(BQ$2,Assumptions!$C$94:$M$94,Assumptions!$C$98:$M$98))))</f>
        <v>-187.5657149</v>
      </c>
      <c r="BR32" s="49">
        <f t="array" ref="BR32">-(IF(BR$2=1,Assumptions!$P33/12,-(SUMIF($D$2:$EE$2,BR$2-1,$D32:$EE32)/12)*(1+XLOOKUP(BR$2,Assumptions!$C$94:$M$94,Assumptions!$C$98:$M$98))))</f>
        <v>-187.5657149</v>
      </c>
      <c r="BS32" s="49">
        <f t="array" ref="BS32">-(IF(BS$2=1,Assumptions!$P33/12,-(SUMIF($D$2:$EE$2,BS$2-1,$D32:$EE32)/12)*(1+XLOOKUP(BS$2,Assumptions!$C$94:$M$94,Assumptions!$C$98:$M$98))))</f>
        <v>-187.5657149</v>
      </c>
      <c r="BT32" s="49">
        <f t="array" ref="BT32">-(IF(BT$2=1,Assumptions!$P33/12,-(SUMIF($D$2:$EE$2,BT$2-1,$D32:$EE32)/12)*(1+XLOOKUP(BT$2,Assumptions!$C$94:$M$94,Assumptions!$C$98:$M$98))))</f>
        <v>-187.5657149</v>
      </c>
      <c r="BU32" s="49">
        <f t="array" ref="BU32">-(IF(BU$2=1,Assumptions!$P33/12,-(SUMIF($D$2:$EE$2,BU$2-1,$D32:$EE32)/12)*(1+XLOOKUP(BU$2,Assumptions!$C$94:$M$94,Assumptions!$C$98:$M$98))))</f>
        <v>-187.5657149</v>
      </c>
      <c r="BV32" s="49">
        <f t="array" ref="BV32">-(IF(BV$2=1,Assumptions!$P33/12,-(SUMIF($D$2:$EE$2,BV$2-1,$D32:$EE32)/12)*(1+XLOOKUP(BV$2,Assumptions!$C$94:$M$94,Assumptions!$C$98:$M$98))))</f>
        <v>-187.5657149</v>
      </c>
      <c r="BW32" s="49">
        <f t="array" ref="BW32">-(IF(BW$2=1,Assumptions!$P33/12,-(SUMIF($D$2:$EE$2,BW$2-1,$D32:$EE32)/12)*(1+XLOOKUP(BW$2,Assumptions!$C$94:$M$94,Assumptions!$C$98:$M$98))))</f>
        <v>-187.5657149</v>
      </c>
      <c r="BX32" s="49">
        <f t="array" ref="BX32">-(IF(BX$2=1,Assumptions!$P33/12,-(SUMIF($D$2:$EE$2,BX$2-1,$D32:$EE32)/12)*(1+XLOOKUP(BX$2,Assumptions!$C$94:$M$94,Assumptions!$C$98:$M$98))))</f>
        <v>-193.1926864</v>
      </c>
      <c r="BY32" s="49">
        <f t="array" ref="BY32">-(IF(BY$2=1,Assumptions!$P33/12,-(SUMIF($D$2:$EE$2,BY$2-1,$D32:$EE32)/12)*(1+XLOOKUP(BY$2,Assumptions!$C$94:$M$94,Assumptions!$C$98:$M$98))))</f>
        <v>-193.1926864</v>
      </c>
      <c r="BZ32" s="49">
        <f t="array" ref="BZ32">-(IF(BZ$2=1,Assumptions!$P33/12,-(SUMIF($D$2:$EE$2,BZ$2-1,$D32:$EE32)/12)*(1+XLOOKUP(BZ$2,Assumptions!$C$94:$M$94,Assumptions!$C$98:$M$98))))</f>
        <v>-193.1926864</v>
      </c>
      <c r="CA32" s="49">
        <f t="array" ref="CA32">-(IF(CA$2=1,Assumptions!$P33/12,-(SUMIF($D$2:$EE$2,CA$2-1,$D32:$EE32)/12)*(1+XLOOKUP(CA$2,Assumptions!$C$94:$M$94,Assumptions!$C$98:$M$98))))</f>
        <v>-193.1926864</v>
      </c>
      <c r="CB32" s="49">
        <f t="array" ref="CB32">-(IF(CB$2=1,Assumptions!$P33/12,-(SUMIF($D$2:$EE$2,CB$2-1,$D32:$EE32)/12)*(1+XLOOKUP(CB$2,Assumptions!$C$94:$M$94,Assumptions!$C$98:$M$98))))</f>
        <v>-193.1926864</v>
      </c>
      <c r="CC32" s="49">
        <f t="array" ref="CC32">-(IF(CC$2=1,Assumptions!$P33/12,-(SUMIF($D$2:$EE$2,CC$2-1,$D32:$EE32)/12)*(1+XLOOKUP(CC$2,Assumptions!$C$94:$M$94,Assumptions!$C$98:$M$98))))</f>
        <v>-193.1926864</v>
      </c>
      <c r="CD32" s="49">
        <f t="array" ref="CD32">-(IF(CD$2=1,Assumptions!$P33/12,-(SUMIF($D$2:$EE$2,CD$2-1,$D32:$EE32)/12)*(1+XLOOKUP(CD$2,Assumptions!$C$94:$M$94,Assumptions!$C$98:$M$98))))</f>
        <v>-193.1926864</v>
      </c>
      <c r="CE32" s="49">
        <f t="array" ref="CE32">-(IF(CE$2=1,Assumptions!$P33/12,-(SUMIF($D$2:$EE$2,CE$2-1,$D32:$EE32)/12)*(1+XLOOKUP(CE$2,Assumptions!$C$94:$M$94,Assumptions!$C$98:$M$98))))</f>
        <v>-193.1926864</v>
      </c>
      <c r="CF32" s="49">
        <f t="array" ref="CF32">-(IF(CF$2=1,Assumptions!$P33/12,-(SUMIF($D$2:$EE$2,CF$2-1,$D32:$EE32)/12)*(1+XLOOKUP(CF$2,Assumptions!$C$94:$M$94,Assumptions!$C$98:$M$98))))</f>
        <v>-193.1926864</v>
      </c>
      <c r="CG32" s="49">
        <f t="array" ref="CG32">-(IF(CG$2=1,Assumptions!$P33/12,-(SUMIF($D$2:$EE$2,CG$2-1,$D32:$EE32)/12)*(1+XLOOKUP(CG$2,Assumptions!$C$94:$M$94,Assumptions!$C$98:$M$98))))</f>
        <v>-193.1926864</v>
      </c>
      <c r="CH32" s="49">
        <f t="array" ref="CH32">-(IF(CH$2=1,Assumptions!$P33/12,-(SUMIF($D$2:$EE$2,CH$2-1,$D32:$EE32)/12)*(1+XLOOKUP(CH$2,Assumptions!$C$94:$M$94,Assumptions!$C$98:$M$98))))</f>
        <v>-193.1926864</v>
      </c>
      <c r="CI32" s="49">
        <f t="array" ref="CI32">-(IF(CI$2=1,Assumptions!$P33/12,-(SUMIF($D$2:$EE$2,CI$2-1,$D32:$EE32)/12)*(1+XLOOKUP(CI$2,Assumptions!$C$94:$M$94,Assumptions!$C$98:$M$98))))</f>
        <v>-193.1926864</v>
      </c>
      <c r="CJ32" s="49">
        <f t="array" ref="CJ32">-(IF(CJ$2=1,Assumptions!$P33/12,-(SUMIF($D$2:$EE$2,CJ$2-1,$D32:$EE32)/12)*(1+XLOOKUP(CJ$2,Assumptions!$C$94:$M$94,Assumptions!$C$98:$M$98))))</f>
        <v>-198.988467</v>
      </c>
      <c r="CK32" s="49">
        <f t="array" ref="CK32">-(IF(CK$2=1,Assumptions!$P33/12,-(SUMIF($D$2:$EE$2,CK$2-1,$D32:$EE32)/12)*(1+XLOOKUP(CK$2,Assumptions!$C$94:$M$94,Assumptions!$C$98:$M$98))))</f>
        <v>-198.988467</v>
      </c>
      <c r="CL32" s="49">
        <f t="array" ref="CL32">-(IF(CL$2=1,Assumptions!$P33/12,-(SUMIF($D$2:$EE$2,CL$2-1,$D32:$EE32)/12)*(1+XLOOKUP(CL$2,Assumptions!$C$94:$M$94,Assumptions!$C$98:$M$98))))</f>
        <v>-198.988467</v>
      </c>
      <c r="CM32" s="49">
        <f t="array" ref="CM32">-(IF(CM$2=1,Assumptions!$P33/12,-(SUMIF($D$2:$EE$2,CM$2-1,$D32:$EE32)/12)*(1+XLOOKUP(CM$2,Assumptions!$C$94:$M$94,Assumptions!$C$98:$M$98))))</f>
        <v>-198.988467</v>
      </c>
      <c r="CN32" s="49">
        <f t="array" ref="CN32">-(IF(CN$2=1,Assumptions!$P33/12,-(SUMIF($D$2:$EE$2,CN$2-1,$D32:$EE32)/12)*(1+XLOOKUP(CN$2,Assumptions!$C$94:$M$94,Assumptions!$C$98:$M$98))))</f>
        <v>-198.988467</v>
      </c>
      <c r="CO32" s="49">
        <f t="array" ref="CO32">-(IF(CO$2=1,Assumptions!$P33/12,-(SUMIF($D$2:$EE$2,CO$2-1,$D32:$EE32)/12)*(1+XLOOKUP(CO$2,Assumptions!$C$94:$M$94,Assumptions!$C$98:$M$98))))</f>
        <v>-198.988467</v>
      </c>
      <c r="CP32" s="49">
        <f t="array" ref="CP32">-(IF(CP$2=1,Assumptions!$P33/12,-(SUMIF($D$2:$EE$2,CP$2-1,$D32:$EE32)/12)*(1+XLOOKUP(CP$2,Assumptions!$C$94:$M$94,Assumptions!$C$98:$M$98))))</f>
        <v>-198.988467</v>
      </c>
      <c r="CQ32" s="49">
        <f t="array" ref="CQ32">-(IF(CQ$2=1,Assumptions!$P33/12,-(SUMIF($D$2:$EE$2,CQ$2-1,$D32:$EE32)/12)*(1+XLOOKUP(CQ$2,Assumptions!$C$94:$M$94,Assumptions!$C$98:$M$98))))</f>
        <v>-198.988467</v>
      </c>
      <c r="CR32" s="49">
        <f t="array" ref="CR32">-(IF(CR$2=1,Assumptions!$P33/12,-(SUMIF($D$2:$EE$2,CR$2-1,$D32:$EE32)/12)*(1+XLOOKUP(CR$2,Assumptions!$C$94:$M$94,Assumptions!$C$98:$M$98))))</f>
        <v>-198.988467</v>
      </c>
      <c r="CS32" s="49">
        <f t="array" ref="CS32">-(IF(CS$2=1,Assumptions!$P33/12,-(SUMIF($D$2:$EE$2,CS$2-1,$D32:$EE32)/12)*(1+XLOOKUP(CS$2,Assumptions!$C$94:$M$94,Assumptions!$C$98:$M$98))))</f>
        <v>-198.988467</v>
      </c>
      <c r="CT32" s="49">
        <f t="array" ref="CT32">-(IF(CT$2=1,Assumptions!$P33/12,-(SUMIF($D$2:$EE$2,CT$2-1,$D32:$EE32)/12)*(1+XLOOKUP(CT$2,Assumptions!$C$94:$M$94,Assumptions!$C$98:$M$98))))</f>
        <v>-198.988467</v>
      </c>
      <c r="CU32" s="49">
        <f t="array" ref="CU32">-(IF(CU$2=1,Assumptions!$P33/12,-(SUMIF($D$2:$EE$2,CU$2-1,$D32:$EE32)/12)*(1+XLOOKUP(CU$2,Assumptions!$C$94:$M$94,Assumptions!$C$98:$M$98))))</f>
        <v>-198.988467</v>
      </c>
      <c r="CV32" s="49">
        <f t="array" ref="CV32">-(IF(CV$2=1,Assumptions!$P33/12,-(SUMIF($D$2:$EE$2,CV$2-1,$D32:$EE32)/12)*(1+XLOOKUP(CV$2,Assumptions!$C$94:$M$94,Assumptions!$C$98:$M$98))))</f>
        <v>-204.958121</v>
      </c>
      <c r="CW32" s="49">
        <f t="array" ref="CW32">-(IF(CW$2=1,Assumptions!$P33/12,-(SUMIF($D$2:$EE$2,CW$2-1,$D32:$EE32)/12)*(1+XLOOKUP(CW$2,Assumptions!$C$94:$M$94,Assumptions!$C$98:$M$98))))</f>
        <v>-204.958121</v>
      </c>
      <c r="CX32" s="49">
        <f t="array" ref="CX32">-(IF(CX$2=1,Assumptions!$P33/12,-(SUMIF($D$2:$EE$2,CX$2-1,$D32:$EE32)/12)*(1+XLOOKUP(CX$2,Assumptions!$C$94:$M$94,Assumptions!$C$98:$M$98))))</f>
        <v>-204.958121</v>
      </c>
      <c r="CY32" s="49">
        <f t="array" ref="CY32">-(IF(CY$2=1,Assumptions!$P33/12,-(SUMIF($D$2:$EE$2,CY$2-1,$D32:$EE32)/12)*(1+XLOOKUP(CY$2,Assumptions!$C$94:$M$94,Assumptions!$C$98:$M$98))))</f>
        <v>-204.958121</v>
      </c>
      <c r="CZ32" s="49">
        <f t="array" ref="CZ32">-(IF(CZ$2=1,Assumptions!$P33/12,-(SUMIF($D$2:$EE$2,CZ$2-1,$D32:$EE32)/12)*(1+XLOOKUP(CZ$2,Assumptions!$C$94:$M$94,Assumptions!$C$98:$M$98))))</f>
        <v>-204.958121</v>
      </c>
      <c r="DA32" s="49">
        <f t="array" ref="DA32">-(IF(DA$2=1,Assumptions!$P33/12,-(SUMIF($D$2:$EE$2,DA$2-1,$D32:$EE32)/12)*(1+XLOOKUP(DA$2,Assumptions!$C$94:$M$94,Assumptions!$C$98:$M$98))))</f>
        <v>-204.958121</v>
      </c>
      <c r="DB32" s="49">
        <f t="array" ref="DB32">-(IF(DB$2=1,Assumptions!$P33/12,-(SUMIF($D$2:$EE$2,DB$2-1,$D32:$EE32)/12)*(1+XLOOKUP(DB$2,Assumptions!$C$94:$M$94,Assumptions!$C$98:$M$98))))</f>
        <v>-204.958121</v>
      </c>
      <c r="DC32" s="49">
        <f t="array" ref="DC32">-(IF(DC$2=1,Assumptions!$P33/12,-(SUMIF($D$2:$EE$2,DC$2-1,$D32:$EE32)/12)*(1+XLOOKUP(DC$2,Assumptions!$C$94:$M$94,Assumptions!$C$98:$M$98))))</f>
        <v>-204.958121</v>
      </c>
      <c r="DD32" s="49">
        <f t="array" ref="DD32">-(IF(DD$2=1,Assumptions!$P33/12,-(SUMIF($D$2:$EE$2,DD$2-1,$D32:$EE32)/12)*(1+XLOOKUP(DD$2,Assumptions!$C$94:$M$94,Assumptions!$C$98:$M$98))))</f>
        <v>-204.958121</v>
      </c>
      <c r="DE32" s="49">
        <f t="array" ref="DE32">-(IF(DE$2=1,Assumptions!$P33/12,-(SUMIF($D$2:$EE$2,DE$2-1,$D32:$EE32)/12)*(1+XLOOKUP(DE$2,Assumptions!$C$94:$M$94,Assumptions!$C$98:$M$98))))</f>
        <v>-204.958121</v>
      </c>
      <c r="DF32" s="49">
        <f t="array" ref="DF32">-(IF(DF$2=1,Assumptions!$P33/12,-(SUMIF($D$2:$EE$2,DF$2-1,$D32:$EE32)/12)*(1+XLOOKUP(DF$2,Assumptions!$C$94:$M$94,Assumptions!$C$98:$M$98))))</f>
        <v>-204.958121</v>
      </c>
      <c r="DG32" s="49">
        <f t="array" ref="DG32">-(IF(DG$2=1,Assumptions!$P33/12,-(SUMIF($D$2:$EE$2,DG$2-1,$D32:$EE32)/12)*(1+XLOOKUP(DG$2,Assumptions!$C$94:$M$94,Assumptions!$C$98:$M$98))))</f>
        <v>-204.958121</v>
      </c>
      <c r="DH32" s="49">
        <f t="array" ref="DH32">-(IF(DH$2=1,Assumptions!$P33/12,-(SUMIF($D$2:$EE$2,DH$2-1,$D32:$EE32)/12)*(1+XLOOKUP(DH$2,Assumptions!$C$94:$M$94,Assumptions!$C$98:$M$98))))</f>
        <v>-211.1068646</v>
      </c>
      <c r="DI32" s="49">
        <f t="array" ref="DI32">-(IF(DI$2=1,Assumptions!$P33/12,-(SUMIF($D$2:$EE$2,DI$2-1,$D32:$EE32)/12)*(1+XLOOKUP(DI$2,Assumptions!$C$94:$M$94,Assumptions!$C$98:$M$98))))</f>
        <v>-211.1068646</v>
      </c>
      <c r="DJ32" s="49">
        <f t="array" ref="DJ32">-(IF(DJ$2=1,Assumptions!$P33/12,-(SUMIF($D$2:$EE$2,DJ$2-1,$D32:$EE32)/12)*(1+XLOOKUP(DJ$2,Assumptions!$C$94:$M$94,Assumptions!$C$98:$M$98))))</f>
        <v>-211.1068646</v>
      </c>
      <c r="DK32" s="49">
        <f t="array" ref="DK32">-(IF(DK$2=1,Assumptions!$P33/12,-(SUMIF($D$2:$EE$2,DK$2-1,$D32:$EE32)/12)*(1+XLOOKUP(DK$2,Assumptions!$C$94:$M$94,Assumptions!$C$98:$M$98))))</f>
        <v>-211.1068646</v>
      </c>
      <c r="DL32" s="49">
        <f t="array" ref="DL32">-(IF(DL$2=1,Assumptions!$P33/12,-(SUMIF($D$2:$EE$2,DL$2-1,$D32:$EE32)/12)*(1+XLOOKUP(DL$2,Assumptions!$C$94:$M$94,Assumptions!$C$98:$M$98))))</f>
        <v>-211.1068646</v>
      </c>
      <c r="DM32" s="49">
        <f t="array" ref="DM32">-(IF(DM$2=1,Assumptions!$P33/12,-(SUMIF($D$2:$EE$2,DM$2-1,$D32:$EE32)/12)*(1+XLOOKUP(DM$2,Assumptions!$C$94:$M$94,Assumptions!$C$98:$M$98))))</f>
        <v>-211.1068646</v>
      </c>
      <c r="DN32" s="49">
        <f t="array" ref="DN32">-(IF(DN$2=1,Assumptions!$P33/12,-(SUMIF($D$2:$EE$2,DN$2-1,$D32:$EE32)/12)*(1+XLOOKUP(DN$2,Assumptions!$C$94:$M$94,Assumptions!$C$98:$M$98))))</f>
        <v>-211.1068646</v>
      </c>
      <c r="DO32" s="49">
        <f t="array" ref="DO32">-(IF(DO$2=1,Assumptions!$P33/12,-(SUMIF($D$2:$EE$2,DO$2-1,$D32:$EE32)/12)*(1+XLOOKUP(DO$2,Assumptions!$C$94:$M$94,Assumptions!$C$98:$M$98))))</f>
        <v>-211.1068646</v>
      </c>
      <c r="DP32" s="49">
        <f t="array" ref="DP32">-(IF(DP$2=1,Assumptions!$P33/12,-(SUMIF($D$2:$EE$2,DP$2-1,$D32:$EE32)/12)*(1+XLOOKUP(DP$2,Assumptions!$C$94:$M$94,Assumptions!$C$98:$M$98))))</f>
        <v>-211.1068646</v>
      </c>
      <c r="DQ32" s="49">
        <f t="array" ref="DQ32">-(IF(DQ$2=1,Assumptions!$P33/12,-(SUMIF($D$2:$EE$2,DQ$2-1,$D32:$EE32)/12)*(1+XLOOKUP(DQ$2,Assumptions!$C$94:$M$94,Assumptions!$C$98:$M$98))))</f>
        <v>-211.1068646</v>
      </c>
      <c r="DR32" s="49">
        <f t="array" ref="DR32">-(IF(DR$2=1,Assumptions!$P33/12,-(SUMIF($D$2:$EE$2,DR$2-1,$D32:$EE32)/12)*(1+XLOOKUP(DR$2,Assumptions!$C$94:$M$94,Assumptions!$C$98:$M$98))))</f>
        <v>-211.1068646</v>
      </c>
      <c r="DS32" s="49">
        <f t="array" ref="DS32">-(IF(DS$2=1,Assumptions!$P33/12,-(SUMIF($D$2:$EE$2,DS$2-1,$D32:$EE32)/12)*(1+XLOOKUP(DS$2,Assumptions!$C$94:$M$94,Assumptions!$C$98:$M$98))))</f>
        <v>-211.1068646</v>
      </c>
      <c r="DT32" s="49">
        <f t="array" ref="DT32">-(IF(DT$2=1,Assumptions!$P33/12,-(SUMIF($D$2:$EE$2,DT$2-1,$D32:$EE32)/12)*(1+XLOOKUP(DT$2,Assumptions!$C$94:$M$94,Assumptions!$C$98:$M$98))))</f>
        <v>-217.4400705</v>
      </c>
      <c r="DU32" s="49">
        <f t="array" ref="DU32">-(IF(DU$2=1,Assumptions!$P33/12,-(SUMIF($D$2:$EE$2,DU$2-1,$D32:$EE32)/12)*(1+XLOOKUP(DU$2,Assumptions!$C$94:$M$94,Assumptions!$C$98:$M$98))))</f>
        <v>-217.4400705</v>
      </c>
      <c r="DV32" s="49">
        <f t="array" ref="DV32">-(IF(DV$2=1,Assumptions!$P33/12,-(SUMIF($D$2:$EE$2,DV$2-1,$D32:$EE32)/12)*(1+XLOOKUP(DV$2,Assumptions!$C$94:$M$94,Assumptions!$C$98:$M$98))))</f>
        <v>-217.4400705</v>
      </c>
      <c r="DW32" s="49">
        <f t="array" ref="DW32">-(IF(DW$2=1,Assumptions!$P33/12,-(SUMIF($D$2:$EE$2,DW$2-1,$D32:$EE32)/12)*(1+XLOOKUP(DW$2,Assumptions!$C$94:$M$94,Assumptions!$C$98:$M$98))))</f>
        <v>-217.4400705</v>
      </c>
      <c r="DX32" s="49">
        <f t="array" ref="DX32">-(IF(DX$2=1,Assumptions!$P33/12,-(SUMIF($D$2:$EE$2,DX$2-1,$D32:$EE32)/12)*(1+XLOOKUP(DX$2,Assumptions!$C$94:$M$94,Assumptions!$C$98:$M$98))))</f>
        <v>-217.4400705</v>
      </c>
      <c r="DY32" s="49">
        <f t="array" ref="DY32">-(IF(DY$2=1,Assumptions!$P33/12,-(SUMIF($D$2:$EE$2,DY$2-1,$D32:$EE32)/12)*(1+XLOOKUP(DY$2,Assumptions!$C$94:$M$94,Assumptions!$C$98:$M$98))))</f>
        <v>-217.4400705</v>
      </c>
      <c r="DZ32" s="49">
        <f t="array" ref="DZ32">-(IF(DZ$2=1,Assumptions!$P33/12,-(SUMIF($D$2:$EE$2,DZ$2-1,$D32:$EE32)/12)*(1+XLOOKUP(DZ$2,Assumptions!$C$94:$M$94,Assumptions!$C$98:$M$98))))</f>
        <v>-217.4400705</v>
      </c>
      <c r="EA32" s="49">
        <f t="array" ref="EA32">-(IF(EA$2=1,Assumptions!$P33/12,-(SUMIF($D$2:$EE$2,EA$2-1,$D32:$EE32)/12)*(1+XLOOKUP(EA$2,Assumptions!$C$94:$M$94,Assumptions!$C$98:$M$98))))</f>
        <v>-217.4400705</v>
      </c>
      <c r="EB32" s="49">
        <f t="array" ref="EB32">-(IF(EB$2=1,Assumptions!$P33/12,-(SUMIF($D$2:$EE$2,EB$2-1,$D32:$EE32)/12)*(1+XLOOKUP(EB$2,Assumptions!$C$94:$M$94,Assumptions!$C$98:$M$98))))</f>
        <v>-217.4400705</v>
      </c>
      <c r="EC32" s="49">
        <f t="array" ref="EC32">-(IF(EC$2=1,Assumptions!$P33/12,-(SUMIF($D$2:$EE$2,EC$2-1,$D32:$EE32)/12)*(1+XLOOKUP(EC$2,Assumptions!$C$94:$M$94,Assumptions!$C$98:$M$98))))</f>
        <v>-217.4400705</v>
      </c>
      <c r="ED32" s="49">
        <f t="array" ref="ED32">-(IF(ED$2=1,Assumptions!$P33/12,-(SUMIF($D$2:$EE$2,ED$2-1,$D32:$EE32)/12)*(1+XLOOKUP(ED$2,Assumptions!$C$94:$M$94,Assumptions!$C$98:$M$98))))</f>
        <v>-217.4400705</v>
      </c>
      <c r="EE32" s="49">
        <f t="array" ref="EE32">-(IF(EE$2=1,Assumptions!$P33/12,-(SUMIF($D$2:$EE$2,EE$2-1,$D32:$EE32)/12)*(1+XLOOKUP(EE$2,Assumptions!$C$94:$M$94,Assumptions!$C$98:$M$98))))</f>
        <v>-217.4400705</v>
      </c>
    </row>
    <row r="33" ht="15.75" customHeight="1">
      <c r="A33" s="1"/>
      <c r="B33" s="1"/>
      <c r="C33" s="1" t="str">
        <f>Assumptions!J34</f>
        <v>Tax</v>
      </c>
      <c r="D33" s="49">
        <f t="array" ref="D33">-(IF(D$2=1,Assumptions!$P34/12,-(SUMIF($D$2:$EE$2,D$2-1,$D33:$EE33)/12)*(1+XLOOKUP(D$2,Assumptions!$C$94:$M$94,Assumptions!$C$98:$M$98))))</f>
        <v>-2550.4025</v>
      </c>
      <c r="E33" s="49">
        <f t="array" ref="E33">-(IF(E$2=1,Assumptions!$P34/12,-(SUMIF($D$2:$EE$2,E$2-1,$D33:$EE33)/12)*(1+XLOOKUP(E$2,Assumptions!$C$94:$M$94,Assumptions!$C$98:$M$98))))</f>
        <v>-2550.4025</v>
      </c>
      <c r="F33" s="49">
        <f t="array" ref="F33">-(IF(F$2=1,Assumptions!$P34/12,-(SUMIF($D$2:$EE$2,F$2-1,$D33:$EE33)/12)*(1+XLOOKUP(F$2,Assumptions!$C$94:$M$94,Assumptions!$C$98:$M$98))))</f>
        <v>-2550.4025</v>
      </c>
      <c r="G33" s="49">
        <f t="array" ref="G33">-(IF(G$2=1,Assumptions!$P34/12,-(SUMIF($D$2:$EE$2,G$2-1,$D33:$EE33)/12)*(1+XLOOKUP(G$2,Assumptions!$C$94:$M$94,Assumptions!$C$98:$M$98))))</f>
        <v>-2550.4025</v>
      </c>
      <c r="H33" s="49">
        <f t="array" ref="H33">-(IF(H$2=1,Assumptions!$P34/12,-(SUMIF($D$2:$EE$2,H$2-1,$D33:$EE33)/12)*(1+XLOOKUP(H$2,Assumptions!$C$94:$M$94,Assumptions!$C$98:$M$98))))</f>
        <v>-2550.4025</v>
      </c>
      <c r="I33" s="49">
        <f t="array" ref="I33">-(IF(I$2=1,Assumptions!$P34/12,-(SUMIF($D$2:$EE$2,I$2-1,$D33:$EE33)/12)*(1+XLOOKUP(I$2,Assumptions!$C$94:$M$94,Assumptions!$C$98:$M$98))))</f>
        <v>-2550.4025</v>
      </c>
      <c r="J33" s="49">
        <f t="array" ref="J33">-(IF(J$2=1,Assumptions!$P34/12,-(SUMIF($D$2:$EE$2,J$2-1,$D33:$EE33)/12)*(1+XLOOKUP(J$2,Assumptions!$C$94:$M$94,Assumptions!$C$98:$M$98))))</f>
        <v>-2550.4025</v>
      </c>
      <c r="K33" s="49">
        <f t="array" ref="K33">-(IF(K$2=1,Assumptions!$P34/12,-(SUMIF($D$2:$EE$2,K$2-1,$D33:$EE33)/12)*(1+XLOOKUP(K$2,Assumptions!$C$94:$M$94,Assumptions!$C$98:$M$98))))</f>
        <v>-2550.4025</v>
      </c>
      <c r="L33" s="49">
        <f t="array" ref="L33">-(IF(L$2=1,Assumptions!$P34/12,-(SUMIF($D$2:$EE$2,L$2-1,$D33:$EE33)/12)*(1+XLOOKUP(L$2,Assumptions!$C$94:$M$94,Assumptions!$C$98:$M$98))))</f>
        <v>-2550.4025</v>
      </c>
      <c r="M33" s="49">
        <f t="array" ref="M33">-(IF(M$2=1,Assumptions!$P34/12,-(SUMIF($D$2:$EE$2,M$2-1,$D33:$EE33)/12)*(1+XLOOKUP(M$2,Assumptions!$C$94:$M$94,Assumptions!$C$98:$M$98))))</f>
        <v>-2550.4025</v>
      </c>
      <c r="N33" s="49">
        <f t="array" ref="N33">-(IF(N$2=1,Assumptions!$P34/12,-(SUMIF($D$2:$EE$2,N$2-1,$D33:$EE33)/12)*(1+XLOOKUP(N$2,Assumptions!$C$94:$M$94,Assumptions!$C$98:$M$98))))</f>
        <v>-2550.4025</v>
      </c>
      <c r="O33" s="49">
        <f t="array" ref="O33">-(IF(O$2=1,Assumptions!$P34/12,-(SUMIF($D$2:$EE$2,O$2-1,$D33:$EE33)/12)*(1+XLOOKUP(O$2,Assumptions!$C$94:$M$94,Assumptions!$C$98:$M$98))))</f>
        <v>-2550.4025</v>
      </c>
      <c r="P33" s="49">
        <f t="array" ref="P33">-(IF(P$2=1,Assumptions!$P34/12,-(SUMIF($D$2:$EE$2,P$2-1,$D33:$EE33)/12)*(1+XLOOKUP(P$2,Assumptions!$C$94:$M$94,Assumptions!$C$98:$M$98))))</f>
        <v>-2626.914575</v>
      </c>
      <c r="Q33" s="49">
        <f t="array" ref="Q33">-(IF(Q$2=1,Assumptions!$P34/12,-(SUMIF($D$2:$EE$2,Q$2-1,$D33:$EE33)/12)*(1+XLOOKUP(Q$2,Assumptions!$C$94:$M$94,Assumptions!$C$98:$M$98))))</f>
        <v>-2626.914575</v>
      </c>
      <c r="R33" s="49">
        <f t="array" ref="R33">-(IF(R$2=1,Assumptions!$P34/12,-(SUMIF($D$2:$EE$2,R$2-1,$D33:$EE33)/12)*(1+XLOOKUP(R$2,Assumptions!$C$94:$M$94,Assumptions!$C$98:$M$98))))</f>
        <v>-2626.914575</v>
      </c>
      <c r="S33" s="49">
        <f t="array" ref="S33">-(IF(S$2=1,Assumptions!$P34/12,-(SUMIF($D$2:$EE$2,S$2-1,$D33:$EE33)/12)*(1+XLOOKUP(S$2,Assumptions!$C$94:$M$94,Assumptions!$C$98:$M$98))))</f>
        <v>-2626.914575</v>
      </c>
      <c r="T33" s="49">
        <f t="array" ref="T33">-(IF(T$2=1,Assumptions!$P34/12,-(SUMIF($D$2:$EE$2,T$2-1,$D33:$EE33)/12)*(1+XLOOKUP(T$2,Assumptions!$C$94:$M$94,Assumptions!$C$98:$M$98))))</f>
        <v>-2626.914575</v>
      </c>
      <c r="U33" s="49">
        <f t="array" ref="U33">-(IF(U$2=1,Assumptions!$P34/12,-(SUMIF($D$2:$EE$2,U$2-1,$D33:$EE33)/12)*(1+XLOOKUP(U$2,Assumptions!$C$94:$M$94,Assumptions!$C$98:$M$98))))</f>
        <v>-2626.914575</v>
      </c>
      <c r="V33" s="49">
        <f t="array" ref="V33">-(IF(V$2=1,Assumptions!$P34/12,-(SUMIF($D$2:$EE$2,V$2-1,$D33:$EE33)/12)*(1+XLOOKUP(V$2,Assumptions!$C$94:$M$94,Assumptions!$C$98:$M$98))))</f>
        <v>-2626.914575</v>
      </c>
      <c r="W33" s="49">
        <f t="array" ref="W33">-(IF(W$2=1,Assumptions!$P34/12,-(SUMIF($D$2:$EE$2,W$2-1,$D33:$EE33)/12)*(1+XLOOKUP(W$2,Assumptions!$C$94:$M$94,Assumptions!$C$98:$M$98))))</f>
        <v>-2626.914575</v>
      </c>
      <c r="X33" s="49">
        <f t="array" ref="X33">-(IF(X$2=1,Assumptions!$P34/12,-(SUMIF($D$2:$EE$2,X$2-1,$D33:$EE33)/12)*(1+XLOOKUP(X$2,Assumptions!$C$94:$M$94,Assumptions!$C$98:$M$98))))</f>
        <v>-2626.914575</v>
      </c>
      <c r="Y33" s="49">
        <f t="array" ref="Y33">-(IF(Y$2=1,Assumptions!$P34/12,-(SUMIF($D$2:$EE$2,Y$2-1,$D33:$EE33)/12)*(1+XLOOKUP(Y$2,Assumptions!$C$94:$M$94,Assumptions!$C$98:$M$98))))</f>
        <v>-2626.914575</v>
      </c>
      <c r="Z33" s="49">
        <f t="array" ref="Z33">-(IF(Z$2=1,Assumptions!$P34/12,-(SUMIF($D$2:$EE$2,Z$2-1,$D33:$EE33)/12)*(1+XLOOKUP(Z$2,Assumptions!$C$94:$M$94,Assumptions!$C$98:$M$98))))</f>
        <v>-2626.914575</v>
      </c>
      <c r="AA33" s="49">
        <f t="array" ref="AA33">-(IF(AA$2=1,Assumptions!$P34/12,-(SUMIF($D$2:$EE$2,AA$2-1,$D33:$EE33)/12)*(1+XLOOKUP(AA$2,Assumptions!$C$94:$M$94,Assumptions!$C$98:$M$98))))</f>
        <v>-2626.914575</v>
      </c>
      <c r="AB33" s="49">
        <f t="array" ref="AB33">-(IF(AB$2=1,Assumptions!$P34/12,-(SUMIF($D$2:$EE$2,AB$2-1,$D33:$EE33)/12)*(1+XLOOKUP(AB$2,Assumptions!$C$94:$M$94,Assumptions!$C$98:$M$98))))</f>
        <v>-2705.722012</v>
      </c>
      <c r="AC33" s="49">
        <f t="array" ref="AC33">-(IF(AC$2=1,Assumptions!$P34/12,-(SUMIF($D$2:$EE$2,AC$2-1,$D33:$EE33)/12)*(1+XLOOKUP(AC$2,Assumptions!$C$94:$M$94,Assumptions!$C$98:$M$98))))</f>
        <v>-2705.722012</v>
      </c>
      <c r="AD33" s="49">
        <f t="array" ref="AD33">-(IF(AD$2=1,Assumptions!$P34/12,-(SUMIF($D$2:$EE$2,AD$2-1,$D33:$EE33)/12)*(1+XLOOKUP(AD$2,Assumptions!$C$94:$M$94,Assumptions!$C$98:$M$98))))</f>
        <v>-2705.722012</v>
      </c>
      <c r="AE33" s="49">
        <f t="array" ref="AE33">-(IF(AE$2=1,Assumptions!$P34/12,-(SUMIF($D$2:$EE$2,AE$2-1,$D33:$EE33)/12)*(1+XLOOKUP(AE$2,Assumptions!$C$94:$M$94,Assumptions!$C$98:$M$98))))</f>
        <v>-2705.722012</v>
      </c>
      <c r="AF33" s="49">
        <f t="array" ref="AF33">-(IF(AF$2=1,Assumptions!$P34/12,-(SUMIF($D$2:$EE$2,AF$2-1,$D33:$EE33)/12)*(1+XLOOKUP(AF$2,Assumptions!$C$94:$M$94,Assumptions!$C$98:$M$98))))</f>
        <v>-2705.722012</v>
      </c>
      <c r="AG33" s="49">
        <f t="array" ref="AG33">-(IF(AG$2=1,Assumptions!$P34/12,-(SUMIF($D$2:$EE$2,AG$2-1,$D33:$EE33)/12)*(1+XLOOKUP(AG$2,Assumptions!$C$94:$M$94,Assumptions!$C$98:$M$98))))</f>
        <v>-2705.722012</v>
      </c>
      <c r="AH33" s="49">
        <f t="array" ref="AH33">-(IF(AH$2=1,Assumptions!$P34/12,-(SUMIF($D$2:$EE$2,AH$2-1,$D33:$EE33)/12)*(1+XLOOKUP(AH$2,Assumptions!$C$94:$M$94,Assumptions!$C$98:$M$98))))</f>
        <v>-2705.722012</v>
      </c>
      <c r="AI33" s="49">
        <f t="array" ref="AI33">-(IF(AI$2=1,Assumptions!$P34/12,-(SUMIF($D$2:$EE$2,AI$2-1,$D33:$EE33)/12)*(1+XLOOKUP(AI$2,Assumptions!$C$94:$M$94,Assumptions!$C$98:$M$98))))</f>
        <v>-2705.722012</v>
      </c>
      <c r="AJ33" s="49">
        <f t="array" ref="AJ33">-(IF(AJ$2=1,Assumptions!$P34/12,-(SUMIF($D$2:$EE$2,AJ$2-1,$D33:$EE33)/12)*(1+XLOOKUP(AJ$2,Assumptions!$C$94:$M$94,Assumptions!$C$98:$M$98))))</f>
        <v>-2705.722012</v>
      </c>
      <c r="AK33" s="49">
        <f t="array" ref="AK33">-(IF(AK$2=1,Assumptions!$P34/12,-(SUMIF($D$2:$EE$2,AK$2-1,$D33:$EE33)/12)*(1+XLOOKUP(AK$2,Assumptions!$C$94:$M$94,Assumptions!$C$98:$M$98))))</f>
        <v>-2705.722012</v>
      </c>
      <c r="AL33" s="49">
        <f t="array" ref="AL33">-(IF(AL$2=1,Assumptions!$P34/12,-(SUMIF($D$2:$EE$2,AL$2-1,$D33:$EE33)/12)*(1+XLOOKUP(AL$2,Assumptions!$C$94:$M$94,Assumptions!$C$98:$M$98))))</f>
        <v>-2705.722012</v>
      </c>
      <c r="AM33" s="49">
        <f t="array" ref="AM33">-(IF(AM$2=1,Assumptions!$P34/12,-(SUMIF($D$2:$EE$2,AM$2-1,$D33:$EE33)/12)*(1+XLOOKUP(AM$2,Assumptions!$C$94:$M$94,Assumptions!$C$98:$M$98))))</f>
        <v>-2705.722012</v>
      </c>
      <c r="AN33" s="49">
        <f t="array" ref="AN33">-(IF(AN$2=1,Assumptions!$P34/12,-(SUMIF($D$2:$EE$2,AN$2-1,$D33:$EE33)/12)*(1+XLOOKUP(AN$2,Assumptions!$C$94:$M$94,Assumptions!$C$98:$M$98))))</f>
        <v>-2786.893673</v>
      </c>
      <c r="AO33" s="49">
        <f t="array" ref="AO33">-(IF(AO$2=1,Assumptions!$P34/12,-(SUMIF($D$2:$EE$2,AO$2-1,$D33:$EE33)/12)*(1+XLOOKUP(AO$2,Assumptions!$C$94:$M$94,Assumptions!$C$98:$M$98))))</f>
        <v>-2786.893673</v>
      </c>
      <c r="AP33" s="49">
        <f t="array" ref="AP33">-(IF(AP$2=1,Assumptions!$P34/12,-(SUMIF($D$2:$EE$2,AP$2-1,$D33:$EE33)/12)*(1+XLOOKUP(AP$2,Assumptions!$C$94:$M$94,Assumptions!$C$98:$M$98))))</f>
        <v>-2786.893673</v>
      </c>
      <c r="AQ33" s="49">
        <f t="array" ref="AQ33">-(IF(AQ$2=1,Assumptions!$P34/12,-(SUMIF($D$2:$EE$2,AQ$2-1,$D33:$EE33)/12)*(1+XLOOKUP(AQ$2,Assumptions!$C$94:$M$94,Assumptions!$C$98:$M$98))))</f>
        <v>-2786.893673</v>
      </c>
      <c r="AR33" s="49">
        <f t="array" ref="AR33">-(IF(AR$2=1,Assumptions!$P34/12,-(SUMIF($D$2:$EE$2,AR$2-1,$D33:$EE33)/12)*(1+XLOOKUP(AR$2,Assumptions!$C$94:$M$94,Assumptions!$C$98:$M$98))))</f>
        <v>-2786.893673</v>
      </c>
      <c r="AS33" s="49">
        <f t="array" ref="AS33">-(IF(AS$2=1,Assumptions!$P34/12,-(SUMIF($D$2:$EE$2,AS$2-1,$D33:$EE33)/12)*(1+XLOOKUP(AS$2,Assumptions!$C$94:$M$94,Assumptions!$C$98:$M$98))))</f>
        <v>-2786.893673</v>
      </c>
      <c r="AT33" s="49">
        <f t="array" ref="AT33">-(IF(AT$2=1,Assumptions!$P34/12,-(SUMIF($D$2:$EE$2,AT$2-1,$D33:$EE33)/12)*(1+XLOOKUP(AT$2,Assumptions!$C$94:$M$94,Assumptions!$C$98:$M$98))))</f>
        <v>-2786.893673</v>
      </c>
      <c r="AU33" s="49">
        <f t="array" ref="AU33">-(IF(AU$2=1,Assumptions!$P34/12,-(SUMIF($D$2:$EE$2,AU$2-1,$D33:$EE33)/12)*(1+XLOOKUP(AU$2,Assumptions!$C$94:$M$94,Assumptions!$C$98:$M$98))))</f>
        <v>-2786.893673</v>
      </c>
      <c r="AV33" s="49">
        <f t="array" ref="AV33">-(IF(AV$2=1,Assumptions!$P34/12,-(SUMIF($D$2:$EE$2,AV$2-1,$D33:$EE33)/12)*(1+XLOOKUP(AV$2,Assumptions!$C$94:$M$94,Assumptions!$C$98:$M$98))))</f>
        <v>-2786.893673</v>
      </c>
      <c r="AW33" s="49">
        <f t="array" ref="AW33">-(IF(AW$2=1,Assumptions!$P34/12,-(SUMIF($D$2:$EE$2,AW$2-1,$D33:$EE33)/12)*(1+XLOOKUP(AW$2,Assumptions!$C$94:$M$94,Assumptions!$C$98:$M$98))))</f>
        <v>-2786.893673</v>
      </c>
      <c r="AX33" s="49">
        <f t="array" ref="AX33">-(IF(AX$2=1,Assumptions!$P34/12,-(SUMIF($D$2:$EE$2,AX$2-1,$D33:$EE33)/12)*(1+XLOOKUP(AX$2,Assumptions!$C$94:$M$94,Assumptions!$C$98:$M$98))))</f>
        <v>-2786.893673</v>
      </c>
      <c r="AY33" s="49">
        <f t="array" ref="AY33">-(IF(AY$2=1,Assumptions!$P34/12,-(SUMIF($D$2:$EE$2,AY$2-1,$D33:$EE33)/12)*(1+XLOOKUP(AY$2,Assumptions!$C$94:$M$94,Assumptions!$C$98:$M$98))))</f>
        <v>-2786.893673</v>
      </c>
      <c r="AZ33" s="49">
        <f t="array" ref="AZ33">-(IF(AZ$2=1,Assumptions!$P34/12,-(SUMIF($D$2:$EE$2,AZ$2-1,$D33:$EE33)/12)*(1+XLOOKUP(AZ$2,Assumptions!$C$94:$M$94,Assumptions!$C$98:$M$98))))</f>
        <v>-2870.500483</v>
      </c>
      <c r="BA33" s="49">
        <f t="array" ref="BA33">-(IF(BA$2=1,Assumptions!$P34/12,-(SUMIF($D$2:$EE$2,BA$2-1,$D33:$EE33)/12)*(1+XLOOKUP(BA$2,Assumptions!$C$94:$M$94,Assumptions!$C$98:$M$98))))</f>
        <v>-2870.500483</v>
      </c>
      <c r="BB33" s="49">
        <f t="array" ref="BB33">-(IF(BB$2=1,Assumptions!$P34/12,-(SUMIF($D$2:$EE$2,BB$2-1,$D33:$EE33)/12)*(1+XLOOKUP(BB$2,Assumptions!$C$94:$M$94,Assumptions!$C$98:$M$98))))</f>
        <v>-2870.500483</v>
      </c>
      <c r="BC33" s="49">
        <f t="array" ref="BC33">-(IF(BC$2=1,Assumptions!$P34/12,-(SUMIF($D$2:$EE$2,BC$2-1,$D33:$EE33)/12)*(1+XLOOKUP(BC$2,Assumptions!$C$94:$M$94,Assumptions!$C$98:$M$98))))</f>
        <v>-2870.500483</v>
      </c>
      <c r="BD33" s="49">
        <f t="array" ref="BD33">-(IF(BD$2=1,Assumptions!$P34/12,-(SUMIF($D$2:$EE$2,BD$2-1,$D33:$EE33)/12)*(1+XLOOKUP(BD$2,Assumptions!$C$94:$M$94,Assumptions!$C$98:$M$98))))</f>
        <v>-2870.500483</v>
      </c>
      <c r="BE33" s="49">
        <f t="array" ref="BE33">-(IF(BE$2=1,Assumptions!$P34/12,-(SUMIF($D$2:$EE$2,BE$2-1,$D33:$EE33)/12)*(1+XLOOKUP(BE$2,Assumptions!$C$94:$M$94,Assumptions!$C$98:$M$98))))</f>
        <v>-2870.500483</v>
      </c>
      <c r="BF33" s="49">
        <f t="array" ref="BF33">-(IF(BF$2=1,Assumptions!$P34/12,-(SUMIF($D$2:$EE$2,BF$2-1,$D33:$EE33)/12)*(1+XLOOKUP(BF$2,Assumptions!$C$94:$M$94,Assumptions!$C$98:$M$98))))</f>
        <v>-2870.500483</v>
      </c>
      <c r="BG33" s="49">
        <f t="array" ref="BG33">-(IF(BG$2=1,Assumptions!$P34/12,-(SUMIF($D$2:$EE$2,BG$2-1,$D33:$EE33)/12)*(1+XLOOKUP(BG$2,Assumptions!$C$94:$M$94,Assumptions!$C$98:$M$98))))</f>
        <v>-2870.500483</v>
      </c>
      <c r="BH33" s="49">
        <f t="array" ref="BH33">-(IF(BH$2=1,Assumptions!$P34/12,-(SUMIF($D$2:$EE$2,BH$2-1,$D33:$EE33)/12)*(1+XLOOKUP(BH$2,Assumptions!$C$94:$M$94,Assumptions!$C$98:$M$98))))</f>
        <v>-2870.500483</v>
      </c>
      <c r="BI33" s="49">
        <f t="array" ref="BI33">-(IF(BI$2=1,Assumptions!$P34/12,-(SUMIF($D$2:$EE$2,BI$2-1,$D33:$EE33)/12)*(1+XLOOKUP(BI$2,Assumptions!$C$94:$M$94,Assumptions!$C$98:$M$98))))</f>
        <v>-2870.500483</v>
      </c>
      <c r="BJ33" s="49">
        <f t="array" ref="BJ33">-(IF(BJ$2=1,Assumptions!$P34/12,-(SUMIF($D$2:$EE$2,BJ$2-1,$D33:$EE33)/12)*(1+XLOOKUP(BJ$2,Assumptions!$C$94:$M$94,Assumptions!$C$98:$M$98))))</f>
        <v>-2870.500483</v>
      </c>
      <c r="BK33" s="49">
        <f t="array" ref="BK33">-(IF(BK$2=1,Assumptions!$P34/12,-(SUMIF($D$2:$EE$2,BK$2-1,$D33:$EE33)/12)*(1+XLOOKUP(BK$2,Assumptions!$C$94:$M$94,Assumptions!$C$98:$M$98))))</f>
        <v>-2870.500483</v>
      </c>
      <c r="BL33" s="49">
        <f t="array" ref="BL33">-(IF(BL$2=1,Assumptions!$P34/12,-(SUMIF($D$2:$EE$2,BL$2-1,$D33:$EE33)/12)*(1+XLOOKUP(BL$2,Assumptions!$C$94:$M$94,Assumptions!$C$98:$M$98))))</f>
        <v>-2956.615497</v>
      </c>
      <c r="BM33" s="49">
        <f t="array" ref="BM33">-(IF(BM$2=1,Assumptions!$P34/12,-(SUMIF($D$2:$EE$2,BM$2-1,$D33:$EE33)/12)*(1+XLOOKUP(BM$2,Assumptions!$C$94:$M$94,Assumptions!$C$98:$M$98))))</f>
        <v>-2956.615497</v>
      </c>
      <c r="BN33" s="49">
        <f t="array" ref="BN33">-(IF(BN$2=1,Assumptions!$P34/12,-(SUMIF($D$2:$EE$2,BN$2-1,$D33:$EE33)/12)*(1+XLOOKUP(BN$2,Assumptions!$C$94:$M$94,Assumptions!$C$98:$M$98))))</f>
        <v>-2956.615497</v>
      </c>
      <c r="BO33" s="49">
        <f t="array" ref="BO33">-(IF(BO$2=1,Assumptions!$P34/12,-(SUMIF($D$2:$EE$2,BO$2-1,$D33:$EE33)/12)*(1+XLOOKUP(BO$2,Assumptions!$C$94:$M$94,Assumptions!$C$98:$M$98))))</f>
        <v>-2956.615497</v>
      </c>
      <c r="BP33" s="49">
        <f t="array" ref="BP33">-(IF(BP$2=1,Assumptions!$P34/12,-(SUMIF($D$2:$EE$2,BP$2-1,$D33:$EE33)/12)*(1+XLOOKUP(BP$2,Assumptions!$C$94:$M$94,Assumptions!$C$98:$M$98))))</f>
        <v>-2956.615497</v>
      </c>
      <c r="BQ33" s="49">
        <f t="array" ref="BQ33">-(IF(BQ$2=1,Assumptions!$P34/12,-(SUMIF($D$2:$EE$2,BQ$2-1,$D33:$EE33)/12)*(1+XLOOKUP(BQ$2,Assumptions!$C$94:$M$94,Assumptions!$C$98:$M$98))))</f>
        <v>-2956.615497</v>
      </c>
      <c r="BR33" s="49">
        <f t="array" ref="BR33">-(IF(BR$2=1,Assumptions!$P34/12,-(SUMIF($D$2:$EE$2,BR$2-1,$D33:$EE33)/12)*(1+XLOOKUP(BR$2,Assumptions!$C$94:$M$94,Assumptions!$C$98:$M$98))))</f>
        <v>-2956.615497</v>
      </c>
      <c r="BS33" s="49">
        <f t="array" ref="BS33">-(IF(BS$2=1,Assumptions!$P34/12,-(SUMIF($D$2:$EE$2,BS$2-1,$D33:$EE33)/12)*(1+XLOOKUP(BS$2,Assumptions!$C$94:$M$94,Assumptions!$C$98:$M$98))))</f>
        <v>-2956.615497</v>
      </c>
      <c r="BT33" s="49">
        <f t="array" ref="BT33">-(IF(BT$2=1,Assumptions!$P34/12,-(SUMIF($D$2:$EE$2,BT$2-1,$D33:$EE33)/12)*(1+XLOOKUP(BT$2,Assumptions!$C$94:$M$94,Assumptions!$C$98:$M$98))))</f>
        <v>-2956.615497</v>
      </c>
      <c r="BU33" s="49">
        <f t="array" ref="BU33">-(IF(BU$2=1,Assumptions!$P34/12,-(SUMIF($D$2:$EE$2,BU$2-1,$D33:$EE33)/12)*(1+XLOOKUP(BU$2,Assumptions!$C$94:$M$94,Assumptions!$C$98:$M$98))))</f>
        <v>-2956.615497</v>
      </c>
      <c r="BV33" s="49">
        <f t="array" ref="BV33">-(IF(BV$2=1,Assumptions!$P34/12,-(SUMIF($D$2:$EE$2,BV$2-1,$D33:$EE33)/12)*(1+XLOOKUP(BV$2,Assumptions!$C$94:$M$94,Assumptions!$C$98:$M$98))))</f>
        <v>-2956.615497</v>
      </c>
      <c r="BW33" s="49">
        <f t="array" ref="BW33">-(IF(BW$2=1,Assumptions!$P34/12,-(SUMIF($D$2:$EE$2,BW$2-1,$D33:$EE33)/12)*(1+XLOOKUP(BW$2,Assumptions!$C$94:$M$94,Assumptions!$C$98:$M$98))))</f>
        <v>-2956.615497</v>
      </c>
      <c r="BX33" s="49">
        <f t="array" ref="BX33">-(IF(BX$2=1,Assumptions!$P34/12,-(SUMIF($D$2:$EE$2,BX$2-1,$D33:$EE33)/12)*(1+XLOOKUP(BX$2,Assumptions!$C$94:$M$94,Assumptions!$C$98:$M$98))))</f>
        <v>-3045.313962</v>
      </c>
      <c r="BY33" s="49">
        <f t="array" ref="BY33">-(IF(BY$2=1,Assumptions!$P34/12,-(SUMIF($D$2:$EE$2,BY$2-1,$D33:$EE33)/12)*(1+XLOOKUP(BY$2,Assumptions!$C$94:$M$94,Assumptions!$C$98:$M$98))))</f>
        <v>-3045.313962</v>
      </c>
      <c r="BZ33" s="49">
        <f t="array" ref="BZ33">-(IF(BZ$2=1,Assumptions!$P34/12,-(SUMIF($D$2:$EE$2,BZ$2-1,$D33:$EE33)/12)*(1+XLOOKUP(BZ$2,Assumptions!$C$94:$M$94,Assumptions!$C$98:$M$98))))</f>
        <v>-3045.313962</v>
      </c>
      <c r="CA33" s="49">
        <f t="array" ref="CA33">-(IF(CA$2=1,Assumptions!$P34/12,-(SUMIF($D$2:$EE$2,CA$2-1,$D33:$EE33)/12)*(1+XLOOKUP(CA$2,Assumptions!$C$94:$M$94,Assumptions!$C$98:$M$98))))</f>
        <v>-3045.313962</v>
      </c>
      <c r="CB33" s="49">
        <f t="array" ref="CB33">-(IF(CB$2=1,Assumptions!$P34/12,-(SUMIF($D$2:$EE$2,CB$2-1,$D33:$EE33)/12)*(1+XLOOKUP(CB$2,Assumptions!$C$94:$M$94,Assumptions!$C$98:$M$98))))</f>
        <v>-3045.313962</v>
      </c>
      <c r="CC33" s="49">
        <f t="array" ref="CC33">-(IF(CC$2=1,Assumptions!$P34/12,-(SUMIF($D$2:$EE$2,CC$2-1,$D33:$EE33)/12)*(1+XLOOKUP(CC$2,Assumptions!$C$94:$M$94,Assumptions!$C$98:$M$98))))</f>
        <v>-3045.313962</v>
      </c>
      <c r="CD33" s="49">
        <f t="array" ref="CD33">-(IF(CD$2=1,Assumptions!$P34/12,-(SUMIF($D$2:$EE$2,CD$2-1,$D33:$EE33)/12)*(1+XLOOKUP(CD$2,Assumptions!$C$94:$M$94,Assumptions!$C$98:$M$98))))</f>
        <v>-3045.313962</v>
      </c>
      <c r="CE33" s="49">
        <f t="array" ref="CE33">-(IF(CE$2=1,Assumptions!$P34/12,-(SUMIF($D$2:$EE$2,CE$2-1,$D33:$EE33)/12)*(1+XLOOKUP(CE$2,Assumptions!$C$94:$M$94,Assumptions!$C$98:$M$98))))</f>
        <v>-3045.313962</v>
      </c>
      <c r="CF33" s="49">
        <f t="array" ref="CF33">-(IF(CF$2=1,Assumptions!$P34/12,-(SUMIF($D$2:$EE$2,CF$2-1,$D33:$EE33)/12)*(1+XLOOKUP(CF$2,Assumptions!$C$94:$M$94,Assumptions!$C$98:$M$98))))</f>
        <v>-3045.313962</v>
      </c>
      <c r="CG33" s="49">
        <f t="array" ref="CG33">-(IF(CG$2=1,Assumptions!$P34/12,-(SUMIF($D$2:$EE$2,CG$2-1,$D33:$EE33)/12)*(1+XLOOKUP(CG$2,Assumptions!$C$94:$M$94,Assumptions!$C$98:$M$98))))</f>
        <v>-3045.313962</v>
      </c>
      <c r="CH33" s="49">
        <f t="array" ref="CH33">-(IF(CH$2=1,Assumptions!$P34/12,-(SUMIF($D$2:$EE$2,CH$2-1,$D33:$EE33)/12)*(1+XLOOKUP(CH$2,Assumptions!$C$94:$M$94,Assumptions!$C$98:$M$98))))</f>
        <v>-3045.313962</v>
      </c>
      <c r="CI33" s="49">
        <f t="array" ref="CI33">-(IF(CI$2=1,Assumptions!$P34/12,-(SUMIF($D$2:$EE$2,CI$2-1,$D33:$EE33)/12)*(1+XLOOKUP(CI$2,Assumptions!$C$94:$M$94,Assumptions!$C$98:$M$98))))</f>
        <v>-3045.313962</v>
      </c>
      <c r="CJ33" s="49">
        <f t="array" ref="CJ33">-(IF(CJ$2=1,Assumptions!$P34/12,-(SUMIF($D$2:$EE$2,CJ$2-1,$D33:$EE33)/12)*(1+XLOOKUP(CJ$2,Assumptions!$C$94:$M$94,Assumptions!$C$98:$M$98))))</f>
        <v>-3136.673381</v>
      </c>
      <c r="CK33" s="49">
        <f t="array" ref="CK33">-(IF(CK$2=1,Assumptions!$P34/12,-(SUMIF($D$2:$EE$2,CK$2-1,$D33:$EE33)/12)*(1+XLOOKUP(CK$2,Assumptions!$C$94:$M$94,Assumptions!$C$98:$M$98))))</f>
        <v>-3136.673381</v>
      </c>
      <c r="CL33" s="49">
        <f t="array" ref="CL33">-(IF(CL$2=1,Assumptions!$P34/12,-(SUMIF($D$2:$EE$2,CL$2-1,$D33:$EE33)/12)*(1+XLOOKUP(CL$2,Assumptions!$C$94:$M$94,Assumptions!$C$98:$M$98))))</f>
        <v>-3136.673381</v>
      </c>
      <c r="CM33" s="49">
        <f t="array" ref="CM33">-(IF(CM$2=1,Assumptions!$P34/12,-(SUMIF($D$2:$EE$2,CM$2-1,$D33:$EE33)/12)*(1+XLOOKUP(CM$2,Assumptions!$C$94:$M$94,Assumptions!$C$98:$M$98))))</f>
        <v>-3136.673381</v>
      </c>
      <c r="CN33" s="49">
        <f t="array" ref="CN33">-(IF(CN$2=1,Assumptions!$P34/12,-(SUMIF($D$2:$EE$2,CN$2-1,$D33:$EE33)/12)*(1+XLOOKUP(CN$2,Assumptions!$C$94:$M$94,Assumptions!$C$98:$M$98))))</f>
        <v>-3136.673381</v>
      </c>
      <c r="CO33" s="49">
        <f t="array" ref="CO33">-(IF(CO$2=1,Assumptions!$P34/12,-(SUMIF($D$2:$EE$2,CO$2-1,$D33:$EE33)/12)*(1+XLOOKUP(CO$2,Assumptions!$C$94:$M$94,Assumptions!$C$98:$M$98))))</f>
        <v>-3136.673381</v>
      </c>
      <c r="CP33" s="49">
        <f t="array" ref="CP33">-(IF(CP$2=1,Assumptions!$P34/12,-(SUMIF($D$2:$EE$2,CP$2-1,$D33:$EE33)/12)*(1+XLOOKUP(CP$2,Assumptions!$C$94:$M$94,Assumptions!$C$98:$M$98))))</f>
        <v>-3136.673381</v>
      </c>
      <c r="CQ33" s="49">
        <f t="array" ref="CQ33">-(IF(CQ$2=1,Assumptions!$P34/12,-(SUMIF($D$2:$EE$2,CQ$2-1,$D33:$EE33)/12)*(1+XLOOKUP(CQ$2,Assumptions!$C$94:$M$94,Assumptions!$C$98:$M$98))))</f>
        <v>-3136.673381</v>
      </c>
      <c r="CR33" s="49">
        <f t="array" ref="CR33">-(IF(CR$2=1,Assumptions!$P34/12,-(SUMIF($D$2:$EE$2,CR$2-1,$D33:$EE33)/12)*(1+XLOOKUP(CR$2,Assumptions!$C$94:$M$94,Assumptions!$C$98:$M$98))))</f>
        <v>-3136.673381</v>
      </c>
      <c r="CS33" s="49">
        <f t="array" ref="CS33">-(IF(CS$2=1,Assumptions!$P34/12,-(SUMIF($D$2:$EE$2,CS$2-1,$D33:$EE33)/12)*(1+XLOOKUP(CS$2,Assumptions!$C$94:$M$94,Assumptions!$C$98:$M$98))))</f>
        <v>-3136.673381</v>
      </c>
      <c r="CT33" s="49">
        <f t="array" ref="CT33">-(IF(CT$2=1,Assumptions!$P34/12,-(SUMIF($D$2:$EE$2,CT$2-1,$D33:$EE33)/12)*(1+XLOOKUP(CT$2,Assumptions!$C$94:$M$94,Assumptions!$C$98:$M$98))))</f>
        <v>-3136.673381</v>
      </c>
      <c r="CU33" s="49">
        <f t="array" ref="CU33">-(IF(CU$2=1,Assumptions!$P34/12,-(SUMIF($D$2:$EE$2,CU$2-1,$D33:$EE33)/12)*(1+XLOOKUP(CU$2,Assumptions!$C$94:$M$94,Assumptions!$C$98:$M$98))))</f>
        <v>-3136.673381</v>
      </c>
      <c r="CV33" s="49">
        <f t="array" ref="CV33">-(IF(CV$2=1,Assumptions!$P34/12,-(SUMIF($D$2:$EE$2,CV$2-1,$D33:$EE33)/12)*(1+XLOOKUP(CV$2,Assumptions!$C$94:$M$94,Assumptions!$C$98:$M$98))))</f>
        <v>-3230.773582</v>
      </c>
      <c r="CW33" s="49">
        <f t="array" ref="CW33">-(IF(CW$2=1,Assumptions!$P34/12,-(SUMIF($D$2:$EE$2,CW$2-1,$D33:$EE33)/12)*(1+XLOOKUP(CW$2,Assumptions!$C$94:$M$94,Assumptions!$C$98:$M$98))))</f>
        <v>-3230.773582</v>
      </c>
      <c r="CX33" s="49">
        <f t="array" ref="CX33">-(IF(CX$2=1,Assumptions!$P34/12,-(SUMIF($D$2:$EE$2,CX$2-1,$D33:$EE33)/12)*(1+XLOOKUP(CX$2,Assumptions!$C$94:$M$94,Assumptions!$C$98:$M$98))))</f>
        <v>-3230.773582</v>
      </c>
      <c r="CY33" s="49">
        <f t="array" ref="CY33">-(IF(CY$2=1,Assumptions!$P34/12,-(SUMIF($D$2:$EE$2,CY$2-1,$D33:$EE33)/12)*(1+XLOOKUP(CY$2,Assumptions!$C$94:$M$94,Assumptions!$C$98:$M$98))))</f>
        <v>-3230.773582</v>
      </c>
      <c r="CZ33" s="49">
        <f t="array" ref="CZ33">-(IF(CZ$2=1,Assumptions!$P34/12,-(SUMIF($D$2:$EE$2,CZ$2-1,$D33:$EE33)/12)*(1+XLOOKUP(CZ$2,Assumptions!$C$94:$M$94,Assumptions!$C$98:$M$98))))</f>
        <v>-3230.773582</v>
      </c>
      <c r="DA33" s="49">
        <f t="array" ref="DA33">-(IF(DA$2=1,Assumptions!$P34/12,-(SUMIF($D$2:$EE$2,DA$2-1,$D33:$EE33)/12)*(1+XLOOKUP(DA$2,Assumptions!$C$94:$M$94,Assumptions!$C$98:$M$98))))</f>
        <v>-3230.773582</v>
      </c>
      <c r="DB33" s="49">
        <f t="array" ref="DB33">-(IF(DB$2=1,Assumptions!$P34/12,-(SUMIF($D$2:$EE$2,DB$2-1,$D33:$EE33)/12)*(1+XLOOKUP(DB$2,Assumptions!$C$94:$M$94,Assumptions!$C$98:$M$98))))</f>
        <v>-3230.773582</v>
      </c>
      <c r="DC33" s="49">
        <f t="array" ref="DC33">-(IF(DC$2=1,Assumptions!$P34/12,-(SUMIF($D$2:$EE$2,DC$2-1,$D33:$EE33)/12)*(1+XLOOKUP(DC$2,Assumptions!$C$94:$M$94,Assumptions!$C$98:$M$98))))</f>
        <v>-3230.773582</v>
      </c>
      <c r="DD33" s="49">
        <f t="array" ref="DD33">-(IF(DD$2=1,Assumptions!$P34/12,-(SUMIF($D$2:$EE$2,DD$2-1,$D33:$EE33)/12)*(1+XLOOKUP(DD$2,Assumptions!$C$94:$M$94,Assumptions!$C$98:$M$98))))</f>
        <v>-3230.773582</v>
      </c>
      <c r="DE33" s="49">
        <f t="array" ref="DE33">-(IF(DE$2=1,Assumptions!$P34/12,-(SUMIF($D$2:$EE$2,DE$2-1,$D33:$EE33)/12)*(1+XLOOKUP(DE$2,Assumptions!$C$94:$M$94,Assumptions!$C$98:$M$98))))</f>
        <v>-3230.773582</v>
      </c>
      <c r="DF33" s="49">
        <f t="array" ref="DF33">-(IF(DF$2=1,Assumptions!$P34/12,-(SUMIF($D$2:$EE$2,DF$2-1,$D33:$EE33)/12)*(1+XLOOKUP(DF$2,Assumptions!$C$94:$M$94,Assumptions!$C$98:$M$98))))</f>
        <v>-3230.773582</v>
      </c>
      <c r="DG33" s="49">
        <f t="array" ref="DG33">-(IF(DG$2=1,Assumptions!$P34/12,-(SUMIF($D$2:$EE$2,DG$2-1,$D33:$EE33)/12)*(1+XLOOKUP(DG$2,Assumptions!$C$94:$M$94,Assumptions!$C$98:$M$98))))</f>
        <v>-3230.773582</v>
      </c>
      <c r="DH33" s="49">
        <f t="array" ref="DH33">-(IF(DH$2=1,Assumptions!$P34/12,-(SUMIF($D$2:$EE$2,DH$2-1,$D33:$EE33)/12)*(1+XLOOKUP(DH$2,Assumptions!$C$94:$M$94,Assumptions!$C$98:$M$98))))</f>
        <v>-3327.69679</v>
      </c>
      <c r="DI33" s="49">
        <f t="array" ref="DI33">-(IF(DI$2=1,Assumptions!$P34/12,-(SUMIF($D$2:$EE$2,DI$2-1,$D33:$EE33)/12)*(1+XLOOKUP(DI$2,Assumptions!$C$94:$M$94,Assumptions!$C$98:$M$98))))</f>
        <v>-3327.69679</v>
      </c>
      <c r="DJ33" s="49">
        <f t="array" ref="DJ33">-(IF(DJ$2=1,Assumptions!$P34/12,-(SUMIF($D$2:$EE$2,DJ$2-1,$D33:$EE33)/12)*(1+XLOOKUP(DJ$2,Assumptions!$C$94:$M$94,Assumptions!$C$98:$M$98))))</f>
        <v>-3327.69679</v>
      </c>
      <c r="DK33" s="49">
        <f t="array" ref="DK33">-(IF(DK$2=1,Assumptions!$P34/12,-(SUMIF($D$2:$EE$2,DK$2-1,$D33:$EE33)/12)*(1+XLOOKUP(DK$2,Assumptions!$C$94:$M$94,Assumptions!$C$98:$M$98))))</f>
        <v>-3327.69679</v>
      </c>
      <c r="DL33" s="49">
        <f t="array" ref="DL33">-(IF(DL$2=1,Assumptions!$P34/12,-(SUMIF($D$2:$EE$2,DL$2-1,$D33:$EE33)/12)*(1+XLOOKUP(DL$2,Assumptions!$C$94:$M$94,Assumptions!$C$98:$M$98))))</f>
        <v>-3327.69679</v>
      </c>
      <c r="DM33" s="49">
        <f t="array" ref="DM33">-(IF(DM$2=1,Assumptions!$P34/12,-(SUMIF($D$2:$EE$2,DM$2-1,$D33:$EE33)/12)*(1+XLOOKUP(DM$2,Assumptions!$C$94:$M$94,Assumptions!$C$98:$M$98))))</f>
        <v>-3327.69679</v>
      </c>
      <c r="DN33" s="49">
        <f t="array" ref="DN33">-(IF(DN$2=1,Assumptions!$P34/12,-(SUMIF($D$2:$EE$2,DN$2-1,$D33:$EE33)/12)*(1+XLOOKUP(DN$2,Assumptions!$C$94:$M$94,Assumptions!$C$98:$M$98))))</f>
        <v>-3327.69679</v>
      </c>
      <c r="DO33" s="49">
        <f t="array" ref="DO33">-(IF(DO$2=1,Assumptions!$P34/12,-(SUMIF($D$2:$EE$2,DO$2-1,$D33:$EE33)/12)*(1+XLOOKUP(DO$2,Assumptions!$C$94:$M$94,Assumptions!$C$98:$M$98))))</f>
        <v>-3327.69679</v>
      </c>
      <c r="DP33" s="49">
        <f t="array" ref="DP33">-(IF(DP$2=1,Assumptions!$P34/12,-(SUMIF($D$2:$EE$2,DP$2-1,$D33:$EE33)/12)*(1+XLOOKUP(DP$2,Assumptions!$C$94:$M$94,Assumptions!$C$98:$M$98))))</f>
        <v>-3327.69679</v>
      </c>
      <c r="DQ33" s="49">
        <f t="array" ref="DQ33">-(IF(DQ$2=1,Assumptions!$P34/12,-(SUMIF($D$2:$EE$2,DQ$2-1,$D33:$EE33)/12)*(1+XLOOKUP(DQ$2,Assumptions!$C$94:$M$94,Assumptions!$C$98:$M$98))))</f>
        <v>-3327.69679</v>
      </c>
      <c r="DR33" s="49">
        <f t="array" ref="DR33">-(IF(DR$2=1,Assumptions!$P34/12,-(SUMIF($D$2:$EE$2,DR$2-1,$D33:$EE33)/12)*(1+XLOOKUP(DR$2,Assumptions!$C$94:$M$94,Assumptions!$C$98:$M$98))))</f>
        <v>-3327.69679</v>
      </c>
      <c r="DS33" s="49">
        <f t="array" ref="DS33">-(IF(DS$2=1,Assumptions!$P34/12,-(SUMIF($D$2:$EE$2,DS$2-1,$D33:$EE33)/12)*(1+XLOOKUP(DS$2,Assumptions!$C$94:$M$94,Assumptions!$C$98:$M$98))))</f>
        <v>-3327.69679</v>
      </c>
      <c r="DT33" s="49">
        <f t="array" ref="DT33">-(IF(DT$2=1,Assumptions!$P34/12,-(SUMIF($D$2:$EE$2,DT$2-1,$D33:$EE33)/12)*(1+XLOOKUP(DT$2,Assumptions!$C$94:$M$94,Assumptions!$C$98:$M$98))))</f>
        <v>-3427.527694</v>
      </c>
      <c r="DU33" s="49">
        <f t="array" ref="DU33">-(IF(DU$2=1,Assumptions!$P34/12,-(SUMIF($D$2:$EE$2,DU$2-1,$D33:$EE33)/12)*(1+XLOOKUP(DU$2,Assumptions!$C$94:$M$94,Assumptions!$C$98:$M$98))))</f>
        <v>-3427.527694</v>
      </c>
      <c r="DV33" s="49">
        <f t="array" ref="DV33">-(IF(DV$2=1,Assumptions!$P34/12,-(SUMIF($D$2:$EE$2,DV$2-1,$D33:$EE33)/12)*(1+XLOOKUP(DV$2,Assumptions!$C$94:$M$94,Assumptions!$C$98:$M$98))))</f>
        <v>-3427.527694</v>
      </c>
      <c r="DW33" s="49">
        <f t="array" ref="DW33">-(IF(DW$2=1,Assumptions!$P34/12,-(SUMIF($D$2:$EE$2,DW$2-1,$D33:$EE33)/12)*(1+XLOOKUP(DW$2,Assumptions!$C$94:$M$94,Assumptions!$C$98:$M$98))))</f>
        <v>-3427.527694</v>
      </c>
      <c r="DX33" s="49">
        <f t="array" ref="DX33">-(IF(DX$2=1,Assumptions!$P34/12,-(SUMIF($D$2:$EE$2,DX$2-1,$D33:$EE33)/12)*(1+XLOOKUP(DX$2,Assumptions!$C$94:$M$94,Assumptions!$C$98:$M$98))))</f>
        <v>-3427.527694</v>
      </c>
      <c r="DY33" s="49">
        <f t="array" ref="DY33">-(IF(DY$2=1,Assumptions!$P34/12,-(SUMIF($D$2:$EE$2,DY$2-1,$D33:$EE33)/12)*(1+XLOOKUP(DY$2,Assumptions!$C$94:$M$94,Assumptions!$C$98:$M$98))))</f>
        <v>-3427.527694</v>
      </c>
      <c r="DZ33" s="49">
        <f t="array" ref="DZ33">-(IF(DZ$2=1,Assumptions!$P34/12,-(SUMIF($D$2:$EE$2,DZ$2-1,$D33:$EE33)/12)*(1+XLOOKUP(DZ$2,Assumptions!$C$94:$M$94,Assumptions!$C$98:$M$98))))</f>
        <v>-3427.527694</v>
      </c>
      <c r="EA33" s="49">
        <f t="array" ref="EA33">-(IF(EA$2=1,Assumptions!$P34/12,-(SUMIF($D$2:$EE$2,EA$2-1,$D33:$EE33)/12)*(1+XLOOKUP(EA$2,Assumptions!$C$94:$M$94,Assumptions!$C$98:$M$98))))</f>
        <v>-3427.527694</v>
      </c>
      <c r="EB33" s="49">
        <f t="array" ref="EB33">-(IF(EB$2=1,Assumptions!$P34/12,-(SUMIF($D$2:$EE$2,EB$2-1,$D33:$EE33)/12)*(1+XLOOKUP(EB$2,Assumptions!$C$94:$M$94,Assumptions!$C$98:$M$98))))</f>
        <v>-3427.527694</v>
      </c>
      <c r="EC33" s="49">
        <f t="array" ref="EC33">-(IF(EC$2=1,Assumptions!$P34/12,-(SUMIF($D$2:$EE$2,EC$2-1,$D33:$EE33)/12)*(1+XLOOKUP(EC$2,Assumptions!$C$94:$M$94,Assumptions!$C$98:$M$98))))</f>
        <v>-3427.527694</v>
      </c>
      <c r="ED33" s="49">
        <f t="array" ref="ED33">-(IF(ED$2=1,Assumptions!$P34/12,-(SUMIF($D$2:$EE$2,ED$2-1,$D33:$EE33)/12)*(1+XLOOKUP(ED$2,Assumptions!$C$94:$M$94,Assumptions!$C$98:$M$98))))</f>
        <v>-3427.527694</v>
      </c>
      <c r="EE33" s="49">
        <f t="array" ref="EE33">-(IF(EE$2=1,Assumptions!$P34/12,-(SUMIF($D$2:$EE$2,EE$2-1,$D33:$EE33)/12)*(1+XLOOKUP(EE$2,Assumptions!$C$94:$M$94,Assumptions!$C$98:$M$98))))</f>
        <v>-3427.527694</v>
      </c>
    </row>
    <row r="34" ht="15.75" customHeight="1">
      <c r="A34" s="1"/>
      <c r="B34" s="1"/>
      <c r="C34" s="1" t="str">
        <f>Assumptions!J35</f>
        <v>Insurance</v>
      </c>
      <c r="D34" s="49">
        <f t="array" ref="D34">-(IF(D$2=1,Assumptions!$P35/12,-(SUMIF($D$2:$EE$2,D$2-1,$D34:$EE34)/12)*(1+XLOOKUP(D$2,Assumptions!$C$94:$M$94,Assumptions!$C$98:$M$98))))</f>
        <v>-629.0304417</v>
      </c>
      <c r="E34" s="49">
        <f t="array" ref="E34">-(IF(E$2=1,Assumptions!$P35/12,-(SUMIF($D$2:$EE$2,E$2-1,$D34:$EE34)/12)*(1+XLOOKUP(E$2,Assumptions!$C$94:$M$94,Assumptions!$C$98:$M$98))))</f>
        <v>-629.0304417</v>
      </c>
      <c r="F34" s="49">
        <f t="array" ref="F34">-(IF(F$2=1,Assumptions!$P35/12,-(SUMIF($D$2:$EE$2,F$2-1,$D34:$EE34)/12)*(1+XLOOKUP(F$2,Assumptions!$C$94:$M$94,Assumptions!$C$98:$M$98))))</f>
        <v>-629.0304417</v>
      </c>
      <c r="G34" s="49">
        <f t="array" ref="G34">-(IF(G$2=1,Assumptions!$P35/12,-(SUMIF($D$2:$EE$2,G$2-1,$D34:$EE34)/12)*(1+XLOOKUP(G$2,Assumptions!$C$94:$M$94,Assumptions!$C$98:$M$98))))</f>
        <v>-629.0304417</v>
      </c>
      <c r="H34" s="49">
        <f t="array" ref="H34">-(IF(H$2=1,Assumptions!$P35/12,-(SUMIF($D$2:$EE$2,H$2-1,$D34:$EE34)/12)*(1+XLOOKUP(H$2,Assumptions!$C$94:$M$94,Assumptions!$C$98:$M$98))))</f>
        <v>-629.0304417</v>
      </c>
      <c r="I34" s="49">
        <f t="array" ref="I34">-(IF(I$2=1,Assumptions!$P35/12,-(SUMIF($D$2:$EE$2,I$2-1,$D34:$EE34)/12)*(1+XLOOKUP(I$2,Assumptions!$C$94:$M$94,Assumptions!$C$98:$M$98))))</f>
        <v>-629.0304417</v>
      </c>
      <c r="J34" s="49">
        <f t="array" ref="J34">-(IF(J$2=1,Assumptions!$P35/12,-(SUMIF($D$2:$EE$2,J$2-1,$D34:$EE34)/12)*(1+XLOOKUP(J$2,Assumptions!$C$94:$M$94,Assumptions!$C$98:$M$98))))</f>
        <v>-629.0304417</v>
      </c>
      <c r="K34" s="49">
        <f t="array" ref="K34">-(IF(K$2=1,Assumptions!$P35/12,-(SUMIF($D$2:$EE$2,K$2-1,$D34:$EE34)/12)*(1+XLOOKUP(K$2,Assumptions!$C$94:$M$94,Assumptions!$C$98:$M$98))))</f>
        <v>-629.0304417</v>
      </c>
      <c r="L34" s="49">
        <f t="array" ref="L34">-(IF(L$2=1,Assumptions!$P35/12,-(SUMIF($D$2:$EE$2,L$2-1,$D34:$EE34)/12)*(1+XLOOKUP(L$2,Assumptions!$C$94:$M$94,Assumptions!$C$98:$M$98))))</f>
        <v>-629.0304417</v>
      </c>
      <c r="M34" s="49">
        <f t="array" ref="M34">-(IF(M$2=1,Assumptions!$P35/12,-(SUMIF($D$2:$EE$2,M$2-1,$D34:$EE34)/12)*(1+XLOOKUP(M$2,Assumptions!$C$94:$M$94,Assumptions!$C$98:$M$98))))</f>
        <v>-629.0304417</v>
      </c>
      <c r="N34" s="49">
        <f t="array" ref="N34">-(IF(N$2=1,Assumptions!$P35/12,-(SUMIF($D$2:$EE$2,N$2-1,$D34:$EE34)/12)*(1+XLOOKUP(N$2,Assumptions!$C$94:$M$94,Assumptions!$C$98:$M$98))))</f>
        <v>-629.0304417</v>
      </c>
      <c r="O34" s="49">
        <f t="array" ref="O34">-(IF(O$2=1,Assumptions!$P35/12,-(SUMIF($D$2:$EE$2,O$2-1,$D34:$EE34)/12)*(1+XLOOKUP(O$2,Assumptions!$C$94:$M$94,Assumptions!$C$98:$M$98))))</f>
        <v>-629.0304417</v>
      </c>
      <c r="P34" s="49">
        <f t="array" ref="P34">-(IF(P$2=1,Assumptions!$P35/12,-(SUMIF($D$2:$EE$2,P$2-1,$D34:$EE34)/12)*(1+XLOOKUP(P$2,Assumptions!$C$94:$M$94,Assumptions!$C$98:$M$98))))</f>
        <v>-647.9013549</v>
      </c>
      <c r="Q34" s="49">
        <f t="array" ref="Q34">-(IF(Q$2=1,Assumptions!$P35/12,-(SUMIF($D$2:$EE$2,Q$2-1,$D34:$EE34)/12)*(1+XLOOKUP(Q$2,Assumptions!$C$94:$M$94,Assumptions!$C$98:$M$98))))</f>
        <v>-647.9013549</v>
      </c>
      <c r="R34" s="49">
        <f t="array" ref="R34">-(IF(R$2=1,Assumptions!$P35/12,-(SUMIF($D$2:$EE$2,R$2-1,$D34:$EE34)/12)*(1+XLOOKUP(R$2,Assumptions!$C$94:$M$94,Assumptions!$C$98:$M$98))))</f>
        <v>-647.9013549</v>
      </c>
      <c r="S34" s="49">
        <f t="array" ref="S34">-(IF(S$2=1,Assumptions!$P35/12,-(SUMIF($D$2:$EE$2,S$2-1,$D34:$EE34)/12)*(1+XLOOKUP(S$2,Assumptions!$C$94:$M$94,Assumptions!$C$98:$M$98))))</f>
        <v>-647.9013549</v>
      </c>
      <c r="T34" s="49">
        <f t="array" ref="T34">-(IF(T$2=1,Assumptions!$P35/12,-(SUMIF($D$2:$EE$2,T$2-1,$D34:$EE34)/12)*(1+XLOOKUP(T$2,Assumptions!$C$94:$M$94,Assumptions!$C$98:$M$98))))</f>
        <v>-647.9013549</v>
      </c>
      <c r="U34" s="49">
        <f t="array" ref="U34">-(IF(U$2=1,Assumptions!$P35/12,-(SUMIF($D$2:$EE$2,U$2-1,$D34:$EE34)/12)*(1+XLOOKUP(U$2,Assumptions!$C$94:$M$94,Assumptions!$C$98:$M$98))))</f>
        <v>-647.9013549</v>
      </c>
      <c r="V34" s="49">
        <f t="array" ref="V34">-(IF(V$2=1,Assumptions!$P35/12,-(SUMIF($D$2:$EE$2,V$2-1,$D34:$EE34)/12)*(1+XLOOKUP(V$2,Assumptions!$C$94:$M$94,Assumptions!$C$98:$M$98))))</f>
        <v>-647.9013549</v>
      </c>
      <c r="W34" s="49">
        <f t="array" ref="W34">-(IF(W$2=1,Assumptions!$P35/12,-(SUMIF($D$2:$EE$2,W$2-1,$D34:$EE34)/12)*(1+XLOOKUP(W$2,Assumptions!$C$94:$M$94,Assumptions!$C$98:$M$98))))</f>
        <v>-647.9013549</v>
      </c>
      <c r="X34" s="49">
        <f t="array" ref="X34">-(IF(X$2=1,Assumptions!$P35/12,-(SUMIF($D$2:$EE$2,X$2-1,$D34:$EE34)/12)*(1+XLOOKUP(X$2,Assumptions!$C$94:$M$94,Assumptions!$C$98:$M$98))))</f>
        <v>-647.9013549</v>
      </c>
      <c r="Y34" s="49">
        <f t="array" ref="Y34">-(IF(Y$2=1,Assumptions!$P35/12,-(SUMIF($D$2:$EE$2,Y$2-1,$D34:$EE34)/12)*(1+XLOOKUP(Y$2,Assumptions!$C$94:$M$94,Assumptions!$C$98:$M$98))))</f>
        <v>-647.9013549</v>
      </c>
      <c r="Z34" s="49">
        <f t="array" ref="Z34">-(IF(Z$2=1,Assumptions!$P35/12,-(SUMIF($D$2:$EE$2,Z$2-1,$D34:$EE34)/12)*(1+XLOOKUP(Z$2,Assumptions!$C$94:$M$94,Assumptions!$C$98:$M$98))))</f>
        <v>-647.9013549</v>
      </c>
      <c r="AA34" s="49">
        <f t="array" ref="AA34">-(IF(AA$2=1,Assumptions!$P35/12,-(SUMIF($D$2:$EE$2,AA$2-1,$D34:$EE34)/12)*(1+XLOOKUP(AA$2,Assumptions!$C$94:$M$94,Assumptions!$C$98:$M$98))))</f>
        <v>-647.9013549</v>
      </c>
      <c r="AB34" s="49">
        <f t="array" ref="AB34">-(IF(AB$2=1,Assumptions!$P35/12,-(SUMIF($D$2:$EE$2,AB$2-1,$D34:$EE34)/12)*(1+XLOOKUP(AB$2,Assumptions!$C$94:$M$94,Assumptions!$C$98:$M$98))))</f>
        <v>-667.3383956</v>
      </c>
      <c r="AC34" s="49">
        <f t="array" ref="AC34">-(IF(AC$2=1,Assumptions!$P35/12,-(SUMIF($D$2:$EE$2,AC$2-1,$D34:$EE34)/12)*(1+XLOOKUP(AC$2,Assumptions!$C$94:$M$94,Assumptions!$C$98:$M$98))))</f>
        <v>-667.3383956</v>
      </c>
      <c r="AD34" s="49">
        <f t="array" ref="AD34">-(IF(AD$2=1,Assumptions!$P35/12,-(SUMIF($D$2:$EE$2,AD$2-1,$D34:$EE34)/12)*(1+XLOOKUP(AD$2,Assumptions!$C$94:$M$94,Assumptions!$C$98:$M$98))))</f>
        <v>-667.3383956</v>
      </c>
      <c r="AE34" s="49">
        <f t="array" ref="AE34">-(IF(AE$2=1,Assumptions!$P35/12,-(SUMIF($D$2:$EE$2,AE$2-1,$D34:$EE34)/12)*(1+XLOOKUP(AE$2,Assumptions!$C$94:$M$94,Assumptions!$C$98:$M$98))))</f>
        <v>-667.3383956</v>
      </c>
      <c r="AF34" s="49">
        <f t="array" ref="AF34">-(IF(AF$2=1,Assumptions!$P35/12,-(SUMIF($D$2:$EE$2,AF$2-1,$D34:$EE34)/12)*(1+XLOOKUP(AF$2,Assumptions!$C$94:$M$94,Assumptions!$C$98:$M$98))))</f>
        <v>-667.3383956</v>
      </c>
      <c r="AG34" s="49">
        <f t="array" ref="AG34">-(IF(AG$2=1,Assumptions!$P35/12,-(SUMIF($D$2:$EE$2,AG$2-1,$D34:$EE34)/12)*(1+XLOOKUP(AG$2,Assumptions!$C$94:$M$94,Assumptions!$C$98:$M$98))))</f>
        <v>-667.3383956</v>
      </c>
      <c r="AH34" s="49">
        <f t="array" ref="AH34">-(IF(AH$2=1,Assumptions!$P35/12,-(SUMIF($D$2:$EE$2,AH$2-1,$D34:$EE34)/12)*(1+XLOOKUP(AH$2,Assumptions!$C$94:$M$94,Assumptions!$C$98:$M$98))))</f>
        <v>-667.3383956</v>
      </c>
      <c r="AI34" s="49">
        <f t="array" ref="AI34">-(IF(AI$2=1,Assumptions!$P35/12,-(SUMIF($D$2:$EE$2,AI$2-1,$D34:$EE34)/12)*(1+XLOOKUP(AI$2,Assumptions!$C$94:$M$94,Assumptions!$C$98:$M$98))))</f>
        <v>-667.3383956</v>
      </c>
      <c r="AJ34" s="49">
        <f t="array" ref="AJ34">-(IF(AJ$2=1,Assumptions!$P35/12,-(SUMIF($D$2:$EE$2,AJ$2-1,$D34:$EE34)/12)*(1+XLOOKUP(AJ$2,Assumptions!$C$94:$M$94,Assumptions!$C$98:$M$98))))</f>
        <v>-667.3383956</v>
      </c>
      <c r="AK34" s="49">
        <f t="array" ref="AK34">-(IF(AK$2=1,Assumptions!$P35/12,-(SUMIF($D$2:$EE$2,AK$2-1,$D34:$EE34)/12)*(1+XLOOKUP(AK$2,Assumptions!$C$94:$M$94,Assumptions!$C$98:$M$98))))</f>
        <v>-667.3383956</v>
      </c>
      <c r="AL34" s="49">
        <f t="array" ref="AL34">-(IF(AL$2=1,Assumptions!$P35/12,-(SUMIF($D$2:$EE$2,AL$2-1,$D34:$EE34)/12)*(1+XLOOKUP(AL$2,Assumptions!$C$94:$M$94,Assumptions!$C$98:$M$98))))</f>
        <v>-667.3383956</v>
      </c>
      <c r="AM34" s="49">
        <f t="array" ref="AM34">-(IF(AM$2=1,Assumptions!$P35/12,-(SUMIF($D$2:$EE$2,AM$2-1,$D34:$EE34)/12)*(1+XLOOKUP(AM$2,Assumptions!$C$94:$M$94,Assumptions!$C$98:$M$98))))</f>
        <v>-667.3383956</v>
      </c>
      <c r="AN34" s="49">
        <f t="array" ref="AN34">-(IF(AN$2=1,Assumptions!$P35/12,-(SUMIF($D$2:$EE$2,AN$2-1,$D34:$EE34)/12)*(1+XLOOKUP(AN$2,Assumptions!$C$94:$M$94,Assumptions!$C$98:$M$98))))</f>
        <v>-687.3585474</v>
      </c>
      <c r="AO34" s="49">
        <f t="array" ref="AO34">-(IF(AO$2=1,Assumptions!$P35/12,-(SUMIF($D$2:$EE$2,AO$2-1,$D34:$EE34)/12)*(1+XLOOKUP(AO$2,Assumptions!$C$94:$M$94,Assumptions!$C$98:$M$98))))</f>
        <v>-687.3585474</v>
      </c>
      <c r="AP34" s="49">
        <f t="array" ref="AP34">-(IF(AP$2=1,Assumptions!$P35/12,-(SUMIF($D$2:$EE$2,AP$2-1,$D34:$EE34)/12)*(1+XLOOKUP(AP$2,Assumptions!$C$94:$M$94,Assumptions!$C$98:$M$98))))</f>
        <v>-687.3585474</v>
      </c>
      <c r="AQ34" s="49">
        <f t="array" ref="AQ34">-(IF(AQ$2=1,Assumptions!$P35/12,-(SUMIF($D$2:$EE$2,AQ$2-1,$D34:$EE34)/12)*(1+XLOOKUP(AQ$2,Assumptions!$C$94:$M$94,Assumptions!$C$98:$M$98))))</f>
        <v>-687.3585474</v>
      </c>
      <c r="AR34" s="49">
        <f t="array" ref="AR34">-(IF(AR$2=1,Assumptions!$P35/12,-(SUMIF($D$2:$EE$2,AR$2-1,$D34:$EE34)/12)*(1+XLOOKUP(AR$2,Assumptions!$C$94:$M$94,Assumptions!$C$98:$M$98))))</f>
        <v>-687.3585474</v>
      </c>
      <c r="AS34" s="49">
        <f t="array" ref="AS34">-(IF(AS$2=1,Assumptions!$P35/12,-(SUMIF($D$2:$EE$2,AS$2-1,$D34:$EE34)/12)*(1+XLOOKUP(AS$2,Assumptions!$C$94:$M$94,Assumptions!$C$98:$M$98))))</f>
        <v>-687.3585474</v>
      </c>
      <c r="AT34" s="49">
        <f t="array" ref="AT34">-(IF(AT$2=1,Assumptions!$P35/12,-(SUMIF($D$2:$EE$2,AT$2-1,$D34:$EE34)/12)*(1+XLOOKUP(AT$2,Assumptions!$C$94:$M$94,Assumptions!$C$98:$M$98))))</f>
        <v>-687.3585474</v>
      </c>
      <c r="AU34" s="49">
        <f t="array" ref="AU34">-(IF(AU$2=1,Assumptions!$P35/12,-(SUMIF($D$2:$EE$2,AU$2-1,$D34:$EE34)/12)*(1+XLOOKUP(AU$2,Assumptions!$C$94:$M$94,Assumptions!$C$98:$M$98))))</f>
        <v>-687.3585474</v>
      </c>
      <c r="AV34" s="49">
        <f t="array" ref="AV34">-(IF(AV$2=1,Assumptions!$P35/12,-(SUMIF($D$2:$EE$2,AV$2-1,$D34:$EE34)/12)*(1+XLOOKUP(AV$2,Assumptions!$C$94:$M$94,Assumptions!$C$98:$M$98))))</f>
        <v>-687.3585474</v>
      </c>
      <c r="AW34" s="49">
        <f t="array" ref="AW34">-(IF(AW$2=1,Assumptions!$P35/12,-(SUMIF($D$2:$EE$2,AW$2-1,$D34:$EE34)/12)*(1+XLOOKUP(AW$2,Assumptions!$C$94:$M$94,Assumptions!$C$98:$M$98))))</f>
        <v>-687.3585474</v>
      </c>
      <c r="AX34" s="49">
        <f t="array" ref="AX34">-(IF(AX$2=1,Assumptions!$P35/12,-(SUMIF($D$2:$EE$2,AX$2-1,$D34:$EE34)/12)*(1+XLOOKUP(AX$2,Assumptions!$C$94:$M$94,Assumptions!$C$98:$M$98))))</f>
        <v>-687.3585474</v>
      </c>
      <c r="AY34" s="49">
        <f t="array" ref="AY34">-(IF(AY$2=1,Assumptions!$P35/12,-(SUMIF($D$2:$EE$2,AY$2-1,$D34:$EE34)/12)*(1+XLOOKUP(AY$2,Assumptions!$C$94:$M$94,Assumptions!$C$98:$M$98))))</f>
        <v>-687.3585474</v>
      </c>
      <c r="AZ34" s="49">
        <f t="array" ref="AZ34">-(IF(AZ$2=1,Assumptions!$P35/12,-(SUMIF($D$2:$EE$2,AZ$2-1,$D34:$EE34)/12)*(1+XLOOKUP(AZ$2,Assumptions!$C$94:$M$94,Assumptions!$C$98:$M$98))))</f>
        <v>-707.9793039</v>
      </c>
      <c r="BA34" s="49">
        <f t="array" ref="BA34">-(IF(BA$2=1,Assumptions!$P35/12,-(SUMIF($D$2:$EE$2,BA$2-1,$D34:$EE34)/12)*(1+XLOOKUP(BA$2,Assumptions!$C$94:$M$94,Assumptions!$C$98:$M$98))))</f>
        <v>-707.9793039</v>
      </c>
      <c r="BB34" s="49">
        <f t="array" ref="BB34">-(IF(BB$2=1,Assumptions!$P35/12,-(SUMIF($D$2:$EE$2,BB$2-1,$D34:$EE34)/12)*(1+XLOOKUP(BB$2,Assumptions!$C$94:$M$94,Assumptions!$C$98:$M$98))))</f>
        <v>-707.9793039</v>
      </c>
      <c r="BC34" s="49">
        <f t="array" ref="BC34">-(IF(BC$2=1,Assumptions!$P35/12,-(SUMIF($D$2:$EE$2,BC$2-1,$D34:$EE34)/12)*(1+XLOOKUP(BC$2,Assumptions!$C$94:$M$94,Assumptions!$C$98:$M$98))))</f>
        <v>-707.9793039</v>
      </c>
      <c r="BD34" s="49">
        <f t="array" ref="BD34">-(IF(BD$2=1,Assumptions!$P35/12,-(SUMIF($D$2:$EE$2,BD$2-1,$D34:$EE34)/12)*(1+XLOOKUP(BD$2,Assumptions!$C$94:$M$94,Assumptions!$C$98:$M$98))))</f>
        <v>-707.9793039</v>
      </c>
      <c r="BE34" s="49">
        <f t="array" ref="BE34">-(IF(BE$2=1,Assumptions!$P35/12,-(SUMIF($D$2:$EE$2,BE$2-1,$D34:$EE34)/12)*(1+XLOOKUP(BE$2,Assumptions!$C$94:$M$94,Assumptions!$C$98:$M$98))))</f>
        <v>-707.9793039</v>
      </c>
      <c r="BF34" s="49">
        <f t="array" ref="BF34">-(IF(BF$2=1,Assumptions!$P35/12,-(SUMIF($D$2:$EE$2,BF$2-1,$D34:$EE34)/12)*(1+XLOOKUP(BF$2,Assumptions!$C$94:$M$94,Assumptions!$C$98:$M$98))))</f>
        <v>-707.9793039</v>
      </c>
      <c r="BG34" s="49">
        <f t="array" ref="BG34">-(IF(BG$2=1,Assumptions!$P35/12,-(SUMIF($D$2:$EE$2,BG$2-1,$D34:$EE34)/12)*(1+XLOOKUP(BG$2,Assumptions!$C$94:$M$94,Assumptions!$C$98:$M$98))))</f>
        <v>-707.9793039</v>
      </c>
      <c r="BH34" s="49">
        <f t="array" ref="BH34">-(IF(BH$2=1,Assumptions!$P35/12,-(SUMIF($D$2:$EE$2,BH$2-1,$D34:$EE34)/12)*(1+XLOOKUP(BH$2,Assumptions!$C$94:$M$94,Assumptions!$C$98:$M$98))))</f>
        <v>-707.9793039</v>
      </c>
      <c r="BI34" s="49">
        <f t="array" ref="BI34">-(IF(BI$2=1,Assumptions!$P35/12,-(SUMIF($D$2:$EE$2,BI$2-1,$D34:$EE34)/12)*(1+XLOOKUP(BI$2,Assumptions!$C$94:$M$94,Assumptions!$C$98:$M$98))))</f>
        <v>-707.9793039</v>
      </c>
      <c r="BJ34" s="49">
        <f t="array" ref="BJ34">-(IF(BJ$2=1,Assumptions!$P35/12,-(SUMIF($D$2:$EE$2,BJ$2-1,$D34:$EE34)/12)*(1+XLOOKUP(BJ$2,Assumptions!$C$94:$M$94,Assumptions!$C$98:$M$98))))</f>
        <v>-707.9793039</v>
      </c>
      <c r="BK34" s="49">
        <f t="array" ref="BK34">-(IF(BK$2=1,Assumptions!$P35/12,-(SUMIF($D$2:$EE$2,BK$2-1,$D34:$EE34)/12)*(1+XLOOKUP(BK$2,Assumptions!$C$94:$M$94,Assumptions!$C$98:$M$98))))</f>
        <v>-707.9793039</v>
      </c>
      <c r="BL34" s="49">
        <f t="array" ref="BL34">-(IF(BL$2=1,Assumptions!$P35/12,-(SUMIF($D$2:$EE$2,BL$2-1,$D34:$EE34)/12)*(1+XLOOKUP(BL$2,Assumptions!$C$94:$M$94,Assumptions!$C$98:$M$98))))</f>
        <v>-729.218683</v>
      </c>
      <c r="BM34" s="49">
        <f t="array" ref="BM34">-(IF(BM$2=1,Assumptions!$P35/12,-(SUMIF($D$2:$EE$2,BM$2-1,$D34:$EE34)/12)*(1+XLOOKUP(BM$2,Assumptions!$C$94:$M$94,Assumptions!$C$98:$M$98))))</f>
        <v>-729.218683</v>
      </c>
      <c r="BN34" s="49">
        <f t="array" ref="BN34">-(IF(BN$2=1,Assumptions!$P35/12,-(SUMIF($D$2:$EE$2,BN$2-1,$D34:$EE34)/12)*(1+XLOOKUP(BN$2,Assumptions!$C$94:$M$94,Assumptions!$C$98:$M$98))))</f>
        <v>-729.218683</v>
      </c>
      <c r="BO34" s="49">
        <f t="array" ref="BO34">-(IF(BO$2=1,Assumptions!$P35/12,-(SUMIF($D$2:$EE$2,BO$2-1,$D34:$EE34)/12)*(1+XLOOKUP(BO$2,Assumptions!$C$94:$M$94,Assumptions!$C$98:$M$98))))</f>
        <v>-729.218683</v>
      </c>
      <c r="BP34" s="49">
        <f t="array" ref="BP34">-(IF(BP$2=1,Assumptions!$P35/12,-(SUMIF($D$2:$EE$2,BP$2-1,$D34:$EE34)/12)*(1+XLOOKUP(BP$2,Assumptions!$C$94:$M$94,Assumptions!$C$98:$M$98))))</f>
        <v>-729.218683</v>
      </c>
      <c r="BQ34" s="49">
        <f t="array" ref="BQ34">-(IF(BQ$2=1,Assumptions!$P35/12,-(SUMIF($D$2:$EE$2,BQ$2-1,$D34:$EE34)/12)*(1+XLOOKUP(BQ$2,Assumptions!$C$94:$M$94,Assumptions!$C$98:$M$98))))</f>
        <v>-729.218683</v>
      </c>
      <c r="BR34" s="49">
        <f t="array" ref="BR34">-(IF(BR$2=1,Assumptions!$P35/12,-(SUMIF($D$2:$EE$2,BR$2-1,$D34:$EE34)/12)*(1+XLOOKUP(BR$2,Assumptions!$C$94:$M$94,Assumptions!$C$98:$M$98))))</f>
        <v>-729.218683</v>
      </c>
      <c r="BS34" s="49">
        <f t="array" ref="BS34">-(IF(BS$2=1,Assumptions!$P35/12,-(SUMIF($D$2:$EE$2,BS$2-1,$D34:$EE34)/12)*(1+XLOOKUP(BS$2,Assumptions!$C$94:$M$94,Assumptions!$C$98:$M$98))))</f>
        <v>-729.218683</v>
      </c>
      <c r="BT34" s="49">
        <f t="array" ref="BT34">-(IF(BT$2=1,Assumptions!$P35/12,-(SUMIF($D$2:$EE$2,BT$2-1,$D34:$EE34)/12)*(1+XLOOKUP(BT$2,Assumptions!$C$94:$M$94,Assumptions!$C$98:$M$98))))</f>
        <v>-729.218683</v>
      </c>
      <c r="BU34" s="49">
        <f t="array" ref="BU34">-(IF(BU$2=1,Assumptions!$P35/12,-(SUMIF($D$2:$EE$2,BU$2-1,$D34:$EE34)/12)*(1+XLOOKUP(BU$2,Assumptions!$C$94:$M$94,Assumptions!$C$98:$M$98))))</f>
        <v>-729.218683</v>
      </c>
      <c r="BV34" s="49">
        <f t="array" ref="BV34">-(IF(BV$2=1,Assumptions!$P35/12,-(SUMIF($D$2:$EE$2,BV$2-1,$D34:$EE34)/12)*(1+XLOOKUP(BV$2,Assumptions!$C$94:$M$94,Assumptions!$C$98:$M$98))))</f>
        <v>-729.218683</v>
      </c>
      <c r="BW34" s="49">
        <f t="array" ref="BW34">-(IF(BW$2=1,Assumptions!$P35/12,-(SUMIF($D$2:$EE$2,BW$2-1,$D34:$EE34)/12)*(1+XLOOKUP(BW$2,Assumptions!$C$94:$M$94,Assumptions!$C$98:$M$98))))</f>
        <v>-729.218683</v>
      </c>
      <c r="BX34" s="49">
        <f t="array" ref="BX34">-(IF(BX$2=1,Assumptions!$P35/12,-(SUMIF($D$2:$EE$2,BX$2-1,$D34:$EE34)/12)*(1+XLOOKUP(BX$2,Assumptions!$C$94:$M$94,Assumptions!$C$98:$M$98))))</f>
        <v>-751.0952435</v>
      </c>
      <c r="BY34" s="49">
        <f t="array" ref="BY34">-(IF(BY$2=1,Assumptions!$P35/12,-(SUMIF($D$2:$EE$2,BY$2-1,$D34:$EE34)/12)*(1+XLOOKUP(BY$2,Assumptions!$C$94:$M$94,Assumptions!$C$98:$M$98))))</f>
        <v>-751.0952435</v>
      </c>
      <c r="BZ34" s="49">
        <f t="array" ref="BZ34">-(IF(BZ$2=1,Assumptions!$P35/12,-(SUMIF($D$2:$EE$2,BZ$2-1,$D34:$EE34)/12)*(1+XLOOKUP(BZ$2,Assumptions!$C$94:$M$94,Assumptions!$C$98:$M$98))))</f>
        <v>-751.0952435</v>
      </c>
      <c r="CA34" s="49">
        <f t="array" ref="CA34">-(IF(CA$2=1,Assumptions!$P35/12,-(SUMIF($D$2:$EE$2,CA$2-1,$D34:$EE34)/12)*(1+XLOOKUP(CA$2,Assumptions!$C$94:$M$94,Assumptions!$C$98:$M$98))))</f>
        <v>-751.0952435</v>
      </c>
      <c r="CB34" s="49">
        <f t="array" ref="CB34">-(IF(CB$2=1,Assumptions!$P35/12,-(SUMIF($D$2:$EE$2,CB$2-1,$D34:$EE34)/12)*(1+XLOOKUP(CB$2,Assumptions!$C$94:$M$94,Assumptions!$C$98:$M$98))))</f>
        <v>-751.0952435</v>
      </c>
      <c r="CC34" s="49">
        <f t="array" ref="CC34">-(IF(CC$2=1,Assumptions!$P35/12,-(SUMIF($D$2:$EE$2,CC$2-1,$D34:$EE34)/12)*(1+XLOOKUP(CC$2,Assumptions!$C$94:$M$94,Assumptions!$C$98:$M$98))))</f>
        <v>-751.0952435</v>
      </c>
      <c r="CD34" s="49">
        <f t="array" ref="CD34">-(IF(CD$2=1,Assumptions!$P35/12,-(SUMIF($D$2:$EE$2,CD$2-1,$D34:$EE34)/12)*(1+XLOOKUP(CD$2,Assumptions!$C$94:$M$94,Assumptions!$C$98:$M$98))))</f>
        <v>-751.0952435</v>
      </c>
      <c r="CE34" s="49">
        <f t="array" ref="CE34">-(IF(CE$2=1,Assumptions!$P35/12,-(SUMIF($D$2:$EE$2,CE$2-1,$D34:$EE34)/12)*(1+XLOOKUP(CE$2,Assumptions!$C$94:$M$94,Assumptions!$C$98:$M$98))))</f>
        <v>-751.0952435</v>
      </c>
      <c r="CF34" s="49">
        <f t="array" ref="CF34">-(IF(CF$2=1,Assumptions!$P35/12,-(SUMIF($D$2:$EE$2,CF$2-1,$D34:$EE34)/12)*(1+XLOOKUP(CF$2,Assumptions!$C$94:$M$94,Assumptions!$C$98:$M$98))))</f>
        <v>-751.0952435</v>
      </c>
      <c r="CG34" s="49">
        <f t="array" ref="CG34">-(IF(CG$2=1,Assumptions!$P35/12,-(SUMIF($D$2:$EE$2,CG$2-1,$D34:$EE34)/12)*(1+XLOOKUP(CG$2,Assumptions!$C$94:$M$94,Assumptions!$C$98:$M$98))))</f>
        <v>-751.0952435</v>
      </c>
      <c r="CH34" s="49">
        <f t="array" ref="CH34">-(IF(CH$2=1,Assumptions!$P35/12,-(SUMIF($D$2:$EE$2,CH$2-1,$D34:$EE34)/12)*(1+XLOOKUP(CH$2,Assumptions!$C$94:$M$94,Assumptions!$C$98:$M$98))))</f>
        <v>-751.0952435</v>
      </c>
      <c r="CI34" s="49">
        <f t="array" ref="CI34">-(IF(CI$2=1,Assumptions!$P35/12,-(SUMIF($D$2:$EE$2,CI$2-1,$D34:$EE34)/12)*(1+XLOOKUP(CI$2,Assumptions!$C$94:$M$94,Assumptions!$C$98:$M$98))))</f>
        <v>-751.0952435</v>
      </c>
      <c r="CJ34" s="49">
        <f t="array" ref="CJ34">-(IF(CJ$2=1,Assumptions!$P35/12,-(SUMIF($D$2:$EE$2,CJ$2-1,$D34:$EE34)/12)*(1+XLOOKUP(CJ$2,Assumptions!$C$94:$M$94,Assumptions!$C$98:$M$98))))</f>
        <v>-773.6281008</v>
      </c>
      <c r="CK34" s="49">
        <f t="array" ref="CK34">-(IF(CK$2=1,Assumptions!$P35/12,-(SUMIF($D$2:$EE$2,CK$2-1,$D34:$EE34)/12)*(1+XLOOKUP(CK$2,Assumptions!$C$94:$M$94,Assumptions!$C$98:$M$98))))</f>
        <v>-773.6281008</v>
      </c>
      <c r="CL34" s="49">
        <f t="array" ref="CL34">-(IF(CL$2=1,Assumptions!$P35/12,-(SUMIF($D$2:$EE$2,CL$2-1,$D34:$EE34)/12)*(1+XLOOKUP(CL$2,Assumptions!$C$94:$M$94,Assumptions!$C$98:$M$98))))</f>
        <v>-773.6281008</v>
      </c>
      <c r="CM34" s="49">
        <f t="array" ref="CM34">-(IF(CM$2=1,Assumptions!$P35/12,-(SUMIF($D$2:$EE$2,CM$2-1,$D34:$EE34)/12)*(1+XLOOKUP(CM$2,Assumptions!$C$94:$M$94,Assumptions!$C$98:$M$98))))</f>
        <v>-773.6281008</v>
      </c>
      <c r="CN34" s="49">
        <f t="array" ref="CN34">-(IF(CN$2=1,Assumptions!$P35/12,-(SUMIF($D$2:$EE$2,CN$2-1,$D34:$EE34)/12)*(1+XLOOKUP(CN$2,Assumptions!$C$94:$M$94,Assumptions!$C$98:$M$98))))</f>
        <v>-773.6281008</v>
      </c>
      <c r="CO34" s="49">
        <f t="array" ref="CO34">-(IF(CO$2=1,Assumptions!$P35/12,-(SUMIF($D$2:$EE$2,CO$2-1,$D34:$EE34)/12)*(1+XLOOKUP(CO$2,Assumptions!$C$94:$M$94,Assumptions!$C$98:$M$98))))</f>
        <v>-773.6281008</v>
      </c>
      <c r="CP34" s="49">
        <f t="array" ref="CP34">-(IF(CP$2=1,Assumptions!$P35/12,-(SUMIF($D$2:$EE$2,CP$2-1,$D34:$EE34)/12)*(1+XLOOKUP(CP$2,Assumptions!$C$94:$M$94,Assumptions!$C$98:$M$98))))</f>
        <v>-773.6281008</v>
      </c>
      <c r="CQ34" s="49">
        <f t="array" ref="CQ34">-(IF(CQ$2=1,Assumptions!$P35/12,-(SUMIF($D$2:$EE$2,CQ$2-1,$D34:$EE34)/12)*(1+XLOOKUP(CQ$2,Assumptions!$C$94:$M$94,Assumptions!$C$98:$M$98))))</f>
        <v>-773.6281008</v>
      </c>
      <c r="CR34" s="49">
        <f t="array" ref="CR34">-(IF(CR$2=1,Assumptions!$P35/12,-(SUMIF($D$2:$EE$2,CR$2-1,$D34:$EE34)/12)*(1+XLOOKUP(CR$2,Assumptions!$C$94:$M$94,Assumptions!$C$98:$M$98))))</f>
        <v>-773.6281008</v>
      </c>
      <c r="CS34" s="49">
        <f t="array" ref="CS34">-(IF(CS$2=1,Assumptions!$P35/12,-(SUMIF($D$2:$EE$2,CS$2-1,$D34:$EE34)/12)*(1+XLOOKUP(CS$2,Assumptions!$C$94:$M$94,Assumptions!$C$98:$M$98))))</f>
        <v>-773.6281008</v>
      </c>
      <c r="CT34" s="49">
        <f t="array" ref="CT34">-(IF(CT$2=1,Assumptions!$P35/12,-(SUMIF($D$2:$EE$2,CT$2-1,$D34:$EE34)/12)*(1+XLOOKUP(CT$2,Assumptions!$C$94:$M$94,Assumptions!$C$98:$M$98))))</f>
        <v>-773.6281008</v>
      </c>
      <c r="CU34" s="49">
        <f t="array" ref="CU34">-(IF(CU$2=1,Assumptions!$P35/12,-(SUMIF($D$2:$EE$2,CU$2-1,$D34:$EE34)/12)*(1+XLOOKUP(CU$2,Assumptions!$C$94:$M$94,Assumptions!$C$98:$M$98))))</f>
        <v>-773.6281008</v>
      </c>
      <c r="CV34" s="49">
        <f t="array" ref="CV34">-(IF(CV$2=1,Assumptions!$P35/12,-(SUMIF($D$2:$EE$2,CV$2-1,$D34:$EE34)/12)*(1+XLOOKUP(CV$2,Assumptions!$C$94:$M$94,Assumptions!$C$98:$M$98))))</f>
        <v>-796.8369438</v>
      </c>
      <c r="CW34" s="49">
        <f t="array" ref="CW34">-(IF(CW$2=1,Assumptions!$P35/12,-(SUMIF($D$2:$EE$2,CW$2-1,$D34:$EE34)/12)*(1+XLOOKUP(CW$2,Assumptions!$C$94:$M$94,Assumptions!$C$98:$M$98))))</f>
        <v>-796.8369438</v>
      </c>
      <c r="CX34" s="49">
        <f t="array" ref="CX34">-(IF(CX$2=1,Assumptions!$P35/12,-(SUMIF($D$2:$EE$2,CX$2-1,$D34:$EE34)/12)*(1+XLOOKUP(CX$2,Assumptions!$C$94:$M$94,Assumptions!$C$98:$M$98))))</f>
        <v>-796.8369438</v>
      </c>
      <c r="CY34" s="49">
        <f t="array" ref="CY34">-(IF(CY$2=1,Assumptions!$P35/12,-(SUMIF($D$2:$EE$2,CY$2-1,$D34:$EE34)/12)*(1+XLOOKUP(CY$2,Assumptions!$C$94:$M$94,Assumptions!$C$98:$M$98))))</f>
        <v>-796.8369438</v>
      </c>
      <c r="CZ34" s="49">
        <f t="array" ref="CZ34">-(IF(CZ$2=1,Assumptions!$P35/12,-(SUMIF($D$2:$EE$2,CZ$2-1,$D34:$EE34)/12)*(1+XLOOKUP(CZ$2,Assumptions!$C$94:$M$94,Assumptions!$C$98:$M$98))))</f>
        <v>-796.8369438</v>
      </c>
      <c r="DA34" s="49">
        <f t="array" ref="DA34">-(IF(DA$2=1,Assumptions!$P35/12,-(SUMIF($D$2:$EE$2,DA$2-1,$D34:$EE34)/12)*(1+XLOOKUP(DA$2,Assumptions!$C$94:$M$94,Assumptions!$C$98:$M$98))))</f>
        <v>-796.8369438</v>
      </c>
      <c r="DB34" s="49">
        <f t="array" ref="DB34">-(IF(DB$2=1,Assumptions!$P35/12,-(SUMIF($D$2:$EE$2,DB$2-1,$D34:$EE34)/12)*(1+XLOOKUP(DB$2,Assumptions!$C$94:$M$94,Assumptions!$C$98:$M$98))))</f>
        <v>-796.8369438</v>
      </c>
      <c r="DC34" s="49">
        <f t="array" ref="DC34">-(IF(DC$2=1,Assumptions!$P35/12,-(SUMIF($D$2:$EE$2,DC$2-1,$D34:$EE34)/12)*(1+XLOOKUP(DC$2,Assumptions!$C$94:$M$94,Assumptions!$C$98:$M$98))))</f>
        <v>-796.8369438</v>
      </c>
      <c r="DD34" s="49">
        <f t="array" ref="DD34">-(IF(DD$2=1,Assumptions!$P35/12,-(SUMIF($D$2:$EE$2,DD$2-1,$D34:$EE34)/12)*(1+XLOOKUP(DD$2,Assumptions!$C$94:$M$94,Assumptions!$C$98:$M$98))))</f>
        <v>-796.8369438</v>
      </c>
      <c r="DE34" s="49">
        <f t="array" ref="DE34">-(IF(DE$2=1,Assumptions!$P35/12,-(SUMIF($D$2:$EE$2,DE$2-1,$D34:$EE34)/12)*(1+XLOOKUP(DE$2,Assumptions!$C$94:$M$94,Assumptions!$C$98:$M$98))))</f>
        <v>-796.8369438</v>
      </c>
      <c r="DF34" s="49">
        <f t="array" ref="DF34">-(IF(DF$2=1,Assumptions!$P35/12,-(SUMIF($D$2:$EE$2,DF$2-1,$D34:$EE34)/12)*(1+XLOOKUP(DF$2,Assumptions!$C$94:$M$94,Assumptions!$C$98:$M$98))))</f>
        <v>-796.8369438</v>
      </c>
      <c r="DG34" s="49">
        <f t="array" ref="DG34">-(IF(DG$2=1,Assumptions!$P35/12,-(SUMIF($D$2:$EE$2,DG$2-1,$D34:$EE34)/12)*(1+XLOOKUP(DG$2,Assumptions!$C$94:$M$94,Assumptions!$C$98:$M$98))))</f>
        <v>-796.8369438</v>
      </c>
      <c r="DH34" s="49">
        <f t="array" ref="DH34">-(IF(DH$2=1,Assumptions!$P35/12,-(SUMIF($D$2:$EE$2,DH$2-1,$D34:$EE34)/12)*(1+XLOOKUP(DH$2,Assumptions!$C$94:$M$94,Assumptions!$C$98:$M$98))))</f>
        <v>-820.7420521</v>
      </c>
      <c r="DI34" s="49">
        <f t="array" ref="DI34">-(IF(DI$2=1,Assumptions!$P35/12,-(SUMIF($D$2:$EE$2,DI$2-1,$D34:$EE34)/12)*(1+XLOOKUP(DI$2,Assumptions!$C$94:$M$94,Assumptions!$C$98:$M$98))))</f>
        <v>-820.7420521</v>
      </c>
      <c r="DJ34" s="49">
        <f t="array" ref="DJ34">-(IF(DJ$2=1,Assumptions!$P35/12,-(SUMIF($D$2:$EE$2,DJ$2-1,$D34:$EE34)/12)*(1+XLOOKUP(DJ$2,Assumptions!$C$94:$M$94,Assumptions!$C$98:$M$98))))</f>
        <v>-820.7420521</v>
      </c>
      <c r="DK34" s="49">
        <f t="array" ref="DK34">-(IF(DK$2=1,Assumptions!$P35/12,-(SUMIF($D$2:$EE$2,DK$2-1,$D34:$EE34)/12)*(1+XLOOKUP(DK$2,Assumptions!$C$94:$M$94,Assumptions!$C$98:$M$98))))</f>
        <v>-820.7420521</v>
      </c>
      <c r="DL34" s="49">
        <f t="array" ref="DL34">-(IF(DL$2=1,Assumptions!$P35/12,-(SUMIF($D$2:$EE$2,DL$2-1,$D34:$EE34)/12)*(1+XLOOKUP(DL$2,Assumptions!$C$94:$M$94,Assumptions!$C$98:$M$98))))</f>
        <v>-820.7420521</v>
      </c>
      <c r="DM34" s="49">
        <f t="array" ref="DM34">-(IF(DM$2=1,Assumptions!$P35/12,-(SUMIF($D$2:$EE$2,DM$2-1,$D34:$EE34)/12)*(1+XLOOKUP(DM$2,Assumptions!$C$94:$M$94,Assumptions!$C$98:$M$98))))</f>
        <v>-820.7420521</v>
      </c>
      <c r="DN34" s="49">
        <f t="array" ref="DN34">-(IF(DN$2=1,Assumptions!$P35/12,-(SUMIF($D$2:$EE$2,DN$2-1,$D34:$EE34)/12)*(1+XLOOKUP(DN$2,Assumptions!$C$94:$M$94,Assumptions!$C$98:$M$98))))</f>
        <v>-820.7420521</v>
      </c>
      <c r="DO34" s="49">
        <f t="array" ref="DO34">-(IF(DO$2=1,Assumptions!$P35/12,-(SUMIF($D$2:$EE$2,DO$2-1,$D34:$EE34)/12)*(1+XLOOKUP(DO$2,Assumptions!$C$94:$M$94,Assumptions!$C$98:$M$98))))</f>
        <v>-820.7420521</v>
      </c>
      <c r="DP34" s="49">
        <f t="array" ref="DP34">-(IF(DP$2=1,Assumptions!$P35/12,-(SUMIF($D$2:$EE$2,DP$2-1,$D34:$EE34)/12)*(1+XLOOKUP(DP$2,Assumptions!$C$94:$M$94,Assumptions!$C$98:$M$98))))</f>
        <v>-820.7420521</v>
      </c>
      <c r="DQ34" s="49">
        <f t="array" ref="DQ34">-(IF(DQ$2=1,Assumptions!$P35/12,-(SUMIF($D$2:$EE$2,DQ$2-1,$D34:$EE34)/12)*(1+XLOOKUP(DQ$2,Assumptions!$C$94:$M$94,Assumptions!$C$98:$M$98))))</f>
        <v>-820.7420521</v>
      </c>
      <c r="DR34" s="49">
        <f t="array" ref="DR34">-(IF(DR$2=1,Assumptions!$P35/12,-(SUMIF($D$2:$EE$2,DR$2-1,$D34:$EE34)/12)*(1+XLOOKUP(DR$2,Assumptions!$C$94:$M$94,Assumptions!$C$98:$M$98))))</f>
        <v>-820.7420521</v>
      </c>
      <c r="DS34" s="49">
        <f t="array" ref="DS34">-(IF(DS$2=1,Assumptions!$P35/12,-(SUMIF($D$2:$EE$2,DS$2-1,$D34:$EE34)/12)*(1+XLOOKUP(DS$2,Assumptions!$C$94:$M$94,Assumptions!$C$98:$M$98))))</f>
        <v>-820.7420521</v>
      </c>
      <c r="DT34" s="49">
        <f t="array" ref="DT34">-(IF(DT$2=1,Assumptions!$P35/12,-(SUMIF($D$2:$EE$2,DT$2-1,$D34:$EE34)/12)*(1+XLOOKUP(DT$2,Assumptions!$C$94:$M$94,Assumptions!$C$98:$M$98))))</f>
        <v>-845.3643137</v>
      </c>
      <c r="DU34" s="49">
        <f t="array" ref="DU34">-(IF(DU$2=1,Assumptions!$P35/12,-(SUMIF($D$2:$EE$2,DU$2-1,$D34:$EE34)/12)*(1+XLOOKUP(DU$2,Assumptions!$C$94:$M$94,Assumptions!$C$98:$M$98))))</f>
        <v>-845.3643137</v>
      </c>
      <c r="DV34" s="49">
        <f t="array" ref="DV34">-(IF(DV$2=1,Assumptions!$P35/12,-(SUMIF($D$2:$EE$2,DV$2-1,$D34:$EE34)/12)*(1+XLOOKUP(DV$2,Assumptions!$C$94:$M$94,Assumptions!$C$98:$M$98))))</f>
        <v>-845.3643137</v>
      </c>
      <c r="DW34" s="49">
        <f t="array" ref="DW34">-(IF(DW$2=1,Assumptions!$P35/12,-(SUMIF($D$2:$EE$2,DW$2-1,$D34:$EE34)/12)*(1+XLOOKUP(DW$2,Assumptions!$C$94:$M$94,Assumptions!$C$98:$M$98))))</f>
        <v>-845.3643137</v>
      </c>
      <c r="DX34" s="49">
        <f t="array" ref="DX34">-(IF(DX$2=1,Assumptions!$P35/12,-(SUMIF($D$2:$EE$2,DX$2-1,$D34:$EE34)/12)*(1+XLOOKUP(DX$2,Assumptions!$C$94:$M$94,Assumptions!$C$98:$M$98))))</f>
        <v>-845.3643137</v>
      </c>
      <c r="DY34" s="49">
        <f t="array" ref="DY34">-(IF(DY$2=1,Assumptions!$P35/12,-(SUMIF($D$2:$EE$2,DY$2-1,$D34:$EE34)/12)*(1+XLOOKUP(DY$2,Assumptions!$C$94:$M$94,Assumptions!$C$98:$M$98))))</f>
        <v>-845.3643137</v>
      </c>
      <c r="DZ34" s="49">
        <f t="array" ref="DZ34">-(IF(DZ$2=1,Assumptions!$P35/12,-(SUMIF($D$2:$EE$2,DZ$2-1,$D34:$EE34)/12)*(1+XLOOKUP(DZ$2,Assumptions!$C$94:$M$94,Assumptions!$C$98:$M$98))))</f>
        <v>-845.3643137</v>
      </c>
      <c r="EA34" s="49">
        <f t="array" ref="EA34">-(IF(EA$2=1,Assumptions!$P35/12,-(SUMIF($D$2:$EE$2,EA$2-1,$D34:$EE34)/12)*(1+XLOOKUP(EA$2,Assumptions!$C$94:$M$94,Assumptions!$C$98:$M$98))))</f>
        <v>-845.3643137</v>
      </c>
      <c r="EB34" s="49">
        <f t="array" ref="EB34">-(IF(EB$2=1,Assumptions!$P35/12,-(SUMIF($D$2:$EE$2,EB$2-1,$D34:$EE34)/12)*(1+XLOOKUP(EB$2,Assumptions!$C$94:$M$94,Assumptions!$C$98:$M$98))))</f>
        <v>-845.3643137</v>
      </c>
      <c r="EC34" s="49">
        <f t="array" ref="EC34">-(IF(EC$2=1,Assumptions!$P35/12,-(SUMIF($D$2:$EE$2,EC$2-1,$D34:$EE34)/12)*(1+XLOOKUP(EC$2,Assumptions!$C$94:$M$94,Assumptions!$C$98:$M$98))))</f>
        <v>-845.3643137</v>
      </c>
      <c r="ED34" s="49">
        <f t="array" ref="ED34">-(IF(ED$2=1,Assumptions!$P35/12,-(SUMIF($D$2:$EE$2,ED$2-1,$D34:$EE34)/12)*(1+XLOOKUP(ED$2,Assumptions!$C$94:$M$94,Assumptions!$C$98:$M$98))))</f>
        <v>-845.3643137</v>
      </c>
      <c r="EE34" s="49">
        <f t="array" ref="EE34">-(IF(EE$2=1,Assumptions!$P35/12,-(SUMIF($D$2:$EE$2,EE$2-1,$D34:$EE34)/12)*(1+XLOOKUP(EE$2,Assumptions!$C$94:$M$94,Assumptions!$C$98:$M$98))))</f>
        <v>-845.3643137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49">
        <f t="array" ref="D35">-(IF(D$2=1,Assumptions!$P36/12,-(SUMIF($D$2:$EE$2,D$2-1,$D35:$EE35)/12)*(1+XLOOKUP(D$2,Assumptions!$C$94:$M$94,Assumptions!$C$98:$M$98))))</f>
        <v>-80.94083333</v>
      </c>
      <c r="E35" s="49">
        <f t="array" ref="E35">-(IF(E$2=1,Assumptions!$P36/12,-(SUMIF($D$2:$EE$2,E$2-1,$D35:$EE35)/12)*(1+XLOOKUP(E$2,Assumptions!$C$94:$M$94,Assumptions!$C$98:$M$98))))</f>
        <v>-80.94083333</v>
      </c>
      <c r="F35" s="49">
        <f t="array" ref="F35">-(IF(F$2=1,Assumptions!$P36/12,-(SUMIF($D$2:$EE$2,F$2-1,$D35:$EE35)/12)*(1+XLOOKUP(F$2,Assumptions!$C$94:$M$94,Assumptions!$C$98:$M$98))))</f>
        <v>-80.94083333</v>
      </c>
      <c r="G35" s="49">
        <f t="array" ref="G35">-(IF(G$2=1,Assumptions!$P36/12,-(SUMIF($D$2:$EE$2,G$2-1,$D35:$EE35)/12)*(1+XLOOKUP(G$2,Assumptions!$C$94:$M$94,Assumptions!$C$98:$M$98))))</f>
        <v>-80.94083333</v>
      </c>
      <c r="H35" s="49">
        <f t="array" ref="H35">-(IF(H$2=1,Assumptions!$P36/12,-(SUMIF($D$2:$EE$2,H$2-1,$D35:$EE35)/12)*(1+XLOOKUP(H$2,Assumptions!$C$94:$M$94,Assumptions!$C$98:$M$98))))</f>
        <v>-80.94083333</v>
      </c>
      <c r="I35" s="49">
        <f t="array" ref="I35">-(IF(I$2=1,Assumptions!$P36/12,-(SUMIF($D$2:$EE$2,I$2-1,$D35:$EE35)/12)*(1+XLOOKUP(I$2,Assumptions!$C$94:$M$94,Assumptions!$C$98:$M$98))))</f>
        <v>-80.94083333</v>
      </c>
      <c r="J35" s="49">
        <f t="array" ref="J35">-(IF(J$2=1,Assumptions!$P36/12,-(SUMIF($D$2:$EE$2,J$2-1,$D35:$EE35)/12)*(1+XLOOKUP(J$2,Assumptions!$C$94:$M$94,Assumptions!$C$98:$M$98))))</f>
        <v>-80.94083333</v>
      </c>
      <c r="K35" s="49">
        <f t="array" ref="K35">-(IF(K$2=1,Assumptions!$P36/12,-(SUMIF($D$2:$EE$2,K$2-1,$D35:$EE35)/12)*(1+XLOOKUP(K$2,Assumptions!$C$94:$M$94,Assumptions!$C$98:$M$98))))</f>
        <v>-80.94083333</v>
      </c>
      <c r="L35" s="49">
        <f t="array" ref="L35">-(IF(L$2=1,Assumptions!$P36/12,-(SUMIF($D$2:$EE$2,L$2-1,$D35:$EE35)/12)*(1+XLOOKUP(L$2,Assumptions!$C$94:$M$94,Assumptions!$C$98:$M$98))))</f>
        <v>-80.94083333</v>
      </c>
      <c r="M35" s="49">
        <f t="array" ref="M35">-(IF(M$2=1,Assumptions!$P36/12,-(SUMIF($D$2:$EE$2,M$2-1,$D35:$EE35)/12)*(1+XLOOKUP(M$2,Assumptions!$C$94:$M$94,Assumptions!$C$98:$M$98))))</f>
        <v>-80.94083333</v>
      </c>
      <c r="N35" s="49">
        <f t="array" ref="N35">-(IF(N$2=1,Assumptions!$P36/12,-(SUMIF($D$2:$EE$2,N$2-1,$D35:$EE35)/12)*(1+XLOOKUP(N$2,Assumptions!$C$94:$M$94,Assumptions!$C$98:$M$98))))</f>
        <v>-80.94083333</v>
      </c>
      <c r="O35" s="49">
        <f t="array" ref="O35">-(IF(O$2=1,Assumptions!$P36/12,-(SUMIF($D$2:$EE$2,O$2-1,$D35:$EE35)/12)*(1+XLOOKUP(O$2,Assumptions!$C$94:$M$94,Assumptions!$C$98:$M$98))))</f>
        <v>-80.94083333</v>
      </c>
      <c r="P35" s="49">
        <f t="array" ref="P35">-(IF(P$2=1,Assumptions!$P36/12,-(SUMIF($D$2:$EE$2,P$2-1,$D35:$EE35)/12)*(1+XLOOKUP(P$2,Assumptions!$C$94:$M$94,Assumptions!$C$98:$M$98))))</f>
        <v>-83.36905833</v>
      </c>
      <c r="Q35" s="49">
        <f t="array" ref="Q35">-(IF(Q$2=1,Assumptions!$P36/12,-(SUMIF($D$2:$EE$2,Q$2-1,$D35:$EE35)/12)*(1+XLOOKUP(Q$2,Assumptions!$C$94:$M$94,Assumptions!$C$98:$M$98))))</f>
        <v>-83.36905833</v>
      </c>
      <c r="R35" s="49">
        <f t="array" ref="R35">-(IF(R$2=1,Assumptions!$P36/12,-(SUMIF($D$2:$EE$2,R$2-1,$D35:$EE35)/12)*(1+XLOOKUP(R$2,Assumptions!$C$94:$M$94,Assumptions!$C$98:$M$98))))</f>
        <v>-83.36905833</v>
      </c>
      <c r="S35" s="49">
        <f t="array" ref="S35">-(IF(S$2=1,Assumptions!$P36/12,-(SUMIF($D$2:$EE$2,S$2-1,$D35:$EE35)/12)*(1+XLOOKUP(S$2,Assumptions!$C$94:$M$94,Assumptions!$C$98:$M$98))))</f>
        <v>-83.36905833</v>
      </c>
      <c r="T35" s="49">
        <f t="array" ref="T35">-(IF(T$2=1,Assumptions!$P36/12,-(SUMIF($D$2:$EE$2,T$2-1,$D35:$EE35)/12)*(1+XLOOKUP(T$2,Assumptions!$C$94:$M$94,Assumptions!$C$98:$M$98))))</f>
        <v>-83.36905833</v>
      </c>
      <c r="U35" s="49">
        <f t="array" ref="U35">-(IF(U$2=1,Assumptions!$P36/12,-(SUMIF($D$2:$EE$2,U$2-1,$D35:$EE35)/12)*(1+XLOOKUP(U$2,Assumptions!$C$94:$M$94,Assumptions!$C$98:$M$98))))</f>
        <v>-83.36905833</v>
      </c>
      <c r="V35" s="49">
        <f t="array" ref="V35">-(IF(V$2=1,Assumptions!$P36/12,-(SUMIF($D$2:$EE$2,V$2-1,$D35:$EE35)/12)*(1+XLOOKUP(V$2,Assumptions!$C$94:$M$94,Assumptions!$C$98:$M$98))))</f>
        <v>-83.36905833</v>
      </c>
      <c r="W35" s="49">
        <f t="array" ref="W35">-(IF(W$2=1,Assumptions!$P36/12,-(SUMIF($D$2:$EE$2,W$2-1,$D35:$EE35)/12)*(1+XLOOKUP(W$2,Assumptions!$C$94:$M$94,Assumptions!$C$98:$M$98))))</f>
        <v>-83.36905833</v>
      </c>
      <c r="X35" s="49">
        <f t="array" ref="X35">-(IF(X$2=1,Assumptions!$P36/12,-(SUMIF($D$2:$EE$2,X$2-1,$D35:$EE35)/12)*(1+XLOOKUP(X$2,Assumptions!$C$94:$M$94,Assumptions!$C$98:$M$98))))</f>
        <v>-83.36905833</v>
      </c>
      <c r="Y35" s="49">
        <f t="array" ref="Y35">-(IF(Y$2=1,Assumptions!$P36/12,-(SUMIF($D$2:$EE$2,Y$2-1,$D35:$EE35)/12)*(1+XLOOKUP(Y$2,Assumptions!$C$94:$M$94,Assumptions!$C$98:$M$98))))</f>
        <v>-83.36905833</v>
      </c>
      <c r="Z35" s="49">
        <f t="array" ref="Z35">-(IF(Z$2=1,Assumptions!$P36/12,-(SUMIF($D$2:$EE$2,Z$2-1,$D35:$EE35)/12)*(1+XLOOKUP(Z$2,Assumptions!$C$94:$M$94,Assumptions!$C$98:$M$98))))</f>
        <v>-83.36905833</v>
      </c>
      <c r="AA35" s="49">
        <f t="array" ref="AA35">-(IF(AA$2=1,Assumptions!$P36/12,-(SUMIF($D$2:$EE$2,AA$2-1,$D35:$EE35)/12)*(1+XLOOKUP(AA$2,Assumptions!$C$94:$M$94,Assumptions!$C$98:$M$98))))</f>
        <v>-83.36905833</v>
      </c>
      <c r="AB35" s="49">
        <f t="array" ref="AB35">-(IF(AB$2=1,Assumptions!$P36/12,-(SUMIF($D$2:$EE$2,AB$2-1,$D35:$EE35)/12)*(1+XLOOKUP(AB$2,Assumptions!$C$94:$M$94,Assumptions!$C$98:$M$98))))</f>
        <v>-85.87013008</v>
      </c>
      <c r="AC35" s="49">
        <f t="array" ref="AC35">-(IF(AC$2=1,Assumptions!$P36/12,-(SUMIF($D$2:$EE$2,AC$2-1,$D35:$EE35)/12)*(1+XLOOKUP(AC$2,Assumptions!$C$94:$M$94,Assumptions!$C$98:$M$98))))</f>
        <v>-85.87013008</v>
      </c>
      <c r="AD35" s="49">
        <f t="array" ref="AD35">-(IF(AD$2=1,Assumptions!$P36/12,-(SUMIF($D$2:$EE$2,AD$2-1,$D35:$EE35)/12)*(1+XLOOKUP(AD$2,Assumptions!$C$94:$M$94,Assumptions!$C$98:$M$98))))</f>
        <v>-85.87013008</v>
      </c>
      <c r="AE35" s="49">
        <f t="array" ref="AE35">-(IF(AE$2=1,Assumptions!$P36/12,-(SUMIF($D$2:$EE$2,AE$2-1,$D35:$EE35)/12)*(1+XLOOKUP(AE$2,Assumptions!$C$94:$M$94,Assumptions!$C$98:$M$98))))</f>
        <v>-85.87013008</v>
      </c>
      <c r="AF35" s="49">
        <f t="array" ref="AF35">-(IF(AF$2=1,Assumptions!$P36/12,-(SUMIF($D$2:$EE$2,AF$2-1,$D35:$EE35)/12)*(1+XLOOKUP(AF$2,Assumptions!$C$94:$M$94,Assumptions!$C$98:$M$98))))</f>
        <v>-85.87013008</v>
      </c>
      <c r="AG35" s="49">
        <f t="array" ref="AG35">-(IF(AG$2=1,Assumptions!$P36/12,-(SUMIF($D$2:$EE$2,AG$2-1,$D35:$EE35)/12)*(1+XLOOKUP(AG$2,Assumptions!$C$94:$M$94,Assumptions!$C$98:$M$98))))</f>
        <v>-85.87013008</v>
      </c>
      <c r="AH35" s="49">
        <f t="array" ref="AH35">-(IF(AH$2=1,Assumptions!$P36/12,-(SUMIF($D$2:$EE$2,AH$2-1,$D35:$EE35)/12)*(1+XLOOKUP(AH$2,Assumptions!$C$94:$M$94,Assumptions!$C$98:$M$98))))</f>
        <v>-85.87013008</v>
      </c>
      <c r="AI35" s="49">
        <f t="array" ref="AI35">-(IF(AI$2=1,Assumptions!$P36/12,-(SUMIF($D$2:$EE$2,AI$2-1,$D35:$EE35)/12)*(1+XLOOKUP(AI$2,Assumptions!$C$94:$M$94,Assumptions!$C$98:$M$98))))</f>
        <v>-85.87013008</v>
      </c>
      <c r="AJ35" s="49">
        <f t="array" ref="AJ35">-(IF(AJ$2=1,Assumptions!$P36/12,-(SUMIF($D$2:$EE$2,AJ$2-1,$D35:$EE35)/12)*(1+XLOOKUP(AJ$2,Assumptions!$C$94:$M$94,Assumptions!$C$98:$M$98))))</f>
        <v>-85.87013008</v>
      </c>
      <c r="AK35" s="49">
        <f t="array" ref="AK35">-(IF(AK$2=1,Assumptions!$P36/12,-(SUMIF($D$2:$EE$2,AK$2-1,$D35:$EE35)/12)*(1+XLOOKUP(AK$2,Assumptions!$C$94:$M$94,Assumptions!$C$98:$M$98))))</f>
        <v>-85.87013008</v>
      </c>
      <c r="AL35" s="49">
        <f t="array" ref="AL35">-(IF(AL$2=1,Assumptions!$P36/12,-(SUMIF($D$2:$EE$2,AL$2-1,$D35:$EE35)/12)*(1+XLOOKUP(AL$2,Assumptions!$C$94:$M$94,Assumptions!$C$98:$M$98))))</f>
        <v>-85.87013008</v>
      </c>
      <c r="AM35" s="49">
        <f t="array" ref="AM35">-(IF(AM$2=1,Assumptions!$P36/12,-(SUMIF($D$2:$EE$2,AM$2-1,$D35:$EE35)/12)*(1+XLOOKUP(AM$2,Assumptions!$C$94:$M$94,Assumptions!$C$98:$M$98))))</f>
        <v>-85.87013008</v>
      </c>
      <c r="AN35" s="49">
        <f t="array" ref="AN35">-(IF(AN$2=1,Assumptions!$P36/12,-(SUMIF($D$2:$EE$2,AN$2-1,$D35:$EE35)/12)*(1+XLOOKUP(AN$2,Assumptions!$C$94:$M$94,Assumptions!$C$98:$M$98))))</f>
        <v>-88.44623399</v>
      </c>
      <c r="AO35" s="49">
        <f t="array" ref="AO35">-(IF(AO$2=1,Assumptions!$P36/12,-(SUMIF($D$2:$EE$2,AO$2-1,$D35:$EE35)/12)*(1+XLOOKUP(AO$2,Assumptions!$C$94:$M$94,Assumptions!$C$98:$M$98))))</f>
        <v>-88.44623399</v>
      </c>
      <c r="AP35" s="49">
        <f t="array" ref="AP35">-(IF(AP$2=1,Assumptions!$P36/12,-(SUMIF($D$2:$EE$2,AP$2-1,$D35:$EE35)/12)*(1+XLOOKUP(AP$2,Assumptions!$C$94:$M$94,Assumptions!$C$98:$M$98))))</f>
        <v>-88.44623399</v>
      </c>
      <c r="AQ35" s="49">
        <f t="array" ref="AQ35">-(IF(AQ$2=1,Assumptions!$P36/12,-(SUMIF($D$2:$EE$2,AQ$2-1,$D35:$EE35)/12)*(1+XLOOKUP(AQ$2,Assumptions!$C$94:$M$94,Assumptions!$C$98:$M$98))))</f>
        <v>-88.44623399</v>
      </c>
      <c r="AR35" s="49">
        <f t="array" ref="AR35">-(IF(AR$2=1,Assumptions!$P36/12,-(SUMIF($D$2:$EE$2,AR$2-1,$D35:$EE35)/12)*(1+XLOOKUP(AR$2,Assumptions!$C$94:$M$94,Assumptions!$C$98:$M$98))))</f>
        <v>-88.44623399</v>
      </c>
      <c r="AS35" s="49">
        <f t="array" ref="AS35">-(IF(AS$2=1,Assumptions!$P36/12,-(SUMIF($D$2:$EE$2,AS$2-1,$D35:$EE35)/12)*(1+XLOOKUP(AS$2,Assumptions!$C$94:$M$94,Assumptions!$C$98:$M$98))))</f>
        <v>-88.44623399</v>
      </c>
      <c r="AT35" s="49">
        <f t="array" ref="AT35">-(IF(AT$2=1,Assumptions!$P36/12,-(SUMIF($D$2:$EE$2,AT$2-1,$D35:$EE35)/12)*(1+XLOOKUP(AT$2,Assumptions!$C$94:$M$94,Assumptions!$C$98:$M$98))))</f>
        <v>-88.44623399</v>
      </c>
      <c r="AU35" s="49">
        <f t="array" ref="AU35">-(IF(AU$2=1,Assumptions!$P36/12,-(SUMIF($D$2:$EE$2,AU$2-1,$D35:$EE35)/12)*(1+XLOOKUP(AU$2,Assumptions!$C$94:$M$94,Assumptions!$C$98:$M$98))))</f>
        <v>-88.44623399</v>
      </c>
      <c r="AV35" s="49">
        <f t="array" ref="AV35">-(IF(AV$2=1,Assumptions!$P36/12,-(SUMIF($D$2:$EE$2,AV$2-1,$D35:$EE35)/12)*(1+XLOOKUP(AV$2,Assumptions!$C$94:$M$94,Assumptions!$C$98:$M$98))))</f>
        <v>-88.44623399</v>
      </c>
      <c r="AW35" s="49">
        <f t="array" ref="AW35">-(IF(AW$2=1,Assumptions!$P36/12,-(SUMIF($D$2:$EE$2,AW$2-1,$D35:$EE35)/12)*(1+XLOOKUP(AW$2,Assumptions!$C$94:$M$94,Assumptions!$C$98:$M$98))))</f>
        <v>-88.44623399</v>
      </c>
      <c r="AX35" s="49">
        <f t="array" ref="AX35">-(IF(AX$2=1,Assumptions!$P36/12,-(SUMIF($D$2:$EE$2,AX$2-1,$D35:$EE35)/12)*(1+XLOOKUP(AX$2,Assumptions!$C$94:$M$94,Assumptions!$C$98:$M$98))))</f>
        <v>-88.44623399</v>
      </c>
      <c r="AY35" s="49">
        <f t="array" ref="AY35">-(IF(AY$2=1,Assumptions!$P36/12,-(SUMIF($D$2:$EE$2,AY$2-1,$D35:$EE35)/12)*(1+XLOOKUP(AY$2,Assumptions!$C$94:$M$94,Assumptions!$C$98:$M$98))))</f>
        <v>-88.44623399</v>
      </c>
      <c r="AZ35" s="49">
        <f t="array" ref="AZ35">-(IF(AZ$2=1,Assumptions!$P36/12,-(SUMIF($D$2:$EE$2,AZ$2-1,$D35:$EE35)/12)*(1+XLOOKUP(AZ$2,Assumptions!$C$94:$M$94,Assumptions!$C$98:$M$98))))</f>
        <v>-91.09962101</v>
      </c>
      <c r="BA35" s="49">
        <f t="array" ref="BA35">-(IF(BA$2=1,Assumptions!$P36/12,-(SUMIF($D$2:$EE$2,BA$2-1,$D35:$EE35)/12)*(1+XLOOKUP(BA$2,Assumptions!$C$94:$M$94,Assumptions!$C$98:$M$98))))</f>
        <v>-91.09962101</v>
      </c>
      <c r="BB35" s="49">
        <f t="array" ref="BB35">-(IF(BB$2=1,Assumptions!$P36/12,-(SUMIF($D$2:$EE$2,BB$2-1,$D35:$EE35)/12)*(1+XLOOKUP(BB$2,Assumptions!$C$94:$M$94,Assumptions!$C$98:$M$98))))</f>
        <v>-91.09962101</v>
      </c>
      <c r="BC35" s="49">
        <f t="array" ref="BC35">-(IF(BC$2=1,Assumptions!$P36/12,-(SUMIF($D$2:$EE$2,BC$2-1,$D35:$EE35)/12)*(1+XLOOKUP(BC$2,Assumptions!$C$94:$M$94,Assumptions!$C$98:$M$98))))</f>
        <v>-91.09962101</v>
      </c>
      <c r="BD35" s="49">
        <f t="array" ref="BD35">-(IF(BD$2=1,Assumptions!$P36/12,-(SUMIF($D$2:$EE$2,BD$2-1,$D35:$EE35)/12)*(1+XLOOKUP(BD$2,Assumptions!$C$94:$M$94,Assumptions!$C$98:$M$98))))</f>
        <v>-91.09962101</v>
      </c>
      <c r="BE35" s="49">
        <f t="array" ref="BE35">-(IF(BE$2=1,Assumptions!$P36/12,-(SUMIF($D$2:$EE$2,BE$2-1,$D35:$EE35)/12)*(1+XLOOKUP(BE$2,Assumptions!$C$94:$M$94,Assumptions!$C$98:$M$98))))</f>
        <v>-91.09962101</v>
      </c>
      <c r="BF35" s="49">
        <f t="array" ref="BF35">-(IF(BF$2=1,Assumptions!$P36/12,-(SUMIF($D$2:$EE$2,BF$2-1,$D35:$EE35)/12)*(1+XLOOKUP(BF$2,Assumptions!$C$94:$M$94,Assumptions!$C$98:$M$98))))</f>
        <v>-91.09962101</v>
      </c>
      <c r="BG35" s="49">
        <f t="array" ref="BG35">-(IF(BG$2=1,Assumptions!$P36/12,-(SUMIF($D$2:$EE$2,BG$2-1,$D35:$EE35)/12)*(1+XLOOKUP(BG$2,Assumptions!$C$94:$M$94,Assumptions!$C$98:$M$98))))</f>
        <v>-91.09962101</v>
      </c>
      <c r="BH35" s="49">
        <f t="array" ref="BH35">-(IF(BH$2=1,Assumptions!$P36/12,-(SUMIF($D$2:$EE$2,BH$2-1,$D35:$EE35)/12)*(1+XLOOKUP(BH$2,Assumptions!$C$94:$M$94,Assumptions!$C$98:$M$98))))</f>
        <v>-91.09962101</v>
      </c>
      <c r="BI35" s="49">
        <f t="array" ref="BI35">-(IF(BI$2=1,Assumptions!$P36/12,-(SUMIF($D$2:$EE$2,BI$2-1,$D35:$EE35)/12)*(1+XLOOKUP(BI$2,Assumptions!$C$94:$M$94,Assumptions!$C$98:$M$98))))</f>
        <v>-91.09962101</v>
      </c>
      <c r="BJ35" s="49">
        <f t="array" ref="BJ35">-(IF(BJ$2=1,Assumptions!$P36/12,-(SUMIF($D$2:$EE$2,BJ$2-1,$D35:$EE35)/12)*(1+XLOOKUP(BJ$2,Assumptions!$C$94:$M$94,Assumptions!$C$98:$M$98))))</f>
        <v>-91.09962101</v>
      </c>
      <c r="BK35" s="49">
        <f t="array" ref="BK35">-(IF(BK$2=1,Assumptions!$P36/12,-(SUMIF($D$2:$EE$2,BK$2-1,$D35:$EE35)/12)*(1+XLOOKUP(BK$2,Assumptions!$C$94:$M$94,Assumptions!$C$98:$M$98))))</f>
        <v>-91.09962101</v>
      </c>
      <c r="BL35" s="49">
        <f t="array" ref="BL35">-(IF(BL$2=1,Assumptions!$P36/12,-(SUMIF($D$2:$EE$2,BL$2-1,$D35:$EE35)/12)*(1+XLOOKUP(BL$2,Assumptions!$C$94:$M$94,Assumptions!$C$98:$M$98))))</f>
        <v>-93.83260964</v>
      </c>
      <c r="BM35" s="49">
        <f t="array" ref="BM35">-(IF(BM$2=1,Assumptions!$P36/12,-(SUMIF($D$2:$EE$2,BM$2-1,$D35:$EE35)/12)*(1+XLOOKUP(BM$2,Assumptions!$C$94:$M$94,Assumptions!$C$98:$M$98))))</f>
        <v>-93.83260964</v>
      </c>
      <c r="BN35" s="49">
        <f t="array" ref="BN35">-(IF(BN$2=1,Assumptions!$P36/12,-(SUMIF($D$2:$EE$2,BN$2-1,$D35:$EE35)/12)*(1+XLOOKUP(BN$2,Assumptions!$C$94:$M$94,Assumptions!$C$98:$M$98))))</f>
        <v>-93.83260964</v>
      </c>
      <c r="BO35" s="49">
        <f t="array" ref="BO35">-(IF(BO$2=1,Assumptions!$P36/12,-(SUMIF($D$2:$EE$2,BO$2-1,$D35:$EE35)/12)*(1+XLOOKUP(BO$2,Assumptions!$C$94:$M$94,Assumptions!$C$98:$M$98))))</f>
        <v>-93.83260964</v>
      </c>
      <c r="BP35" s="49">
        <f t="array" ref="BP35">-(IF(BP$2=1,Assumptions!$P36/12,-(SUMIF($D$2:$EE$2,BP$2-1,$D35:$EE35)/12)*(1+XLOOKUP(BP$2,Assumptions!$C$94:$M$94,Assumptions!$C$98:$M$98))))</f>
        <v>-93.83260964</v>
      </c>
      <c r="BQ35" s="49">
        <f t="array" ref="BQ35">-(IF(BQ$2=1,Assumptions!$P36/12,-(SUMIF($D$2:$EE$2,BQ$2-1,$D35:$EE35)/12)*(1+XLOOKUP(BQ$2,Assumptions!$C$94:$M$94,Assumptions!$C$98:$M$98))))</f>
        <v>-93.83260964</v>
      </c>
      <c r="BR35" s="49">
        <f t="array" ref="BR35">-(IF(BR$2=1,Assumptions!$P36/12,-(SUMIF($D$2:$EE$2,BR$2-1,$D35:$EE35)/12)*(1+XLOOKUP(BR$2,Assumptions!$C$94:$M$94,Assumptions!$C$98:$M$98))))</f>
        <v>-93.83260964</v>
      </c>
      <c r="BS35" s="49">
        <f t="array" ref="BS35">-(IF(BS$2=1,Assumptions!$P36/12,-(SUMIF($D$2:$EE$2,BS$2-1,$D35:$EE35)/12)*(1+XLOOKUP(BS$2,Assumptions!$C$94:$M$94,Assumptions!$C$98:$M$98))))</f>
        <v>-93.83260964</v>
      </c>
      <c r="BT35" s="49">
        <f t="array" ref="BT35">-(IF(BT$2=1,Assumptions!$P36/12,-(SUMIF($D$2:$EE$2,BT$2-1,$D35:$EE35)/12)*(1+XLOOKUP(BT$2,Assumptions!$C$94:$M$94,Assumptions!$C$98:$M$98))))</f>
        <v>-93.83260964</v>
      </c>
      <c r="BU35" s="49">
        <f t="array" ref="BU35">-(IF(BU$2=1,Assumptions!$P36/12,-(SUMIF($D$2:$EE$2,BU$2-1,$D35:$EE35)/12)*(1+XLOOKUP(BU$2,Assumptions!$C$94:$M$94,Assumptions!$C$98:$M$98))))</f>
        <v>-93.83260964</v>
      </c>
      <c r="BV35" s="49">
        <f t="array" ref="BV35">-(IF(BV$2=1,Assumptions!$P36/12,-(SUMIF($D$2:$EE$2,BV$2-1,$D35:$EE35)/12)*(1+XLOOKUP(BV$2,Assumptions!$C$94:$M$94,Assumptions!$C$98:$M$98))))</f>
        <v>-93.83260964</v>
      </c>
      <c r="BW35" s="49">
        <f t="array" ref="BW35">-(IF(BW$2=1,Assumptions!$P36/12,-(SUMIF($D$2:$EE$2,BW$2-1,$D35:$EE35)/12)*(1+XLOOKUP(BW$2,Assumptions!$C$94:$M$94,Assumptions!$C$98:$M$98))))</f>
        <v>-93.83260964</v>
      </c>
      <c r="BX35" s="49">
        <f t="array" ref="BX35">-(IF(BX$2=1,Assumptions!$P36/12,-(SUMIF($D$2:$EE$2,BX$2-1,$D35:$EE35)/12)*(1+XLOOKUP(BX$2,Assumptions!$C$94:$M$94,Assumptions!$C$98:$M$98))))</f>
        <v>-96.64758792</v>
      </c>
      <c r="BY35" s="49">
        <f t="array" ref="BY35">-(IF(BY$2=1,Assumptions!$P36/12,-(SUMIF($D$2:$EE$2,BY$2-1,$D35:$EE35)/12)*(1+XLOOKUP(BY$2,Assumptions!$C$94:$M$94,Assumptions!$C$98:$M$98))))</f>
        <v>-96.64758792</v>
      </c>
      <c r="BZ35" s="49">
        <f t="array" ref="BZ35">-(IF(BZ$2=1,Assumptions!$P36/12,-(SUMIF($D$2:$EE$2,BZ$2-1,$D35:$EE35)/12)*(1+XLOOKUP(BZ$2,Assumptions!$C$94:$M$94,Assumptions!$C$98:$M$98))))</f>
        <v>-96.64758792</v>
      </c>
      <c r="CA35" s="49">
        <f t="array" ref="CA35">-(IF(CA$2=1,Assumptions!$P36/12,-(SUMIF($D$2:$EE$2,CA$2-1,$D35:$EE35)/12)*(1+XLOOKUP(CA$2,Assumptions!$C$94:$M$94,Assumptions!$C$98:$M$98))))</f>
        <v>-96.64758792</v>
      </c>
      <c r="CB35" s="49">
        <f t="array" ref="CB35">-(IF(CB$2=1,Assumptions!$P36/12,-(SUMIF($D$2:$EE$2,CB$2-1,$D35:$EE35)/12)*(1+XLOOKUP(CB$2,Assumptions!$C$94:$M$94,Assumptions!$C$98:$M$98))))</f>
        <v>-96.64758792</v>
      </c>
      <c r="CC35" s="49">
        <f t="array" ref="CC35">-(IF(CC$2=1,Assumptions!$P36/12,-(SUMIF($D$2:$EE$2,CC$2-1,$D35:$EE35)/12)*(1+XLOOKUP(CC$2,Assumptions!$C$94:$M$94,Assumptions!$C$98:$M$98))))</f>
        <v>-96.64758792</v>
      </c>
      <c r="CD35" s="49">
        <f t="array" ref="CD35">-(IF(CD$2=1,Assumptions!$P36/12,-(SUMIF($D$2:$EE$2,CD$2-1,$D35:$EE35)/12)*(1+XLOOKUP(CD$2,Assumptions!$C$94:$M$94,Assumptions!$C$98:$M$98))))</f>
        <v>-96.64758792</v>
      </c>
      <c r="CE35" s="49">
        <f t="array" ref="CE35">-(IF(CE$2=1,Assumptions!$P36/12,-(SUMIF($D$2:$EE$2,CE$2-1,$D35:$EE35)/12)*(1+XLOOKUP(CE$2,Assumptions!$C$94:$M$94,Assumptions!$C$98:$M$98))))</f>
        <v>-96.64758792</v>
      </c>
      <c r="CF35" s="49">
        <f t="array" ref="CF35">-(IF(CF$2=1,Assumptions!$P36/12,-(SUMIF($D$2:$EE$2,CF$2-1,$D35:$EE35)/12)*(1+XLOOKUP(CF$2,Assumptions!$C$94:$M$94,Assumptions!$C$98:$M$98))))</f>
        <v>-96.64758792</v>
      </c>
      <c r="CG35" s="49">
        <f t="array" ref="CG35">-(IF(CG$2=1,Assumptions!$P36/12,-(SUMIF($D$2:$EE$2,CG$2-1,$D35:$EE35)/12)*(1+XLOOKUP(CG$2,Assumptions!$C$94:$M$94,Assumptions!$C$98:$M$98))))</f>
        <v>-96.64758792</v>
      </c>
      <c r="CH35" s="49">
        <f t="array" ref="CH35">-(IF(CH$2=1,Assumptions!$P36/12,-(SUMIF($D$2:$EE$2,CH$2-1,$D35:$EE35)/12)*(1+XLOOKUP(CH$2,Assumptions!$C$94:$M$94,Assumptions!$C$98:$M$98))))</f>
        <v>-96.64758792</v>
      </c>
      <c r="CI35" s="49">
        <f t="array" ref="CI35">-(IF(CI$2=1,Assumptions!$P36/12,-(SUMIF($D$2:$EE$2,CI$2-1,$D35:$EE35)/12)*(1+XLOOKUP(CI$2,Assumptions!$C$94:$M$94,Assumptions!$C$98:$M$98))))</f>
        <v>-96.64758792</v>
      </c>
      <c r="CJ35" s="49">
        <f t="array" ref="CJ35">-(IF(CJ$2=1,Assumptions!$P36/12,-(SUMIF($D$2:$EE$2,CJ$2-1,$D35:$EE35)/12)*(1+XLOOKUP(CJ$2,Assumptions!$C$94:$M$94,Assumptions!$C$98:$M$98))))</f>
        <v>-99.54701556</v>
      </c>
      <c r="CK35" s="49">
        <f t="array" ref="CK35">-(IF(CK$2=1,Assumptions!$P36/12,-(SUMIF($D$2:$EE$2,CK$2-1,$D35:$EE35)/12)*(1+XLOOKUP(CK$2,Assumptions!$C$94:$M$94,Assumptions!$C$98:$M$98))))</f>
        <v>-99.54701556</v>
      </c>
      <c r="CL35" s="49">
        <f t="array" ref="CL35">-(IF(CL$2=1,Assumptions!$P36/12,-(SUMIF($D$2:$EE$2,CL$2-1,$D35:$EE35)/12)*(1+XLOOKUP(CL$2,Assumptions!$C$94:$M$94,Assumptions!$C$98:$M$98))))</f>
        <v>-99.54701556</v>
      </c>
      <c r="CM35" s="49">
        <f t="array" ref="CM35">-(IF(CM$2=1,Assumptions!$P36/12,-(SUMIF($D$2:$EE$2,CM$2-1,$D35:$EE35)/12)*(1+XLOOKUP(CM$2,Assumptions!$C$94:$M$94,Assumptions!$C$98:$M$98))))</f>
        <v>-99.54701556</v>
      </c>
      <c r="CN35" s="49">
        <f t="array" ref="CN35">-(IF(CN$2=1,Assumptions!$P36/12,-(SUMIF($D$2:$EE$2,CN$2-1,$D35:$EE35)/12)*(1+XLOOKUP(CN$2,Assumptions!$C$94:$M$94,Assumptions!$C$98:$M$98))))</f>
        <v>-99.54701556</v>
      </c>
      <c r="CO35" s="49">
        <f t="array" ref="CO35">-(IF(CO$2=1,Assumptions!$P36/12,-(SUMIF($D$2:$EE$2,CO$2-1,$D35:$EE35)/12)*(1+XLOOKUP(CO$2,Assumptions!$C$94:$M$94,Assumptions!$C$98:$M$98))))</f>
        <v>-99.54701556</v>
      </c>
      <c r="CP35" s="49">
        <f t="array" ref="CP35">-(IF(CP$2=1,Assumptions!$P36/12,-(SUMIF($D$2:$EE$2,CP$2-1,$D35:$EE35)/12)*(1+XLOOKUP(CP$2,Assumptions!$C$94:$M$94,Assumptions!$C$98:$M$98))))</f>
        <v>-99.54701556</v>
      </c>
      <c r="CQ35" s="49">
        <f t="array" ref="CQ35">-(IF(CQ$2=1,Assumptions!$P36/12,-(SUMIF($D$2:$EE$2,CQ$2-1,$D35:$EE35)/12)*(1+XLOOKUP(CQ$2,Assumptions!$C$94:$M$94,Assumptions!$C$98:$M$98))))</f>
        <v>-99.54701556</v>
      </c>
      <c r="CR35" s="49">
        <f t="array" ref="CR35">-(IF(CR$2=1,Assumptions!$P36/12,-(SUMIF($D$2:$EE$2,CR$2-1,$D35:$EE35)/12)*(1+XLOOKUP(CR$2,Assumptions!$C$94:$M$94,Assumptions!$C$98:$M$98))))</f>
        <v>-99.54701556</v>
      </c>
      <c r="CS35" s="49">
        <f t="array" ref="CS35">-(IF(CS$2=1,Assumptions!$P36/12,-(SUMIF($D$2:$EE$2,CS$2-1,$D35:$EE35)/12)*(1+XLOOKUP(CS$2,Assumptions!$C$94:$M$94,Assumptions!$C$98:$M$98))))</f>
        <v>-99.54701556</v>
      </c>
      <c r="CT35" s="49">
        <f t="array" ref="CT35">-(IF(CT$2=1,Assumptions!$P36/12,-(SUMIF($D$2:$EE$2,CT$2-1,$D35:$EE35)/12)*(1+XLOOKUP(CT$2,Assumptions!$C$94:$M$94,Assumptions!$C$98:$M$98))))</f>
        <v>-99.54701556</v>
      </c>
      <c r="CU35" s="49">
        <f t="array" ref="CU35">-(IF(CU$2=1,Assumptions!$P36/12,-(SUMIF($D$2:$EE$2,CU$2-1,$D35:$EE35)/12)*(1+XLOOKUP(CU$2,Assumptions!$C$94:$M$94,Assumptions!$C$98:$M$98))))</f>
        <v>-99.54701556</v>
      </c>
      <c r="CV35" s="49">
        <f t="array" ref="CV35">-(IF(CV$2=1,Assumptions!$P36/12,-(SUMIF($D$2:$EE$2,CV$2-1,$D35:$EE35)/12)*(1+XLOOKUP(CV$2,Assumptions!$C$94:$M$94,Assumptions!$C$98:$M$98))))</f>
        <v>-102.533426</v>
      </c>
      <c r="CW35" s="49">
        <f t="array" ref="CW35">-(IF(CW$2=1,Assumptions!$P36/12,-(SUMIF($D$2:$EE$2,CW$2-1,$D35:$EE35)/12)*(1+XLOOKUP(CW$2,Assumptions!$C$94:$M$94,Assumptions!$C$98:$M$98))))</f>
        <v>-102.533426</v>
      </c>
      <c r="CX35" s="49">
        <f t="array" ref="CX35">-(IF(CX$2=1,Assumptions!$P36/12,-(SUMIF($D$2:$EE$2,CX$2-1,$D35:$EE35)/12)*(1+XLOOKUP(CX$2,Assumptions!$C$94:$M$94,Assumptions!$C$98:$M$98))))</f>
        <v>-102.533426</v>
      </c>
      <c r="CY35" s="49">
        <f t="array" ref="CY35">-(IF(CY$2=1,Assumptions!$P36/12,-(SUMIF($D$2:$EE$2,CY$2-1,$D35:$EE35)/12)*(1+XLOOKUP(CY$2,Assumptions!$C$94:$M$94,Assumptions!$C$98:$M$98))))</f>
        <v>-102.533426</v>
      </c>
      <c r="CZ35" s="49">
        <f t="array" ref="CZ35">-(IF(CZ$2=1,Assumptions!$P36/12,-(SUMIF($D$2:$EE$2,CZ$2-1,$D35:$EE35)/12)*(1+XLOOKUP(CZ$2,Assumptions!$C$94:$M$94,Assumptions!$C$98:$M$98))))</f>
        <v>-102.533426</v>
      </c>
      <c r="DA35" s="49">
        <f t="array" ref="DA35">-(IF(DA$2=1,Assumptions!$P36/12,-(SUMIF($D$2:$EE$2,DA$2-1,$D35:$EE35)/12)*(1+XLOOKUP(DA$2,Assumptions!$C$94:$M$94,Assumptions!$C$98:$M$98))))</f>
        <v>-102.533426</v>
      </c>
      <c r="DB35" s="49">
        <f t="array" ref="DB35">-(IF(DB$2=1,Assumptions!$P36/12,-(SUMIF($D$2:$EE$2,DB$2-1,$D35:$EE35)/12)*(1+XLOOKUP(DB$2,Assumptions!$C$94:$M$94,Assumptions!$C$98:$M$98))))</f>
        <v>-102.533426</v>
      </c>
      <c r="DC35" s="49">
        <f t="array" ref="DC35">-(IF(DC$2=1,Assumptions!$P36/12,-(SUMIF($D$2:$EE$2,DC$2-1,$D35:$EE35)/12)*(1+XLOOKUP(DC$2,Assumptions!$C$94:$M$94,Assumptions!$C$98:$M$98))))</f>
        <v>-102.533426</v>
      </c>
      <c r="DD35" s="49">
        <f t="array" ref="DD35">-(IF(DD$2=1,Assumptions!$P36/12,-(SUMIF($D$2:$EE$2,DD$2-1,$D35:$EE35)/12)*(1+XLOOKUP(DD$2,Assumptions!$C$94:$M$94,Assumptions!$C$98:$M$98))))</f>
        <v>-102.533426</v>
      </c>
      <c r="DE35" s="49">
        <f t="array" ref="DE35">-(IF(DE$2=1,Assumptions!$P36/12,-(SUMIF($D$2:$EE$2,DE$2-1,$D35:$EE35)/12)*(1+XLOOKUP(DE$2,Assumptions!$C$94:$M$94,Assumptions!$C$98:$M$98))))</f>
        <v>-102.533426</v>
      </c>
      <c r="DF35" s="49">
        <f t="array" ref="DF35">-(IF(DF$2=1,Assumptions!$P36/12,-(SUMIF($D$2:$EE$2,DF$2-1,$D35:$EE35)/12)*(1+XLOOKUP(DF$2,Assumptions!$C$94:$M$94,Assumptions!$C$98:$M$98))))</f>
        <v>-102.533426</v>
      </c>
      <c r="DG35" s="49">
        <f t="array" ref="DG35">-(IF(DG$2=1,Assumptions!$P36/12,-(SUMIF($D$2:$EE$2,DG$2-1,$D35:$EE35)/12)*(1+XLOOKUP(DG$2,Assumptions!$C$94:$M$94,Assumptions!$C$98:$M$98))))</f>
        <v>-102.533426</v>
      </c>
      <c r="DH35" s="49">
        <f t="array" ref="DH35">-(IF(DH$2=1,Assumptions!$P36/12,-(SUMIF($D$2:$EE$2,DH$2-1,$D35:$EE35)/12)*(1+XLOOKUP(DH$2,Assumptions!$C$94:$M$94,Assumptions!$C$98:$M$98))))</f>
        <v>-105.6094288</v>
      </c>
      <c r="DI35" s="49">
        <f t="array" ref="DI35">-(IF(DI$2=1,Assumptions!$P36/12,-(SUMIF($D$2:$EE$2,DI$2-1,$D35:$EE35)/12)*(1+XLOOKUP(DI$2,Assumptions!$C$94:$M$94,Assumptions!$C$98:$M$98))))</f>
        <v>-105.6094288</v>
      </c>
      <c r="DJ35" s="49">
        <f t="array" ref="DJ35">-(IF(DJ$2=1,Assumptions!$P36/12,-(SUMIF($D$2:$EE$2,DJ$2-1,$D35:$EE35)/12)*(1+XLOOKUP(DJ$2,Assumptions!$C$94:$M$94,Assumptions!$C$98:$M$98))))</f>
        <v>-105.6094288</v>
      </c>
      <c r="DK35" s="49">
        <f t="array" ref="DK35">-(IF(DK$2=1,Assumptions!$P36/12,-(SUMIF($D$2:$EE$2,DK$2-1,$D35:$EE35)/12)*(1+XLOOKUP(DK$2,Assumptions!$C$94:$M$94,Assumptions!$C$98:$M$98))))</f>
        <v>-105.6094288</v>
      </c>
      <c r="DL35" s="49">
        <f t="array" ref="DL35">-(IF(DL$2=1,Assumptions!$P36/12,-(SUMIF($D$2:$EE$2,DL$2-1,$D35:$EE35)/12)*(1+XLOOKUP(DL$2,Assumptions!$C$94:$M$94,Assumptions!$C$98:$M$98))))</f>
        <v>-105.6094288</v>
      </c>
      <c r="DM35" s="49">
        <f t="array" ref="DM35">-(IF(DM$2=1,Assumptions!$P36/12,-(SUMIF($D$2:$EE$2,DM$2-1,$D35:$EE35)/12)*(1+XLOOKUP(DM$2,Assumptions!$C$94:$M$94,Assumptions!$C$98:$M$98))))</f>
        <v>-105.6094288</v>
      </c>
      <c r="DN35" s="49">
        <f t="array" ref="DN35">-(IF(DN$2=1,Assumptions!$P36/12,-(SUMIF($D$2:$EE$2,DN$2-1,$D35:$EE35)/12)*(1+XLOOKUP(DN$2,Assumptions!$C$94:$M$94,Assumptions!$C$98:$M$98))))</f>
        <v>-105.6094288</v>
      </c>
      <c r="DO35" s="49">
        <f t="array" ref="DO35">-(IF(DO$2=1,Assumptions!$P36/12,-(SUMIF($D$2:$EE$2,DO$2-1,$D35:$EE35)/12)*(1+XLOOKUP(DO$2,Assumptions!$C$94:$M$94,Assumptions!$C$98:$M$98))))</f>
        <v>-105.6094288</v>
      </c>
      <c r="DP35" s="49">
        <f t="array" ref="DP35">-(IF(DP$2=1,Assumptions!$P36/12,-(SUMIF($D$2:$EE$2,DP$2-1,$D35:$EE35)/12)*(1+XLOOKUP(DP$2,Assumptions!$C$94:$M$94,Assumptions!$C$98:$M$98))))</f>
        <v>-105.6094288</v>
      </c>
      <c r="DQ35" s="49">
        <f t="array" ref="DQ35">-(IF(DQ$2=1,Assumptions!$P36/12,-(SUMIF($D$2:$EE$2,DQ$2-1,$D35:$EE35)/12)*(1+XLOOKUP(DQ$2,Assumptions!$C$94:$M$94,Assumptions!$C$98:$M$98))))</f>
        <v>-105.6094288</v>
      </c>
      <c r="DR35" s="49">
        <f t="array" ref="DR35">-(IF(DR$2=1,Assumptions!$P36/12,-(SUMIF($D$2:$EE$2,DR$2-1,$D35:$EE35)/12)*(1+XLOOKUP(DR$2,Assumptions!$C$94:$M$94,Assumptions!$C$98:$M$98))))</f>
        <v>-105.6094288</v>
      </c>
      <c r="DS35" s="49">
        <f t="array" ref="DS35">-(IF(DS$2=1,Assumptions!$P36/12,-(SUMIF($D$2:$EE$2,DS$2-1,$D35:$EE35)/12)*(1+XLOOKUP(DS$2,Assumptions!$C$94:$M$94,Assumptions!$C$98:$M$98))))</f>
        <v>-105.6094288</v>
      </c>
      <c r="DT35" s="49">
        <f t="array" ref="DT35">-(IF(DT$2=1,Assumptions!$P36/12,-(SUMIF($D$2:$EE$2,DT$2-1,$D35:$EE35)/12)*(1+XLOOKUP(DT$2,Assumptions!$C$94:$M$94,Assumptions!$C$98:$M$98))))</f>
        <v>-108.7777117</v>
      </c>
      <c r="DU35" s="49">
        <f t="array" ref="DU35">-(IF(DU$2=1,Assumptions!$P36/12,-(SUMIF($D$2:$EE$2,DU$2-1,$D35:$EE35)/12)*(1+XLOOKUP(DU$2,Assumptions!$C$94:$M$94,Assumptions!$C$98:$M$98))))</f>
        <v>-108.7777117</v>
      </c>
      <c r="DV35" s="49">
        <f t="array" ref="DV35">-(IF(DV$2=1,Assumptions!$P36/12,-(SUMIF($D$2:$EE$2,DV$2-1,$D35:$EE35)/12)*(1+XLOOKUP(DV$2,Assumptions!$C$94:$M$94,Assumptions!$C$98:$M$98))))</f>
        <v>-108.7777117</v>
      </c>
      <c r="DW35" s="49">
        <f t="array" ref="DW35">-(IF(DW$2=1,Assumptions!$P36/12,-(SUMIF($D$2:$EE$2,DW$2-1,$D35:$EE35)/12)*(1+XLOOKUP(DW$2,Assumptions!$C$94:$M$94,Assumptions!$C$98:$M$98))))</f>
        <v>-108.7777117</v>
      </c>
      <c r="DX35" s="49">
        <f t="array" ref="DX35">-(IF(DX$2=1,Assumptions!$P36/12,-(SUMIF($D$2:$EE$2,DX$2-1,$D35:$EE35)/12)*(1+XLOOKUP(DX$2,Assumptions!$C$94:$M$94,Assumptions!$C$98:$M$98))))</f>
        <v>-108.7777117</v>
      </c>
      <c r="DY35" s="49">
        <f t="array" ref="DY35">-(IF(DY$2=1,Assumptions!$P36/12,-(SUMIF($D$2:$EE$2,DY$2-1,$D35:$EE35)/12)*(1+XLOOKUP(DY$2,Assumptions!$C$94:$M$94,Assumptions!$C$98:$M$98))))</f>
        <v>-108.7777117</v>
      </c>
      <c r="DZ35" s="49">
        <f t="array" ref="DZ35">-(IF(DZ$2=1,Assumptions!$P36/12,-(SUMIF($D$2:$EE$2,DZ$2-1,$D35:$EE35)/12)*(1+XLOOKUP(DZ$2,Assumptions!$C$94:$M$94,Assumptions!$C$98:$M$98))))</f>
        <v>-108.7777117</v>
      </c>
      <c r="EA35" s="49">
        <f t="array" ref="EA35">-(IF(EA$2=1,Assumptions!$P36/12,-(SUMIF($D$2:$EE$2,EA$2-1,$D35:$EE35)/12)*(1+XLOOKUP(EA$2,Assumptions!$C$94:$M$94,Assumptions!$C$98:$M$98))))</f>
        <v>-108.7777117</v>
      </c>
      <c r="EB35" s="49">
        <f t="array" ref="EB35">-(IF(EB$2=1,Assumptions!$P36/12,-(SUMIF($D$2:$EE$2,EB$2-1,$D35:$EE35)/12)*(1+XLOOKUP(EB$2,Assumptions!$C$94:$M$94,Assumptions!$C$98:$M$98))))</f>
        <v>-108.7777117</v>
      </c>
      <c r="EC35" s="49">
        <f t="array" ref="EC35">-(IF(EC$2=1,Assumptions!$P36/12,-(SUMIF($D$2:$EE$2,EC$2-1,$D35:$EE35)/12)*(1+XLOOKUP(EC$2,Assumptions!$C$94:$M$94,Assumptions!$C$98:$M$98))))</f>
        <v>-108.7777117</v>
      </c>
      <c r="ED35" s="49">
        <f t="array" ref="ED35">-(IF(ED$2=1,Assumptions!$P36/12,-(SUMIF($D$2:$EE$2,ED$2-1,$D35:$EE35)/12)*(1+XLOOKUP(ED$2,Assumptions!$C$94:$M$94,Assumptions!$C$98:$M$98))))</f>
        <v>-108.7777117</v>
      </c>
      <c r="EE35" s="49">
        <f t="array" ref="EE35">-(IF(EE$2=1,Assumptions!$P36/12,-(SUMIF($D$2:$EE$2,EE$2-1,$D35:$EE35)/12)*(1+XLOOKUP(EE$2,Assumptions!$C$94:$M$94,Assumptions!$C$98:$M$98))))</f>
        <v>-108.7777117</v>
      </c>
    </row>
    <row r="36" ht="15.75" customHeight="1">
      <c r="A36" s="1"/>
      <c r="B36" s="85"/>
      <c r="C36" s="42" t="str">
        <f>Assumptions!J37</f>
        <v>Total Operating Expenses</v>
      </c>
      <c r="D36" s="203">
        <f t="shared" ref="D36:EE36" si="6">SUM(D24:D35)</f>
        <v>-8892.620964</v>
      </c>
      <c r="E36" s="203">
        <f t="shared" si="6"/>
        <v>-8892.620964</v>
      </c>
      <c r="F36" s="203">
        <f t="shared" si="6"/>
        <v>-8892.620964</v>
      </c>
      <c r="G36" s="203">
        <f t="shared" si="6"/>
        <v>-8892.620964</v>
      </c>
      <c r="H36" s="203">
        <f t="shared" si="6"/>
        <v>-8892.620964</v>
      </c>
      <c r="I36" s="203">
        <f t="shared" si="6"/>
        <v>-8892.620964</v>
      </c>
      <c r="J36" s="203">
        <f t="shared" si="6"/>
        <v>-8892.620964</v>
      </c>
      <c r="K36" s="203">
        <f t="shared" si="6"/>
        <v>-8892.620964</v>
      </c>
      <c r="L36" s="203">
        <f t="shared" si="6"/>
        <v>-8892.620964</v>
      </c>
      <c r="M36" s="203">
        <f t="shared" si="6"/>
        <v>-8892.620964</v>
      </c>
      <c r="N36" s="203">
        <f t="shared" si="6"/>
        <v>-8892.620964</v>
      </c>
      <c r="O36" s="203">
        <f t="shared" si="6"/>
        <v>-8892.620964</v>
      </c>
      <c r="P36" s="203">
        <f t="shared" si="6"/>
        <v>-9233.638975</v>
      </c>
      <c r="Q36" s="203">
        <f t="shared" si="6"/>
        <v>-9233.638975</v>
      </c>
      <c r="R36" s="203">
        <f t="shared" si="6"/>
        <v>-9233.638975</v>
      </c>
      <c r="S36" s="203">
        <f t="shared" si="6"/>
        <v>-9233.638975</v>
      </c>
      <c r="T36" s="203">
        <f t="shared" si="6"/>
        <v>-9233.638975</v>
      </c>
      <c r="U36" s="203">
        <f t="shared" si="6"/>
        <v>-9233.638975</v>
      </c>
      <c r="V36" s="203">
        <f t="shared" si="6"/>
        <v>-9233.638975</v>
      </c>
      <c r="W36" s="203">
        <f t="shared" si="6"/>
        <v>-9233.638975</v>
      </c>
      <c r="X36" s="203">
        <f t="shared" si="6"/>
        <v>-9233.638975</v>
      </c>
      <c r="Y36" s="203">
        <f t="shared" si="6"/>
        <v>-9233.638975</v>
      </c>
      <c r="Z36" s="203">
        <f t="shared" si="6"/>
        <v>-9233.638975</v>
      </c>
      <c r="AA36" s="203">
        <f t="shared" si="6"/>
        <v>-9233.638975</v>
      </c>
      <c r="AB36" s="203">
        <f t="shared" si="6"/>
        <v>-9476.518941</v>
      </c>
      <c r="AC36" s="203">
        <f t="shared" si="6"/>
        <v>-9476.518941</v>
      </c>
      <c r="AD36" s="203">
        <f t="shared" si="6"/>
        <v>-9476.518941</v>
      </c>
      <c r="AE36" s="203">
        <f t="shared" si="6"/>
        <v>-9476.518941</v>
      </c>
      <c r="AF36" s="203">
        <f t="shared" si="6"/>
        <v>-9476.518941</v>
      </c>
      <c r="AG36" s="203">
        <f t="shared" si="6"/>
        <v>-9476.518941</v>
      </c>
      <c r="AH36" s="203">
        <f t="shared" si="6"/>
        <v>-9476.518941</v>
      </c>
      <c r="AI36" s="203">
        <f t="shared" si="6"/>
        <v>-9476.518941</v>
      </c>
      <c r="AJ36" s="203">
        <f t="shared" si="6"/>
        <v>-9476.518941</v>
      </c>
      <c r="AK36" s="203">
        <f t="shared" si="6"/>
        <v>-9476.518941</v>
      </c>
      <c r="AL36" s="203">
        <f t="shared" si="6"/>
        <v>-9476.518941</v>
      </c>
      <c r="AM36" s="203">
        <f t="shared" si="6"/>
        <v>-9476.518941</v>
      </c>
      <c r="AN36" s="203">
        <f t="shared" si="6"/>
        <v>-9726.002722</v>
      </c>
      <c r="AO36" s="203">
        <f t="shared" si="6"/>
        <v>-9726.002722</v>
      </c>
      <c r="AP36" s="203">
        <f t="shared" si="6"/>
        <v>-9726.002722</v>
      </c>
      <c r="AQ36" s="203">
        <f t="shared" si="6"/>
        <v>-9726.002722</v>
      </c>
      <c r="AR36" s="203">
        <f t="shared" si="6"/>
        <v>-9726.002722</v>
      </c>
      <c r="AS36" s="203">
        <f t="shared" si="6"/>
        <v>-9726.002722</v>
      </c>
      <c r="AT36" s="203">
        <f t="shared" si="6"/>
        <v>-9726.002722</v>
      </c>
      <c r="AU36" s="203">
        <f t="shared" si="6"/>
        <v>-9726.002722</v>
      </c>
      <c r="AV36" s="203">
        <f t="shared" si="6"/>
        <v>-9726.002722</v>
      </c>
      <c r="AW36" s="203">
        <f t="shared" si="6"/>
        <v>-9726.002722</v>
      </c>
      <c r="AX36" s="203">
        <f t="shared" si="6"/>
        <v>-9726.002722</v>
      </c>
      <c r="AY36" s="203">
        <f t="shared" si="6"/>
        <v>-9726.002722</v>
      </c>
      <c r="AZ36" s="203">
        <f t="shared" si="6"/>
        <v>-10017.7828</v>
      </c>
      <c r="BA36" s="203">
        <f t="shared" si="6"/>
        <v>-10017.7828</v>
      </c>
      <c r="BB36" s="203">
        <f t="shared" si="6"/>
        <v>-10017.7828</v>
      </c>
      <c r="BC36" s="203">
        <f t="shared" si="6"/>
        <v>-10017.7828</v>
      </c>
      <c r="BD36" s="203">
        <f t="shared" si="6"/>
        <v>-10017.7828</v>
      </c>
      <c r="BE36" s="203">
        <f t="shared" si="6"/>
        <v>-10017.7828</v>
      </c>
      <c r="BF36" s="203">
        <f t="shared" si="6"/>
        <v>-10017.7828</v>
      </c>
      <c r="BG36" s="203">
        <f t="shared" si="6"/>
        <v>-10017.7828</v>
      </c>
      <c r="BH36" s="203">
        <f t="shared" si="6"/>
        <v>-10017.7828</v>
      </c>
      <c r="BI36" s="203">
        <f t="shared" si="6"/>
        <v>-10017.7828</v>
      </c>
      <c r="BJ36" s="203">
        <f t="shared" si="6"/>
        <v>-10017.7828</v>
      </c>
      <c r="BK36" s="203">
        <f t="shared" si="6"/>
        <v>-10017.7828</v>
      </c>
      <c r="BL36" s="203">
        <f t="shared" si="6"/>
        <v>-10318.31629</v>
      </c>
      <c r="BM36" s="203">
        <f t="shared" si="6"/>
        <v>-10318.31629</v>
      </c>
      <c r="BN36" s="203">
        <f t="shared" si="6"/>
        <v>-10318.31629</v>
      </c>
      <c r="BO36" s="203">
        <f t="shared" si="6"/>
        <v>-10318.31629</v>
      </c>
      <c r="BP36" s="203">
        <f t="shared" si="6"/>
        <v>-10318.31629</v>
      </c>
      <c r="BQ36" s="203">
        <f t="shared" si="6"/>
        <v>-10318.31629</v>
      </c>
      <c r="BR36" s="203">
        <f t="shared" si="6"/>
        <v>-10318.31629</v>
      </c>
      <c r="BS36" s="203">
        <f t="shared" si="6"/>
        <v>-10318.31629</v>
      </c>
      <c r="BT36" s="203">
        <f t="shared" si="6"/>
        <v>-10318.31629</v>
      </c>
      <c r="BU36" s="203">
        <f t="shared" si="6"/>
        <v>-10318.31629</v>
      </c>
      <c r="BV36" s="203">
        <f t="shared" si="6"/>
        <v>-10318.31629</v>
      </c>
      <c r="BW36" s="203">
        <f t="shared" si="6"/>
        <v>-10318.31629</v>
      </c>
      <c r="BX36" s="203">
        <f t="shared" si="6"/>
        <v>-10627.86578</v>
      </c>
      <c r="BY36" s="203">
        <f t="shared" si="6"/>
        <v>-10627.86578</v>
      </c>
      <c r="BZ36" s="203">
        <f t="shared" si="6"/>
        <v>-10627.86578</v>
      </c>
      <c r="CA36" s="203">
        <f t="shared" si="6"/>
        <v>-10627.86578</v>
      </c>
      <c r="CB36" s="203">
        <f t="shared" si="6"/>
        <v>-10627.86578</v>
      </c>
      <c r="CC36" s="203">
        <f t="shared" si="6"/>
        <v>-10627.86578</v>
      </c>
      <c r="CD36" s="203">
        <f t="shared" si="6"/>
        <v>-10627.86578</v>
      </c>
      <c r="CE36" s="203">
        <f t="shared" si="6"/>
        <v>-10627.86578</v>
      </c>
      <c r="CF36" s="203">
        <f t="shared" si="6"/>
        <v>-10627.86578</v>
      </c>
      <c r="CG36" s="203">
        <f t="shared" si="6"/>
        <v>-10627.86578</v>
      </c>
      <c r="CH36" s="203">
        <f t="shared" si="6"/>
        <v>-10627.86578</v>
      </c>
      <c r="CI36" s="203">
        <f t="shared" si="6"/>
        <v>-10627.86578</v>
      </c>
      <c r="CJ36" s="203">
        <f t="shared" si="6"/>
        <v>-10946.70175</v>
      </c>
      <c r="CK36" s="203">
        <f t="shared" si="6"/>
        <v>-10946.70175</v>
      </c>
      <c r="CL36" s="203">
        <f t="shared" si="6"/>
        <v>-10946.70175</v>
      </c>
      <c r="CM36" s="203">
        <f t="shared" si="6"/>
        <v>-10946.70175</v>
      </c>
      <c r="CN36" s="203">
        <f t="shared" si="6"/>
        <v>-10946.70175</v>
      </c>
      <c r="CO36" s="203">
        <f t="shared" si="6"/>
        <v>-10946.70175</v>
      </c>
      <c r="CP36" s="203">
        <f t="shared" si="6"/>
        <v>-10946.70175</v>
      </c>
      <c r="CQ36" s="203">
        <f t="shared" si="6"/>
        <v>-10946.70175</v>
      </c>
      <c r="CR36" s="203">
        <f t="shared" si="6"/>
        <v>-10946.70175</v>
      </c>
      <c r="CS36" s="203">
        <f t="shared" si="6"/>
        <v>-10946.70175</v>
      </c>
      <c r="CT36" s="203">
        <f t="shared" si="6"/>
        <v>-10946.70175</v>
      </c>
      <c r="CU36" s="203">
        <f t="shared" si="6"/>
        <v>-10946.70175</v>
      </c>
      <c r="CV36" s="203">
        <f t="shared" si="6"/>
        <v>-11275.1028</v>
      </c>
      <c r="CW36" s="203">
        <f t="shared" si="6"/>
        <v>-11275.1028</v>
      </c>
      <c r="CX36" s="203">
        <f t="shared" si="6"/>
        <v>-11275.1028</v>
      </c>
      <c r="CY36" s="203">
        <f t="shared" si="6"/>
        <v>-11275.1028</v>
      </c>
      <c r="CZ36" s="203">
        <f t="shared" si="6"/>
        <v>-11275.1028</v>
      </c>
      <c r="DA36" s="203">
        <f t="shared" si="6"/>
        <v>-11275.1028</v>
      </c>
      <c r="DB36" s="203">
        <f t="shared" si="6"/>
        <v>-11275.1028</v>
      </c>
      <c r="DC36" s="203">
        <f t="shared" si="6"/>
        <v>-11275.1028</v>
      </c>
      <c r="DD36" s="203">
        <f t="shared" si="6"/>
        <v>-11275.1028</v>
      </c>
      <c r="DE36" s="203">
        <f t="shared" si="6"/>
        <v>-11275.1028</v>
      </c>
      <c r="DF36" s="203">
        <f t="shared" si="6"/>
        <v>-11275.1028</v>
      </c>
      <c r="DG36" s="203">
        <f t="shared" si="6"/>
        <v>-11275.1028</v>
      </c>
      <c r="DH36" s="203">
        <f t="shared" si="6"/>
        <v>-11613.35589</v>
      </c>
      <c r="DI36" s="203">
        <f t="shared" si="6"/>
        <v>-11613.35589</v>
      </c>
      <c r="DJ36" s="203">
        <f t="shared" si="6"/>
        <v>-11613.35589</v>
      </c>
      <c r="DK36" s="203">
        <f t="shared" si="6"/>
        <v>-11613.35589</v>
      </c>
      <c r="DL36" s="203">
        <f t="shared" si="6"/>
        <v>-11613.35589</v>
      </c>
      <c r="DM36" s="203">
        <f t="shared" si="6"/>
        <v>-11613.35589</v>
      </c>
      <c r="DN36" s="203">
        <f t="shared" si="6"/>
        <v>-11613.35589</v>
      </c>
      <c r="DO36" s="203">
        <f t="shared" si="6"/>
        <v>-11613.35589</v>
      </c>
      <c r="DP36" s="203">
        <f t="shared" si="6"/>
        <v>-11613.35589</v>
      </c>
      <c r="DQ36" s="203">
        <f t="shared" si="6"/>
        <v>-11613.35589</v>
      </c>
      <c r="DR36" s="203">
        <f t="shared" si="6"/>
        <v>-11613.35589</v>
      </c>
      <c r="DS36" s="203">
        <f t="shared" si="6"/>
        <v>-11613.35589</v>
      </c>
      <c r="DT36" s="203">
        <f t="shared" si="6"/>
        <v>-11825.28659</v>
      </c>
      <c r="DU36" s="203">
        <f t="shared" si="6"/>
        <v>-11825.28659</v>
      </c>
      <c r="DV36" s="203">
        <f t="shared" si="6"/>
        <v>-11825.28659</v>
      </c>
      <c r="DW36" s="203">
        <f t="shared" si="6"/>
        <v>-11825.28659</v>
      </c>
      <c r="DX36" s="203">
        <f t="shared" si="6"/>
        <v>-11825.28659</v>
      </c>
      <c r="DY36" s="203">
        <f t="shared" si="6"/>
        <v>-11825.28659</v>
      </c>
      <c r="DZ36" s="203">
        <f t="shared" si="6"/>
        <v>-11825.28659</v>
      </c>
      <c r="EA36" s="203">
        <f t="shared" si="6"/>
        <v>-11825.28659</v>
      </c>
      <c r="EB36" s="203">
        <f t="shared" si="6"/>
        <v>-11825.28659</v>
      </c>
      <c r="EC36" s="203">
        <f t="shared" si="6"/>
        <v>-11825.28659</v>
      </c>
      <c r="ED36" s="203">
        <f t="shared" si="6"/>
        <v>-11825.28659</v>
      </c>
      <c r="EE36" s="203">
        <f t="shared" si="6"/>
        <v>-11825.28659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Assumptions!J39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18239.05524</v>
      </c>
      <c r="E38" s="207">
        <f>IF(OR(E$1=Assumptions!$B$115,E$1=Assumptions!$C$115,E$1=Assumptions!$D$115,E$1=Assumptions!$E$115,E$1=Assumptions!$F$115),(Assumptions!$C$105*E$21)+(SUM(E28+E30+E32+E33+E34)+(Assumptions!$C$105*SUM(E$24:E$27,E$29,E$31,E$35))),(E$21+E$36))</f>
        <v>18239.05524</v>
      </c>
      <c r="F38" s="207">
        <f>IF(OR(F$1=Assumptions!$B$115,F$1=Assumptions!$C$115,F$1=Assumptions!$D$115,F$1=Assumptions!$E$115,F$1=Assumptions!$F$115),(Assumptions!$C$105*F$21)+(SUM(F28+F30+F32+F33+F34)+(Assumptions!$C$105*SUM(F$24:F$27,F$29,F$31,F$35))),(F$21+F$36))</f>
        <v>18239.05524</v>
      </c>
      <c r="G38" s="207">
        <f>IF(OR(G$1=Assumptions!$B$115,G$1=Assumptions!$C$115,G$1=Assumptions!$D$115,G$1=Assumptions!$E$115,G$1=Assumptions!$F$115),(Assumptions!$C$105*G$21)+(SUM(G28+G30+G32+G33+G34)+(Assumptions!$C$105*SUM(G$24:G$27,G$29,G$31,G$35))),(G$21+G$36))</f>
        <v>18239.05524</v>
      </c>
      <c r="H38" s="207">
        <f>IF(OR(H$1=Assumptions!$B$115,H$1=Assumptions!$C$115,H$1=Assumptions!$D$115,H$1=Assumptions!$E$115,H$1=Assumptions!$F$115),(Assumptions!$C$105*H$21)+(SUM(H28+H30+H32+H33+H34)+(Assumptions!$C$105*SUM(H$24:H$27,H$29,H$31,H$35))),(H$21+H$36))</f>
        <v>18239.05524</v>
      </c>
      <c r="I38" s="207">
        <f>IF(OR(I$1=Assumptions!$B$115,I$1=Assumptions!$C$115,I$1=Assumptions!$D$115,I$1=Assumptions!$E$115,I$1=Assumptions!$F$115),(Assumptions!$C$105*I$21)+(SUM(I28+I30+I32+I33+I34)+(Assumptions!$C$105*SUM(I$24:I$27,I$29,I$31,I$35))),(I$21+I$36))</f>
        <v>18239.05524</v>
      </c>
      <c r="J38" s="207">
        <f>IF(OR(J$1=Assumptions!$B$115,J$1=Assumptions!$C$115,J$1=Assumptions!$D$115,J$1=Assumptions!$E$115,J$1=Assumptions!$F$115),(Assumptions!$C$105*J$21)+(SUM(J28+J30+J32+J33+J34)+(Assumptions!$C$105*SUM(J$24:J$27,J$29,J$31,J$35))),(J$21+J$36))</f>
        <v>18239.05524</v>
      </c>
      <c r="K38" s="207">
        <f>IF(OR(K$1=Assumptions!$B$115,K$1=Assumptions!$C$115,K$1=Assumptions!$D$115,K$1=Assumptions!$E$115,K$1=Assumptions!$F$115),(Assumptions!$C$105*K$21)+(SUM(K28+K30+K32+K33+K34)+(Assumptions!$C$105*SUM(K$24:K$27,K$29,K$31,K$35))),(K$21+K$36))</f>
        <v>18239.05524</v>
      </c>
      <c r="L38" s="207">
        <f>IF(OR(L$1=Assumptions!$B$115,L$1=Assumptions!$C$115,L$1=Assumptions!$D$115,L$1=Assumptions!$E$115,L$1=Assumptions!$F$115),(Assumptions!$C$105*L$21)+(SUM(L28+L30+L32+L33+L34)+(Assumptions!$C$105*SUM(L$24:L$27,L$29,L$31,L$35))),(L$21+L$36))</f>
        <v>18239.05524</v>
      </c>
      <c r="M38" s="207">
        <f>IF(OR(M$1=Assumptions!$B$115,M$1=Assumptions!$C$115,M$1=Assumptions!$D$115,M$1=Assumptions!$E$115,M$1=Assumptions!$F$115),(Assumptions!$C$105*M$21)+(SUM(M28+M30+M32+M33+M34)+(Assumptions!$C$105*SUM(M$24:M$27,M$29,M$31,M$35))),(M$21+M$36))</f>
        <v>18239.05524</v>
      </c>
      <c r="N38" s="207">
        <f>IF(OR(N$1=Assumptions!$B$115,N$1=Assumptions!$C$115,N$1=Assumptions!$D$115,N$1=Assumptions!$E$115,N$1=Assumptions!$F$115),(Assumptions!$C$105*N$21)+(SUM(N28+N30+N32+N33+N34)+(Assumptions!$C$105*SUM(N$24:N$27,N$29,N$31,N$35))),(N$21+N$36))</f>
        <v>18239.05524</v>
      </c>
      <c r="O38" s="207">
        <f>IF(OR(O$1=Assumptions!$B$115,O$1=Assumptions!$C$115,O$1=Assumptions!$D$115,O$1=Assumptions!$E$115,O$1=Assumptions!$F$115),(Assumptions!$C$105*O$21)+(SUM(O28+O30+O32+O33+O34)+(Assumptions!$C$105*SUM(O$24:O$27,O$29,O$31,O$35))),(O$21+O$36))</f>
        <v>18239.05524</v>
      </c>
      <c r="P38" s="207">
        <f>IF(OR(P$1=Assumptions!$B$115,P$1=Assumptions!$C$115,P$1=Assumptions!$D$115,P$1=Assumptions!$E$115,P$1=Assumptions!$F$115),(Assumptions!$C$105*P$21)+(SUM(P28+P30+P32+P33+P34)+(Assumptions!$C$105*SUM(P$24:P$27,P$29,P$31,P$35))),(P$21+P$36))</f>
        <v>19283.05969</v>
      </c>
      <c r="Q38" s="207">
        <f>IF(OR(Q$1=Assumptions!$B$115,Q$1=Assumptions!$C$115,Q$1=Assumptions!$D$115,Q$1=Assumptions!$E$115,Q$1=Assumptions!$F$115),(Assumptions!$C$105*Q$21)+(SUM(Q28+Q30+Q32+Q33+Q34)+(Assumptions!$C$105*SUM(Q$24:Q$27,Q$29,Q$31,Q$35))),(Q$21+Q$36))</f>
        <v>19283.05969</v>
      </c>
      <c r="R38" s="207">
        <f>IF(OR(R$1=Assumptions!$B$115,R$1=Assumptions!$C$115,R$1=Assumptions!$D$115,R$1=Assumptions!$E$115,R$1=Assumptions!$F$115),(Assumptions!$C$105*R$21)+(SUM(R28+R30+R32+R33+R34)+(Assumptions!$C$105*SUM(R$24:R$27,R$29,R$31,R$35))),(R$21+R$36))</f>
        <v>19283.05969</v>
      </c>
      <c r="S38" s="207">
        <f>IF(OR(S$1=Assumptions!$B$115,S$1=Assumptions!$C$115,S$1=Assumptions!$D$115,S$1=Assumptions!$E$115,S$1=Assumptions!$F$115),(Assumptions!$C$105*S$21)+(SUM(S28+S30+S32+S33+S34)+(Assumptions!$C$105*SUM(S$24:S$27,S$29,S$31,S$35))),(S$21+S$36))</f>
        <v>19283.05969</v>
      </c>
      <c r="T38" s="207">
        <f>IF(OR(T$1=Assumptions!$B$115,T$1=Assumptions!$C$115,T$1=Assumptions!$D$115,T$1=Assumptions!$E$115,T$1=Assumptions!$F$115),(Assumptions!$C$105*T$21)+(SUM(T28+T30+T32+T33+T34)+(Assumptions!$C$105*SUM(T$24:T$27,T$29,T$31,T$35))),(T$21+T$36))</f>
        <v>19283.05969</v>
      </c>
      <c r="U38" s="207">
        <f>IF(OR(U$1=Assumptions!$B$115,U$1=Assumptions!$C$115,U$1=Assumptions!$D$115,U$1=Assumptions!$E$115,U$1=Assumptions!$F$115),(Assumptions!$C$105*U$21)+(SUM(U28+U30+U32+U33+U34)+(Assumptions!$C$105*SUM(U$24:U$27,U$29,U$31,U$35))),(U$21+U$36))</f>
        <v>19283.05969</v>
      </c>
      <c r="V38" s="207">
        <f>IF(OR(V$1=Assumptions!$B$115,V$1=Assumptions!$C$115,V$1=Assumptions!$D$115,V$1=Assumptions!$E$115,V$1=Assumptions!$F$115),(Assumptions!$C$105*V$21)+(SUM(V28+V30+V32+V33+V34)+(Assumptions!$C$105*SUM(V$24:V$27,V$29,V$31,V$35))),(V$21+V$36))</f>
        <v>19283.05969</v>
      </c>
      <c r="W38" s="207">
        <f>IF(OR(W$1=Assumptions!$B$115,W$1=Assumptions!$C$115,W$1=Assumptions!$D$115,W$1=Assumptions!$E$115,W$1=Assumptions!$F$115),(Assumptions!$C$105*W$21)+(SUM(W28+W30+W32+W33+W34)+(Assumptions!$C$105*SUM(W$24:W$27,W$29,W$31,W$35))),(W$21+W$36))</f>
        <v>19283.05969</v>
      </c>
      <c r="X38" s="207">
        <f>IF(OR(X$1=Assumptions!$B$115,X$1=Assumptions!$C$115,X$1=Assumptions!$D$115,X$1=Assumptions!$E$115,X$1=Assumptions!$F$115),(Assumptions!$C$105*X$21)+(SUM(X28+X30+X32+X33+X34)+(Assumptions!$C$105*SUM(X$24:X$27,X$29,X$31,X$35))),(X$21+X$36))</f>
        <v>19283.05969</v>
      </c>
      <c r="Y38" s="207">
        <f>IF(OR(Y$1=Assumptions!$B$115,Y$1=Assumptions!$C$115,Y$1=Assumptions!$D$115,Y$1=Assumptions!$E$115,Y$1=Assumptions!$F$115),(Assumptions!$C$105*Y$21)+(SUM(Y28+Y30+Y32+Y33+Y34)+(Assumptions!$C$105*SUM(Y$24:Y$27,Y$29,Y$31,Y$35))),(Y$21+Y$36))</f>
        <v>19283.05969</v>
      </c>
      <c r="Z38" s="207">
        <f>IF(OR(Z$1=Assumptions!$B$115,Z$1=Assumptions!$C$115,Z$1=Assumptions!$D$115,Z$1=Assumptions!$E$115,Z$1=Assumptions!$F$115),(Assumptions!$C$105*Z$21)+(SUM(Z28+Z30+Z32+Z33+Z34)+(Assumptions!$C$105*SUM(Z$24:Z$27,Z$29,Z$31,Z$35))),(Z$21+Z$36))</f>
        <v>19283.05969</v>
      </c>
      <c r="AA38" s="207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19283.05969</v>
      </c>
      <c r="AB38" s="207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19633.14835</v>
      </c>
      <c r="AC38" s="207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19633.14835</v>
      </c>
      <c r="AD38" s="207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19633.14835</v>
      </c>
      <c r="AE38" s="207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19633.14835</v>
      </c>
      <c r="AF38" s="207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19633.14835</v>
      </c>
      <c r="AG38" s="207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19633.14835</v>
      </c>
      <c r="AH38" s="207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19633.14835</v>
      </c>
      <c r="AI38" s="207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19633.14835</v>
      </c>
      <c r="AJ38" s="207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19633.14835</v>
      </c>
      <c r="AK38" s="207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19633.14835</v>
      </c>
      <c r="AL38" s="207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19633.14835</v>
      </c>
      <c r="AM38" s="207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19633.14835</v>
      </c>
      <c r="AN38" s="207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19989.17161</v>
      </c>
      <c r="AO38" s="207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19989.17161</v>
      </c>
      <c r="AP38" s="207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19989.17161</v>
      </c>
      <c r="AQ38" s="207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19989.17161</v>
      </c>
      <c r="AR38" s="207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19989.17161</v>
      </c>
      <c r="AS38" s="207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19989.17161</v>
      </c>
      <c r="AT38" s="207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19989.17161</v>
      </c>
      <c r="AU38" s="207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19989.17161</v>
      </c>
      <c r="AV38" s="207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19989.17161</v>
      </c>
      <c r="AW38" s="207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19989.17161</v>
      </c>
      <c r="AX38" s="207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19989.17161</v>
      </c>
      <c r="AY38" s="207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19989.17161</v>
      </c>
      <c r="AZ38" s="207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20588.84675</v>
      </c>
      <c r="BA38" s="207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20588.84675</v>
      </c>
      <c r="BB38" s="207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20588.84675</v>
      </c>
      <c r="BC38" s="207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20588.84675</v>
      </c>
      <c r="BD38" s="207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20588.84675</v>
      </c>
      <c r="BE38" s="207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20588.84675</v>
      </c>
      <c r="BF38" s="207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20588.84675</v>
      </c>
      <c r="BG38" s="207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20588.84675</v>
      </c>
      <c r="BH38" s="207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20588.84675</v>
      </c>
      <c r="BI38" s="207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20588.84675</v>
      </c>
      <c r="BJ38" s="207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20588.84675</v>
      </c>
      <c r="BK38" s="207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20588.84675</v>
      </c>
      <c r="BL38" s="207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21206.51216</v>
      </c>
      <c r="BM38" s="207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21206.51216</v>
      </c>
      <c r="BN38" s="207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21206.51216</v>
      </c>
      <c r="BO38" s="207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21206.51216</v>
      </c>
      <c r="BP38" s="207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21206.51216</v>
      </c>
      <c r="BQ38" s="207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21206.51216</v>
      </c>
      <c r="BR38" s="207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21206.51216</v>
      </c>
      <c r="BS38" s="207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21206.51216</v>
      </c>
      <c r="BT38" s="207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21206.51216</v>
      </c>
      <c r="BU38" s="207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21206.51216</v>
      </c>
      <c r="BV38" s="207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21206.51216</v>
      </c>
      <c r="BW38" s="207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21206.51216</v>
      </c>
      <c r="BX38" s="207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21842.70752</v>
      </c>
      <c r="BY38" s="207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21842.70752</v>
      </c>
      <c r="BZ38" s="207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21842.70752</v>
      </c>
      <c r="CA38" s="207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21842.70752</v>
      </c>
      <c r="CB38" s="207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21842.70752</v>
      </c>
      <c r="CC38" s="207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21842.70752</v>
      </c>
      <c r="CD38" s="207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21842.70752</v>
      </c>
      <c r="CE38" s="207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21842.70752</v>
      </c>
      <c r="CF38" s="207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21842.70752</v>
      </c>
      <c r="CG38" s="207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21842.70752</v>
      </c>
      <c r="CH38" s="207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21842.70752</v>
      </c>
      <c r="CI38" s="207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21842.70752</v>
      </c>
      <c r="CJ38" s="207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22497.98875</v>
      </c>
      <c r="CK38" s="207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22497.98875</v>
      </c>
      <c r="CL38" s="207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22497.98875</v>
      </c>
      <c r="CM38" s="207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22497.98875</v>
      </c>
      <c r="CN38" s="207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22497.98875</v>
      </c>
      <c r="CO38" s="207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22497.98875</v>
      </c>
      <c r="CP38" s="207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22497.98875</v>
      </c>
      <c r="CQ38" s="207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22497.98875</v>
      </c>
      <c r="CR38" s="207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22497.98875</v>
      </c>
      <c r="CS38" s="207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22497.98875</v>
      </c>
      <c r="CT38" s="207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22497.98875</v>
      </c>
      <c r="CU38" s="207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22497.98875</v>
      </c>
      <c r="CV38" s="207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23172.92841</v>
      </c>
      <c r="CW38" s="207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23172.92841</v>
      </c>
      <c r="CX38" s="207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23172.92841</v>
      </c>
      <c r="CY38" s="207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23172.92841</v>
      </c>
      <c r="CZ38" s="207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23172.92841</v>
      </c>
      <c r="DA38" s="207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23172.92841</v>
      </c>
      <c r="DB38" s="207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23172.92841</v>
      </c>
      <c r="DC38" s="207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23172.92841</v>
      </c>
      <c r="DD38" s="207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23172.92841</v>
      </c>
      <c r="DE38" s="207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23172.92841</v>
      </c>
      <c r="DF38" s="207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23172.92841</v>
      </c>
      <c r="DG38" s="207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23172.92841</v>
      </c>
      <c r="DH38" s="207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23868.11626</v>
      </c>
      <c r="DI38" s="207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23868.11626</v>
      </c>
      <c r="DJ38" s="207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23868.11626</v>
      </c>
      <c r="DK38" s="207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23868.11626</v>
      </c>
      <c r="DL38" s="207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23868.11626</v>
      </c>
      <c r="DM38" s="207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23868.11626</v>
      </c>
      <c r="DN38" s="207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23868.11626</v>
      </c>
      <c r="DO38" s="207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23868.11626</v>
      </c>
      <c r="DP38" s="207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23868.11626</v>
      </c>
      <c r="DQ38" s="207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23868.11626</v>
      </c>
      <c r="DR38" s="207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23868.11626</v>
      </c>
      <c r="DS38" s="207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23868.11626</v>
      </c>
      <c r="DT38" s="207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23670.86074</v>
      </c>
      <c r="DU38" s="207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23670.86074</v>
      </c>
      <c r="DV38" s="207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23670.86074</v>
      </c>
      <c r="DW38" s="207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23670.86074</v>
      </c>
      <c r="DX38" s="207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23670.86074</v>
      </c>
      <c r="DY38" s="207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23670.86074</v>
      </c>
      <c r="DZ38" s="207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23670.86074</v>
      </c>
      <c r="EA38" s="207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23670.86074</v>
      </c>
      <c r="EB38" s="207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23670.86074</v>
      </c>
      <c r="EC38" s="207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23670.86074</v>
      </c>
      <c r="ED38" s="207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23670.86074</v>
      </c>
      <c r="EE38" s="207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23670.86074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3" t="str">
        <f>'201 s. Wright'!C40</f>
        <v>Capital Expenditure</v>
      </c>
      <c r="D40" s="126">
        <f>IF(OR(D$1=Assumptions!$B$115,D$1=Assumptions!$C$115,D$1=Assumptions!$D$115,D$1=Assumptions!$E$115,D$1=Assumptions!$F$115),Assumptions!$L$12*Assumptions!$C$102/Assumptions!$C$104,0)</f>
        <v>0</v>
      </c>
      <c r="E40" s="126">
        <f>IF(OR(E$1=Assumptions!$B$115,E$1=Assumptions!$C$115,E$1=Assumptions!$D$115,E$1=Assumptions!$E$115,E$1=Assumptions!$F$115),Assumptions!$L$12*Assumptions!$C$102/Assumptions!$C$104,0)</f>
        <v>0</v>
      </c>
      <c r="F40" s="126">
        <f>IF(OR(F$1=Assumptions!$B$115,F$1=Assumptions!$C$115,F$1=Assumptions!$D$115,F$1=Assumptions!$E$115,F$1=Assumptions!$F$115),Assumptions!$L$12*Assumptions!$C$102/Assumptions!$C$104,0)</f>
        <v>0</v>
      </c>
      <c r="G40" s="126">
        <f>IF(OR(G$1=Assumptions!$B$115,G$1=Assumptions!$C$115,G$1=Assumptions!$D$115,G$1=Assumptions!$E$115,G$1=Assumptions!$F$115),Assumptions!$L$12*Assumptions!$C$102/Assumptions!$C$104,0)</f>
        <v>0</v>
      </c>
      <c r="H40" s="126">
        <f>IF(OR(H$1=Assumptions!$B$115,H$1=Assumptions!$C$115,H$1=Assumptions!$D$115,H$1=Assumptions!$E$115,H$1=Assumptions!$F$115),Assumptions!$L$12*Assumptions!$C$102/Assumptions!$C$104,0)</f>
        <v>0</v>
      </c>
      <c r="I40" s="126">
        <f>IF(OR(I$1=Assumptions!$B$115,I$1=Assumptions!$C$115,I$1=Assumptions!$D$115,I$1=Assumptions!$E$115,I$1=Assumptions!$F$115),Assumptions!$L$12*Assumptions!$C$102/Assumptions!$C$104,0)</f>
        <v>0</v>
      </c>
      <c r="J40" s="126">
        <f>IF(OR(J$1=Assumptions!$B$115,J$1=Assumptions!$C$115,J$1=Assumptions!$D$115,J$1=Assumptions!$E$115,J$1=Assumptions!$F$115),Assumptions!$L$12*Assumptions!$C$102/Assumptions!$C$104,0)</f>
        <v>0</v>
      </c>
      <c r="K40" s="126">
        <f>IF(OR(K$1=Assumptions!$B$115,K$1=Assumptions!$C$115,K$1=Assumptions!$D$115,K$1=Assumptions!$E$115,K$1=Assumptions!$F$115),Assumptions!$L$12*Assumptions!$C$102/Assumptions!$C$104,0)</f>
        <v>0</v>
      </c>
      <c r="L40" s="126">
        <f>IF(OR(L$1=Assumptions!$B$115,L$1=Assumptions!$C$115,L$1=Assumptions!$D$115,L$1=Assumptions!$E$115,L$1=Assumptions!$F$115),Assumptions!$L$12*Assumptions!$C$102/Assumptions!$C$104,0)</f>
        <v>0</v>
      </c>
      <c r="M40" s="126">
        <f>IF(OR(M$1=Assumptions!$B$115,M$1=Assumptions!$C$115,M$1=Assumptions!$D$115,M$1=Assumptions!$E$115,M$1=Assumptions!$F$115),Assumptions!$L$12*Assumptions!$C$102/Assumptions!$C$104,0)</f>
        <v>0</v>
      </c>
      <c r="N40" s="126">
        <f>IF(OR(N$1=Assumptions!$B$115,N$1=Assumptions!$C$115,N$1=Assumptions!$D$115,N$1=Assumptions!$E$115,N$1=Assumptions!$F$115),Assumptions!$L$12*Assumptions!$C$102/Assumptions!$C$104,0)</f>
        <v>0</v>
      </c>
      <c r="O40" s="126">
        <f>IF(OR(O$1=Assumptions!$B$115,O$1=Assumptions!$C$115,O$1=Assumptions!$D$115,O$1=Assumptions!$E$115,O$1=Assumptions!$F$115),Assumptions!$L$12*Assumptions!$C$102/Assumptions!$C$104,0)</f>
        <v>0</v>
      </c>
      <c r="P40" s="126">
        <f>IF(OR(P$1=Assumptions!$B$115,P$1=Assumptions!$C$115,P$1=Assumptions!$D$115,P$1=Assumptions!$E$115,P$1=Assumptions!$F$115),Assumptions!$L$12*Assumptions!$C$102/Assumptions!$C$104,0)</f>
        <v>0</v>
      </c>
      <c r="Q40" s="126">
        <f>IF(OR(Q$1=Assumptions!$B$115,Q$1=Assumptions!$C$115,Q$1=Assumptions!$D$115,Q$1=Assumptions!$E$115,Q$1=Assumptions!$F$115),Assumptions!$L$12*Assumptions!$C$102/Assumptions!$C$104,0)</f>
        <v>0</v>
      </c>
      <c r="R40" s="126">
        <f>IF(OR(R$1=Assumptions!$B$115,R$1=Assumptions!$C$115,R$1=Assumptions!$D$115,R$1=Assumptions!$E$115,R$1=Assumptions!$F$115),Assumptions!$L$12*Assumptions!$C$102/Assumptions!$C$104,0)</f>
        <v>0</v>
      </c>
      <c r="S40" s="126">
        <f>IF(OR(S$1=Assumptions!$B$115,S$1=Assumptions!$C$115,S$1=Assumptions!$D$115,S$1=Assumptions!$E$115,S$1=Assumptions!$F$115),Assumptions!$L$12*Assumptions!$C$102/Assumptions!$C$104,0)</f>
        <v>0</v>
      </c>
      <c r="T40" s="126">
        <f>IF(OR(T$1=Assumptions!$B$115,T$1=Assumptions!$C$115,T$1=Assumptions!$D$115,T$1=Assumptions!$E$115,T$1=Assumptions!$F$115),Assumptions!$L$12*Assumptions!$C$102/Assumptions!$C$104,0)</f>
        <v>0</v>
      </c>
      <c r="U40" s="126">
        <f>IF(OR(U$1=Assumptions!$B$115,U$1=Assumptions!$C$115,U$1=Assumptions!$D$115,U$1=Assumptions!$E$115,U$1=Assumptions!$F$115),Assumptions!$L$12*Assumptions!$C$102/Assumptions!$C$104,0)</f>
        <v>0</v>
      </c>
      <c r="V40" s="126">
        <f>IF(OR(V$1=Assumptions!$B$115,V$1=Assumptions!$C$115,V$1=Assumptions!$D$115,V$1=Assumptions!$E$115,V$1=Assumptions!$F$115),Assumptions!$L$12*Assumptions!$C$102/Assumptions!$C$104,0)</f>
        <v>0</v>
      </c>
      <c r="W40" s="126">
        <f>IF(OR(W$1=Assumptions!$B$115,W$1=Assumptions!$C$115,W$1=Assumptions!$D$115,W$1=Assumptions!$E$115,W$1=Assumptions!$F$115),Assumptions!$L$12*Assumptions!$C$102/Assumptions!$C$104,0)</f>
        <v>0</v>
      </c>
      <c r="X40" s="126">
        <f>IF(OR(X$1=Assumptions!$B$115,X$1=Assumptions!$C$115,X$1=Assumptions!$D$115,X$1=Assumptions!$E$115,X$1=Assumptions!$F$115),Assumptions!$L$12*Assumptions!$C$102/Assumptions!$C$104,0)</f>
        <v>0</v>
      </c>
      <c r="Y40" s="126">
        <f>IF(OR(Y$1=Assumptions!$B$115,Y$1=Assumptions!$C$115,Y$1=Assumptions!$D$115,Y$1=Assumptions!$E$115,Y$1=Assumptions!$F$115),Assumptions!$L$12*Assumptions!$C$102/Assumptions!$C$104,0)</f>
        <v>0</v>
      </c>
      <c r="Z40" s="126">
        <f>IF(OR(Z$1=Assumptions!$B$115,Z$1=Assumptions!$C$115,Z$1=Assumptions!$D$115,Z$1=Assumptions!$E$115,Z$1=Assumptions!$F$115),Assumptions!$L$12*Assumptions!$C$102/Assumptions!$C$104,0)</f>
        <v>0</v>
      </c>
      <c r="AA40" s="126">
        <f>IF(OR(AA$1=Assumptions!$B$115,AA$1=Assumptions!$C$115,AA$1=Assumptions!$D$115,AA$1=Assumptions!$E$115,AA$1=Assumptions!$F$115),Assumptions!$L$12*Assumptions!$C$102/Assumptions!$C$104,0)</f>
        <v>0</v>
      </c>
      <c r="AB40" s="126">
        <f>IF(OR(AB$1=Assumptions!$B$115,AB$1=Assumptions!$C$115,AB$1=Assumptions!$D$115,AB$1=Assumptions!$E$115,AB$1=Assumptions!$F$115),Assumptions!$L$12*Assumptions!$C$102/Assumptions!$C$104,0)</f>
        <v>0</v>
      </c>
      <c r="AC40" s="126">
        <f>IF(OR(AC$1=Assumptions!$B$115,AC$1=Assumptions!$C$115,AC$1=Assumptions!$D$115,AC$1=Assumptions!$E$115,AC$1=Assumptions!$F$115),Assumptions!$L$12*Assumptions!$C$102/Assumptions!$C$104,0)</f>
        <v>0</v>
      </c>
      <c r="AD40" s="126">
        <f>IF(OR(AD$1=Assumptions!$B$115,AD$1=Assumptions!$C$115,AD$1=Assumptions!$D$115,AD$1=Assumptions!$E$115,AD$1=Assumptions!$F$115),Assumptions!$L$12*Assumptions!$C$102/Assumptions!$C$104,0)</f>
        <v>0</v>
      </c>
      <c r="AE40" s="126">
        <f>IF(OR(AE$1=Assumptions!$B$115,AE$1=Assumptions!$C$115,AE$1=Assumptions!$D$115,AE$1=Assumptions!$E$115,AE$1=Assumptions!$F$115),Assumptions!$L$12*Assumptions!$C$102/Assumptions!$C$104,0)</f>
        <v>0</v>
      </c>
      <c r="AF40" s="126">
        <f>IF(OR(AF$1=Assumptions!$B$115,AF$1=Assumptions!$C$115,AF$1=Assumptions!$D$115,AF$1=Assumptions!$E$115,AF$1=Assumptions!$F$115),Assumptions!$L$12*Assumptions!$C$102/Assumptions!$C$104,0)</f>
        <v>0</v>
      </c>
      <c r="AG40" s="126">
        <f>IF(OR(AG$1=Assumptions!$B$115,AG$1=Assumptions!$C$115,AG$1=Assumptions!$D$115,AG$1=Assumptions!$E$115,AG$1=Assumptions!$F$115),Assumptions!$L$12*Assumptions!$C$102/Assumptions!$C$104,0)</f>
        <v>0</v>
      </c>
      <c r="AH40" s="126">
        <f>IF(OR(AH$1=Assumptions!$B$115,AH$1=Assumptions!$C$115,AH$1=Assumptions!$D$115,AH$1=Assumptions!$E$115,AH$1=Assumptions!$F$115),Assumptions!$L$12*Assumptions!$C$102/Assumptions!$C$104,0)</f>
        <v>0</v>
      </c>
      <c r="AI40" s="126">
        <f>IF(OR(AI$1=Assumptions!$B$115,AI$1=Assumptions!$C$115,AI$1=Assumptions!$D$115,AI$1=Assumptions!$E$115,AI$1=Assumptions!$F$115),Assumptions!$L$12*Assumptions!$C$102/Assumptions!$C$104,0)</f>
        <v>0</v>
      </c>
      <c r="AJ40" s="126">
        <f>IF(OR(AJ$1=Assumptions!$B$115,AJ$1=Assumptions!$C$115,AJ$1=Assumptions!$D$115,AJ$1=Assumptions!$E$115,AJ$1=Assumptions!$F$115),Assumptions!$L$12*Assumptions!$C$102/Assumptions!$C$104,0)</f>
        <v>0</v>
      </c>
      <c r="AK40" s="126">
        <f>IF(OR(AK$1=Assumptions!$B$115,AK$1=Assumptions!$C$115,AK$1=Assumptions!$D$115,AK$1=Assumptions!$E$115,AK$1=Assumptions!$F$115),Assumptions!$L$12*Assumptions!$C$102/Assumptions!$C$104,0)</f>
        <v>0</v>
      </c>
      <c r="AL40" s="126">
        <f>IF(OR(AL$1=Assumptions!$B$115,AL$1=Assumptions!$C$115,AL$1=Assumptions!$D$115,AL$1=Assumptions!$E$115,AL$1=Assumptions!$F$115),Assumptions!$L$12*Assumptions!$C$102/Assumptions!$C$104,0)</f>
        <v>0</v>
      </c>
      <c r="AM40" s="126">
        <f>IF(OR(AM$1=Assumptions!$B$115,AM$1=Assumptions!$C$115,AM$1=Assumptions!$D$115,AM$1=Assumptions!$E$115,AM$1=Assumptions!$F$115),Assumptions!$L$12*Assumptions!$C$102/Assumptions!$C$104,0)</f>
        <v>0</v>
      </c>
      <c r="AN40" s="126">
        <f>IF(OR(AN$1=Assumptions!$B$115,AN$1=Assumptions!$C$115,AN$1=Assumptions!$D$115,AN$1=Assumptions!$E$115,AN$1=Assumptions!$F$115),Assumptions!$L$12*Assumptions!$C$102/Assumptions!$C$104,0)</f>
        <v>0</v>
      </c>
      <c r="AO40" s="126">
        <f>IF(OR(AO$1=Assumptions!$B$115,AO$1=Assumptions!$C$115,AO$1=Assumptions!$D$115,AO$1=Assumptions!$E$115,AO$1=Assumptions!$F$115),Assumptions!$L$12*Assumptions!$C$102/Assumptions!$C$104,0)</f>
        <v>0</v>
      </c>
      <c r="AP40" s="126">
        <f>IF(OR(AP$1=Assumptions!$B$115,AP$1=Assumptions!$C$115,AP$1=Assumptions!$D$115,AP$1=Assumptions!$E$115,AP$1=Assumptions!$F$115),Assumptions!$L$12*Assumptions!$C$102/Assumptions!$C$104,0)</f>
        <v>0</v>
      </c>
      <c r="AQ40" s="126">
        <f>IF(OR(AQ$1=Assumptions!$B$115,AQ$1=Assumptions!$C$115,AQ$1=Assumptions!$D$115,AQ$1=Assumptions!$E$115,AQ$1=Assumptions!$F$115),Assumptions!$L$12*Assumptions!$C$102/Assumptions!$C$104,0)</f>
        <v>0</v>
      </c>
      <c r="AR40" s="126">
        <f>IF(OR(AR$1=Assumptions!$B$115,AR$1=Assumptions!$C$115,AR$1=Assumptions!$D$115,AR$1=Assumptions!$E$115,AR$1=Assumptions!$F$115),Assumptions!$L$12*Assumptions!$C$102/Assumptions!$C$104,0)</f>
        <v>0</v>
      </c>
      <c r="AS40" s="126">
        <f>IF(OR(AS$1=Assumptions!$B$115,AS$1=Assumptions!$C$115,AS$1=Assumptions!$D$115,AS$1=Assumptions!$E$115,AS$1=Assumptions!$F$115),Assumptions!$L$12*Assumptions!$C$102/Assumptions!$C$104,0)</f>
        <v>0</v>
      </c>
      <c r="AT40" s="126">
        <f>IF(OR(AT$1=Assumptions!$B$115,AT$1=Assumptions!$C$115,AT$1=Assumptions!$D$115,AT$1=Assumptions!$E$115,AT$1=Assumptions!$F$115),Assumptions!$L$12*Assumptions!$C$102/Assumptions!$C$104,0)</f>
        <v>0</v>
      </c>
      <c r="AU40" s="126">
        <f>IF(OR(AU$1=Assumptions!$B$115,AU$1=Assumptions!$C$115,AU$1=Assumptions!$D$115,AU$1=Assumptions!$E$115,AU$1=Assumptions!$F$115),Assumptions!$L$12*Assumptions!$C$102/Assumptions!$C$104,0)</f>
        <v>0</v>
      </c>
      <c r="AV40" s="126">
        <f>IF(OR(AV$1=Assumptions!$B$115,AV$1=Assumptions!$C$115,AV$1=Assumptions!$D$115,AV$1=Assumptions!$E$115,AV$1=Assumptions!$F$115),Assumptions!$L$12*Assumptions!$C$102/Assumptions!$C$104,0)</f>
        <v>0</v>
      </c>
      <c r="AW40" s="126">
        <f>IF(OR(AW$1=Assumptions!$B$115,AW$1=Assumptions!$C$115,AW$1=Assumptions!$D$115,AW$1=Assumptions!$E$115,AW$1=Assumptions!$F$115),Assumptions!$L$12*Assumptions!$C$102/Assumptions!$C$104,0)</f>
        <v>0</v>
      </c>
      <c r="AX40" s="126">
        <f>IF(OR(AX$1=Assumptions!$B$115,AX$1=Assumptions!$C$115,AX$1=Assumptions!$D$115,AX$1=Assumptions!$E$115,AX$1=Assumptions!$F$115),Assumptions!$L$12*Assumptions!$C$102/Assumptions!$C$104,0)</f>
        <v>0</v>
      </c>
      <c r="AY40" s="126">
        <f>IF(OR(AY$1=Assumptions!$B$115,AY$1=Assumptions!$C$115,AY$1=Assumptions!$D$115,AY$1=Assumptions!$E$115,AY$1=Assumptions!$F$115),Assumptions!$L$12*Assumptions!$C$102/Assumptions!$C$104,0)</f>
        <v>0</v>
      </c>
      <c r="AZ40" s="126">
        <f>IF(OR(AZ$1=Assumptions!$B$115,AZ$1=Assumptions!$C$115,AZ$1=Assumptions!$D$115,AZ$1=Assumptions!$E$115,AZ$1=Assumptions!$F$115),Assumptions!$L$12*Assumptions!$C$102/Assumptions!$C$104,0)</f>
        <v>0</v>
      </c>
      <c r="BA40" s="126">
        <f>IF(OR(BA$1=Assumptions!$B$115,BA$1=Assumptions!$C$115,BA$1=Assumptions!$D$115,BA$1=Assumptions!$E$115,BA$1=Assumptions!$F$115),Assumptions!$L$12*Assumptions!$C$102/Assumptions!$C$104,0)</f>
        <v>0</v>
      </c>
      <c r="BB40" s="126">
        <f>IF(OR(BB$1=Assumptions!$B$115,BB$1=Assumptions!$C$115,BB$1=Assumptions!$D$115,BB$1=Assumptions!$E$115,BB$1=Assumptions!$F$115),Assumptions!$L$12*Assumptions!$C$102/Assumptions!$C$104,0)</f>
        <v>0</v>
      </c>
      <c r="BC40" s="126">
        <f>IF(OR(BC$1=Assumptions!$B$115,BC$1=Assumptions!$C$115,BC$1=Assumptions!$D$115,BC$1=Assumptions!$E$115,BC$1=Assumptions!$F$115),Assumptions!$L$12*Assumptions!$C$102/Assumptions!$C$104,0)</f>
        <v>0</v>
      </c>
      <c r="BD40" s="126">
        <f>IF(OR(BD$1=Assumptions!$B$115,BD$1=Assumptions!$C$115,BD$1=Assumptions!$D$115,BD$1=Assumptions!$E$115,BD$1=Assumptions!$F$115),Assumptions!$L$12*Assumptions!$C$102/Assumptions!$C$104,0)</f>
        <v>0</v>
      </c>
      <c r="BE40" s="126">
        <f>IF(OR(BE$1=Assumptions!$B$115,BE$1=Assumptions!$C$115,BE$1=Assumptions!$D$115,BE$1=Assumptions!$E$115,BE$1=Assumptions!$F$115),Assumptions!$L$12*Assumptions!$C$102/Assumptions!$C$104,0)</f>
        <v>0</v>
      </c>
      <c r="BF40" s="126">
        <f>IF(OR(BF$1=Assumptions!$B$115,BF$1=Assumptions!$C$115,BF$1=Assumptions!$D$115,BF$1=Assumptions!$E$115,BF$1=Assumptions!$F$115),Assumptions!$L$12*Assumptions!$C$102/Assumptions!$C$104,0)</f>
        <v>0</v>
      </c>
      <c r="BG40" s="126">
        <f>IF(OR(BG$1=Assumptions!$B$115,BG$1=Assumptions!$C$115,BG$1=Assumptions!$D$115,BG$1=Assumptions!$E$115,BG$1=Assumptions!$F$115),Assumptions!$L$12*Assumptions!$C$102/Assumptions!$C$104,0)</f>
        <v>0</v>
      </c>
      <c r="BH40" s="126">
        <f>IF(OR(BH$1=Assumptions!$B$115,BH$1=Assumptions!$C$115,BH$1=Assumptions!$D$115,BH$1=Assumptions!$E$115,BH$1=Assumptions!$F$115),Assumptions!$L$12*Assumptions!$C$102/Assumptions!$C$104,0)</f>
        <v>0</v>
      </c>
      <c r="BI40" s="126">
        <f>IF(OR(BI$1=Assumptions!$B$115,BI$1=Assumptions!$C$115,BI$1=Assumptions!$D$115,BI$1=Assumptions!$E$115,BI$1=Assumptions!$F$115),Assumptions!$L$12*Assumptions!$C$102/Assumptions!$C$104,0)</f>
        <v>0</v>
      </c>
      <c r="BJ40" s="126">
        <f>IF(OR(BJ$1=Assumptions!$B$115,BJ$1=Assumptions!$C$115,BJ$1=Assumptions!$D$115,BJ$1=Assumptions!$E$115,BJ$1=Assumptions!$F$115),Assumptions!$L$12*Assumptions!$C$102/Assumptions!$C$104,0)</f>
        <v>0</v>
      </c>
      <c r="BK40" s="126">
        <f>IF(OR(BK$1=Assumptions!$B$115,BK$1=Assumptions!$C$115,BK$1=Assumptions!$D$115,BK$1=Assumptions!$E$115,BK$1=Assumptions!$F$115),Assumptions!$L$12*Assumptions!$C$102/Assumptions!$C$104,0)</f>
        <v>0</v>
      </c>
      <c r="BL40" s="126">
        <f>IF(OR(BL$1=Assumptions!$B$115,BL$1=Assumptions!$C$115,BL$1=Assumptions!$D$115,BL$1=Assumptions!$E$115,BL$1=Assumptions!$F$115),Assumptions!$L$12*Assumptions!$C$102/Assumptions!$C$104,0)</f>
        <v>0</v>
      </c>
      <c r="BM40" s="126">
        <f>IF(OR(BM$1=Assumptions!$B$115,BM$1=Assumptions!$C$115,BM$1=Assumptions!$D$115,BM$1=Assumptions!$E$115,BM$1=Assumptions!$F$115),Assumptions!$L$12*Assumptions!$C$102/Assumptions!$C$104,0)</f>
        <v>0</v>
      </c>
      <c r="BN40" s="126">
        <f>IF(OR(BN$1=Assumptions!$B$115,BN$1=Assumptions!$C$115,BN$1=Assumptions!$D$115,BN$1=Assumptions!$E$115,BN$1=Assumptions!$F$115),Assumptions!$L$12*Assumptions!$C$102/Assumptions!$C$104,0)</f>
        <v>0</v>
      </c>
      <c r="BO40" s="126">
        <f>IF(OR(BO$1=Assumptions!$B$115,BO$1=Assumptions!$C$115,BO$1=Assumptions!$D$115,BO$1=Assumptions!$E$115,BO$1=Assumptions!$F$115),Assumptions!$L$12*Assumptions!$C$102/Assumptions!$C$104,0)</f>
        <v>0</v>
      </c>
      <c r="BP40" s="126">
        <f>IF(OR(BP$1=Assumptions!$B$115,BP$1=Assumptions!$C$115,BP$1=Assumptions!$D$115,BP$1=Assumptions!$E$115,BP$1=Assumptions!$F$115),Assumptions!$L$12*Assumptions!$C$102/Assumptions!$C$104,0)</f>
        <v>0</v>
      </c>
      <c r="BQ40" s="126">
        <f>IF(OR(BQ$1=Assumptions!$B$115,BQ$1=Assumptions!$C$115,BQ$1=Assumptions!$D$115,BQ$1=Assumptions!$E$115,BQ$1=Assumptions!$F$115),Assumptions!$L$12*Assumptions!$C$102/Assumptions!$C$104,0)</f>
        <v>0</v>
      </c>
      <c r="BR40" s="126">
        <f>IF(OR(BR$1=Assumptions!$B$115,BR$1=Assumptions!$C$115,BR$1=Assumptions!$D$115,BR$1=Assumptions!$E$115,BR$1=Assumptions!$F$115),Assumptions!$L$12*Assumptions!$C$102/Assumptions!$C$104,0)</f>
        <v>0</v>
      </c>
      <c r="BS40" s="126">
        <f>IF(OR(BS$1=Assumptions!$B$115,BS$1=Assumptions!$C$115,BS$1=Assumptions!$D$115,BS$1=Assumptions!$E$115,BS$1=Assumptions!$F$115),Assumptions!$L$12*Assumptions!$C$102/Assumptions!$C$104,0)</f>
        <v>0</v>
      </c>
      <c r="BT40" s="126">
        <f>IF(OR(BT$1=Assumptions!$B$115,BT$1=Assumptions!$C$115,BT$1=Assumptions!$D$115,BT$1=Assumptions!$E$115,BT$1=Assumptions!$F$115),Assumptions!$L$12*Assumptions!$C$102/Assumptions!$C$104,0)</f>
        <v>0</v>
      </c>
      <c r="BU40" s="126">
        <f>IF(OR(BU$1=Assumptions!$B$115,BU$1=Assumptions!$C$115,BU$1=Assumptions!$D$115,BU$1=Assumptions!$E$115,BU$1=Assumptions!$F$115),Assumptions!$L$12*Assumptions!$C$102/Assumptions!$C$104,0)</f>
        <v>0</v>
      </c>
      <c r="BV40" s="126">
        <f>IF(OR(BV$1=Assumptions!$B$115,BV$1=Assumptions!$C$115,BV$1=Assumptions!$D$115,BV$1=Assumptions!$E$115,BV$1=Assumptions!$F$115),Assumptions!$L$12*Assumptions!$C$102/Assumptions!$C$104,0)</f>
        <v>0</v>
      </c>
      <c r="BW40" s="126">
        <f>IF(OR(BW$1=Assumptions!$B$115,BW$1=Assumptions!$C$115,BW$1=Assumptions!$D$115,BW$1=Assumptions!$E$115,BW$1=Assumptions!$F$115),Assumptions!$L$12*Assumptions!$C$102/Assumptions!$C$104,0)</f>
        <v>0</v>
      </c>
      <c r="BX40" s="126">
        <f>IF(OR(BX$1=Assumptions!$B$115,BX$1=Assumptions!$C$115,BX$1=Assumptions!$D$115,BX$1=Assumptions!$E$115,BX$1=Assumptions!$F$115),Assumptions!$L$12*Assumptions!$C$102/Assumptions!$C$104,0)</f>
        <v>0</v>
      </c>
      <c r="BY40" s="126">
        <f>IF(OR(BY$1=Assumptions!$B$115,BY$1=Assumptions!$C$115,BY$1=Assumptions!$D$115,BY$1=Assumptions!$E$115,BY$1=Assumptions!$F$115),Assumptions!$L$12*Assumptions!$C$102/Assumptions!$C$104,0)</f>
        <v>0</v>
      </c>
      <c r="BZ40" s="126">
        <f>IF(OR(BZ$1=Assumptions!$B$115,BZ$1=Assumptions!$C$115,BZ$1=Assumptions!$D$115,BZ$1=Assumptions!$E$115,BZ$1=Assumptions!$F$115),Assumptions!$L$12*Assumptions!$C$102/Assumptions!$C$104,0)</f>
        <v>0</v>
      </c>
      <c r="CA40" s="126">
        <f>IF(OR(CA$1=Assumptions!$B$115,CA$1=Assumptions!$C$115,CA$1=Assumptions!$D$115,CA$1=Assumptions!$E$115,CA$1=Assumptions!$F$115),Assumptions!$L$12*Assumptions!$C$102/Assumptions!$C$104,0)</f>
        <v>0</v>
      </c>
      <c r="CB40" s="126">
        <f>IF(OR(CB$1=Assumptions!$B$115,CB$1=Assumptions!$C$115,CB$1=Assumptions!$D$115,CB$1=Assumptions!$E$115,CB$1=Assumptions!$F$115),Assumptions!$L$12*Assumptions!$C$102/Assumptions!$C$104,0)</f>
        <v>0</v>
      </c>
      <c r="CC40" s="126">
        <f>IF(OR(CC$1=Assumptions!$B$115,CC$1=Assumptions!$C$115,CC$1=Assumptions!$D$115,CC$1=Assumptions!$E$115,CC$1=Assumptions!$F$115),Assumptions!$L$12*Assumptions!$C$102/Assumptions!$C$104,0)</f>
        <v>0</v>
      </c>
      <c r="CD40" s="126">
        <f>IF(OR(CD$1=Assumptions!$B$115,CD$1=Assumptions!$C$115,CD$1=Assumptions!$D$115,CD$1=Assumptions!$E$115,CD$1=Assumptions!$F$115),Assumptions!$L$12*Assumptions!$C$102/Assumptions!$C$104,0)</f>
        <v>0</v>
      </c>
      <c r="CE40" s="126">
        <f>IF(OR(CE$1=Assumptions!$B$115,CE$1=Assumptions!$C$115,CE$1=Assumptions!$D$115,CE$1=Assumptions!$E$115,CE$1=Assumptions!$F$115),Assumptions!$L$12*Assumptions!$C$102/Assumptions!$C$104,0)</f>
        <v>0</v>
      </c>
      <c r="CF40" s="126">
        <f>IF(OR(CF$1=Assumptions!$B$115,CF$1=Assumptions!$C$115,CF$1=Assumptions!$D$115,CF$1=Assumptions!$E$115,CF$1=Assumptions!$F$115),Assumptions!$L$12*Assumptions!$C$102/Assumptions!$C$104,0)</f>
        <v>0</v>
      </c>
      <c r="CG40" s="126">
        <f>IF(OR(CG$1=Assumptions!$B$115,CG$1=Assumptions!$C$115,CG$1=Assumptions!$D$115,CG$1=Assumptions!$E$115,CG$1=Assumptions!$F$115),Assumptions!$L$12*Assumptions!$C$102/Assumptions!$C$104,0)</f>
        <v>0</v>
      </c>
      <c r="CH40" s="126">
        <f>IF(OR(CH$1=Assumptions!$B$115,CH$1=Assumptions!$C$115,CH$1=Assumptions!$D$115,CH$1=Assumptions!$E$115,CH$1=Assumptions!$F$115),Assumptions!$L$12*Assumptions!$C$102/Assumptions!$C$104,0)</f>
        <v>0</v>
      </c>
      <c r="CI40" s="126">
        <f>IF(OR(CI$1=Assumptions!$B$115,CI$1=Assumptions!$C$115,CI$1=Assumptions!$D$115,CI$1=Assumptions!$E$115,CI$1=Assumptions!$F$115),Assumptions!$L$12*Assumptions!$C$102/Assumptions!$C$104,0)</f>
        <v>0</v>
      </c>
      <c r="CJ40" s="126">
        <f>IF(OR(CJ$1=Assumptions!$B$115,CJ$1=Assumptions!$C$115,CJ$1=Assumptions!$D$115,CJ$1=Assumptions!$E$115,CJ$1=Assumptions!$F$115),Assumptions!$L$12*Assumptions!$C$102/Assumptions!$C$104,0)</f>
        <v>0</v>
      </c>
      <c r="CK40" s="126">
        <f>IF(OR(CK$1=Assumptions!$B$115,CK$1=Assumptions!$C$115,CK$1=Assumptions!$D$115,CK$1=Assumptions!$E$115,CK$1=Assumptions!$F$115),Assumptions!$L$12*Assumptions!$C$102/Assumptions!$C$104,0)</f>
        <v>0</v>
      </c>
      <c r="CL40" s="126">
        <f>IF(OR(CL$1=Assumptions!$B$115,CL$1=Assumptions!$C$115,CL$1=Assumptions!$D$115,CL$1=Assumptions!$E$115,CL$1=Assumptions!$F$115),Assumptions!$L$12*Assumptions!$C$102/Assumptions!$C$104,0)</f>
        <v>0</v>
      </c>
      <c r="CM40" s="126">
        <f>IF(OR(CM$1=Assumptions!$B$115,CM$1=Assumptions!$C$115,CM$1=Assumptions!$D$115,CM$1=Assumptions!$E$115,CM$1=Assumptions!$F$115),Assumptions!$L$12*Assumptions!$C$102/Assumptions!$C$104,0)</f>
        <v>0</v>
      </c>
      <c r="CN40" s="126">
        <f>IF(OR(CN$1=Assumptions!$B$115,CN$1=Assumptions!$C$115,CN$1=Assumptions!$D$115,CN$1=Assumptions!$E$115,CN$1=Assumptions!$F$115),Assumptions!$L$12*Assumptions!$C$102/Assumptions!$C$104,0)</f>
        <v>0</v>
      </c>
      <c r="CO40" s="126">
        <f>IF(OR(CO$1=Assumptions!$B$115,CO$1=Assumptions!$C$115,CO$1=Assumptions!$D$115,CO$1=Assumptions!$E$115,CO$1=Assumptions!$F$115),Assumptions!$L$12*Assumptions!$C$102/Assumptions!$C$104,0)</f>
        <v>0</v>
      </c>
      <c r="CP40" s="126">
        <f>IF(OR(CP$1=Assumptions!$B$115,CP$1=Assumptions!$C$115,CP$1=Assumptions!$D$115,CP$1=Assumptions!$E$115,CP$1=Assumptions!$F$115),Assumptions!$L$12*Assumptions!$C$102/Assumptions!$C$104,0)</f>
        <v>0</v>
      </c>
      <c r="CQ40" s="126">
        <f>IF(OR(CQ$1=Assumptions!$B$115,CQ$1=Assumptions!$C$115,CQ$1=Assumptions!$D$115,CQ$1=Assumptions!$E$115,CQ$1=Assumptions!$F$115),Assumptions!$L$12*Assumptions!$C$102/Assumptions!$C$104,0)</f>
        <v>0</v>
      </c>
      <c r="CR40" s="126">
        <f>IF(OR(CR$1=Assumptions!$B$115,CR$1=Assumptions!$C$115,CR$1=Assumptions!$D$115,CR$1=Assumptions!$E$115,CR$1=Assumptions!$F$115),Assumptions!$L$12*Assumptions!$C$102/Assumptions!$C$104,0)</f>
        <v>0</v>
      </c>
      <c r="CS40" s="126">
        <f>IF(OR(CS$1=Assumptions!$B$115,CS$1=Assumptions!$C$115,CS$1=Assumptions!$D$115,CS$1=Assumptions!$E$115,CS$1=Assumptions!$F$115),Assumptions!$L$12*Assumptions!$C$102/Assumptions!$C$104,0)</f>
        <v>0</v>
      </c>
      <c r="CT40" s="126">
        <f>IF(OR(CT$1=Assumptions!$B$115,CT$1=Assumptions!$C$115,CT$1=Assumptions!$D$115,CT$1=Assumptions!$E$115,CT$1=Assumptions!$F$115),Assumptions!$L$12*Assumptions!$C$102/Assumptions!$C$104,0)</f>
        <v>0</v>
      </c>
      <c r="CU40" s="126">
        <f>IF(OR(CU$1=Assumptions!$B$115,CU$1=Assumptions!$C$115,CU$1=Assumptions!$D$115,CU$1=Assumptions!$E$115,CU$1=Assumptions!$F$115),Assumptions!$L$12*Assumptions!$C$102/Assumptions!$C$104,0)</f>
        <v>0</v>
      </c>
      <c r="CV40" s="126">
        <f>IF(OR(CV$1=Assumptions!$B$115,CV$1=Assumptions!$C$115,CV$1=Assumptions!$D$115,CV$1=Assumptions!$E$115,CV$1=Assumptions!$F$115),Assumptions!$L$12*Assumptions!$C$102/Assumptions!$C$104,0)</f>
        <v>0</v>
      </c>
      <c r="CW40" s="126">
        <f>IF(OR(CW$1=Assumptions!$B$115,CW$1=Assumptions!$C$115,CW$1=Assumptions!$D$115,CW$1=Assumptions!$E$115,CW$1=Assumptions!$F$115),Assumptions!$L$12*Assumptions!$C$102/Assumptions!$C$104,0)</f>
        <v>0</v>
      </c>
      <c r="CX40" s="126">
        <f>IF(OR(CX$1=Assumptions!$B$115,CX$1=Assumptions!$C$115,CX$1=Assumptions!$D$115,CX$1=Assumptions!$E$115,CX$1=Assumptions!$F$115),Assumptions!$L$12*Assumptions!$C$102/Assumptions!$C$104,0)</f>
        <v>0</v>
      </c>
      <c r="CY40" s="126">
        <f>IF(OR(CY$1=Assumptions!$B$115,CY$1=Assumptions!$C$115,CY$1=Assumptions!$D$115,CY$1=Assumptions!$E$115,CY$1=Assumptions!$F$115),Assumptions!$L$12*Assumptions!$C$102/Assumptions!$C$104,0)</f>
        <v>0</v>
      </c>
      <c r="CZ40" s="126">
        <f>IF(OR(CZ$1=Assumptions!$B$115,CZ$1=Assumptions!$C$115,CZ$1=Assumptions!$D$115,CZ$1=Assumptions!$E$115,CZ$1=Assumptions!$F$115),Assumptions!$L$12*Assumptions!$C$102/Assumptions!$C$104,0)</f>
        <v>0</v>
      </c>
      <c r="DA40" s="126">
        <f>IF(OR(DA$1=Assumptions!$B$115,DA$1=Assumptions!$C$115,DA$1=Assumptions!$D$115,DA$1=Assumptions!$E$115,DA$1=Assumptions!$F$115),Assumptions!$L$12*Assumptions!$C$102/Assumptions!$C$104,0)</f>
        <v>0</v>
      </c>
      <c r="DB40" s="126">
        <f>IF(OR(DB$1=Assumptions!$B$115,DB$1=Assumptions!$C$115,DB$1=Assumptions!$D$115,DB$1=Assumptions!$E$115,DB$1=Assumptions!$F$115),Assumptions!$L$12*Assumptions!$C$102/Assumptions!$C$104,0)</f>
        <v>0</v>
      </c>
      <c r="DC40" s="126">
        <f>IF(OR(DC$1=Assumptions!$B$115,DC$1=Assumptions!$C$115,DC$1=Assumptions!$D$115,DC$1=Assumptions!$E$115,DC$1=Assumptions!$F$115),Assumptions!$L$12*Assumptions!$C$102/Assumptions!$C$104,0)</f>
        <v>0</v>
      </c>
      <c r="DD40" s="126">
        <f>IF(OR(DD$1=Assumptions!$B$115,DD$1=Assumptions!$C$115,DD$1=Assumptions!$D$115,DD$1=Assumptions!$E$115,DD$1=Assumptions!$F$115),Assumptions!$L$12*Assumptions!$C$102/Assumptions!$C$104,0)</f>
        <v>0</v>
      </c>
      <c r="DE40" s="126">
        <f>IF(OR(DE$1=Assumptions!$B$115,DE$1=Assumptions!$C$115,DE$1=Assumptions!$D$115,DE$1=Assumptions!$E$115,DE$1=Assumptions!$F$115),Assumptions!$L$12*Assumptions!$C$102/Assumptions!$C$104,0)</f>
        <v>0</v>
      </c>
      <c r="DF40" s="126">
        <f>IF(OR(DF$1=Assumptions!$B$115,DF$1=Assumptions!$C$115,DF$1=Assumptions!$D$115,DF$1=Assumptions!$E$115,DF$1=Assumptions!$F$115),Assumptions!$L$12*Assumptions!$C$102/Assumptions!$C$104,0)</f>
        <v>0</v>
      </c>
      <c r="DG40" s="126">
        <f>IF(OR(DG$1=Assumptions!$B$115,DG$1=Assumptions!$C$115,DG$1=Assumptions!$D$115,DG$1=Assumptions!$E$115,DG$1=Assumptions!$F$115),Assumptions!$L$12*Assumptions!$C$102/Assumptions!$C$104,0)</f>
        <v>0</v>
      </c>
      <c r="DH40" s="126">
        <f>IF(OR(DH$1=Assumptions!$B$115,DH$1=Assumptions!$C$115,DH$1=Assumptions!$D$115,DH$1=Assumptions!$E$115,DH$1=Assumptions!$F$115),Assumptions!$L$12*Assumptions!$C$102/Assumptions!$C$104,0)</f>
        <v>0</v>
      </c>
      <c r="DI40" s="126">
        <f>IF(OR(DI$1=Assumptions!$B$115,DI$1=Assumptions!$C$115,DI$1=Assumptions!$D$115,DI$1=Assumptions!$E$115,DI$1=Assumptions!$F$115),Assumptions!$L$12*Assumptions!$C$102/Assumptions!$C$104,0)</f>
        <v>0</v>
      </c>
      <c r="DJ40" s="126">
        <f>IF(OR(DJ$1=Assumptions!$B$115,DJ$1=Assumptions!$C$115,DJ$1=Assumptions!$D$115,DJ$1=Assumptions!$E$115,DJ$1=Assumptions!$F$115),Assumptions!$L$12*Assumptions!$C$102/Assumptions!$C$104,0)</f>
        <v>0</v>
      </c>
      <c r="DK40" s="126">
        <f>IF(OR(DK$1=Assumptions!$B$115,DK$1=Assumptions!$C$115,DK$1=Assumptions!$D$115,DK$1=Assumptions!$E$115,DK$1=Assumptions!$F$115),Assumptions!$L$12*Assumptions!$C$102/Assumptions!$C$104,0)</f>
        <v>0</v>
      </c>
      <c r="DL40" s="126">
        <f>IF(OR(DL$1=Assumptions!$B$115,DL$1=Assumptions!$C$115,DL$1=Assumptions!$D$115,DL$1=Assumptions!$E$115,DL$1=Assumptions!$F$115),Assumptions!$L$12*Assumptions!$C$102/Assumptions!$C$104,0)</f>
        <v>0</v>
      </c>
      <c r="DM40" s="126">
        <f>IF(OR(DM$1=Assumptions!$B$115,DM$1=Assumptions!$C$115,DM$1=Assumptions!$D$115,DM$1=Assumptions!$E$115,DM$1=Assumptions!$F$115),Assumptions!$L$12*Assumptions!$C$102/Assumptions!$C$104,0)</f>
        <v>0</v>
      </c>
      <c r="DN40" s="126">
        <f>IF(OR(DN$1=Assumptions!$B$115,DN$1=Assumptions!$C$115,DN$1=Assumptions!$D$115,DN$1=Assumptions!$E$115,DN$1=Assumptions!$F$115),Assumptions!$L$12*Assumptions!$C$102/Assumptions!$C$104,0)</f>
        <v>0</v>
      </c>
      <c r="DO40" s="126">
        <f>IF(OR(DO$1=Assumptions!$B$115,DO$1=Assumptions!$C$115,DO$1=Assumptions!$D$115,DO$1=Assumptions!$E$115,DO$1=Assumptions!$F$115),Assumptions!$L$12*Assumptions!$C$102/Assumptions!$C$104,0)</f>
        <v>0</v>
      </c>
      <c r="DP40" s="126">
        <f>IF(OR(DP$1=Assumptions!$B$115,DP$1=Assumptions!$C$115,DP$1=Assumptions!$D$115,DP$1=Assumptions!$E$115,DP$1=Assumptions!$F$115),Assumptions!$L$12*Assumptions!$C$102/Assumptions!$C$104,0)</f>
        <v>0</v>
      </c>
      <c r="DQ40" s="126">
        <f>IF(OR(DQ$1=Assumptions!$B$115,DQ$1=Assumptions!$C$115,DQ$1=Assumptions!$D$115,DQ$1=Assumptions!$E$115,DQ$1=Assumptions!$F$115),Assumptions!$L$12*Assumptions!$C$102/Assumptions!$C$104,0)</f>
        <v>0</v>
      </c>
      <c r="DR40" s="126">
        <f>IF(OR(DR$1=Assumptions!$B$115,DR$1=Assumptions!$C$115,DR$1=Assumptions!$D$115,DR$1=Assumptions!$E$115,DR$1=Assumptions!$F$115),Assumptions!$L$12*Assumptions!$C$102/Assumptions!$C$104,0)</f>
        <v>0</v>
      </c>
      <c r="DS40" s="126">
        <f>IF(OR(DS$1=Assumptions!$B$115,DS$1=Assumptions!$C$115,DS$1=Assumptions!$D$115,DS$1=Assumptions!$E$115,DS$1=Assumptions!$F$115),Assumptions!$L$12*Assumptions!$C$102/Assumptions!$C$104,0)</f>
        <v>0</v>
      </c>
      <c r="DT40" s="126">
        <f>IF(OR(DT$1=Assumptions!$B$115,DT$1=Assumptions!$C$115,DT$1=Assumptions!$D$115,DT$1=Assumptions!$E$115,DT$1=Assumptions!$F$115),Assumptions!$L$12*Assumptions!$C$102/Assumptions!$C$104,0)</f>
        <v>0</v>
      </c>
      <c r="DU40" s="126">
        <f>IF(OR(DU$1=Assumptions!$B$115,DU$1=Assumptions!$C$115,DU$1=Assumptions!$D$115,DU$1=Assumptions!$E$115,DU$1=Assumptions!$F$115),Assumptions!$L$12*Assumptions!$C$102/Assumptions!$C$104,0)</f>
        <v>0</v>
      </c>
      <c r="DV40" s="126">
        <f>IF(OR(DV$1=Assumptions!$B$115,DV$1=Assumptions!$C$115,DV$1=Assumptions!$D$115,DV$1=Assumptions!$E$115,DV$1=Assumptions!$F$115),Assumptions!$L$12*Assumptions!$C$102/Assumptions!$C$104,0)</f>
        <v>0</v>
      </c>
      <c r="DW40" s="126">
        <f>IF(OR(DW$1=Assumptions!$B$115,DW$1=Assumptions!$C$115,DW$1=Assumptions!$D$115,DW$1=Assumptions!$E$115,DW$1=Assumptions!$F$115),Assumptions!$L$12*Assumptions!$C$102/Assumptions!$C$104,0)</f>
        <v>0</v>
      </c>
      <c r="DX40" s="126">
        <f>IF(OR(DX$1=Assumptions!$B$115,DX$1=Assumptions!$C$115,DX$1=Assumptions!$D$115,DX$1=Assumptions!$E$115,DX$1=Assumptions!$F$115),Assumptions!$L$12*Assumptions!$C$102/Assumptions!$C$104,0)</f>
        <v>0</v>
      </c>
      <c r="DY40" s="126">
        <f>IF(OR(DY$1=Assumptions!$B$115,DY$1=Assumptions!$C$115,DY$1=Assumptions!$D$115,DY$1=Assumptions!$E$115,DY$1=Assumptions!$F$115),Assumptions!$L$12*Assumptions!$C$102/Assumptions!$C$104,0)</f>
        <v>0</v>
      </c>
      <c r="DZ40" s="126">
        <f>IF(OR(DZ$1=Assumptions!$B$115,DZ$1=Assumptions!$C$115,DZ$1=Assumptions!$D$115,DZ$1=Assumptions!$E$115,DZ$1=Assumptions!$F$115),Assumptions!$L$12*Assumptions!$C$102/Assumptions!$C$104,0)</f>
        <v>0</v>
      </c>
      <c r="EA40" s="126">
        <f>IF(OR(EA$1=Assumptions!$B$115,EA$1=Assumptions!$C$115,EA$1=Assumptions!$D$115,EA$1=Assumptions!$E$115,EA$1=Assumptions!$F$115),Assumptions!$L$12*Assumptions!$C$102/Assumptions!$C$104,0)</f>
        <v>0</v>
      </c>
      <c r="EB40" s="126">
        <f>IF(OR(EB$1=Assumptions!$B$115,EB$1=Assumptions!$C$115,EB$1=Assumptions!$D$115,EB$1=Assumptions!$E$115,EB$1=Assumptions!$F$115),Assumptions!$L$12*Assumptions!$C$102/Assumptions!$C$104,0)</f>
        <v>0</v>
      </c>
      <c r="EC40" s="126">
        <f>IF(OR(EC$1=Assumptions!$B$115,EC$1=Assumptions!$C$115,EC$1=Assumptions!$D$115,EC$1=Assumptions!$E$115,EC$1=Assumptions!$F$115),Assumptions!$L$12*Assumptions!$C$102/Assumptions!$C$104,0)</f>
        <v>0</v>
      </c>
      <c r="ED40" s="126">
        <f>IF(OR(ED$1=Assumptions!$B$115,ED$1=Assumptions!$C$115,ED$1=Assumptions!$D$115,ED$1=Assumptions!$E$115,ED$1=Assumptions!$F$115),Assumptions!$L$12*Assumptions!$C$102/Assumptions!$C$104,0)</f>
        <v>0</v>
      </c>
      <c r="EE40" s="126">
        <f>IF(OR(EE$1=Assumptions!$B$115,EE$1=Assumptions!$C$115,EE$1=Assumptions!$D$115,EE$1=Assumptions!$E$115,EE$1=Assumptions!$F$115),Assumptions!$L$12*Assumptions!$C$102/Assumptions!$C$104,0)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101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186</v>
      </c>
      <c r="D43" s="49">
        <f>Assumptions!P42</f>
        <v>2042774.187</v>
      </c>
      <c r="E43" s="49">
        <f t="shared" ref="E43:EE43" si="7">D47</f>
        <v>2042774.187</v>
      </c>
      <c r="F43" s="49">
        <f t="shared" si="7"/>
        <v>2042774.187</v>
      </c>
      <c r="G43" s="49">
        <f t="shared" si="7"/>
        <v>2042774.187</v>
      </c>
      <c r="H43" s="49">
        <f t="shared" si="7"/>
        <v>2042774.187</v>
      </c>
      <c r="I43" s="49">
        <f t="shared" si="7"/>
        <v>2042774.187</v>
      </c>
      <c r="J43" s="49">
        <f t="shared" si="7"/>
        <v>2042774.187</v>
      </c>
      <c r="K43" s="49">
        <f t="shared" si="7"/>
        <v>2042774.187</v>
      </c>
      <c r="L43" s="49">
        <f t="shared" si="7"/>
        <v>2042774.187</v>
      </c>
      <c r="M43" s="49">
        <f t="shared" si="7"/>
        <v>2042774.187</v>
      </c>
      <c r="N43" s="49">
        <f t="shared" si="7"/>
        <v>2042774.187</v>
      </c>
      <c r="O43" s="49">
        <f t="shared" si="7"/>
        <v>2042774.187</v>
      </c>
      <c r="P43" s="49">
        <f t="shared" si="7"/>
        <v>2042774.187</v>
      </c>
      <c r="Q43" s="49">
        <f t="shared" si="7"/>
        <v>2042774.187</v>
      </c>
      <c r="R43" s="49">
        <f t="shared" si="7"/>
        <v>2042774.187</v>
      </c>
      <c r="S43" s="49">
        <f t="shared" si="7"/>
        <v>2042774.187</v>
      </c>
      <c r="T43" s="49">
        <f t="shared" si="7"/>
        <v>2042774.187</v>
      </c>
      <c r="U43" s="49">
        <f t="shared" si="7"/>
        <v>2042774.187</v>
      </c>
      <c r="V43" s="49">
        <f t="shared" si="7"/>
        <v>2042774.187</v>
      </c>
      <c r="W43" s="49">
        <f t="shared" si="7"/>
        <v>2042774.187</v>
      </c>
      <c r="X43" s="49">
        <f t="shared" si="7"/>
        <v>2042774.187</v>
      </c>
      <c r="Y43" s="49">
        <f t="shared" si="7"/>
        <v>2042774.187</v>
      </c>
      <c r="Z43" s="49">
        <f t="shared" si="7"/>
        <v>2042774.187</v>
      </c>
      <c r="AA43" s="49">
        <f t="shared" si="7"/>
        <v>2042774.187</v>
      </c>
      <c r="AB43" s="49">
        <f t="shared" si="7"/>
        <v>2042774.187</v>
      </c>
      <c r="AC43" s="49">
        <f t="shared" si="7"/>
        <v>2042774.187</v>
      </c>
      <c r="AD43" s="49">
        <f t="shared" si="7"/>
        <v>2042774.187</v>
      </c>
      <c r="AE43" s="49">
        <f t="shared" si="7"/>
        <v>2042774.187</v>
      </c>
      <c r="AF43" s="49">
        <f t="shared" si="7"/>
        <v>2042774.187</v>
      </c>
      <c r="AG43" s="49">
        <f t="shared" si="7"/>
        <v>2042774.187</v>
      </c>
      <c r="AH43" s="49">
        <f t="shared" si="7"/>
        <v>2042774.187</v>
      </c>
      <c r="AI43" s="49">
        <f t="shared" si="7"/>
        <v>2042774.187</v>
      </c>
      <c r="AJ43" s="49">
        <f t="shared" si="7"/>
        <v>2042774.187</v>
      </c>
      <c r="AK43" s="49">
        <f t="shared" si="7"/>
        <v>2042774.187</v>
      </c>
      <c r="AL43" s="49">
        <f t="shared" si="7"/>
        <v>2042774.187</v>
      </c>
      <c r="AM43" s="49">
        <f t="shared" si="7"/>
        <v>2042774.187</v>
      </c>
      <c r="AN43" s="49">
        <f t="shared" si="7"/>
        <v>2042774.187</v>
      </c>
      <c r="AO43" s="49">
        <f t="shared" si="7"/>
        <v>2040740.595</v>
      </c>
      <c r="AP43" s="49">
        <f t="shared" si="7"/>
        <v>2038696.834</v>
      </c>
      <c r="AQ43" s="49">
        <f t="shared" si="7"/>
        <v>2036642.855</v>
      </c>
      <c r="AR43" s="49">
        <f t="shared" si="7"/>
        <v>2034578.606</v>
      </c>
      <c r="AS43" s="49">
        <f t="shared" si="7"/>
        <v>2032504.036</v>
      </c>
      <c r="AT43" s="49">
        <f t="shared" si="7"/>
        <v>2030419.092</v>
      </c>
      <c r="AU43" s="49">
        <f t="shared" si="7"/>
        <v>2028323.724</v>
      </c>
      <c r="AV43" s="49">
        <f t="shared" si="7"/>
        <v>2026217.88</v>
      </c>
      <c r="AW43" s="49">
        <f t="shared" si="7"/>
        <v>2024101.506</v>
      </c>
      <c r="AX43" s="49">
        <f t="shared" si="7"/>
        <v>2021974.55</v>
      </c>
      <c r="AY43" s="49">
        <f t="shared" si="7"/>
        <v>2019836.959</v>
      </c>
      <c r="AZ43" s="49">
        <f t="shared" si="7"/>
        <v>2017688.681</v>
      </c>
      <c r="BA43" s="49">
        <f t="shared" si="7"/>
        <v>2015529.661</v>
      </c>
      <c r="BB43" s="49">
        <f t="shared" si="7"/>
        <v>2013359.846</v>
      </c>
      <c r="BC43" s="49">
        <f t="shared" si="7"/>
        <v>2011179.182</v>
      </c>
      <c r="BD43" s="49">
        <f t="shared" si="7"/>
        <v>2008987.614</v>
      </c>
      <c r="BE43" s="49">
        <f t="shared" si="7"/>
        <v>2006785.089</v>
      </c>
      <c r="BF43" s="49">
        <f t="shared" si="7"/>
        <v>2004571.551</v>
      </c>
      <c r="BG43" s="49">
        <f t="shared" si="7"/>
        <v>2002346.945</v>
      </c>
      <c r="BH43" s="49">
        <f t="shared" si="7"/>
        <v>2000111.217</v>
      </c>
      <c r="BI43" s="49">
        <f t="shared" si="7"/>
        <v>1997864.309</v>
      </c>
      <c r="BJ43" s="49">
        <f t="shared" si="7"/>
        <v>1995606.168</v>
      </c>
      <c r="BK43" s="49">
        <f t="shared" si="7"/>
        <v>1993336.735</v>
      </c>
      <c r="BL43" s="49">
        <f t="shared" si="7"/>
        <v>1991055.955</v>
      </c>
      <c r="BM43" s="49">
        <f t="shared" si="7"/>
        <v>1988763.772</v>
      </c>
      <c r="BN43" s="49">
        <f t="shared" si="7"/>
        <v>1986460.127</v>
      </c>
      <c r="BO43" s="49">
        <f t="shared" si="7"/>
        <v>1984144.964</v>
      </c>
      <c r="BP43" s="49">
        <f t="shared" si="7"/>
        <v>1981818.226</v>
      </c>
      <c r="BQ43" s="49">
        <f t="shared" si="7"/>
        <v>1979479.854</v>
      </c>
      <c r="BR43" s="49">
        <f t="shared" si="7"/>
        <v>1977129.79</v>
      </c>
      <c r="BS43" s="49">
        <f t="shared" si="7"/>
        <v>1974767.975</v>
      </c>
      <c r="BT43" s="49">
        <f t="shared" si="7"/>
        <v>1972394.352</v>
      </c>
      <c r="BU43" s="49">
        <f t="shared" si="7"/>
        <v>1970008.86</v>
      </c>
      <c r="BV43" s="49">
        <f t="shared" si="7"/>
        <v>1967611.441</v>
      </c>
      <c r="BW43" s="49">
        <f t="shared" si="7"/>
        <v>1965202.035</v>
      </c>
      <c r="BX43" s="49">
        <f t="shared" si="7"/>
        <v>1962780.582</v>
      </c>
      <c r="BY43" s="49">
        <f t="shared" si="7"/>
        <v>1960347.021</v>
      </c>
      <c r="BZ43" s="49">
        <f t="shared" si="7"/>
        <v>1957901.293</v>
      </c>
      <c r="CA43" s="49">
        <f t="shared" si="7"/>
        <v>1955443.336</v>
      </c>
      <c r="CB43" s="49">
        <f t="shared" si="7"/>
        <v>1952973.089</v>
      </c>
      <c r="CC43" s="49">
        <f t="shared" si="7"/>
        <v>1950490.491</v>
      </c>
      <c r="CD43" s="49">
        <f t="shared" si="7"/>
        <v>1947995.481</v>
      </c>
      <c r="CE43" s="49">
        <f t="shared" si="7"/>
        <v>1945487.995</v>
      </c>
      <c r="CF43" s="49">
        <f t="shared" si="7"/>
        <v>1942967.971</v>
      </c>
      <c r="CG43" s="49">
        <f t="shared" si="7"/>
        <v>1940435.348</v>
      </c>
      <c r="CH43" s="49">
        <f t="shared" si="7"/>
        <v>1937890.061</v>
      </c>
      <c r="CI43" s="49">
        <f t="shared" si="7"/>
        <v>1935332.048</v>
      </c>
      <c r="CJ43" s="49">
        <f t="shared" si="7"/>
        <v>1932761.245</v>
      </c>
      <c r="CK43" s="49">
        <f t="shared" si="7"/>
        <v>1930177.588</v>
      </c>
      <c r="CL43" s="49">
        <f t="shared" si="7"/>
        <v>1927581.012</v>
      </c>
      <c r="CM43" s="49">
        <f t="shared" si="7"/>
        <v>1924971.454</v>
      </c>
      <c r="CN43" s="49">
        <f t="shared" si="7"/>
        <v>1922348.848</v>
      </c>
      <c r="CO43" s="49">
        <f t="shared" si="7"/>
        <v>1919713.129</v>
      </c>
      <c r="CP43" s="49">
        <f t="shared" si="7"/>
        <v>1917064.231</v>
      </c>
      <c r="CQ43" s="49">
        <f t="shared" si="7"/>
        <v>1914402.089</v>
      </c>
      <c r="CR43" s="49">
        <f t="shared" si="7"/>
        <v>1911726.636</v>
      </c>
      <c r="CS43" s="49">
        <f t="shared" si="7"/>
        <v>1909037.806</v>
      </c>
      <c r="CT43" s="49">
        <f t="shared" si="7"/>
        <v>1906335.531</v>
      </c>
      <c r="CU43" s="49">
        <f t="shared" si="7"/>
        <v>1903619.746</v>
      </c>
      <c r="CV43" s="49">
        <f t="shared" si="7"/>
        <v>1900890.381</v>
      </c>
      <c r="CW43" s="49">
        <f t="shared" si="7"/>
        <v>1898147.37</v>
      </c>
      <c r="CX43" s="49">
        <f t="shared" si="7"/>
        <v>1895390.643</v>
      </c>
      <c r="CY43" s="49">
        <f t="shared" si="7"/>
        <v>1892620.133</v>
      </c>
      <c r="CZ43" s="49">
        <f t="shared" si="7"/>
        <v>1889835.77</v>
      </c>
      <c r="DA43" s="49">
        <f t="shared" si="7"/>
        <v>1887037.486</v>
      </c>
      <c r="DB43" s="49">
        <f t="shared" si="7"/>
        <v>1884225.21</v>
      </c>
      <c r="DC43" s="49">
        <f t="shared" si="7"/>
        <v>1881398.872</v>
      </c>
      <c r="DD43" s="49">
        <f t="shared" si="7"/>
        <v>1878558.403</v>
      </c>
      <c r="DE43" s="49">
        <f t="shared" si="7"/>
        <v>1875703.732</v>
      </c>
      <c r="DF43" s="49">
        <f t="shared" si="7"/>
        <v>1872834.787</v>
      </c>
      <c r="DG43" s="49">
        <f t="shared" si="7"/>
        <v>1869951.498</v>
      </c>
      <c r="DH43" s="49">
        <f t="shared" si="7"/>
        <v>1867053.792</v>
      </c>
      <c r="DI43" s="49">
        <f t="shared" si="7"/>
        <v>1864141.598</v>
      </c>
      <c r="DJ43" s="49">
        <f t="shared" si="7"/>
        <v>1861214.842</v>
      </c>
      <c r="DK43" s="49">
        <f t="shared" si="7"/>
        <v>1858273.453</v>
      </c>
      <c r="DL43" s="49">
        <f t="shared" si="7"/>
        <v>1855317.357</v>
      </c>
      <c r="DM43" s="49">
        <f t="shared" si="7"/>
        <v>1852346.48</v>
      </c>
      <c r="DN43" s="49">
        <f t="shared" si="7"/>
        <v>1849360.749</v>
      </c>
      <c r="DO43" s="49">
        <f t="shared" si="7"/>
        <v>1846360.09</v>
      </c>
      <c r="DP43" s="49">
        <f t="shared" si="7"/>
        <v>1843344.427</v>
      </c>
      <c r="DQ43" s="49">
        <f t="shared" si="7"/>
        <v>1840313.686</v>
      </c>
      <c r="DR43" s="49">
        <f t="shared" si="7"/>
        <v>1837267.791</v>
      </c>
      <c r="DS43" s="49">
        <f t="shared" si="7"/>
        <v>1834206.666</v>
      </c>
      <c r="DT43" s="49">
        <f t="shared" si="7"/>
        <v>1831130.236</v>
      </c>
      <c r="DU43" s="49">
        <f t="shared" si="7"/>
        <v>1828038.424</v>
      </c>
      <c r="DV43" s="49">
        <f t="shared" si="7"/>
        <v>1824931.153</v>
      </c>
      <c r="DW43" s="49">
        <f t="shared" si="7"/>
        <v>1821808.345</v>
      </c>
      <c r="DX43" s="49">
        <f t="shared" si="7"/>
        <v>1818669.924</v>
      </c>
      <c r="DY43" s="49">
        <f t="shared" si="7"/>
        <v>1815515.81</v>
      </c>
      <c r="DZ43" s="49">
        <f t="shared" si="7"/>
        <v>1812345.926</v>
      </c>
      <c r="EA43" s="49">
        <f t="shared" si="7"/>
        <v>1809160.192</v>
      </c>
      <c r="EB43" s="49">
        <f t="shared" si="7"/>
        <v>1805958.529</v>
      </c>
      <c r="EC43" s="49">
        <f t="shared" si="7"/>
        <v>1802740.859</v>
      </c>
      <c r="ED43" s="49">
        <f t="shared" si="7"/>
        <v>1799507.1</v>
      </c>
      <c r="EE43" s="49">
        <f t="shared" si="7"/>
        <v>1796257.172</v>
      </c>
    </row>
    <row r="44" ht="15.75" customHeight="1">
      <c r="A44" s="1"/>
      <c r="B44" s="1"/>
      <c r="C44" s="1" t="s">
        <v>187</v>
      </c>
      <c r="D44" s="49">
        <f>(D43*Assumptions!$P44/12)*IF(D1&gt;Assumptions!$P$47,1,0)</f>
        <v>0</v>
      </c>
      <c r="E44" s="49">
        <f>(E43*Assumptions!$P44/12)*IF(E1&gt;Assumptions!$P$47,1,0)</f>
        <v>0</v>
      </c>
      <c r="F44" s="49">
        <f>(F43*Assumptions!$P44/12)*IF(F1&gt;Assumptions!$P$47,1,0)</f>
        <v>0</v>
      </c>
      <c r="G44" s="49">
        <f>(G43*Assumptions!$P44/12)*IF(G1&gt;Assumptions!$P$47,1,0)</f>
        <v>0</v>
      </c>
      <c r="H44" s="49">
        <f>(H43*Assumptions!$P44/12)*IF(H1&gt;Assumptions!$P$47,1,0)</f>
        <v>0</v>
      </c>
      <c r="I44" s="49">
        <f>(I43*Assumptions!$P44/12)*IF(I1&gt;Assumptions!$P$47,1,0)</f>
        <v>0</v>
      </c>
      <c r="J44" s="49">
        <f>(J43*Assumptions!$P44/12)*IF(J1&gt;Assumptions!$P$47,1,0)</f>
        <v>0</v>
      </c>
      <c r="K44" s="49">
        <f>(K43*Assumptions!$P44/12)*IF(K1&gt;Assumptions!$P$47,1,0)</f>
        <v>0</v>
      </c>
      <c r="L44" s="49">
        <f>(L43*Assumptions!$P44/12)*IF(L1&gt;Assumptions!$P$47,1,0)</f>
        <v>0</v>
      </c>
      <c r="M44" s="49">
        <f>(M43*Assumptions!$P44/12)*IF(M1&gt;Assumptions!$P$47,1,0)</f>
        <v>0</v>
      </c>
      <c r="N44" s="49">
        <f>(N43*Assumptions!$P44/12)*IF(N1&gt;Assumptions!$P$47,1,0)</f>
        <v>0</v>
      </c>
      <c r="O44" s="49">
        <f>(O43*Assumptions!$P44/12)*IF(O1&gt;Assumptions!$P$47,1,0)</f>
        <v>0</v>
      </c>
      <c r="P44" s="49">
        <f>(P43*Assumptions!$P44/12)*IF(P1&gt;Assumptions!$P$47,1,0)</f>
        <v>0</v>
      </c>
      <c r="Q44" s="49">
        <f>(Q43*Assumptions!$P44/12)*IF(Q1&gt;Assumptions!$P$47,1,0)</f>
        <v>0</v>
      </c>
      <c r="R44" s="49">
        <f>(R43*Assumptions!$P44/12)*IF(R1&gt;Assumptions!$P$47,1,0)</f>
        <v>0</v>
      </c>
      <c r="S44" s="49">
        <f>(S43*Assumptions!$P44/12)*IF(S1&gt;Assumptions!$P$47,1,0)</f>
        <v>0</v>
      </c>
      <c r="T44" s="49">
        <f>(T43*Assumptions!$P44/12)*IF(T1&gt;Assumptions!$P$47,1,0)</f>
        <v>0</v>
      </c>
      <c r="U44" s="49">
        <f>(U43*Assumptions!$P44/12)*IF(U1&gt;Assumptions!$P$47,1,0)</f>
        <v>0</v>
      </c>
      <c r="V44" s="49">
        <f>(V43*Assumptions!$P44/12)*IF(V1&gt;Assumptions!$P$47,1,0)</f>
        <v>0</v>
      </c>
      <c r="W44" s="49">
        <f>(W43*Assumptions!$P44/12)*IF(W1&gt;Assumptions!$P$47,1,0)</f>
        <v>0</v>
      </c>
      <c r="X44" s="49">
        <f>(X43*Assumptions!$P44/12)*IF(X1&gt;Assumptions!$P$47,1,0)</f>
        <v>0</v>
      </c>
      <c r="Y44" s="49">
        <f>(Y43*Assumptions!$P44/12)*IF(Y1&gt;Assumptions!$P$47,1,0)</f>
        <v>0</v>
      </c>
      <c r="Z44" s="49">
        <f>(Z43*Assumptions!$P44/12)*IF(Z1&gt;Assumptions!$P$47,1,0)</f>
        <v>0</v>
      </c>
      <c r="AA44" s="49">
        <f>(AA43*Assumptions!$P44/12)*IF(AA1&gt;Assumptions!$P$47,1,0)</f>
        <v>0</v>
      </c>
      <c r="AB44" s="49">
        <f>(AB43*Assumptions!$P44/12)*IF(AB1&gt;Assumptions!$P$47,1,0)</f>
        <v>0</v>
      </c>
      <c r="AC44" s="49">
        <f>(AC43*Assumptions!$P44/12)*IF(AC1&gt;Assumptions!$P$47,1,0)</f>
        <v>0</v>
      </c>
      <c r="AD44" s="49">
        <f>(AD43*Assumptions!$P44/12)*IF(AD1&gt;Assumptions!$P$47,1,0)</f>
        <v>0</v>
      </c>
      <c r="AE44" s="49">
        <f>(AE43*Assumptions!$P44/12)*IF(AE1&gt;Assumptions!$P$47,1,0)</f>
        <v>0</v>
      </c>
      <c r="AF44" s="49">
        <f>(AF43*Assumptions!$P44/12)*IF(AF1&gt;Assumptions!$P$47,1,0)</f>
        <v>0</v>
      </c>
      <c r="AG44" s="49">
        <f>(AG43*Assumptions!$P44/12)*IF(AG1&gt;Assumptions!$P$47,1,0)</f>
        <v>0</v>
      </c>
      <c r="AH44" s="49">
        <f>(AH43*Assumptions!$P44/12)*IF(AH1&gt;Assumptions!$P$47,1,0)</f>
        <v>0</v>
      </c>
      <c r="AI44" s="49">
        <f>(AI43*Assumptions!$P44/12)*IF(AI1&gt;Assumptions!$P$47,1,0)</f>
        <v>0</v>
      </c>
      <c r="AJ44" s="49">
        <f>(AJ43*Assumptions!$P44/12)*IF(AJ1&gt;Assumptions!$P$47,1,0)</f>
        <v>0</v>
      </c>
      <c r="AK44" s="49">
        <f>(AK43*Assumptions!$P44/12)*IF(AK1&gt;Assumptions!$P$47,1,0)</f>
        <v>0</v>
      </c>
      <c r="AL44" s="49">
        <f>(AL43*Assumptions!$P44/12)*IF(AL1&gt;Assumptions!$P$47,1,0)</f>
        <v>0</v>
      </c>
      <c r="AM44" s="49">
        <f>(AM43*Assumptions!$P44/12)*IF(AM1&gt;Assumptions!$P$47,1,0)</f>
        <v>0</v>
      </c>
      <c r="AN44" s="49">
        <f>(AN43*Assumptions!$P44/12)*IF(AN1&gt;Assumptions!$P$47,1,0)</f>
        <v>10213.87093</v>
      </c>
      <c r="AO44" s="49">
        <f>(AO43*Assumptions!$P44/12)*IF(AO1&gt;Assumptions!$P$47,1,0)</f>
        <v>10203.70297</v>
      </c>
      <c r="AP44" s="49">
        <f>(AP43*Assumptions!$P44/12)*IF(AP1&gt;Assumptions!$P$47,1,0)</f>
        <v>10193.48417</v>
      </c>
      <c r="AQ44" s="49">
        <f>(AQ43*Assumptions!$P44/12)*IF(AQ1&gt;Assumptions!$P$47,1,0)</f>
        <v>10183.21427</v>
      </c>
      <c r="AR44" s="49">
        <f>(AR43*Assumptions!$P44/12)*IF(AR1&gt;Assumptions!$P$47,1,0)</f>
        <v>10172.89303</v>
      </c>
      <c r="AS44" s="49">
        <f>(AS43*Assumptions!$P44/12)*IF(AS1&gt;Assumptions!$P$47,1,0)</f>
        <v>10162.52018</v>
      </c>
      <c r="AT44" s="49">
        <f>(AT43*Assumptions!$P44/12)*IF(AT1&gt;Assumptions!$P$47,1,0)</f>
        <v>10152.09546</v>
      </c>
      <c r="AU44" s="49">
        <f>(AU43*Assumptions!$P44/12)*IF(AU1&gt;Assumptions!$P$47,1,0)</f>
        <v>10141.61862</v>
      </c>
      <c r="AV44" s="49">
        <f>(AV43*Assumptions!$P44/12)*IF(AV1&gt;Assumptions!$P$47,1,0)</f>
        <v>10131.0894</v>
      </c>
      <c r="AW44" s="49">
        <f>(AW43*Assumptions!$P44/12)*IF(AW1&gt;Assumptions!$P$47,1,0)</f>
        <v>10120.50753</v>
      </c>
      <c r="AX44" s="49">
        <f>(AX43*Assumptions!$P44/12)*IF(AX1&gt;Assumptions!$P$47,1,0)</f>
        <v>10109.87275</v>
      </c>
      <c r="AY44" s="49">
        <f>(AY43*Assumptions!$P44/12)*IF(AY1&gt;Assumptions!$P$47,1,0)</f>
        <v>10099.1848</v>
      </c>
      <c r="AZ44" s="49">
        <f>(AZ43*Assumptions!$P44/12)*IF(AZ1&gt;Assumptions!$P$47,1,0)</f>
        <v>10088.4434</v>
      </c>
      <c r="BA44" s="49">
        <f>(BA43*Assumptions!$P44/12)*IF(BA1&gt;Assumptions!$P$47,1,0)</f>
        <v>10077.6483</v>
      </c>
      <c r="BB44" s="49">
        <f>(BB43*Assumptions!$P44/12)*IF(BB1&gt;Assumptions!$P$47,1,0)</f>
        <v>10066.79923</v>
      </c>
      <c r="BC44" s="49">
        <f>(BC43*Assumptions!$P44/12)*IF(BC1&gt;Assumptions!$P$47,1,0)</f>
        <v>10055.89591</v>
      </c>
      <c r="BD44" s="49">
        <f>(BD43*Assumptions!$P44/12)*IF(BD1&gt;Assumptions!$P$47,1,0)</f>
        <v>10044.93807</v>
      </c>
      <c r="BE44" s="49">
        <f>(BE43*Assumptions!$P44/12)*IF(BE1&gt;Assumptions!$P$47,1,0)</f>
        <v>10033.92544</v>
      </c>
      <c r="BF44" s="49">
        <f>(BF43*Assumptions!$P44/12)*IF(BF1&gt;Assumptions!$P$47,1,0)</f>
        <v>10022.85775</v>
      </c>
      <c r="BG44" s="49">
        <f>(BG43*Assumptions!$P44/12)*IF(BG1&gt;Assumptions!$P$47,1,0)</f>
        <v>10011.73473</v>
      </c>
      <c r="BH44" s="49">
        <f>(BH43*Assumptions!$P44/12)*IF(BH1&gt;Assumptions!$P$47,1,0)</f>
        <v>10000.55608</v>
      </c>
      <c r="BI44" s="49">
        <f>(BI43*Assumptions!$P44/12)*IF(BI1&gt;Assumptions!$P$47,1,0)</f>
        <v>9989.321547</v>
      </c>
      <c r="BJ44" s="49">
        <f>(BJ43*Assumptions!$P44/12)*IF(BJ1&gt;Assumptions!$P$47,1,0)</f>
        <v>9978.030838</v>
      </c>
      <c r="BK44" s="49">
        <f>(BK43*Assumptions!$P44/12)*IF(BK1&gt;Assumptions!$P$47,1,0)</f>
        <v>9966.683675</v>
      </c>
      <c r="BL44" s="49">
        <f>(BL43*Assumptions!$P44/12)*IF(BL1&gt;Assumptions!$P$47,1,0)</f>
        <v>9955.279776</v>
      </c>
      <c r="BM44" s="49">
        <f>(BM43*Assumptions!$P44/12)*IF(BM1&gt;Assumptions!$P$47,1,0)</f>
        <v>9943.818859</v>
      </c>
      <c r="BN44" s="49">
        <f>(BN43*Assumptions!$P44/12)*IF(BN1&gt;Assumptions!$P$47,1,0)</f>
        <v>9932.300636</v>
      </c>
      <c r="BO44" s="49">
        <f>(BO43*Assumptions!$P44/12)*IF(BO1&gt;Assumptions!$P$47,1,0)</f>
        <v>9920.724822</v>
      </c>
      <c r="BP44" s="49">
        <f>(BP43*Assumptions!$P44/12)*IF(BP1&gt;Assumptions!$P$47,1,0)</f>
        <v>9909.09113</v>
      </c>
      <c r="BQ44" s="49">
        <f>(BQ43*Assumptions!$P44/12)*IF(BQ1&gt;Assumptions!$P$47,1,0)</f>
        <v>9897.399268</v>
      </c>
      <c r="BR44" s="49">
        <f>(BR43*Assumptions!$P44/12)*IF(BR1&gt;Assumptions!$P$47,1,0)</f>
        <v>9885.648948</v>
      </c>
      <c r="BS44" s="49">
        <f>(BS43*Assumptions!$P44/12)*IF(BS1&gt;Assumptions!$P$47,1,0)</f>
        <v>9873.839876</v>
      </c>
      <c r="BT44" s="49">
        <f>(BT43*Assumptions!$P44/12)*IF(BT1&gt;Assumptions!$P$47,1,0)</f>
        <v>9861.971758</v>
      </c>
      <c r="BU44" s="49">
        <f>(BU43*Assumptions!$P44/12)*IF(BU1&gt;Assumptions!$P$47,1,0)</f>
        <v>9850.0443</v>
      </c>
      <c r="BV44" s="49">
        <f>(BV43*Assumptions!$P44/12)*IF(BV1&gt;Assumptions!$P$47,1,0)</f>
        <v>9838.057205</v>
      </c>
      <c r="BW44" s="49">
        <f>(BW43*Assumptions!$P44/12)*IF(BW1&gt;Assumptions!$P$47,1,0)</f>
        <v>9826.010174</v>
      </c>
      <c r="BX44" s="49">
        <f>(BX43*Assumptions!$P44/12)*IF(BX1&gt;Assumptions!$P$47,1,0)</f>
        <v>9813.902908</v>
      </c>
      <c r="BY44" s="49">
        <f>(BY43*Assumptions!$P44/12)*IF(BY1&gt;Assumptions!$P$47,1,0)</f>
        <v>9801.735106</v>
      </c>
      <c r="BZ44" s="49">
        <f>(BZ43*Assumptions!$P44/12)*IF(BZ1&gt;Assumptions!$P$47,1,0)</f>
        <v>9789.506465</v>
      </c>
      <c r="CA44" s="49">
        <f>(CA43*Assumptions!$P44/12)*IF(CA1&gt;Assumptions!$P$47,1,0)</f>
        <v>9777.21668</v>
      </c>
      <c r="CB44" s="49">
        <f>(CB43*Assumptions!$P44/12)*IF(CB1&gt;Assumptions!$P$47,1,0)</f>
        <v>9764.865447</v>
      </c>
      <c r="CC44" s="49">
        <f>(CC43*Assumptions!$P44/12)*IF(CC1&gt;Assumptions!$P$47,1,0)</f>
        <v>9752.452457</v>
      </c>
      <c r="CD44" s="49">
        <f>(CD43*Assumptions!$P44/12)*IF(CD1&gt;Assumptions!$P$47,1,0)</f>
        <v>9739.977403</v>
      </c>
      <c r="CE44" s="49">
        <f>(CE43*Assumptions!$P44/12)*IF(CE1&gt;Assumptions!$P$47,1,0)</f>
        <v>9727.439973</v>
      </c>
      <c r="CF44" s="49">
        <f>(CF43*Assumptions!$P44/12)*IF(CF1&gt;Assumptions!$P$47,1,0)</f>
        <v>9714.839856</v>
      </c>
      <c r="CG44" s="49">
        <f>(CG43*Assumptions!$P44/12)*IF(CG1&gt;Assumptions!$P$47,1,0)</f>
        <v>9702.176738</v>
      </c>
      <c r="CH44" s="49">
        <f>(CH43*Assumptions!$P44/12)*IF(CH1&gt;Assumptions!$P$47,1,0)</f>
        <v>9689.450305</v>
      </c>
      <c r="CI44" s="49">
        <f>(CI43*Assumptions!$P44/12)*IF(CI1&gt;Assumptions!$P$47,1,0)</f>
        <v>9676.66024</v>
      </c>
      <c r="CJ44" s="49">
        <f>(CJ43*Assumptions!$P44/12)*IF(CJ1&gt;Assumptions!$P$47,1,0)</f>
        <v>9663.806224</v>
      </c>
      <c r="CK44" s="49">
        <f>(CK43*Assumptions!$P44/12)*IF(CK1&gt;Assumptions!$P$47,1,0)</f>
        <v>9650.887939</v>
      </c>
      <c r="CL44" s="49">
        <f>(CL43*Assumptions!$P44/12)*IF(CL1&gt;Assumptions!$P$47,1,0)</f>
        <v>9637.905061</v>
      </c>
      <c r="CM44" s="49">
        <f>(CM43*Assumptions!$P44/12)*IF(CM1&gt;Assumptions!$P$47,1,0)</f>
        <v>9624.85727</v>
      </c>
      <c r="CN44" s="49">
        <f>(CN43*Assumptions!$P44/12)*IF(CN1&gt;Assumptions!$P$47,1,0)</f>
        <v>9611.744239</v>
      </c>
      <c r="CO44" s="49">
        <f>(CO43*Assumptions!$P44/12)*IF(CO1&gt;Assumptions!$P$47,1,0)</f>
        <v>9598.565644</v>
      </c>
      <c r="CP44" s="49">
        <f>(CP43*Assumptions!$P44/12)*IF(CP1&gt;Assumptions!$P$47,1,0)</f>
        <v>9585.321155</v>
      </c>
      <c r="CQ44" s="49">
        <f>(CQ43*Assumptions!$P44/12)*IF(CQ1&gt;Assumptions!$P$47,1,0)</f>
        <v>9572.010444</v>
      </c>
      <c r="CR44" s="49">
        <f>(CR43*Assumptions!$P44/12)*IF(CR1&gt;Assumptions!$P$47,1,0)</f>
        <v>9558.633179</v>
      </c>
      <c r="CS44" s="49">
        <f>(CS43*Assumptions!$P44/12)*IF(CS1&gt;Assumptions!$P$47,1,0)</f>
        <v>9545.189029</v>
      </c>
      <c r="CT44" s="49">
        <f>(CT43*Assumptions!$P44/12)*IF(CT1&gt;Assumptions!$P$47,1,0)</f>
        <v>9531.677657</v>
      </c>
      <c r="CU44" s="49">
        <f>(CU43*Assumptions!$P44/12)*IF(CU1&gt;Assumptions!$P$47,1,0)</f>
        <v>9518.098728</v>
      </c>
      <c r="CV44" s="49">
        <f>(CV43*Assumptions!$P44/12)*IF(CV1&gt;Assumptions!$P$47,1,0)</f>
        <v>9504.451905</v>
      </c>
      <c r="CW44" s="49">
        <f>(CW43*Assumptions!$P44/12)*IF(CW1&gt;Assumptions!$P$47,1,0)</f>
        <v>9490.736848</v>
      </c>
      <c r="CX44" s="49">
        <f>(CX43*Assumptions!$P44/12)*IF(CX1&gt;Assumptions!$P$47,1,0)</f>
        <v>9476.953215</v>
      </c>
      <c r="CY44" s="49">
        <f>(CY43*Assumptions!$P44/12)*IF(CY1&gt;Assumptions!$P$47,1,0)</f>
        <v>9463.100664</v>
      </c>
      <c r="CZ44" s="49">
        <f>(CZ43*Assumptions!$P44/12)*IF(CZ1&gt;Assumptions!$P$47,1,0)</f>
        <v>9449.178851</v>
      </c>
      <c r="DA44" s="49">
        <f>(DA43*Assumptions!$P44/12)*IF(DA1&gt;Assumptions!$P$47,1,0)</f>
        <v>9435.187428</v>
      </c>
      <c r="DB44" s="49">
        <f>(DB43*Assumptions!$P44/12)*IF(DB1&gt;Assumptions!$P$47,1,0)</f>
        <v>9421.126049</v>
      </c>
      <c r="DC44" s="49">
        <f>(DC43*Assumptions!$P44/12)*IF(DC1&gt;Assumptions!$P$47,1,0)</f>
        <v>9406.994362</v>
      </c>
      <c r="DD44" s="49">
        <f>(DD43*Assumptions!$P44/12)*IF(DD1&gt;Assumptions!$P$47,1,0)</f>
        <v>9392.792017</v>
      </c>
      <c r="DE44" s="49">
        <f>(DE43*Assumptions!$P44/12)*IF(DE1&gt;Assumptions!$P$47,1,0)</f>
        <v>9378.51866</v>
      </c>
      <c r="DF44" s="49">
        <f>(DF43*Assumptions!$P44/12)*IF(DF1&gt;Assumptions!$P$47,1,0)</f>
        <v>9364.173937</v>
      </c>
      <c r="DG44" s="49">
        <f>(DG43*Assumptions!$P44/12)*IF(DG1&gt;Assumptions!$P$47,1,0)</f>
        <v>9349.75749</v>
      </c>
      <c r="DH44" s="49">
        <f>(DH43*Assumptions!$P44/12)*IF(DH1&gt;Assumptions!$P$47,1,0)</f>
        <v>9335.26896</v>
      </c>
      <c r="DI44" s="49">
        <f>(DI43*Assumptions!$P44/12)*IF(DI1&gt;Assumptions!$P$47,1,0)</f>
        <v>9320.707988</v>
      </c>
      <c r="DJ44" s="49">
        <f>(DJ43*Assumptions!$P44/12)*IF(DJ1&gt;Assumptions!$P$47,1,0)</f>
        <v>9306.074211</v>
      </c>
      <c r="DK44" s="49">
        <f>(DK43*Assumptions!$P44/12)*IF(DK1&gt;Assumptions!$P$47,1,0)</f>
        <v>9291.367266</v>
      </c>
      <c r="DL44" s="49">
        <f>(DL43*Assumptions!$P44/12)*IF(DL1&gt;Assumptions!$P$47,1,0)</f>
        <v>9276.586785</v>
      </c>
      <c r="DM44" s="49">
        <f>(DM43*Assumptions!$P44/12)*IF(DM1&gt;Assumptions!$P$47,1,0)</f>
        <v>9261.732402</v>
      </c>
      <c r="DN44" s="49">
        <f>(DN43*Assumptions!$P44/12)*IF(DN1&gt;Assumptions!$P$47,1,0)</f>
        <v>9246.803747</v>
      </c>
      <c r="DO44" s="49">
        <f>(DO43*Assumptions!$P44/12)*IF(DO1&gt;Assumptions!$P$47,1,0)</f>
        <v>9231.800449</v>
      </c>
      <c r="DP44" s="49">
        <f>(DP43*Assumptions!$P44/12)*IF(DP1&gt;Assumptions!$P$47,1,0)</f>
        <v>9216.722135</v>
      </c>
      <c r="DQ44" s="49">
        <f>(DQ43*Assumptions!$P44/12)*IF(DQ1&gt;Assumptions!$P$47,1,0)</f>
        <v>9201.568429</v>
      </c>
      <c r="DR44" s="49">
        <f>(DR43*Assumptions!$P44/12)*IF(DR1&gt;Assumptions!$P$47,1,0)</f>
        <v>9186.338954</v>
      </c>
      <c r="DS44" s="49">
        <f>(DS43*Assumptions!$P44/12)*IF(DS1&gt;Assumptions!$P$47,1,0)</f>
        <v>9171.033332</v>
      </c>
      <c r="DT44" s="49">
        <f>(DT43*Assumptions!$P44/12)*IF(DT1&gt;Assumptions!$P$47,1,0)</f>
        <v>9155.651182</v>
      </c>
      <c r="DU44" s="49">
        <f>(DU43*Assumptions!$P44/12)*IF(DU1&gt;Assumptions!$P$47,1,0)</f>
        <v>9140.192121</v>
      </c>
      <c r="DV44" s="49">
        <f>(DV43*Assumptions!$P44/12)*IF(DV1&gt;Assumptions!$P$47,1,0)</f>
        <v>9124.655765</v>
      </c>
      <c r="DW44" s="49">
        <f>(DW43*Assumptions!$P44/12)*IF(DW1&gt;Assumptions!$P$47,1,0)</f>
        <v>9109.041727</v>
      </c>
      <c r="DX44" s="49">
        <f>(DX43*Assumptions!$P44/12)*IF(DX1&gt;Assumptions!$P$47,1,0)</f>
        <v>9093.349618</v>
      </c>
      <c r="DY44" s="49">
        <f>(DY43*Assumptions!$P44/12)*IF(DY1&gt;Assumptions!$P$47,1,0)</f>
        <v>9077.57905</v>
      </c>
      <c r="DZ44" s="49">
        <f>(DZ43*Assumptions!$P44/12)*IF(DZ1&gt;Assumptions!$P$47,1,0)</f>
        <v>9061.729628</v>
      </c>
      <c r="EA44" s="49">
        <f>(EA43*Assumptions!$P44/12)*IF(EA1&gt;Assumptions!$P$47,1,0)</f>
        <v>9045.800959</v>
      </c>
      <c r="EB44" s="49">
        <f>(EB43*Assumptions!$P44/12)*IF(EB1&gt;Assumptions!$P$47,1,0)</f>
        <v>9029.792647</v>
      </c>
      <c r="EC44" s="49">
        <f>(EC43*Assumptions!$P44/12)*IF(EC1&gt;Assumptions!$P$47,1,0)</f>
        <v>9013.704294</v>
      </c>
      <c r="ED44" s="49">
        <f>(ED43*Assumptions!$P44/12)*IF(ED1&gt;Assumptions!$P$47,1,0)</f>
        <v>8997.535498</v>
      </c>
      <c r="EE44" s="49">
        <f>(EE43*Assumptions!$P44/12)*IF(EE1&gt;Assumptions!$P$47,1,0)</f>
        <v>8981.285859</v>
      </c>
    </row>
    <row r="45" ht="15.75" customHeight="1">
      <c r="A45" s="1"/>
      <c r="B45" s="1"/>
      <c r="C45" s="1" t="s">
        <v>211</v>
      </c>
      <c r="D45" s="49">
        <f t="shared" ref="D45:EE45" si="8">D46-D44</f>
        <v>0</v>
      </c>
      <c r="E45" s="49">
        <f t="shared" si="8"/>
        <v>0</v>
      </c>
      <c r="F45" s="49">
        <f t="shared" si="8"/>
        <v>0</v>
      </c>
      <c r="G45" s="49">
        <f t="shared" si="8"/>
        <v>0</v>
      </c>
      <c r="H45" s="49">
        <f t="shared" si="8"/>
        <v>0</v>
      </c>
      <c r="I45" s="49">
        <f t="shared" si="8"/>
        <v>0</v>
      </c>
      <c r="J45" s="49">
        <f t="shared" si="8"/>
        <v>0</v>
      </c>
      <c r="K45" s="49">
        <f t="shared" si="8"/>
        <v>0</v>
      </c>
      <c r="L45" s="49">
        <f t="shared" si="8"/>
        <v>0</v>
      </c>
      <c r="M45" s="49">
        <f t="shared" si="8"/>
        <v>0</v>
      </c>
      <c r="N45" s="49">
        <f t="shared" si="8"/>
        <v>0</v>
      </c>
      <c r="O45" s="49">
        <f t="shared" si="8"/>
        <v>0</v>
      </c>
      <c r="P45" s="49">
        <f t="shared" si="8"/>
        <v>0</v>
      </c>
      <c r="Q45" s="49">
        <f t="shared" si="8"/>
        <v>0</v>
      </c>
      <c r="R45" s="49">
        <f t="shared" si="8"/>
        <v>0</v>
      </c>
      <c r="S45" s="49">
        <f t="shared" si="8"/>
        <v>0</v>
      </c>
      <c r="T45" s="49">
        <f t="shared" si="8"/>
        <v>0</v>
      </c>
      <c r="U45" s="49">
        <f t="shared" si="8"/>
        <v>0</v>
      </c>
      <c r="V45" s="49">
        <f t="shared" si="8"/>
        <v>0</v>
      </c>
      <c r="W45" s="49">
        <f t="shared" si="8"/>
        <v>0</v>
      </c>
      <c r="X45" s="49">
        <f t="shared" si="8"/>
        <v>0</v>
      </c>
      <c r="Y45" s="49">
        <f t="shared" si="8"/>
        <v>0</v>
      </c>
      <c r="Z45" s="49">
        <f t="shared" si="8"/>
        <v>0</v>
      </c>
      <c r="AA45" s="49">
        <f t="shared" si="8"/>
        <v>0</v>
      </c>
      <c r="AB45" s="49">
        <f t="shared" si="8"/>
        <v>0</v>
      </c>
      <c r="AC45" s="49">
        <f t="shared" si="8"/>
        <v>0</v>
      </c>
      <c r="AD45" s="49">
        <f t="shared" si="8"/>
        <v>0</v>
      </c>
      <c r="AE45" s="49">
        <f t="shared" si="8"/>
        <v>0</v>
      </c>
      <c r="AF45" s="49">
        <f t="shared" si="8"/>
        <v>0</v>
      </c>
      <c r="AG45" s="49">
        <f t="shared" si="8"/>
        <v>0</v>
      </c>
      <c r="AH45" s="49">
        <f t="shared" si="8"/>
        <v>0</v>
      </c>
      <c r="AI45" s="49">
        <f t="shared" si="8"/>
        <v>0</v>
      </c>
      <c r="AJ45" s="49">
        <f t="shared" si="8"/>
        <v>0</v>
      </c>
      <c r="AK45" s="49">
        <f t="shared" si="8"/>
        <v>0</v>
      </c>
      <c r="AL45" s="49">
        <f t="shared" si="8"/>
        <v>0</v>
      </c>
      <c r="AM45" s="49">
        <f t="shared" si="8"/>
        <v>0</v>
      </c>
      <c r="AN45" s="49">
        <f t="shared" si="8"/>
        <v>2033.592431</v>
      </c>
      <c r="AO45" s="49">
        <f t="shared" si="8"/>
        <v>2043.760393</v>
      </c>
      <c r="AP45" s="49">
        <f t="shared" si="8"/>
        <v>2053.979195</v>
      </c>
      <c r="AQ45" s="49">
        <f t="shared" si="8"/>
        <v>2064.249091</v>
      </c>
      <c r="AR45" s="49">
        <f t="shared" si="8"/>
        <v>2074.570336</v>
      </c>
      <c r="AS45" s="49">
        <f t="shared" si="8"/>
        <v>2084.943188</v>
      </c>
      <c r="AT45" s="49">
        <f t="shared" si="8"/>
        <v>2095.367904</v>
      </c>
      <c r="AU45" s="49">
        <f t="shared" si="8"/>
        <v>2105.844744</v>
      </c>
      <c r="AV45" s="49">
        <f t="shared" si="8"/>
        <v>2116.373967</v>
      </c>
      <c r="AW45" s="49">
        <f t="shared" si="8"/>
        <v>2126.955837</v>
      </c>
      <c r="AX45" s="49">
        <f t="shared" si="8"/>
        <v>2137.590616</v>
      </c>
      <c r="AY45" s="49">
        <f t="shared" si="8"/>
        <v>2148.278569</v>
      </c>
      <c r="AZ45" s="49">
        <f t="shared" si="8"/>
        <v>2159.019962</v>
      </c>
      <c r="BA45" s="49">
        <f t="shared" si="8"/>
        <v>2169.815062</v>
      </c>
      <c r="BB45" s="49">
        <f t="shared" si="8"/>
        <v>2180.664137</v>
      </c>
      <c r="BC45" s="49">
        <f t="shared" si="8"/>
        <v>2191.567458</v>
      </c>
      <c r="BD45" s="49">
        <f t="shared" si="8"/>
        <v>2202.525295</v>
      </c>
      <c r="BE45" s="49">
        <f t="shared" si="8"/>
        <v>2213.537922</v>
      </c>
      <c r="BF45" s="49">
        <f t="shared" si="8"/>
        <v>2224.605611</v>
      </c>
      <c r="BG45" s="49">
        <f t="shared" si="8"/>
        <v>2235.728639</v>
      </c>
      <c r="BH45" s="49">
        <f t="shared" si="8"/>
        <v>2246.907283</v>
      </c>
      <c r="BI45" s="49">
        <f t="shared" si="8"/>
        <v>2258.141819</v>
      </c>
      <c r="BJ45" s="49">
        <f t="shared" si="8"/>
        <v>2269.432528</v>
      </c>
      <c r="BK45" s="49">
        <f t="shared" si="8"/>
        <v>2280.779691</v>
      </c>
      <c r="BL45" s="49">
        <f t="shared" si="8"/>
        <v>2292.183589</v>
      </c>
      <c r="BM45" s="49">
        <f t="shared" si="8"/>
        <v>2303.644507</v>
      </c>
      <c r="BN45" s="49">
        <f t="shared" si="8"/>
        <v>2315.16273</v>
      </c>
      <c r="BO45" s="49">
        <f t="shared" si="8"/>
        <v>2326.738543</v>
      </c>
      <c r="BP45" s="49">
        <f t="shared" si="8"/>
        <v>2338.372236</v>
      </c>
      <c r="BQ45" s="49">
        <f t="shared" si="8"/>
        <v>2350.064097</v>
      </c>
      <c r="BR45" s="49">
        <f t="shared" si="8"/>
        <v>2361.814418</v>
      </c>
      <c r="BS45" s="49">
        <f t="shared" si="8"/>
        <v>2373.62349</v>
      </c>
      <c r="BT45" s="49">
        <f t="shared" si="8"/>
        <v>2385.491607</v>
      </c>
      <c r="BU45" s="49">
        <f t="shared" si="8"/>
        <v>2397.419065</v>
      </c>
      <c r="BV45" s="49">
        <f t="shared" si="8"/>
        <v>2409.406161</v>
      </c>
      <c r="BW45" s="49">
        <f t="shared" si="8"/>
        <v>2421.453191</v>
      </c>
      <c r="BX45" s="49">
        <f t="shared" si="8"/>
        <v>2433.560457</v>
      </c>
      <c r="BY45" s="49">
        <f t="shared" si="8"/>
        <v>2445.72826</v>
      </c>
      <c r="BZ45" s="49">
        <f t="shared" si="8"/>
        <v>2457.956901</v>
      </c>
      <c r="CA45" s="49">
        <f t="shared" si="8"/>
        <v>2470.246685</v>
      </c>
      <c r="CB45" s="49">
        <f t="shared" si="8"/>
        <v>2482.597919</v>
      </c>
      <c r="CC45" s="49">
        <f t="shared" si="8"/>
        <v>2495.010908</v>
      </c>
      <c r="CD45" s="49">
        <f t="shared" si="8"/>
        <v>2507.485963</v>
      </c>
      <c r="CE45" s="49">
        <f t="shared" si="8"/>
        <v>2520.023393</v>
      </c>
      <c r="CF45" s="49">
        <f t="shared" si="8"/>
        <v>2532.62351</v>
      </c>
      <c r="CG45" s="49">
        <f t="shared" si="8"/>
        <v>2545.286627</v>
      </c>
      <c r="CH45" s="49">
        <f t="shared" si="8"/>
        <v>2558.013061</v>
      </c>
      <c r="CI45" s="49">
        <f t="shared" si="8"/>
        <v>2570.803126</v>
      </c>
      <c r="CJ45" s="49">
        <f t="shared" si="8"/>
        <v>2583.657141</v>
      </c>
      <c r="CK45" s="49">
        <f t="shared" si="8"/>
        <v>2596.575427</v>
      </c>
      <c r="CL45" s="49">
        <f t="shared" si="8"/>
        <v>2609.558304</v>
      </c>
      <c r="CM45" s="49">
        <f t="shared" si="8"/>
        <v>2622.606096</v>
      </c>
      <c r="CN45" s="49">
        <f t="shared" si="8"/>
        <v>2635.719126</v>
      </c>
      <c r="CO45" s="49">
        <f t="shared" si="8"/>
        <v>2648.897722</v>
      </c>
      <c r="CP45" s="49">
        <f t="shared" si="8"/>
        <v>2662.142211</v>
      </c>
      <c r="CQ45" s="49">
        <f t="shared" si="8"/>
        <v>2675.452922</v>
      </c>
      <c r="CR45" s="49">
        <f t="shared" si="8"/>
        <v>2688.830186</v>
      </c>
      <c r="CS45" s="49">
        <f t="shared" si="8"/>
        <v>2702.274337</v>
      </c>
      <c r="CT45" s="49">
        <f t="shared" si="8"/>
        <v>2715.785709</v>
      </c>
      <c r="CU45" s="49">
        <f t="shared" si="8"/>
        <v>2729.364637</v>
      </c>
      <c r="CV45" s="49">
        <f t="shared" si="8"/>
        <v>2743.011461</v>
      </c>
      <c r="CW45" s="49">
        <f t="shared" si="8"/>
        <v>2756.726518</v>
      </c>
      <c r="CX45" s="49">
        <f t="shared" si="8"/>
        <v>2770.51015</v>
      </c>
      <c r="CY45" s="49">
        <f t="shared" si="8"/>
        <v>2784.362701</v>
      </c>
      <c r="CZ45" s="49">
        <f t="shared" si="8"/>
        <v>2798.284515</v>
      </c>
      <c r="DA45" s="49">
        <f t="shared" si="8"/>
        <v>2812.275937</v>
      </c>
      <c r="DB45" s="49">
        <f t="shared" si="8"/>
        <v>2826.337317</v>
      </c>
      <c r="DC45" s="49">
        <f t="shared" si="8"/>
        <v>2840.469004</v>
      </c>
      <c r="DD45" s="49">
        <f t="shared" si="8"/>
        <v>2854.671349</v>
      </c>
      <c r="DE45" s="49">
        <f t="shared" si="8"/>
        <v>2868.944705</v>
      </c>
      <c r="DF45" s="49">
        <f t="shared" si="8"/>
        <v>2883.289429</v>
      </c>
      <c r="DG45" s="49">
        <f t="shared" si="8"/>
        <v>2897.705876</v>
      </c>
      <c r="DH45" s="49">
        <f t="shared" si="8"/>
        <v>2912.194405</v>
      </c>
      <c r="DI45" s="49">
        <f t="shared" si="8"/>
        <v>2926.755377</v>
      </c>
      <c r="DJ45" s="49">
        <f t="shared" si="8"/>
        <v>2941.389154</v>
      </c>
      <c r="DK45" s="49">
        <f t="shared" si="8"/>
        <v>2956.0961</v>
      </c>
      <c r="DL45" s="49">
        <f t="shared" si="8"/>
        <v>2970.876581</v>
      </c>
      <c r="DM45" s="49">
        <f t="shared" si="8"/>
        <v>2985.730963</v>
      </c>
      <c r="DN45" s="49">
        <f t="shared" si="8"/>
        <v>3000.659618</v>
      </c>
      <c r="DO45" s="49">
        <f t="shared" si="8"/>
        <v>3015.662916</v>
      </c>
      <c r="DP45" s="49">
        <f t="shared" si="8"/>
        <v>3030.741231</v>
      </c>
      <c r="DQ45" s="49">
        <f t="shared" si="8"/>
        <v>3045.894937</v>
      </c>
      <c r="DR45" s="49">
        <f t="shared" si="8"/>
        <v>3061.124412</v>
      </c>
      <c r="DS45" s="49">
        <f t="shared" si="8"/>
        <v>3076.430034</v>
      </c>
      <c r="DT45" s="49">
        <f t="shared" si="8"/>
        <v>3091.812184</v>
      </c>
      <c r="DU45" s="49">
        <f t="shared" si="8"/>
        <v>3107.271245</v>
      </c>
      <c r="DV45" s="49">
        <f t="shared" si="8"/>
        <v>3122.807601</v>
      </c>
      <c r="DW45" s="49">
        <f t="shared" si="8"/>
        <v>3138.421639</v>
      </c>
      <c r="DX45" s="49">
        <f t="shared" si="8"/>
        <v>3154.113747</v>
      </c>
      <c r="DY45" s="49">
        <f t="shared" si="8"/>
        <v>3169.884316</v>
      </c>
      <c r="DZ45" s="49">
        <f t="shared" si="8"/>
        <v>3185.733738</v>
      </c>
      <c r="EA45" s="49">
        <f t="shared" si="8"/>
        <v>3201.662406</v>
      </c>
      <c r="EB45" s="49">
        <f t="shared" si="8"/>
        <v>3217.670718</v>
      </c>
      <c r="EC45" s="49">
        <f t="shared" si="8"/>
        <v>3233.759072</v>
      </c>
      <c r="ED45" s="49">
        <f t="shared" si="8"/>
        <v>3249.927867</v>
      </c>
      <c r="EE45" s="49">
        <f t="shared" si="8"/>
        <v>3266.177507</v>
      </c>
    </row>
    <row r="46" ht="15.75" customHeight="1">
      <c r="A46" s="1"/>
      <c r="B46" s="1"/>
      <c r="C46" s="1" t="s">
        <v>212</v>
      </c>
      <c r="D46" s="49">
        <f>-PMT(Assumptions!$P44/12,Assumptions!$P45*12,Assumptions!$P42)*IF(D1&gt;Assumptions!$P$47,1,0)</f>
        <v>0</v>
      </c>
      <c r="E46" s="49">
        <f>-PMT(Assumptions!$P44/12,Assumptions!$P45*12,Assumptions!$P42)*IF(E1&gt;Assumptions!$P$47,1,0)</f>
        <v>0</v>
      </c>
      <c r="F46" s="49">
        <f>-PMT(Assumptions!$P44/12,Assumptions!$P45*12,Assumptions!$P42)*IF(F1&gt;Assumptions!$P$47,1,0)</f>
        <v>0</v>
      </c>
      <c r="G46" s="49">
        <f>-PMT(Assumptions!$P44/12,Assumptions!$P45*12,Assumptions!$P42)*IF(G1&gt;Assumptions!$P$47,1,0)</f>
        <v>0</v>
      </c>
      <c r="H46" s="49">
        <f>-PMT(Assumptions!$P44/12,Assumptions!$P45*12,Assumptions!$P42)*IF(H1&gt;Assumptions!$P$47,1,0)</f>
        <v>0</v>
      </c>
      <c r="I46" s="49">
        <f>-PMT(Assumptions!$P44/12,Assumptions!$P45*12,Assumptions!$P42)*IF(I1&gt;Assumptions!$P$47,1,0)</f>
        <v>0</v>
      </c>
      <c r="J46" s="49">
        <f>-PMT(Assumptions!$P44/12,Assumptions!$P45*12,Assumptions!$P42)*IF(J1&gt;Assumptions!$P$47,1,0)</f>
        <v>0</v>
      </c>
      <c r="K46" s="49">
        <f>-PMT(Assumptions!$P44/12,Assumptions!$P45*12,Assumptions!$P42)*IF(K1&gt;Assumptions!$P$47,1,0)</f>
        <v>0</v>
      </c>
      <c r="L46" s="49">
        <f>-PMT(Assumptions!$P44/12,Assumptions!$P45*12,Assumptions!$P42)*IF(L1&gt;Assumptions!$P$47,1,0)</f>
        <v>0</v>
      </c>
      <c r="M46" s="49">
        <f>-PMT(Assumptions!$P44/12,Assumptions!$P45*12,Assumptions!$P42)*IF(M1&gt;Assumptions!$P$47,1,0)</f>
        <v>0</v>
      </c>
      <c r="N46" s="49">
        <f>-PMT(Assumptions!$P44/12,Assumptions!$P45*12,Assumptions!$P42)*IF(N1&gt;Assumptions!$P$47,1,0)</f>
        <v>0</v>
      </c>
      <c r="O46" s="49">
        <f>-PMT(Assumptions!$P44/12,Assumptions!$P45*12,Assumptions!$P42)*IF(O1&gt;Assumptions!$P$47,1,0)</f>
        <v>0</v>
      </c>
      <c r="P46" s="49">
        <f>-PMT(Assumptions!$P44/12,Assumptions!$P45*12,Assumptions!$P42)*IF(P1&gt;Assumptions!$P$47,1,0)</f>
        <v>0</v>
      </c>
      <c r="Q46" s="49">
        <f>-PMT(Assumptions!$P44/12,Assumptions!$P45*12,Assumptions!$P42)*IF(Q1&gt;Assumptions!$P$47,1,0)</f>
        <v>0</v>
      </c>
      <c r="R46" s="49">
        <f>-PMT(Assumptions!$P44/12,Assumptions!$P45*12,Assumptions!$P42)*IF(R1&gt;Assumptions!$P$47,1,0)</f>
        <v>0</v>
      </c>
      <c r="S46" s="49">
        <f>-PMT(Assumptions!$P44/12,Assumptions!$P45*12,Assumptions!$P42)*IF(S1&gt;Assumptions!$P$47,1,0)</f>
        <v>0</v>
      </c>
      <c r="T46" s="49">
        <f>-PMT(Assumptions!$P44/12,Assumptions!$P45*12,Assumptions!$P42)*IF(T1&gt;Assumptions!$P$47,1,0)</f>
        <v>0</v>
      </c>
      <c r="U46" s="49">
        <f>-PMT(Assumptions!$P44/12,Assumptions!$P45*12,Assumptions!$P42)*IF(U1&gt;Assumptions!$P$47,1,0)</f>
        <v>0</v>
      </c>
      <c r="V46" s="49">
        <f>-PMT(Assumptions!$P44/12,Assumptions!$P45*12,Assumptions!$P42)*IF(V1&gt;Assumptions!$P$47,1,0)</f>
        <v>0</v>
      </c>
      <c r="W46" s="49">
        <f>-PMT(Assumptions!$P44/12,Assumptions!$P45*12,Assumptions!$P42)*IF(W1&gt;Assumptions!$P$47,1,0)</f>
        <v>0</v>
      </c>
      <c r="X46" s="49">
        <f>-PMT(Assumptions!$P44/12,Assumptions!$P45*12,Assumptions!$P42)*IF(X1&gt;Assumptions!$P$47,1,0)</f>
        <v>0</v>
      </c>
      <c r="Y46" s="49">
        <f>-PMT(Assumptions!$P44/12,Assumptions!$P45*12,Assumptions!$P42)*IF(Y1&gt;Assumptions!$P$47,1,0)</f>
        <v>0</v>
      </c>
      <c r="Z46" s="49">
        <f>-PMT(Assumptions!$P44/12,Assumptions!$P45*12,Assumptions!$P42)*IF(Z1&gt;Assumptions!$P$47,1,0)</f>
        <v>0</v>
      </c>
      <c r="AA46" s="49">
        <f>-PMT(Assumptions!$P44/12,Assumptions!$P45*12,Assumptions!$P42)*IF(AA1&gt;Assumptions!$P$47,1,0)</f>
        <v>0</v>
      </c>
      <c r="AB46" s="49">
        <f>-PMT(Assumptions!$P44/12,Assumptions!$P45*12,Assumptions!$P42)*IF(AB1&gt;Assumptions!$P$47,1,0)</f>
        <v>0</v>
      </c>
      <c r="AC46" s="49">
        <f>-PMT(Assumptions!$P44/12,Assumptions!$P45*12,Assumptions!$P42)*IF(AC1&gt;Assumptions!$P$47,1,0)</f>
        <v>0</v>
      </c>
      <c r="AD46" s="49">
        <f>-PMT(Assumptions!$P44/12,Assumptions!$P45*12,Assumptions!$P42)*IF(AD1&gt;Assumptions!$P$47,1,0)</f>
        <v>0</v>
      </c>
      <c r="AE46" s="49">
        <f>-PMT(Assumptions!$P44/12,Assumptions!$P45*12,Assumptions!$P42)*IF(AE1&gt;Assumptions!$P$47,1,0)</f>
        <v>0</v>
      </c>
      <c r="AF46" s="49">
        <f>-PMT(Assumptions!$P44/12,Assumptions!$P45*12,Assumptions!$P42)*IF(AF1&gt;Assumptions!$P$47,1,0)</f>
        <v>0</v>
      </c>
      <c r="AG46" s="49">
        <f>-PMT(Assumptions!$P44/12,Assumptions!$P45*12,Assumptions!$P42)*IF(AG1&gt;Assumptions!$P$47,1,0)</f>
        <v>0</v>
      </c>
      <c r="AH46" s="49">
        <f>-PMT(Assumptions!$P44/12,Assumptions!$P45*12,Assumptions!$P42)*IF(AH1&gt;Assumptions!$P$47,1,0)</f>
        <v>0</v>
      </c>
      <c r="AI46" s="49">
        <f>-PMT(Assumptions!$P44/12,Assumptions!$P45*12,Assumptions!$P42)*IF(AI1&gt;Assumptions!$P$47,1,0)</f>
        <v>0</v>
      </c>
      <c r="AJ46" s="49">
        <f>-PMT(Assumptions!$P44/12,Assumptions!$P45*12,Assumptions!$P42)*IF(AJ1&gt;Assumptions!$P$47,1,0)</f>
        <v>0</v>
      </c>
      <c r="AK46" s="49">
        <f>-PMT(Assumptions!$P44/12,Assumptions!$P45*12,Assumptions!$P42)*IF(AK1&gt;Assumptions!$P$47,1,0)</f>
        <v>0</v>
      </c>
      <c r="AL46" s="49">
        <f>-PMT(Assumptions!$P44/12,Assumptions!$P45*12,Assumptions!$P42)*IF(AL1&gt;Assumptions!$P$47,1,0)</f>
        <v>0</v>
      </c>
      <c r="AM46" s="49">
        <f>-PMT(Assumptions!$P44/12,Assumptions!$P45*12,Assumptions!$P42)*IF(AM1&gt;Assumptions!$P$47,1,0)</f>
        <v>0</v>
      </c>
      <c r="AN46" s="49">
        <f>-PMT(Assumptions!$P44/12,Assumptions!$P45*12,Assumptions!$P42)*IF(AN1&gt;Assumptions!$P$47,1,0)</f>
        <v>12247.46337</v>
      </c>
      <c r="AO46" s="49">
        <f>-PMT(Assumptions!$P44/12,Assumptions!$P45*12,Assumptions!$P42)*IF(AO1&gt;Assumptions!$P$47,1,0)</f>
        <v>12247.46337</v>
      </c>
      <c r="AP46" s="49">
        <f>-PMT(Assumptions!$P44/12,Assumptions!$P45*12,Assumptions!$P42)*IF(AP1&gt;Assumptions!$P$47,1,0)</f>
        <v>12247.46337</v>
      </c>
      <c r="AQ46" s="49">
        <f>-PMT(Assumptions!$P44/12,Assumptions!$P45*12,Assumptions!$P42)*IF(AQ1&gt;Assumptions!$P$47,1,0)</f>
        <v>12247.46337</v>
      </c>
      <c r="AR46" s="49">
        <f>-PMT(Assumptions!$P44/12,Assumptions!$P45*12,Assumptions!$P42)*IF(AR1&gt;Assumptions!$P$47,1,0)</f>
        <v>12247.46337</v>
      </c>
      <c r="AS46" s="49">
        <f>-PMT(Assumptions!$P44/12,Assumptions!$P45*12,Assumptions!$P42)*IF(AS1&gt;Assumptions!$P$47,1,0)</f>
        <v>12247.46337</v>
      </c>
      <c r="AT46" s="49">
        <f>-PMT(Assumptions!$P44/12,Assumptions!$P45*12,Assumptions!$P42)*IF(AT1&gt;Assumptions!$P$47,1,0)</f>
        <v>12247.46337</v>
      </c>
      <c r="AU46" s="49">
        <f>-PMT(Assumptions!$P44/12,Assumptions!$P45*12,Assumptions!$P42)*IF(AU1&gt;Assumptions!$P$47,1,0)</f>
        <v>12247.46337</v>
      </c>
      <c r="AV46" s="49">
        <f>-PMT(Assumptions!$P44/12,Assumptions!$P45*12,Assumptions!$P42)*IF(AV1&gt;Assumptions!$P$47,1,0)</f>
        <v>12247.46337</v>
      </c>
      <c r="AW46" s="49">
        <f>-PMT(Assumptions!$P44/12,Assumptions!$P45*12,Assumptions!$P42)*IF(AW1&gt;Assumptions!$P$47,1,0)</f>
        <v>12247.46337</v>
      </c>
      <c r="AX46" s="49">
        <f>-PMT(Assumptions!$P44/12,Assumptions!$P45*12,Assumptions!$P42)*IF(AX1&gt;Assumptions!$P$47,1,0)</f>
        <v>12247.46337</v>
      </c>
      <c r="AY46" s="49">
        <f>-PMT(Assumptions!$P44/12,Assumptions!$P45*12,Assumptions!$P42)*IF(AY1&gt;Assumptions!$P$47,1,0)</f>
        <v>12247.46337</v>
      </c>
      <c r="AZ46" s="49">
        <f>-PMT(Assumptions!$P44/12,Assumptions!$P45*12,Assumptions!$P42)*IF(AZ1&gt;Assumptions!$P$47,1,0)</f>
        <v>12247.46337</v>
      </c>
      <c r="BA46" s="49">
        <f>-PMT(Assumptions!$P44/12,Assumptions!$P45*12,Assumptions!$P42)*IF(BA1&gt;Assumptions!$P$47,1,0)</f>
        <v>12247.46337</v>
      </c>
      <c r="BB46" s="49">
        <f>-PMT(Assumptions!$P44/12,Assumptions!$P45*12,Assumptions!$P42)*IF(BB1&gt;Assumptions!$P$47,1,0)</f>
        <v>12247.46337</v>
      </c>
      <c r="BC46" s="49">
        <f>-PMT(Assumptions!$P44/12,Assumptions!$P45*12,Assumptions!$P42)*IF(BC1&gt;Assumptions!$P$47,1,0)</f>
        <v>12247.46337</v>
      </c>
      <c r="BD46" s="49">
        <f>-PMT(Assumptions!$P44/12,Assumptions!$P45*12,Assumptions!$P42)*IF(BD1&gt;Assumptions!$P$47,1,0)</f>
        <v>12247.46337</v>
      </c>
      <c r="BE46" s="49">
        <f>-PMT(Assumptions!$P44/12,Assumptions!$P45*12,Assumptions!$P42)*IF(BE1&gt;Assumptions!$P$47,1,0)</f>
        <v>12247.46337</v>
      </c>
      <c r="BF46" s="49">
        <f>-PMT(Assumptions!$P44/12,Assumptions!$P45*12,Assumptions!$P42)*IF(BF1&gt;Assumptions!$P$47,1,0)</f>
        <v>12247.46337</v>
      </c>
      <c r="BG46" s="49">
        <f>-PMT(Assumptions!$P44/12,Assumptions!$P45*12,Assumptions!$P42)*IF(BG1&gt;Assumptions!$P$47,1,0)</f>
        <v>12247.46337</v>
      </c>
      <c r="BH46" s="49">
        <f>-PMT(Assumptions!$P44/12,Assumptions!$P45*12,Assumptions!$P42)*IF(BH1&gt;Assumptions!$P$47,1,0)</f>
        <v>12247.46337</v>
      </c>
      <c r="BI46" s="49">
        <f>-PMT(Assumptions!$P44/12,Assumptions!$P45*12,Assumptions!$P42)*IF(BI1&gt;Assumptions!$P$47,1,0)</f>
        <v>12247.46337</v>
      </c>
      <c r="BJ46" s="49">
        <f>-PMT(Assumptions!$P44/12,Assumptions!$P45*12,Assumptions!$P42)*IF(BJ1&gt;Assumptions!$P$47,1,0)</f>
        <v>12247.46337</v>
      </c>
      <c r="BK46" s="49">
        <f>-PMT(Assumptions!$P44/12,Assumptions!$P45*12,Assumptions!$P42)*IF(BK1&gt;Assumptions!$P$47,1,0)</f>
        <v>12247.46337</v>
      </c>
      <c r="BL46" s="49">
        <f>-PMT(Assumptions!$P44/12,Assumptions!$P45*12,Assumptions!$P42)*IF(BL1&gt;Assumptions!$P$47,1,0)</f>
        <v>12247.46337</v>
      </c>
      <c r="BM46" s="49">
        <f>-PMT(Assumptions!$P44/12,Assumptions!$P45*12,Assumptions!$P42)*IF(BM1&gt;Assumptions!$P$47,1,0)</f>
        <v>12247.46337</v>
      </c>
      <c r="BN46" s="49">
        <f>-PMT(Assumptions!$P44/12,Assumptions!$P45*12,Assumptions!$P42)*IF(BN1&gt;Assumptions!$P$47,1,0)</f>
        <v>12247.46337</v>
      </c>
      <c r="BO46" s="49">
        <f>-PMT(Assumptions!$P44/12,Assumptions!$P45*12,Assumptions!$P42)*IF(BO1&gt;Assumptions!$P$47,1,0)</f>
        <v>12247.46337</v>
      </c>
      <c r="BP46" s="49">
        <f>-PMT(Assumptions!$P44/12,Assumptions!$P45*12,Assumptions!$P42)*IF(BP1&gt;Assumptions!$P$47,1,0)</f>
        <v>12247.46337</v>
      </c>
      <c r="BQ46" s="49">
        <f>-PMT(Assumptions!$P44/12,Assumptions!$P45*12,Assumptions!$P42)*IF(BQ1&gt;Assumptions!$P$47,1,0)</f>
        <v>12247.46337</v>
      </c>
      <c r="BR46" s="49">
        <f>-PMT(Assumptions!$P44/12,Assumptions!$P45*12,Assumptions!$P42)*IF(BR1&gt;Assumptions!$P$47,1,0)</f>
        <v>12247.46337</v>
      </c>
      <c r="BS46" s="49">
        <f>-PMT(Assumptions!$P44/12,Assumptions!$P45*12,Assumptions!$P42)*IF(BS1&gt;Assumptions!$P$47,1,0)</f>
        <v>12247.46337</v>
      </c>
      <c r="BT46" s="49">
        <f>-PMT(Assumptions!$P44/12,Assumptions!$P45*12,Assumptions!$P42)*IF(BT1&gt;Assumptions!$P$47,1,0)</f>
        <v>12247.46337</v>
      </c>
      <c r="BU46" s="49">
        <f>-PMT(Assumptions!$P44/12,Assumptions!$P45*12,Assumptions!$P42)*IF(BU1&gt;Assumptions!$P$47,1,0)</f>
        <v>12247.46337</v>
      </c>
      <c r="BV46" s="49">
        <f>-PMT(Assumptions!$P44/12,Assumptions!$P45*12,Assumptions!$P42)*IF(BV1&gt;Assumptions!$P$47,1,0)</f>
        <v>12247.46337</v>
      </c>
      <c r="BW46" s="49">
        <f>-PMT(Assumptions!$P44/12,Assumptions!$P45*12,Assumptions!$P42)*IF(BW1&gt;Assumptions!$P$47,1,0)</f>
        <v>12247.46337</v>
      </c>
      <c r="BX46" s="49">
        <f>-PMT(Assumptions!$P44/12,Assumptions!$P45*12,Assumptions!$P42)*IF(BX1&gt;Assumptions!$P$47,1,0)</f>
        <v>12247.46337</v>
      </c>
      <c r="BY46" s="49">
        <f>-PMT(Assumptions!$P44/12,Assumptions!$P45*12,Assumptions!$P42)*IF(BY1&gt;Assumptions!$P$47,1,0)</f>
        <v>12247.46337</v>
      </c>
      <c r="BZ46" s="49">
        <f>-PMT(Assumptions!$P44/12,Assumptions!$P45*12,Assumptions!$P42)*IF(BZ1&gt;Assumptions!$P$47,1,0)</f>
        <v>12247.46337</v>
      </c>
      <c r="CA46" s="49">
        <f>-PMT(Assumptions!$P44/12,Assumptions!$P45*12,Assumptions!$P42)*IF(CA1&gt;Assumptions!$P$47,1,0)</f>
        <v>12247.46337</v>
      </c>
      <c r="CB46" s="49">
        <f>-PMT(Assumptions!$P44/12,Assumptions!$P45*12,Assumptions!$P42)*IF(CB1&gt;Assumptions!$P$47,1,0)</f>
        <v>12247.46337</v>
      </c>
      <c r="CC46" s="49">
        <f>-PMT(Assumptions!$P44/12,Assumptions!$P45*12,Assumptions!$P42)*IF(CC1&gt;Assumptions!$P$47,1,0)</f>
        <v>12247.46337</v>
      </c>
      <c r="CD46" s="49">
        <f>-PMT(Assumptions!$P44/12,Assumptions!$P45*12,Assumptions!$P42)*IF(CD1&gt;Assumptions!$P$47,1,0)</f>
        <v>12247.46337</v>
      </c>
      <c r="CE46" s="49">
        <f>-PMT(Assumptions!$P44/12,Assumptions!$P45*12,Assumptions!$P42)*IF(CE1&gt;Assumptions!$P$47,1,0)</f>
        <v>12247.46337</v>
      </c>
      <c r="CF46" s="49">
        <f>-PMT(Assumptions!$P44/12,Assumptions!$P45*12,Assumptions!$P42)*IF(CF1&gt;Assumptions!$P$47,1,0)</f>
        <v>12247.46337</v>
      </c>
      <c r="CG46" s="49">
        <f>-PMT(Assumptions!$P44/12,Assumptions!$P45*12,Assumptions!$P42)*IF(CG1&gt;Assumptions!$P$47,1,0)</f>
        <v>12247.46337</v>
      </c>
      <c r="CH46" s="49">
        <f>-PMT(Assumptions!$P44/12,Assumptions!$P45*12,Assumptions!$P42)*IF(CH1&gt;Assumptions!$P$47,1,0)</f>
        <v>12247.46337</v>
      </c>
      <c r="CI46" s="49">
        <f>-PMT(Assumptions!$P44/12,Assumptions!$P45*12,Assumptions!$P42)*IF(CI1&gt;Assumptions!$P$47,1,0)</f>
        <v>12247.46337</v>
      </c>
      <c r="CJ46" s="49">
        <f>-PMT(Assumptions!$P44/12,Assumptions!$P45*12,Assumptions!$P42)*IF(CJ1&gt;Assumptions!$P$47,1,0)</f>
        <v>12247.46337</v>
      </c>
      <c r="CK46" s="49">
        <f>-PMT(Assumptions!$P44/12,Assumptions!$P45*12,Assumptions!$P42)*IF(CK1&gt;Assumptions!$P$47,1,0)</f>
        <v>12247.46337</v>
      </c>
      <c r="CL46" s="49">
        <f>-PMT(Assumptions!$P44/12,Assumptions!$P45*12,Assumptions!$P42)*IF(CL1&gt;Assumptions!$P$47,1,0)</f>
        <v>12247.46337</v>
      </c>
      <c r="CM46" s="49">
        <f>-PMT(Assumptions!$P44/12,Assumptions!$P45*12,Assumptions!$P42)*IF(CM1&gt;Assumptions!$P$47,1,0)</f>
        <v>12247.46337</v>
      </c>
      <c r="CN46" s="49">
        <f>-PMT(Assumptions!$P44/12,Assumptions!$P45*12,Assumptions!$P42)*IF(CN1&gt;Assumptions!$P$47,1,0)</f>
        <v>12247.46337</v>
      </c>
      <c r="CO46" s="49">
        <f>-PMT(Assumptions!$P44/12,Assumptions!$P45*12,Assumptions!$P42)*IF(CO1&gt;Assumptions!$P$47,1,0)</f>
        <v>12247.46337</v>
      </c>
      <c r="CP46" s="49">
        <f>-PMT(Assumptions!$P44/12,Assumptions!$P45*12,Assumptions!$P42)*IF(CP1&gt;Assumptions!$P$47,1,0)</f>
        <v>12247.46337</v>
      </c>
      <c r="CQ46" s="49">
        <f>-PMT(Assumptions!$P44/12,Assumptions!$P45*12,Assumptions!$P42)*IF(CQ1&gt;Assumptions!$P$47,1,0)</f>
        <v>12247.46337</v>
      </c>
      <c r="CR46" s="49">
        <f>-PMT(Assumptions!$P44/12,Assumptions!$P45*12,Assumptions!$P42)*IF(CR1&gt;Assumptions!$P$47,1,0)</f>
        <v>12247.46337</v>
      </c>
      <c r="CS46" s="49">
        <f>-PMT(Assumptions!$P44/12,Assumptions!$P45*12,Assumptions!$P42)*IF(CS1&gt;Assumptions!$P$47,1,0)</f>
        <v>12247.46337</v>
      </c>
      <c r="CT46" s="49">
        <f>-PMT(Assumptions!$P44/12,Assumptions!$P45*12,Assumptions!$P42)*IF(CT1&gt;Assumptions!$P$47,1,0)</f>
        <v>12247.46337</v>
      </c>
      <c r="CU46" s="49">
        <f>-PMT(Assumptions!$P44/12,Assumptions!$P45*12,Assumptions!$P42)*IF(CU1&gt;Assumptions!$P$47,1,0)</f>
        <v>12247.46337</v>
      </c>
      <c r="CV46" s="49">
        <f>-PMT(Assumptions!$P44/12,Assumptions!$P45*12,Assumptions!$P42)*IF(CV1&gt;Assumptions!$P$47,1,0)</f>
        <v>12247.46337</v>
      </c>
      <c r="CW46" s="49">
        <f>-PMT(Assumptions!$P44/12,Assumptions!$P45*12,Assumptions!$P42)*IF(CW1&gt;Assumptions!$P$47,1,0)</f>
        <v>12247.46337</v>
      </c>
      <c r="CX46" s="49">
        <f>-PMT(Assumptions!$P44/12,Assumptions!$P45*12,Assumptions!$P42)*IF(CX1&gt;Assumptions!$P$47,1,0)</f>
        <v>12247.46337</v>
      </c>
      <c r="CY46" s="49">
        <f>-PMT(Assumptions!$P44/12,Assumptions!$P45*12,Assumptions!$P42)*IF(CY1&gt;Assumptions!$P$47,1,0)</f>
        <v>12247.46337</v>
      </c>
      <c r="CZ46" s="49">
        <f>-PMT(Assumptions!$P44/12,Assumptions!$P45*12,Assumptions!$P42)*IF(CZ1&gt;Assumptions!$P$47,1,0)</f>
        <v>12247.46337</v>
      </c>
      <c r="DA46" s="49">
        <f>-PMT(Assumptions!$P44/12,Assumptions!$P45*12,Assumptions!$P42)*IF(DA1&gt;Assumptions!$P$47,1,0)</f>
        <v>12247.46337</v>
      </c>
      <c r="DB46" s="49">
        <f>-PMT(Assumptions!$P44/12,Assumptions!$P45*12,Assumptions!$P42)*IF(DB1&gt;Assumptions!$P$47,1,0)</f>
        <v>12247.46337</v>
      </c>
      <c r="DC46" s="49">
        <f>-PMT(Assumptions!$P44/12,Assumptions!$P45*12,Assumptions!$P42)*IF(DC1&gt;Assumptions!$P$47,1,0)</f>
        <v>12247.46337</v>
      </c>
      <c r="DD46" s="49">
        <f>-PMT(Assumptions!$P44/12,Assumptions!$P45*12,Assumptions!$P42)*IF(DD1&gt;Assumptions!$P$47,1,0)</f>
        <v>12247.46337</v>
      </c>
      <c r="DE46" s="49">
        <f>-PMT(Assumptions!$P44/12,Assumptions!$P45*12,Assumptions!$P42)*IF(DE1&gt;Assumptions!$P$47,1,0)</f>
        <v>12247.46337</v>
      </c>
      <c r="DF46" s="49">
        <f>-PMT(Assumptions!$P44/12,Assumptions!$P45*12,Assumptions!$P42)*IF(DF1&gt;Assumptions!$P$47,1,0)</f>
        <v>12247.46337</v>
      </c>
      <c r="DG46" s="49">
        <f>-PMT(Assumptions!$P44/12,Assumptions!$P45*12,Assumptions!$P42)*IF(DG1&gt;Assumptions!$P$47,1,0)</f>
        <v>12247.46337</v>
      </c>
      <c r="DH46" s="49">
        <f>-PMT(Assumptions!$P44/12,Assumptions!$P45*12,Assumptions!$P42)*IF(DH1&gt;Assumptions!$P$47,1,0)</f>
        <v>12247.46337</v>
      </c>
      <c r="DI46" s="49">
        <f>-PMT(Assumptions!$P44/12,Assumptions!$P45*12,Assumptions!$P42)*IF(DI1&gt;Assumptions!$P$47,1,0)</f>
        <v>12247.46337</v>
      </c>
      <c r="DJ46" s="49">
        <f>-PMT(Assumptions!$P44/12,Assumptions!$P45*12,Assumptions!$P42)*IF(DJ1&gt;Assumptions!$P$47,1,0)</f>
        <v>12247.46337</v>
      </c>
      <c r="DK46" s="49">
        <f>-PMT(Assumptions!$P44/12,Assumptions!$P45*12,Assumptions!$P42)*IF(DK1&gt;Assumptions!$P$47,1,0)</f>
        <v>12247.46337</v>
      </c>
      <c r="DL46" s="49">
        <f>-PMT(Assumptions!$P44/12,Assumptions!$P45*12,Assumptions!$P42)*IF(DL1&gt;Assumptions!$P$47,1,0)</f>
        <v>12247.46337</v>
      </c>
      <c r="DM46" s="49">
        <f>-PMT(Assumptions!$P44/12,Assumptions!$P45*12,Assumptions!$P42)*IF(DM1&gt;Assumptions!$P$47,1,0)</f>
        <v>12247.46337</v>
      </c>
      <c r="DN46" s="49">
        <f>-PMT(Assumptions!$P44/12,Assumptions!$P45*12,Assumptions!$P42)*IF(DN1&gt;Assumptions!$P$47,1,0)</f>
        <v>12247.46337</v>
      </c>
      <c r="DO46" s="49">
        <f>-PMT(Assumptions!$P44/12,Assumptions!$P45*12,Assumptions!$P42)*IF(DO1&gt;Assumptions!$P$47,1,0)</f>
        <v>12247.46337</v>
      </c>
      <c r="DP46" s="49">
        <f>-PMT(Assumptions!$P44/12,Assumptions!$P45*12,Assumptions!$P42)*IF(DP1&gt;Assumptions!$P$47,1,0)</f>
        <v>12247.46337</v>
      </c>
      <c r="DQ46" s="49">
        <f>-PMT(Assumptions!$P44/12,Assumptions!$P45*12,Assumptions!$P42)*IF(DQ1&gt;Assumptions!$P$47,1,0)</f>
        <v>12247.46337</v>
      </c>
      <c r="DR46" s="49">
        <f>-PMT(Assumptions!$P44/12,Assumptions!$P45*12,Assumptions!$P42)*IF(DR1&gt;Assumptions!$P$47,1,0)</f>
        <v>12247.46337</v>
      </c>
      <c r="DS46" s="49">
        <f>-PMT(Assumptions!$P44/12,Assumptions!$P45*12,Assumptions!$P42)*IF(DS1&gt;Assumptions!$P$47,1,0)</f>
        <v>12247.46337</v>
      </c>
      <c r="DT46" s="49">
        <f>-PMT(Assumptions!$P44/12,Assumptions!$P45*12,Assumptions!$P42)*IF(DT1&gt;Assumptions!$P$47,1,0)</f>
        <v>12247.46337</v>
      </c>
      <c r="DU46" s="49">
        <f>-PMT(Assumptions!$P44/12,Assumptions!$P45*12,Assumptions!$P42)*IF(DU1&gt;Assumptions!$P$47,1,0)</f>
        <v>12247.46337</v>
      </c>
      <c r="DV46" s="49">
        <f>-PMT(Assumptions!$P44/12,Assumptions!$P45*12,Assumptions!$P42)*IF(DV1&gt;Assumptions!$P$47,1,0)</f>
        <v>12247.46337</v>
      </c>
      <c r="DW46" s="49">
        <f>-PMT(Assumptions!$P44/12,Assumptions!$P45*12,Assumptions!$P42)*IF(DW1&gt;Assumptions!$P$47,1,0)</f>
        <v>12247.46337</v>
      </c>
      <c r="DX46" s="49">
        <f>-PMT(Assumptions!$P44/12,Assumptions!$P45*12,Assumptions!$P42)*IF(DX1&gt;Assumptions!$P$47,1,0)</f>
        <v>12247.46337</v>
      </c>
      <c r="DY46" s="49">
        <f>-PMT(Assumptions!$P44/12,Assumptions!$P45*12,Assumptions!$P42)*IF(DY1&gt;Assumptions!$P$47,1,0)</f>
        <v>12247.46337</v>
      </c>
      <c r="DZ46" s="49">
        <f>-PMT(Assumptions!$P44/12,Assumptions!$P45*12,Assumptions!$P42)*IF(DZ1&gt;Assumptions!$P$47,1,0)</f>
        <v>12247.46337</v>
      </c>
      <c r="EA46" s="49">
        <f>-PMT(Assumptions!$P44/12,Assumptions!$P45*12,Assumptions!$P42)*IF(EA1&gt;Assumptions!$P$47,1,0)</f>
        <v>12247.46337</v>
      </c>
      <c r="EB46" s="49">
        <f>-PMT(Assumptions!$P44/12,Assumptions!$P45*12,Assumptions!$P42)*IF(EB1&gt;Assumptions!$P$47,1,0)</f>
        <v>12247.46337</v>
      </c>
      <c r="EC46" s="49">
        <f>-PMT(Assumptions!$P44/12,Assumptions!$P45*12,Assumptions!$P42)*IF(EC1&gt;Assumptions!$P$47,1,0)</f>
        <v>12247.46337</v>
      </c>
      <c r="ED46" s="49">
        <f>-PMT(Assumptions!$P44/12,Assumptions!$P45*12,Assumptions!$P42)*IF(ED1&gt;Assumptions!$P$47,1,0)</f>
        <v>12247.46337</v>
      </c>
      <c r="EE46" s="49">
        <f>-PMT(Assumptions!$P44/12,Assumptions!$P45*12,Assumptions!$P42)*IF(EE1&gt;Assumptions!$P$47,1,0)</f>
        <v>12247.46337</v>
      </c>
    </row>
    <row r="47" ht="15.75" customHeight="1">
      <c r="A47" s="1"/>
      <c r="B47" s="1"/>
      <c r="C47" s="1" t="s">
        <v>189</v>
      </c>
      <c r="D47" s="49">
        <f t="shared" ref="D47:EE47" si="9">D43-D45</f>
        <v>2042774.187</v>
      </c>
      <c r="E47" s="49">
        <f t="shared" si="9"/>
        <v>2042774.187</v>
      </c>
      <c r="F47" s="49">
        <f t="shared" si="9"/>
        <v>2042774.187</v>
      </c>
      <c r="G47" s="49">
        <f t="shared" si="9"/>
        <v>2042774.187</v>
      </c>
      <c r="H47" s="49">
        <f t="shared" si="9"/>
        <v>2042774.187</v>
      </c>
      <c r="I47" s="49">
        <f t="shared" si="9"/>
        <v>2042774.187</v>
      </c>
      <c r="J47" s="49">
        <f t="shared" si="9"/>
        <v>2042774.187</v>
      </c>
      <c r="K47" s="49">
        <f t="shared" si="9"/>
        <v>2042774.187</v>
      </c>
      <c r="L47" s="49">
        <f t="shared" si="9"/>
        <v>2042774.187</v>
      </c>
      <c r="M47" s="49">
        <f t="shared" si="9"/>
        <v>2042774.187</v>
      </c>
      <c r="N47" s="49">
        <f t="shared" si="9"/>
        <v>2042774.187</v>
      </c>
      <c r="O47" s="49">
        <f t="shared" si="9"/>
        <v>2042774.187</v>
      </c>
      <c r="P47" s="49">
        <f t="shared" si="9"/>
        <v>2042774.187</v>
      </c>
      <c r="Q47" s="49">
        <f t="shared" si="9"/>
        <v>2042774.187</v>
      </c>
      <c r="R47" s="49">
        <f t="shared" si="9"/>
        <v>2042774.187</v>
      </c>
      <c r="S47" s="49">
        <f t="shared" si="9"/>
        <v>2042774.187</v>
      </c>
      <c r="T47" s="49">
        <f t="shared" si="9"/>
        <v>2042774.187</v>
      </c>
      <c r="U47" s="49">
        <f t="shared" si="9"/>
        <v>2042774.187</v>
      </c>
      <c r="V47" s="49">
        <f t="shared" si="9"/>
        <v>2042774.187</v>
      </c>
      <c r="W47" s="49">
        <f t="shared" si="9"/>
        <v>2042774.187</v>
      </c>
      <c r="X47" s="49">
        <f t="shared" si="9"/>
        <v>2042774.187</v>
      </c>
      <c r="Y47" s="49">
        <f t="shared" si="9"/>
        <v>2042774.187</v>
      </c>
      <c r="Z47" s="49">
        <f t="shared" si="9"/>
        <v>2042774.187</v>
      </c>
      <c r="AA47" s="49">
        <f t="shared" si="9"/>
        <v>2042774.187</v>
      </c>
      <c r="AB47" s="49">
        <f t="shared" si="9"/>
        <v>2042774.187</v>
      </c>
      <c r="AC47" s="49">
        <f t="shared" si="9"/>
        <v>2042774.187</v>
      </c>
      <c r="AD47" s="49">
        <f t="shared" si="9"/>
        <v>2042774.187</v>
      </c>
      <c r="AE47" s="49">
        <f t="shared" si="9"/>
        <v>2042774.187</v>
      </c>
      <c r="AF47" s="49">
        <f t="shared" si="9"/>
        <v>2042774.187</v>
      </c>
      <c r="AG47" s="49">
        <f t="shared" si="9"/>
        <v>2042774.187</v>
      </c>
      <c r="AH47" s="49">
        <f t="shared" si="9"/>
        <v>2042774.187</v>
      </c>
      <c r="AI47" s="49">
        <f t="shared" si="9"/>
        <v>2042774.187</v>
      </c>
      <c r="AJ47" s="49">
        <f t="shared" si="9"/>
        <v>2042774.187</v>
      </c>
      <c r="AK47" s="49">
        <f t="shared" si="9"/>
        <v>2042774.187</v>
      </c>
      <c r="AL47" s="49">
        <f t="shared" si="9"/>
        <v>2042774.187</v>
      </c>
      <c r="AM47" s="49">
        <f t="shared" si="9"/>
        <v>2042774.187</v>
      </c>
      <c r="AN47" s="49">
        <f t="shared" si="9"/>
        <v>2040740.595</v>
      </c>
      <c r="AO47" s="49">
        <f t="shared" si="9"/>
        <v>2038696.834</v>
      </c>
      <c r="AP47" s="49">
        <f t="shared" si="9"/>
        <v>2036642.855</v>
      </c>
      <c r="AQ47" s="49">
        <f t="shared" si="9"/>
        <v>2034578.606</v>
      </c>
      <c r="AR47" s="49">
        <f t="shared" si="9"/>
        <v>2032504.036</v>
      </c>
      <c r="AS47" s="49">
        <f t="shared" si="9"/>
        <v>2030419.092</v>
      </c>
      <c r="AT47" s="49">
        <f t="shared" si="9"/>
        <v>2028323.724</v>
      </c>
      <c r="AU47" s="49">
        <f t="shared" si="9"/>
        <v>2026217.88</v>
      </c>
      <c r="AV47" s="49">
        <f t="shared" si="9"/>
        <v>2024101.506</v>
      </c>
      <c r="AW47" s="49">
        <f t="shared" si="9"/>
        <v>2021974.55</v>
      </c>
      <c r="AX47" s="49">
        <f t="shared" si="9"/>
        <v>2019836.959</v>
      </c>
      <c r="AY47" s="49">
        <f t="shared" si="9"/>
        <v>2017688.681</v>
      </c>
      <c r="AZ47" s="49">
        <f t="shared" si="9"/>
        <v>2015529.661</v>
      </c>
      <c r="BA47" s="49">
        <f t="shared" si="9"/>
        <v>2013359.846</v>
      </c>
      <c r="BB47" s="49">
        <f t="shared" si="9"/>
        <v>2011179.182</v>
      </c>
      <c r="BC47" s="49">
        <f t="shared" si="9"/>
        <v>2008987.614</v>
      </c>
      <c r="BD47" s="49">
        <f t="shared" si="9"/>
        <v>2006785.089</v>
      </c>
      <c r="BE47" s="49">
        <f t="shared" si="9"/>
        <v>2004571.551</v>
      </c>
      <c r="BF47" s="49">
        <f t="shared" si="9"/>
        <v>2002346.945</v>
      </c>
      <c r="BG47" s="49">
        <f t="shared" si="9"/>
        <v>2000111.217</v>
      </c>
      <c r="BH47" s="49">
        <f t="shared" si="9"/>
        <v>1997864.309</v>
      </c>
      <c r="BI47" s="49">
        <f t="shared" si="9"/>
        <v>1995606.168</v>
      </c>
      <c r="BJ47" s="49">
        <f t="shared" si="9"/>
        <v>1993336.735</v>
      </c>
      <c r="BK47" s="49">
        <f t="shared" si="9"/>
        <v>1991055.955</v>
      </c>
      <c r="BL47" s="49">
        <f t="shared" si="9"/>
        <v>1988763.772</v>
      </c>
      <c r="BM47" s="49">
        <f t="shared" si="9"/>
        <v>1986460.127</v>
      </c>
      <c r="BN47" s="49">
        <f t="shared" si="9"/>
        <v>1984144.964</v>
      </c>
      <c r="BO47" s="49">
        <f t="shared" si="9"/>
        <v>1981818.226</v>
      </c>
      <c r="BP47" s="49">
        <f t="shared" si="9"/>
        <v>1979479.854</v>
      </c>
      <c r="BQ47" s="49">
        <f t="shared" si="9"/>
        <v>1977129.79</v>
      </c>
      <c r="BR47" s="49">
        <f t="shared" si="9"/>
        <v>1974767.975</v>
      </c>
      <c r="BS47" s="49">
        <f t="shared" si="9"/>
        <v>1972394.352</v>
      </c>
      <c r="BT47" s="49">
        <f t="shared" si="9"/>
        <v>1970008.86</v>
      </c>
      <c r="BU47" s="49">
        <f t="shared" si="9"/>
        <v>1967611.441</v>
      </c>
      <c r="BV47" s="49">
        <f t="shared" si="9"/>
        <v>1965202.035</v>
      </c>
      <c r="BW47" s="49">
        <f t="shared" si="9"/>
        <v>1962780.582</v>
      </c>
      <c r="BX47" s="49">
        <f t="shared" si="9"/>
        <v>1960347.021</v>
      </c>
      <c r="BY47" s="49">
        <f t="shared" si="9"/>
        <v>1957901.293</v>
      </c>
      <c r="BZ47" s="49">
        <f t="shared" si="9"/>
        <v>1955443.336</v>
      </c>
      <c r="CA47" s="49">
        <f t="shared" si="9"/>
        <v>1952973.089</v>
      </c>
      <c r="CB47" s="49">
        <f t="shared" si="9"/>
        <v>1950490.491</v>
      </c>
      <c r="CC47" s="49">
        <f t="shared" si="9"/>
        <v>1947995.481</v>
      </c>
      <c r="CD47" s="49">
        <f t="shared" si="9"/>
        <v>1945487.995</v>
      </c>
      <c r="CE47" s="49">
        <f t="shared" si="9"/>
        <v>1942967.971</v>
      </c>
      <c r="CF47" s="49">
        <f t="shared" si="9"/>
        <v>1940435.348</v>
      </c>
      <c r="CG47" s="49">
        <f t="shared" si="9"/>
        <v>1937890.061</v>
      </c>
      <c r="CH47" s="49">
        <f t="shared" si="9"/>
        <v>1935332.048</v>
      </c>
      <c r="CI47" s="49">
        <f t="shared" si="9"/>
        <v>1932761.245</v>
      </c>
      <c r="CJ47" s="49">
        <f t="shared" si="9"/>
        <v>1930177.588</v>
      </c>
      <c r="CK47" s="49">
        <f t="shared" si="9"/>
        <v>1927581.012</v>
      </c>
      <c r="CL47" s="49">
        <f t="shared" si="9"/>
        <v>1924971.454</v>
      </c>
      <c r="CM47" s="49">
        <f t="shared" si="9"/>
        <v>1922348.848</v>
      </c>
      <c r="CN47" s="49">
        <f t="shared" si="9"/>
        <v>1919713.129</v>
      </c>
      <c r="CO47" s="49">
        <f t="shared" si="9"/>
        <v>1917064.231</v>
      </c>
      <c r="CP47" s="49">
        <f t="shared" si="9"/>
        <v>1914402.089</v>
      </c>
      <c r="CQ47" s="49">
        <f t="shared" si="9"/>
        <v>1911726.636</v>
      </c>
      <c r="CR47" s="49">
        <f t="shared" si="9"/>
        <v>1909037.806</v>
      </c>
      <c r="CS47" s="49">
        <f t="shared" si="9"/>
        <v>1906335.531</v>
      </c>
      <c r="CT47" s="49">
        <f t="shared" si="9"/>
        <v>1903619.746</v>
      </c>
      <c r="CU47" s="49">
        <f t="shared" si="9"/>
        <v>1900890.381</v>
      </c>
      <c r="CV47" s="49">
        <f t="shared" si="9"/>
        <v>1898147.37</v>
      </c>
      <c r="CW47" s="49">
        <f t="shared" si="9"/>
        <v>1895390.643</v>
      </c>
      <c r="CX47" s="49">
        <f t="shared" si="9"/>
        <v>1892620.133</v>
      </c>
      <c r="CY47" s="49">
        <f t="shared" si="9"/>
        <v>1889835.77</v>
      </c>
      <c r="CZ47" s="49">
        <f t="shared" si="9"/>
        <v>1887037.486</v>
      </c>
      <c r="DA47" s="49">
        <f t="shared" si="9"/>
        <v>1884225.21</v>
      </c>
      <c r="DB47" s="49">
        <f t="shared" si="9"/>
        <v>1881398.872</v>
      </c>
      <c r="DC47" s="49">
        <f t="shared" si="9"/>
        <v>1878558.403</v>
      </c>
      <c r="DD47" s="49">
        <f t="shared" si="9"/>
        <v>1875703.732</v>
      </c>
      <c r="DE47" s="49">
        <f t="shared" si="9"/>
        <v>1872834.787</v>
      </c>
      <c r="DF47" s="49">
        <f t="shared" si="9"/>
        <v>1869951.498</v>
      </c>
      <c r="DG47" s="49">
        <f t="shared" si="9"/>
        <v>1867053.792</v>
      </c>
      <c r="DH47" s="49">
        <f t="shared" si="9"/>
        <v>1864141.598</v>
      </c>
      <c r="DI47" s="49">
        <f t="shared" si="9"/>
        <v>1861214.842</v>
      </c>
      <c r="DJ47" s="49">
        <f t="shared" si="9"/>
        <v>1858273.453</v>
      </c>
      <c r="DK47" s="49">
        <f t="shared" si="9"/>
        <v>1855317.357</v>
      </c>
      <c r="DL47" s="49">
        <f t="shared" si="9"/>
        <v>1852346.48</v>
      </c>
      <c r="DM47" s="49">
        <f t="shared" si="9"/>
        <v>1849360.749</v>
      </c>
      <c r="DN47" s="49">
        <f t="shared" si="9"/>
        <v>1846360.09</v>
      </c>
      <c r="DO47" s="49">
        <f t="shared" si="9"/>
        <v>1843344.427</v>
      </c>
      <c r="DP47" s="49">
        <f t="shared" si="9"/>
        <v>1840313.686</v>
      </c>
      <c r="DQ47" s="49">
        <f t="shared" si="9"/>
        <v>1837267.791</v>
      </c>
      <c r="DR47" s="49">
        <f t="shared" si="9"/>
        <v>1834206.666</v>
      </c>
      <c r="DS47" s="49">
        <f t="shared" si="9"/>
        <v>1831130.236</v>
      </c>
      <c r="DT47" s="49">
        <f t="shared" si="9"/>
        <v>1828038.424</v>
      </c>
      <c r="DU47" s="49">
        <f t="shared" si="9"/>
        <v>1824931.153</v>
      </c>
      <c r="DV47" s="49">
        <f t="shared" si="9"/>
        <v>1821808.345</v>
      </c>
      <c r="DW47" s="49">
        <f t="shared" si="9"/>
        <v>1818669.924</v>
      </c>
      <c r="DX47" s="49">
        <f t="shared" si="9"/>
        <v>1815515.81</v>
      </c>
      <c r="DY47" s="49">
        <f t="shared" si="9"/>
        <v>1812345.926</v>
      </c>
      <c r="DZ47" s="49">
        <f t="shared" si="9"/>
        <v>1809160.192</v>
      </c>
      <c r="EA47" s="49">
        <f t="shared" si="9"/>
        <v>1805958.529</v>
      </c>
      <c r="EB47" s="49">
        <f t="shared" si="9"/>
        <v>1802740.859</v>
      </c>
      <c r="EC47" s="49">
        <f t="shared" si="9"/>
        <v>1799507.1</v>
      </c>
      <c r="ED47" s="49">
        <f t="shared" si="9"/>
        <v>1796257.172</v>
      </c>
      <c r="EE47" s="49">
        <f t="shared" si="9"/>
        <v>1792990.994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213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214</v>
      </c>
      <c r="D50" s="49">
        <f>SUM(E38:P38)/Assumptions!$L64*IF(D1=Assumptions!$L68*12,1,0)</f>
        <v>0</v>
      </c>
      <c r="E50" s="49">
        <f>SUM(F38:Q38)/Assumptions!$L64*IF(E1=Assumptions!$L68*12,1,0)</f>
        <v>0</v>
      </c>
      <c r="F50" s="49">
        <f>SUM(G38:R38)/Assumptions!$L64*IF(F1=Assumptions!$L68*12,1,0)</f>
        <v>0</v>
      </c>
      <c r="G50" s="49">
        <f>SUM(H38:S38)/Assumptions!$L64*IF(G1=Assumptions!$L68*12,1,0)</f>
        <v>0</v>
      </c>
      <c r="H50" s="49">
        <f>SUM(I38:T38)/Assumptions!$L64*IF(H1=Assumptions!$L68*12,1,0)</f>
        <v>0</v>
      </c>
      <c r="I50" s="49">
        <f>SUM(J38:U38)/Assumptions!$L64*IF(I1=Assumptions!$L68*12,1,0)</f>
        <v>0</v>
      </c>
      <c r="J50" s="49">
        <f>SUM(K38:V38)/Assumptions!$L64*IF(J1=Assumptions!$L68*12,1,0)</f>
        <v>0</v>
      </c>
      <c r="K50" s="49">
        <f>SUM(L38:W38)/Assumptions!$L64*IF(K1=Assumptions!$L68*12,1,0)</f>
        <v>0</v>
      </c>
      <c r="L50" s="49">
        <f>SUM(M38:X38)/Assumptions!$L64*IF(L1=Assumptions!$L68*12,1,0)</f>
        <v>0</v>
      </c>
      <c r="M50" s="49">
        <f>SUM(N38:Y38)/Assumptions!$L64*IF(M1=Assumptions!$L68*12,1,0)</f>
        <v>0</v>
      </c>
      <c r="N50" s="49">
        <f>SUM(O38:Z38)/Assumptions!$L64*IF(N1=Assumptions!$L68*12,1,0)</f>
        <v>0</v>
      </c>
      <c r="O50" s="49">
        <f>SUM(P38:AA38)/Assumptions!$L64*IF(O1=Assumptions!$L68*12,1,0)</f>
        <v>0</v>
      </c>
      <c r="P50" s="49">
        <f>SUM(Q38:AB38)/Assumptions!$L64*IF(P1=Assumptions!$L68*12,1,0)</f>
        <v>0</v>
      </c>
      <c r="Q50" s="49">
        <f>SUM(R38:AC38)/Assumptions!$L64*IF(Q1=Assumptions!$L68*12,1,0)</f>
        <v>0</v>
      </c>
      <c r="R50" s="49">
        <f>SUM(S38:AD38)/Assumptions!$L64*IF(R1=Assumptions!$L68*12,1,0)</f>
        <v>0</v>
      </c>
      <c r="S50" s="49">
        <f>SUM(T38:AE38)/Assumptions!$L64*IF(S1=Assumptions!$L68*12,1,0)</f>
        <v>0</v>
      </c>
      <c r="T50" s="49">
        <f>SUM(U38:AF38)/Assumptions!$L64*IF(T1=Assumptions!$L68*12,1,0)</f>
        <v>0</v>
      </c>
      <c r="U50" s="49">
        <f>SUM(V38:AG38)/Assumptions!$L64*IF(U1=Assumptions!$L68*12,1,0)</f>
        <v>0</v>
      </c>
      <c r="V50" s="49">
        <f>SUM(W38:AH38)/Assumptions!$L64*IF(V1=Assumptions!$L68*12,1,0)</f>
        <v>0</v>
      </c>
      <c r="W50" s="49">
        <f>SUM(X38:AI38)/Assumptions!$L64*IF(W1=Assumptions!$L68*12,1,0)</f>
        <v>0</v>
      </c>
      <c r="X50" s="49">
        <f>SUM(Y38:AJ38)/Assumptions!$L64*IF(X1=Assumptions!$L68*12,1,0)</f>
        <v>0</v>
      </c>
      <c r="Y50" s="49">
        <f>SUM(Z38:AK38)/Assumptions!$L64*IF(Y1=Assumptions!$L68*12,1,0)</f>
        <v>0</v>
      </c>
      <c r="Z50" s="49">
        <f>SUM(AA38:AL38)/Assumptions!$L64*IF(Z1=Assumptions!$L68*12,1,0)</f>
        <v>0</v>
      </c>
      <c r="AA50" s="49">
        <f>SUM(AB38:AM38)/Assumptions!$L64*IF(AA1=Assumptions!$L68*12,1,0)</f>
        <v>0</v>
      </c>
      <c r="AB50" s="49">
        <f>SUM(AC38:AN38)/Assumptions!$L64*IF(AB1=Assumptions!$L68*12,1,0)</f>
        <v>0</v>
      </c>
      <c r="AC50" s="49">
        <f>SUM(AD38:AO38)/Assumptions!$L64*IF(AC1=Assumptions!$L68*12,1,0)</f>
        <v>0</v>
      </c>
      <c r="AD50" s="49">
        <f>SUM(AE38:AP38)/Assumptions!$L64*IF(AD1=Assumptions!$L68*12,1,0)</f>
        <v>0</v>
      </c>
      <c r="AE50" s="49">
        <f>SUM(AF38:AQ38)/Assumptions!$L64*IF(AE1=Assumptions!$L68*12,1,0)</f>
        <v>0</v>
      </c>
      <c r="AF50" s="49">
        <f>SUM(AG38:AR38)/Assumptions!$L64*IF(AF1=Assumptions!$L68*12,1,0)</f>
        <v>0</v>
      </c>
      <c r="AG50" s="49">
        <f>SUM(AH38:AS38)/Assumptions!$L64*IF(AG1=Assumptions!$L68*12,1,0)</f>
        <v>0</v>
      </c>
      <c r="AH50" s="49">
        <f>SUM(AI38:AT38)/Assumptions!$L64*IF(AH1=Assumptions!$L68*12,1,0)</f>
        <v>0</v>
      </c>
      <c r="AI50" s="49">
        <f>SUM(AJ38:AU38)/Assumptions!$L64*IF(AI1=Assumptions!$L68*12,1,0)</f>
        <v>0</v>
      </c>
      <c r="AJ50" s="49">
        <f>SUM(AK38:AV38)/Assumptions!$L64*IF(AJ1=Assumptions!$L68*12,1,0)</f>
        <v>0</v>
      </c>
      <c r="AK50" s="49">
        <f>SUM(AL38:AW38)/Assumptions!$L64*IF(AK1=Assumptions!$L68*12,1,0)</f>
        <v>0</v>
      </c>
      <c r="AL50" s="49">
        <f>SUM(AM38:AX38)/Assumptions!$L64*IF(AL1=Assumptions!$L68*12,1,0)</f>
        <v>0</v>
      </c>
      <c r="AM50" s="49">
        <f>SUM(AN38:AY38)/Assumptions!$L64*IF(AM1=Assumptions!$L68*12,1,0)</f>
        <v>0</v>
      </c>
      <c r="AN50" s="49">
        <f>SUM(AO38:AZ38)/Assumptions!$L64*IF(AN1=Assumptions!$L68*12,1,0)</f>
        <v>0</v>
      </c>
      <c r="AO50" s="49">
        <f>SUM(AP38:BA38)/Assumptions!$L64*IF(AO1=Assumptions!$L68*12,1,0)</f>
        <v>0</v>
      </c>
      <c r="AP50" s="49">
        <f>SUM(AQ38:BB38)/Assumptions!$L64*IF(AP1=Assumptions!$L68*12,1,0)</f>
        <v>0</v>
      </c>
      <c r="AQ50" s="49">
        <f>SUM(AR38:BC38)/Assumptions!$L64*IF(AQ1=Assumptions!$L68*12,1,0)</f>
        <v>0</v>
      </c>
      <c r="AR50" s="49">
        <f>SUM(AS38:BD38)/Assumptions!$L64*IF(AR1=Assumptions!$L68*12,1,0)</f>
        <v>0</v>
      </c>
      <c r="AS50" s="49">
        <f>SUM(AT38:BE38)/Assumptions!$L64*IF(AS1=Assumptions!$L68*12,1,0)</f>
        <v>0</v>
      </c>
      <c r="AT50" s="49">
        <f>SUM(AU38:BF38)/Assumptions!$L64*IF(AT1=Assumptions!$L68*12,1,0)</f>
        <v>0</v>
      </c>
      <c r="AU50" s="49">
        <f>SUM(AV38:BG38)/Assumptions!$L64*IF(AU1=Assumptions!$L68*12,1,0)</f>
        <v>0</v>
      </c>
      <c r="AV50" s="49">
        <f>SUM(AW38:BH38)/Assumptions!$L64*IF(AV1=Assumptions!$L68*12,1,0)</f>
        <v>0</v>
      </c>
      <c r="AW50" s="49">
        <f>SUM(AX38:BI38)/Assumptions!$L64*IF(AW1=Assumptions!$L68*12,1,0)</f>
        <v>0</v>
      </c>
      <c r="AX50" s="49">
        <f>SUM(AY38:BJ38)/Assumptions!$L64*IF(AX1=Assumptions!$L68*12,1,0)</f>
        <v>0</v>
      </c>
      <c r="AY50" s="49">
        <f>SUM(AZ38:BK38)/Assumptions!$L64*IF(AY1=Assumptions!$L68*12,1,0)</f>
        <v>0</v>
      </c>
      <c r="AZ50" s="49">
        <f>SUM(BA38:BL38)/Assumptions!$L64*IF(AZ1=Assumptions!$L68*12,1,0)</f>
        <v>0</v>
      </c>
      <c r="BA50" s="49">
        <f>SUM(BB38:BM38)/Assumptions!$L64*IF(BA1=Assumptions!$L68*12,1,0)</f>
        <v>0</v>
      </c>
      <c r="BB50" s="49">
        <f>SUM(BC38:BN38)/Assumptions!$L64*IF(BB1=Assumptions!$L68*12,1,0)</f>
        <v>0</v>
      </c>
      <c r="BC50" s="49">
        <f>SUM(BD38:BO38)/Assumptions!$L64*IF(BC1=Assumptions!$L68*12,1,0)</f>
        <v>0</v>
      </c>
      <c r="BD50" s="49">
        <f>SUM(BE38:BP38)/Assumptions!$L64*IF(BD1=Assumptions!$L68*12,1,0)</f>
        <v>0</v>
      </c>
      <c r="BE50" s="49">
        <f>SUM(BF38:BQ38)/Assumptions!$L64*IF(BE1=Assumptions!$L68*12,1,0)</f>
        <v>0</v>
      </c>
      <c r="BF50" s="49">
        <f>SUM(BG38:BR38)/Assumptions!$L64*IF(BF1=Assumptions!$L68*12,1,0)</f>
        <v>0</v>
      </c>
      <c r="BG50" s="49">
        <f>SUM(BH38:BS38)/Assumptions!$L64*IF(BG1=Assumptions!$L68*12,1,0)</f>
        <v>0</v>
      </c>
      <c r="BH50" s="49">
        <f>SUM(BI38:BT38)/Assumptions!$L64*IF(BH1=Assumptions!$L68*12,1,0)</f>
        <v>0</v>
      </c>
      <c r="BI50" s="49">
        <f>SUM(BJ38:BU38)/Assumptions!$L64*IF(BI1=Assumptions!$L68*12,1,0)</f>
        <v>0</v>
      </c>
      <c r="BJ50" s="49">
        <f>SUM(BK38:BV38)/Assumptions!$L64*IF(BJ1=Assumptions!$L68*12,1,0)</f>
        <v>0</v>
      </c>
      <c r="BK50" s="49">
        <f>SUM(BL38:BW38)/Assumptions!$L64*IF(BK1=Assumptions!$L68*12,1,0)</f>
        <v>0</v>
      </c>
      <c r="BL50" s="49">
        <f>SUM(BM38:BX38)/Assumptions!$L64*IF(BL1=Assumptions!$L68*12,1,0)</f>
        <v>0</v>
      </c>
      <c r="BM50" s="49">
        <f>SUM(BN38:BY38)/Assumptions!$L64*IF(BM1=Assumptions!$L68*12,1,0)</f>
        <v>0</v>
      </c>
      <c r="BN50" s="49">
        <f>SUM(BO38:BZ38)/Assumptions!$L64*IF(BN1=Assumptions!$L68*12,1,0)</f>
        <v>0</v>
      </c>
      <c r="BO50" s="49">
        <f>SUM(BP38:CA38)/Assumptions!$L64*IF(BO1=Assumptions!$L68*12,1,0)</f>
        <v>0</v>
      </c>
      <c r="BP50" s="49">
        <f>SUM(BQ38:CB38)/Assumptions!$L64*IF(BP1=Assumptions!$L68*12,1,0)</f>
        <v>0</v>
      </c>
      <c r="BQ50" s="49">
        <f>SUM(BR38:CC38)/Assumptions!$L64*IF(BQ1=Assumptions!$L68*12,1,0)</f>
        <v>0</v>
      </c>
      <c r="BR50" s="49">
        <f>SUM(BS38:CD38)/Assumptions!$L64*IF(BR1=Assumptions!$L68*12,1,0)</f>
        <v>0</v>
      </c>
      <c r="BS50" s="49">
        <f>SUM(BT38:CE38)/Assumptions!$L64*IF(BS1=Assumptions!$L68*12,1,0)</f>
        <v>0</v>
      </c>
      <c r="BT50" s="49">
        <f>SUM(BU38:CF38)/Assumptions!$L64*IF(BT1=Assumptions!$L68*12,1,0)</f>
        <v>0</v>
      </c>
      <c r="BU50" s="49">
        <f>SUM(BV38:CG38)/Assumptions!$L64*IF(BU1=Assumptions!$L68*12,1,0)</f>
        <v>0</v>
      </c>
      <c r="BV50" s="49">
        <f>SUM(BW38:CH38)/Assumptions!$L64*IF(BV1=Assumptions!$L68*12,1,0)</f>
        <v>0</v>
      </c>
      <c r="BW50" s="49">
        <f>SUM(BX38:CI38)/Assumptions!$L64*IF(BW1=Assumptions!$L68*12,1,0)</f>
        <v>0</v>
      </c>
      <c r="BX50" s="49">
        <f>SUM(BY38:CJ38)/Assumptions!$L64*IF(BX1=Assumptions!$L68*12,1,0)</f>
        <v>0</v>
      </c>
      <c r="BY50" s="49">
        <f>SUM(BZ38:CK38)/Assumptions!$L64*IF(BY1=Assumptions!$L68*12,1,0)</f>
        <v>0</v>
      </c>
      <c r="BZ50" s="49">
        <f>SUM(CA38:CL38)/Assumptions!$L64*IF(BZ1=Assumptions!$L68*12,1,0)</f>
        <v>0</v>
      </c>
      <c r="CA50" s="49">
        <f>SUM(CB38:CM38)/Assumptions!$L64*IF(CA1=Assumptions!$L68*12,1,0)</f>
        <v>0</v>
      </c>
      <c r="CB50" s="49">
        <f>SUM(CC38:CN38)/Assumptions!$L64*IF(CB1=Assumptions!$L68*12,1,0)</f>
        <v>0</v>
      </c>
      <c r="CC50" s="49">
        <f>SUM(CD38:CO38)/Assumptions!$L64*IF(CC1=Assumptions!$L68*12,1,0)</f>
        <v>0</v>
      </c>
      <c r="CD50" s="49">
        <f>SUM(CE38:CP38)/Assumptions!$L64*IF(CD1=Assumptions!$L68*12,1,0)</f>
        <v>0</v>
      </c>
      <c r="CE50" s="49">
        <f>SUM(CF38:CQ38)/Assumptions!$L64*IF(CE1=Assumptions!$L68*12,1,0)</f>
        <v>0</v>
      </c>
      <c r="CF50" s="49">
        <f>SUM(CG38:CR38)/Assumptions!$L64*IF(CF1=Assumptions!$L68*12,1,0)</f>
        <v>0</v>
      </c>
      <c r="CG50" s="49">
        <f>SUM(CH38:CS38)/Assumptions!$L64*IF(CG1=Assumptions!$L68*12,1,0)</f>
        <v>0</v>
      </c>
      <c r="CH50" s="49">
        <f>SUM(CI38:CT38)/Assumptions!$L64*IF(CH1=Assumptions!$L68*12,1,0)</f>
        <v>0</v>
      </c>
      <c r="CI50" s="49">
        <f>SUM(CJ38:CU38)/Assumptions!$L64*IF(CI1=Assumptions!$L68*12,1,0)</f>
        <v>0</v>
      </c>
      <c r="CJ50" s="49">
        <f>SUM(CK38:CV38)/Assumptions!$L64*IF(CJ1=Assumptions!$L68*12,1,0)</f>
        <v>0</v>
      </c>
      <c r="CK50" s="49">
        <f>SUM(CL38:CW38)/Assumptions!$L64*IF(CK1=Assumptions!$L68*12,1,0)</f>
        <v>0</v>
      </c>
      <c r="CL50" s="49">
        <f>SUM(CM38:CX38)/Assumptions!$L64*IF(CL1=Assumptions!$L68*12,1,0)</f>
        <v>0</v>
      </c>
      <c r="CM50" s="49">
        <f>SUM(CN38:CY38)/Assumptions!$L64*IF(CM1=Assumptions!$L68*12,1,0)</f>
        <v>0</v>
      </c>
      <c r="CN50" s="49">
        <f>SUM(CO38:CZ38)/Assumptions!$L64*IF(CN1=Assumptions!$L68*12,1,0)</f>
        <v>0</v>
      </c>
      <c r="CO50" s="49">
        <f>SUM(CP38:DA38)/Assumptions!$L64*IF(CO1=Assumptions!$L68*12,1,0)</f>
        <v>0</v>
      </c>
      <c r="CP50" s="49">
        <f>SUM(CQ38:DB38)/Assumptions!$L64*IF(CP1=Assumptions!$L68*12,1,0)</f>
        <v>0</v>
      </c>
      <c r="CQ50" s="49">
        <f>SUM(CR38:DC38)/Assumptions!$L64*IF(CQ1=Assumptions!$L68*12,1,0)</f>
        <v>0</v>
      </c>
      <c r="CR50" s="49">
        <f>SUM(CS38:DD38)/Assumptions!$L64*IF(CR1=Assumptions!$L68*12,1,0)</f>
        <v>0</v>
      </c>
      <c r="CS50" s="49">
        <f>SUM(CT38:DE38)/Assumptions!$L64*IF(CS1=Assumptions!$L68*12,1,0)</f>
        <v>0</v>
      </c>
      <c r="CT50" s="49">
        <f>SUM(CU38:DF38)/Assumptions!$L64*IF(CT1=Assumptions!$L68*12,1,0)</f>
        <v>0</v>
      </c>
      <c r="CU50" s="49">
        <f>SUM(CV38:DG38)/Assumptions!$L64*IF(CU1=Assumptions!$L68*12,1,0)</f>
        <v>0</v>
      </c>
      <c r="CV50" s="49">
        <f>SUM(CW38:DH38)/Assumptions!$L64*IF(CV1=Assumptions!$L68*12,1,0)</f>
        <v>0</v>
      </c>
      <c r="CW50" s="49">
        <f>SUM(CX38:DI38)/Assumptions!$L64*IF(CW1=Assumptions!$L68*12,1,0)</f>
        <v>0</v>
      </c>
      <c r="CX50" s="49">
        <f>SUM(CY38:DJ38)/Assumptions!$L64*IF(CX1=Assumptions!$L68*12,1,0)</f>
        <v>0</v>
      </c>
      <c r="CY50" s="49">
        <f>SUM(CZ38:DK38)/Assumptions!$L64*IF(CY1=Assumptions!$L68*12,1,0)</f>
        <v>0</v>
      </c>
      <c r="CZ50" s="49">
        <f>SUM(DA38:DL38)/Assumptions!$L64*IF(CZ1=Assumptions!$L68*12,1,0)</f>
        <v>0</v>
      </c>
      <c r="DA50" s="49">
        <f>SUM(DB38:DM38)/Assumptions!$L64*IF(DA1=Assumptions!$L68*12,1,0)</f>
        <v>0</v>
      </c>
      <c r="DB50" s="49">
        <f>SUM(DC38:DN38)/Assumptions!$L64*IF(DB1=Assumptions!$L68*12,1,0)</f>
        <v>0</v>
      </c>
      <c r="DC50" s="49">
        <f>SUM(DD38:DO38)/Assumptions!$L64*IF(DC1=Assumptions!$L68*12,1,0)</f>
        <v>0</v>
      </c>
      <c r="DD50" s="49">
        <f>SUM(DE38:DP38)/Assumptions!$L64*IF(DD1=Assumptions!$L68*12,1,0)</f>
        <v>0</v>
      </c>
      <c r="DE50" s="49">
        <f>SUM(DF38:DQ38)/Assumptions!$L64*IF(DE1=Assumptions!$L68*12,1,0)</f>
        <v>0</v>
      </c>
      <c r="DF50" s="49">
        <f>SUM(DG38:DR38)/Assumptions!$L64*IF(DF1=Assumptions!$L68*12,1,0)</f>
        <v>0</v>
      </c>
      <c r="DG50" s="49">
        <f>SUM(DH38:DS38)/Assumptions!$L64*IF(DG1=Assumptions!$L68*12,1,0)</f>
        <v>0</v>
      </c>
      <c r="DH50" s="49">
        <f>SUM(DI38:DT38)/Assumptions!$L64*IF(DH1=Assumptions!$L68*12,1,0)</f>
        <v>0</v>
      </c>
      <c r="DI50" s="49">
        <f>SUM(DJ38:DU38)/Assumptions!$L64*IF(DI1=Assumptions!$L68*12,1,0)</f>
        <v>0</v>
      </c>
      <c r="DJ50" s="49">
        <f>SUM(DK38:DV38)/Assumptions!$L64*IF(DJ1=Assumptions!$L68*12,1,0)</f>
        <v>0</v>
      </c>
      <c r="DK50" s="49">
        <f>SUM(DL38:DW38)/Assumptions!$L64*IF(DK1=Assumptions!$L68*12,1,0)</f>
        <v>0</v>
      </c>
      <c r="DL50" s="49">
        <f>SUM(DM38:DX38)/Assumptions!$L64*IF(DL1=Assumptions!$L68*12,1,0)</f>
        <v>0</v>
      </c>
      <c r="DM50" s="49">
        <f>SUM(DN38:DY38)/Assumptions!$L64*IF(DM1=Assumptions!$L68*12,1,0)</f>
        <v>0</v>
      </c>
      <c r="DN50" s="49">
        <f>SUM(DO38:DZ38)/Assumptions!$L64*IF(DN1=Assumptions!$L68*12,1,0)</f>
        <v>0</v>
      </c>
      <c r="DO50" s="49">
        <f>SUM(DP38:EA38)/Assumptions!$L64*IF(DO1=Assumptions!$L68*12,1,0)</f>
        <v>0</v>
      </c>
      <c r="DP50" s="49">
        <f>SUM(DQ38:EB38)/Assumptions!$L64*IF(DP1=Assumptions!$L68*12,1,0)</f>
        <v>0</v>
      </c>
      <c r="DQ50" s="49">
        <f>SUM(DR38:EC38)/Assumptions!$L64*IF(DQ1=Assumptions!$L68*12,1,0)</f>
        <v>0</v>
      </c>
      <c r="DR50" s="49">
        <f>SUM(DS38:ED38)/Assumptions!$L64*IF(DR1=Assumptions!$L68*12,1,0)</f>
        <v>0</v>
      </c>
      <c r="DS50" s="49">
        <f>SUM(DT38:EE38)/Assumptions!$L64*IF(DS1=Assumptions!$L68*12,1,0)</f>
        <v>4370005.059</v>
      </c>
      <c r="DT50" s="49">
        <f>SUM(DU38:EF38)/Assumptions!$L64*IF(DT1=Assumptions!$L68*12,1,0)</f>
        <v>0</v>
      </c>
      <c r="DU50" s="49">
        <f>SUM(DV38:EG38)/Assumptions!$L64*IF(DU1=Assumptions!$L68*12,1,0)</f>
        <v>0</v>
      </c>
      <c r="DV50" s="49">
        <f>SUM(DW38:EH38)/Assumptions!$L64*IF(DV1=Assumptions!$L68*12,1,0)</f>
        <v>0</v>
      </c>
      <c r="DW50" s="49">
        <f>SUM(DX38:EI38)/Assumptions!$L64*IF(DW1=Assumptions!$L68*12,1,0)</f>
        <v>0</v>
      </c>
      <c r="DX50" s="49">
        <f>SUM(DY38:EJ38)/Assumptions!$L64*IF(DX1=Assumptions!$L68*12,1,0)</f>
        <v>0</v>
      </c>
      <c r="DY50" s="49">
        <f>SUM(DZ38:EK38)/Assumptions!$L64*IF(DY1=Assumptions!$L68*12,1,0)</f>
        <v>0</v>
      </c>
      <c r="DZ50" s="49">
        <f>SUM(EA38:EL38)/Assumptions!$L64*IF(DZ1=Assumptions!$L68*12,1,0)</f>
        <v>0</v>
      </c>
      <c r="EA50" s="49">
        <f>SUM(EB38:EM38)/Assumptions!$L64*IF(EA1=Assumptions!$L68*12,1,0)</f>
        <v>0</v>
      </c>
      <c r="EB50" s="49">
        <f>SUM(EC38:EN38)/Assumptions!$L64*IF(EB1=Assumptions!$L68*12,1,0)</f>
        <v>0</v>
      </c>
      <c r="EC50" s="49">
        <f>SUM(ED38:EO38)/Assumptions!$L64*IF(EC1=Assumptions!$L68*12,1,0)</f>
        <v>0</v>
      </c>
      <c r="ED50" s="49">
        <f>SUM(EE38:EP38)/Assumptions!$L64*IF(ED1=Assumptions!$L68*12,1,0)</f>
        <v>0</v>
      </c>
      <c r="EE50" s="49">
        <f>SUM(EF38:EQ38)/Assumptions!$L64*IF(EE1=Assumptions!$L68*12,1,0)</f>
        <v>0</v>
      </c>
    </row>
    <row r="51" ht="15.75" customHeight="1">
      <c r="A51" s="1"/>
      <c r="B51" s="1"/>
      <c r="C51" s="1" t="s">
        <v>136</v>
      </c>
      <c r="D51" s="49">
        <f>-D50*Assumptions!$L65</f>
        <v>0</v>
      </c>
      <c r="E51" s="49">
        <f>-E50*Assumptions!$L65</f>
        <v>0</v>
      </c>
      <c r="F51" s="49">
        <f>-F50*Assumptions!$L65</f>
        <v>0</v>
      </c>
      <c r="G51" s="49">
        <f>-G50*Assumptions!$L65</f>
        <v>0</v>
      </c>
      <c r="H51" s="49">
        <f>-H50*Assumptions!$L65</f>
        <v>0</v>
      </c>
      <c r="I51" s="49">
        <f>-I50*Assumptions!$L65</f>
        <v>0</v>
      </c>
      <c r="J51" s="49">
        <f>-J50*Assumptions!$L65</f>
        <v>0</v>
      </c>
      <c r="K51" s="49">
        <f>-K50*Assumptions!$L65</f>
        <v>0</v>
      </c>
      <c r="L51" s="49">
        <f>-L50*Assumptions!$L65</f>
        <v>0</v>
      </c>
      <c r="M51" s="49">
        <f>-M50*Assumptions!$L65</f>
        <v>0</v>
      </c>
      <c r="N51" s="49">
        <f>-N50*Assumptions!$L65</f>
        <v>0</v>
      </c>
      <c r="O51" s="49">
        <f>-O50*Assumptions!$L65</f>
        <v>0</v>
      </c>
      <c r="P51" s="49">
        <f>-P50*Assumptions!$L65</f>
        <v>0</v>
      </c>
      <c r="Q51" s="49">
        <f>-Q50*Assumptions!$L65</f>
        <v>0</v>
      </c>
      <c r="R51" s="49">
        <f>-R50*Assumptions!$L65</f>
        <v>0</v>
      </c>
      <c r="S51" s="49">
        <f>-S50*Assumptions!$L65</f>
        <v>0</v>
      </c>
      <c r="T51" s="49">
        <f>-T50*Assumptions!$L65</f>
        <v>0</v>
      </c>
      <c r="U51" s="49">
        <f>-U50*Assumptions!$L65</f>
        <v>0</v>
      </c>
      <c r="V51" s="49">
        <f>-V50*Assumptions!$L65</f>
        <v>0</v>
      </c>
      <c r="W51" s="49">
        <f>-W50*Assumptions!$L65</f>
        <v>0</v>
      </c>
      <c r="X51" s="49">
        <f>-X50*Assumptions!$L65</f>
        <v>0</v>
      </c>
      <c r="Y51" s="49">
        <f>-Y50*Assumptions!$L65</f>
        <v>0</v>
      </c>
      <c r="Z51" s="49">
        <f>-Z50*Assumptions!$L65</f>
        <v>0</v>
      </c>
      <c r="AA51" s="49">
        <f>-AA50*Assumptions!$L65</f>
        <v>0</v>
      </c>
      <c r="AB51" s="49">
        <f>-AB50*Assumptions!$L65</f>
        <v>0</v>
      </c>
      <c r="AC51" s="49">
        <f>-AC50*Assumptions!$L65</f>
        <v>0</v>
      </c>
      <c r="AD51" s="49">
        <f>-AD50*Assumptions!$L65</f>
        <v>0</v>
      </c>
      <c r="AE51" s="49">
        <f>-AE50*Assumptions!$L65</f>
        <v>0</v>
      </c>
      <c r="AF51" s="49">
        <f>-AF50*Assumptions!$L65</f>
        <v>0</v>
      </c>
      <c r="AG51" s="49">
        <f>-AG50*Assumptions!$L65</f>
        <v>0</v>
      </c>
      <c r="AH51" s="49">
        <f>-AH50*Assumptions!$L65</f>
        <v>0</v>
      </c>
      <c r="AI51" s="49">
        <f>-AI50*Assumptions!$L65</f>
        <v>0</v>
      </c>
      <c r="AJ51" s="49">
        <f>-AJ50*Assumptions!$L65</f>
        <v>0</v>
      </c>
      <c r="AK51" s="49">
        <f>-AK50*Assumptions!$L65</f>
        <v>0</v>
      </c>
      <c r="AL51" s="49">
        <f>-AL50*Assumptions!$L65</f>
        <v>0</v>
      </c>
      <c r="AM51" s="49">
        <f>-AM50*Assumptions!$L65</f>
        <v>0</v>
      </c>
      <c r="AN51" s="49">
        <f>-AN50*Assumptions!$L65</f>
        <v>0</v>
      </c>
      <c r="AO51" s="49">
        <f>-AO50*Assumptions!$L65</f>
        <v>0</v>
      </c>
      <c r="AP51" s="49">
        <f>-AP50*Assumptions!$L65</f>
        <v>0</v>
      </c>
      <c r="AQ51" s="49">
        <f>-AQ50*Assumptions!$L65</f>
        <v>0</v>
      </c>
      <c r="AR51" s="49">
        <f>-AR50*Assumptions!$L65</f>
        <v>0</v>
      </c>
      <c r="AS51" s="49">
        <f>-AS50*Assumptions!$L65</f>
        <v>0</v>
      </c>
      <c r="AT51" s="49">
        <f>-AT50*Assumptions!$L65</f>
        <v>0</v>
      </c>
      <c r="AU51" s="49">
        <f>-AU50*Assumptions!$L65</f>
        <v>0</v>
      </c>
      <c r="AV51" s="49">
        <f>-AV50*Assumptions!$L65</f>
        <v>0</v>
      </c>
      <c r="AW51" s="49">
        <f>-AW50*Assumptions!$L65</f>
        <v>0</v>
      </c>
      <c r="AX51" s="49">
        <f>-AX50*Assumptions!$L65</f>
        <v>0</v>
      </c>
      <c r="AY51" s="49">
        <f>-AY50*Assumptions!$L65</f>
        <v>0</v>
      </c>
      <c r="AZ51" s="49">
        <f>-AZ50*Assumptions!$L65</f>
        <v>0</v>
      </c>
      <c r="BA51" s="49">
        <f>-BA50*Assumptions!$L65</f>
        <v>0</v>
      </c>
      <c r="BB51" s="49">
        <f>-BB50*Assumptions!$L65</f>
        <v>0</v>
      </c>
      <c r="BC51" s="49">
        <f>-BC50*Assumptions!$L65</f>
        <v>0</v>
      </c>
      <c r="BD51" s="49">
        <f>-BD50*Assumptions!$L65</f>
        <v>0</v>
      </c>
      <c r="BE51" s="49">
        <f>-BE50*Assumptions!$L65</f>
        <v>0</v>
      </c>
      <c r="BF51" s="49">
        <f>-BF50*Assumptions!$L65</f>
        <v>0</v>
      </c>
      <c r="BG51" s="49">
        <f>-BG50*Assumptions!$L65</f>
        <v>0</v>
      </c>
      <c r="BH51" s="49">
        <f>-BH50*Assumptions!$L65</f>
        <v>0</v>
      </c>
      <c r="BI51" s="49">
        <f>-BI50*Assumptions!$L65</f>
        <v>0</v>
      </c>
      <c r="BJ51" s="49">
        <f>-BJ50*Assumptions!$L65</f>
        <v>0</v>
      </c>
      <c r="BK51" s="49">
        <f>-BK50*Assumptions!$L65</f>
        <v>0</v>
      </c>
      <c r="BL51" s="49">
        <f>-BL50*Assumptions!$L65</f>
        <v>0</v>
      </c>
      <c r="BM51" s="49">
        <f>-BM50*Assumptions!$L65</f>
        <v>0</v>
      </c>
      <c r="BN51" s="49">
        <f>-BN50*Assumptions!$L65</f>
        <v>0</v>
      </c>
      <c r="BO51" s="49">
        <f>-BO50*Assumptions!$L65</f>
        <v>0</v>
      </c>
      <c r="BP51" s="49">
        <f>-BP50*Assumptions!$L65</f>
        <v>0</v>
      </c>
      <c r="BQ51" s="49">
        <f>-BQ50*Assumptions!$L65</f>
        <v>0</v>
      </c>
      <c r="BR51" s="49">
        <f>-BR50*Assumptions!$L65</f>
        <v>0</v>
      </c>
      <c r="BS51" s="49">
        <f>-BS50*Assumptions!$L65</f>
        <v>0</v>
      </c>
      <c r="BT51" s="49">
        <f>-BT50*Assumptions!$L65</f>
        <v>0</v>
      </c>
      <c r="BU51" s="49">
        <f>-BU50*Assumptions!$L65</f>
        <v>0</v>
      </c>
      <c r="BV51" s="49">
        <f>-BV50*Assumptions!$L65</f>
        <v>0</v>
      </c>
      <c r="BW51" s="49">
        <f>-BW50*Assumptions!$L65</f>
        <v>0</v>
      </c>
      <c r="BX51" s="49">
        <f>-BX50*Assumptions!$L65</f>
        <v>0</v>
      </c>
      <c r="BY51" s="49">
        <f>-BY50*Assumptions!$L65</f>
        <v>0</v>
      </c>
      <c r="BZ51" s="49">
        <f>-BZ50*Assumptions!$L65</f>
        <v>0</v>
      </c>
      <c r="CA51" s="49">
        <f>-CA50*Assumptions!$L65</f>
        <v>0</v>
      </c>
      <c r="CB51" s="49">
        <f>-CB50*Assumptions!$L65</f>
        <v>0</v>
      </c>
      <c r="CC51" s="49">
        <f>-CC50*Assumptions!$L65</f>
        <v>0</v>
      </c>
      <c r="CD51" s="49">
        <f>-CD50*Assumptions!$L65</f>
        <v>0</v>
      </c>
      <c r="CE51" s="49">
        <f>-CE50*Assumptions!$L65</f>
        <v>0</v>
      </c>
      <c r="CF51" s="49">
        <f>-CF50*Assumptions!$L65</f>
        <v>0</v>
      </c>
      <c r="CG51" s="49">
        <f>-CG50*Assumptions!$L65</f>
        <v>0</v>
      </c>
      <c r="CH51" s="49">
        <f>-CH50*Assumptions!$L65</f>
        <v>0</v>
      </c>
      <c r="CI51" s="49">
        <f>-CI50*Assumptions!$L65</f>
        <v>0</v>
      </c>
      <c r="CJ51" s="49">
        <f>-CJ50*Assumptions!$L65</f>
        <v>0</v>
      </c>
      <c r="CK51" s="49">
        <f>-CK50*Assumptions!$L65</f>
        <v>0</v>
      </c>
      <c r="CL51" s="49">
        <f>-CL50*Assumptions!$L65</f>
        <v>0</v>
      </c>
      <c r="CM51" s="49">
        <f>-CM50*Assumptions!$L65</f>
        <v>0</v>
      </c>
      <c r="CN51" s="49">
        <f>-CN50*Assumptions!$L65</f>
        <v>0</v>
      </c>
      <c r="CO51" s="49">
        <f>-CO50*Assumptions!$L65</f>
        <v>0</v>
      </c>
      <c r="CP51" s="49">
        <f>-CP50*Assumptions!$L65</f>
        <v>0</v>
      </c>
      <c r="CQ51" s="49">
        <f>-CQ50*Assumptions!$L65</f>
        <v>0</v>
      </c>
      <c r="CR51" s="49">
        <f>-CR50*Assumptions!$L65</f>
        <v>0</v>
      </c>
      <c r="CS51" s="49">
        <f>-CS50*Assumptions!$L65</f>
        <v>0</v>
      </c>
      <c r="CT51" s="49">
        <f>-CT50*Assumptions!$L65</f>
        <v>0</v>
      </c>
      <c r="CU51" s="49">
        <f>-CU50*Assumptions!$L65</f>
        <v>0</v>
      </c>
      <c r="CV51" s="49">
        <f>-CV50*Assumptions!$L65</f>
        <v>0</v>
      </c>
      <c r="CW51" s="49">
        <f>-CW50*Assumptions!$L65</f>
        <v>0</v>
      </c>
      <c r="CX51" s="49">
        <f>-CX50*Assumptions!$L65</f>
        <v>0</v>
      </c>
      <c r="CY51" s="49">
        <f>-CY50*Assumptions!$L65</f>
        <v>0</v>
      </c>
      <c r="CZ51" s="49">
        <f>-CZ50*Assumptions!$L65</f>
        <v>0</v>
      </c>
      <c r="DA51" s="49">
        <f>-DA50*Assumptions!$L65</f>
        <v>0</v>
      </c>
      <c r="DB51" s="49">
        <f>-DB50*Assumptions!$L65</f>
        <v>0</v>
      </c>
      <c r="DC51" s="49">
        <f>-DC50*Assumptions!$L65</f>
        <v>0</v>
      </c>
      <c r="DD51" s="49">
        <f>-DD50*Assumptions!$L65</f>
        <v>0</v>
      </c>
      <c r="DE51" s="49">
        <f>-DE50*Assumptions!$L65</f>
        <v>0</v>
      </c>
      <c r="DF51" s="49">
        <f>-DF50*Assumptions!$L65</f>
        <v>0</v>
      </c>
      <c r="DG51" s="49">
        <f>-DG50*Assumptions!$L65</f>
        <v>0</v>
      </c>
      <c r="DH51" s="49">
        <f>-DH50*Assumptions!$L65</f>
        <v>0</v>
      </c>
      <c r="DI51" s="49">
        <f>-DI50*Assumptions!$L65</f>
        <v>0</v>
      </c>
      <c r="DJ51" s="49">
        <f>-DJ50*Assumptions!$L65</f>
        <v>0</v>
      </c>
      <c r="DK51" s="49">
        <f>-DK50*Assumptions!$L65</f>
        <v>0</v>
      </c>
      <c r="DL51" s="49">
        <f>-DL50*Assumptions!$L65</f>
        <v>0</v>
      </c>
      <c r="DM51" s="49">
        <f>-DM50*Assumptions!$L65</f>
        <v>0</v>
      </c>
      <c r="DN51" s="49">
        <f>-DN50*Assumptions!$L65</f>
        <v>0</v>
      </c>
      <c r="DO51" s="49">
        <f>-DO50*Assumptions!$L65</f>
        <v>0</v>
      </c>
      <c r="DP51" s="49">
        <f>-DP50*Assumptions!$L65</f>
        <v>0</v>
      </c>
      <c r="DQ51" s="49">
        <f>-DQ50*Assumptions!$L65</f>
        <v>0</v>
      </c>
      <c r="DR51" s="49">
        <f>-DR50*Assumptions!$L65</f>
        <v>0</v>
      </c>
      <c r="DS51" s="49">
        <f>-DS50*Assumptions!$L65</f>
        <v>-87400.10118</v>
      </c>
      <c r="DT51" s="49">
        <f>-DT50*Assumptions!$L65</f>
        <v>0</v>
      </c>
      <c r="DU51" s="49">
        <f>-DU50*Assumptions!$L65</f>
        <v>0</v>
      </c>
      <c r="DV51" s="49">
        <f>-DV50*Assumptions!$L65</f>
        <v>0</v>
      </c>
      <c r="DW51" s="49">
        <f>-DW50*Assumptions!$L65</f>
        <v>0</v>
      </c>
      <c r="DX51" s="49">
        <f>-DX50*Assumptions!$L65</f>
        <v>0</v>
      </c>
      <c r="DY51" s="49">
        <f>-DY50*Assumptions!$L65</f>
        <v>0</v>
      </c>
      <c r="DZ51" s="49">
        <f>-DZ50*Assumptions!$L65</f>
        <v>0</v>
      </c>
      <c r="EA51" s="49">
        <f>-EA50*Assumptions!$L65</f>
        <v>0</v>
      </c>
      <c r="EB51" s="49">
        <f>-EB50*Assumptions!$L65</f>
        <v>0</v>
      </c>
      <c r="EC51" s="49">
        <f>-EC50*Assumptions!$L65</f>
        <v>0</v>
      </c>
      <c r="ED51" s="49">
        <f>-ED50*Assumptions!$L65</f>
        <v>0</v>
      </c>
      <c r="EE51" s="49">
        <f>-EE50*Assumptions!$L65</f>
        <v>0</v>
      </c>
    </row>
    <row r="52" ht="15.75" customHeight="1">
      <c r="A52" s="1"/>
      <c r="B52" s="21"/>
      <c r="C52" s="21" t="s">
        <v>215</v>
      </c>
      <c r="D52" s="205">
        <f t="shared" ref="D52:EE52" si="10">-D47*IF(D50=0,0,1)</f>
        <v>0</v>
      </c>
      <c r="E52" s="205">
        <f t="shared" si="10"/>
        <v>0</v>
      </c>
      <c r="F52" s="205">
        <f t="shared" si="10"/>
        <v>0</v>
      </c>
      <c r="G52" s="205">
        <f t="shared" si="10"/>
        <v>0</v>
      </c>
      <c r="H52" s="205">
        <f t="shared" si="10"/>
        <v>0</v>
      </c>
      <c r="I52" s="205">
        <f t="shared" si="10"/>
        <v>0</v>
      </c>
      <c r="J52" s="205">
        <f t="shared" si="10"/>
        <v>0</v>
      </c>
      <c r="K52" s="205">
        <f t="shared" si="10"/>
        <v>0</v>
      </c>
      <c r="L52" s="205">
        <f t="shared" si="10"/>
        <v>0</v>
      </c>
      <c r="M52" s="205">
        <f t="shared" si="10"/>
        <v>0</v>
      </c>
      <c r="N52" s="205">
        <f t="shared" si="10"/>
        <v>0</v>
      </c>
      <c r="O52" s="205">
        <f t="shared" si="10"/>
        <v>0</v>
      </c>
      <c r="P52" s="205">
        <f t="shared" si="10"/>
        <v>0</v>
      </c>
      <c r="Q52" s="205">
        <f t="shared" si="10"/>
        <v>0</v>
      </c>
      <c r="R52" s="205">
        <f t="shared" si="10"/>
        <v>0</v>
      </c>
      <c r="S52" s="205">
        <f t="shared" si="10"/>
        <v>0</v>
      </c>
      <c r="T52" s="205">
        <f t="shared" si="10"/>
        <v>0</v>
      </c>
      <c r="U52" s="205">
        <f t="shared" si="10"/>
        <v>0</v>
      </c>
      <c r="V52" s="205">
        <f t="shared" si="10"/>
        <v>0</v>
      </c>
      <c r="W52" s="205">
        <f t="shared" si="10"/>
        <v>0</v>
      </c>
      <c r="X52" s="205">
        <f t="shared" si="10"/>
        <v>0</v>
      </c>
      <c r="Y52" s="205">
        <f t="shared" si="10"/>
        <v>0</v>
      </c>
      <c r="Z52" s="205">
        <f t="shared" si="10"/>
        <v>0</v>
      </c>
      <c r="AA52" s="205">
        <f t="shared" si="10"/>
        <v>0</v>
      </c>
      <c r="AB52" s="205">
        <f t="shared" si="10"/>
        <v>0</v>
      </c>
      <c r="AC52" s="205">
        <f t="shared" si="10"/>
        <v>0</v>
      </c>
      <c r="AD52" s="205">
        <f t="shared" si="10"/>
        <v>0</v>
      </c>
      <c r="AE52" s="205">
        <f t="shared" si="10"/>
        <v>0</v>
      </c>
      <c r="AF52" s="205">
        <f t="shared" si="10"/>
        <v>0</v>
      </c>
      <c r="AG52" s="205">
        <f t="shared" si="10"/>
        <v>0</v>
      </c>
      <c r="AH52" s="205">
        <f t="shared" si="10"/>
        <v>0</v>
      </c>
      <c r="AI52" s="205">
        <f t="shared" si="10"/>
        <v>0</v>
      </c>
      <c r="AJ52" s="205">
        <f t="shared" si="10"/>
        <v>0</v>
      </c>
      <c r="AK52" s="205">
        <f t="shared" si="10"/>
        <v>0</v>
      </c>
      <c r="AL52" s="205">
        <f t="shared" si="10"/>
        <v>0</v>
      </c>
      <c r="AM52" s="205">
        <f t="shared" si="10"/>
        <v>0</v>
      </c>
      <c r="AN52" s="205">
        <f t="shared" si="10"/>
        <v>0</v>
      </c>
      <c r="AO52" s="205">
        <f t="shared" si="10"/>
        <v>0</v>
      </c>
      <c r="AP52" s="205">
        <f t="shared" si="10"/>
        <v>0</v>
      </c>
      <c r="AQ52" s="205">
        <f t="shared" si="10"/>
        <v>0</v>
      </c>
      <c r="AR52" s="205">
        <f t="shared" si="10"/>
        <v>0</v>
      </c>
      <c r="AS52" s="205">
        <f t="shared" si="10"/>
        <v>0</v>
      </c>
      <c r="AT52" s="205">
        <f t="shared" si="10"/>
        <v>0</v>
      </c>
      <c r="AU52" s="205">
        <f t="shared" si="10"/>
        <v>0</v>
      </c>
      <c r="AV52" s="205">
        <f t="shared" si="10"/>
        <v>0</v>
      </c>
      <c r="AW52" s="205">
        <f t="shared" si="10"/>
        <v>0</v>
      </c>
      <c r="AX52" s="205">
        <f t="shared" si="10"/>
        <v>0</v>
      </c>
      <c r="AY52" s="205">
        <f t="shared" si="10"/>
        <v>0</v>
      </c>
      <c r="AZ52" s="205">
        <f t="shared" si="10"/>
        <v>0</v>
      </c>
      <c r="BA52" s="205">
        <f t="shared" si="10"/>
        <v>0</v>
      </c>
      <c r="BB52" s="205">
        <f t="shared" si="10"/>
        <v>0</v>
      </c>
      <c r="BC52" s="205">
        <f t="shared" si="10"/>
        <v>0</v>
      </c>
      <c r="BD52" s="205">
        <f t="shared" si="10"/>
        <v>0</v>
      </c>
      <c r="BE52" s="205">
        <f t="shared" si="10"/>
        <v>0</v>
      </c>
      <c r="BF52" s="205">
        <f t="shared" si="10"/>
        <v>0</v>
      </c>
      <c r="BG52" s="205">
        <f t="shared" si="10"/>
        <v>0</v>
      </c>
      <c r="BH52" s="205">
        <f t="shared" si="10"/>
        <v>0</v>
      </c>
      <c r="BI52" s="205">
        <f t="shared" si="10"/>
        <v>0</v>
      </c>
      <c r="BJ52" s="205">
        <f t="shared" si="10"/>
        <v>0</v>
      </c>
      <c r="BK52" s="205">
        <f t="shared" si="10"/>
        <v>0</v>
      </c>
      <c r="BL52" s="205">
        <f t="shared" si="10"/>
        <v>0</v>
      </c>
      <c r="BM52" s="205">
        <f t="shared" si="10"/>
        <v>0</v>
      </c>
      <c r="BN52" s="205">
        <f t="shared" si="10"/>
        <v>0</v>
      </c>
      <c r="BO52" s="205">
        <f t="shared" si="10"/>
        <v>0</v>
      </c>
      <c r="BP52" s="205">
        <f t="shared" si="10"/>
        <v>0</v>
      </c>
      <c r="BQ52" s="205">
        <f t="shared" si="10"/>
        <v>0</v>
      </c>
      <c r="BR52" s="205">
        <f t="shared" si="10"/>
        <v>0</v>
      </c>
      <c r="BS52" s="205">
        <f t="shared" si="10"/>
        <v>0</v>
      </c>
      <c r="BT52" s="205">
        <f t="shared" si="10"/>
        <v>0</v>
      </c>
      <c r="BU52" s="205">
        <f t="shared" si="10"/>
        <v>0</v>
      </c>
      <c r="BV52" s="205">
        <f t="shared" si="10"/>
        <v>0</v>
      </c>
      <c r="BW52" s="205">
        <f t="shared" si="10"/>
        <v>0</v>
      </c>
      <c r="BX52" s="205">
        <f t="shared" si="10"/>
        <v>0</v>
      </c>
      <c r="BY52" s="205">
        <f t="shared" si="10"/>
        <v>0</v>
      </c>
      <c r="BZ52" s="205">
        <f t="shared" si="10"/>
        <v>0</v>
      </c>
      <c r="CA52" s="205">
        <f t="shared" si="10"/>
        <v>0</v>
      </c>
      <c r="CB52" s="205">
        <f t="shared" si="10"/>
        <v>0</v>
      </c>
      <c r="CC52" s="205">
        <f t="shared" si="10"/>
        <v>0</v>
      </c>
      <c r="CD52" s="205">
        <f t="shared" si="10"/>
        <v>0</v>
      </c>
      <c r="CE52" s="205">
        <f t="shared" si="10"/>
        <v>0</v>
      </c>
      <c r="CF52" s="205">
        <f t="shared" si="10"/>
        <v>0</v>
      </c>
      <c r="CG52" s="205">
        <f t="shared" si="10"/>
        <v>0</v>
      </c>
      <c r="CH52" s="205">
        <f t="shared" si="10"/>
        <v>0</v>
      </c>
      <c r="CI52" s="205">
        <f t="shared" si="10"/>
        <v>0</v>
      </c>
      <c r="CJ52" s="205">
        <f t="shared" si="10"/>
        <v>0</v>
      </c>
      <c r="CK52" s="205">
        <f t="shared" si="10"/>
        <v>0</v>
      </c>
      <c r="CL52" s="205">
        <f t="shared" si="10"/>
        <v>0</v>
      </c>
      <c r="CM52" s="205">
        <f t="shared" si="10"/>
        <v>0</v>
      </c>
      <c r="CN52" s="205">
        <f t="shared" si="10"/>
        <v>0</v>
      </c>
      <c r="CO52" s="205">
        <f t="shared" si="10"/>
        <v>0</v>
      </c>
      <c r="CP52" s="205">
        <f t="shared" si="10"/>
        <v>0</v>
      </c>
      <c r="CQ52" s="205">
        <f t="shared" si="10"/>
        <v>0</v>
      </c>
      <c r="CR52" s="205">
        <f t="shared" si="10"/>
        <v>0</v>
      </c>
      <c r="CS52" s="205">
        <f t="shared" si="10"/>
        <v>0</v>
      </c>
      <c r="CT52" s="205">
        <f t="shared" si="10"/>
        <v>0</v>
      </c>
      <c r="CU52" s="205">
        <f t="shared" si="10"/>
        <v>0</v>
      </c>
      <c r="CV52" s="205">
        <f t="shared" si="10"/>
        <v>0</v>
      </c>
      <c r="CW52" s="205">
        <f t="shared" si="10"/>
        <v>0</v>
      </c>
      <c r="CX52" s="205">
        <f t="shared" si="10"/>
        <v>0</v>
      </c>
      <c r="CY52" s="205">
        <f t="shared" si="10"/>
        <v>0</v>
      </c>
      <c r="CZ52" s="205">
        <f t="shared" si="10"/>
        <v>0</v>
      </c>
      <c r="DA52" s="205">
        <f t="shared" si="10"/>
        <v>0</v>
      </c>
      <c r="DB52" s="205">
        <f t="shared" si="10"/>
        <v>0</v>
      </c>
      <c r="DC52" s="205">
        <f t="shared" si="10"/>
        <v>0</v>
      </c>
      <c r="DD52" s="205">
        <f t="shared" si="10"/>
        <v>0</v>
      </c>
      <c r="DE52" s="205">
        <f t="shared" si="10"/>
        <v>0</v>
      </c>
      <c r="DF52" s="205">
        <f t="shared" si="10"/>
        <v>0</v>
      </c>
      <c r="DG52" s="205">
        <f t="shared" si="10"/>
        <v>0</v>
      </c>
      <c r="DH52" s="205">
        <f t="shared" si="10"/>
        <v>0</v>
      </c>
      <c r="DI52" s="205">
        <f t="shared" si="10"/>
        <v>0</v>
      </c>
      <c r="DJ52" s="205">
        <f t="shared" si="10"/>
        <v>0</v>
      </c>
      <c r="DK52" s="205">
        <f t="shared" si="10"/>
        <v>0</v>
      </c>
      <c r="DL52" s="205">
        <f t="shared" si="10"/>
        <v>0</v>
      </c>
      <c r="DM52" s="205">
        <f t="shared" si="10"/>
        <v>0</v>
      </c>
      <c r="DN52" s="205">
        <f t="shared" si="10"/>
        <v>0</v>
      </c>
      <c r="DO52" s="205">
        <f t="shared" si="10"/>
        <v>0</v>
      </c>
      <c r="DP52" s="205">
        <f t="shared" si="10"/>
        <v>0</v>
      </c>
      <c r="DQ52" s="205">
        <f t="shared" si="10"/>
        <v>0</v>
      </c>
      <c r="DR52" s="205">
        <f t="shared" si="10"/>
        <v>0</v>
      </c>
      <c r="DS52" s="205">
        <f t="shared" si="10"/>
        <v>-1831130.236</v>
      </c>
      <c r="DT52" s="205">
        <f t="shared" si="10"/>
        <v>0</v>
      </c>
      <c r="DU52" s="205">
        <f t="shared" si="10"/>
        <v>0</v>
      </c>
      <c r="DV52" s="205">
        <f t="shared" si="10"/>
        <v>0</v>
      </c>
      <c r="DW52" s="205">
        <f t="shared" si="10"/>
        <v>0</v>
      </c>
      <c r="DX52" s="205">
        <f t="shared" si="10"/>
        <v>0</v>
      </c>
      <c r="DY52" s="205">
        <f t="shared" si="10"/>
        <v>0</v>
      </c>
      <c r="DZ52" s="205">
        <f t="shared" si="10"/>
        <v>0</v>
      </c>
      <c r="EA52" s="205">
        <f t="shared" si="10"/>
        <v>0</v>
      </c>
      <c r="EB52" s="205">
        <f t="shared" si="10"/>
        <v>0</v>
      </c>
      <c r="EC52" s="205">
        <f t="shared" si="10"/>
        <v>0</v>
      </c>
      <c r="ED52" s="205">
        <f t="shared" si="10"/>
        <v>0</v>
      </c>
      <c r="EE52" s="205">
        <f t="shared" si="10"/>
        <v>0</v>
      </c>
    </row>
    <row r="53" ht="15.75" customHeight="1">
      <c r="A53" s="1"/>
      <c r="B53" s="42"/>
      <c r="C53" s="42" t="s">
        <v>166</v>
      </c>
      <c r="D53" s="207">
        <f t="shared" ref="D53:EE53" si="11">SUM(D50:D52)</f>
        <v>0</v>
      </c>
      <c r="E53" s="207">
        <f t="shared" si="11"/>
        <v>0</v>
      </c>
      <c r="F53" s="207">
        <f t="shared" si="11"/>
        <v>0</v>
      </c>
      <c r="G53" s="207">
        <f t="shared" si="11"/>
        <v>0</v>
      </c>
      <c r="H53" s="207">
        <f t="shared" si="11"/>
        <v>0</v>
      </c>
      <c r="I53" s="207">
        <f t="shared" si="11"/>
        <v>0</v>
      </c>
      <c r="J53" s="207">
        <f t="shared" si="11"/>
        <v>0</v>
      </c>
      <c r="K53" s="207">
        <f t="shared" si="11"/>
        <v>0</v>
      </c>
      <c r="L53" s="207">
        <f t="shared" si="11"/>
        <v>0</v>
      </c>
      <c r="M53" s="207">
        <f t="shared" si="11"/>
        <v>0</v>
      </c>
      <c r="N53" s="207">
        <f t="shared" si="11"/>
        <v>0</v>
      </c>
      <c r="O53" s="207">
        <f t="shared" si="11"/>
        <v>0</v>
      </c>
      <c r="P53" s="207">
        <f t="shared" si="11"/>
        <v>0</v>
      </c>
      <c r="Q53" s="207">
        <f t="shared" si="11"/>
        <v>0</v>
      </c>
      <c r="R53" s="207">
        <f t="shared" si="11"/>
        <v>0</v>
      </c>
      <c r="S53" s="207">
        <f t="shared" si="11"/>
        <v>0</v>
      </c>
      <c r="T53" s="207">
        <f t="shared" si="11"/>
        <v>0</v>
      </c>
      <c r="U53" s="207">
        <f t="shared" si="11"/>
        <v>0</v>
      </c>
      <c r="V53" s="207">
        <f t="shared" si="11"/>
        <v>0</v>
      </c>
      <c r="W53" s="207">
        <f t="shared" si="11"/>
        <v>0</v>
      </c>
      <c r="X53" s="207">
        <f t="shared" si="11"/>
        <v>0</v>
      </c>
      <c r="Y53" s="207">
        <f t="shared" si="11"/>
        <v>0</v>
      </c>
      <c r="Z53" s="207">
        <f t="shared" si="11"/>
        <v>0</v>
      </c>
      <c r="AA53" s="207">
        <f t="shared" si="11"/>
        <v>0</v>
      </c>
      <c r="AB53" s="207">
        <f t="shared" si="11"/>
        <v>0</v>
      </c>
      <c r="AC53" s="207">
        <f t="shared" si="11"/>
        <v>0</v>
      </c>
      <c r="AD53" s="207">
        <f t="shared" si="11"/>
        <v>0</v>
      </c>
      <c r="AE53" s="207">
        <f t="shared" si="11"/>
        <v>0</v>
      </c>
      <c r="AF53" s="207">
        <f t="shared" si="11"/>
        <v>0</v>
      </c>
      <c r="AG53" s="207">
        <f t="shared" si="11"/>
        <v>0</v>
      </c>
      <c r="AH53" s="207">
        <f t="shared" si="11"/>
        <v>0</v>
      </c>
      <c r="AI53" s="207">
        <f t="shared" si="11"/>
        <v>0</v>
      </c>
      <c r="AJ53" s="207">
        <f t="shared" si="11"/>
        <v>0</v>
      </c>
      <c r="AK53" s="207">
        <f t="shared" si="11"/>
        <v>0</v>
      </c>
      <c r="AL53" s="207">
        <f t="shared" si="11"/>
        <v>0</v>
      </c>
      <c r="AM53" s="207">
        <f t="shared" si="11"/>
        <v>0</v>
      </c>
      <c r="AN53" s="207">
        <f t="shared" si="11"/>
        <v>0</v>
      </c>
      <c r="AO53" s="207">
        <f t="shared" si="11"/>
        <v>0</v>
      </c>
      <c r="AP53" s="207">
        <f t="shared" si="11"/>
        <v>0</v>
      </c>
      <c r="AQ53" s="207">
        <f t="shared" si="11"/>
        <v>0</v>
      </c>
      <c r="AR53" s="207">
        <f t="shared" si="11"/>
        <v>0</v>
      </c>
      <c r="AS53" s="207">
        <f t="shared" si="11"/>
        <v>0</v>
      </c>
      <c r="AT53" s="207">
        <f t="shared" si="11"/>
        <v>0</v>
      </c>
      <c r="AU53" s="207">
        <f t="shared" si="11"/>
        <v>0</v>
      </c>
      <c r="AV53" s="207">
        <f t="shared" si="11"/>
        <v>0</v>
      </c>
      <c r="AW53" s="207">
        <f t="shared" si="11"/>
        <v>0</v>
      </c>
      <c r="AX53" s="207">
        <f t="shared" si="11"/>
        <v>0</v>
      </c>
      <c r="AY53" s="207">
        <f t="shared" si="11"/>
        <v>0</v>
      </c>
      <c r="AZ53" s="207">
        <f t="shared" si="11"/>
        <v>0</v>
      </c>
      <c r="BA53" s="207">
        <f t="shared" si="11"/>
        <v>0</v>
      </c>
      <c r="BB53" s="207">
        <f t="shared" si="11"/>
        <v>0</v>
      </c>
      <c r="BC53" s="207">
        <f t="shared" si="11"/>
        <v>0</v>
      </c>
      <c r="BD53" s="207">
        <f t="shared" si="11"/>
        <v>0</v>
      </c>
      <c r="BE53" s="207">
        <f t="shared" si="11"/>
        <v>0</v>
      </c>
      <c r="BF53" s="207">
        <f t="shared" si="11"/>
        <v>0</v>
      </c>
      <c r="BG53" s="207">
        <f t="shared" si="11"/>
        <v>0</v>
      </c>
      <c r="BH53" s="207">
        <f t="shared" si="11"/>
        <v>0</v>
      </c>
      <c r="BI53" s="207">
        <f t="shared" si="11"/>
        <v>0</v>
      </c>
      <c r="BJ53" s="207">
        <f t="shared" si="11"/>
        <v>0</v>
      </c>
      <c r="BK53" s="207">
        <f t="shared" si="11"/>
        <v>0</v>
      </c>
      <c r="BL53" s="207">
        <f t="shared" si="11"/>
        <v>0</v>
      </c>
      <c r="BM53" s="207">
        <f t="shared" si="11"/>
        <v>0</v>
      </c>
      <c r="BN53" s="207">
        <f t="shared" si="11"/>
        <v>0</v>
      </c>
      <c r="BO53" s="207">
        <f t="shared" si="11"/>
        <v>0</v>
      </c>
      <c r="BP53" s="207">
        <f t="shared" si="11"/>
        <v>0</v>
      </c>
      <c r="BQ53" s="207">
        <f t="shared" si="11"/>
        <v>0</v>
      </c>
      <c r="BR53" s="207">
        <f t="shared" si="11"/>
        <v>0</v>
      </c>
      <c r="BS53" s="207">
        <f t="shared" si="11"/>
        <v>0</v>
      </c>
      <c r="BT53" s="207">
        <f t="shared" si="11"/>
        <v>0</v>
      </c>
      <c r="BU53" s="207">
        <f t="shared" si="11"/>
        <v>0</v>
      </c>
      <c r="BV53" s="207">
        <f t="shared" si="11"/>
        <v>0</v>
      </c>
      <c r="BW53" s="207">
        <f t="shared" si="11"/>
        <v>0</v>
      </c>
      <c r="BX53" s="207">
        <f t="shared" si="11"/>
        <v>0</v>
      </c>
      <c r="BY53" s="207">
        <f t="shared" si="11"/>
        <v>0</v>
      </c>
      <c r="BZ53" s="207">
        <f t="shared" si="11"/>
        <v>0</v>
      </c>
      <c r="CA53" s="207">
        <f t="shared" si="11"/>
        <v>0</v>
      </c>
      <c r="CB53" s="207">
        <f t="shared" si="11"/>
        <v>0</v>
      </c>
      <c r="CC53" s="207">
        <f t="shared" si="11"/>
        <v>0</v>
      </c>
      <c r="CD53" s="207">
        <f t="shared" si="11"/>
        <v>0</v>
      </c>
      <c r="CE53" s="207">
        <f t="shared" si="11"/>
        <v>0</v>
      </c>
      <c r="CF53" s="207">
        <f t="shared" si="11"/>
        <v>0</v>
      </c>
      <c r="CG53" s="207">
        <f t="shared" si="11"/>
        <v>0</v>
      </c>
      <c r="CH53" s="207">
        <f t="shared" si="11"/>
        <v>0</v>
      </c>
      <c r="CI53" s="207">
        <f t="shared" si="11"/>
        <v>0</v>
      </c>
      <c r="CJ53" s="207">
        <f t="shared" si="11"/>
        <v>0</v>
      </c>
      <c r="CK53" s="207">
        <f t="shared" si="11"/>
        <v>0</v>
      </c>
      <c r="CL53" s="207">
        <f t="shared" si="11"/>
        <v>0</v>
      </c>
      <c r="CM53" s="207">
        <f t="shared" si="11"/>
        <v>0</v>
      </c>
      <c r="CN53" s="207">
        <f t="shared" si="11"/>
        <v>0</v>
      </c>
      <c r="CO53" s="207">
        <f t="shared" si="11"/>
        <v>0</v>
      </c>
      <c r="CP53" s="207">
        <f t="shared" si="11"/>
        <v>0</v>
      </c>
      <c r="CQ53" s="207">
        <f t="shared" si="11"/>
        <v>0</v>
      </c>
      <c r="CR53" s="207">
        <f t="shared" si="11"/>
        <v>0</v>
      </c>
      <c r="CS53" s="207">
        <f t="shared" si="11"/>
        <v>0</v>
      </c>
      <c r="CT53" s="207">
        <f t="shared" si="11"/>
        <v>0</v>
      </c>
      <c r="CU53" s="207">
        <f t="shared" si="11"/>
        <v>0</v>
      </c>
      <c r="CV53" s="207">
        <f t="shared" si="11"/>
        <v>0</v>
      </c>
      <c r="CW53" s="207">
        <f t="shared" si="11"/>
        <v>0</v>
      </c>
      <c r="CX53" s="207">
        <f t="shared" si="11"/>
        <v>0</v>
      </c>
      <c r="CY53" s="207">
        <f t="shared" si="11"/>
        <v>0</v>
      </c>
      <c r="CZ53" s="207">
        <f t="shared" si="11"/>
        <v>0</v>
      </c>
      <c r="DA53" s="207">
        <f t="shared" si="11"/>
        <v>0</v>
      </c>
      <c r="DB53" s="207">
        <f t="shared" si="11"/>
        <v>0</v>
      </c>
      <c r="DC53" s="207">
        <f t="shared" si="11"/>
        <v>0</v>
      </c>
      <c r="DD53" s="207">
        <f t="shared" si="11"/>
        <v>0</v>
      </c>
      <c r="DE53" s="207">
        <f t="shared" si="11"/>
        <v>0</v>
      </c>
      <c r="DF53" s="207">
        <f t="shared" si="11"/>
        <v>0</v>
      </c>
      <c r="DG53" s="207">
        <f t="shared" si="11"/>
        <v>0</v>
      </c>
      <c r="DH53" s="207">
        <f t="shared" si="11"/>
        <v>0</v>
      </c>
      <c r="DI53" s="207">
        <f t="shared" si="11"/>
        <v>0</v>
      </c>
      <c r="DJ53" s="207">
        <f t="shared" si="11"/>
        <v>0</v>
      </c>
      <c r="DK53" s="207">
        <f t="shared" si="11"/>
        <v>0</v>
      </c>
      <c r="DL53" s="207">
        <f t="shared" si="11"/>
        <v>0</v>
      </c>
      <c r="DM53" s="207">
        <f t="shared" si="11"/>
        <v>0</v>
      </c>
      <c r="DN53" s="207">
        <f t="shared" si="11"/>
        <v>0</v>
      </c>
      <c r="DO53" s="207">
        <f t="shared" si="11"/>
        <v>0</v>
      </c>
      <c r="DP53" s="207">
        <f t="shared" si="11"/>
        <v>0</v>
      </c>
      <c r="DQ53" s="207">
        <f t="shared" si="11"/>
        <v>0</v>
      </c>
      <c r="DR53" s="207">
        <f t="shared" si="11"/>
        <v>0</v>
      </c>
      <c r="DS53" s="207">
        <f t="shared" si="11"/>
        <v>2451474.721</v>
      </c>
      <c r="DT53" s="207">
        <f t="shared" si="11"/>
        <v>0</v>
      </c>
      <c r="DU53" s="207">
        <f t="shared" si="11"/>
        <v>0</v>
      </c>
      <c r="DV53" s="207">
        <f t="shared" si="11"/>
        <v>0</v>
      </c>
      <c r="DW53" s="207">
        <f t="shared" si="11"/>
        <v>0</v>
      </c>
      <c r="DX53" s="207">
        <f t="shared" si="11"/>
        <v>0</v>
      </c>
      <c r="DY53" s="207">
        <f t="shared" si="11"/>
        <v>0</v>
      </c>
      <c r="DZ53" s="207">
        <f t="shared" si="11"/>
        <v>0</v>
      </c>
      <c r="EA53" s="207">
        <f t="shared" si="11"/>
        <v>0</v>
      </c>
      <c r="EB53" s="207">
        <f t="shared" si="11"/>
        <v>0</v>
      </c>
      <c r="EC53" s="207">
        <f t="shared" si="11"/>
        <v>0</v>
      </c>
      <c r="ED53" s="207">
        <f t="shared" si="11"/>
        <v>0</v>
      </c>
      <c r="EE53" s="207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167</v>
      </c>
      <c r="D55" s="49">
        <f>(D38-D46)*IF(D1&gt;Assumptions!$L$68*12,0,1)</f>
        <v>18239.05524</v>
      </c>
      <c r="E55" s="49">
        <f>(E38-E46)*IF(E1&gt;Assumptions!$D$68*12,0,1)</f>
        <v>18239.05524</v>
      </c>
      <c r="F55" s="49">
        <f>(F38-F46)*IF(F1&gt;Assumptions!$D$68*12,0,1)</f>
        <v>18239.05524</v>
      </c>
      <c r="G55" s="49">
        <f>(G38-G46)*IF(G1&gt;Assumptions!$D$68*12,0,1)</f>
        <v>18239.05524</v>
      </c>
      <c r="H55" s="49">
        <f>(H38-H46)*IF(H1&gt;Assumptions!$D$68*12,0,1)</f>
        <v>18239.05524</v>
      </c>
      <c r="I55" s="49">
        <f>(I38-I46)*IF(I1&gt;Assumptions!$D$68*12,0,1)</f>
        <v>18239.05524</v>
      </c>
      <c r="J55" s="49">
        <f>(J38-J46)*IF(J1&gt;Assumptions!$D$68*12,0,1)</f>
        <v>18239.05524</v>
      </c>
      <c r="K55" s="49">
        <f>(K38-K46)*IF(K1&gt;Assumptions!$D$68*12,0,1)</f>
        <v>18239.05524</v>
      </c>
      <c r="L55" s="49">
        <f>(L38-L46)*IF(L1&gt;Assumptions!$D$68*12,0,1)</f>
        <v>18239.05524</v>
      </c>
      <c r="M55" s="49">
        <f>(M38-M46)*IF(M1&gt;Assumptions!$D$68*12,0,1)</f>
        <v>18239.05524</v>
      </c>
      <c r="N55" s="49">
        <f>(N38-N46)*IF(N1&gt;Assumptions!$D$68*12,0,1)</f>
        <v>18239.05524</v>
      </c>
      <c r="O55" s="49">
        <f>(O38-O46)*IF(O1&gt;Assumptions!$D$68*12,0,1)</f>
        <v>18239.05524</v>
      </c>
      <c r="P55" s="49">
        <f>(P38-P46)*IF(P1&gt;Assumptions!$D$68*12,0,1)</f>
        <v>19283.05969</v>
      </c>
      <c r="Q55" s="49">
        <f>(Q38-Q46)*IF(Q1&gt;Assumptions!$D$68*12,0,1)</f>
        <v>19283.05969</v>
      </c>
      <c r="R55" s="49">
        <f>(R38-R46)*IF(R1&gt;Assumptions!$D$68*12,0,1)</f>
        <v>19283.05969</v>
      </c>
      <c r="S55" s="49">
        <f>(S38-S46)*IF(S1&gt;Assumptions!$D$68*12,0,1)</f>
        <v>19283.05969</v>
      </c>
      <c r="T55" s="49">
        <f>(T38-T46)*IF(T1&gt;Assumptions!$D$68*12,0,1)</f>
        <v>19283.05969</v>
      </c>
      <c r="U55" s="49">
        <f>(U38-U46)*IF(U1&gt;Assumptions!$D$68*12,0,1)</f>
        <v>19283.05969</v>
      </c>
      <c r="V55" s="49">
        <f>(V38-V46)*IF(V1&gt;Assumptions!$D$68*12,0,1)</f>
        <v>19283.05969</v>
      </c>
      <c r="W55" s="49">
        <f>(W38-W46)*IF(W1&gt;Assumptions!$D$68*12,0,1)</f>
        <v>19283.05969</v>
      </c>
      <c r="X55" s="49">
        <f>(X38-X46)*IF(X1&gt;Assumptions!$D$68*12,0,1)</f>
        <v>19283.05969</v>
      </c>
      <c r="Y55" s="49">
        <f>(Y38-Y46)*IF(Y1&gt;Assumptions!$D$68*12,0,1)</f>
        <v>19283.05969</v>
      </c>
      <c r="Z55" s="49">
        <f>(Z38-Z46)*IF(Z1&gt;Assumptions!$D$68*12,0,1)</f>
        <v>19283.05969</v>
      </c>
      <c r="AA55" s="49">
        <f>(AA38-AA46)*IF(AA1&gt;Assumptions!$D$68*12,0,1)</f>
        <v>19283.05969</v>
      </c>
      <c r="AB55" s="49">
        <f>(AB38-AB46)*IF(AB1&gt;Assumptions!$D$68*12,0,1)</f>
        <v>19633.14835</v>
      </c>
      <c r="AC55" s="49">
        <f>(AC38-AC46)*IF(AC1&gt;Assumptions!$D$68*12,0,1)</f>
        <v>19633.14835</v>
      </c>
      <c r="AD55" s="49">
        <f>(AD38-AD46)*IF(AD1&gt;Assumptions!$D$68*12,0,1)</f>
        <v>19633.14835</v>
      </c>
      <c r="AE55" s="49">
        <f>(AE38-AE46)*IF(AE1&gt;Assumptions!$D$68*12,0,1)</f>
        <v>19633.14835</v>
      </c>
      <c r="AF55" s="49">
        <f>(AF38-AF46)*IF(AF1&gt;Assumptions!$D$68*12,0,1)</f>
        <v>19633.14835</v>
      </c>
      <c r="AG55" s="49">
        <f>(AG38-AG46)*IF(AG1&gt;Assumptions!$D$68*12,0,1)</f>
        <v>19633.14835</v>
      </c>
      <c r="AH55" s="49">
        <f>(AH38-AH46)*IF(AH1&gt;Assumptions!$D$68*12,0,1)</f>
        <v>19633.14835</v>
      </c>
      <c r="AI55" s="49">
        <f>(AI38-AI46)*IF(AI1&gt;Assumptions!$D$68*12,0,1)</f>
        <v>19633.14835</v>
      </c>
      <c r="AJ55" s="49">
        <f>(AJ38-AJ46)*IF(AJ1&gt;Assumptions!$D$68*12,0,1)</f>
        <v>19633.14835</v>
      </c>
      <c r="AK55" s="49">
        <f>(AK38-AK46)*IF(AK1&gt;Assumptions!$D$68*12,0,1)</f>
        <v>19633.14835</v>
      </c>
      <c r="AL55" s="49">
        <f>(AL38-AL46)*IF(AL1&gt;Assumptions!$D$68*12,0,1)</f>
        <v>19633.14835</v>
      </c>
      <c r="AM55" s="49">
        <f>(AM38-AM46)*IF(AM1&gt;Assumptions!$D$68*12,0,1)</f>
        <v>19633.14835</v>
      </c>
      <c r="AN55" s="49">
        <f>(AN38-AN46)*IF(AN1&gt;Assumptions!$D$68*12,0,1)</f>
        <v>7741.70824</v>
      </c>
      <c r="AO55" s="49">
        <f>(AO38-AO46)*IF(AO1&gt;Assumptions!$D$68*12,0,1)</f>
        <v>7741.70824</v>
      </c>
      <c r="AP55" s="49">
        <f>(AP38-AP46)*IF(AP1&gt;Assumptions!$D$68*12,0,1)</f>
        <v>7741.70824</v>
      </c>
      <c r="AQ55" s="49">
        <f>(AQ38-AQ46)*IF(AQ1&gt;Assumptions!$D$68*12,0,1)</f>
        <v>7741.70824</v>
      </c>
      <c r="AR55" s="49">
        <f>(AR38-AR46)*IF(AR1&gt;Assumptions!$D$68*12,0,1)</f>
        <v>7741.70824</v>
      </c>
      <c r="AS55" s="49">
        <f>(AS38-AS46)*IF(AS1&gt;Assumptions!$D$68*12,0,1)</f>
        <v>7741.70824</v>
      </c>
      <c r="AT55" s="49">
        <f>(AT38-AT46)*IF(AT1&gt;Assumptions!$D$68*12,0,1)</f>
        <v>7741.70824</v>
      </c>
      <c r="AU55" s="49">
        <f>(AU38-AU46)*IF(AU1&gt;Assumptions!$D$68*12,0,1)</f>
        <v>7741.70824</v>
      </c>
      <c r="AV55" s="49">
        <f>(AV38-AV46)*IF(AV1&gt;Assumptions!$D$68*12,0,1)</f>
        <v>7741.70824</v>
      </c>
      <c r="AW55" s="49">
        <f>(AW38-AW46)*IF(AW1&gt;Assumptions!$D$68*12,0,1)</f>
        <v>7741.70824</v>
      </c>
      <c r="AX55" s="49">
        <f>(AX38-AX46)*IF(AX1&gt;Assumptions!$D$68*12,0,1)</f>
        <v>7741.70824</v>
      </c>
      <c r="AY55" s="49">
        <f>(AY38-AY46)*IF(AY1&gt;Assumptions!$D$68*12,0,1)</f>
        <v>7741.70824</v>
      </c>
      <c r="AZ55" s="49">
        <f>(AZ38-AZ46)*IF(AZ1&gt;Assumptions!$D$68*12,0,1)</f>
        <v>8341.383388</v>
      </c>
      <c r="BA55" s="49">
        <f>(BA38-BA46)*IF(BA1&gt;Assumptions!$D$68*12,0,1)</f>
        <v>8341.383388</v>
      </c>
      <c r="BB55" s="49">
        <f>(BB38-BB46)*IF(BB1&gt;Assumptions!$D$68*12,0,1)</f>
        <v>8341.383388</v>
      </c>
      <c r="BC55" s="49">
        <f>(BC38-BC46)*IF(BC1&gt;Assumptions!$D$68*12,0,1)</f>
        <v>8341.383388</v>
      </c>
      <c r="BD55" s="49">
        <f>(BD38-BD46)*IF(BD1&gt;Assumptions!$D$68*12,0,1)</f>
        <v>8341.383388</v>
      </c>
      <c r="BE55" s="49">
        <f>(BE38-BE46)*IF(BE1&gt;Assumptions!$D$68*12,0,1)</f>
        <v>8341.383388</v>
      </c>
      <c r="BF55" s="49">
        <f>(BF38-BF46)*IF(BF1&gt;Assumptions!$D$68*12,0,1)</f>
        <v>8341.383388</v>
      </c>
      <c r="BG55" s="49">
        <f>(BG38-BG46)*IF(BG1&gt;Assumptions!$D$68*12,0,1)</f>
        <v>8341.383388</v>
      </c>
      <c r="BH55" s="49">
        <f>(BH38-BH46)*IF(BH1&gt;Assumptions!$D$68*12,0,1)</f>
        <v>8341.383388</v>
      </c>
      <c r="BI55" s="49">
        <f>(BI38-BI46)*IF(BI1&gt;Assumptions!$D$68*12,0,1)</f>
        <v>8341.383388</v>
      </c>
      <c r="BJ55" s="49">
        <f>(BJ38-BJ46)*IF(BJ1&gt;Assumptions!$D$68*12,0,1)</f>
        <v>8341.383388</v>
      </c>
      <c r="BK55" s="49">
        <f>(BK38-BK46)*IF(BK1&gt;Assumptions!$D$68*12,0,1)</f>
        <v>8341.383388</v>
      </c>
      <c r="BL55" s="49">
        <f>(BL38-BL46)*IF(BL1&gt;Assumptions!$D$68*12,0,1)</f>
        <v>8959.04879</v>
      </c>
      <c r="BM55" s="49">
        <f>(BM38-BM46)*IF(BM1&gt;Assumptions!$D$68*12,0,1)</f>
        <v>8959.04879</v>
      </c>
      <c r="BN55" s="49">
        <f>(BN38-BN46)*IF(BN1&gt;Assumptions!$D$68*12,0,1)</f>
        <v>8959.04879</v>
      </c>
      <c r="BO55" s="49">
        <f>(BO38-BO46)*IF(BO1&gt;Assumptions!$D$68*12,0,1)</f>
        <v>8959.04879</v>
      </c>
      <c r="BP55" s="49">
        <f>(BP38-BP46)*IF(BP1&gt;Assumptions!$D$68*12,0,1)</f>
        <v>8959.04879</v>
      </c>
      <c r="BQ55" s="49">
        <f>(BQ38-BQ46)*IF(BQ1&gt;Assumptions!$D$68*12,0,1)</f>
        <v>8959.04879</v>
      </c>
      <c r="BR55" s="49">
        <f>(BR38-BR46)*IF(BR1&gt;Assumptions!$D$68*12,0,1)</f>
        <v>8959.04879</v>
      </c>
      <c r="BS55" s="49">
        <f>(BS38-BS46)*IF(BS1&gt;Assumptions!$D$68*12,0,1)</f>
        <v>8959.04879</v>
      </c>
      <c r="BT55" s="49">
        <f>(BT38-BT46)*IF(BT1&gt;Assumptions!$D$68*12,0,1)</f>
        <v>8959.04879</v>
      </c>
      <c r="BU55" s="49">
        <f>(BU38-BU46)*IF(BU1&gt;Assumptions!$D$68*12,0,1)</f>
        <v>8959.04879</v>
      </c>
      <c r="BV55" s="49">
        <f>(BV38-BV46)*IF(BV1&gt;Assumptions!$D$68*12,0,1)</f>
        <v>8959.04879</v>
      </c>
      <c r="BW55" s="49">
        <f>(BW38-BW46)*IF(BW1&gt;Assumptions!$D$68*12,0,1)</f>
        <v>8959.04879</v>
      </c>
      <c r="BX55" s="49">
        <f>(BX38-BX46)*IF(BX1&gt;Assumptions!$D$68*12,0,1)</f>
        <v>9595.244155</v>
      </c>
      <c r="BY55" s="49">
        <f>(BY38-BY46)*IF(BY1&gt;Assumptions!$D$68*12,0,1)</f>
        <v>9595.244155</v>
      </c>
      <c r="BZ55" s="49">
        <f>(BZ38-BZ46)*IF(BZ1&gt;Assumptions!$D$68*12,0,1)</f>
        <v>9595.244155</v>
      </c>
      <c r="CA55" s="49">
        <f>(CA38-CA46)*IF(CA1&gt;Assumptions!$D$68*12,0,1)</f>
        <v>9595.244155</v>
      </c>
      <c r="CB55" s="49">
        <f>(CB38-CB46)*IF(CB1&gt;Assumptions!$D$68*12,0,1)</f>
        <v>9595.244155</v>
      </c>
      <c r="CC55" s="49">
        <f>(CC38-CC46)*IF(CC1&gt;Assumptions!$D$68*12,0,1)</f>
        <v>9595.244155</v>
      </c>
      <c r="CD55" s="49">
        <f>(CD38-CD46)*IF(CD1&gt;Assumptions!$D$68*12,0,1)</f>
        <v>9595.244155</v>
      </c>
      <c r="CE55" s="49">
        <f>(CE38-CE46)*IF(CE1&gt;Assumptions!$D$68*12,0,1)</f>
        <v>9595.244155</v>
      </c>
      <c r="CF55" s="49">
        <f>(CF38-CF46)*IF(CF1&gt;Assumptions!$D$68*12,0,1)</f>
        <v>9595.244155</v>
      </c>
      <c r="CG55" s="49">
        <f>(CG38-CG46)*IF(CG1&gt;Assumptions!$D$68*12,0,1)</f>
        <v>9595.244155</v>
      </c>
      <c r="CH55" s="49">
        <f>(CH38-CH46)*IF(CH1&gt;Assumptions!$D$68*12,0,1)</f>
        <v>9595.244155</v>
      </c>
      <c r="CI55" s="49">
        <f>(CI38-CI46)*IF(CI1&gt;Assumptions!$D$68*12,0,1)</f>
        <v>9595.244155</v>
      </c>
      <c r="CJ55" s="49">
        <f>(CJ38-CJ46)*IF(CJ1&gt;Assumptions!$D$68*12,0,1)</f>
        <v>10250.52538</v>
      </c>
      <c r="CK55" s="49">
        <f>(CK38-CK46)*IF(CK1&gt;Assumptions!$D$68*12,0,1)</f>
        <v>10250.52538</v>
      </c>
      <c r="CL55" s="49">
        <f>(CL38-CL46)*IF(CL1&gt;Assumptions!$D$68*12,0,1)</f>
        <v>10250.52538</v>
      </c>
      <c r="CM55" s="49">
        <f>(CM38-CM46)*IF(CM1&gt;Assumptions!$D$68*12,0,1)</f>
        <v>10250.52538</v>
      </c>
      <c r="CN55" s="49">
        <f>(CN38-CN46)*IF(CN1&gt;Assumptions!$D$68*12,0,1)</f>
        <v>10250.52538</v>
      </c>
      <c r="CO55" s="49">
        <f>(CO38-CO46)*IF(CO1&gt;Assumptions!$D$68*12,0,1)</f>
        <v>10250.52538</v>
      </c>
      <c r="CP55" s="49">
        <f>(CP38-CP46)*IF(CP1&gt;Assumptions!$D$68*12,0,1)</f>
        <v>10250.52538</v>
      </c>
      <c r="CQ55" s="49">
        <f>(CQ38-CQ46)*IF(CQ1&gt;Assumptions!$D$68*12,0,1)</f>
        <v>10250.52538</v>
      </c>
      <c r="CR55" s="49">
        <f>(CR38-CR46)*IF(CR1&gt;Assumptions!$D$68*12,0,1)</f>
        <v>10250.52538</v>
      </c>
      <c r="CS55" s="49">
        <f>(CS38-CS46)*IF(CS1&gt;Assumptions!$D$68*12,0,1)</f>
        <v>10250.52538</v>
      </c>
      <c r="CT55" s="49">
        <f>(CT38-CT46)*IF(CT1&gt;Assumptions!$D$68*12,0,1)</f>
        <v>10250.52538</v>
      </c>
      <c r="CU55" s="49">
        <f>(CU38-CU46)*IF(CU1&gt;Assumptions!$D$68*12,0,1)</f>
        <v>10250.52538</v>
      </c>
      <c r="CV55" s="49">
        <f>(CV38-CV46)*IF(CV1&gt;Assumptions!$D$68*12,0,1)</f>
        <v>10925.46504</v>
      </c>
      <c r="CW55" s="49">
        <f>(CW38-CW46)*IF(CW1&gt;Assumptions!$D$68*12,0,1)</f>
        <v>10925.46504</v>
      </c>
      <c r="CX55" s="49">
        <f>(CX38-CX46)*IF(CX1&gt;Assumptions!$D$68*12,0,1)</f>
        <v>10925.46504</v>
      </c>
      <c r="CY55" s="49">
        <f>(CY38-CY46)*IF(CY1&gt;Assumptions!$D$68*12,0,1)</f>
        <v>10925.46504</v>
      </c>
      <c r="CZ55" s="49">
        <f>(CZ38-CZ46)*IF(CZ1&gt;Assumptions!$D$68*12,0,1)</f>
        <v>10925.46504</v>
      </c>
      <c r="DA55" s="49">
        <f>(DA38-DA46)*IF(DA1&gt;Assumptions!$D$68*12,0,1)</f>
        <v>10925.46504</v>
      </c>
      <c r="DB55" s="49">
        <f>(DB38-DB46)*IF(DB1&gt;Assumptions!$D$68*12,0,1)</f>
        <v>10925.46504</v>
      </c>
      <c r="DC55" s="49">
        <f>(DC38-DC46)*IF(DC1&gt;Assumptions!$D$68*12,0,1)</f>
        <v>10925.46504</v>
      </c>
      <c r="DD55" s="49">
        <f>(DD38-DD46)*IF(DD1&gt;Assumptions!$D$68*12,0,1)</f>
        <v>10925.46504</v>
      </c>
      <c r="DE55" s="49">
        <f>(DE38-DE46)*IF(DE1&gt;Assumptions!$D$68*12,0,1)</f>
        <v>10925.46504</v>
      </c>
      <c r="DF55" s="49">
        <f>(DF38-DF46)*IF(DF1&gt;Assumptions!$D$68*12,0,1)</f>
        <v>10925.46504</v>
      </c>
      <c r="DG55" s="49">
        <f>(DG38-DG46)*IF(DG1&gt;Assumptions!$D$68*12,0,1)</f>
        <v>10925.46504</v>
      </c>
      <c r="DH55" s="49">
        <f>(DH38-DH46)*IF(DH1&gt;Assumptions!$D$68*12,0,1)</f>
        <v>11620.6529</v>
      </c>
      <c r="DI55" s="49">
        <f>(DI38-DI46)*IF(DI1&gt;Assumptions!$D$68*12,0,1)</f>
        <v>11620.6529</v>
      </c>
      <c r="DJ55" s="49">
        <f>(DJ38-DJ46)*IF(DJ1&gt;Assumptions!$D$68*12,0,1)</f>
        <v>11620.6529</v>
      </c>
      <c r="DK55" s="49">
        <f>(DK38-DK46)*IF(DK1&gt;Assumptions!$D$68*12,0,1)</f>
        <v>11620.6529</v>
      </c>
      <c r="DL55" s="49">
        <f>(DL38-DL46)*IF(DL1&gt;Assumptions!$D$68*12,0,1)</f>
        <v>11620.6529</v>
      </c>
      <c r="DM55" s="49">
        <f>(DM38-DM46)*IF(DM1&gt;Assumptions!$D$68*12,0,1)</f>
        <v>11620.6529</v>
      </c>
      <c r="DN55" s="49">
        <f>(DN38-DN46)*IF(DN1&gt;Assumptions!$D$68*12,0,1)</f>
        <v>11620.6529</v>
      </c>
      <c r="DO55" s="49">
        <f>(DO38-DO46)*IF(DO1&gt;Assumptions!$D$68*12,0,1)</f>
        <v>11620.6529</v>
      </c>
      <c r="DP55" s="49">
        <f>(DP38-DP46)*IF(DP1&gt;Assumptions!$D$68*12,0,1)</f>
        <v>11620.6529</v>
      </c>
      <c r="DQ55" s="49">
        <f>(DQ38-DQ46)*IF(DQ1&gt;Assumptions!$D$68*12,0,1)</f>
        <v>11620.6529</v>
      </c>
      <c r="DR55" s="49">
        <f>(DR38-DR46)*IF(DR1&gt;Assumptions!$D$68*12,0,1)</f>
        <v>11620.6529</v>
      </c>
      <c r="DS55" s="49">
        <f>(DS38-DS46)*IF(DS1&gt;Assumptions!$D$68*12,0,1)</f>
        <v>11620.6529</v>
      </c>
      <c r="DT55" s="49">
        <f>(DT38-DT46)*IF(DT1&gt;Assumptions!$D$68*12,0,1)</f>
        <v>0</v>
      </c>
      <c r="DU55" s="49">
        <f>(DU38-DU46)*IF(DU1&gt;Assumptions!$D$68*12,0,1)</f>
        <v>0</v>
      </c>
      <c r="DV55" s="49">
        <f>(DV38-DV46)*IF(DV1&gt;Assumptions!$D$68*12,0,1)</f>
        <v>0</v>
      </c>
      <c r="DW55" s="49">
        <f>(DW38-DW46)*IF(DW1&gt;Assumptions!$D$68*12,0,1)</f>
        <v>0</v>
      </c>
      <c r="DX55" s="49">
        <f>(DX38-DX46)*IF(DX1&gt;Assumptions!$D$68*12,0,1)</f>
        <v>0</v>
      </c>
      <c r="DY55" s="49">
        <f>(DY38-DY46)*IF(DY1&gt;Assumptions!$D$68*12,0,1)</f>
        <v>0</v>
      </c>
      <c r="DZ55" s="49">
        <f>(DZ38-DZ46)*IF(DZ1&gt;Assumptions!$D$68*12,0,1)</f>
        <v>0</v>
      </c>
      <c r="EA55" s="49">
        <f>(EA38-EA46)*IF(EA1&gt;Assumptions!$D$68*12,0,1)</f>
        <v>0</v>
      </c>
      <c r="EB55" s="49">
        <f>(EB38-EB46)*IF(EB1&gt;Assumptions!$D$68*12,0,1)</f>
        <v>0</v>
      </c>
      <c r="EC55" s="49">
        <f>(EC38-EC46)*IF(EC1&gt;Assumptions!$D$68*12,0,1)</f>
        <v>0</v>
      </c>
      <c r="ED55" s="49">
        <f>(ED38-ED46)*IF(ED1&gt;Assumptions!$D$68*12,0,1)</f>
        <v>0</v>
      </c>
      <c r="EE55" s="49">
        <f>(EE38-EE46)*IF(EE1&gt;Assumptions!$D$68*12,0,1)</f>
        <v>0</v>
      </c>
    </row>
    <row r="56" ht="15.75" customHeight="1">
      <c r="A56" s="1"/>
      <c r="B56" s="1"/>
      <c r="C56" s="1" t="s">
        <v>168</v>
      </c>
      <c r="D56" s="49">
        <f t="shared" ref="D56:EE56" si="12">D53</f>
        <v>0</v>
      </c>
      <c r="E56" s="49">
        <f t="shared" si="12"/>
        <v>0</v>
      </c>
      <c r="F56" s="49">
        <f t="shared" si="12"/>
        <v>0</v>
      </c>
      <c r="G56" s="49">
        <f t="shared" si="12"/>
        <v>0</v>
      </c>
      <c r="H56" s="49">
        <f t="shared" si="12"/>
        <v>0</v>
      </c>
      <c r="I56" s="49">
        <f t="shared" si="12"/>
        <v>0</v>
      </c>
      <c r="J56" s="49">
        <f t="shared" si="12"/>
        <v>0</v>
      </c>
      <c r="K56" s="49">
        <f t="shared" si="12"/>
        <v>0</v>
      </c>
      <c r="L56" s="49">
        <f t="shared" si="12"/>
        <v>0</v>
      </c>
      <c r="M56" s="49">
        <f t="shared" si="12"/>
        <v>0</v>
      </c>
      <c r="N56" s="49">
        <f t="shared" si="12"/>
        <v>0</v>
      </c>
      <c r="O56" s="49">
        <f t="shared" si="12"/>
        <v>0</v>
      </c>
      <c r="P56" s="49">
        <f t="shared" si="12"/>
        <v>0</v>
      </c>
      <c r="Q56" s="49">
        <f t="shared" si="12"/>
        <v>0</v>
      </c>
      <c r="R56" s="49">
        <f t="shared" si="12"/>
        <v>0</v>
      </c>
      <c r="S56" s="49">
        <f t="shared" si="12"/>
        <v>0</v>
      </c>
      <c r="T56" s="49">
        <f t="shared" si="12"/>
        <v>0</v>
      </c>
      <c r="U56" s="49">
        <f t="shared" si="12"/>
        <v>0</v>
      </c>
      <c r="V56" s="49">
        <f t="shared" si="12"/>
        <v>0</v>
      </c>
      <c r="W56" s="49">
        <f t="shared" si="12"/>
        <v>0</v>
      </c>
      <c r="X56" s="49">
        <f t="shared" si="12"/>
        <v>0</v>
      </c>
      <c r="Y56" s="49">
        <f t="shared" si="12"/>
        <v>0</v>
      </c>
      <c r="Z56" s="49">
        <f t="shared" si="12"/>
        <v>0</v>
      </c>
      <c r="AA56" s="49">
        <f t="shared" si="12"/>
        <v>0</v>
      </c>
      <c r="AB56" s="49">
        <f t="shared" si="12"/>
        <v>0</v>
      </c>
      <c r="AC56" s="49">
        <f t="shared" si="12"/>
        <v>0</v>
      </c>
      <c r="AD56" s="49">
        <f t="shared" si="12"/>
        <v>0</v>
      </c>
      <c r="AE56" s="49">
        <f t="shared" si="12"/>
        <v>0</v>
      </c>
      <c r="AF56" s="49">
        <f t="shared" si="12"/>
        <v>0</v>
      </c>
      <c r="AG56" s="49">
        <f t="shared" si="12"/>
        <v>0</v>
      </c>
      <c r="AH56" s="49">
        <f t="shared" si="12"/>
        <v>0</v>
      </c>
      <c r="AI56" s="49">
        <f t="shared" si="12"/>
        <v>0</v>
      </c>
      <c r="AJ56" s="49">
        <f t="shared" si="12"/>
        <v>0</v>
      </c>
      <c r="AK56" s="49">
        <f t="shared" si="12"/>
        <v>0</v>
      </c>
      <c r="AL56" s="49">
        <f t="shared" si="12"/>
        <v>0</v>
      </c>
      <c r="AM56" s="49">
        <f t="shared" si="12"/>
        <v>0</v>
      </c>
      <c r="AN56" s="49">
        <f t="shared" si="12"/>
        <v>0</v>
      </c>
      <c r="AO56" s="49">
        <f t="shared" si="12"/>
        <v>0</v>
      </c>
      <c r="AP56" s="49">
        <f t="shared" si="12"/>
        <v>0</v>
      </c>
      <c r="AQ56" s="49">
        <f t="shared" si="12"/>
        <v>0</v>
      </c>
      <c r="AR56" s="49">
        <f t="shared" si="12"/>
        <v>0</v>
      </c>
      <c r="AS56" s="49">
        <f t="shared" si="12"/>
        <v>0</v>
      </c>
      <c r="AT56" s="49">
        <f t="shared" si="12"/>
        <v>0</v>
      </c>
      <c r="AU56" s="49">
        <f t="shared" si="12"/>
        <v>0</v>
      </c>
      <c r="AV56" s="49">
        <f t="shared" si="12"/>
        <v>0</v>
      </c>
      <c r="AW56" s="49">
        <f t="shared" si="12"/>
        <v>0</v>
      </c>
      <c r="AX56" s="49">
        <f t="shared" si="12"/>
        <v>0</v>
      </c>
      <c r="AY56" s="49">
        <f t="shared" si="12"/>
        <v>0</v>
      </c>
      <c r="AZ56" s="49">
        <f t="shared" si="12"/>
        <v>0</v>
      </c>
      <c r="BA56" s="49">
        <f t="shared" si="12"/>
        <v>0</v>
      </c>
      <c r="BB56" s="49">
        <f t="shared" si="12"/>
        <v>0</v>
      </c>
      <c r="BC56" s="49">
        <f t="shared" si="12"/>
        <v>0</v>
      </c>
      <c r="BD56" s="49">
        <f t="shared" si="12"/>
        <v>0</v>
      </c>
      <c r="BE56" s="49">
        <f t="shared" si="12"/>
        <v>0</v>
      </c>
      <c r="BF56" s="49">
        <f t="shared" si="12"/>
        <v>0</v>
      </c>
      <c r="BG56" s="49">
        <f t="shared" si="12"/>
        <v>0</v>
      </c>
      <c r="BH56" s="49">
        <f t="shared" si="12"/>
        <v>0</v>
      </c>
      <c r="BI56" s="49">
        <f t="shared" si="12"/>
        <v>0</v>
      </c>
      <c r="BJ56" s="49">
        <f t="shared" si="12"/>
        <v>0</v>
      </c>
      <c r="BK56" s="49">
        <f t="shared" si="12"/>
        <v>0</v>
      </c>
      <c r="BL56" s="49">
        <f t="shared" si="12"/>
        <v>0</v>
      </c>
      <c r="BM56" s="49">
        <f t="shared" si="12"/>
        <v>0</v>
      </c>
      <c r="BN56" s="49">
        <f t="shared" si="12"/>
        <v>0</v>
      </c>
      <c r="BO56" s="49">
        <f t="shared" si="12"/>
        <v>0</v>
      </c>
      <c r="BP56" s="49">
        <f t="shared" si="12"/>
        <v>0</v>
      </c>
      <c r="BQ56" s="49">
        <f t="shared" si="12"/>
        <v>0</v>
      </c>
      <c r="BR56" s="49">
        <f t="shared" si="12"/>
        <v>0</v>
      </c>
      <c r="BS56" s="49">
        <f t="shared" si="12"/>
        <v>0</v>
      </c>
      <c r="BT56" s="49">
        <f t="shared" si="12"/>
        <v>0</v>
      </c>
      <c r="BU56" s="49">
        <f t="shared" si="12"/>
        <v>0</v>
      </c>
      <c r="BV56" s="49">
        <f t="shared" si="12"/>
        <v>0</v>
      </c>
      <c r="BW56" s="49">
        <f t="shared" si="12"/>
        <v>0</v>
      </c>
      <c r="BX56" s="49">
        <f t="shared" si="12"/>
        <v>0</v>
      </c>
      <c r="BY56" s="49">
        <f t="shared" si="12"/>
        <v>0</v>
      </c>
      <c r="BZ56" s="49">
        <f t="shared" si="12"/>
        <v>0</v>
      </c>
      <c r="CA56" s="49">
        <f t="shared" si="12"/>
        <v>0</v>
      </c>
      <c r="CB56" s="49">
        <f t="shared" si="12"/>
        <v>0</v>
      </c>
      <c r="CC56" s="49">
        <f t="shared" si="12"/>
        <v>0</v>
      </c>
      <c r="CD56" s="49">
        <f t="shared" si="12"/>
        <v>0</v>
      </c>
      <c r="CE56" s="49">
        <f t="shared" si="12"/>
        <v>0</v>
      </c>
      <c r="CF56" s="49">
        <f t="shared" si="12"/>
        <v>0</v>
      </c>
      <c r="CG56" s="49">
        <f t="shared" si="12"/>
        <v>0</v>
      </c>
      <c r="CH56" s="49">
        <f t="shared" si="12"/>
        <v>0</v>
      </c>
      <c r="CI56" s="49">
        <f t="shared" si="12"/>
        <v>0</v>
      </c>
      <c r="CJ56" s="49">
        <f t="shared" si="12"/>
        <v>0</v>
      </c>
      <c r="CK56" s="49">
        <f t="shared" si="12"/>
        <v>0</v>
      </c>
      <c r="CL56" s="49">
        <f t="shared" si="12"/>
        <v>0</v>
      </c>
      <c r="CM56" s="49">
        <f t="shared" si="12"/>
        <v>0</v>
      </c>
      <c r="CN56" s="49">
        <f t="shared" si="12"/>
        <v>0</v>
      </c>
      <c r="CO56" s="49">
        <f t="shared" si="12"/>
        <v>0</v>
      </c>
      <c r="CP56" s="49">
        <f t="shared" si="12"/>
        <v>0</v>
      </c>
      <c r="CQ56" s="49">
        <f t="shared" si="12"/>
        <v>0</v>
      </c>
      <c r="CR56" s="49">
        <f t="shared" si="12"/>
        <v>0</v>
      </c>
      <c r="CS56" s="49">
        <f t="shared" si="12"/>
        <v>0</v>
      </c>
      <c r="CT56" s="49">
        <f t="shared" si="12"/>
        <v>0</v>
      </c>
      <c r="CU56" s="49">
        <f t="shared" si="12"/>
        <v>0</v>
      </c>
      <c r="CV56" s="49">
        <f t="shared" si="12"/>
        <v>0</v>
      </c>
      <c r="CW56" s="49">
        <f t="shared" si="12"/>
        <v>0</v>
      </c>
      <c r="CX56" s="49">
        <f t="shared" si="12"/>
        <v>0</v>
      </c>
      <c r="CY56" s="49">
        <f t="shared" si="12"/>
        <v>0</v>
      </c>
      <c r="CZ56" s="49">
        <f t="shared" si="12"/>
        <v>0</v>
      </c>
      <c r="DA56" s="49">
        <f t="shared" si="12"/>
        <v>0</v>
      </c>
      <c r="DB56" s="49">
        <f t="shared" si="12"/>
        <v>0</v>
      </c>
      <c r="DC56" s="49">
        <f t="shared" si="12"/>
        <v>0</v>
      </c>
      <c r="DD56" s="49">
        <f t="shared" si="12"/>
        <v>0</v>
      </c>
      <c r="DE56" s="49">
        <f t="shared" si="12"/>
        <v>0</v>
      </c>
      <c r="DF56" s="49">
        <f t="shared" si="12"/>
        <v>0</v>
      </c>
      <c r="DG56" s="49">
        <f t="shared" si="12"/>
        <v>0</v>
      </c>
      <c r="DH56" s="49">
        <f t="shared" si="12"/>
        <v>0</v>
      </c>
      <c r="DI56" s="49">
        <f t="shared" si="12"/>
        <v>0</v>
      </c>
      <c r="DJ56" s="49">
        <f t="shared" si="12"/>
        <v>0</v>
      </c>
      <c r="DK56" s="49">
        <f t="shared" si="12"/>
        <v>0</v>
      </c>
      <c r="DL56" s="49">
        <f t="shared" si="12"/>
        <v>0</v>
      </c>
      <c r="DM56" s="49">
        <f t="shared" si="12"/>
        <v>0</v>
      </c>
      <c r="DN56" s="49">
        <f t="shared" si="12"/>
        <v>0</v>
      </c>
      <c r="DO56" s="49">
        <f t="shared" si="12"/>
        <v>0</v>
      </c>
      <c r="DP56" s="49">
        <f t="shared" si="12"/>
        <v>0</v>
      </c>
      <c r="DQ56" s="49">
        <f t="shared" si="12"/>
        <v>0</v>
      </c>
      <c r="DR56" s="49">
        <f t="shared" si="12"/>
        <v>0</v>
      </c>
      <c r="DS56" s="49">
        <f t="shared" si="12"/>
        <v>2451474.721</v>
      </c>
      <c r="DT56" s="49">
        <f t="shared" si="12"/>
        <v>0</v>
      </c>
      <c r="DU56" s="49">
        <f t="shared" si="12"/>
        <v>0</v>
      </c>
      <c r="DV56" s="49">
        <f t="shared" si="12"/>
        <v>0</v>
      </c>
      <c r="DW56" s="49">
        <f t="shared" si="12"/>
        <v>0</v>
      </c>
      <c r="DX56" s="49">
        <f t="shared" si="12"/>
        <v>0</v>
      </c>
      <c r="DY56" s="49">
        <f t="shared" si="12"/>
        <v>0</v>
      </c>
      <c r="DZ56" s="49">
        <f t="shared" si="12"/>
        <v>0</v>
      </c>
      <c r="EA56" s="49">
        <f t="shared" si="12"/>
        <v>0</v>
      </c>
      <c r="EB56" s="49">
        <f t="shared" si="12"/>
        <v>0</v>
      </c>
      <c r="EC56" s="49">
        <f t="shared" si="12"/>
        <v>0</v>
      </c>
      <c r="ED56" s="49">
        <f t="shared" si="12"/>
        <v>0</v>
      </c>
      <c r="EE56" s="49">
        <f t="shared" si="12"/>
        <v>0</v>
      </c>
    </row>
    <row r="57" ht="15.75" customHeight="1">
      <c r="A57" s="1"/>
      <c r="B57" s="85"/>
      <c r="C57" s="42" t="s">
        <v>169</v>
      </c>
      <c r="D57" s="203">
        <f t="shared" ref="D57:EE57" si="13">SUM(D55:D56)</f>
        <v>18239.05524</v>
      </c>
      <c r="E57" s="203">
        <f t="shared" si="13"/>
        <v>18239.05524</v>
      </c>
      <c r="F57" s="203">
        <f t="shared" si="13"/>
        <v>18239.05524</v>
      </c>
      <c r="G57" s="203">
        <f t="shared" si="13"/>
        <v>18239.05524</v>
      </c>
      <c r="H57" s="203">
        <f t="shared" si="13"/>
        <v>18239.05524</v>
      </c>
      <c r="I57" s="203">
        <f t="shared" si="13"/>
        <v>18239.05524</v>
      </c>
      <c r="J57" s="203">
        <f t="shared" si="13"/>
        <v>18239.05524</v>
      </c>
      <c r="K57" s="203">
        <f t="shared" si="13"/>
        <v>18239.05524</v>
      </c>
      <c r="L57" s="203">
        <f t="shared" si="13"/>
        <v>18239.05524</v>
      </c>
      <c r="M57" s="203">
        <f t="shared" si="13"/>
        <v>18239.05524</v>
      </c>
      <c r="N57" s="203">
        <f t="shared" si="13"/>
        <v>18239.05524</v>
      </c>
      <c r="O57" s="203">
        <f t="shared" si="13"/>
        <v>18239.05524</v>
      </c>
      <c r="P57" s="203">
        <f t="shared" si="13"/>
        <v>19283.05969</v>
      </c>
      <c r="Q57" s="203">
        <f t="shared" si="13"/>
        <v>19283.05969</v>
      </c>
      <c r="R57" s="203">
        <f t="shared" si="13"/>
        <v>19283.05969</v>
      </c>
      <c r="S57" s="203">
        <f t="shared" si="13"/>
        <v>19283.05969</v>
      </c>
      <c r="T57" s="203">
        <f t="shared" si="13"/>
        <v>19283.05969</v>
      </c>
      <c r="U57" s="203">
        <f t="shared" si="13"/>
        <v>19283.05969</v>
      </c>
      <c r="V57" s="203">
        <f t="shared" si="13"/>
        <v>19283.05969</v>
      </c>
      <c r="W57" s="203">
        <f t="shared" si="13"/>
        <v>19283.05969</v>
      </c>
      <c r="X57" s="203">
        <f t="shared" si="13"/>
        <v>19283.05969</v>
      </c>
      <c r="Y57" s="203">
        <f t="shared" si="13"/>
        <v>19283.05969</v>
      </c>
      <c r="Z57" s="203">
        <f t="shared" si="13"/>
        <v>19283.05969</v>
      </c>
      <c r="AA57" s="203">
        <f t="shared" si="13"/>
        <v>19283.05969</v>
      </c>
      <c r="AB57" s="203">
        <f t="shared" si="13"/>
        <v>19633.14835</v>
      </c>
      <c r="AC57" s="203">
        <f t="shared" si="13"/>
        <v>19633.14835</v>
      </c>
      <c r="AD57" s="203">
        <f t="shared" si="13"/>
        <v>19633.14835</v>
      </c>
      <c r="AE57" s="203">
        <f t="shared" si="13"/>
        <v>19633.14835</v>
      </c>
      <c r="AF57" s="203">
        <f t="shared" si="13"/>
        <v>19633.14835</v>
      </c>
      <c r="AG57" s="203">
        <f t="shared" si="13"/>
        <v>19633.14835</v>
      </c>
      <c r="AH57" s="203">
        <f t="shared" si="13"/>
        <v>19633.14835</v>
      </c>
      <c r="AI57" s="203">
        <f t="shared" si="13"/>
        <v>19633.14835</v>
      </c>
      <c r="AJ57" s="203">
        <f t="shared" si="13"/>
        <v>19633.14835</v>
      </c>
      <c r="AK57" s="203">
        <f t="shared" si="13"/>
        <v>19633.14835</v>
      </c>
      <c r="AL57" s="203">
        <f t="shared" si="13"/>
        <v>19633.14835</v>
      </c>
      <c r="AM57" s="203">
        <f t="shared" si="13"/>
        <v>19633.14835</v>
      </c>
      <c r="AN57" s="203">
        <f t="shared" si="13"/>
        <v>7741.70824</v>
      </c>
      <c r="AO57" s="203">
        <f t="shared" si="13"/>
        <v>7741.70824</v>
      </c>
      <c r="AP57" s="203">
        <f t="shared" si="13"/>
        <v>7741.70824</v>
      </c>
      <c r="AQ57" s="203">
        <f t="shared" si="13"/>
        <v>7741.70824</v>
      </c>
      <c r="AR57" s="203">
        <f t="shared" si="13"/>
        <v>7741.70824</v>
      </c>
      <c r="AS57" s="203">
        <f t="shared" si="13"/>
        <v>7741.70824</v>
      </c>
      <c r="AT57" s="203">
        <f t="shared" si="13"/>
        <v>7741.70824</v>
      </c>
      <c r="AU57" s="203">
        <f t="shared" si="13"/>
        <v>7741.70824</v>
      </c>
      <c r="AV57" s="203">
        <f t="shared" si="13"/>
        <v>7741.70824</v>
      </c>
      <c r="AW57" s="203">
        <f t="shared" si="13"/>
        <v>7741.70824</v>
      </c>
      <c r="AX57" s="203">
        <f t="shared" si="13"/>
        <v>7741.70824</v>
      </c>
      <c r="AY57" s="203">
        <f t="shared" si="13"/>
        <v>7741.70824</v>
      </c>
      <c r="AZ57" s="203">
        <f t="shared" si="13"/>
        <v>8341.383388</v>
      </c>
      <c r="BA57" s="203">
        <f t="shared" si="13"/>
        <v>8341.383388</v>
      </c>
      <c r="BB57" s="203">
        <f t="shared" si="13"/>
        <v>8341.383388</v>
      </c>
      <c r="BC57" s="203">
        <f t="shared" si="13"/>
        <v>8341.383388</v>
      </c>
      <c r="BD57" s="203">
        <f t="shared" si="13"/>
        <v>8341.383388</v>
      </c>
      <c r="BE57" s="203">
        <f t="shared" si="13"/>
        <v>8341.383388</v>
      </c>
      <c r="BF57" s="203">
        <f t="shared" si="13"/>
        <v>8341.383388</v>
      </c>
      <c r="BG57" s="203">
        <f t="shared" si="13"/>
        <v>8341.383388</v>
      </c>
      <c r="BH57" s="203">
        <f t="shared" si="13"/>
        <v>8341.383388</v>
      </c>
      <c r="BI57" s="203">
        <f t="shared" si="13"/>
        <v>8341.383388</v>
      </c>
      <c r="BJ57" s="203">
        <f t="shared" si="13"/>
        <v>8341.383388</v>
      </c>
      <c r="BK57" s="203">
        <f t="shared" si="13"/>
        <v>8341.383388</v>
      </c>
      <c r="BL57" s="203">
        <f t="shared" si="13"/>
        <v>8959.04879</v>
      </c>
      <c r="BM57" s="203">
        <f t="shared" si="13"/>
        <v>8959.04879</v>
      </c>
      <c r="BN57" s="203">
        <f t="shared" si="13"/>
        <v>8959.04879</v>
      </c>
      <c r="BO57" s="203">
        <f t="shared" si="13"/>
        <v>8959.04879</v>
      </c>
      <c r="BP57" s="203">
        <f t="shared" si="13"/>
        <v>8959.04879</v>
      </c>
      <c r="BQ57" s="203">
        <f t="shared" si="13"/>
        <v>8959.04879</v>
      </c>
      <c r="BR57" s="203">
        <f t="shared" si="13"/>
        <v>8959.04879</v>
      </c>
      <c r="BS57" s="203">
        <f t="shared" si="13"/>
        <v>8959.04879</v>
      </c>
      <c r="BT57" s="203">
        <f t="shared" si="13"/>
        <v>8959.04879</v>
      </c>
      <c r="BU57" s="203">
        <f t="shared" si="13"/>
        <v>8959.04879</v>
      </c>
      <c r="BV57" s="203">
        <f t="shared" si="13"/>
        <v>8959.04879</v>
      </c>
      <c r="BW57" s="203">
        <f t="shared" si="13"/>
        <v>8959.04879</v>
      </c>
      <c r="BX57" s="203">
        <f t="shared" si="13"/>
        <v>9595.244155</v>
      </c>
      <c r="BY57" s="203">
        <f t="shared" si="13"/>
        <v>9595.244155</v>
      </c>
      <c r="BZ57" s="203">
        <f t="shared" si="13"/>
        <v>9595.244155</v>
      </c>
      <c r="CA57" s="203">
        <f t="shared" si="13"/>
        <v>9595.244155</v>
      </c>
      <c r="CB57" s="203">
        <f t="shared" si="13"/>
        <v>9595.244155</v>
      </c>
      <c r="CC57" s="203">
        <f t="shared" si="13"/>
        <v>9595.244155</v>
      </c>
      <c r="CD57" s="203">
        <f t="shared" si="13"/>
        <v>9595.244155</v>
      </c>
      <c r="CE57" s="203">
        <f t="shared" si="13"/>
        <v>9595.244155</v>
      </c>
      <c r="CF57" s="203">
        <f t="shared" si="13"/>
        <v>9595.244155</v>
      </c>
      <c r="CG57" s="203">
        <f t="shared" si="13"/>
        <v>9595.244155</v>
      </c>
      <c r="CH57" s="203">
        <f t="shared" si="13"/>
        <v>9595.244155</v>
      </c>
      <c r="CI57" s="203">
        <f t="shared" si="13"/>
        <v>9595.244155</v>
      </c>
      <c r="CJ57" s="203">
        <f t="shared" si="13"/>
        <v>10250.52538</v>
      </c>
      <c r="CK57" s="203">
        <f t="shared" si="13"/>
        <v>10250.52538</v>
      </c>
      <c r="CL57" s="203">
        <f t="shared" si="13"/>
        <v>10250.52538</v>
      </c>
      <c r="CM57" s="203">
        <f t="shared" si="13"/>
        <v>10250.52538</v>
      </c>
      <c r="CN57" s="203">
        <f t="shared" si="13"/>
        <v>10250.52538</v>
      </c>
      <c r="CO57" s="203">
        <f t="shared" si="13"/>
        <v>10250.52538</v>
      </c>
      <c r="CP57" s="203">
        <f t="shared" si="13"/>
        <v>10250.52538</v>
      </c>
      <c r="CQ57" s="203">
        <f t="shared" si="13"/>
        <v>10250.52538</v>
      </c>
      <c r="CR57" s="203">
        <f t="shared" si="13"/>
        <v>10250.52538</v>
      </c>
      <c r="CS57" s="203">
        <f t="shared" si="13"/>
        <v>10250.52538</v>
      </c>
      <c r="CT57" s="203">
        <f t="shared" si="13"/>
        <v>10250.52538</v>
      </c>
      <c r="CU57" s="203">
        <f t="shared" si="13"/>
        <v>10250.52538</v>
      </c>
      <c r="CV57" s="203">
        <f t="shared" si="13"/>
        <v>10925.46504</v>
      </c>
      <c r="CW57" s="203">
        <f t="shared" si="13"/>
        <v>10925.46504</v>
      </c>
      <c r="CX57" s="203">
        <f t="shared" si="13"/>
        <v>10925.46504</v>
      </c>
      <c r="CY57" s="203">
        <f t="shared" si="13"/>
        <v>10925.46504</v>
      </c>
      <c r="CZ57" s="203">
        <f t="shared" si="13"/>
        <v>10925.46504</v>
      </c>
      <c r="DA57" s="203">
        <f t="shared" si="13"/>
        <v>10925.46504</v>
      </c>
      <c r="DB57" s="203">
        <f t="shared" si="13"/>
        <v>10925.46504</v>
      </c>
      <c r="DC57" s="203">
        <f t="shared" si="13"/>
        <v>10925.46504</v>
      </c>
      <c r="DD57" s="203">
        <f t="shared" si="13"/>
        <v>10925.46504</v>
      </c>
      <c r="DE57" s="203">
        <f t="shared" si="13"/>
        <v>10925.46504</v>
      </c>
      <c r="DF57" s="203">
        <f t="shared" si="13"/>
        <v>10925.46504</v>
      </c>
      <c r="DG57" s="203">
        <f t="shared" si="13"/>
        <v>10925.46504</v>
      </c>
      <c r="DH57" s="203">
        <f t="shared" si="13"/>
        <v>11620.6529</v>
      </c>
      <c r="DI57" s="203">
        <f t="shared" si="13"/>
        <v>11620.6529</v>
      </c>
      <c r="DJ57" s="203">
        <f t="shared" si="13"/>
        <v>11620.6529</v>
      </c>
      <c r="DK57" s="203">
        <f t="shared" si="13"/>
        <v>11620.6529</v>
      </c>
      <c r="DL57" s="203">
        <f t="shared" si="13"/>
        <v>11620.6529</v>
      </c>
      <c r="DM57" s="203">
        <f t="shared" si="13"/>
        <v>11620.6529</v>
      </c>
      <c r="DN57" s="203">
        <f t="shared" si="13"/>
        <v>11620.6529</v>
      </c>
      <c r="DO57" s="203">
        <f t="shared" si="13"/>
        <v>11620.6529</v>
      </c>
      <c r="DP57" s="203">
        <f t="shared" si="13"/>
        <v>11620.6529</v>
      </c>
      <c r="DQ57" s="203">
        <f t="shared" si="13"/>
        <v>11620.6529</v>
      </c>
      <c r="DR57" s="203">
        <f t="shared" si="13"/>
        <v>11620.6529</v>
      </c>
      <c r="DS57" s="203">
        <f t="shared" si="13"/>
        <v>2463095.374</v>
      </c>
      <c r="DT57" s="203">
        <f t="shared" si="13"/>
        <v>0</v>
      </c>
      <c r="DU57" s="203">
        <f t="shared" si="13"/>
        <v>0</v>
      </c>
      <c r="DV57" s="203">
        <f t="shared" si="13"/>
        <v>0</v>
      </c>
      <c r="DW57" s="203">
        <f t="shared" si="13"/>
        <v>0</v>
      </c>
      <c r="DX57" s="203">
        <f t="shared" si="13"/>
        <v>0</v>
      </c>
      <c r="DY57" s="203">
        <f t="shared" si="13"/>
        <v>0</v>
      </c>
      <c r="DZ57" s="203">
        <f t="shared" si="13"/>
        <v>0</v>
      </c>
      <c r="EA57" s="203">
        <f t="shared" si="13"/>
        <v>0</v>
      </c>
      <c r="EB57" s="203">
        <f t="shared" si="13"/>
        <v>0</v>
      </c>
      <c r="EC57" s="203">
        <f t="shared" si="13"/>
        <v>0</v>
      </c>
      <c r="ED57" s="203">
        <f t="shared" si="13"/>
        <v>0</v>
      </c>
      <c r="EE57" s="203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77"/>
      <c r="B1" s="295" t="s">
        <v>207</v>
      </c>
      <c r="C1" s="77"/>
      <c r="D1" s="77">
        <v>1.0</v>
      </c>
      <c r="E1" s="77">
        <f t="shared" ref="E1:EE1" si="1">D1+1</f>
        <v>2</v>
      </c>
      <c r="F1" s="77">
        <f t="shared" si="1"/>
        <v>3</v>
      </c>
      <c r="G1" s="77">
        <f t="shared" si="1"/>
        <v>4</v>
      </c>
      <c r="H1" s="77">
        <f t="shared" si="1"/>
        <v>5</v>
      </c>
      <c r="I1" s="77">
        <f t="shared" si="1"/>
        <v>6</v>
      </c>
      <c r="J1" s="77">
        <f t="shared" si="1"/>
        <v>7</v>
      </c>
      <c r="K1" s="77">
        <f t="shared" si="1"/>
        <v>8</v>
      </c>
      <c r="L1" s="77">
        <f t="shared" si="1"/>
        <v>9</v>
      </c>
      <c r="M1" s="77">
        <f t="shared" si="1"/>
        <v>10</v>
      </c>
      <c r="N1" s="77">
        <f t="shared" si="1"/>
        <v>11</v>
      </c>
      <c r="O1" s="77">
        <f t="shared" si="1"/>
        <v>12</v>
      </c>
      <c r="P1" s="77">
        <f t="shared" si="1"/>
        <v>13</v>
      </c>
      <c r="Q1" s="77">
        <f t="shared" si="1"/>
        <v>14</v>
      </c>
      <c r="R1" s="77">
        <f t="shared" si="1"/>
        <v>15</v>
      </c>
      <c r="S1" s="77">
        <f t="shared" si="1"/>
        <v>16</v>
      </c>
      <c r="T1" s="77">
        <f t="shared" si="1"/>
        <v>17</v>
      </c>
      <c r="U1" s="77">
        <f t="shared" si="1"/>
        <v>18</v>
      </c>
      <c r="V1" s="77">
        <f t="shared" si="1"/>
        <v>19</v>
      </c>
      <c r="W1" s="77">
        <f t="shared" si="1"/>
        <v>20</v>
      </c>
      <c r="X1" s="77">
        <f t="shared" si="1"/>
        <v>21</v>
      </c>
      <c r="Y1" s="77">
        <f t="shared" si="1"/>
        <v>22</v>
      </c>
      <c r="Z1" s="77">
        <f t="shared" si="1"/>
        <v>23</v>
      </c>
      <c r="AA1" s="77">
        <f t="shared" si="1"/>
        <v>24</v>
      </c>
      <c r="AB1" s="77">
        <f t="shared" si="1"/>
        <v>25</v>
      </c>
      <c r="AC1" s="77">
        <f t="shared" si="1"/>
        <v>26</v>
      </c>
      <c r="AD1" s="77">
        <f t="shared" si="1"/>
        <v>27</v>
      </c>
      <c r="AE1" s="77">
        <f t="shared" si="1"/>
        <v>28</v>
      </c>
      <c r="AF1" s="77">
        <f t="shared" si="1"/>
        <v>29</v>
      </c>
      <c r="AG1" s="77">
        <f t="shared" si="1"/>
        <v>30</v>
      </c>
      <c r="AH1" s="77">
        <f t="shared" si="1"/>
        <v>31</v>
      </c>
      <c r="AI1" s="77">
        <f t="shared" si="1"/>
        <v>32</v>
      </c>
      <c r="AJ1" s="77">
        <f t="shared" si="1"/>
        <v>33</v>
      </c>
      <c r="AK1" s="77">
        <f t="shared" si="1"/>
        <v>34</v>
      </c>
      <c r="AL1" s="77">
        <f t="shared" si="1"/>
        <v>35</v>
      </c>
      <c r="AM1" s="77">
        <f t="shared" si="1"/>
        <v>36</v>
      </c>
      <c r="AN1" s="77">
        <f t="shared" si="1"/>
        <v>37</v>
      </c>
      <c r="AO1" s="77">
        <f t="shared" si="1"/>
        <v>38</v>
      </c>
      <c r="AP1" s="77">
        <f t="shared" si="1"/>
        <v>39</v>
      </c>
      <c r="AQ1" s="77">
        <f t="shared" si="1"/>
        <v>40</v>
      </c>
      <c r="AR1" s="77">
        <f t="shared" si="1"/>
        <v>41</v>
      </c>
      <c r="AS1" s="77">
        <f t="shared" si="1"/>
        <v>42</v>
      </c>
      <c r="AT1" s="77">
        <f t="shared" si="1"/>
        <v>43</v>
      </c>
      <c r="AU1" s="77">
        <f t="shared" si="1"/>
        <v>44</v>
      </c>
      <c r="AV1" s="77">
        <f t="shared" si="1"/>
        <v>45</v>
      </c>
      <c r="AW1" s="77">
        <f t="shared" si="1"/>
        <v>46</v>
      </c>
      <c r="AX1" s="77">
        <f t="shared" si="1"/>
        <v>47</v>
      </c>
      <c r="AY1" s="77">
        <f t="shared" si="1"/>
        <v>48</v>
      </c>
      <c r="AZ1" s="77">
        <f t="shared" si="1"/>
        <v>49</v>
      </c>
      <c r="BA1" s="77">
        <f t="shared" si="1"/>
        <v>50</v>
      </c>
      <c r="BB1" s="77">
        <f t="shared" si="1"/>
        <v>51</v>
      </c>
      <c r="BC1" s="77">
        <f t="shared" si="1"/>
        <v>52</v>
      </c>
      <c r="BD1" s="77">
        <f t="shared" si="1"/>
        <v>53</v>
      </c>
      <c r="BE1" s="77">
        <f t="shared" si="1"/>
        <v>54</v>
      </c>
      <c r="BF1" s="77">
        <f t="shared" si="1"/>
        <v>55</v>
      </c>
      <c r="BG1" s="77">
        <f t="shared" si="1"/>
        <v>56</v>
      </c>
      <c r="BH1" s="77">
        <f t="shared" si="1"/>
        <v>57</v>
      </c>
      <c r="BI1" s="77">
        <f t="shared" si="1"/>
        <v>58</v>
      </c>
      <c r="BJ1" s="77">
        <f t="shared" si="1"/>
        <v>59</v>
      </c>
      <c r="BK1" s="77">
        <f t="shared" si="1"/>
        <v>60</v>
      </c>
      <c r="BL1" s="77">
        <f t="shared" si="1"/>
        <v>61</v>
      </c>
      <c r="BM1" s="77">
        <f t="shared" si="1"/>
        <v>62</v>
      </c>
      <c r="BN1" s="77">
        <f t="shared" si="1"/>
        <v>63</v>
      </c>
      <c r="BO1" s="77">
        <f t="shared" si="1"/>
        <v>64</v>
      </c>
      <c r="BP1" s="77">
        <f t="shared" si="1"/>
        <v>65</v>
      </c>
      <c r="BQ1" s="77">
        <f t="shared" si="1"/>
        <v>66</v>
      </c>
      <c r="BR1" s="77">
        <f t="shared" si="1"/>
        <v>67</v>
      </c>
      <c r="BS1" s="77">
        <f t="shared" si="1"/>
        <v>68</v>
      </c>
      <c r="BT1" s="77">
        <f t="shared" si="1"/>
        <v>69</v>
      </c>
      <c r="BU1" s="77">
        <f t="shared" si="1"/>
        <v>70</v>
      </c>
      <c r="BV1" s="77">
        <f t="shared" si="1"/>
        <v>71</v>
      </c>
      <c r="BW1" s="77">
        <f t="shared" si="1"/>
        <v>72</v>
      </c>
      <c r="BX1" s="77">
        <f t="shared" si="1"/>
        <v>73</v>
      </c>
      <c r="BY1" s="77">
        <f t="shared" si="1"/>
        <v>74</v>
      </c>
      <c r="BZ1" s="77">
        <f t="shared" si="1"/>
        <v>75</v>
      </c>
      <c r="CA1" s="77">
        <f t="shared" si="1"/>
        <v>76</v>
      </c>
      <c r="CB1" s="77">
        <f t="shared" si="1"/>
        <v>77</v>
      </c>
      <c r="CC1" s="77">
        <f t="shared" si="1"/>
        <v>78</v>
      </c>
      <c r="CD1" s="77">
        <f t="shared" si="1"/>
        <v>79</v>
      </c>
      <c r="CE1" s="77">
        <f t="shared" si="1"/>
        <v>80</v>
      </c>
      <c r="CF1" s="77">
        <f t="shared" si="1"/>
        <v>81</v>
      </c>
      <c r="CG1" s="77">
        <f t="shared" si="1"/>
        <v>82</v>
      </c>
      <c r="CH1" s="77">
        <f t="shared" si="1"/>
        <v>83</v>
      </c>
      <c r="CI1" s="77">
        <f t="shared" si="1"/>
        <v>84</v>
      </c>
      <c r="CJ1" s="77">
        <f t="shared" si="1"/>
        <v>85</v>
      </c>
      <c r="CK1" s="77">
        <f t="shared" si="1"/>
        <v>86</v>
      </c>
      <c r="CL1" s="77">
        <f t="shared" si="1"/>
        <v>87</v>
      </c>
      <c r="CM1" s="77">
        <f t="shared" si="1"/>
        <v>88</v>
      </c>
      <c r="CN1" s="77">
        <f t="shared" si="1"/>
        <v>89</v>
      </c>
      <c r="CO1" s="77">
        <f t="shared" si="1"/>
        <v>90</v>
      </c>
      <c r="CP1" s="77">
        <f t="shared" si="1"/>
        <v>91</v>
      </c>
      <c r="CQ1" s="77">
        <f t="shared" si="1"/>
        <v>92</v>
      </c>
      <c r="CR1" s="77">
        <f t="shared" si="1"/>
        <v>93</v>
      </c>
      <c r="CS1" s="77">
        <f t="shared" si="1"/>
        <v>94</v>
      </c>
      <c r="CT1" s="77">
        <f t="shared" si="1"/>
        <v>95</v>
      </c>
      <c r="CU1" s="77">
        <f t="shared" si="1"/>
        <v>96</v>
      </c>
      <c r="CV1" s="77">
        <f t="shared" si="1"/>
        <v>97</v>
      </c>
      <c r="CW1" s="77">
        <f t="shared" si="1"/>
        <v>98</v>
      </c>
      <c r="CX1" s="77">
        <f t="shared" si="1"/>
        <v>99</v>
      </c>
      <c r="CY1" s="77">
        <f t="shared" si="1"/>
        <v>100</v>
      </c>
      <c r="CZ1" s="77">
        <f t="shared" si="1"/>
        <v>101</v>
      </c>
      <c r="DA1" s="77">
        <f t="shared" si="1"/>
        <v>102</v>
      </c>
      <c r="DB1" s="77">
        <f t="shared" si="1"/>
        <v>103</v>
      </c>
      <c r="DC1" s="77">
        <f t="shared" si="1"/>
        <v>104</v>
      </c>
      <c r="DD1" s="77">
        <f t="shared" si="1"/>
        <v>105</v>
      </c>
      <c r="DE1" s="77">
        <f t="shared" si="1"/>
        <v>106</v>
      </c>
      <c r="DF1" s="77">
        <f t="shared" si="1"/>
        <v>107</v>
      </c>
      <c r="DG1" s="77">
        <f t="shared" si="1"/>
        <v>108</v>
      </c>
      <c r="DH1" s="77">
        <f t="shared" si="1"/>
        <v>109</v>
      </c>
      <c r="DI1" s="77">
        <f t="shared" si="1"/>
        <v>110</v>
      </c>
      <c r="DJ1" s="77">
        <f t="shared" si="1"/>
        <v>111</v>
      </c>
      <c r="DK1" s="77">
        <f t="shared" si="1"/>
        <v>112</v>
      </c>
      <c r="DL1" s="77">
        <f t="shared" si="1"/>
        <v>113</v>
      </c>
      <c r="DM1" s="77">
        <f t="shared" si="1"/>
        <v>114</v>
      </c>
      <c r="DN1" s="77">
        <f t="shared" si="1"/>
        <v>115</v>
      </c>
      <c r="DO1" s="77">
        <f t="shared" si="1"/>
        <v>116</v>
      </c>
      <c r="DP1" s="77">
        <f t="shared" si="1"/>
        <v>117</v>
      </c>
      <c r="DQ1" s="77">
        <f t="shared" si="1"/>
        <v>118</v>
      </c>
      <c r="DR1" s="77">
        <f t="shared" si="1"/>
        <v>119</v>
      </c>
      <c r="DS1" s="77">
        <f t="shared" si="1"/>
        <v>120</v>
      </c>
      <c r="DT1" s="77">
        <f t="shared" si="1"/>
        <v>121</v>
      </c>
      <c r="DU1" s="77">
        <f t="shared" si="1"/>
        <v>122</v>
      </c>
      <c r="DV1" s="77">
        <f t="shared" si="1"/>
        <v>123</v>
      </c>
      <c r="DW1" s="77">
        <f t="shared" si="1"/>
        <v>124</v>
      </c>
      <c r="DX1" s="77">
        <f t="shared" si="1"/>
        <v>125</v>
      </c>
      <c r="DY1" s="77">
        <f t="shared" si="1"/>
        <v>126</v>
      </c>
      <c r="DZ1" s="77">
        <f t="shared" si="1"/>
        <v>127</v>
      </c>
      <c r="EA1" s="77">
        <f t="shared" si="1"/>
        <v>128</v>
      </c>
      <c r="EB1" s="77">
        <f t="shared" si="1"/>
        <v>129</v>
      </c>
      <c r="EC1" s="77">
        <f t="shared" si="1"/>
        <v>130</v>
      </c>
      <c r="ED1" s="77">
        <f t="shared" si="1"/>
        <v>131</v>
      </c>
      <c r="EE1" s="77">
        <f t="shared" si="1"/>
        <v>132</v>
      </c>
    </row>
    <row r="2" ht="15.75" customHeight="1">
      <c r="A2" s="77"/>
      <c r="B2" s="295" t="s">
        <v>152</v>
      </c>
      <c r="C2" s="77"/>
      <c r="D2" s="77">
        <f t="shared" ref="D2:EE2" si="2">ROUNDUP(D1/12,0)</f>
        <v>1</v>
      </c>
      <c r="E2" s="77">
        <f t="shared" si="2"/>
        <v>1</v>
      </c>
      <c r="F2" s="77">
        <f t="shared" si="2"/>
        <v>1</v>
      </c>
      <c r="G2" s="77">
        <f t="shared" si="2"/>
        <v>1</v>
      </c>
      <c r="H2" s="77">
        <f t="shared" si="2"/>
        <v>1</v>
      </c>
      <c r="I2" s="77">
        <f t="shared" si="2"/>
        <v>1</v>
      </c>
      <c r="J2" s="77">
        <f t="shared" si="2"/>
        <v>1</v>
      </c>
      <c r="K2" s="77">
        <f t="shared" si="2"/>
        <v>1</v>
      </c>
      <c r="L2" s="77">
        <f t="shared" si="2"/>
        <v>1</v>
      </c>
      <c r="M2" s="77">
        <f t="shared" si="2"/>
        <v>1</v>
      </c>
      <c r="N2" s="77">
        <f t="shared" si="2"/>
        <v>1</v>
      </c>
      <c r="O2" s="77">
        <f t="shared" si="2"/>
        <v>1</v>
      </c>
      <c r="P2" s="77">
        <f t="shared" si="2"/>
        <v>2</v>
      </c>
      <c r="Q2" s="77">
        <f t="shared" si="2"/>
        <v>2</v>
      </c>
      <c r="R2" s="77">
        <f t="shared" si="2"/>
        <v>2</v>
      </c>
      <c r="S2" s="77">
        <f t="shared" si="2"/>
        <v>2</v>
      </c>
      <c r="T2" s="77">
        <f t="shared" si="2"/>
        <v>2</v>
      </c>
      <c r="U2" s="77">
        <f t="shared" si="2"/>
        <v>2</v>
      </c>
      <c r="V2" s="77">
        <f t="shared" si="2"/>
        <v>2</v>
      </c>
      <c r="W2" s="77">
        <f t="shared" si="2"/>
        <v>2</v>
      </c>
      <c r="X2" s="77">
        <f t="shared" si="2"/>
        <v>2</v>
      </c>
      <c r="Y2" s="77">
        <f t="shared" si="2"/>
        <v>2</v>
      </c>
      <c r="Z2" s="77">
        <f t="shared" si="2"/>
        <v>2</v>
      </c>
      <c r="AA2" s="77">
        <f t="shared" si="2"/>
        <v>2</v>
      </c>
      <c r="AB2" s="77">
        <f t="shared" si="2"/>
        <v>3</v>
      </c>
      <c r="AC2" s="77">
        <f t="shared" si="2"/>
        <v>3</v>
      </c>
      <c r="AD2" s="77">
        <f t="shared" si="2"/>
        <v>3</v>
      </c>
      <c r="AE2" s="77">
        <f t="shared" si="2"/>
        <v>3</v>
      </c>
      <c r="AF2" s="77">
        <f t="shared" si="2"/>
        <v>3</v>
      </c>
      <c r="AG2" s="77">
        <f t="shared" si="2"/>
        <v>3</v>
      </c>
      <c r="AH2" s="77">
        <f t="shared" si="2"/>
        <v>3</v>
      </c>
      <c r="AI2" s="77">
        <f t="shared" si="2"/>
        <v>3</v>
      </c>
      <c r="AJ2" s="77">
        <f t="shared" si="2"/>
        <v>3</v>
      </c>
      <c r="AK2" s="77">
        <f t="shared" si="2"/>
        <v>3</v>
      </c>
      <c r="AL2" s="77">
        <f t="shared" si="2"/>
        <v>3</v>
      </c>
      <c r="AM2" s="77">
        <f t="shared" si="2"/>
        <v>3</v>
      </c>
      <c r="AN2" s="77">
        <f t="shared" si="2"/>
        <v>4</v>
      </c>
      <c r="AO2" s="77">
        <f t="shared" si="2"/>
        <v>4</v>
      </c>
      <c r="AP2" s="77">
        <f t="shared" si="2"/>
        <v>4</v>
      </c>
      <c r="AQ2" s="77">
        <f t="shared" si="2"/>
        <v>4</v>
      </c>
      <c r="AR2" s="77">
        <f t="shared" si="2"/>
        <v>4</v>
      </c>
      <c r="AS2" s="77">
        <f t="shared" si="2"/>
        <v>4</v>
      </c>
      <c r="AT2" s="77">
        <f t="shared" si="2"/>
        <v>4</v>
      </c>
      <c r="AU2" s="77">
        <f t="shared" si="2"/>
        <v>4</v>
      </c>
      <c r="AV2" s="77">
        <f t="shared" si="2"/>
        <v>4</v>
      </c>
      <c r="AW2" s="77">
        <f t="shared" si="2"/>
        <v>4</v>
      </c>
      <c r="AX2" s="77">
        <f t="shared" si="2"/>
        <v>4</v>
      </c>
      <c r="AY2" s="77">
        <f t="shared" si="2"/>
        <v>4</v>
      </c>
      <c r="AZ2" s="77">
        <f t="shared" si="2"/>
        <v>5</v>
      </c>
      <c r="BA2" s="77">
        <f t="shared" si="2"/>
        <v>5</v>
      </c>
      <c r="BB2" s="77">
        <f t="shared" si="2"/>
        <v>5</v>
      </c>
      <c r="BC2" s="77">
        <f t="shared" si="2"/>
        <v>5</v>
      </c>
      <c r="BD2" s="77">
        <f t="shared" si="2"/>
        <v>5</v>
      </c>
      <c r="BE2" s="77">
        <f t="shared" si="2"/>
        <v>5</v>
      </c>
      <c r="BF2" s="77">
        <f t="shared" si="2"/>
        <v>5</v>
      </c>
      <c r="BG2" s="77">
        <f t="shared" si="2"/>
        <v>5</v>
      </c>
      <c r="BH2" s="77">
        <f t="shared" si="2"/>
        <v>5</v>
      </c>
      <c r="BI2" s="77">
        <f t="shared" si="2"/>
        <v>5</v>
      </c>
      <c r="BJ2" s="77">
        <f t="shared" si="2"/>
        <v>5</v>
      </c>
      <c r="BK2" s="77">
        <f t="shared" si="2"/>
        <v>5</v>
      </c>
      <c r="BL2" s="77">
        <f t="shared" si="2"/>
        <v>6</v>
      </c>
      <c r="BM2" s="77">
        <f t="shared" si="2"/>
        <v>6</v>
      </c>
      <c r="BN2" s="77">
        <f t="shared" si="2"/>
        <v>6</v>
      </c>
      <c r="BO2" s="77">
        <f t="shared" si="2"/>
        <v>6</v>
      </c>
      <c r="BP2" s="77">
        <f t="shared" si="2"/>
        <v>6</v>
      </c>
      <c r="BQ2" s="77">
        <f t="shared" si="2"/>
        <v>6</v>
      </c>
      <c r="BR2" s="77">
        <f t="shared" si="2"/>
        <v>6</v>
      </c>
      <c r="BS2" s="77">
        <f t="shared" si="2"/>
        <v>6</v>
      </c>
      <c r="BT2" s="77">
        <f t="shared" si="2"/>
        <v>6</v>
      </c>
      <c r="BU2" s="77">
        <f t="shared" si="2"/>
        <v>6</v>
      </c>
      <c r="BV2" s="77">
        <f t="shared" si="2"/>
        <v>6</v>
      </c>
      <c r="BW2" s="77">
        <f t="shared" si="2"/>
        <v>6</v>
      </c>
      <c r="BX2" s="77">
        <f t="shared" si="2"/>
        <v>7</v>
      </c>
      <c r="BY2" s="77">
        <f t="shared" si="2"/>
        <v>7</v>
      </c>
      <c r="BZ2" s="77">
        <f t="shared" si="2"/>
        <v>7</v>
      </c>
      <c r="CA2" s="77">
        <f t="shared" si="2"/>
        <v>7</v>
      </c>
      <c r="CB2" s="77">
        <f t="shared" si="2"/>
        <v>7</v>
      </c>
      <c r="CC2" s="77">
        <f t="shared" si="2"/>
        <v>7</v>
      </c>
      <c r="CD2" s="77">
        <f t="shared" si="2"/>
        <v>7</v>
      </c>
      <c r="CE2" s="77">
        <f t="shared" si="2"/>
        <v>7</v>
      </c>
      <c r="CF2" s="77">
        <f t="shared" si="2"/>
        <v>7</v>
      </c>
      <c r="CG2" s="77">
        <f t="shared" si="2"/>
        <v>7</v>
      </c>
      <c r="CH2" s="77">
        <f t="shared" si="2"/>
        <v>7</v>
      </c>
      <c r="CI2" s="77">
        <f t="shared" si="2"/>
        <v>7</v>
      </c>
      <c r="CJ2" s="77">
        <f t="shared" si="2"/>
        <v>8</v>
      </c>
      <c r="CK2" s="77">
        <f t="shared" si="2"/>
        <v>8</v>
      </c>
      <c r="CL2" s="77">
        <f t="shared" si="2"/>
        <v>8</v>
      </c>
      <c r="CM2" s="77">
        <f t="shared" si="2"/>
        <v>8</v>
      </c>
      <c r="CN2" s="77">
        <f t="shared" si="2"/>
        <v>8</v>
      </c>
      <c r="CO2" s="77">
        <f t="shared" si="2"/>
        <v>8</v>
      </c>
      <c r="CP2" s="77">
        <f t="shared" si="2"/>
        <v>8</v>
      </c>
      <c r="CQ2" s="77">
        <f t="shared" si="2"/>
        <v>8</v>
      </c>
      <c r="CR2" s="77">
        <f t="shared" si="2"/>
        <v>8</v>
      </c>
      <c r="CS2" s="77">
        <f t="shared" si="2"/>
        <v>8</v>
      </c>
      <c r="CT2" s="77">
        <f t="shared" si="2"/>
        <v>8</v>
      </c>
      <c r="CU2" s="77">
        <f t="shared" si="2"/>
        <v>8</v>
      </c>
      <c r="CV2" s="77">
        <f t="shared" si="2"/>
        <v>9</v>
      </c>
      <c r="CW2" s="77">
        <f t="shared" si="2"/>
        <v>9</v>
      </c>
      <c r="CX2" s="77">
        <f t="shared" si="2"/>
        <v>9</v>
      </c>
      <c r="CY2" s="77">
        <f t="shared" si="2"/>
        <v>9</v>
      </c>
      <c r="CZ2" s="77">
        <f t="shared" si="2"/>
        <v>9</v>
      </c>
      <c r="DA2" s="77">
        <f t="shared" si="2"/>
        <v>9</v>
      </c>
      <c r="DB2" s="77">
        <f t="shared" si="2"/>
        <v>9</v>
      </c>
      <c r="DC2" s="77">
        <f t="shared" si="2"/>
        <v>9</v>
      </c>
      <c r="DD2" s="77">
        <f t="shared" si="2"/>
        <v>9</v>
      </c>
      <c r="DE2" s="77">
        <f t="shared" si="2"/>
        <v>9</v>
      </c>
      <c r="DF2" s="77">
        <f t="shared" si="2"/>
        <v>9</v>
      </c>
      <c r="DG2" s="77">
        <f t="shared" si="2"/>
        <v>9</v>
      </c>
      <c r="DH2" s="77">
        <f t="shared" si="2"/>
        <v>10</v>
      </c>
      <c r="DI2" s="77">
        <f t="shared" si="2"/>
        <v>10</v>
      </c>
      <c r="DJ2" s="77">
        <f t="shared" si="2"/>
        <v>10</v>
      </c>
      <c r="DK2" s="77">
        <f t="shared" si="2"/>
        <v>10</v>
      </c>
      <c r="DL2" s="77">
        <f t="shared" si="2"/>
        <v>10</v>
      </c>
      <c r="DM2" s="77">
        <f t="shared" si="2"/>
        <v>10</v>
      </c>
      <c r="DN2" s="77">
        <f t="shared" si="2"/>
        <v>10</v>
      </c>
      <c r="DO2" s="77">
        <f t="shared" si="2"/>
        <v>10</v>
      </c>
      <c r="DP2" s="77">
        <f t="shared" si="2"/>
        <v>10</v>
      </c>
      <c r="DQ2" s="77">
        <f t="shared" si="2"/>
        <v>10</v>
      </c>
      <c r="DR2" s="77">
        <f t="shared" si="2"/>
        <v>10</v>
      </c>
      <c r="DS2" s="77">
        <f t="shared" si="2"/>
        <v>10</v>
      </c>
      <c r="DT2" s="77">
        <f t="shared" si="2"/>
        <v>11</v>
      </c>
      <c r="DU2" s="77">
        <f t="shared" si="2"/>
        <v>11</v>
      </c>
      <c r="DV2" s="77">
        <f t="shared" si="2"/>
        <v>11</v>
      </c>
      <c r="DW2" s="77">
        <f t="shared" si="2"/>
        <v>11</v>
      </c>
      <c r="DX2" s="77">
        <f t="shared" si="2"/>
        <v>11</v>
      </c>
      <c r="DY2" s="77">
        <f t="shared" si="2"/>
        <v>11</v>
      </c>
      <c r="DZ2" s="77">
        <f t="shared" si="2"/>
        <v>11</v>
      </c>
      <c r="EA2" s="296">
        <f t="shared" si="2"/>
        <v>11</v>
      </c>
      <c r="EB2" s="77">
        <f t="shared" si="2"/>
        <v>11</v>
      </c>
      <c r="EC2" s="77">
        <f t="shared" si="2"/>
        <v>11</v>
      </c>
      <c r="ED2" s="77">
        <f t="shared" si="2"/>
        <v>11</v>
      </c>
      <c r="EE2" s="297">
        <f t="shared" si="2"/>
        <v>11</v>
      </c>
    </row>
    <row r="3" ht="15.75" customHeight="1">
      <c r="A3" s="1"/>
      <c r="B3" s="1"/>
      <c r="C3" s="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208</v>
      </c>
      <c r="C4" s="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Assumptions!R5</f>
        <v>EFF</v>
      </c>
      <c r="D5" s="49">
        <f t="array" ref="D5">IF(D$2=1,Assumptions!$X5/12,(SUMIF($D$2:$EE$2,D$2-1,$D5:$EE5)/12)*(1+XLOOKUP(D$2,Assumptions!$C$94:$M$94,Assumptions!$C$97:$M$97)))</f>
        <v>1905.5</v>
      </c>
      <c r="E5" s="49">
        <f t="array" ref="E5">IF(E$2=1,Assumptions!$X5/12,(SUMIF($D$2:$EE$2,E$2-1,$D5:$EE5)/12)*(1+XLOOKUP(E$2,Assumptions!$C$94:$M$94,Assumptions!$C$97:$M$97)))</f>
        <v>1905.5</v>
      </c>
      <c r="F5" s="49">
        <f t="array" ref="F5">IF(F$2=1,Assumptions!$X5/12,(SUMIF($D$2:$EE$2,F$2-1,$D5:$EE5)/12)*(1+XLOOKUP(F$2,Assumptions!$C$94:$M$94,Assumptions!$C$97:$M$97)))</f>
        <v>1905.5</v>
      </c>
      <c r="G5" s="49">
        <f t="array" ref="G5">IF(G$2=1,Assumptions!$X5/12,(SUMIF($D$2:$EE$2,G$2-1,$D5:$EE5)/12)*(1+XLOOKUP(G$2,Assumptions!$C$94:$M$94,Assumptions!$C$97:$M$97)))</f>
        <v>1905.5</v>
      </c>
      <c r="H5" s="49">
        <f t="array" ref="H5">IF(H$2=1,Assumptions!$X5/12,(SUMIF($D$2:$EE$2,H$2-1,$D5:$EE5)/12)*(1+XLOOKUP(H$2,Assumptions!$C$94:$M$94,Assumptions!$C$97:$M$97)))</f>
        <v>1905.5</v>
      </c>
      <c r="I5" s="49">
        <f t="array" ref="I5">IF(I$2=1,Assumptions!$X5/12,(SUMIF($D$2:$EE$2,I$2-1,$D5:$EE5)/12)*(1+XLOOKUP(I$2,Assumptions!$C$94:$M$94,Assumptions!$C$97:$M$97)))</f>
        <v>1905.5</v>
      </c>
      <c r="J5" s="49">
        <f t="array" ref="J5">IF(J$2=1,Assumptions!$X5/12,(SUMIF($D$2:$EE$2,J$2-1,$D5:$EE5)/12)*(1+XLOOKUP(J$2,Assumptions!$C$94:$M$94,Assumptions!$C$97:$M$97)))</f>
        <v>1905.5</v>
      </c>
      <c r="K5" s="49">
        <f t="array" ref="K5">IF(K$2=1,Assumptions!$X5/12,(SUMIF($D$2:$EE$2,K$2-1,$D5:$EE5)/12)*(1+XLOOKUP(K$2,Assumptions!$C$94:$M$94,Assumptions!$C$97:$M$97)))</f>
        <v>1905.5</v>
      </c>
      <c r="L5" s="49">
        <f t="array" ref="L5">IF(L$2=1,Assumptions!$X5/12,(SUMIF($D$2:$EE$2,L$2-1,$D5:$EE5)/12)*(1+XLOOKUP(L$2,Assumptions!$C$94:$M$94,Assumptions!$C$97:$M$97)))</f>
        <v>1905.5</v>
      </c>
      <c r="M5" s="49">
        <f t="array" ref="M5">IF(M$2=1,Assumptions!$X5/12,(SUMIF($D$2:$EE$2,M$2-1,$D5:$EE5)/12)*(1+XLOOKUP(M$2,Assumptions!$C$94:$M$94,Assumptions!$C$97:$M$97)))</f>
        <v>1905.5</v>
      </c>
      <c r="N5" s="49">
        <f t="array" ref="N5">IF(N$2=1,Assumptions!$X5/12,(SUMIF($D$2:$EE$2,N$2-1,$D5:$EE5)/12)*(1+XLOOKUP(N$2,Assumptions!$C$94:$M$94,Assumptions!$C$97:$M$97)))</f>
        <v>1905.5</v>
      </c>
      <c r="O5" s="49">
        <f t="array" ref="O5">IF(O$2=1,Assumptions!$X5/12,(SUMIF($D$2:$EE$2,O$2-1,$D5:$EE5)/12)*(1+XLOOKUP(O$2,Assumptions!$C$94:$M$94,Assumptions!$C$97:$M$97)))</f>
        <v>1905.5</v>
      </c>
      <c r="P5" s="49">
        <f t="array" ref="P5">IF(P$2=1,Assumptions!$X5/12,(SUMIF($D$2:$EE$2,P$2-1,$D5:$EE5)/12)*(1+XLOOKUP(P$2,Assumptions!$C$94:$M$94,Assumptions!$C$97:$M$97)))</f>
        <v>1943.61</v>
      </c>
      <c r="Q5" s="49">
        <f t="array" ref="Q5">IF(Q$2=1,Assumptions!$X5/12,(SUMIF($D$2:$EE$2,Q$2-1,$D5:$EE5)/12)*(1+XLOOKUP(Q$2,Assumptions!$C$94:$M$94,Assumptions!$C$97:$M$97)))</f>
        <v>1943.61</v>
      </c>
      <c r="R5" s="49">
        <f t="array" ref="R5">IF(R$2=1,Assumptions!$X5/12,(SUMIF($D$2:$EE$2,R$2-1,$D5:$EE5)/12)*(1+XLOOKUP(R$2,Assumptions!$C$94:$M$94,Assumptions!$C$97:$M$97)))</f>
        <v>1943.61</v>
      </c>
      <c r="S5" s="49">
        <f t="array" ref="S5">IF(S$2=1,Assumptions!$X5/12,(SUMIF($D$2:$EE$2,S$2-1,$D5:$EE5)/12)*(1+XLOOKUP(S$2,Assumptions!$C$94:$M$94,Assumptions!$C$97:$M$97)))</f>
        <v>1943.61</v>
      </c>
      <c r="T5" s="49">
        <f t="array" ref="T5">IF(T$2=1,Assumptions!$X5/12,(SUMIF($D$2:$EE$2,T$2-1,$D5:$EE5)/12)*(1+XLOOKUP(T$2,Assumptions!$C$94:$M$94,Assumptions!$C$97:$M$97)))</f>
        <v>1943.61</v>
      </c>
      <c r="U5" s="49">
        <f t="array" ref="U5">IF(U$2=1,Assumptions!$X5/12,(SUMIF($D$2:$EE$2,U$2-1,$D5:$EE5)/12)*(1+XLOOKUP(U$2,Assumptions!$C$94:$M$94,Assumptions!$C$97:$M$97)))</f>
        <v>1943.61</v>
      </c>
      <c r="V5" s="49">
        <f t="array" ref="V5">IF(V$2=1,Assumptions!$X5/12,(SUMIF($D$2:$EE$2,V$2-1,$D5:$EE5)/12)*(1+XLOOKUP(V$2,Assumptions!$C$94:$M$94,Assumptions!$C$97:$M$97)))</f>
        <v>1943.61</v>
      </c>
      <c r="W5" s="49">
        <f t="array" ref="W5">IF(W$2=1,Assumptions!$X5/12,(SUMIF($D$2:$EE$2,W$2-1,$D5:$EE5)/12)*(1+XLOOKUP(W$2,Assumptions!$C$94:$M$94,Assumptions!$C$97:$M$97)))</f>
        <v>1943.61</v>
      </c>
      <c r="X5" s="49">
        <f t="array" ref="X5">IF(X$2=1,Assumptions!$X5/12,(SUMIF($D$2:$EE$2,X$2-1,$D5:$EE5)/12)*(1+XLOOKUP(X$2,Assumptions!$C$94:$M$94,Assumptions!$C$97:$M$97)))</f>
        <v>1943.61</v>
      </c>
      <c r="Y5" s="49">
        <f t="array" ref="Y5">IF(Y$2=1,Assumptions!$X5/12,(SUMIF($D$2:$EE$2,Y$2-1,$D5:$EE5)/12)*(1+XLOOKUP(Y$2,Assumptions!$C$94:$M$94,Assumptions!$C$97:$M$97)))</f>
        <v>1943.61</v>
      </c>
      <c r="Z5" s="49">
        <f t="array" ref="Z5">IF(Z$2=1,Assumptions!$X5/12,(SUMIF($D$2:$EE$2,Z$2-1,$D5:$EE5)/12)*(1+XLOOKUP(Z$2,Assumptions!$C$94:$M$94,Assumptions!$C$97:$M$97)))</f>
        <v>1943.61</v>
      </c>
      <c r="AA5" s="49">
        <f t="array" ref="AA5">IF(AA$2=1,Assumptions!$X5/12,(SUMIF($D$2:$EE$2,AA$2-1,$D5:$EE5)/12)*(1+XLOOKUP(AA$2,Assumptions!$C$94:$M$94,Assumptions!$C$97:$M$97)))</f>
        <v>1943.61</v>
      </c>
      <c r="AB5" s="49">
        <f t="array" ref="AB5">IF(AB$2=1,Assumptions!$X5/12,(SUMIF($D$2:$EE$2,AB$2-1,$D5:$EE5)/12)*(1+XLOOKUP(AB$2,Assumptions!$C$94:$M$94,Assumptions!$C$97:$M$97)))</f>
        <v>1982.4822</v>
      </c>
      <c r="AC5" s="49">
        <f t="array" ref="AC5">IF(AC$2=1,Assumptions!$X5/12,(SUMIF($D$2:$EE$2,AC$2-1,$D5:$EE5)/12)*(1+XLOOKUP(AC$2,Assumptions!$C$94:$M$94,Assumptions!$C$97:$M$97)))</f>
        <v>1982.4822</v>
      </c>
      <c r="AD5" s="49">
        <f t="array" ref="AD5">IF(AD$2=1,Assumptions!$X5/12,(SUMIF($D$2:$EE$2,AD$2-1,$D5:$EE5)/12)*(1+XLOOKUP(AD$2,Assumptions!$C$94:$M$94,Assumptions!$C$97:$M$97)))</f>
        <v>1982.4822</v>
      </c>
      <c r="AE5" s="49">
        <f t="array" ref="AE5">IF(AE$2=1,Assumptions!$X5/12,(SUMIF($D$2:$EE$2,AE$2-1,$D5:$EE5)/12)*(1+XLOOKUP(AE$2,Assumptions!$C$94:$M$94,Assumptions!$C$97:$M$97)))</f>
        <v>1982.4822</v>
      </c>
      <c r="AF5" s="49">
        <f t="array" ref="AF5">IF(AF$2=1,Assumptions!$X5/12,(SUMIF($D$2:$EE$2,AF$2-1,$D5:$EE5)/12)*(1+XLOOKUP(AF$2,Assumptions!$C$94:$M$94,Assumptions!$C$97:$M$97)))</f>
        <v>1982.4822</v>
      </c>
      <c r="AG5" s="49">
        <f t="array" ref="AG5">IF(AG$2=1,Assumptions!$X5/12,(SUMIF($D$2:$EE$2,AG$2-1,$D5:$EE5)/12)*(1+XLOOKUP(AG$2,Assumptions!$C$94:$M$94,Assumptions!$C$97:$M$97)))</f>
        <v>1982.4822</v>
      </c>
      <c r="AH5" s="49">
        <f t="array" ref="AH5">IF(AH$2=1,Assumptions!$X5/12,(SUMIF($D$2:$EE$2,AH$2-1,$D5:$EE5)/12)*(1+XLOOKUP(AH$2,Assumptions!$C$94:$M$94,Assumptions!$C$97:$M$97)))</f>
        <v>1982.4822</v>
      </c>
      <c r="AI5" s="49">
        <f t="array" ref="AI5">IF(AI$2=1,Assumptions!$X5/12,(SUMIF($D$2:$EE$2,AI$2-1,$D5:$EE5)/12)*(1+XLOOKUP(AI$2,Assumptions!$C$94:$M$94,Assumptions!$C$97:$M$97)))</f>
        <v>1982.4822</v>
      </c>
      <c r="AJ5" s="49">
        <f t="array" ref="AJ5">IF(AJ$2=1,Assumptions!$X5/12,(SUMIF($D$2:$EE$2,AJ$2-1,$D5:$EE5)/12)*(1+XLOOKUP(AJ$2,Assumptions!$C$94:$M$94,Assumptions!$C$97:$M$97)))</f>
        <v>1982.4822</v>
      </c>
      <c r="AK5" s="49">
        <f t="array" ref="AK5">IF(AK$2=1,Assumptions!$X5/12,(SUMIF($D$2:$EE$2,AK$2-1,$D5:$EE5)/12)*(1+XLOOKUP(AK$2,Assumptions!$C$94:$M$94,Assumptions!$C$97:$M$97)))</f>
        <v>1982.4822</v>
      </c>
      <c r="AL5" s="49">
        <f t="array" ref="AL5">IF(AL$2=1,Assumptions!$X5/12,(SUMIF($D$2:$EE$2,AL$2-1,$D5:$EE5)/12)*(1+XLOOKUP(AL$2,Assumptions!$C$94:$M$94,Assumptions!$C$97:$M$97)))</f>
        <v>1982.4822</v>
      </c>
      <c r="AM5" s="49">
        <f t="array" ref="AM5">IF(AM$2=1,Assumptions!$X5/12,(SUMIF($D$2:$EE$2,AM$2-1,$D5:$EE5)/12)*(1+XLOOKUP(AM$2,Assumptions!$C$94:$M$94,Assumptions!$C$97:$M$97)))</f>
        <v>1982.4822</v>
      </c>
      <c r="AN5" s="49">
        <f t="array" ref="AN5">IF(AN$2=1,Assumptions!$X5/12,(SUMIF($D$2:$EE$2,AN$2-1,$D5:$EE5)/12)*(1+XLOOKUP(AN$2,Assumptions!$C$94:$M$94,Assumptions!$C$97:$M$97)))</f>
        <v>2022.131844</v>
      </c>
      <c r="AO5" s="49">
        <f t="array" ref="AO5">IF(AO$2=1,Assumptions!$X5/12,(SUMIF($D$2:$EE$2,AO$2-1,$D5:$EE5)/12)*(1+XLOOKUP(AO$2,Assumptions!$C$94:$M$94,Assumptions!$C$97:$M$97)))</f>
        <v>2022.131844</v>
      </c>
      <c r="AP5" s="49">
        <f t="array" ref="AP5">IF(AP$2=1,Assumptions!$X5/12,(SUMIF($D$2:$EE$2,AP$2-1,$D5:$EE5)/12)*(1+XLOOKUP(AP$2,Assumptions!$C$94:$M$94,Assumptions!$C$97:$M$97)))</f>
        <v>2022.131844</v>
      </c>
      <c r="AQ5" s="49">
        <f t="array" ref="AQ5">IF(AQ$2=1,Assumptions!$X5/12,(SUMIF($D$2:$EE$2,AQ$2-1,$D5:$EE5)/12)*(1+XLOOKUP(AQ$2,Assumptions!$C$94:$M$94,Assumptions!$C$97:$M$97)))</f>
        <v>2022.131844</v>
      </c>
      <c r="AR5" s="49">
        <f t="array" ref="AR5">IF(AR$2=1,Assumptions!$X5/12,(SUMIF($D$2:$EE$2,AR$2-1,$D5:$EE5)/12)*(1+XLOOKUP(AR$2,Assumptions!$C$94:$M$94,Assumptions!$C$97:$M$97)))</f>
        <v>2022.131844</v>
      </c>
      <c r="AS5" s="49">
        <f t="array" ref="AS5">IF(AS$2=1,Assumptions!$X5/12,(SUMIF($D$2:$EE$2,AS$2-1,$D5:$EE5)/12)*(1+XLOOKUP(AS$2,Assumptions!$C$94:$M$94,Assumptions!$C$97:$M$97)))</f>
        <v>2022.131844</v>
      </c>
      <c r="AT5" s="49">
        <f t="array" ref="AT5">IF(AT$2=1,Assumptions!$X5/12,(SUMIF($D$2:$EE$2,AT$2-1,$D5:$EE5)/12)*(1+XLOOKUP(AT$2,Assumptions!$C$94:$M$94,Assumptions!$C$97:$M$97)))</f>
        <v>2022.131844</v>
      </c>
      <c r="AU5" s="49">
        <f t="array" ref="AU5">IF(AU$2=1,Assumptions!$X5/12,(SUMIF($D$2:$EE$2,AU$2-1,$D5:$EE5)/12)*(1+XLOOKUP(AU$2,Assumptions!$C$94:$M$94,Assumptions!$C$97:$M$97)))</f>
        <v>2022.131844</v>
      </c>
      <c r="AV5" s="49">
        <f t="array" ref="AV5">IF(AV$2=1,Assumptions!$X5/12,(SUMIF($D$2:$EE$2,AV$2-1,$D5:$EE5)/12)*(1+XLOOKUP(AV$2,Assumptions!$C$94:$M$94,Assumptions!$C$97:$M$97)))</f>
        <v>2022.131844</v>
      </c>
      <c r="AW5" s="49">
        <f t="array" ref="AW5">IF(AW$2=1,Assumptions!$X5/12,(SUMIF($D$2:$EE$2,AW$2-1,$D5:$EE5)/12)*(1+XLOOKUP(AW$2,Assumptions!$C$94:$M$94,Assumptions!$C$97:$M$97)))</f>
        <v>2022.131844</v>
      </c>
      <c r="AX5" s="49">
        <f t="array" ref="AX5">IF(AX$2=1,Assumptions!$X5/12,(SUMIF($D$2:$EE$2,AX$2-1,$D5:$EE5)/12)*(1+XLOOKUP(AX$2,Assumptions!$C$94:$M$94,Assumptions!$C$97:$M$97)))</f>
        <v>2022.131844</v>
      </c>
      <c r="AY5" s="49">
        <f t="array" ref="AY5">IF(AY$2=1,Assumptions!$X5/12,(SUMIF($D$2:$EE$2,AY$2-1,$D5:$EE5)/12)*(1+XLOOKUP(AY$2,Assumptions!$C$94:$M$94,Assumptions!$C$97:$M$97)))</f>
        <v>2022.131844</v>
      </c>
      <c r="AZ5" s="49">
        <f t="array" ref="AZ5">IF(AZ$2=1,Assumptions!$X5/12,(SUMIF($D$2:$EE$2,AZ$2-1,$D5:$EE5)/12)*(1+XLOOKUP(AZ$2,Assumptions!$C$94:$M$94,Assumptions!$C$97:$M$97)))</f>
        <v>2082.795799</v>
      </c>
      <c r="BA5" s="49">
        <f t="array" ref="BA5">IF(BA$2=1,Assumptions!$X5/12,(SUMIF($D$2:$EE$2,BA$2-1,$D5:$EE5)/12)*(1+XLOOKUP(BA$2,Assumptions!$C$94:$M$94,Assumptions!$C$97:$M$97)))</f>
        <v>2082.795799</v>
      </c>
      <c r="BB5" s="49">
        <f t="array" ref="BB5">IF(BB$2=1,Assumptions!$X5/12,(SUMIF($D$2:$EE$2,BB$2-1,$D5:$EE5)/12)*(1+XLOOKUP(BB$2,Assumptions!$C$94:$M$94,Assumptions!$C$97:$M$97)))</f>
        <v>2082.795799</v>
      </c>
      <c r="BC5" s="49">
        <f t="array" ref="BC5">IF(BC$2=1,Assumptions!$X5/12,(SUMIF($D$2:$EE$2,BC$2-1,$D5:$EE5)/12)*(1+XLOOKUP(BC$2,Assumptions!$C$94:$M$94,Assumptions!$C$97:$M$97)))</f>
        <v>2082.795799</v>
      </c>
      <c r="BD5" s="49">
        <f t="array" ref="BD5">IF(BD$2=1,Assumptions!$X5/12,(SUMIF($D$2:$EE$2,BD$2-1,$D5:$EE5)/12)*(1+XLOOKUP(BD$2,Assumptions!$C$94:$M$94,Assumptions!$C$97:$M$97)))</f>
        <v>2082.795799</v>
      </c>
      <c r="BE5" s="49">
        <f t="array" ref="BE5">IF(BE$2=1,Assumptions!$X5/12,(SUMIF($D$2:$EE$2,BE$2-1,$D5:$EE5)/12)*(1+XLOOKUP(BE$2,Assumptions!$C$94:$M$94,Assumptions!$C$97:$M$97)))</f>
        <v>2082.795799</v>
      </c>
      <c r="BF5" s="49">
        <f t="array" ref="BF5">IF(BF$2=1,Assumptions!$X5/12,(SUMIF($D$2:$EE$2,BF$2-1,$D5:$EE5)/12)*(1+XLOOKUP(BF$2,Assumptions!$C$94:$M$94,Assumptions!$C$97:$M$97)))</f>
        <v>2082.795799</v>
      </c>
      <c r="BG5" s="49">
        <f t="array" ref="BG5">IF(BG$2=1,Assumptions!$X5/12,(SUMIF($D$2:$EE$2,BG$2-1,$D5:$EE5)/12)*(1+XLOOKUP(BG$2,Assumptions!$C$94:$M$94,Assumptions!$C$97:$M$97)))</f>
        <v>2082.795799</v>
      </c>
      <c r="BH5" s="49">
        <f t="array" ref="BH5">IF(BH$2=1,Assumptions!$X5/12,(SUMIF($D$2:$EE$2,BH$2-1,$D5:$EE5)/12)*(1+XLOOKUP(BH$2,Assumptions!$C$94:$M$94,Assumptions!$C$97:$M$97)))</f>
        <v>2082.795799</v>
      </c>
      <c r="BI5" s="49">
        <f t="array" ref="BI5">IF(BI$2=1,Assumptions!$X5/12,(SUMIF($D$2:$EE$2,BI$2-1,$D5:$EE5)/12)*(1+XLOOKUP(BI$2,Assumptions!$C$94:$M$94,Assumptions!$C$97:$M$97)))</f>
        <v>2082.795799</v>
      </c>
      <c r="BJ5" s="49">
        <f t="array" ref="BJ5">IF(BJ$2=1,Assumptions!$X5/12,(SUMIF($D$2:$EE$2,BJ$2-1,$D5:$EE5)/12)*(1+XLOOKUP(BJ$2,Assumptions!$C$94:$M$94,Assumptions!$C$97:$M$97)))</f>
        <v>2082.795799</v>
      </c>
      <c r="BK5" s="49">
        <f t="array" ref="BK5">IF(BK$2=1,Assumptions!$X5/12,(SUMIF($D$2:$EE$2,BK$2-1,$D5:$EE5)/12)*(1+XLOOKUP(BK$2,Assumptions!$C$94:$M$94,Assumptions!$C$97:$M$97)))</f>
        <v>2082.795799</v>
      </c>
      <c r="BL5" s="49">
        <f t="array" ref="BL5">IF(BL$2=1,Assumptions!$X5/12,(SUMIF($D$2:$EE$2,BL$2-1,$D5:$EE5)/12)*(1+XLOOKUP(BL$2,Assumptions!$C$94:$M$94,Assumptions!$C$97:$M$97)))</f>
        <v>2145.279673</v>
      </c>
      <c r="BM5" s="49">
        <f t="array" ref="BM5">IF(BM$2=1,Assumptions!$X5/12,(SUMIF($D$2:$EE$2,BM$2-1,$D5:$EE5)/12)*(1+XLOOKUP(BM$2,Assumptions!$C$94:$M$94,Assumptions!$C$97:$M$97)))</f>
        <v>2145.279673</v>
      </c>
      <c r="BN5" s="49">
        <f t="array" ref="BN5">IF(BN$2=1,Assumptions!$X5/12,(SUMIF($D$2:$EE$2,BN$2-1,$D5:$EE5)/12)*(1+XLOOKUP(BN$2,Assumptions!$C$94:$M$94,Assumptions!$C$97:$M$97)))</f>
        <v>2145.279673</v>
      </c>
      <c r="BO5" s="49">
        <f t="array" ref="BO5">IF(BO$2=1,Assumptions!$X5/12,(SUMIF($D$2:$EE$2,BO$2-1,$D5:$EE5)/12)*(1+XLOOKUP(BO$2,Assumptions!$C$94:$M$94,Assumptions!$C$97:$M$97)))</f>
        <v>2145.279673</v>
      </c>
      <c r="BP5" s="49">
        <f t="array" ref="BP5">IF(BP$2=1,Assumptions!$X5/12,(SUMIF($D$2:$EE$2,BP$2-1,$D5:$EE5)/12)*(1+XLOOKUP(BP$2,Assumptions!$C$94:$M$94,Assumptions!$C$97:$M$97)))</f>
        <v>2145.279673</v>
      </c>
      <c r="BQ5" s="49">
        <f t="array" ref="BQ5">IF(BQ$2=1,Assumptions!$X5/12,(SUMIF($D$2:$EE$2,BQ$2-1,$D5:$EE5)/12)*(1+XLOOKUP(BQ$2,Assumptions!$C$94:$M$94,Assumptions!$C$97:$M$97)))</f>
        <v>2145.279673</v>
      </c>
      <c r="BR5" s="49">
        <f t="array" ref="BR5">IF(BR$2=1,Assumptions!$X5/12,(SUMIF($D$2:$EE$2,BR$2-1,$D5:$EE5)/12)*(1+XLOOKUP(BR$2,Assumptions!$C$94:$M$94,Assumptions!$C$97:$M$97)))</f>
        <v>2145.279673</v>
      </c>
      <c r="BS5" s="49">
        <f t="array" ref="BS5">IF(BS$2=1,Assumptions!$X5/12,(SUMIF($D$2:$EE$2,BS$2-1,$D5:$EE5)/12)*(1+XLOOKUP(BS$2,Assumptions!$C$94:$M$94,Assumptions!$C$97:$M$97)))</f>
        <v>2145.279673</v>
      </c>
      <c r="BT5" s="49">
        <f t="array" ref="BT5">IF(BT$2=1,Assumptions!$X5/12,(SUMIF($D$2:$EE$2,BT$2-1,$D5:$EE5)/12)*(1+XLOOKUP(BT$2,Assumptions!$C$94:$M$94,Assumptions!$C$97:$M$97)))</f>
        <v>2145.279673</v>
      </c>
      <c r="BU5" s="49">
        <f t="array" ref="BU5">IF(BU$2=1,Assumptions!$X5/12,(SUMIF($D$2:$EE$2,BU$2-1,$D5:$EE5)/12)*(1+XLOOKUP(BU$2,Assumptions!$C$94:$M$94,Assumptions!$C$97:$M$97)))</f>
        <v>2145.279673</v>
      </c>
      <c r="BV5" s="49">
        <f t="array" ref="BV5">IF(BV$2=1,Assumptions!$X5/12,(SUMIF($D$2:$EE$2,BV$2-1,$D5:$EE5)/12)*(1+XLOOKUP(BV$2,Assumptions!$C$94:$M$94,Assumptions!$C$97:$M$97)))</f>
        <v>2145.279673</v>
      </c>
      <c r="BW5" s="49">
        <f t="array" ref="BW5">IF(BW$2=1,Assumptions!$X5/12,(SUMIF($D$2:$EE$2,BW$2-1,$D5:$EE5)/12)*(1+XLOOKUP(BW$2,Assumptions!$C$94:$M$94,Assumptions!$C$97:$M$97)))</f>
        <v>2145.279673</v>
      </c>
      <c r="BX5" s="49">
        <f t="array" ref="BX5">IF(BX$2=1,Assumptions!$X5/12,(SUMIF($D$2:$EE$2,BX$2-1,$D5:$EE5)/12)*(1+XLOOKUP(BX$2,Assumptions!$C$94:$M$94,Assumptions!$C$97:$M$97)))</f>
        <v>2209.638063</v>
      </c>
      <c r="BY5" s="49">
        <f t="array" ref="BY5">IF(BY$2=1,Assumptions!$X5/12,(SUMIF($D$2:$EE$2,BY$2-1,$D5:$EE5)/12)*(1+XLOOKUP(BY$2,Assumptions!$C$94:$M$94,Assumptions!$C$97:$M$97)))</f>
        <v>2209.638063</v>
      </c>
      <c r="BZ5" s="49">
        <f t="array" ref="BZ5">IF(BZ$2=1,Assumptions!$X5/12,(SUMIF($D$2:$EE$2,BZ$2-1,$D5:$EE5)/12)*(1+XLOOKUP(BZ$2,Assumptions!$C$94:$M$94,Assumptions!$C$97:$M$97)))</f>
        <v>2209.638063</v>
      </c>
      <c r="CA5" s="49">
        <f t="array" ref="CA5">IF(CA$2=1,Assumptions!$X5/12,(SUMIF($D$2:$EE$2,CA$2-1,$D5:$EE5)/12)*(1+XLOOKUP(CA$2,Assumptions!$C$94:$M$94,Assumptions!$C$97:$M$97)))</f>
        <v>2209.638063</v>
      </c>
      <c r="CB5" s="49">
        <f t="array" ref="CB5">IF(CB$2=1,Assumptions!$X5/12,(SUMIF($D$2:$EE$2,CB$2-1,$D5:$EE5)/12)*(1+XLOOKUP(CB$2,Assumptions!$C$94:$M$94,Assumptions!$C$97:$M$97)))</f>
        <v>2209.638063</v>
      </c>
      <c r="CC5" s="49">
        <f t="array" ref="CC5">IF(CC$2=1,Assumptions!$X5/12,(SUMIF($D$2:$EE$2,CC$2-1,$D5:$EE5)/12)*(1+XLOOKUP(CC$2,Assumptions!$C$94:$M$94,Assumptions!$C$97:$M$97)))</f>
        <v>2209.638063</v>
      </c>
      <c r="CD5" s="49">
        <f t="array" ref="CD5">IF(CD$2=1,Assumptions!$X5/12,(SUMIF($D$2:$EE$2,CD$2-1,$D5:$EE5)/12)*(1+XLOOKUP(CD$2,Assumptions!$C$94:$M$94,Assumptions!$C$97:$M$97)))</f>
        <v>2209.638063</v>
      </c>
      <c r="CE5" s="49">
        <f t="array" ref="CE5">IF(CE$2=1,Assumptions!$X5/12,(SUMIF($D$2:$EE$2,CE$2-1,$D5:$EE5)/12)*(1+XLOOKUP(CE$2,Assumptions!$C$94:$M$94,Assumptions!$C$97:$M$97)))</f>
        <v>2209.638063</v>
      </c>
      <c r="CF5" s="49">
        <f t="array" ref="CF5">IF(CF$2=1,Assumptions!$X5/12,(SUMIF($D$2:$EE$2,CF$2-1,$D5:$EE5)/12)*(1+XLOOKUP(CF$2,Assumptions!$C$94:$M$94,Assumptions!$C$97:$M$97)))</f>
        <v>2209.638063</v>
      </c>
      <c r="CG5" s="49">
        <f t="array" ref="CG5">IF(CG$2=1,Assumptions!$X5/12,(SUMIF($D$2:$EE$2,CG$2-1,$D5:$EE5)/12)*(1+XLOOKUP(CG$2,Assumptions!$C$94:$M$94,Assumptions!$C$97:$M$97)))</f>
        <v>2209.638063</v>
      </c>
      <c r="CH5" s="49">
        <f t="array" ref="CH5">IF(CH$2=1,Assumptions!$X5/12,(SUMIF($D$2:$EE$2,CH$2-1,$D5:$EE5)/12)*(1+XLOOKUP(CH$2,Assumptions!$C$94:$M$94,Assumptions!$C$97:$M$97)))</f>
        <v>2209.638063</v>
      </c>
      <c r="CI5" s="49">
        <f t="array" ref="CI5">IF(CI$2=1,Assumptions!$X5/12,(SUMIF($D$2:$EE$2,CI$2-1,$D5:$EE5)/12)*(1+XLOOKUP(CI$2,Assumptions!$C$94:$M$94,Assumptions!$C$97:$M$97)))</f>
        <v>2209.638063</v>
      </c>
      <c r="CJ5" s="49">
        <f t="array" ref="CJ5">IF(CJ$2=1,Assumptions!$X5/12,(SUMIF($D$2:$EE$2,CJ$2-1,$D5:$EE5)/12)*(1+XLOOKUP(CJ$2,Assumptions!$C$94:$M$94,Assumptions!$C$97:$M$97)))</f>
        <v>2275.927205</v>
      </c>
      <c r="CK5" s="49">
        <f t="array" ref="CK5">IF(CK$2=1,Assumptions!$X5/12,(SUMIF($D$2:$EE$2,CK$2-1,$D5:$EE5)/12)*(1+XLOOKUP(CK$2,Assumptions!$C$94:$M$94,Assumptions!$C$97:$M$97)))</f>
        <v>2275.927205</v>
      </c>
      <c r="CL5" s="49">
        <f t="array" ref="CL5">IF(CL$2=1,Assumptions!$X5/12,(SUMIF($D$2:$EE$2,CL$2-1,$D5:$EE5)/12)*(1+XLOOKUP(CL$2,Assumptions!$C$94:$M$94,Assumptions!$C$97:$M$97)))</f>
        <v>2275.927205</v>
      </c>
      <c r="CM5" s="49">
        <f t="array" ref="CM5">IF(CM$2=1,Assumptions!$X5/12,(SUMIF($D$2:$EE$2,CM$2-1,$D5:$EE5)/12)*(1+XLOOKUP(CM$2,Assumptions!$C$94:$M$94,Assumptions!$C$97:$M$97)))</f>
        <v>2275.927205</v>
      </c>
      <c r="CN5" s="49">
        <f t="array" ref="CN5">IF(CN$2=1,Assumptions!$X5/12,(SUMIF($D$2:$EE$2,CN$2-1,$D5:$EE5)/12)*(1+XLOOKUP(CN$2,Assumptions!$C$94:$M$94,Assumptions!$C$97:$M$97)))</f>
        <v>2275.927205</v>
      </c>
      <c r="CO5" s="49">
        <f t="array" ref="CO5">IF(CO$2=1,Assumptions!$X5/12,(SUMIF($D$2:$EE$2,CO$2-1,$D5:$EE5)/12)*(1+XLOOKUP(CO$2,Assumptions!$C$94:$M$94,Assumptions!$C$97:$M$97)))</f>
        <v>2275.927205</v>
      </c>
      <c r="CP5" s="49">
        <f t="array" ref="CP5">IF(CP$2=1,Assumptions!$X5/12,(SUMIF($D$2:$EE$2,CP$2-1,$D5:$EE5)/12)*(1+XLOOKUP(CP$2,Assumptions!$C$94:$M$94,Assumptions!$C$97:$M$97)))</f>
        <v>2275.927205</v>
      </c>
      <c r="CQ5" s="49">
        <f t="array" ref="CQ5">IF(CQ$2=1,Assumptions!$X5/12,(SUMIF($D$2:$EE$2,CQ$2-1,$D5:$EE5)/12)*(1+XLOOKUP(CQ$2,Assumptions!$C$94:$M$94,Assumptions!$C$97:$M$97)))</f>
        <v>2275.927205</v>
      </c>
      <c r="CR5" s="49">
        <f t="array" ref="CR5">IF(CR$2=1,Assumptions!$X5/12,(SUMIF($D$2:$EE$2,CR$2-1,$D5:$EE5)/12)*(1+XLOOKUP(CR$2,Assumptions!$C$94:$M$94,Assumptions!$C$97:$M$97)))</f>
        <v>2275.927205</v>
      </c>
      <c r="CS5" s="49">
        <f t="array" ref="CS5">IF(CS$2=1,Assumptions!$X5/12,(SUMIF($D$2:$EE$2,CS$2-1,$D5:$EE5)/12)*(1+XLOOKUP(CS$2,Assumptions!$C$94:$M$94,Assumptions!$C$97:$M$97)))</f>
        <v>2275.927205</v>
      </c>
      <c r="CT5" s="49">
        <f t="array" ref="CT5">IF(CT$2=1,Assumptions!$X5/12,(SUMIF($D$2:$EE$2,CT$2-1,$D5:$EE5)/12)*(1+XLOOKUP(CT$2,Assumptions!$C$94:$M$94,Assumptions!$C$97:$M$97)))</f>
        <v>2275.927205</v>
      </c>
      <c r="CU5" s="49">
        <f t="array" ref="CU5">IF(CU$2=1,Assumptions!$X5/12,(SUMIF($D$2:$EE$2,CU$2-1,$D5:$EE5)/12)*(1+XLOOKUP(CU$2,Assumptions!$C$94:$M$94,Assumptions!$C$97:$M$97)))</f>
        <v>2275.927205</v>
      </c>
      <c r="CV5" s="49">
        <f t="array" ref="CV5">IF(CV$2=1,Assumptions!$X5/12,(SUMIF($D$2:$EE$2,CV$2-1,$D5:$EE5)/12)*(1+XLOOKUP(CV$2,Assumptions!$C$94:$M$94,Assumptions!$C$97:$M$97)))</f>
        <v>2344.205022</v>
      </c>
      <c r="CW5" s="49">
        <f t="array" ref="CW5">IF(CW$2=1,Assumptions!$X5/12,(SUMIF($D$2:$EE$2,CW$2-1,$D5:$EE5)/12)*(1+XLOOKUP(CW$2,Assumptions!$C$94:$M$94,Assumptions!$C$97:$M$97)))</f>
        <v>2344.205022</v>
      </c>
      <c r="CX5" s="49">
        <f t="array" ref="CX5">IF(CX$2=1,Assumptions!$X5/12,(SUMIF($D$2:$EE$2,CX$2-1,$D5:$EE5)/12)*(1+XLOOKUP(CX$2,Assumptions!$C$94:$M$94,Assumptions!$C$97:$M$97)))</f>
        <v>2344.205022</v>
      </c>
      <c r="CY5" s="49">
        <f t="array" ref="CY5">IF(CY$2=1,Assumptions!$X5/12,(SUMIF($D$2:$EE$2,CY$2-1,$D5:$EE5)/12)*(1+XLOOKUP(CY$2,Assumptions!$C$94:$M$94,Assumptions!$C$97:$M$97)))</f>
        <v>2344.205022</v>
      </c>
      <c r="CZ5" s="49">
        <f t="array" ref="CZ5">IF(CZ$2=1,Assumptions!$X5/12,(SUMIF($D$2:$EE$2,CZ$2-1,$D5:$EE5)/12)*(1+XLOOKUP(CZ$2,Assumptions!$C$94:$M$94,Assumptions!$C$97:$M$97)))</f>
        <v>2344.205022</v>
      </c>
      <c r="DA5" s="49">
        <f t="array" ref="DA5">IF(DA$2=1,Assumptions!$X5/12,(SUMIF($D$2:$EE$2,DA$2-1,$D5:$EE5)/12)*(1+XLOOKUP(DA$2,Assumptions!$C$94:$M$94,Assumptions!$C$97:$M$97)))</f>
        <v>2344.205022</v>
      </c>
      <c r="DB5" s="49">
        <f t="array" ref="DB5">IF(DB$2=1,Assumptions!$X5/12,(SUMIF($D$2:$EE$2,DB$2-1,$D5:$EE5)/12)*(1+XLOOKUP(DB$2,Assumptions!$C$94:$M$94,Assumptions!$C$97:$M$97)))</f>
        <v>2344.205022</v>
      </c>
      <c r="DC5" s="49">
        <f t="array" ref="DC5">IF(DC$2=1,Assumptions!$X5/12,(SUMIF($D$2:$EE$2,DC$2-1,$D5:$EE5)/12)*(1+XLOOKUP(DC$2,Assumptions!$C$94:$M$94,Assumptions!$C$97:$M$97)))</f>
        <v>2344.205022</v>
      </c>
      <c r="DD5" s="49">
        <f t="array" ref="DD5">IF(DD$2=1,Assumptions!$X5/12,(SUMIF($D$2:$EE$2,DD$2-1,$D5:$EE5)/12)*(1+XLOOKUP(DD$2,Assumptions!$C$94:$M$94,Assumptions!$C$97:$M$97)))</f>
        <v>2344.205022</v>
      </c>
      <c r="DE5" s="49">
        <f t="array" ref="DE5">IF(DE$2=1,Assumptions!$X5/12,(SUMIF($D$2:$EE$2,DE$2-1,$D5:$EE5)/12)*(1+XLOOKUP(DE$2,Assumptions!$C$94:$M$94,Assumptions!$C$97:$M$97)))</f>
        <v>2344.205022</v>
      </c>
      <c r="DF5" s="49">
        <f t="array" ref="DF5">IF(DF$2=1,Assumptions!$X5/12,(SUMIF($D$2:$EE$2,DF$2-1,$D5:$EE5)/12)*(1+XLOOKUP(DF$2,Assumptions!$C$94:$M$94,Assumptions!$C$97:$M$97)))</f>
        <v>2344.205022</v>
      </c>
      <c r="DG5" s="49">
        <f t="array" ref="DG5">IF(DG$2=1,Assumptions!$X5/12,(SUMIF($D$2:$EE$2,DG$2-1,$D5:$EE5)/12)*(1+XLOOKUP(DG$2,Assumptions!$C$94:$M$94,Assumptions!$C$97:$M$97)))</f>
        <v>2344.205022</v>
      </c>
      <c r="DH5" s="49">
        <f t="array" ref="DH5">IF(DH$2=1,Assumptions!$X5/12,(SUMIF($D$2:$EE$2,DH$2-1,$D5:$EE5)/12)*(1+XLOOKUP(DH$2,Assumptions!$C$94:$M$94,Assumptions!$C$97:$M$97)))</f>
        <v>2414.531172</v>
      </c>
      <c r="DI5" s="49">
        <f t="array" ref="DI5">IF(DI$2=1,Assumptions!$X5/12,(SUMIF($D$2:$EE$2,DI$2-1,$D5:$EE5)/12)*(1+XLOOKUP(DI$2,Assumptions!$C$94:$M$94,Assumptions!$C$97:$M$97)))</f>
        <v>2414.531172</v>
      </c>
      <c r="DJ5" s="49">
        <f t="array" ref="DJ5">IF(DJ$2=1,Assumptions!$X5/12,(SUMIF($D$2:$EE$2,DJ$2-1,$D5:$EE5)/12)*(1+XLOOKUP(DJ$2,Assumptions!$C$94:$M$94,Assumptions!$C$97:$M$97)))</f>
        <v>2414.531172</v>
      </c>
      <c r="DK5" s="49">
        <f t="array" ref="DK5">IF(DK$2=1,Assumptions!$X5/12,(SUMIF($D$2:$EE$2,DK$2-1,$D5:$EE5)/12)*(1+XLOOKUP(DK$2,Assumptions!$C$94:$M$94,Assumptions!$C$97:$M$97)))</f>
        <v>2414.531172</v>
      </c>
      <c r="DL5" s="49">
        <f t="array" ref="DL5">IF(DL$2=1,Assumptions!$X5/12,(SUMIF($D$2:$EE$2,DL$2-1,$D5:$EE5)/12)*(1+XLOOKUP(DL$2,Assumptions!$C$94:$M$94,Assumptions!$C$97:$M$97)))</f>
        <v>2414.531172</v>
      </c>
      <c r="DM5" s="49">
        <f t="array" ref="DM5">IF(DM$2=1,Assumptions!$X5/12,(SUMIF($D$2:$EE$2,DM$2-1,$D5:$EE5)/12)*(1+XLOOKUP(DM$2,Assumptions!$C$94:$M$94,Assumptions!$C$97:$M$97)))</f>
        <v>2414.531172</v>
      </c>
      <c r="DN5" s="49">
        <f t="array" ref="DN5">IF(DN$2=1,Assumptions!$X5/12,(SUMIF($D$2:$EE$2,DN$2-1,$D5:$EE5)/12)*(1+XLOOKUP(DN$2,Assumptions!$C$94:$M$94,Assumptions!$C$97:$M$97)))</f>
        <v>2414.531172</v>
      </c>
      <c r="DO5" s="49">
        <f t="array" ref="DO5">IF(DO$2=1,Assumptions!$X5/12,(SUMIF($D$2:$EE$2,DO$2-1,$D5:$EE5)/12)*(1+XLOOKUP(DO$2,Assumptions!$C$94:$M$94,Assumptions!$C$97:$M$97)))</f>
        <v>2414.531172</v>
      </c>
      <c r="DP5" s="49">
        <f t="array" ref="DP5">IF(DP$2=1,Assumptions!$X5/12,(SUMIF($D$2:$EE$2,DP$2-1,$D5:$EE5)/12)*(1+XLOOKUP(DP$2,Assumptions!$C$94:$M$94,Assumptions!$C$97:$M$97)))</f>
        <v>2414.531172</v>
      </c>
      <c r="DQ5" s="49">
        <f t="array" ref="DQ5">IF(DQ$2=1,Assumptions!$X5/12,(SUMIF($D$2:$EE$2,DQ$2-1,$D5:$EE5)/12)*(1+XLOOKUP(DQ$2,Assumptions!$C$94:$M$94,Assumptions!$C$97:$M$97)))</f>
        <v>2414.531172</v>
      </c>
      <c r="DR5" s="49">
        <f t="array" ref="DR5">IF(DR$2=1,Assumptions!$X5/12,(SUMIF($D$2:$EE$2,DR$2-1,$D5:$EE5)/12)*(1+XLOOKUP(DR$2,Assumptions!$C$94:$M$94,Assumptions!$C$97:$M$97)))</f>
        <v>2414.531172</v>
      </c>
      <c r="DS5" s="49">
        <f t="array" ref="DS5">IF(DS$2=1,Assumptions!$X5/12,(SUMIF($D$2:$EE$2,DS$2-1,$D5:$EE5)/12)*(1+XLOOKUP(DS$2,Assumptions!$C$94:$M$94,Assumptions!$C$97:$M$97)))</f>
        <v>2414.531172</v>
      </c>
      <c r="DT5" s="49">
        <f t="array" ref="DT5">IF(DT$2=1,Assumptions!$X5/12,(SUMIF($D$2:$EE$2,DT$2-1,$D5:$EE5)/12)*(1+XLOOKUP(DT$2,Assumptions!$C$94:$M$94,Assumptions!$C$97:$M$97)))</f>
        <v>2486.967107</v>
      </c>
      <c r="DU5" s="49">
        <f t="array" ref="DU5">IF(DU$2=1,Assumptions!$X5/12,(SUMIF($D$2:$EE$2,DU$2-1,$D5:$EE5)/12)*(1+XLOOKUP(DU$2,Assumptions!$C$94:$M$94,Assumptions!$C$97:$M$97)))</f>
        <v>2486.967107</v>
      </c>
      <c r="DV5" s="49">
        <f t="array" ref="DV5">IF(DV$2=1,Assumptions!$X5/12,(SUMIF($D$2:$EE$2,DV$2-1,$D5:$EE5)/12)*(1+XLOOKUP(DV$2,Assumptions!$C$94:$M$94,Assumptions!$C$97:$M$97)))</f>
        <v>2486.967107</v>
      </c>
      <c r="DW5" s="49">
        <f t="array" ref="DW5">IF(DW$2=1,Assumptions!$X5/12,(SUMIF($D$2:$EE$2,DW$2-1,$D5:$EE5)/12)*(1+XLOOKUP(DW$2,Assumptions!$C$94:$M$94,Assumptions!$C$97:$M$97)))</f>
        <v>2486.967107</v>
      </c>
      <c r="DX5" s="49">
        <f t="array" ref="DX5">IF(DX$2=1,Assumptions!$X5/12,(SUMIF($D$2:$EE$2,DX$2-1,$D5:$EE5)/12)*(1+XLOOKUP(DX$2,Assumptions!$C$94:$M$94,Assumptions!$C$97:$M$97)))</f>
        <v>2486.967107</v>
      </c>
      <c r="DY5" s="49">
        <f t="array" ref="DY5">IF(DY$2=1,Assumptions!$X5/12,(SUMIF($D$2:$EE$2,DY$2-1,$D5:$EE5)/12)*(1+XLOOKUP(DY$2,Assumptions!$C$94:$M$94,Assumptions!$C$97:$M$97)))</f>
        <v>2486.967107</v>
      </c>
      <c r="DZ5" s="49">
        <f t="array" ref="DZ5">IF(DZ$2=1,Assumptions!$X5/12,(SUMIF($D$2:$EE$2,DZ$2-1,$D5:$EE5)/12)*(1+XLOOKUP(DZ$2,Assumptions!$C$94:$M$94,Assumptions!$C$97:$M$97)))</f>
        <v>2486.967107</v>
      </c>
      <c r="EA5" s="49">
        <f t="array" ref="EA5">IF(EA$2=1,Assumptions!$X5/12,(SUMIF($D$2:$EE$2,EA$2-1,$D5:$EE5)/12)*(1+XLOOKUP(EA$2,Assumptions!$C$94:$M$94,Assumptions!$C$97:$M$97)))</f>
        <v>2486.967107</v>
      </c>
      <c r="EB5" s="49">
        <f t="array" ref="EB5">IF(EB$2=1,Assumptions!$X5/12,(SUMIF($D$2:$EE$2,EB$2-1,$D5:$EE5)/12)*(1+XLOOKUP(EB$2,Assumptions!$C$94:$M$94,Assumptions!$C$97:$M$97)))</f>
        <v>2486.967107</v>
      </c>
      <c r="EC5" s="49">
        <f t="array" ref="EC5">IF(EC$2=1,Assumptions!$X5/12,(SUMIF($D$2:$EE$2,EC$2-1,$D5:$EE5)/12)*(1+XLOOKUP(EC$2,Assumptions!$C$94:$M$94,Assumptions!$C$97:$M$97)))</f>
        <v>2486.967107</v>
      </c>
      <c r="ED5" s="49">
        <f t="array" ref="ED5">IF(ED$2=1,Assumptions!$X5/12,(SUMIF($D$2:$EE$2,ED$2-1,$D5:$EE5)/12)*(1+XLOOKUP(ED$2,Assumptions!$C$94:$M$94,Assumptions!$C$97:$M$97)))</f>
        <v>2486.967107</v>
      </c>
      <c r="EE5" s="49">
        <f t="array" ref="EE5">IF(EE$2=1,Assumptions!$X5/12,(SUMIF($D$2:$EE$2,EE$2-1,$D5:$EE5)/12)*(1+XLOOKUP(EE$2,Assumptions!$C$94:$M$94,Assumptions!$C$97:$M$97)))</f>
        <v>2486.967107</v>
      </c>
    </row>
    <row r="6" ht="15.75" customHeight="1">
      <c r="A6" s="1"/>
      <c r="B6" s="1"/>
      <c r="C6" s="1" t="str">
        <f>Assumptions!R6</f>
        <v>1BR A (103, 203, 303)</v>
      </c>
      <c r="D6" s="49">
        <f t="array" ref="D6">IF(D$2=1,Assumptions!$X6/12,(SUMIF($D$2:$EE$2,D$2-1,$D6:$EE6)/12)*(1+XLOOKUP(D$2,Assumptions!$C$94:$M$94,Assumptions!$C$97:$M$97)))</f>
        <v>3754.35</v>
      </c>
      <c r="E6" s="49">
        <f t="array" ref="E6">IF(E$2=1,Assumptions!$X6/12,(SUMIF($D$2:$EE$2,E$2-1,$D6:$EE6)/12)*(1+XLOOKUP(E$2,Assumptions!$C$94:$M$94,Assumptions!$C$97:$M$97)))</f>
        <v>3754.35</v>
      </c>
      <c r="F6" s="49">
        <f t="array" ref="F6">IF(F$2=1,Assumptions!$X6/12,(SUMIF($D$2:$EE$2,F$2-1,$D6:$EE6)/12)*(1+XLOOKUP(F$2,Assumptions!$C$94:$M$94,Assumptions!$C$97:$M$97)))</f>
        <v>3754.35</v>
      </c>
      <c r="G6" s="49">
        <f t="array" ref="G6">IF(G$2=1,Assumptions!$X6/12,(SUMIF($D$2:$EE$2,G$2-1,$D6:$EE6)/12)*(1+XLOOKUP(G$2,Assumptions!$C$94:$M$94,Assumptions!$C$97:$M$97)))</f>
        <v>3754.35</v>
      </c>
      <c r="H6" s="49">
        <f t="array" ref="H6">IF(H$2=1,Assumptions!$X6/12,(SUMIF($D$2:$EE$2,H$2-1,$D6:$EE6)/12)*(1+XLOOKUP(H$2,Assumptions!$C$94:$M$94,Assumptions!$C$97:$M$97)))</f>
        <v>3754.35</v>
      </c>
      <c r="I6" s="49">
        <f t="array" ref="I6">IF(I$2=1,Assumptions!$X6/12,(SUMIF($D$2:$EE$2,I$2-1,$D6:$EE6)/12)*(1+XLOOKUP(I$2,Assumptions!$C$94:$M$94,Assumptions!$C$97:$M$97)))</f>
        <v>3754.35</v>
      </c>
      <c r="J6" s="49">
        <f t="array" ref="J6">IF(J$2=1,Assumptions!$X6/12,(SUMIF($D$2:$EE$2,J$2-1,$D6:$EE6)/12)*(1+XLOOKUP(J$2,Assumptions!$C$94:$M$94,Assumptions!$C$97:$M$97)))</f>
        <v>3754.35</v>
      </c>
      <c r="K6" s="49">
        <f t="array" ref="K6">IF(K$2=1,Assumptions!$X6/12,(SUMIF($D$2:$EE$2,K$2-1,$D6:$EE6)/12)*(1+XLOOKUP(K$2,Assumptions!$C$94:$M$94,Assumptions!$C$97:$M$97)))</f>
        <v>3754.35</v>
      </c>
      <c r="L6" s="49">
        <f t="array" ref="L6">IF(L$2=1,Assumptions!$X6/12,(SUMIF($D$2:$EE$2,L$2-1,$D6:$EE6)/12)*(1+XLOOKUP(L$2,Assumptions!$C$94:$M$94,Assumptions!$C$97:$M$97)))</f>
        <v>3754.35</v>
      </c>
      <c r="M6" s="49">
        <f t="array" ref="M6">IF(M$2=1,Assumptions!$X6/12,(SUMIF($D$2:$EE$2,M$2-1,$D6:$EE6)/12)*(1+XLOOKUP(M$2,Assumptions!$C$94:$M$94,Assumptions!$C$97:$M$97)))</f>
        <v>3754.35</v>
      </c>
      <c r="N6" s="49">
        <f t="array" ref="N6">IF(N$2=1,Assumptions!$X6/12,(SUMIF($D$2:$EE$2,N$2-1,$D6:$EE6)/12)*(1+XLOOKUP(N$2,Assumptions!$C$94:$M$94,Assumptions!$C$97:$M$97)))</f>
        <v>3754.35</v>
      </c>
      <c r="O6" s="49">
        <f t="array" ref="O6">IF(O$2=1,Assumptions!$X6/12,(SUMIF($D$2:$EE$2,O$2-1,$D6:$EE6)/12)*(1+XLOOKUP(O$2,Assumptions!$C$94:$M$94,Assumptions!$C$97:$M$97)))</f>
        <v>3754.35</v>
      </c>
      <c r="P6" s="49">
        <f t="array" ref="P6">IF(P$2=1,Assumptions!$X6/12,(SUMIF($D$2:$EE$2,P$2-1,$D6:$EE6)/12)*(1+XLOOKUP(P$2,Assumptions!$C$94:$M$94,Assumptions!$C$97:$M$97)))</f>
        <v>3829.437</v>
      </c>
      <c r="Q6" s="49">
        <f t="array" ref="Q6">IF(Q$2=1,Assumptions!$X6/12,(SUMIF($D$2:$EE$2,Q$2-1,$D6:$EE6)/12)*(1+XLOOKUP(Q$2,Assumptions!$C$94:$M$94,Assumptions!$C$97:$M$97)))</f>
        <v>3829.437</v>
      </c>
      <c r="R6" s="49">
        <f t="array" ref="R6">IF(R$2=1,Assumptions!$X6/12,(SUMIF($D$2:$EE$2,R$2-1,$D6:$EE6)/12)*(1+XLOOKUP(R$2,Assumptions!$C$94:$M$94,Assumptions!$C$97:$M$97)))</f>
        <v>3829.437</v>
      </c>
      <c r="S6" s="49">
        <f t="array" ref="S6">IF(S$2=1,Assumptions!$X6/12,(SUMIF($D$2:$EE$2,S$2-1,$D6:$EE6)/12)*(1+XLOOKUP(S$2,Assumptions!$C$94:$M$94,Assumptions!$C$97:$M$97)))</f>
        <v>3829.437</v>
      </c>
      <c r="T6" s="49">
        <f t="array" ref="T6">IF(T$2=1,Assumptions!$X6/12,(SUMIF($D$2:$EE$2,T$2-1,$D6:$EE6)/12)*(1+XLOOKUP(T$2,Assumptions!$C$94:$M$94,Assumptions!$C$97:$M$97)))</f>
        <v>3829.437</v>
      </c>
      <c r="U6" s="49">
        <f t="array" ref="U6">IF(U$2=1,Assumptions!$X6/12,(SUMIF($D$2:$EE$2,U$2-1,$D6:$EE6)/12)*(1+XLOOKUP(U$2,Assumptions!$C$94:$M$94,Assumptions!$C$97:$M$97)))</f>
        <v>3829.437</v>
      </c>
      <c r="V6" s="49">
        <f t="array" ref="V6">IF(V$2=1,Assumptions!$X6/12,(SUMIF($D$2:$EE$2,V$2-1,$D6:$EE6)/12)*(1+XLOOKUP(V$2,Assumptions!$C$94:$M$94,Assumptions!$C$97:$M$97)))</f>
        <v>3829.437</v>
      </c>
      <c r="W6" s="49">
        <f t="array" ref="W6">IF(W$2=1,Assumptions!$X6/12,(SUMIF($D$2:$EE$2,W$2-1,$D6:$EE6)/12)*(1+XLOOKUP(W$2,Assumptions!$C$94:$M$94,Assumptions!$C$97:$M$97)))</f>
        <v>3829.437</v>
      </c>
      <c r="X6" s="49">
        <f t="array" ref="X6">IF(X$2=1,Assumptions!$X6/12,(SUMIF($D$2:$EE$2,X$2-1,$D6:$EE6)/12)*(1+XLOOKUP(X$2,Assumptions!$C$94:$M$94,Assumptions!$C$97:$M$97)))</f>
        <v>3829.437</v>
      </c>
      <c r="Y6" s="49">
        <f t="array" ref="Y6">IF(Y$2=1,Assumptions!$X6/12,(SUMIF($D$2:$EE$2,Y$2-1,$D6:$EE6)/12)*(1+XLOOKUP(Y$2,Assumptions!$C$94:$M$94,Assumptions!$C$97:$M$97)))</f>
        <v>3829.437</v>
      </c>
      <c r="Z6" s="49">
        <f t="array" ref="Z6">IF(Z$2=1,Assumptions!$X6/12,(SUMIF($D$2:$EE$2,Z$2-1,$D6:$EE6)/12)*(1+XLOOKUP(Z$2,Assumptions!$C$94:$M$94,Assumptions!$C$97:$M$97)))</f>
        <v>3829.437</v>
      </c>
      <c r="AA6" s="49">
        <f t="array" ref="AA6">IF(AA$2=1,Assumptions!$X6/12,(SUMIF($D$2:$EE$2,AA$2-1,$D6:$EE6)/12)*(1+XLOOKUP(AA$2,Assumptions!$C$94:$M$94,Assumptions!$C$97:$M$97)))</f>
        <v>3829.437</v>
      </c>
      <c r="AB6" s="49">
        <f t="array" ref="AB6">IF(AB$2=1,Assumptions!$X6/12,(SUMIF($D$2:$EE$2,AB$2-1,$D6:$EE6)/12)*(1+XLOOKUP(AB$2,Assumptions!$C$94:$M$94,Assumptions!$C$97:$M$97)))</f>
        <v>3906.02574</v>
      </c>
      <c r="AC6" s="49">
        <f t="array" ref="AC6">IF(AC$2=1,Assumptions!$X6/12,(SUMIF($D$2:$EE$2,AC$2-1,$D6:$EE6)/12)*(1+XLOOKUP(AC$2,Assumptions!$C$94:$M$94,Assumptions!$C$97:$M$97)))</f>
        <v>3906.02574</v>
      </c>
      <c r="AD6" s="49">
        <f t="array" ref="AD6">IF(AD$2=1,Assumptions!$X6/12,(SUMIF($D$2:$EE$2,AD$2-1,$D6:$EE6)/12)*(1+XLOOKUP(AD$2,Assumptions!$C$94:$M$94,Assumptions!$C$97:$M$97)))</f>
        <v>3906.02574</v>
      </c>
      <c r="AE6" s="49">
        <f t="array" ref="AE6">IF(AE$2=1,Assumptions!$X6/12,(SUMIF($D$2:$EE$2,AE$2-1,$D6:$EE6)/12)*(1+XLOOKUP(AE$2,Assumptions!$C$94:$M$94,Assumptions!$C$97:$M$97)))</f>
        <v>3906.02574</v>
      </c>
      <c r="AF6" s="49">
        <f t="array" ref="AF6">IF(AF$2=1,Assumptions!$X6/12,(SUMIF($D$2:$EE$2,AF$2-1,$D6:$EE6)/12)*(1+XLOOKUP(AF$2,Assumptions!$C$94:$M$94,Assumptions!$C$97:$M$97)))</f>
        <v>3906.02574</v>
      </c>
      <c r="AG6" s="49">
        <f t="array" ref="AG6">IF(AG$2=1,Assumptions!$X6/12,(SUMIF($D$2:$EE$2,AG$2-1,$D6:$EE6)/12)*(1+XLOOKUP(AG$2,Assumptions!$C$94:$M$94,Assumptions!$C$97:$M$97)))</f>
        <v>3906.02574</v>
      </c>
      <c r="AH6" s="49">
        <f t="array" ref="AH6">IF(AH$2=1,Assumptions!$X6/12,(SUMIF($D$2:$EE$2,AH$2-1,$D6:$EE6)/12)*(1+XLOOKUP(AH$2,Assumptions!$C$94:$M$94,Assumptions!$C$97:$M$97)))</f>
        <v>3906.02574</v>
      </c>
      <c r="AI6" s="49">
        <f t="array" ref="AI6">IF(AI$2=1,Assumptions!$X6/12,(SUMIF($D$2:$EE$2,AI$2-1,$D6:$EE6)/12)*(1+XLOOKUP(AI$2,Assumptions!$C$94:$M$94,Assumptions!$C$97:$M$97)))</f>
        <v>3906.02574</v>
      </c>
      <c r="AJ6" s="49">
        <f t="array" ref="AJ6">IF(AJ$2=1,Assumptions!$X6/12,(SUMIF($D$2:$EE$2,AJ$2-1,$D6:$EE6)/12)*(1+XLOOKUP(AJ$2,Assumptions!$C$94:$M$94,Assumptions!$C$97:$M$97)))</f>
        <v>3906.02574</v>
      </c>
      <c r="AK6" s="49">
        <f t="array" ref="AK6">IF(AK$2=1,Assumptions!$X6/12,(SUMIF($D$2:$EE$2,AK$2-1,$D6:$EE6)/12)*(1+XLOOKUP(AK$2,Assumptions!$C$94:$M$94,Assumptions!$C$97:$M$97)))</f>
        <v>3906.02574</v>
      </c>
      <c r="AL6" s="49">
        <f t="array" ref="AL6">IF(AL$2=1,Assumptions!$X6/12,(SUMIF($D$2:$EE$2,AL$2-1,$D6:$EE6)/12)*(1+XLOOKUP(AL$2,Assumptions!$C$94:$M$94,Assumptions!$C$97:$M$97)))</f>
        <v>3906.02574</v>
      </c>
      <c r="AM6" s="49">
        <f t="array" ref="AM6">IF(AM$2=1,Assumptions!$X6/12,(SUMIF($D$2:$EE$2,AM$2-1,$D6:$EE6)/12)*(1+XLOOKUP(AM$2,Assumptions!$C$94:$M$94,Assumptions!$C$97:$M$97)))</f>
        <v>3906.02574</v>
      </c>
      <c r="AN6" s="49">
        <f t="array" ref="AN6">IF(AN$2=1,Assumptions!$X6/12,(SUMIF($D$2:$EE$2,AN$2-1,$D6:$EE6)/12)*(1+XLOOKUP(AN$2,Assumptions!$C$94:$M$94,Assumptions!$C$97:$M$97)))</f>
        <v>3984.146255</v>
      </c>
      <c r="AO6" s="49">
        <f t="array" ref="AO6">IF(AO$2=1,Assumptions!$X6/12,(SUMIF($D$2:$EE$2,AO$2-1,$D6:$EE6)/12)*(1+XLOOKUP(AO$2,Assumptions!$C$94:$M$94,Assumptions!$C$97:$M$97)))</f>
        <v>3984.146255</v>
      </c>
      <c r="AP6" s="49">
        <f t="array" ref="AP6">IF(AP$2=1,Assumptions!$X6/12,(SUMIF($D$2:$EE$2,AP$2-1,$D6:$EE6)/12)*(1+XLOOKUP(AP$2,Assumptions!$C$94:$M$94,Assumptions!$C$97:$M$97)))</f>
        <v>3984.146255</v>
      </c>
      <c r="AQ6" s="49">
        <f t="array" ref="AQ6">IF(AQ$2=1,Assumptions!$X6/12,(SUMIF($D$2:$EE$2,AQ$2-1,$D6:$EE6)/12)*(1+XLOOKUP(AQ$2,Assumptions!$C$94:$M$94,Assumptions!$C$97:$M$97)))</f>
        <v>3984.146255</v>
      </c>
      <c r="AR6" s="49">
        <f t="array" ref="AR6">IF(AR$2=1,Assumptions!$X6/12,(SUMIF($D$2:$EE$2,AR$2-1,$D6:$EE6)/12)*(1+XLOOKUP(AR$2,Assumptions!$C$94:$M$94,Assumptions!$C$97:$M$97)))</f>
        <v>3984.146255</v>
      </c>
      <c r="AS6" s="49">
        <f t="array" ref="AS6">IF(AS$2=1,Assumptions!$X6/12,(SUMIF($D$2:$EE$2,AS$2-1,$D6:$EE6)/12)*(1+XLOOKUP(AS$2,Assumptions!$C$94:$M$94,Assumptions!$C$97:$M$97)))</f>
        <v>3984.146255</v>
      </c>
      <c r="AT6" s="49">
        <f t="array" ref="AT6">IF(AT$2=1,Assumptions!$X6/12,(SUMIF($D$2:$EE$2,AT$2-1,$D6:$EE6)/12)*(1+XLOOKUP(AT$2,Assumptions!$C$94:$M$94,Assumptions!$C$97:$M$97)))</f>
        <v>3984.146255</v>
      </c>
      <c r="AU6" s="49">
        <f t="array" ref="AU6">IF(AU$2=1,Assumptions!$X6/12,(SUMIF($D$2:$EE$2,AU$2-1,$D6:$EE6)/12)*(1+XLOOKUP(AU$2,Assumptions!$C$94:$M$94,Assumptions!$C$97:$M$97)))</f>
        <v>3984.146255</v>
      </c>
      <c r="AV6" s="49">
        <f t="array" ref="AV6">IF(AV$2=1,Assumptions!$X6/12,(SUMIF($D$2:$EE$2,AV$2-1,$D6:$EE6)/12)*(1+XLOOKUP(AV$2,Assumptions!$C$94:$M$94,Assumptions!$C$97:$M$97)))</f>
        <v>3984.146255</v>
      </c>
      <c r="AW6" s="49">
        <f t="array" ref="AW6">IF(AW$2=1,Assumptions!$X6/12,(SUMIF($D$2:$EE$2,AW$2-1,$D6:$EE6)/12)*(1+XLOOKUP(AW$2,Assumptions!$C$94:$M$94,Assumptions!$C$97:$M$97)))</f>
        <v>3984.146255</v>
      </c>
      <c r="AX6" s="49">
        <f t="array" ref="AX6">IF(AX$2=1,Assumptions!$X6/12,(SUMIF($D$2:$EE$2,AX$2-1,$D6:$EE6)/12)*(1+XLOOKUP(AX$2,Assumptions!$C$94:$M$94,Assumptions!$C$97:$M$97)))</f>
        <v>3984.146255</v>
      </c>
      <c r="AY6" s="49">
        <f t="array" ref="AY6">IF(AY$2=1,Assumptions!$X6/12,(SUMIF($D$2:$EE$2,AY$2-1,$D6:$EE6)/12)*(1+XLOOKUP(AY$2,Assumptions!$C$94:$M$94,Assumptions!$C$97:$M$97)))</f>
        <v>3984.146255</v>
      </c>
      <c r="AZ6" s="49">
        <f t="array" ref="AZ6">IF(AZ$2=1,Assumptions!$X6/12,(SUMIF($D$2:$EE$2,AZ$2-1,$D6:$EE6)/12)*(1+XLOOKUP(AZ$2,Assumptions!$C$94:$M$94,Assumptions!$C$97:$M$97)))</f>
        <v>4103.670642</v>
      </c>
      <c r="BA6" s="49">
        <f t="array" ref="BA6">IF(BA$2=1,Assumptions!$X6/12,(SUMIF($D$2:$EE$2,BA$2-1,$D6:$EE6)/12)*(1+XLOOKUP(BA$2,Assumptions!$C$94:$M$94,Assumptions!$C$97:$M$97)))</f>
        <v>4103.670642</v>
      </c>
      <c r="BB6" s="49">
        <f t="array" ref="BB6">IF(BB$2=1,Assumptions!$X6/12,(SUMIF($D$2:$EE$2,BB$2-1,$D6:$EE6)/12)*(1+XLOOKUP(BB$2,Assumptions!$C$94:$M$94,Assumptions!$C$97:$M$97)))</f>
        <v>4103.670642</v>
      </c>
      <c r="BC6" s="49">
        <f t="array" ref="BC6">IF(BC$2=1,Assumptions!$X6/12,(SUMIF($D$2:$EE$2,BC$2-1,$D6:$EE6)/12)*(1+XLOOKUP(BC$2,Assumptions!$C$94:$M$94,Assumptions!$C$97:$M$97)))</f>
        <v>4103.670642</v>
      </c>
      <c r="BD6" s="49">
        <f t="array" ref="BD6">IF(BD$2=1,Assumptions!$X6/12,(SUMIF($D$2:$EE$2,BD$2-1,$D6:$EE6)/12)*(1+XLOOKUP(BD$2,Assumptions!$C$94:$M$94,Assumptions!$C$97:$M$97)))</f>
        <v>4103.670642</v>
      </c>
      <c r="BE6" s="49">
        <f t="array" ref="BE6">IF(BE$2=1,Assumptions!$X6/12,(SUMIF($D$2:$EE$2,BE$2-1,$D6:$EE6)/12)*(1+XLOOKUP(BE$2,Assumptions!$C$94:$M$94,Assumptions!$C$97:$M$97)))</f>
        <v>4103.670642</v>
      </c>
      <c r="BF6" s="49">
        <f t="array" ref="BF6">IF(BF$2=1,Assumptions!$X6/12,(SUMIF($D$2:$EE$2,BF$2-1,$D6:$EE6)/12)*(1+XLOOKUP(BF$2,Assumptions!$C$94:$M$94,Assumptions!$C$97:$M$97)))</f>
        <v>4103.670642</v>
      </c>
      <c r="BG6" s="49">
        <f t="array" ref="BG6">IF(BG$2=1,Assumptions!$X6/12,(SUMIF($D$2:$EE$2,BG$2-1,$D6:$EE6)/12)*(1+XLOOKUP(BG$2,Assumptions!$C$94:$M$94,Assumptions!$C$97:$M$97)))</f>
        <v>4103.670642</v>
      </c>
      <c r="BH6" s="49">
        <f t="array" ref="BH6">IF(BH$2=1,Assumptions!$X6/12,(SUMIF($D$2:$EE$2,BH$2-1,$D6:$EE6)/12)*(1+XLOOKUP(BH$2,Assumptions!$C$94:$M$94,Assumptions!$C$97:$M$97)))</f>
        <v>4103.670642</v>
      </c>
      <c r="BI6" s="49">
        <f t="array" ref="BI6">IF(BI$2=1,Assumptions!$X6/12,(SUMIF($D$2:$EE$2,BI$2-1,$D6:$EE6)/12)*(1+XLOOKUP(BI$2,Assumptions!$C$94:$M$94,Assumptions!$C$97:$M$97)))</f>
        <v>4103.670642</v>
      </c>
      <c r="BJ6" s="49">
        <f t="array" ref="BJ6">IF(BJ$2=1,Assumptions!$X6/12,(SUMIF($D$2:$EE$2,BJ$2-1,$D6:$EE6)/12)*(1+XLOOKUP(BJ$2,Assumptions!$C$94:$M$94,Assumptions!$C$97:$M$97)))</f>
        <v>4103.670642</v>
      </c>
      <c r="BK6" s="49">
        <f t="array" ref="BK6">IF(BK$2=1,Assumptions!$X6/12,(SUMIF($D$2:$EE$2,BK$2-1,$D6:$EE6)/12)*(1+XLOOKUP(BK$2,Assumptions!$C$94:$M$94,Assumptions!$C$97:$M$97)))</f>
        <v>4103.670642</v>
      </c>
      <c r="BL6" s="49">
        <f t="array" ref="BL6">IF(BL$2=1,Assumptions!$X6/12,(SUMIF($D$2:$EE$2,BL$2-1,$D6:$EE6)/12)*(1+XLOOKUP(BL$2,Assumptions!$C$94:$M$94,Assumptions!$C$97:$M$97)))</f>
        <v>4226.780762</v>
      </c>
      <c r="BM6" s="49">
        <f t="array" ref="BM6">IF(BM$2=1,Assumptions!$X6/12,(SUMIF($D$2:$EE$2,BM$2-1,$D6:$EE6)/12)*(1+XLOOKUP(BM$2,Assumptions!$C$94:$M$94,Assumptions!$C$97:$M$97)))</f>
        <v>4226.780762</v>
      </c>
      <c r="BN6" s="49">
        <f t="array" ref="BN6">IF(BN$2=1,Assumptions!$X6/12,(SUMIF($D$2:$EE$2,BN$2-1,$D6:$EE6)/12)*(1+XLOOKUP(BN$2,Assumptions!$C$94:$M$94,Assumptions!$C$97:$M$97)))</f>
        <v>4226.780762</v>
      </c>
      <c r="BO6" s="49">
        <f t="array" ref="BO6">IF(BO$2=1,Assumptions!$X6/12,(SUMIF($D$2:$EE$2,BO$2-1,$D6:$EE6)/12)*(1+XLOOKUP(BO$2,Assumptions!$C$94:$M$94,Assumptions!$C$97:$M$97)))</f>
        <v>4226.780762</v>
      </c>
      <c r="BP6" s="49">
        <f t="array" ref="BP6">IF(BP$2=1,Assumptions!$X6/12,(SUMIF($D$2:$EE$2,BP$2-1,$D6:$EE6)/12)*(1+XLOOKUP(BP$2,Assumptions!$C$94:$M$94,Assumptions!$C$97:$M$97)))</f>
        <v>4226.780762</v>
      </c>
      <c r="BQ6" s="49">
        <f t="array" ref="BQ6">IF(BQ$2=1,Assumptions!$X6/12,(SUMIF($D$2:$EE$2,BQ$2-1,$D6:$EE6)/12)*(1+XLOOKUP(BQ$2,Assumptions!$C$94:$M$94,Assumptions!$C$97:$M$97)))</f>
        <v>4226.780762</v>
      </c>
      <c r="BR6" s="49">
        <f t="array" ref="BR6">IF(BR$2=1,Assumptions!$X6/12,(SUMIF($D$2:$EE$2,BR$2-1,$D6:$EE6)/12)*(1+XLOOKUP(BR$2,Assumptions!$C$94:$M$94,Assumptions!$C$97:$M$97)))</f>
        <v>4226.780762</v>
      </c>
      <c r="BS6" s="49">
        <f t="array" ref="BS6">IF(BS$2=1,Assumptions!$X6/12,(SUMIF($D$2:$EE$2,BS$2-1,$D6:$EE6)/12)*(1+XLOOKUP(BS$2,Assumptions!$C$94:$M$94,Assumptions!$C$97:$M$97)))</f>
        <v>4226.780762</v>
      </c>
      <c r="BT6" s="49">
        <f t="array" ref="BT6">IF(BT$2=1,Assumptions!$X6/12,(SUMIF($D$2:$EE$2,BT$2-1,$D6:$EE6)/12)*(1+XLOOKUP(BT$2,Assumptions!$C$94:$M$94,Assumptions!$C$97:$M$97)))</f>
        <v>4226.780762</v>
      </c>
      <c r="BU6" s="49">
        <f t="array" ref="BU6">IF(BU$2=1,Assumptions!$X6/12,(SUMIF($D$2:$EE$2,BU$2-1,$D6:$EE6)/12)*(1+XLOOKUP(BU$2,Assumptions!$C$94:$M$94,Assumptions!$C$97:$M$97)))</f>
        <v>4226.780762</v>
      </c>
      <c r="BV6" s="49">
        <f t="array" ref="BV6">IF(BV$2=1,Assumptions!$X6/12,(SUMIF($D$2:$EE$2,BV$2-1,$D6:$EE6)/12)*(1+XLOOKUP(BV$2,Assumptions!$C$94:$M$94,Assumptions!$C$97:$M$97)))</f>
        <v>4226.780762</v>
      </c>
      <c r="BW6" s="49">
        <f t="array" ref="BW6">IF(BW$2=1,Assumptions!$X6/12,(SUMIF($D$2:$EE$2,BW$2-1,$D6:$EE6)/12)*(1+XLOOKUP(BW$2,Assumptions!$C$94:$M$94,Assumptions!$C$97:$M$97)))</f>
        <v>4226.780762</v>
      </c>
      <c r="BX6" s="49">
        <f t="array" ref="BX6">IF(BX$2=1,Assumptions!$X6/12,(SUMIF($D$2:$EE$2,BX$2-1,$D6:$EE6)/12)*(1+XLOOKUP(BX$2,Assumptions!$C$94:$M$94,Assumptions!$C$97:$M$97)))</f>
        <v>4353.584185</v>
      </c>
      <c r="BY6" s="49">
        <f t="array" ref="BY6">IF(BY$2=1,Assumptions!$X6/12,(SUMIF($D$2:$EE$2,BY$2-1,$D6:$EE6)/12)*(1+XLOOKUP(BY$2,Assumptions!$C$94:$M$94,Assumptions!$C$97:$M$97)))</f>
        <v>4353.584185</v>
      </c>
      <c r="BZ6" s="49">
        <f t="array" ref="BZ6">IF(BZ$2=1,Assumptions!$X6/12,(SUMIF($D$2:$EE$2,BZ$2-1,$D6:$EE6)/12)*(1+XLOOKUP(BZ$2,Assumptions!$C$94:$M$94,Assumptions!$C$97:$M$97)))</f>
        <v>4353.584185</v>
      </c>
      <c r="CA6" s="49">
        <f t="array" ref="CA6">IF(CA$2=1,Assumptions!$X6/12,(SUMIF($D$2:$EE$2,CA$2-1,$D6:$EE6)/12)*(1+XLOOKUP(CA$2,Assumptions!$C$94:$M$94,Assumptions!$C$97:$M$97)))</f>
        <v>4353.584185</v>
      </c>
      <c r="CB6" s="49">
        <f t="array" ref="CB6">IF(CB$2=1,Assumptions!$X6/12,(SUMIF($D$2:$EE$2,CB$2-1,$D6:$EE6)/12)*(1+XLOOKUP(CB$2,Assumptions!$C$94:$M$94,Assumptions!$C$97:$M$97)))</f>
        <v>4353.584185</v>
      </c>
      <c r="CC6" s="49">
        <f t="array" ref="CC6">IF(CC$2=1,Assumptions!$X6/12,(SUMIF($D$2:$EE$2,CC$2-1,$D6:$EE6)/12)*(1+XLOOKUP(CC$2,Assumptions!$C$94:$M$94,Assumptions!$C$97:$M$97)))</f>
        <v>4353.584185</v>
      </c>
      <c r="CD6" s="49">
        <f t="array" ref="CD6">IF(CD$2=1,Assumptions!$X6/12,(SUMIF($D$2:$EE$2,CD$2-1,$D6:$EE6)/12)*(1+XLOOKUP(CD$2,Assumptions!$C$94:$M$94,Assumptions!$C$97:$M$97)))</f>
        <v>4353.584185</v>
      </c>
      <c r="CE6" s="49">
        <f t="array" ref="CE6">IF(CE$2=1,Assumptions!$X6/12,(SUMIF($D$2:$EE$2,CE$2-1,$D6:$EE6)/12)*(1+XLOOKUP(CE$2,Assumptions!$C$94:$M$94,Assumptions!$C$97:$M$97)))</f>
        <v>4353.584185</v>
      </c>
      <c r="CF6" s="49">
        <f t="array" ref="CF6">IF(CF$2=1,Assumptions!$X6/12,(SUMIF($D$2:$EE$2,CF$2-1,$D6:$EE6)/12)*(1+XLOOKUP(CF$2,Assumptions!$C$94:$M$94,Assumptions!$C$97:$M$97)))</f>
        <v>4353.584185</v>
      </c>
      <c r="CG6" s="49">
        <f t="array" ref="CG6">IF(CG$2=1,Assumptions!$X6/12,(SUMIF($D$2:$EE$2,CG$2-1,$D6:$EE6)/12)*(1+XLOOKUP(CG$2,Assumptions!$C$94:$M$94,Assumptions!$C$97:$M$97)))</f>
        <v>4353.584185</v>
      </c>
      <c r="CH6" s="49">
        <f t="array" ref="CH6">IF(CH$2=1,Assumptions!$X6/12,(SUMIF($D$2:$EE$2,CH$2-1,$D6:$EE6)/12)*(1+XLOOKUP(CH$2,Assumptions!$C$94:$M$94,Assumptions!$C$97:$M$97)))</f>
        <v>4353.584185</v>
      </c>
      <c r="CI6" s="49">
        <f t="array" ref="CI6">IF(CI$2=1,Assumptions!$X6/12,(SUMIF($D$2:$EE$2,CI$2-1,$D6:$EE6)/12)*(1+XLOOKUP(CI$2,Assumptions!$C$94:$M$94,Assumptions!$C$97:$M$97)))</f>
        <v>4353.584185</v>
      </c>
      <c r="CJ6" s="49">
        <f t="array" ref="CJ6">IF(CJ$2=1,Assumptions!$X6/12,(SUMIF($D$2:$EE$2,CJ$2-1,$D6:$EE6)/12)*(1+XLOOKUP(CJ$2,Assumptions!$C$94:$M$94,Assumptions!$C$97:$M$97)))</f>
        <v>4484.19171</v>
      </c>
      <c r="CK6" s="49">
        <f t="array" ref="CK6">IF(CK$2=1,Assumptions!$X6/12,(SUMIF($D$2:$EE$2,CK$2-1,$D6:$EE6)/12)*(1+XLOOKUP(CK$2,Assumptions!$C$94:$M$94,Assumptions!$C$97:$M$97)))</f>
        <v>4484.19171</v>
      </c>
      <c r="CL6" s="49">
        <f t="array" ref="CL6">IF(CL$2=1,Assumptions!$X6/12,(SUMIF($D$2:$EE$2,CL$2-1,$D6:$EE6)/12)*(1+XLOOKUP(CL$2,Assumptions!$C$94:$M$94,Assumptions!$C$97:$M$97)))</f>
        <v>4484.19171</v>
      </c>
      <c r="CM6" s="49">
        <f t="array" ref="CM6">IF(CM$2=1,Assumptions!$X6/12,(SUMIF($D$2:$EE$2,CM$2-1,$D6:$EE6)/12)*(1+XLOOKUP(CM$2,Assumptions!$C$94:$M$94,Assumptions!$C$97:$M$97)))</f>
        <v>4484.19171</v>
      </c>
      <c r="CN6" s="49">
        <f t="array" ref="CN6">IF(CN$2=1,Assumptions!$X6/12,(SUMIF($D$2:$EE$2,CN$2-1,$D6:$EE6)/12)*(1+XLOOKUP(CN$2,Assumptions!$C$94:$M$94,Assumptions!$C$97:$M$97)))</f>
        <v>4484.19171</v>
      </c>
      <c r="CO6" s="49">
        <f t="array" ref="CO6">IF(CO$2=1,Assumptions!$X6/12,(SUMIF($D$2:$EE$2,CO$2-1,$D6:$EE6)/12)*(1+XLOOKUP(CO$2,Assumptions!$C$94:$M$94,Assumptions!$C$97:$M$97)))</f>
        <v>4484.19171</v>
      </c>
      <c r="CP6" s="49">
        <f t="array" ref="CP6">IF(CP$2=1,Assumptions!$X6/12,(SUMIF($D$2:$EE$2,CP$2-1,$D6:$EE6)/12)*(1+XLOOKUP(CP$2,Assumptions!$C$94:$M$94,Assumptions!$C$97:$M$97)))</f>
        <v>4484.19171</v>
      </c>
      <c r="CQ6" s="49">
        <f t="array" ref="CQ6">IF(CQ$2=1,Assumptions!$X6/12,(SUMIF($D$2:$EE$2,CQ$2-1,$D6:$EE6)/12)*(1+XLOOKUP(CQ$2,Assumptions!$C$94:$M$94,Assumptions!$C$97:$M$97)))</f>
        <v>4484.19171</v>
      </c>
      <c r="CR6" s="49">
        <f t="array" ref="CR6">IF(CR$2=1,Assumptions!$X6/12,(SUMIF($D$2:$EE$2,CR$2-1,$D6:$EE6)/12)*(1+XLOOKUP(CR$2,Assumptions!$C$94:$M$94,Assumptions!$C$97:$M$97)))</f>
        <v>4484.19171</v>
      </c>
      <c r="CS6" s="49">
        <f t="array" ref="CS6">IF(CS$2=1,Assumptions!$X6/12,(SUMIF($D$2:$EE$2,CS$2-1,$D6:$EE6)/12)*(1+XLOOKUP(CS$2,Assumptions!$C$94:$M$94,Assumptions!$C$97:$M$97)))</f>
        <v>4484.19171</v>
      </c>
      <c r="CT6" s="49">
        <f t="array" ref="CT6">IF(CT$2=1,Assumptions!$X6/12,(SUMIF($D$2:$EE$2,CT$2-1,$D6:$EE6)/12)*(1+XLOOKUP(CT$2,Assumptions!$C$94:$M$94,Assumptions!$C$97:$M$97)))</f>
        <v>4484.19171</v>
      </c>
      <c r="CU6" s="49">
        <f t="array" ref="CU6">IF(CU$2=1,Assumptions!$X6/12,(SUMIF($D$2:$EE$2,CU$2-1,$D6:$EE6)/12)*(1+XLOOKUP(CU$2,Assumptions!$C$94:$M$94,Assumptions!$C$97:$M$97)))</f>
        <v>4484.19171</v>
      </c>
      <c r="CV6" s="49">
        <f t="array" ref="CV6">IF(CV$2=1,Assumptions!$X6/12,(SUMIF($D$2:$EE$2,CV$2-1,$D6:$EE6)/12)*(1+XLOOKUP(CV$2,Assumptions!$C$94:$M$94,Assumptions!$C$97:$M$97)))</f>
        <v>4618.717461</v>
      </c>
      <c r="CW6" s="49">
        <f t="array" ref="CW6">IF(CW$2=1,Assumptions!$X6/12,(SUMIF($D$2:$EE$2,CW$2-1,$D6:$EE6)/12)*(1+XLOOKUP(CW$2,Assumptions!$C$94:$M$94,Assumptions!$C$97:$M$97)))</f>
        <v>4618.717461</v>
      </c>
      <c r="CX6" s="49">
        <f t="array" ref="CX6">IF(CX$2=1,Assumptions!$X6/12,(SUMIF($D$2:$EE$2,CX$2-1,$D6:$EE6)/12)*(1+XLOOKUP(CX$2,Assumptions!$C$94:$M$94,Assumptions!$C$97:$M$97)))</f>
        <v>4618.717461</v>
      </c>
      <c r="CY6" s="49">
        <f t="array" ref="CY6">IF(CY$2=1,Assumptions!$X6/12,(SUMIF($D$2:$EE$2,CY$2-1,$D6:$EE6)/12)*(1+XLOOKUP(CY$2,Assumptions!$C$94:$M$94,Assumptions!$C$97:$M$97)))</f>
        <v>4618.717461</v>
      </c>
      <c r="CZ6" s="49">
        <f t="array" ref="CZ6">IF(CZ$2=1,Assumptions!$X6/12,(SUMIF($D$2:$EE$2,CZ$2-1,$D6:$EE6)/12)*(1+XLOOKUP(CZ$2,Assumptions!$C$94:$M$94,Assumptions!$C$97:$M$97)))</f>
        <v>4618.717461</v>
      </c>
      <c r="DA6" s="49">
        <f t="array" ref="DA6">IF(DA$2=1,Assumptions!$X6/12,(SUMIF($D$2:$EE$2,DA$2-1,$D6:$EE6)/12)*(1+XLOOKUP(DA$2,Assumptions!$C$94:$M$94,Assumptions!$C$97:$M$97)))</f>
        <v>4618.717461</v>
      </c>
      <c r="DB6" s="49">
        <f t="array" ref="DB6">IF(DB$2=1,Assumptions!$X6/12,(SUMIF($D$2:$EE$2,DB$2-1,$D6:$EE6)/12)*(1+XLOOKUP(DB$2,Assumptions!$C$94:$M$94,Assumptions!$C$97:$M$97)))</f>
        <v>4618.717461</v>
      </c>
      <c r="DC6" s="49">
        <f t="array" ref="DC6">IF(DC$2=1,Assumptions!$X6/12,(SUMIF($D$2:$EE$2,DC$2-1,$D6:$EE6)/12)*(1+XLOOKUP(DC$2,Assumptions!$C$94:$M$94,Assumptions!$C$97:$M$97)))</f>
        <v>4618.717461</v>
      </c>
      <c r="DD6" s="49">
        <f t="array" ref="DD6">IF(DD$2=1,Assumptions!$X6/12,(SUMIF($D$2:$EE$2,DD$2-1,$D6:$EE6)/12)*(1+XLOOKUP(DD$2,Assumptions!$C$94:$M$94,Assumptions!$C$97:$M$97)))</f>
        <v>4618.717461</v>
      </c>
      <c r="DE6" s="49">
        <f t="array" ref="DE6">IF(DE$2=1,Assumptions!$X6/12,(SUMIF($D$2:$EE$2,DE$2-1,$D6:$EE6)/12)*(1+XLOOKUP(DE$2,Assumptions!$C$94:$M$94,Assumptions!$C$97:$M$97)))</f>
        <v>4618.717461</v>
      </c>
      <c r="DF6" s="49">
        <f t="array" ref="DF6">IF(DF$2=1,Assumptions!$X6/12,(SUMIF($D$2:$EE$2,DF$2-1,$D6:$EE6)/12)*(1+XLOOKUP(DF$2,Assumptions!$C$94:$M$94,Assumptions!$C$97:$M$97)))</f>
        <v>4618.717461</v>
      </c>
      <c r="DG6" s="49">
        <f t="array" ref="DG6">IF(DG$2=1,Assumptions!$X6/12,(SUMIF($D$2:$EE$2,DG$2-1,$D6:$EE6)/12)*(1+XLOOKUP(DG$2,Assumptions!$C$94:$M$94,Assumptions!$C$97:$M$97)))</f>
        <v>4618.717461</v>
      </c>
      <c r="DH6" s="49">
        <f t="array" ref="DH6">IF(DH$2=1,Assumptions!$X6/12,(SUMIF($D$2:$EE$2,DH$2-1,$D6:$EE6)/12)*(1+XLOOKUP(DH$2,Assumptions!$C$94:$M$94,Assumptions!$C$97:$M$97)))</f>
        <v>4757.278985</v>
      </c>
      <c r="DI6" s="49">
        <f t="array" ref="DI6">IF(DI$2=1,Assumptions!$X6/12,(SUMIF($D$2:$EE$2,DI$2-1,$D6:$EE6)/12)*(1+XLOOKUP(DI$2,Assumptions!$C$94:$M$94,Assumptions!$C$97:$M$97)))</f>
        <v>4757.278985</v>
      </c>
      <c r="DJ6" s="49">
        <f t="array" ref="DJ6">IF(DJ$2=1,Assumptions!$X6/12,(SUMIF($D$2:$EE$2,DJ$2-1,$D6:$EE6)/12)*(1+XLOOKUP(DJ$2,Assumptions!$C$94:$M$94,Assumptions!$C$97:$M$97)))</f>
        <v>4757.278985</v>
      </c>
      <c r="DK6" s="49">
        <f t="array" ref="DK6">IF(DK$2=1,Assumptions!$X6/12,(SUMIF($D$2:$EE$2,DK$2-1,$D6:$EE6)/12)*(1+XLOOKUP(DK$2,Assumptions!$C$94:$M$94,Assumptions!$C$97:$M$97)))</f>
        <v>4757.278985</v>
      </c>
      <c r="DL6" s="49">
        <f t="array" ref="DL6">IF(DL$2=1,Assumptions!$X6/12,(SUMIF($D$2:$EE$2,DL$2-1,$D6:$EE6)/12)*(1+XLOOKUP(DL$2,Assumptions!$C$94:$M$94,Assumptions!$C$97:$M$97)))</f>
        <v>4757.278985</v>
      </c>
      <c r="DM6" s="49">
        <f t="array" ref="DM6">IF(DM$2=1,Assumptions!$X6/12,(SUMIF($D$2:$EE$2,DM$2-1,$D6:$EE6)/12)*(1+XLOOKUP(DM$2,Assumptions!$C$94:$M$94,Assumptions!$C$97:$M$97)))</f>
        <v>4757.278985</v>
      </c>
      <c r="DN6" s="49">
        <f t="array" ref="DN6">IF(DN$2=1,Assumptions!$X6/12,(SUMIF($D$2:$EE$2,DN$2-1,$D6:$EE6)/12)*(1+XLOOKUP(DN$2,Assumptions!$C$94:$M$94,Assumptions!$C$97:$M$97)))</f>
        <v>4757.278985</v>
      </c>
      <c r="DO6" s="49">
        <f t="array" ref="DO6">IF(DO$2=1,Assumptions!$X6/12,(SUMIF($D$2:$EE$2,DO$2-1,$D6:$EE6)/12)*(1+XLOOKUP(DO$2,Assumptions!$C$94:$M$94,Assumptions!$C$97:$M$97)))</f>
        <v>4757.278985</v>
      </c>
      <c r="DP6" s="49">
        <f t="array" ref="DP6">IF(DP$2=1,Assumptions!$X6/12,(SUMIF($D$2:$EE$2,DP$2-1,$D6:$EE6)/12)*(1+XLOOKUP(DP$2,Assumptions!$C$94:$M$94,Assumptions!$C$97:$M$97)))</f>
        <v>4757.278985</v>
      </c>
      <c r="DQ6" s="49">
        <f t="array" ref="DQ6">IF(DQ$2=1,Assumptions!$X6/12,(SUMIF($D$2:$EE$2,DQ$2-1,$D6:$EE6)/12)*(1+XLOOKUP(DQ$2,Assumptions!$C$94:$M$94,Assumptions!$C$97:$M$97)))</f>
        <v>4757.278985</v>
      </c>
      <c r="DR6" s="49">
        <f t="array" ref="DR6">IF(DR$2=1,Assumptions!$X6/12,(SUMIF($D$2:$EE$2,DR$2-1,$D6:$EE6)/12)*(1+XLOOKUP(DR$2,Assumptions!$C$94:$M$94,Assumptions!$C$97:$M$97)))</f>
        <v>4757.278985</v>
      </c>
      <c r="DS6" s="49">
        <f t="array" ref="DS6">IF(DS$2=1,Assumptions!$X6/12,(SUMIF($D$2:$EE$2,DS$2-1,$D6:$EE6)/12)*(1+XLOOKUP(DS$2,Assumptions!$C$94:$M$94,Assumptions!$C$97:$M$97)))</f>
        <v>4757.278985</v>
      </c>
      <c r="DT6" s="49">
        <f t="array" ref="DT6">IF(DT$2=1,Assumptions!$X6/12,(SUMIF($D$2:$EE$2,DT$2-1,$D6:$EE6)/12)*(1+XLOOKUP(DT$2,Assumptions!$C$94:$M$94,Assumptions!$C$97:$M$97)))</f>
        <v>4899.997355</v>
      </c>
      <c r="DU6" s="49">
        <f t="array" ref="DU6">IF(DU$2=1,Assumptions!$X6/12,(SUMIF($D$2:$EE$2,DU$2-1,$D6:$EE6)/12)*(1+XLOOKUP(DU$2,Assumptions!$C$94:$M$94,Assumptions!$C$97:$M$97)))</f>
        <v>4899.997355</v>
      </c>
      <c r="DV6" s="49">
        <f t="array" ref="DV6">IF(DV$2=1,Assumptions!$X6/12,(SUMIF($D$2:$EE$2,DV$2-1,$D6:$EE6)/12)*(1+XLOOKUP(DV$2,Assumptions!$C$94:$M$94,Assumptions!$C$97:$M$97)))</f>
        <v>4899.997355</v>
      </c>
      <c r="DW6" s="49">
        <f t="array" ref="DW6">IF(DW$2=1,Assumptions!$X6/12,(SUMIF($D$2:$EE$2,DW$2-1,$D6:$EE6)/12)*(1+XLOOKUP(DW$2,Assumptions!$C$94:$M$94,Assumptions!$C$97:$M$97)))</f>
        <v>4899.997355</v>
      </c>
      <c r="DX6" s="49">
        <f t="array" ref="DX6">IF(DX$2=1,Assumptions!$X6/12,(SUMIF($D$2:$EE$2,DX$2-1,$D6:$EE6)/12)*(1+XLOOKUP(DX$2,Assumptions!$C$94:$M$94,Assumptions!$C$97:$M$97)))</f>
        <v>4899.997355</v>
      </c>
      <c r="DY6" s="49">
        <f t="array" ref="DY6">IF(DY$2=1,Assumptions!$X6/12,(SUMIF($D$2:$EE$2,DY$2-1,$D6:$EE6)/12)*(1+XLOOKUP(DY$2,Assumptions!$C$94:$M$94,Assumptions!$C$97:$M$97)))</f>
        <v>4899.997355</v>
      </c>
      <c r="DZ6" s="49">
        <f t="array" ref="DZ6">IF(DZ$2=1,Assumptions!$X6/12,(SUMIF($D$2:$EE$2,DZ$2-1,$D6:$EE6)/12)*(1+XLOOKUP(DZ$2,Assumptions!$C$94:$M$94,Assumptions!$C$97:$M$97)))</f>
        <v>4899.997355</v>
      </c>
      <c r="EA6" s="49">
        <f t="array" ref="EA6">IF(EA$2=1,Assumptions!$X6/12,(SUMIF($D$2:$EE$2,EA$2-1,$D6:$EE6)/12)*(1+XLOOKUP(EA$2,Assumptions!$C$94:$M$94,Assumptions!$C$97:$M$97)))</f>
        <v>4899.997355</v>
      </c>
      <c r="EB6" s="49">
        <f t="array" ref="EB6">IF(EB$2=1,Assumptions!$X6/12,(SUMIF($D$2:$EE$2,EB$2-1,$D6:$EE6)/12)*(1+XLOOKUP(EB$2,Assumptions!$C$94:$M$94,Assumptions!$C$97:$M$97)))</f>
        <v>4899.997355</v>
      </c>
      <c r="EC6" s="49">
        <f t="array" ref="EC6">IF(EC$2=1,Assumptions!$X6/12,(SUMIF($D$2:$EE$2,EC$2-1,$D6:$EE6)/12)*(1+XLOOKUP(EC$2,Assumptions!$C$94:$M$94,Assumptions!$C$97:$M$97)))</f>
        <v>4899.997355</v>
      </c>
      <c r="ED6" s="49">
        <f t="array" ref="ED6">IF(ED$2=1,Assumptions!$X6/12,(SUMIF($D$2:$EE$2,ED$2-1,$D6:$EE6)/12)*(1+XLOOKUP(ED$2,Assumptions!$C$94:$M$94,Assumptions!$C$97:$M$97)))</f>
        <v>4899.997355</v>
      </c>
      <c r="EE6" s="49">
        <f t="array" ref="EE6">IF(EE$2=1,Assumptions!$X6/12,(SUMIF($D$2:$EE$2,EE$2-1,$D6:$EE6)/12)*(1+XLOOKUP(EE$2,Assumptions!$C$94:$M$94,Assumptions!$C$97:$M$97)))</f>
        <v>4899.997355</v>
      </c>
    </row>
    <row r="7" ht="15.75" customHeight="1">
      <c r="A7" s="1"/>
      <c r="B7" s="1"/>
      <c r="C7" s="1" t="str">
        <f>Assumptions!R7</f>
        <v>1BR B (305)</v>
      </c>
      <c r="D7" s="49">
        <f t="array" ref="D7">IF(D$2=1,Assumptions!$X7/12,(SUMIF($D$2:$EE$2,D$2-1,$D7:$EE7)/12)*(1+XLOOKUP(D$2,Assumptions!$C$94:$M$94,Assumptions!$C$97:$M$97)))</f>
        <v>1040.3</v>
      </c>
      <c r="E7" s="49">
        <f t="array" ref="E7">IF(E$2=1,Assumptions!$X7/12,(SUMIF($D$2:$EE$2,E$2-1,$D7:$EE7)/12)*(1+XLOOKUP(E$2,Assumptions!$C$94:$M$94,Assumptions!$C$97:$M$97)))</f>
        <v>1040.3</v>
      </c>
      <c r="F7" s="49">
        <f t="array" ref="F7">IF(F$2=1,Assumptions!$X7/12,(SUMIF($D$2:$EE$2,F$2-1,$D7:$EE7)/12)*(1+XLOOKUP(F$2,Assumptions!$C$94:$M$94,Assumptions!$C$97:$M$97)))</f>
        <v>1040.3</v>
      </c>
      <c r="G7" s="49">
        <f t="array" ref="G7">IF(G$2=1,Assumptions!$X7/12,(SUMIF($D$2:$EE$2,G$2-1,$D7:$EE7)/12)*(1+XLOOKUP(G$2,Assumptions!$C$94:$M$94,Assumptions!$C$97:$M$97)))</f>
        <v>1040.3</v>
      </c>
      <c r="H7" s="49">
        <f t="array" ref="H7">IF(H$2=1,Assumptions!$X7/12,(SUMIF($D$2:$EE$2,H$2-1,$D7:$EE7)/12)*(1+XLOOKUP(H$2,Assumptions!$C$94:$M$94,Assumptions!$C$97:$M$97)))</f>
        <v>1040.3</v>
      </c>
      <c r="I7" s="49">
        <f t="array" ref="I7">IF(I$2=1,Assumptions!$X7/12,(SUMIF($D$2:$EE$2,I$2-1,$D7:$EE7)/12)*(1+XLOOKUP(I$2,Assumptions!$C$94:$M$94,Assumptions!$C$97:$M$97)))</f>
        <v>1040.3</v>
      </c>
      <c r="J7" s="49">
        <f t="array" ref="J7">IF(J$2=1,Assumptions!$X7/12,(SUMIF($D$2:$EE$2,J$2-1,$D7:$EE7)/12)*(1+XLOOKUP(J$2,Assumptions!$C$94:$M$94,Assumptions!$C$97:$M$97)))</f>
        <v>1040.3</v>
      </c>
      <c r="K7" s="49">
        <f t="array" ref="K7">IF(K$2=1,Assumptions!$X7/12,(SUMIF($D$2:$EE$2,K$2-1,$D7:$EE7)/12)*(1+XLOOKUP(K$2,Assumptions!$C$94:$M$94,Assumptions!$C$97:$M$97)))</f>
        <v>1040.3</v>
      </c>
      <c r="L7" s="49">
        <f t="array" ref="L7">IF(L$2=1,Assumptions!$X7/12,(SUMIF($D$2:$EE$2,L$2-1,$D7:$EE7)/12)*(1+XLOOKUP(L$2,Assumptions!$C$94:$M$94,Assumptions!$C$97:$M$97)))</f>
        <v>1040.3</v>
      </c>
      <c r="M7" s="49">
        <f t="array" ref="M7">IF(M$2=1,Assumptions!$X7/12,(SUMIF($D$2:$EE$2,M$2-1,$D7:$EE7)/12)*(1+XLOOKUP(M$2,Assumptions!$C$94:$M$94,Assumptions!$C$97:$M$97)))</f>
        <v>1040.3</v>
      </c>
      <c r="N7" s="49">
        <f t="array" ref="N7">IF(N$2=1,Assumptions!$X7/12,(SUMIF($D$2:$EE$2,N$2-1,$D7:$EE7)/12)*(1+XLOOKUP(N$2,Assumptions!$C$94:$M$94,Assumptions!$C$97:$M$97)))</f>
        <v>1040.3</v>
      </c>
      <c r="O7" s="49">
        <f t="array" ref="O7">IF(O$2=1,Assumptions!$X7/12,(SUMIF($D$2:$EE$2,O$2-1,$D7:$EE7)/12)*(1+XLOOKUP(O$2,Assumptions!$C$94:$M$94,Assumptions!$C$97:$M$97)))</f>
        <v>1040.3</v>
      </c>
      <c r="P7" s="49">
        <f t="array" ref="P7">IF(P$2=1,Assumptions!$X7/12,(SUMIF($D$2:$EE$2,P$2-1,$D7:$EE7)/12)*(1+XLOOKUP(P$2,Assumptions!$C$94:$M$94,Assumptions!$C$97:$M$97)))</f>
        <v>1061.106</v>
      </c>
      <c r="Q7" s="49">
        <f t="array" ref="Q7">IF(Q$2=1,Assumptions!$X7/12,(SUMIF($D$2:$EE$2,Q$2-1,$D7:$EE7)/12)*(1+XLOOKUP(Q$2,Assumptions!$C$94:$M$94,Assumptions!$C$97:$M$97)))</f>
        <v>1061.106</v>
      </c>
      <c r="R7" s="49">
        <f t="array" ref="R7">IF(R$2=1,Assumptions!$X7/12,(SUMIF($D$2:$EE$2,R$2-1,$D7:$EE7)/12)*(1+XLOOKUP(R$2,Assumptions!$C$94:$M$94,Assumptions!$C$97:$M$97)))</f>
        <v>1061.106</v>
      </c>
      <c r="S7" s="49">
        <f t="array" ref="S7">IF(S$2=1,Assumptions!$X7/12,(SUMIF($D$2:$EE$2,S$2-1,$D7:$EE7)/12)*(1+XLOOKUP(S$2,Assumptions!$C$94:$M$94,Assumptions!$C$97:$M$97)))</f>
        <v>1061.106</v>
      </c>
      <c r="T7" s="49">
        <f t="array" ref="T7">IF(T$2=1,Assumptions!$X7/12,(SUMIF($D$2:$EE$2,T$2-1,$D7:$EE7)/12)*(1+XLOOKUP(T$2,Assumptions!$C$94:$M$94,Assumptions!$C$97:$M$97)))</f>
        <v>1061.106</v>
      </c>
      <c r="U7" s="49">
        <f t="array" ref="U7">IF(U$2=1,Assumptions!$X7/12,(SUMIF($D$2:$EE$2,U$2-1,$D7:$EE7)/12)*(1+XLOOKUP(U$2,Assumptions!$C$94:$M$94,Assumptions!$C$97:$M$97)))</f>
        <v>1061.106</v>
      </c>
      <c r="V7" s="49">
        <f t="array" ref="V7">IF(V$2=1,Assumptions!$X7/12,(SUMIF($D$2:$EE$2,V$2-1,$D7:$EE7)/12)*(1+XLOOKUP(V$2,Assumptions!$C$94:$M$94,Assumptions!$C$97:$M$97)))</f>
        <v>1061.106</v>
      </c>
      <c r="W7" s="49">
        <f t="array" ref="W7">IF(W$2=1,Assumptions!$X7/12,(SUMIF($D$2:$EE$2,W$2-1,$D7:$EE7)/12)*(1+XLOOKUP(W$2,Assumptions!$C$94:$M$94,Assumptions!$C$97:$M$97)))</f>
        <v>1061.106</v>
      </c>
      <c r="X7" s="49">
        <f t="array" ref="X7">IF(X$2=1,Assumptions!$X7/12,(SUMIF($D$2:$EE$2,X$2-1,$D7:$EE7)/12)*(1+XLOOKUP(X$2,Assumptions!$C$94:$M$94,Assumptions!$C$97:$M$97)))</f>
        <v>1061.106</v>
      </c>
      <c r="Y7" s="49">
        <f t="array" ref="Y7">IF(Y$2=1,Assumptions!$X7/12,(SUMIF($D$2:$EE$2,Y$2-1,$D7:$EE7)/12)*(1+XLOOKUP(Y$2,Assumptions!$C$94:$M$94,Assumptions!$C$97:$M$97)))</f>
        <v>1061.106</v>
      </c>
      <c r="Z7" s="49">
        <f t="array" ref="Z7">IF(Z$2=1,Assumptions!$X7/12,(SUMIF($D$2:$EE$2,Z$2-1,$D7:$EE7)/12)*(1+XLOOKUP(Z$2,Assumptions!$C$94:$M$94,Assumptions!$C$97:$M$97)))</f>
        <v>1061.106</v>
      </c>
      <c r="AA7" s="49">
        <f t="array" ref="AA7">IF(AA$2=1,Assumptions!$X7/12,(SUMIF($D$2:$EE$2,AA$2-1,$D7:$EE7)/12)*(1+XLOOKUP(AA$2,Assumptions!$C$94:$M$94,Assumptions!$C$97:$M$97)))</f>
        <v>1061.106</v>
      </c>
      <c r="AB7" s="49">
        <f t="array" ref="AB7">IF(AB$2=1,Assumptions!$X7/12,(SUMIF($D$2:$EE$2,AB$2-1,$D7:$EE7)/12)*(1+XLOOKUP(AB$2,Assumptions!$C$94:$M$94,Assumptions!$C$97:$M$97)))</f>
        <v>1082.32812</v>
      </c>
      <c r="AC7" s="49">
        <f t="array" ref="AC7">IF(AC$2=1,Assumptions!$X7/12,(SUMIF($D$2:$EE$2,AC$2-1,$D7:$EE7)/12)*(1+XLOOKUP(AC$2,Assumptions!$C$94:$M$94,Assumptions!$C$97:$M$97)))</f>
        <v>1082.32812</v>
      </c>
      <c r="AD7" s="49">
        <f t="array" ref="AD7">IF(AD$2=1,Assumptions!$X7/12,(SUMIF($D$2:$EE$2,AD$2-1,$D7:$EE7)/12)*(1+XLOOKUP(AD$2,Assumptions!$C$94:$M$94,Assumptions!$C$97:$M$97)))</f>
        <v>1082.32812</v>
      </c>
      <c r="AE7" s="49">
        <f t="array" ref="AE7">IF(AE$2=1,Assumptions!$X7/12,(SUMIF($D$2:$EE$2,AE$2-1,$D7:$EE7)/12)*(1+XLOOKUP(AE$2,Assumptions!$C$94:$M$94,Assumptions!$C$97:$M$97)))</f>
        <v>1082.32812</v>
      </c>
      <c r="AF7" s="49">
        <f t="array" ref="AF7">IF(AF$2=1,Assumptions!$X7/12,(SUMIF($D$2:$EE$2,AF$2-1,$D7:$EE7)/12)*(1+XLOOKUP(AF$2,Assumptions!$C$94:$M$94,Assumptions!$C$97:$M$97)))</f>
        <v>1082.32812</v>
      </c>
      <c r="AG7" s="49">
        <f t="array" ref="AG7">IF(AG$2=1,Assumptions!$X7/12,(SUMIF($D$2:$EE$2,AG$2-1,$D7:$EE7)/12)*(1+XLOOKUP(AG$2,Assumptions!$C$94:$M$94,Assumptions!$C$97:$M$97)))</f>
        <v>1082.32812</v>
      </c>
      <c r="AH7" s="49">
        <f t="array" ref="AH7">IF(AH$2=1,Assumptions!$X7/12,(SUMIF($D$2:$EE$2,AH$2-1,$D7:$EE7)/12)*(1+XLOOKUP(AH$2,Assumptions!$C$94:$M$94,Assumptions!$C$97:$M$97)))</f>
        <v>1082.32812</v>
      </c>
      <c r="AI7" s="49">
        <f t="array" ref="AI7">IF(AI$2=1,Assumptions!$X7/12,(SUMIF($D$2:$EE$2,AI$2-1,$D7:$EE7)/12)*(1+XLOOKUP(AI$2,Assumptions!$C$94:$M$94,Assumptions!$C$97:$M$97)))</f>
        <v>1082.32812</v>
      </c>
      <c r="AJ7" s="49">
        <f t="array" ref="AJ7">IF(AJ$2=1,Assumptions!$X7/12,(SUMIF($D$2:$EE$2,AJ$2-1,$D7:$EE7)/12)*(1+XLOOKUP(AJ$2,Assumptions!$C$94:$M$94,Assumptions!$C$97:$M$97)))</f>
        <v>1082.32812</v>
      </c>
      <c r="AK7" s="49">
        <f t="array" ref="AK7">IF(AK$2=1,Assumptions!$X7/12,(SUMIF($D$2:$EE$2,AK$2-1,$D7:$EE7)/12)*(1+XLOOKUP(AK$2,Assumptions!$C$94:$M$94,Assumptions!$C$97:$M$97)))</f>
        <v>1082.32812</v>
      </c>
      <c r="AL7" s="49">
        <f t="array" ref="AL7">IF(AL$2=1,Assumptions!$X7/12,(SUMIF($D$2:$EE$2,AL$2-1,$D7:$EE7)/12)*(1+XLOOKUP(AL$2,Assumptions!$C$94:$M$94,Assumptions!$C$97:$M$97)))</f>
        <v>1082.32812</v>
      </c>
      <c r="AM7" s="49">
        <f t="array" ref="AM7">IF(AM$2=1,Assumptions!$X7/12,(SUMIF($D$2:$EE$2,AM$2-1,$D7:$EE7)/12)*(1+XLOOKUP(AM$2,Assumptions!$C$94:$M$94,Assumptions!$C$97:$M$97)))</f>
        <v>1082.32812</v>
      </c>
      <c r="AN7" s="49">
        <f t="array" ref="AN7">IF(AN$2=1,Assumptions!$X7/12,(SUMIF($D$2:$EE$2,AN$2-1,$D7:$EE7)/12)*(1+XLOOKUP(AN$2,Assumptions!$C$94:$M$94,Assumptions!$C$97:$M$97)))</f>
        <v>1103.974682</v>
      </c>
      <c r="AO7" s="49">
        <f t="array" ref="AO7">IF(AO$2=1,Assumptions!$X7/12,(SUMIF($D$2:$EE$2,AO$2-1,$D7:$EE7)/12)*(1+XLOOKUP(AO$2,Assumptions!$C$94:$M$94,Assumptions!$C$97:$M$97)))</f>
        <v>1103.974682</v>
      </c>
      <c r="AP7" s="49">
        <f t="array" ref="AP7">IF(AP$2=1,Assumptions!$X7/12,(SUMIF($D$2:$EE$2,AP$2-1,$D7:$EE7)/12)*(1+XLOOKUP(AP$2,Assumptions!$C$94:$M$94,Assumptions!$C$97:$M$97)))</f>
        <v>1103.974682</v>
      </c>
      <c r="AQ7" s="49">
        <f t="array" ref="AQ7">IF(AQ$2=1,Assumptions!$X7/12,(SUMIF($D$2:$EE$2,AQ$2-1,$D7:$EE7)/12)*(1+XLOOKUP(AQ$2,Assumptions!$C$94:$M$94,Assumptions!$C$97:$M$97)))</f>
        <v>1103.974682</v>
      </c>
      <c r="AR7" s="49">
        <f t="array" ref="AR7">IF(AR$2=1,Assumptions!$X7/12,(SUMIF($D$2:$EE$2,AR$2-1,$D7:$EE7)/12)*(1+XLOOKUP(AR$2,Assumptions!$C$94:$M$94,Assumptions!$C$97:$M$97)))</f>
        <v>1103.974682</v>
      </c>
      <c r="AS7" s="49">
        <f t="array" ref="AS7">IF(AS$2=1,Assumptions!$X7/12,(SUMIF($D$2:$EE$2,AS$2-1,$D7:$EE7)/12)*(1+XLOOKUP(AS$2,Assumptions!$C$94:$M$94,Assumptions!$C$97:$M$97)))</f>
        <v>1103.974682</v>
      </c>
      <c r="AT7" s="49">
        <f t="array" ref="AT7">IF(AT$2=1,Assumptions!$X7/12,(SUMIF($D$2:$EE$2,AT$2-1,$D7:$EE7)/12)*(1+XLOOKUP(AT$2,Assumptions!$C$94:$M$94,Assumptions!$C$97:$M$97)))</f>
        <v>1103.974682</v>
      </c>
      <c r="AU7" s="49">
        <f t="array" ref="AU7">IF(AU$2=1,Assumptions!$X7/12,(SUMIF($D$2:$EE$2,AU$2-1,$D7:$EE7)/12)*(1+XLOOKUP(AU$2,Assumptions!$C$94:$M$94,Assumptions!$C$97:$M$97)))</f>
        <v>1103.974682</v>
      </c>
      <c r="AV7" s="49">
        <f t="array" ref="AV7">IF(AV$2=1,Assumptions!$X7/12,(SUMIF($D$2:$EE$2,AV$2-1,$D7:$EE7)/12)*(1+XLOOKUP(AV$2,Assumptions!$C$94:$M$94,Assumptions!$C$97:$M$97)))</f>
        <v>1103.974682</v>
      </c>
      <c r="AW7" s="49">
        <f t="array" ref="AW7">IF(AW$2=1,Assumptions!$X7/12,(SUMIF($D$2:$EE$2,AW$2-1,$D7:$EE7)/12)*(1+XLOOKUP(AW$2,Assumptions!$C$94:$M$94,Assumptions!$C$97:$M$97)))</f>
        <v>1103.974682</v>
      </c>
      <c r="AX7" s="49">
        <f t="array" ref="AX7">IF(AX$2=1,Assumptions!$X7/12,(SUMIF($D$2:$EE$2,AX$2-1,$D7:$EE7)/12)*(1+XLOOKUP(AX$2,Assumptions!$C$94:$M$94,Assumptions!$C$97:$M$97)))</f>
        <v>1103.974682</v>
      </c>
      <c r="AY7" s="49">
        <f t="array" ref="AY7">IF(AY$2=1,Assumptions!$X7/12,(SUMIF($D$2:$EE$2,AY$2-1,$D7:$EE7)/12)*(1+XLOOKUP(AY$2,Assumptions!$C$94:$M$94,Assumptions!$C$97:$M$97)))</f>
        <v>1103.974682</v>
      </c>
      <c r="AZ7" s="49">
        <f t="array" ref="AZ7">IF(AZ$2=1,Assumptions!$X7/12,(SUMIF($D$2:$EE$2,AZ$2-1,$D7:$EE7)/12)*(1+XLOOKUP(AZ$2,Assumptions!$C$94:$M$94,Assumptions!$C$97:$M$97)))</f>
        <v>1137.093923</v>
      </c>
      <c r="BA7" s="49">
        <f t="array" ref="BA7">IF(BA$2=1,Assumptions!$X7/12,(SUMIF($D$2:$EE$2,BA$2-1,$D7:$EE7)/12)*(1+XLOOKUP(BA$2,Assumptions!$C$94:$M$94,Assumptions!$C$97:$M$97)))</f>
        <v>1137.093923</v>
      </c>
      <c r="BB7" s="49">
        <f t="array" ref="BB7">IF(BB$2=1,Assumptions!$X7/12,(SUMIF($D$2:$EE$2,BB$2-1,$D7:$EE7)/12)*(1+XLOOKUP(BB$2,Assumptions!$C$94:$M$94,Assumptions!$C$97:$M$97)))</f>
        <v>1137.093923</v>
      </c>
      <c r="BC7" s="49">
        <f t="array" ref="BC7">IF(BC$2=1,Assumptions!$X7/12,(SUMIF($D$2:$EE$2,BC$2-1,$D7:$EE7)/12)*(1+XLOOKUP(BC$2,Assumptions!$C$94:$M$94,Assumptions!$C$97:$M$97)))</f>
        <v>1137.093923</v>
      </c>
      <c r="BD7" s="49">
        <f t="array" ref="BD7">IF(BD$2=1,Assumptions!$X7/12,(SUMIF($D$2:$EE$2,BD$2-1,$D7:$EE7)/12)*(1+XLOOKUP(BD$2,Assumptions!$C$94:$M$94,Assumptions!$C$97:$M$97)))</f>
        <v>1137.093923</v>
      </c>
      <c r="BE7" s="49">
        <f t="array" ref="BE7">IF(BE$2=1,Assumptions!$X7/12,(SUMIF($D$2:$EE$2,BE$2-1,$D7:$EE7)/12)*(1+XLOOKUP(BE$2,Assumptions!$C$94:$M$94,Assumptions!$C$97:$M$97)))</f>
        <v>1137.093923</v>
      </c>
      <c r="BF7" s="49">
        <f t="array" ref="BF7">IF(BF$2=1,Assumptions!$X7/12,(SUMIF($D$2:$EE$2,BF$2-1,$D7:$EE7)/12)*(1+XLOOKUP(BF$2,Assumptions!$C$94:$M$94,Assumptions!$C$97:$M$97)))</f>
        <v>1137.093923</v>
      </c>
      <c r="BG7" s="49">
        <f t="array" ref="BG7">IF(BG$2=1,Assumptions!$X7/12,(SUMIF($D$2:$EE$2,BG$2-1,$D7:$EE7)/12)*(1+XLOOKUP(BG$2,Assumptions!$C$94:$M$94,Assumptions!$C$97:$M$97)))</f>
        <v>1137.093923</v>
      </c>
      <c r="BH7" s="49">
        <f t="array" ref="BH7">IF(BH$2=1,Assumptions!$X7/12,(SUMIF($D$2:$EE$2,BH$2-1,$D7:$EE7)/12)*(1+XLOOKUP(BH$2,Assumptions!$C$94:$M$94,Assumptions!$C$97:$M$97)))</f>
        <v>1137.093923</v>
      </c>
      <c r="BI7" s="49">
        <f t="array" ref="BI7">IF(BI$2=1,Assumptions!$X7/12,(SUMIF($D$2:$EE$2,BI$2-1,$D7:$EE7)/12)*(1+XLOOKUP(BI$2,Assumptions!$C$94:$M$94,Assumptions!$C$97:$M$97)))</f>
        <v>1137.093923</v>
      </c>
      <c r="BJ7" s="49">
        <f t="array" ref="BJ7">IF(BJ$2=1,Assumptions!$X7/12,(SUMIF($D$2:$EE$2,BJ$2-1,$D7:$EE7)/12)*(1+XLOOKUP(BJ$2,Assumptions!$C$94:$M$94,Assumptions!$C$97:$M$97)))</f>
        <v>1137.093923</v>
      </c>
      <c r="BK7" s="49">
        <f t="array" ref="BK7">IF(BK$2=1,Assumptions!$X7/12,(SUMIF($D$2:$EE$2,BK$2-1,$D7:$EE7)/12)*(1+XLOOKUP(BK$2,Assumptions!$C$94:$M$94,Assumptions!$C$97:$M$97)))</f>
        <v>1137.093923</v>
      </c>
      <c r="BL7" s="49">
        <f t="array" ref="BL7">IF(BL$2=1,Assumptions!$X7/12,(SUMIF($D$2:$EE$2,BL$2-1,$D7:$EE7)/12)*(1+XLOOKUP(BL$2,Assumptions!$C$94:$M$94,Assumptions!$C$97:$M$97)))</f>
        <v>1171.206741</v>
      </c>
      <c r="BM7" s="49">
        <f t="array" ref="BM7">IF(BM$2=1,Assumptions!$X7/12,(SUMIF($D$2:$EE$2,BM$2-1,$D7:$EE7)/12)*(1+XLOOKUP(BM$2,Assumptions!$C$94:$M$94,Assumptions!$C$97:$M$97)))</f>
        <v>1171.206741</v>
      </c>
      <c r="BN7" s="49">
        <f t="array" ref="BN7">IF(BN$2=1,Assumptions!$X7/12,(SUMIF($D$2:$EE$2,BN$2-1,$D7:$EE7)/12)*(1+XLOOKUP(BN$2,Assumptions!$C$94:$M$94,Assumptions!$C$97:$M$97)))</f>
        <v>1171.206741</v>
      </c>
      <c r="BO7" s="49">
        <f t="array" ref="BO7">IF(BO$2=1,Assumptions!$X7/12,(SUMIF($D$2:$EE$2,BO$2-1,$D7:$EE7)/12)*(1+XLOOKUP(BO$2,Assumptions!$C$94:$M$94,Assumptions!$C$97:$M$97)))</f>
        <v>1171.206741</v>
      </c>
      <c r="BP7" s="49">
        <f t="array" ref="BP7">IF(BP$2=1,Assumptions!$X7/12,(SUMIF($D$2:$EE$2,BP$2-1,$D7:$EE7)/12)*(1+XLOOKUP(BP$2,Assumptions!$C$94:$M$94,Assumptions!$C$97:$M$97)))</f>
        <v>1171.206741</v>
      </c>
      <c r="BQ7" s="49">
        <f t="array" ref="BQ7">IF(BQ$2=1,Assumptions!$X7/12,(SUMIF($D$2:$EE$2,BQ$2-1,$D7:$EE7)/12)*(1+XLOOKUP(BQ$2,Assumptions!$C$94:$M$94,Assumptions!$C$97:$M$97)))</f>
        <v>1171.206741</v>
      </c>
      <c r="BR7" s="49">
        <f t="array" ref="BR7">IF(BR$2=1,Assumptions!$X7/12,(SUMIF($D$2:$EE$2,BR$2-1,$D7:$EE7)/12)*(1+XLOOKUP(BR$2,Assumptions!$C$94:$M$94,Assumptions!$C$97:$M$97)))</f>
        <v>1171.206741</v>
      </c>
      <c r="BS7" s="49">
        <f t="array" ref="BS7">IF(BS$2=1,Assumptions!$X7/12,(SUMIF($D$2:$EE$2,BS$2-1,$D7:$EE7)/12)*(1+XLOOKUP(BS$2,Assumptions!$C$94:$M$94,Assumptions!$C$97:$M$97)))</f>
        <v>1171.206741</v>
      </c>
      <c r="BT7" s="49">
        <f t="array" ref="BT7">IF(BT$2=1,Assumptions!$X7/12,(SUMIF($D$2:$EE$2,BT$2-1,$D7:$EE7)/12)*(1+XLOOKUP(BT$2,Assumptions!$C$94:$M$94,Assumptions!$C$97:$M$97)))</f>
        <v>1171.206741</v>
      </c>
      <c r="BU7" s="49">
        <f t="array" ref="BU7">IF(BU$2=1,Assumptions!$X7/12,(SUMIF($D$2:$EE$2,BU$2-1,$D7:$EE7)/12)*(1+XLOOKUP(BU$2,Assumptions!$C$94:$M$94,Assumptions!$C$97:$M$97)))</f>
        <v>1171.206741</v>
      </c>
      <c r="BV7" s="49">
        <f t="array" ref="BV7">IF(BV$2=1,Assumptions!$X7/12,(SUMIF($D$2:$EE$2,BV$2-1,$D7:$EE7)/12)*(1+XLOOKUP(BV$2,Assumptions!$C$94:$M$94,Assumptions!$C$97:$M$97)))</f>
        <v>1171.206741</v>
      </c>
      <c r="BW7" s="49">
        <f t="array" ref="BW7">IF(BW$2=1,Assumptions!$X7/12,(SUMIF($D$2:$EE$2,BW$2-1,$D7:$EE7)/12)*(1+XLOOKUP(BW$2,Assumptions!$C$94:$M$94,Assumptions!$C$97:$M$97)))</f>
        <v>1171.206741</v>
      </c>
      <c r="BX7" s="49">
        <f t="array" ref="BX7">IF(BX$2=1,Assumptions!$X7/12,(SUMIF($D$2:$EE$2,BX$2-1,$D7:$EE7)/12)*(1+XLOOKUP(BX$2,Assumptions!$C$94:$M$94,Assumptions!$C$97:$M$97)))</f>
        <v>1206.342943</v>
      </c>
      <c r="BY7" s="49">
        <f t="array" ref="BY7">IF(BY$2=1,Assumptions!$X7/12,(SUMIF($D$2:$EE$2,BY$2-1,$D7:$EE7)/12)*(1+XLOOKUP(BY$2,Assumptions!$C$94:$M$94,Assumptions!$C$97:$M$97)))</f>
        <v>1206.342943</v>
      </c>
      <c r="BZ7" s="49">
        <f t="array" ref="BZ7">IF(BZ$2=1,Assumptions!$X7/12,(SUMIF($D$2:$EE$2,BZ$2-1,$D7:$EE7)/12)*(1+XLOOKUP(BZ$2,Assumptions!$C$94:$M$94,Assumptions!$C$97:$M$97)))</f>
        <v>1206.342943</v>
      </c>
      <c r="CA7" s="49">
        <f t="array" ref="CA7">IF(CA$2=1,Assumptions!$X7/12,(SUMIF($D$2:$EE$2,CA$2-1,$D7:$EE7)/12)*(1+XLOOKUP(CA$2,Assumptions!$C$94:$M$94,Assumptions!$C$97:$M$97)))</f>
        <v>1206.342943</v>
      </c>
      <c r="CB7" s="49">
        <f t="array" ref="CB7">IF(CB$2=1,Assumptions!$X7/12,(SUMIF($D$2:$EE$2,CB$2-1,$D7:$EE7)/12)*(1+XLOOKUP(CB$2,Assumptions!$C$94:$M$94,Assumptions!$C$97:$M$97)))</f>
        <v>1206.342943</v>
      </c>
      <c r="CC7" s="49">
        <f t="array" ref="CC7">IF(CC$2=1,Assumptions!$X7/12,(SUMIF($D$2:$EE$2,CC$2-1,$D7:$EE7)/12)*(1+XLOOKUP(CC$2,Assumptions!$C$94:$M$94,Assumptions!$C$97:$M$97)))</f>
        <v>1206.342943</v>
      </c>
      <c r="CD7" s="49">
        <f t="array" ref="CD7">IF(CD$2=1,Assumptions!$X7/12,(SUMIF($D$2:$EE$2,CD$2-1,$D7:$EE7)/12)*(1+XLOOKUP(CD$2,Assumptions!$C$94:$M$94,Assumptions!$C$97:$M$97)))</f>
        <v>1206.342943</v>
      </c>
      <c r="CE7" s="49">
        <f t="array" ref="CE7">IF(CE$2=1,Assumptions!$X7/12,(SUMIF($D$2:$EE$2,CE$2-1,$D7:$EE7)/12)*(1+XLOOKUP(CE$2,Assumptions!$C$94:$M$94,Assumptions!$C$97:$M$97)))</f>
        <v>1206.342943</v>
      </c>
      <c r="CF7" s="49">
        <f t="array" ref="CF7">IF(CF$2=1,Assumptions!$X7/12,(SUMIF($D$2:$EE$2,CF$2-1,$D7:$EE7)/12)*(1+XLOOKUP(CF$2,Assumptions!$C$94:$M$94,Assumptions!$C$97:$M$97)))</f>
        <v>1206.342943</v>
      </c>
      <c r="CG7" s="49">
        <f t="array" ref="CG7">IF(CG$2=1,Assumptions!$X7/12,(SUMIF($D$2:$EE$2,CG$2-1,$D7:$EE7)/12)*(1+XLOOKUP(CG$2,Assumptions!$C$94:$M$94,Assumptions!$C$97:$M$97)))</f>
        <v>1206.342943</v>
      </c>
      <c r="CH7" s="49">
        <f t="array" ref="CH7">IF(CH$2=1,Assumptions!$X7/12,(SUMIF($D$2:$EE$2,CH$2-1,$D7:$EE7)/12)*(1+XLOOKUP(CH$2,Assumptions!$C$94:$M$94,Assumptions!$C$97:$M$97)))</f>
        <v>1206.342943</v>
      </c>
      <c r="CI7" s="49">
        <f t="array" ref="CI7">IF(CI$2=1,Assumptions!$X7/12,(SUMIF($D$2:$EE$2,CI$2-1,$D7:$EE7)/12)*(1+XLOOKUP(CI$2,Assumptions!$C$94:$M$94,Assumptions!$C$97:$M$97)))</f>
        <v>1206.342943</v>
      </c>
      <c r="CJ7" s="49">
        <f t="array" ref="CJ7">IF(CJ$2=1,Assumptions!$X7/12,(SUMIF($D$2:$EE$2,CJ$2-1,$D7:$EE7)/12)*(1+XLOOKUP(CJ$2,Assumptions!$C$94:$M$94,Assumptions!$C$97:$M$97)))</f>
        <v>1242.533231</v>
      </c>
      <c r="CK7" s="49">
        <f t="array" ref="CK7">IF(CK$2=1,Assumptions!$X7/12,(SUMIF($D$2:$EE$2,CK$2-1,$D7:$EE7)/12)*(1+XLOOKUP(CK$2,Assumptions!$C$94:$M$94,Assumptions!$C$97:$M$97)))</f>
        <v>1242.533231</v>
      </c>
      <c r="CL7" s="49">
        <f t="array" ref="CL7">IF(CL$2=1,Assumptions!$X7/12,(SUMIF($D$2:$EE$2,CL$2-1,$D7:$EE7)/12)*(1+XLOOKUP(CL$2,Assumptions!$C$94:$M$94,Assumptions!$C$97:$M$97)))</f>
        <v>1242.533231</v>
      </c>
      <c r="CM7" s="49">
        <f t="array" ref="CM7">IF(CM$2=1,Assumptions!$X7/12,(SUMIF($D$2:$EE$2,CM$2-1,$D7:$EE7)/12)*(1+XLOOKUP(CM$2,Assumptions!$C$94:$M$94,Assumptions!$C$97:$M$97)))</f>
        <v>1242.533231</v>
      </c>
      <c r="CN7" s="49">
        <f t="array" ref="CN7">IF(CN$2=1,Assumptions!$X7/12,(SUMIF($D$2:$EE$2,CN$2-1,$D7:$EE7)/12)*(1+XLOOKUP(CN$2,Assumptions!$C$94:$M$94,Assumptions!$C$97:$M$97)))</f>
        <v>1242.533231</v>
      </c>
      <c r="CO7" s="49">
        <f t="array" ref="CO7">IF(CO$2=1,Assumptions!$X7/12,(SUMIF($D$2:$EE$2,CO$2-1,$D7:$EE7)/12)*(1+XLOOKUP(CO$2,Assumptions!$C$94:$M$94,Assumptions!$C$97:$M$97)))</f>
        <v>1242.533231</v>
      </c>
      <c r="CP7" s="49">
        <f t="array" ref="CP7">IF(CP$2=1,Assumptions!$X7/12,(SUMIF($D$2:$EE$2,CP$2-1,$D7:$EE7)/12)*(1+XLOOKUP(CP$2,Assumptions!$C$94:$M$94,Assumptions!$C$97:$M$97)))</f>
        <v>1242.533231</v>
      </c>
      <c r="CQ7" s="49">
        <f t="array" ref="CQ7">IF(CQ$2=1,Assumptions!$X7/12,(SUMIF($D$2:$EE$2,CQ$2-1,$D7:$EE7)/12)*(1+XLOOKUP(CQ$2,Assumptions!$C$94:$M$94,Assumptions!$C$97:$M$97)))</f>
        <v>1242.533231</v>
      </c>
      <c r="CR7" s="49">
        <f t="array" ref="CR7">IF(CR$2=1,Assumptions!$X7/12,(SUMIF($D$2:$EE$2,CR$2-1,$D7:$EE7)/12)*(1+XLOOKUP(CR$2,Assumptions!$C$94:$M$94,Assumptions!$C$97:$M$97)))</f>
        <v>1242.533231</v>
      </c>
      <c r="CS7" s="49">
        <f t="array" ref="CS7">IF(CS$2=1,Assumptions!$X7/12,(SUMIF($D$2:$EE$2,CS$2-1,$D7:$EE7)/12)*(1+XLOOKUP(CS$2,Assumptions!$C$94:$M$94,Assumptions!$C$97:$M$97)))</f>
        <v>1242.533231</v>
      </c>
      <c r="CT7" s="49">
        <f t="array" ref="CT7">IF(CT$2=1,Assumptions!$X7/12,(SUMIF($D$2:$EE$2,CT$2-1,$D7:$EE7)/12)*(1+XLOOKUP(CT$2,Assumptions!$C$94:$M$94,Assumptions!$C$97:$M$97)))</f>
        <v>1242.533231</v>
      </c>
      <c r="CU7" s="49">
        <f t="array" ref="CU7">IF(CU$2=1,Assumptions!$X7/12,(SUMIF($D$2:$EE$2,CU$2-1,$D7:$EE7)/12)*(1+XLOOKUP(CU$2,Assumptions!$C$94:$M$94,Assumptions!$C$97:$M$97)))</f>
        <v>1242.533231</v>
      </c>
      <c r="CV7" s="49">
        <f t="array" ref="CV7">IF(CV$2=1,Assumptions!$X7/12,(SUMIF($D$2:$EE$2,CV$2-1,$D7:$EE7)/12)*(1+XLOOKUP(CV$2,Assumptions!$C$94:$M$94,Assumptions!$C$97:$M$97)))</f>
        <v>1279.809228</v>
      </c>
      <c r="CW7" s="49">
        <f t="array" ref="CW7">IF(CW$2=1,Assumptions!$X7/12,(SUMIF($D$2:$EE$2,CW$2-1,$D7:$EE7)/12)*(1+XLOOKUP(CW$2,Assumptions!$C$94:$M$94,Assumptions!$C$97:$M$97)))</f>
        <v>1279.809228</v>
      </c>
      <c r="CX7" s="49">
        <f t="array" ref="CX7">IF(CX$2=1,Assumptions!$X7/12,(SUMIF($D$2:$EE$2,CX$2-1,$D7:$EE7)/12)*(1+XLOOKUP(CX$2,Assumptions!$C$94:$M$94,Assumptions!$C$97:$M$97)))</f>
        <v>1279.809228</v>
      </c>
      <c r="CY7" s="49">
        <f t="array" ref="CY7">IF(CY$2=1,Assumptions!$X7/12,(SUMIF($D$2:$EE$2,CY$2-1,$D7:$EE7)/12)*(1+XLOOKUP(CY$2,Assumptions!$C$94:$M$94,Assumptions!$C$97:$M$97)))</f>
        <v>1279.809228</v>
      </c>
      <c r="CZ7" s="49">
        <f t="array" ref="CZ7">IF(CZ$2=1,Assumptions!$X7/12,(SUMIF($D$2:$EE$2,CZ$2-1,$D7:$EE7)/12)*(1+XLOOKUP(CZ$2,Assumptions!$C$94:$M$94,Assumptions!$C$97:$M$97)))</f>
        <v>1279.809228</v>
      </c>
      <c r="DA7" s="49">
        <f t="array" ref="DA7">IF(DA$2=1,Assumptions!$X7/12,(SUMIF($D$2:$EE$2,DA$2-1,$D7:$EE7)/12)*(1+XLOOKUP(DA$2,Assumptions!$C$94:$M$94,Assumptions!$C$97:$M$97)))</f>
        <v>1279.809228</v>
      </c>
      <c r="DB7" s="49">
        <f t="array" ref="DB7">IF(DB$2=1,Assumptions!$X7/12,(SUMIF($D$2:$EE$2,DB$2-1,$D7:$EE7)/12)*(1+XLOOKUP(DB$2,Assumptions!$C$94:$M$94,Assumptions!$C$97:$M$97)))</f>
        <v>1279.809228</v>
      </c>
      <c r="DC7" s="49">
        <f t="array" ref="DC7">IF(DC$2=1,Assumptions!$X7/12,(SUMIF($D$2:$EE$2,DC$2-1,$D7:$EE7)/12)*(1+XLOOKUP(DC$2,Assumptions!$C$94:$M$94,Assumptions!$C$97:$M$97)))</f>
        <v>1279.809228</v>
      </c>
      <c r="DD7" s="49">
        <f t="array" ref="DD7">IF(DD$2=1,Assumptions!$X7/12,(SUMIF($D$2:$EE$2,DD$2-1,$D7:$EE7)/12)*(1+XLOOKUP(DD$2,Assumptions!$C$94:$M$94,Assumptions!$C$97:$M$97)))</f>
        <v>1279.809228</v>
      </c>
      <c r="DE7" s="49">
        <f t="array" ref="DE7">IF(DE$2=1,Assumptions!$X7/12,(SUMIF($D$2:$EE$2,DE$2-1,$D7:$EE7)/12)*(1+XLOOKUP(DE$2,Assumptions!$C$94:$M$94,Assumptions!$C$97:$M$97)))</f>
        <v>1279.809228</v>
      </c>
      <c r="DF7" s="49">
        <f t="array" ref="DF7">IF(DF$2=1,Assumptions!$X7/12,(SUMIF($D$2:$EE$2,DF$2-1,$D7:$EE7)/12)*(1+XLOOKUP(DF$2,Assumptions!$C$94:$M$94,Assumptions!$C$97:$M$97)))</f>
        <v>1279.809228</v>
      </c>
      <c r="DG7" s="49">
        <f t="array" ref="DG7">IF(DG$2=1,Assumptions!$X7/12,(SUMIF($D$2:$EE$2,DG$2-1,$D7:$EE7)/12)*(1+XLOOKUP(DG$2,Assumptions!$C$94:$M$94,Assumptions!$C$97:$M$97)))</f>
        <v>1279.809228</v>
      </c>
      <c r="DH7" s="49">
        <f t="array" ref="DH7">IF(DH$2=1,Assumptions!$X7/12,(SUMIF($D$2:$EE$2,DH$2-1,$D7:$EE7)/12)*(1+XLOOKUP(DH$2,Assumptions!$C$94:$M$94,Assumptions!$C$97:$M$97)))</f>
        <v>1318.203505</v>
      </c>
      <c r="DI7" s="49">
        <f t="array" ref="DI7">IF(DI$2=1,Assumptions!$X7/12,(SUMIF($D$2:$EE$2,DI$2-1,$D7:$EE7)/12)*(1+XLOOKUP(DI$2,Assumptions!$C$94:$M$94,Assumptions!$C$97:$M$97)))</f>
        <v>1318.203505</v>
      </c>
      <c r="DJ7" s="49">
        <f t="array" ref="DJ7">IF(DJ$2=1,Assumptions!$X7/12,(SUMIF($D$2:$EE$2,DJ$2-1,$D7:$EE7)/12)*(1+XLOOKUP(DJ$2,Assumptions!$C$94:$M$94,Assumptions!$C$97:$M$97)))</f>
        <v>1318.203505</v>
      </c>
      <c r="DK7" s="49">
        <f t="array" ref="DK7">IF(DK$2=1,Assumptions!$X7/12,(SUMIF($D$2:$EE$2,DK$2-1,$D7:$EE7)/12)*(1+XLOOKUP(DK$2,Assumptions!$C$94:$M$94,Assumptions!$C$97:$M$97)))</f>
        <v>1318.203505</v>
      </c>
      <c r="DL7" s="49">
        <f t="array" ref="DL7">IF(DL$2=1,Assumptions!$X7/12,(SUMIF($D$2:$EE$2,DL$2-1,$D7:$EE7)/12)*(1+XLOOKUP(DL$2,Assumptions!$C$94:$M$94,Assumptions!$C$97:$M$97)))</f>
        <v>1318.203505</v>
      </c>
      <c r="DM7" s="49">
        <f t="array" ref="DM7">IF(DM$2=1,Assumptions!$X7/12,(SUMIF($D$2:$EE$2,DM$2-1,$D7:$EE7)/12)*(1+XLOOKUP(DM$2,Assumptions!$C$94:$M$94,Assumptions!$C$97:$M$97)))</f>
        <v>1318.203505</v>
      </c>
      <c r="DN7" s="49">
        <f t="array" ref="DN7">IF(DN$2=1,Assumptions!$X7/12,(SUMIF($D$2:$EE$2,DN$2-1,$D7:$EE7)/12)*(1+XLOOKUP(DN$2,Assumptions!$C$94:$M$94,Assumptions!$C$97:$M$97)))</f>
        <v>1318.203505</v>
      </c>
      <c r="DO7" s="49">
        <f t="array" ref="DO7">IF(DO$2=1,Assumptions!$X7/12,(SUMIF($D$2:$EE$2,DO$2-1,$D7:$EE7)/12)*(1+XLOOKUP(DO$2,Assumptions!$C$94:$M$94,Assumptions!$C$97:$M$97)))</f>
        <v>1318.203505</v>
      </c>
      <c r="DP7" s="49">
        <f t="array" ref="DP7">IF(DP$2=1,Assumptions!$X7/12,(SUMIF($D$2:$EE$2,DP$2-1,$D7:$EE7)/12)*(1+XLOOKUP(DP$2,Assumptions!$C$94:$M$94,Assumptions!$C$97:$M$97)))</f>
        <v>1318.203505</v>
      </c>
      <c r="DQ7" s="49">
        <f t="array" ref="DQ7">IF(DQ$2=1,Assumptions!$X7/12,(SUMIF($D$2:$EE$2,DQ$2-1,$D7:$EE7)/12)*(1+XLOOKUP(DQ$2,Assumptions!$C$94:$M$94,Assumptions!$C$97:$M$97)))</f>
        <v>1318.203505</v>
      </c>
      <c r="DR7" s="49">
        <f t="array" ref="DR7">IF(DR$2=1,Assumptions!$X7/12,(SUMIF($D$2:$EE$2,DR$2-1,$D7:$EE7)/12)*(1+XLOOKUP(DR$2,Assumptions!$C$94:$M$94,Assumptions!$C$97:$M$97)))</f>
        <v>1318.203505</v>
      </c>
      <c r="DS7" s="49">
        <f t="array" ref="DS7">IF(DS$2=1,Assumptions!$X7/12,(SUMIF($D$2:$EE$2,DS$2-1,$D7:$EE7)/12)*(1+XLOOKUP(DS$2,Assumptions!$C$94:$M$94,Assumptions!$C$97:$M$97)))</f>
        <v>1318.203505</v>
      </c>
      <c r="DT7" s="49">
        <f t="array" ref="DT7">IF(DT$2=1,Assumptions!$X7/12,(SUMIF($D$2:$EE$2,DT$2-1,$D7:$EE7)/12)*(1+XLOOKUP(DT$2,Assumptions!$C$94:$M$94,Assumptions!$C$97:$M$97)))</f>
        <v>1357.74961</v>
      </c>
      <c r="DU7" s="49">
        <f t="array" ref="DU7">IF(DU$2=1,Assumptions!$X7/12,(SUMIF($D$2:$EE$2,DU$2-1,$D7:$EE7)/12)*(1+XLOOKUP(DU$2,Assumptions!$C$94:$M$94,Assumptions!$C$97:$M$97)))</f>
        <v>1357.74961</v>
      </c>
      <c r="DV7" s="49">
        <f t="array" ref="DV7">IF(DV$2=1,Assumptions!$X7/12,(SUMIF($D$2:$EE$2,DV$2-1,$D7:$EE7)/12)*(1+XLOOKUP(DV$2,Assumptions!$C$94:$M$94,Assumptions!$C$97:$M$97)))</f>
        <v>1357.74961</v>
      </c>
      <c r="DW7" s="49">
        <f t="array" ref="DW7">IF(DW$2=1,Assumptions!$X7/12,(SUMIF($D$2:$EE$2,DW$2-1,$D7:$EE7)/12)*(1+XLOOKUP(DW$2,Assumptions!$C$94:$M$94,Assumptions!$C$97:$M$97)))</f>
        <v>1357.74961</v>
      </c>
      <c r="DX7" s="49">
        <f t="array" ref="DX7">IF(DX$2=1,Assumptions!$X7/12,(SUMIF($D$2:$EE$2,DX$2-1,$D7:$EE7)/12)*(1+XLOOKUP(DX$2,Assumptions!$C$94:$M$94,Assumptions!$C$97:$M$97)))</f>
        <v>1357.74961</v>
      </c>
      <c r="DY7" s="49">
        <f t="array" ref="DY7">IF(DY$2=1,Assumptions!$X7/12,(SUMIF($D$2:$EE$2,DY$2-1,$D7:$EE7)/12)*(1+XLOOKUP(DY$2,Assumptions!$C$94:$M$94,Assumptions!$C$97:$M$97)))</f>
        <v>1357.74961</v>
      </c>
      <c r="DZ7" s="49">
        <f t="array" ref="DZ7">IF(DZ$2=1,Assumptions!$X7/12,(SUMIF($D$2:$EE$2,DZ$2-1,$D7:$EE7)/12)*(1+XLOOKUP(DZ$2,Assumptions!$C$94:$M$94,Assumptions!$C$97:$M$97)))</f>
        <v>1357.74961</v>
      </c>
      <c r="EA7" s="49">
        <f t="array" ref="EA7">IF(EA$2=1,Assumptions!$X7/12,(SUMIF($D$2:$EE$2,EA$2-1,$D7:$EE7)/12)*(1+XLOOKUP(EA$2,Assumptions!$C$94:$M$94,Assumptions!$C$97:$M$97)))</f>
        <v>1357.74961</v>
      </c>
      <c r="EB7" s="49">
        <f t="array" ref="EB7">IF(EB$2=1,Assumptions!$X7/12,(SUMIF($D$2:$EE$2,EB$2-1,$D7:$EE7)/12)*(1+XLOOKUP(EB$2,Assumptions!$C$94:$M$94,Assumptions!$C$97:$M$97)))</f>
        <v>1357.74961</v>
      </c>
      <c r="EC7" s="49">
        <f t="array" ref="EC7">IF(EC$2=1,Assumptions!$X7/12,(SUMIF($D$2:$EE$2,EC$2-1,$D7:$EE7)/12)*(1+XLOOKUP(EC$2,Assumptions!$C$94:$M$94,Assumptions!$C$97:$M$97)))</f>
        <v>1357.74961</v>
      </c>
      <c r="ED7" s="49">
        <f t="array" ref="ED7">IF(ED$2=1,Assumptions!$X7/12,(SUMIF($D$2:$EE$2,ED$2-1,$D7:$EE7)/12)*(1+XLOOKUP(ED$2,Assumptions!$C$94:$M$94,Assumptions!$C$97:$M$97)))</f>
        <v>1357.74961</v>
      </c>
      <c r="EE7" s="49">
        <f t="array" ref="EE7">IF(EE$2=1,Assumptions!$X7/12,(SUMIF($D$2:$EE$2,EE$2-1,$D7:$EE7)/12)*(1+XLOOKUP(EE$2,Assumptions!$C$94:$M$94,Assumptions!$C$97:$M$97)))</f>
        <v>1357.74961</v>
      </c>
    </row>
    <row r="8" ht="15.75" customHeight="1">
      <c r="A8" s="1"/>
      <c r="B8" s="1"/>
      <c r="C8" s="1" t="str">
        <f>Assumptions!R8</f>
        <v>1BR C (LL)</v>
      </c>
      <c r="D8" s="49">
        <f t="array" ref="D8">IF(D$2=1,Assumptions!$X8/12,(SUMIF($D$2:$EE$2,D$2-1,$D8:$EE8)/12)*(1+XLOOKUP(D$2,Assumptions!$C$94:$M$94,Assumptions!$C$97:$M$97)))</f>
        <v>1030</v>
      </c>
      <c r="E8" s="49">
        <f t="array" ref="E8">IF(E$2=1,Assumptions!$X8/12,(SUMIF($D$2:$EE$2,E$2-1,$D8:$EE8)/12)*(1+XLOOKUP(E$2,Assumptions!$C$94:$M$94,Assumptions!$C$97:$M$97)))</f>
        <v>1030</v>
      </c>
      <c r="F8" s="49">
        <f t="array" ref="F8">IF(F$2=1,Assumptions!$X8/12,(SUMIF($D$2:$EE$2,F$2-1,$D8:$EE8)/12)*(1+XLOOKUP(F$2,Assumptions!$C$94:$M$94,Assumptions!$C$97:$M$97)))</f>
        <v>1030</v>
      </c>
      <c r="G8" s="49">
        <f t="array" ref="G8">IF(G$2=1,Assumptions!$X8/12,(SUMIF($D$2:$EE$2,G$2-1,$D8:$EE8)/12)*(1+XLOOKUP(G$2,Assumptions!$C$94:$M$94,Assumptions!$C$97:$M$97)))</f>
        <v>1030</v>
      </c>
      <c r="H8" s="49">
        <f t="array" ref="H8">IF(H$2=1,Assumptions!$X8/12,(SUMIF($D$2:$EE$2,H$2-1,$D8:$EE8)/12)*(1+XLOOKUP(H$2,Assumptions!$C$94:$M$94,Assumptions!$C$97:$M$97)))</f>
        <v>1030</v>
      </c>
      <c r="I8" s="49">
        <f t="array" ref="I8">IF(I$2=1,Assumptions!$X8/12,(SUMIF($D$2:$EE$2,I$2-1,$D8:$EE8)/12)*(1+XLOOKUP(I$2,Assumptions!$C$94:$M$94,Assumptions!$C$97:$M$97)))</f>
        <v>1030</v>
      </c>
      <c r="J8" s="49">
        <f t="array" ref="J8">IF(J$2=1,Assumptions!$X8/12,(SUMIF($D$2:$EE$2,J$2-1,$D8:$EE8)/12)*(1+XLOOKUP(J$2,Assumptions!$C$94:$M$94,Assumptions!$C$97:$M$97)))</f>
        <v>1030</v>
      </c>
      <c r="K8" s="49">
        <f t="array" ref="K8">IF(K$2=1,Assumptions!$X8/12,(SUMIF($D$2:$EE$2,K$2-1,$D8:$EE8)/12)*(1+XLOOKUP(K$2,Assumptions!$C$94:$M$94,Assumptions!$C$97:$M$97)))</f>
        <v>1030</v>
      </c>
      <c r="L8" s="49">
        <f t="array" ref="L8">IF(L$2=1,Assumptions!$X8/12,(SUMIF($D$2:$EE$2,L$2-1,$D8:$EE8)/12)*(1+XLOOKUP(L$2,Assumptions!$C$94:$M$94,Assumptions!$C$97:$M$97)))</f>
        <v>1030</v>
      </c>
      <c r="M8" s="49">
        <f t="array" ref="M8">IF(M$2=1,Assumptions!$X8/12,(SUMIF($D$2:$EE$2,M$2-1,$D8:$EE8)/12)*(1+XLOOKUP(M$2,Assumptions!$C$94:$M$94,Assumptions!$C$97:$M$97)))</f>
        <v>1030</v>
      </c>
      <c r="N8" s="49">
        <f t="array" ref="N8">IF(N$2=1,Assumptions!$X8/12,(SUMIF($D$2:$EE$2,N$2-1,$D8:$EE8)/12)*(1+XLOOKUP(N$2,Assumptions!$C$94:$M$94,Assumptions!$C$97:$M$97)))</f>
        <v>1030</v>
      </c>
      <c r="O8" s="49">
        <f t="array" ref="O8">IF(O$2=1,Assumptions!$X8/12,(SUMIF($D$2:$EE$2,O$2-1,$D8:$EE8)/12)*(1+XLOOKUP(O$2,Assumptions!$C$94:$M$94,Assumptions!$C$97:$M$97)))</f>
        <v>1030</v>
      </c>
      <c r="P8" s="49">
        <f t="array" ref="P8">IF(P$2=1,Assumptions!$X8/12,(SUMIF($D$2:$EE$2,P$2-1,$D8:$EE8)/12)*(1+XLOOKUP(P$2,Assumptions!$C$94:$M$94,Assumptions!$C$97:$M$97)))</f>
        <v>1050.6</v>
      </c>
      <c r="Q8" s="49">
        <f t="array" ref="Q8">IF(Q$2=1,Assumptions!$X8/12,(SUMIF($D$2:$EE$2,Q$2-1,$D8:$EE8)/12)*(1+XLOOKUP(Q$2,Assumptions!$C$94:$M$94,Assumptions!$C$97:$M$97)))</f>
        <v>1050.6</v>
      </c>
      <c r="R8" s="49">
        <f t="array" ref="R8">IF(R$2=1,Assumptions!$X8/12,(SUMIF($D$2:$EE$2,R$2-1,$D8:$EE8)/12)*(1+XLOOKUP(R$2,Assumptions!$C$94:$M$94,Assumptions!$C$97:$M$97)))</f>
        <v>1050.6</v>
      </c>
      <c r="S8" s="49">
        <f t="array" ref="S8">IF(S$2=1,Assumptions!$X8/12,(SUMIF($D$2:$EE$2,S$2-1,$D8:$EE8)/12)*(1+XLOOKUP(S$2,Assumptions!$C$94:$M$94,Assumptions!$C$97:$M$97)))</f>
        <v>1050.6</v>
      </c>
      <c r="T8" s="49">
        <f t="array" ref="T8">IF(T$2=1,Assumptions!$X8/12,(SUMIF($D$2:$EE$2,T$2-1,$D8:$EE8)/12)*(1+XLOOKUP(T$2,Assumptions!$C$94:$M$94,Assumptions!$C$97:$M$97)))</f>
        <v>1050.6</v>
      </c>
      <c r="U8" s="49">
        <f t="array" ref="U8">IF(U$2=1,Assumptions!$X8/12,(SUMIF($D$2:$EE$2,U$2-1,$D8:$EE8)/12)*(1+XLOOKUP(U$2,Assumptions!$C$94:$M$94,Assumptions!$C$97:$M$97)))</f>
        <v>1050.6</v>
      </c>
      <c r="V8" s="49">
        <f t="array" ref="V8">IF(V$2=1,Assumptions!$X8/12,(SUMIF($D$2:$EE$2,V$2-1,$D8:$EE8)/12)*(1+XLOOKUP(V$2,Assumptions!$C$94:$M$94,Assumptions!$C$97:$M$97)))</f>
        <v>1050.6</v>
      </c>
      <c r="W8" s="49">
        <f t="array" ref="W8">IF(W$2=1,Assumptions!$X8/12,(SUMIF($D$2:$EE$2,W$2-1,$D8:$EE8)/12)*(1+XLOOKUP(W$2,Assumptions!$C$94:$M$94,Assumptions!$C$97:$M$97)))</f>
        <v>1050.6</v>
      </c>
      <c r="X8" s="49">
        <f t="array" ref="X8">IF(X$2=1,Assumptions!$X8/12,(SUMIF($D$2:$EE$2,X$2-1,$D8:$EE8)/12)*(1+XLOOKUP(X$2,Assumptions!$C$94:$M$94,Assumptions!$C$97:$M$97)))</f>
        <v>1050.6</v>
      </c>
      <c r="Y8" s="49">
        <f t="array" ref="Y8">IF(Y$2=1,Assumptions!$X8/12,(SUMIF($D$2:$EE$2,Y$2-1,$D8:$EE8)/12)*(1+XLOOKUP(Y$2,Assumptions!$C$94:$M$94,Assumptions!$C$97:$M$97)))</f>
        <v>1050.6</v>
      </c>
      <c r="Z8" s="49">
        <f t="array" ref="Z8">IF(Z$2=1,Assumptions!$X8/12,(SUMIF($D$2:$EE$2,Z$2-1,$D8:$EE8)/12)*(1+XLOOKUP(Z$2,Assumptions!$C$94:$M$94,Assumptions!$C$97:$M$97)))</f>
        <v>1050.6</v>
      </c>
      <c r="AA8" s="49">
        <f t="array" ref="AA8">IF(AA$2=1,Assumptions!$X8/12,(SUMIF($D$2:$EE$2,AA$2-1,$D8:$EE8)/12)*(1+XLOOKUP(AA$2,Assumptions!$C$94:$M$94,Assumptions!$C$97:$M$97)))</f>
        <v>1050.6</v>
      </c>
      <c r="AB8" s="49">
        <f t="array" ref="AB8">IF(AB$2=1,Assumptions!$X8/12,(SUMIF($D$2:$EE$2,AB$2-1,$D8:$EE8)/12)*(1+XLOOKUP(AB$2,Assumptions!$C$94:$M$94,Assumptions!$C$97:$M$97)))</f>
        <v>1071.612</v>
      </c>
      <c r="AC8" s="49">
        <f t="array" ref="AC8">IF(AC$2=1,Assumptions!$X8/12,(SUMIF($D$2:$EE$2,AC$2-1,$D8:$EE8)/12)*(1+XLOOKUP(AC$2,Assumptions!$C$94:$M$94,Assumptions!$C$97:$M$97)))</f>
        <v>1071.612</v>
      </c>
      <c r="AD8" s="49">
        <f t="array" ref="AD8">IF(AD$2=1,Assumptions!$X8/12,(SUMIF($D$2:$EE$2,AD$2-1,$D8:$EE8)/12)*(1+XLOOKUP(AD$2,Assumptions!$C$94:$M$94,Assumptions!$C$97:$M$97)))</f>
        <v>1071.612</v>
      </c>
      <c r="AE8" s="49">
        <f t="array" ref="AE8">IF(AE$2=1,Assumptions!$X8/12,(SUMIF($D$2:$EE$2,AE$2-1,$D8:$EE8)/12)*(1+XLOOKUP(AE$2,Assumptions!$C$94:$M$94,Assumptions!$C$97:$M$97)))</f>
        <v>1071.612</v>
      </c>
      <c r="AF8" s="49">
        <f t="array" ref="AF8">IF(AF$2=1,Assumptions!$X8/12,(SUMIF($D$2:$EE$2,AF$2-1,$D8:$EE8)/12)*(1+XLOOKUP(AF$2,Assumptions!$C$94:$M$94,Assumptions!$C$97:$M$97)))</f>
        <v>1071.612</v>
      </c>
      <c r="AG8" s="49">
        <f t="array" ref="AG8">IF(AG$2=1,Assumptions!$X8/12,(SUMIF($D$2:$EE$2,AG$2-1,$D8:$EE8)/12)*(1+XLOOKUP(AG$2,Assumptions!$C$94:$M$94,Assumptions!$C$97:$M$97)))</f>
        <v>1071.612</v>
      </c>
      <c r="AH8" s="49">
        <f t="array" ref="AH8">IF(AH$2=1,Assumptions!$X8/12,(SUMIF($D$2:$EE$2,AH$2-1,$D8:$EE8)/12)*(1+XLOOKUP(AH$2,Assumptions!$C$94:$M$94,Assumptions!$C$97:$M$97)))</f>
        <v>1071.612</v>
      </c>
      <c r="AI8" s="49">
        <f t="array" ref="AI8">IF(AI$2=1,Assumptions!$X8/12,(SUMIF($D$2:$EE$2,AI$2-1,$D8:$EE8)/12)*(1+XLOOKUP(AI$2,Assumptions!$C$94:$M$94,Assumptions!$C$97:$M$97)))</f>
        <v>1071.612</v>
      </c>
      <c r="AJ8" s="49">
        <f t="array" ref="AJ8">IF(AJ$2=1,Assumptions!$X8/12,(SUMIF($D$2:$EE$2,AJ$2-1,$D8:$EE8)/12)*(1+XLOOKUP(AJ$2,Assumptions!$C$94:$M$94,Assumptions!$C$97:$M$97)))</f>
        <v>1071.612</v>
      </c>
      <c r="AK8" s="49">
        <f t="array" ref="AK8">IF(AK$2=1,Assumptions!$X8/12,(SUMIF($D$2:$EE$2,AK$2-1,$D8:$EE8)/12)*(1+XLOOKUP(AK$2,Assumptions!$C$94:$M$94,Assumptions!$C$97:$M$97)))</f>
        <v>1071.612</v>
      </c>
      <c r="AL8" s="49">
        <f t="array" ref="AL8">IF(AL$2=1,Assumptions!$X8/12,(SUMIF($D$2:$EE$2,AL$2-1,$D8:$EE8)/12)*(1+XLOOKUP(AL$2,Assumptions!$C$94:$M$94,Assumptions!$C$97:$M$97)))</f>
        <v>1071.612</v>
      </c>
      <c r="AM8" s="49">
        <f t="array" ref="AM8">IF(AM$2=1,Assumptions!$X8/12,(SUMIF($D$2:$EE$2,AM$2-1,$D8:$EE8)/12)*(1+XLOOKUP(AM$2,Assumptions!$C$94:$M$94,Assumptions!$C$97:$M$97)))</f>
        <v>1071.612</v>
      </c>
      <c r="AN8" s="49">
        <f t="array" ref="AN8">IF(AN$2=1,Assumptions!$X8/12,(SUMIF($D$2:$EE$2,AN$2-1,$D8:$EE8)/12)*(1+XLOOKUP(AN$2,Assumptions!$C$94:$M$94,Assumptions!$C$97:$M$97)))</f>
        <v>1093.04424</v>
      </c>
      <c r="AO8" s="49">
        <f t="array" ref="AO8">IF(AO$2=1,Assumptions!$X8/12,(SUMIF($D$2:$EE$2,AO$2-1,$D8:$EE8)/12)*(1+XLOOKUP(AO$2,Assumptions!$C$94:$M$94,Assumptions!$C$97:$M$97)))</f>
        <v>1093.04424</v>
      </c>
      <c r="AP8" s="49">
        <f t="array" ref="AP8">IF(AP$2=1,Assumptions!$X8/12,(SUMIF($D$2:$EE$2,AP$2-1,$D8:$EE8)/12)*(1+XLOOKUP(AP$2,Assumptions!$C$94:$M$94,Assumptions!$C$97:$M$97)))</f>
        <v>1093.04424</v>
      </c>
      <c r="AQ8" s="49">
        <f t="array" ref="AQ8">IF(AQ$2=1,Assumptions!$X8/12,(SUMIF($D$2:$EE$2,AQ$2-1,$D8:$EE8)/12)*(1+XLOOKUP(AQ$2,Assumptions!$C$94:$M$94,Assumptions!$C$97:$M$97)))</f>
        <v>1093.04424</v>
      </c>
      <c r="AR8" s="49">
        <f t="array" ref="AR8">IF(AR$2=1,Assumptions!$X8/12,(SUMIF($D$2:$EE$2,AR$2-1,$D8:$EE8)/12)*(1+XLOOKUP(AR$2,Assumptions!$C$94:$M$94,Assumptions!$C$97:$M$97)))</f>
        <v>1093.04424</v>
      </c>
      <c r="AS8" s="49">
        <f t="array" ref="AS8">IF(AS$2=1,Assumptions!$X8/12,(SUMIF($D$2:$EE$2,AS$2-1,$D8:$EE8)/12)*(1+XLOOKUP(AS$2,Assumptions!$C$94:$M$94,Assumptions!$C$97:$M$97)))</f>
        <v>1093.04424</v>
      </c>
      <c r="AT8" s="49">
        <f t="array" ref="AT8">IF(AT$2=1,Assumptions!$X8/12,(SUMIF($D$2:$EE$2,AT$2-1,$D8:$EE8)/12)*(1+XLOOKUP(AT$2,Assumptions!$C$94:$M$94,Assumptions!$C$97:$M$97)))</f>
        <v>1093.04424</v>
      </c>
      <c r="AU8" s="49">
        <f t="array" ref="AU8">IF(AU$2=1,Assumptions!$X8/12,(SUMIF($D$2:$EE$2,AU$2-1,$D8:$EE8)/12)*(1+XLOOKUP(AU$2,Assumptions!$C$94:$M$94,Assumptions!$C$97:$M$97)))</f>
        <v>1093.04424</v>
      </c>
      <c r="AV8" s="49">
        <f t="array" ref="AV8">IF(AV$2=1,Assumptions!$X8/12,(SUMIF($D$2:$EE$2,AV$2-1,$D8:$EE8)/12)*(1+XLOOKUP(AV$2,Assumptions!$C$94:$M$94,Assumptions!$C$97:$M$97)))</f>
        <v>1093.04424</v>
      </c>
      <c r="AW8" s="49">
        <f t="array" ref="AW8">IF(AW$2=1,Assumptions!$X8/12,(SUMIF($D$2:$EE$2,AW$2-1,$D8:$EE8)/12)*(1+XLOOKUP(AW$2,Assumptions!$C$94:$M$94,Assumptions!$C$97:$M$97)))</f>
        <v>1093.04424</v>
      </c>
      <c r="AX8" s="49">
        <f t="array" ref="AX8">IF(AX$2=1,Assumptions!$X8/12,(SUMIF($D$2:$EE$2,AX$2-1,$D8:$EE8)/12)*(1+XLOOKUP(AX$2,Assumptions!$C$94:$M$94,Assumptions!$C$97:$M$97)))</f>
        <v>1093.04424</v>
      </c>
      <c r="AY8" s="49">
        <f t="array" ref="AY8">IF(AY$2=1,Assumptions!$X8/12,(SUMIF($D$2:$EE$2,AY$2-1,$D8:$EE8)/12)*(1+XLOOKUP(AY$2,Assumptions!$C$94:$M$94,Assumptions!$C$97:$M$97)))</f>
        <v>1093.04424</v>
      </c>
      <c r="AZ8" s="49">
        <f t="array" ref="AZ8">IF(AZ$2=1,Assumptions!$X8/12,(SUMIF($D$2:$EE$2,AZ$2-1,$D8:$EE8)/12)*(1+XLOOKUP(AZ$2,Assumptions!$C$94:$M$94,Assumptions!$C$97:$M$97)))</f>
        <v>1125.835567</v>
      </c>
      <c r="BA8" s="49">
        <f t="array" ref="BA8">IF(BA$2=1,Assumptions!$X8/12,(SUMIF($D$2:$EE$2,BA$2-1,$D8:$EE8)/12)*(1+XLOOKUP(BA$2,Assumptions!$C$94:$M$94,Assumptions!$C$97:$M$97)))</f>
        <v>1125.835567</v>
      </c>
      <c r="BB8" s="49">
        <f t="array" ref="BB8">IF(BB$2=1,Assumptions!$X8/12,(SUMIF($D$2:$EE$2,BB$2-1,$D8:$EE8)/12)*(1+XLOOKUP(BB$2,Assumptions!$C$94:$M$94,Assumptions!$C$97:$M$97)))</f>
        <v>1125.835567</v>
      </c>
      <c r="BC8" s="49">
        <f t="array" ref="BC8">IF(BC$2=1,Assumptions!$X8/12,(SUMIF($D$2:$EE$2,BC$2-1,$D8:$EE8)/12)*(1+XLOOKUP(BC$2,Assumptions!$C$94:$M$94,Assumptions!$C$97:$M$97)))</f>
        <v>1125.835567</v>
      </c>
      <c r="BD8" s="49">
        <f t="array" ref="BD8">IF(BD$2=1,Assumptions!$X8/12,(SUMIF($D$2:$EE$2,BD$2-1,$D8:$EE8)/12)*(1+XLOOKUP(BD$2,Assumptions!$C$94:$M$94,Assumptions!$C$97:$M$97)))</f>
        <v>1125.835567</v>
      </c>
      <c r="BE8" s="49">
        <f t="array" ref="BE8">IF(BE$2=1,Assumptions!$X8/12,(SUMIF($D$2:$EE$2,BE$2-1,$D8:$EE8)/12)*(1+XLOOKUP(BE$2,Assumptions!$C$94:$M$94,Assumptions!$C$97:$M$97)))</f>
        <v>1125.835567</v>
      </c>
      <c r="BF8" s="49">
        <f t="array" ref="BF8">IF(BF$2=1,Assumptions!$X8/12,(SUMIF($D$2:$EE$2,BF$2-1,$D8:$EE8)/12)*(1+XLOOKUP(BF$2,Assumptions!$C$94:$M$94,Assumptions!$C$97:$M$97)))</f>
        <v>1125.835567</v>
      </c>
      <c r="BG8" s="49">
        <f t="array" ref="BG8">IF(BG$2=1,Assumptions!$X8/12,(SUMIF($D$2:$EE$2,BG$2-1,$D8:$EE8)/12)*(1+XLOOKUP(BG$2,Assumptions!$C$94:$M$94,Assumptions!$C$97:$M$97)))</f>
        <v>1125.835567</v>
      </c>
      <c r="BH8" s="49">
        <f t="array" ref="BH8">IF(BH$2=1,Assumptions!$X8/12,(SUMIF($D$2:$EE$2,BH$2-1,$D8:$EE8)/12)*(1+XLOOKUP(BH$2,Assumptions!$C$94:$M$94,Assumptions!$C$97:$M$97)))</f>
        <v>1125.835567</v>
      </c>
      <c r="BI8" s="49">
        <f t="array" ref="BI8">IF(BI$2=1,Assumptions!$X8/12,(SUMIF($D$2:$EE$2,BI$2-1,$D8:$EE8)/12)*(1+XLOOKUP(BI$2,Assumptions!$C$94:$M$94,Assumptions!$C$97:$M$97)))</f>
        <v>1125.835567</v>
      </c>
      <c r="BJ8" s="49">
        <f t="array" ref="BJ8">IF(BJ$2=1,Assumptions!$X8/12,(SUMIF($D$2:$EE$2,BJ$2-1,$D8:$EE8)/12)*(1+XLOOKUP(BJ$2,Assumptions!$C$94:$M$94,Assumptions!$C$97:$M$97)))</f>
        <v>1125.835567</v>
      </c>
      <c r="BK8" s="49">
        <f t="array" ref="BK8">IF(BK$2=1,Assumptions!$X8/12,(SUMIF($D$2:$EE$2,BK$2-1,$D8:$EE8)/12)*(1+XLOOKUP(BK$2,Assumptions!$C$94:$M$94,Assumptions!$C$97:$M$97)))</f>
        <v>1125.835567</v>
      </c>
      <c r="BL8" s="49">
        <f t="array" ref="BL8">IF(BL$2=1,Assumptions!$X8/12,(SUMIF($D$2:$EE$2,BL$2-1,$D8:$EE8)/12)*(1+XLOOKUP(BL$2,Assumptions!$C$94:$M$94,Assumptions!$C$97:$M$97)))</f>
        <v>1159.610634</v>
      </c>
      <c r="BM8" s="49">
        <f t="array" ref="BM8">IF(BM$2=1,Assumptions!$X8/12,(SUMIF($D$2:$EE$2,BM$2-1,$D8:$EE8)/12)*(1+XLOOKUP(BM$2,Assumptions!$C$94:$M$94,Assumptions!$C$97:$M$97)))</f>
        <v>1159.610634</v>
      </c>
      <c r="BN8" s="49">
        <f t="array" ref="BN8">IF(BN$2=1,Assumptions!$X8/12,(SUMIF($D$2:$EE$2,BN$2-1,$D8:$EE8)/12)*(1+XLOOKUP(BN$2,Assumptions!$C$94:$M$94,Assumptions!$C$97:$M$97)))</f>
        <v>1159.610634</v>
      </c>
      <c r="BO8" s="49">
        <f t="array" ref="BO8">IF(BO$2=1,Assumptions!$X8/12,(SUMIF($D$2:$EE$2,BO$2-1,$D8:$EE8)/12)*(1+XLOOKUP(BO$2,Assumptions!$C$94:$M$94,Assumptions!$C$97:$M$97)))</f>
        <v>1159.610634</v>
      </c>
      <c r="BP8" s="49">
        <f t="array" ref="BP8">IF(BP$2=1,Assumptions!$X8/12,(SUMIF($D$2:$EE$2,BP$2-1,$D8:$EE8)/12)*(1+XLOOKUP(BP$2,Assumptions!$C$94:$M$94,Assumptions!$C$97:$M$97)))</f>
        <v>1159.610634</v>
      </c>
      <c r="BQ8" s="49">
        <f t="array" ref="BQ8">IF(BQ$2=1,Assumptions!$X8/12,(SUMIF($D$2:$EE$2,BQ$2-1,$D8:$EE8)/12)*(1+XLOOKUP(BQ$2,Assumptions!$C$94:$M$94,Assumptions!$C$97:$M$97)))</f>
        <v>1159.610634</v>
      </c>
      <c r="BR8" s="49">
        <f t="array" ref="BR8">IF(BR$2=1,Assumptions!$X8/12,(SUMIF($D$2:$EE$2,BR$2-1,$D8:$EE8)/12)*(1+XLOOKUP(BR$2,Assumptions!$C$94:$M$94,Assumptions!$C$97:$M$97)))</f>
        <v>1159.610634</v>
      </c>
      <c r="BS8" s="49">
        <f t="array" ref="BS8">IF(BS$2=1,Assumptions!$X8/12,(SUMIF($D$2:$EE$2,BS$2-1,$D8:$EE8)/12)*(1+XLOOKUP(BS$2,Assumptions!$C$94:$M$94,Assumptions!$C$97:$M$97)))</f>
        <v>1159.610634</v>
      </c>
      <c r="BT8" s="49">
        <f t="array" ref="BT8">IF(BT$2=1,Assumptions!$X8/12,(SUMIF($D$2:$EE$2,BT$2-1,$D8:$EE8)/12)*(1+XLOOKUP(BT$2,Assumptions!$C$94:$M$94,Assumptions!$C$97:$M$97)))</f>
        <v>1159.610634</v>
      </c>
      <c r="BU8" s="49">
        <f t="array" ref="BU8">IF(BU$2=1,Assumptions!$X8/12,(SUMIF($D$2:$EE$2,BU$2-1,$D8:$EE8)/12)*(1+XLOOKUP(BU$2,Assumptions!$C$94:$M$94,Assumptions!$C$97:$M$97)))</f>
        <v>1159.610634</v>
      </c>
      <c r="BV8" s="49">
        <f t="array" ref="BV8">IF(BV$2=1,Assumptions!$X8/12,(SUMIF($D$2:$EE$2,BV$2-1,$D8:$EE8)/12)*(1+XLOOKUP(BV$2,Assumptions!$C$94:$M$94,Assumptions!$C$97:$M$97)))</f>
        <v>1159.610634</v>
      </c>
      <c r="BW8" s="49">
        <f t="array" ref="BW8">IF(BW$2=1,Assumptions!$X8/12,(SUMIF($D$2:$EE$2,BW$2-1,$D8:$EE8)/12)*(1+XLOOKUP(BW$2,Assumptions!$C$94:$M$94,Assumptions!$C$97:$M$97)))</f>
        <v>1159.610634</v>
      </c>
      <c r="BX8" s="49">
        <f t="array" ref="BX8">IF(BX$2=1,Assumptions!$X8/12,(SUMIF($D$2:$EE$2,BX$2-1,$D8:$EE8)/12)*(1+XLOOKUP(BX$2,Assumptions!$C$94:$M$94,Assumptions!$C$97:$M$97)))</f>
        <v>1194.398953</v>
      </c>
      <c r="BY8" s="49">
        <f t="array" ref="BY8">IF(BY$2=1,Assumptions!$X8/12,(SUMIF($D$2:$EE$2,BY$2-1,$D8:$EE8)/12)*(1+XLOOKUP(BY$2,Assumptions!$C$94:$M$94,Assumptions!$C$97:$M$97)))</f>
        <v>1194.398953</v>
      </c>
      <c r="BZ8" s="49">
        <f t="array" ref="BZ8">IF(BZ$2=1,Assumptions!$X8/12,(SUMIF($D$2:$EE$2,BZ$2-1,$D8:$EE8)/12)*(1+XLOOKUP(BZ$2,Assumptions!$C$94:$M$94,Assumptions!$C$97:$M$97)))</f>
        <v>1194.398953</v>
      </c>
      <c r="CA8" s="49">
        <f t="array" ref="CA8">IF(CA$2=1,Assumptions!$X8/12,(SUMIF($D$2:$EE$2,CA$2-1,$D8:$EE8)/12)*(1+XLOOKUP(CA$2,Assumptions!$C$94:$M$94,Assumptions!$C$97:$M$97)))</f>
        <v>1194.398953</v>
      </c>
      <c r="CB8" s="49">
        <f t="array" ref="CB8">IF(CB$2=1,Assumptions!$X8/12,(SUMIF($D$2:$EE$2,CB$2-1,$D8:$EE8)/12)*(1+XLOOKUP(CB$2,Assumptions!$C$94:$M$94,Assumptions!$C$97:$M$97)))</f>
        <v>1194.398953</v>
      </c>
      <c r="CC8" s="49">
        <f t="array" ref="CC8">IF(CC$2=1,Assumptions!$X8/12,(SUMIF($D$2:$EE$2,CC$2-1,$D8:$EE8)/12)*(1+XLOOKUP(CC$2,Assumptions!$C$94:$M$94,Assumptions!$C$97:$M$97)))</f>
        <v>1194.398953</v>
      </c>
      <c r="CD8" s="49">
        <f t="array" ref="CD8">IF(CD$2=1,Assumptions!$X8/12,(SUMIF($D$2:$EE$2,CD$2-1,$D8:$EE8)/12)*(1+XLOOKUP(CD$2,Assumptions!$C$94:$M$94,Assumptions!$C$97:$M$97)))</f>
        <v>1194.398953</v>
      </c>
      <c r="CE8" s="49">
        <f t="array" ref="CE8">IF(CE$2=1,Assumptions!$X8/12,(SUMIF($D$2:$EE$2,CE$2-1,$D8:$EE8)/12)*(1+XLOOKUP(CE$2,Assumptions!$C$94:$M$94,Assumptions!$C$97:$M$97)))</f>
        <v>1194.398953</v>
      </c>
      <c r="CF8" s="49">
        <f t="array" ref="CF8">IF(CF$2=1,Assumptions!$X8/12,(SUMIF($D$2:$EE$2,CF$2-1,$D8:$EE8)/12)*(1+XLOOKUP(CF$2,Assumptions!$C$94:$M$94,Assumptions!$C$97:$M$97)))</f>
        <v>1194.398953</v>
      </c>
      <c r="CG8" s="49">
        <f t="array" ref="CG8">IF(CG$2=1,Assumptions!$X8/12,(SUMIF($D$2:$EE$2,CG$2-1,$D8:$EE8)/12)*(1+XLOOKUP(CG$2,Assumptions!$C$94:$M$94,Assumptions!$C$97:$M$97)))</f>
        <v>1194.398953</v>
      </c>
      <c r="CH8" s="49">
        <f t="array" ref="CH8">IF(CH$2=1,Assumptions!$X8/12,(SUMIF($D$2:$EE$2,CH$2-1,$D8:$EE8)/12)*(1+XLOOKUP(CH$2,Assumptions!$C$94:$M$94,Assumptions!$C$97:$M$97)))</f>
        <v>1194.398953</v>
      </c>
      <c r="CI8" s="49">
        <f t="array" ref="CI8">IF(CI$2=1,Assumptions!$X8/12,(SUMIF($D$2:$EE$2,CI$2-1,$D8:$EE8)/12)*(1+XLOOKUP(CI$2,Assumptions!$C$94:$M$94,Assumptions!$C$97:$M$97)))</f>
        <v>1194.398953</v>
      </c>
      <c r="CJ8" s="49">
        <f t="array" ref="CJ8">IF(CJ$2=1,Assumptions!$X8/12,(SUMIF($D$2:$EE$2,CJ$2-1,$D8:$EE8)/12)*(1+XLOOKUP(CJ$2,Assumptions!$C$94:$M$94,Assumptions!$C$97:$M$97)))</f>
        <v>1230.230922</v>
      </c>
      <c r="CK8" s="49">
        <f t="array" ref="CK8">IF(CK$2=1,Assumptions!$X8/12,(SUMIF($D$2:$EE$2,CK$2-1,$D8:$EE8)/12)*(1+XLOOKUP(CK$2,Assumptions!$C$94:$M$94,Assumptions!$C$97:$M$97)))</f>
        <v>1230.230922</v>
      </c>
      <c r="CL8" s="49">
        <f t="array" ref="CL8">IF(CL$2=1,Assumptions!$X8/12,(SUMIF($D$2:$EE$2,CL$2-1,$D8:$EE8)/12)*(1+XLOOKUP(CL$2,Assumptions!$C$94:$M$94,Assumptions!$C$97:$M$97)))</f>
        <v>1230.230922</v>
      </c>
      <c r="CM8" s="49">
        <f t="array" ref="CM8">IF(CM$2=1,Assumptions!$X8/12,(SUMIF($D$2:$EE$2,CM$2-1,$D8:$EE8)/12)*(1+XLOOKUP(CM$2,Assumptions!$C$94:$M$94,Assumptions!$C$97:$M$97)))</f>
        <v>1230.230922</v>
      </c>
      <c r="CN8" s="49">
        <f t="array" ref="CN8">IF(CN$2=1,Assumptions!$X8/12,(SUMIF($D$2:$EE$2,CN$2-1,$D8:$EE8)/12)*(1+XLOOKUP(CN$2,Assumptions!$C$94:$M$94,Assumptions!$C$97:$M$97)))</f>
        <v>1230.230922</v>
      </c>
      <c r="CO8" s="49">
        <f t="array" ref="CO8">IF(CO$2=1,Assumptions!$X8/12,(SUMIF($D$2:$EE$2,CO$2-1,$D8:$EE8)/12)*(1+XLOOKUP(CO$2,Assumptions!$C$94:$M$94,Assumptions!$C$97:$M$97)))</f>
        <v>1230.230922</v>
      </c>
      <c r="CP8" s="49">
        <f t="array" ref="CP8">IF(CP$2=1,Assumptions!$X8/12,(SUMIF($D$2:$EE$2,CP$2-1,$D8:$EE8)/12)*(1+XLOOKUP(CP$2,Assumptions!$C$94:$M$94,Assumptions!$C$97:$M$97)))</f>
        <v>1230.230922</v>
      </c>
      <c r="CQ8" s="49">
        <f t="array" ref="CQ8">IF(CQ$2=1,Assumptions!$X8/12,(SUMIF($D$2:$EE$2,CQ$2-1,$D8:$EE8)/12)*(1+XLOOKUP(CQ$2,Assumptions!$C$94:$M$94,Assumptions!$C$97:$M$97)))</f>
        <v>1230.230922</v>
      </c>
      <c r="CR8" s="49">
        <f t="array" ref="CR8">IF(CR$2=1,Assumptions!$X8/12,(SUMIF($D$2:$EE$2,CR$2-1,$D8:$EE8)/12)*(1+XLOOKUP(CR$2,Assumptions!$C$94:$M$94,Assumptions!$C$97:$M$97)))</f>
        <v>1230.230922</v>
      </c>
      <c r="CS8" s="49">
        <f t="array" ref="CS8">IF(CS$2=1,Assumptions!$X8/12,(SUMIF($D$2:$EE$2,CS$2-1,$D8:$EE8)/12)*(1+XLOOKUP(CS$2,Assumptions!$C$94:$M$94,Assumptions!$C$97:$M$97)))</f>
        <v>1230.230922</v>
      </c>
      <c r="CT8" s="49">
        <f t="array" ref="CT8">IF(CT$2=1,Assumptions!$X8/12,(SUMIF($D$2:$EE$2,CT$2-1,$D8:$EE8)/12)*(1+XLOOKUP(CT$2,Assumptions!$C$94:$M$94,Assumptions!$C$97:$M$97)))</f>
        <v>1230.230922</v>
      </c>
      <c r="CU8" s="49">
        <f t="array" ref="CU8">IF(CU$2=1,Assumptions!$X8/12,(SUMIF($D$2:$EE$2,CU$2-1,$D8:$EE8)/12)*(1+XLOOKUP(CU$2,Assumptions!$C$94:$M$94,Assumptions!$C$97:$M$97)))</f>
        <v>1230.230922</v>
      </c>
      <c r="CV8" s="49">
        <f t="array" ref="CV8">IF(CV$2=1,Assumptions!$X8/12,(SUMIF($D$2:$EE$2,CV$2-1,$D8:$EE8)/12)*(1+XLOOKUP(CV$2,Assumptions!$C$94:$M$94,Assumptions!$C$97:$M$97)))</f>
        <v>1267.137849</v>
      </c>
      <c r="CW8" s="49">
        <f t="array" ref="CW8">IF(CW$2=1,Assumptions!$X8/12,(SUMIF($D$2:$EE$2,CW$2-1,$D8:$EE8)/12)*(1+XLOOKUP(CW$2,Assumptions!$C$94:$M$94,Assumptions!$C$97:$M$97)))</f>
        <v>1267.137849</v>
      </c>
      <c r="CX8" s="49">
        <f t="array" ref="CX8">IF(CX$2=1,Assumptions!$X8/12,(SUMIF($D$2:$EE$2,CX$2-1,$D8:$EE8)/12)*(1+XLOOKUP(CX$2,Assumptions!$C$94:$M$94,Assumptions!$C$97:$M$97)))</f>
        <v>1267.137849</v>
      </c>
      <c r="CY8" s="49">
        <f t="array" ref="CY8">IF(CY$2=1,Assumptions!$X8/12,(SUMIF($D$2:$EE$2,CY$2-1,$D8:$EE8)/12)*(1+XLOOKUP(CY$2,Assumptions!$C$94:$M$94,Assumptions!$C$97:$M$97)))</f>
        <v>1267.137849</v>
      </c>
      <c r="CZ8" s="49">
        <f t="array" ref="CZ8">IF(CZ$2=1,Assumptions!$X8/12,(SUMIF($D$2:$EE$2,CZ$2-1,$D8:$EE8)/12)*(1+XLOOKUP(CZ$2,Assumptions!$C$94:$M$94,Assumptions!$C$97:$M$97)))</f>
        <v>1267.137849</v>
      </c>
      <c r="DA8" s="49">
        <f t="array" ref="DA8">IF(DA$2=1,Assumptions!$X8/12,(SUMIF($D$2:$EE$2,DA$2-1,$D8:$EE8)/12)*(1+XLOOKUP(DA$2,Assumptions!$C$94:$M$94,Assumptions!$C$97:$M$97)))</f>
        <v>1267.137849</v>
      </c>
      <c r="DB8" s="49">
        <f t="array" ref="DB8">IF(DB$2=1,Assumptions!$X8/12,(SUMIF($D$2:$EE$2,DB$2-1,$D8:$EE8)/12)*(1+XLOOKUP(DB$2,Assumptions!$C$94:$M$94,Assumptions!$C$97:$M$97)))</f>
        <v>1267.137849</v>
      </c>
      <c r="DC8" s="49">
        <f t="array" ref="DC8">IF(DC$2=1,Assumptions!$X8/12,(SUMIF($D$2:$EE$2,DC$2-1,$D8:$EE8)/12)*(1+XLOOKUP(DC$2,Assumptions!$C$94:$M$94,Assumptions!$C$97:$M$97)))</f>
        <v>1267.137849</v>
      </c>
      <c r="DD8" s="49">
        <f t="array" ref="DD8">IF(DD$2=1,Assumptions!$X8/12,(SUMIF($D$2:$EE$2,DD$2-1,$D8:$EE8)/12)*(1+XLOOKUP(DD$2,Assumptions!$C$94:$M$94,Assumptions!$C$97:$M$97)))</f>
        <v>1267.137849</v>
      </c>
      <c r="DE8" s="49">
        <f t="array" ref="DE8">IF(DE$2=1,Assumptions!$X8/12,(SUMIF($D$2:$EE$2,DE$2-1,$D8:$EE8)/12)*(1+XLOOKUP(DE$2,Assumptions!$C$94:$M$94,Assumptions!$C$97:$M$97)))</f>
        <v>1267.137849</v>
      </c>
      <c r="DF8" s="49">
        <f t="array" ref="DF8">IF(DF$2=1,Assumptions!$X8/12,(SUMIF($D$2:$EE$2,DF$2-1,$D8:$EE8)/12)*(1+XLOOKUP(DF$2,Assumptions!$C$94:$M$94,Assumptions!$C$97:$M$97)))</f>
        <v>1267.137849</v>
      </c>
      <c r="DG8" s="49">
        <f t="array" ref="DG8">IF(DG$2=1,Assumptions!$X8/12,(SUMIF($D$2:$EE$2,DG$2-1,$D8:$EE8)/12)*(1+XLOOKUP(DG$2,Assumptions!$C$94:$M$94,Assumptions!$C$97:$M$97)))</f>
        <v>1267.137849</v>
      </c>
      <c r="DH8" s="49">
        <f t="array" ref="DH8">IF(DH$2=1,Assumptions!$X8/12,(SUMIF($D$2:$EE$2,DH$2-1,$D8:$EE8)/12)*(1+XLOOKUP(DH$2,Assumptions!$C$94:$M$94,Assumptions!$C$97:$M$97)))</f>
        <v>1305.151985</v>
      </c>
      <c r="DI8" s="49">
        <f t="array" ref="DI8">IF(DI$2=1,Assumptions!$X8/12,(SUMIF($D$2:$EE$2,DI$2-1,$D8:$EE8)/12)*(1+XLOOKUP(DI$2,Assumptions!$C$94:$M$94,Assumptions!$C$97:$M$97)))</f>
        <v>1305.151985</v>
      </c>
      <c r="DJ8" s="49">
        <f t="array" ref="DJ8">IF(DJ$2=1,Assumptions!$X8/12,(SUMIF($D$2:$EE$2,DJ$2-1,$D8:$EE8)/12)*(1+XLOOKUP(DJ$2,Assumptions!$C$94:$M$94,Assumptions!$C$97:$M$97)))</f>
        <v>1305.151985</v>
      </c>
      <c r="DK8" s="49">
        <f t="array" ref="DK8">IF(DK$2=1,Assumptions!$X8/12,(SUMIF($D$2:$EE$2,DK$2-1,$D8:$EE8)/12)*(1+XLOOKUP(DK$2,Assumptions!$C$94:$M$94,Assumptions!$C$97:$M$97)))</f>
        <v>1305.151985</v>
      </c>
      <c r="DL8" s="49">
        <f t="array" ref="DL8">IF(DL$2=1,Assumptions!$X8/12,(SUMIF($D$2:$EE$2,DL$2-1,$D8:$EE8)/12)*(1+XLOOKUP(DL$2,Assumptions!$C$94:$M$94,Assumptions!$C$97:$M$97)))</f>
        <v>1305.151985</v>
      </c>
      <c r="DM8" s="49">
        <f t="array" ref="DM8">IF(DM$2=1,Assumptions!$X8/12,(SUMIF($D$2:$EE$2,DM$2-1,$D8:$EE8)/12)*(1+XLOOKUP(DM$2,Assumptions!$C$94:$M$94,Assumptions!$C$97:$M$97)))</f>
        <v>1305.151985</v>
      </c>
      <c r="DN8" s="49">
        <f t="array" ref="DN8">IF(DN$2=1,Assumptions!$X8/12,(SUMIF($D$2:$EE$2,DN$2-1,$D8:$EE8)/12)*(1+XLOOKUP(DN$2,Assumptions!$C$94:$M$94,Assumptions!$C$97:$M$97)))</f>
        <v>1305.151985</v>
      </c>
      <c r="DO8" s="49">
        <f t="array" ref="DO8">IF(DO$2=1,Assumptions!$X8/12,(SUMIF($D$2:$EE$2,DO$2-1,$D8:$EE8)/12)*(1+XLOOKUP(DO$2,Assumptions!$C$94:$M$94,Assumptions!$C$97:$M$97)))</f>
        <v>1305.151985</v>
      </c>
      <c r="DP8" s="49">
        <f t="array" ref="DP8">IF(DP$2=1,Assumptions!$X8/12,(SUMIF($D$2:$EE$2,DP$2-1,$D8:$EE8)/12)*(1+XLOOKUP(DP$2,Assumptions!$C$94:$M$94,Assumptions!$C$97:$M$97)))</f>
        <v>1305.151985</v>
      </c>
      <c r="DQ8" s="49">
        <f t="array" ref="DQ8">IF(DQ$2=1,Assumptions!$X8/12,(SUMIF($D$2:$EE$2,DQ$2-1,$D8:$EE8)/12)*(1+XLOOKUP(DQ$2,Assumptions!$C$94:$M$94,Assumptions!$C$97:$M$97)))</f>
        <v>1305.151985</v>
      </c>
      <c r="DR8" s="49">
        <f t="array" ref="DR8">IF(DR$2=1,Assumptions!$X8/12,(SUMIF($D$2:$EE$2,DR$2-1,$D8:$EE8)/12)*(1+XLOOKUP(DR$2,Assumptions!$C$94:$M$94,Assumptions!$C$97:$M$97)))</f>
        <v>1305.151985</v>
      </c>
      <c r="DS8" s="49">
        <f t="array" ref="DS8">IF(DS$2=1,Assumptions!$X8/12,(SUMIF($D$2:$EE$2,DS$2-1,$D8:$EE8)/12)*(1+XLOOKUP(DS$2,Assumptions!$C$94:$M$94,Assumptions!$C$97:$M$97)))</f>
        <v>1305.151985</v>
      </c>
      <c r="DT8" s="49">
        <f t="array" ref="DT8">IF(DT$2=1,Assumptions!$X8/12,(SUMIF($D$2:$EE$2,DT$2-1,$D8:$EE8)/12)*(1+XLOOKUP(DT$2,Assumptions!$C$94:$M$94,Assumptions!$C$97:$M$97)))</f>
        <v>1344.306545</v>
      </c>
      <c r="DU8" s="49">
        <f t="array" ref="DU8">IF(DU$2=1,Assumptions!$X8/12,(SUMIF($D$2:$EE$2,DU$2-1,$D8:$EE8)/12)*(1+XLOOKUP(DU$2,Assumptions!$C$94:$M$94,Assumptions!$C$97:$M$97)))</f>
        <v>1344.306545</v>
      </c>
      <c r="DV8" s="49">
        <f t="array" ref="DV8">IF(DV$2=1,Assumptions!$X8/12,(SUMIF($D$2:$EE$2,DV$2-1,$D8:$EE8)/12)*(1+XLOOKUP(DV$2,Assumptions!$C$94:$M$94,Assumptions!$C$97:$M$97)))</f>
        <v>1344.306545</v>
      </c>
      <c r="DW8" s="49">
        <f t="array" ref="DW8">IF(DW$2=1,Assumptions!$X8/12,(SUMIF($D$2:$EE$2,DW$2-1,$D8:$EE8)/12)*(1+XLOOKUP(DW$2,Assumptions!$C$94:$M$94,Assumptions!$C$97:$M$97)))</f>
        <v>1344.306545</v>
      </c>
      <c r="DX8" s="49">
        <f t="array" ref="DX8">IF(DX$2=1,Assumptions!$X8/12,(SUMIF($D$2:$EE$2,DX$2-1,$D8:$EE8)/12)*(1+XLOOKUP(DX$2,Assumptions!$C$94:$M$94,Assumptions!$C$97:$M$97)))</f>
        <v>1344.306545</v>
      </c>
      <c r="DY8" s="49">
        <f t="array" ref="DY8">IF(DY$2=1,Assumptions!$X8/12,(SUMIF($D$2:$EE$2,DY$2-1,$D8:$EE8)/12)*(1+XLOOKUP(DY$2,Assumptions!$C$94:$M$94,Assumptions!$C$97:$M$97)))</f>
        <v>1344.306545</v>
      </c>
      <c r="DZ8" s="49">
        <f t="array" ref="DZ8">IF(DZ$2=1,Assumptions!$X8/12,(SUMIF($D$2:$EE$2,DZ$2-1,$D8:$EE8)/12)*(1+XLOOKUP(DZ$2,Assumptions!$C$94:$M$94,Assumptions!$C$97:$M$97)))</f>
        <v>1344.306545</v>
      </c>
      <c r="EA8" s="49">
        <f t="array" ref="EA8">IF(EA$2=1,Assumptions!$X8/12,(SUMIF($D$2:$EE$2,EA$2-1,$D8:$EE8)/12)*(1+XLOOKUP(EA$2,Assumptions!$C$94:$M$94,Assumptions!$C$97:$M$97)))</f>
        <v>1344.306545</v>
      </c>
      <c r="EB8" s="49">
        <f t="array" ref="EB8">IF(EB$2=1,Assumptions!$X8/12,(SUMIF($D$2:$EE$2,EB$2-1,$D8:$EE8)/12)*(1+XLOOKUP(EB$2,Assumptions!$C$94:$M$94,Assumptions!$C$97:$M$97)))</f>
        <v>1344.306545</v>
      </c>
      <c r="EC8" s="49">
        <f t="array" ref="EC8">IF(EC$2=1,Assumptions!$X8/12,(SUMIF($D$2:$EE$2,EC$2-1,$D8:$EE8)/12)*(1+XLOOKUP(EC$2,Assumptions!$C$94:$M$94,Assumptions!$C$97:$M$97)))</f>
        <v>1344.306545</v>
      </c>
      <c r="ED8" s="49">
        <f t="array" ref="ED8">IF(ED$2=1,Assumptions!$X8/12,(SUMIF($D$2:$EE$2,ED$2-1,$D8:$EE8)/12)*(1+XLOOKUP(ED$2,Assumptions!$C$94:$M$94,Assumptions!$C$97:$M$97)))</f>
        <v>1344.306545</v>
      </c>
      <c r="EE8" s="49">
        <f t="array" ref="EE8">IF(EE$2=1,Assumptions!$X8/12,(SUMIF($D$2:$EE$2,EE$2-1,$D8:$EE8)/12)*(1+XLOOKUP(EE$2,Assumptions!$C$94:$M$94,Assumptions!$C$97:$M$97)))</f>
        <v>1344.306545</v>
      </c>
    </row>
    <row r="9" ht="15.75" customHeight="1">
      <c r="A9" s="1"/>
      <c r="B9" s="1"/>
      <c r="C9" s="1" t="str">
        <f>Assumptions!R9</f>
        <v>2BR A (1bath)</v>
      </c>
      <c r="D9" s="49">
        <f t="array" ref="D9">IF(D$2=1,Assumptions!$X9/12,(SUMIF($D$2:$EE$2,D$2-1,$D9:$EE9)/12)*(1+XLOOKUP(D$2,Assumptions!$C$94:$M$94,Assumptions!$C$97:$M$97)))</f>
        <v>9455.4</v>
      </c>
      <c r="E9" s="49">
        <f t="array" ref="E9">IF(E$2=1,Assumptions!$X9/12,(SUMIF($D$2:$EE$2,E$2-1,$D9:$EE9)/12)*(1+XLOOKUP(E$2,Assumptions!$C$94:$M$94,Assumptions!$C$97:$M$97)))</f>
        <v>9455.4</v>
      </c>
      <c r="F9" s="49">
        <f t="array" ref="F9">IF(F$2=1,Assumptions!$X9/12,(SUMIF($D$2:$EE$2,F$2-1,$D9:$EE9)/12)*(1+XLOOKUP(F$2,Assumptions!$C$94:$M$94,Assumptions!$C$97:$M$97)))</f>
        <v>9455.4</v>
      </c>
      <c r="G9" s="49">
        <f t="array" ref="G9">IF(G$2=1,Assumptions!$X9/12,(SUMIF($D$2:$EE$2,G$2-1,$D9:$EE9)/12)*(1+XLOOKUP(G$2,Assumptions!$C$94:$M$94,Assumptions!$C$97:$M$97)))</f>
        <v>9455.4</v>
      </c>
      <c r="H9" s="49">
        <f t="array" ref="H9">IF(H$2=1,Assumptions!$X9/12,(SUMIF($D$2:$EE$2,H$2-1,$D9:$EE9)/12)*(1+XLOOKUP(H$2,Assumptions!$C$94:$M$94,Assumptions!$C$97:$M$97)))</f>
        <v>9455.4</v>
      </c>
      <c r="I9" s="49">
        <f t="array" ref="I9">IF(I$2=1,Assumptions!$X9/12,(SUMIF($D$2:$EE$2,I$2-1,$D9:$EE9)/12)*(1+XLOOKUP(I$2,Assumptions!$C$94:$M$94,Assumptions!$C$97:$M$97)))</f>
        <v>9455.4</v>
      </c>
      <c r="J9" s="49">
        <f t="array" ref="J9">IF(J$2=1,Assumptions!$X9/12,(SUMIF($D$2:$EE$2,J$2-1,$D9:$EE9)/12)*(1+XLOOKUP(J$2,Assumptions!$C$94:$M$94,Assumptions!$C$97:$M$97)))</f>
        <v>9455.4</v>
      </c>
      <c r="K9" s="49">
        <f t="array" ref="K9">IF(K$2=1,Assumptions!$X9/12,(SUMIF($D$2:$EE$2,K$2-1,$D9:$EE9)/12)*(1+XLOOKUP(K$2,Assumptions!$C$94:$M$94,Assumptions!$C$97:$M$97)))</f>
        <v>9455.4</v>
      </c>
      <c r="L9" s="49">
        <f t="array" ref="L9">IF(L$2=1,Assumptions!$X9/12,(SUMIF($D$2:$EE$2,L$2-1,$D9:$EE9)/12)*(1+XLOOKUP(L$2,Assumptions!$C$94:$M$94,Assumptions!$C$97:$M$97)))</f>
        <v>9455.4</v>
      </c>
      <c r="M9" s="49">
        <f t="array" ref="M9">IF(M$2=1,Assumptions!$X9/12,(SUMIF($D$2:$EE$2,M$2-1,$D9:$EE9)/12)*(1+XLOOKUP(M$2,Assumptions!$C$94:$M$94,Assumptions!$C$97:$M$97)))</f>
        <v>9455.4</v>
      </c>
      <c r="N9" s="49">
        <f t="array" ref="N9">IF(N$2=1,Assumptions!$X9/12,(SUMIF($D$2:$EE$2,N$2-1,$D9:$EE9)/12)*(1+XLOOKUP(N$2,Assumptions!$C$94:$M$94,Assumptions!$C$97:$M$97)))</f>
        <v>9455.4</v>
      </c>
      <c r="O9" s="49">
        <f t="array" ref="O9">IF(O$2=1,Assumptions!$X9/12,(SUMIF($D$2:$EE$2,O$2-1,$D9:$EE9)/12)*(1+XLOOKUP(O$2,Assumptions!$C$94:$M$94,Assumptions!$C$97:$M$97)))</f>
        <v>9455.4</v>
      </c>
      <c r="P9" s="49">
        <f t="array" ref="P9">IF(P$2=1,Assumptions!$X9/12,(SUMIF($D$2:$EE$2,P$2-1,$D9:$EE9)/12)*(1+XLOOKUP(P$2,Assumptions!$C$94:$M$94,Assumptions!$C$97:$M$97)))</f>
        <v>9644.508</v>
      </c>
      <c r="Q9" s="49">
        <f t="array" ref="Q9">IF(Q$2=1,Assumptions!$X9/12,(SUMIF($D$2:$EE$2,Q$2-1,$D9:$EE9)/12)*(1+XLOOKUP(Q$2,Assumptions!$C$94:$M$94,Assumptions!$C$97:$M$97)))</f>
        <v>9644.508</v>
      </c>
      <c r="R9" s="49">
        <f t="array" ref="R9">IF(R$2=1,Assumptions!$X9/12,(SUMIF($D$2:$EE$2,R$2-1,$D9:$EE9)/12)*(1+XLOOKUP(R$2,Assumptions!$C$94:$M$94,Assumptions!$C$97:$M$97)))</f>
        <v>9644.508</v>
      </c>
      <c r="S9" s="49">
        <f t="array" ref="S9">IF(S$2=1,Assumptions!$X9/12,(SUMIF($D$2:$EE$2,S$2-1,$D9:$EE9)/12)*(1+XLOOKUP(S$2,Assumptions!$C$94:$M$94,Assumptions!$C$97:$M$97)))</f>
        <v>9644.508</v>
      </c>
      <c r="T9" s="49">
        <f t="array" ref="T9">IF(T$2=1,Assumptions!$X9/12,(SUMIF($D$2:$EE$2,T$2-1,$D9:$EE9)/12)*(1+XLOOKUP(T$2,Assumptions!$C$94:$M$94,Assumptions!$C$97:$M$97)))</f>
        <v>9644.508</v>
      </c>
      <c r="U9" s="49">
        <f t="array" ref="U9">IF(U$2=1,Assumptions!$X9/12,(SUMIF($D$2:$EE$2,U$2-1,$D9:$EE9)/12)*(1+XLOOKUP(U$2,Assumptions!$C$94:$M$94,Assumptions!$C$97:$M$97)))</f>
        <v>9644.508</v>
      </c>
      <c r="V9" s="49">
        <f t="array" ref="V9">IF(V$2=1,Assumptions!$X9/12,(SUMIF($D$2:$EE$2,V$2-1,$D9:$EE9)/12)*(1+XLOOKUP(V$2,Assumptions!$C$94:$M$94,Assumptions!$C$97:$M$97)))</f>
        <v>9644.508</v>
      </c>
      <c r="W9" s="49">
        <f t="array" ref="W9">IF(W$2=1,Assumptions!$X9/12,(SUMIF($D$2:$EE$2,W$2-1,$D9:$EE9)/12)*(1+XLOOKUP(W$2,Assumptions!$C$94:$M$94,Assumptions!$C$97:$M$97)))</f>
        <v>9644.508</v>
      </c>
      <c r="X9" s="49">
        <f t="array" ref="X9">IF(X$2=1,Assumptions!$X9/12,(SUMIF($D$2:$EE$2,X$2-1,$D9:$EE9)/12)*(1+XLOOKUP(X$2,Assumptions!$C$94:$M$94,Assumptions!$C$97:$M$97)))</f>
        <v>9644.508</v>
      </c>
      <c r="Y9" s="49">
        <f t="array" ref="Y9">IF(Y$2=1,Assumptions!$X9/12,(SUMIF($D$2:$EE$2,Y$2-1,$D9:$EE9)/12)*(1+XLOOKUP(Y$2,Assumptions!$C$94:$M$94,Assumptions!$C$97:$M$97)))</f>
        <v>9644.508</v>
      </c>
      <c r="Z9" s="49">
        <f t="array" ref="Z9">IF(Z$2=1,Assumptions!$X9/12,(SUMIF($D$2:$EE$2,Z$2-1,$D9:$EE9)/12)*(1+XLOOKUP(Z$2,Assumptions!$C$94:$M$94,Assumptions!$C$97:$M$97)))</f>
        <v>9644.508</v>
      </c>
      <c r="AA9" s="49">
        <f t="array" ref="AA9">IF(AA$2=1,Assumptions!$X9/12,(SUMIF($D$2:$EE$2,AA$2-1,$D9:$EE9)/12)*(1+XLOOKUP(AA$2,Assumptions!$C$94:$M$94,Assumptions!$C$97:$M$97)))</f>
        <v>9644.508</v>
      </c>
      <c r="AB9" s="49">
        <f t="array" ref="AB9">IF(AB$2=1,Assumptions!$X9/12,(SUMIF($D$2:$EE$2,AB$2-1,$D9:$EE9)/12)*(1+XLOOKUP(AB$2,Assumptions!$C$94:$M$94,Assumptions!$C$97:$M$97)))</f>
        <v>9837.39816</v>
      </c>
      <c r="AC9" s="49">
        <f t="array" ref="AC9">IF(AC$2=1,Assumptions!$X9/12,(SUMIF($D$2:$EE$2,AC$2-1,$D9:$EE9)/12)*(1+XLOOKUP(AC$2,Assumptions!$C$94:$M$94,Assumptions!$C$97:$M$97)))</f>
        <v>9837.39816</v>
      </c>
      <c r="AD9" s="49">
        <f t="array" ref="AD9">IF(AD$2=1,Assumptions!$X9/12,(SUMIF($D$2:$EE$2,AD$2-1,$D9:$EE9)/12)*(1+XLOOKUP(AD$2,Assumptions!$C$94:$M$94,Assumptions!$C$97:$M$97)))</f>
        <v>9837.39816</v>
      </c>
      <c r="AE9" s="49">
        <f t="array" ref="AE9">IF(AE$2=1,Assumptions!$X9/12,(SUMIF($D$2:$EE$2,AE$2-1,$D9:$EE9)/12)*(1+XLOOKUP(AE$2,Assumptions!$C$94:$M$94,Assumptions!$C$97:$M$97)))</f>
        <v>9837.39816</v>
      </c>
      <c r="AF9" s="49">
        <f t="array" ref="AF9">IF(AF$2=1,Assumptions!$X9/12,(SUMIF($D$2:$EE$2,AF$2-1,$D9:$EE9)/12)*(1+XLOOKUP(AF$2,Assumptions!$C$94:$M$94,Assumptions!$C$97:$M$97)))</f>
        <v>9837.39816</v>
      </c>
      <c r="AG9" s="49">
        <f t="array" ref="AG9">IF(AG$2=1,Assumptions!$X9/12,(SUMIF($D$2:$EE$2,AG$2-1,$D9:$EE9)/12)*(1+XLOOKUP(AG$2,Assumptions!$C$94:$M$94,Assumptions!$C$97:$M$97)))</f>
        <v>9837.39816</v>
      </c>
      <c r="AH9" s="49">
        <f t="array" ref="AH9">IF(AH$2=1,Assumptions!$X9/12,(SUMIF($D$2:$EE$2,AH$2-1,$D9:$EE9)/12)*(1+XLOOKUP(AH$2,Assumptions!$C$94:$M$94,Assumptions!$C$97:$M$97)))</f>
        <v>9837.39816</v>
      </c>
      <c r="AI9" s="49">
        <f t="array" ref="AI9">IF(AI$2=1,Assumptions!$X9/12,(SUMIF($D$2:$EE$2,AI$2-1,$D9:$EE9)/12)*(1+XLOOKUP(AI$2,Assumptions!$C$94:$M$94,Assumptions!$C$97:$M$97)))</f>
        <v>9837.39816</v>
      </c>
      <c r="AJ9" s="49">
        <f t="array" ref="AJ9">IF(AJ$2=1,Assumptions!$X9/12,(SUMIF($D$2:$EE$2,AJ$2-1,$D9:$EE9)/12)*(1+XLOOKUP(AJ$2,Assumptions!$C$94:$M$94,Assumptions!$C$97:$M$97)))</f>
        <v>9837.39816</v>
      </c>
      <c r="AK9" s="49">
        <f t="array" ref="AK9">IF(AK$2=1,Assumptions!$X9/12,(SUMIF($D$2:$EE$2,AK$2-1,$D9:$EE9)/12)*(1+XLOOKUP(AK$2,Assumptions!$C$94:$M$94,Assumptions!$C$97:$M$97)))</f>
        <v>9837.39816</v>
      </c>
      <c r="AL9" s="49">
        <f t="array" ref="AL9">IF(AL$2=1,Assumptions!$X9/12,(SUMIF($D$2:$EE$2,AL$2-1,$D9:$EE9)/12)*(1+XLOOKUP(AL$2,Assumptions!$C$94:$M$94,Assumptions!$C$97:$M$97)))</f>
        <v>9837.39816</v>
      </c>
      <c r="AM9" s="49">
        <f t="array" ref="AM9">IF(AM$2=1,Assumptions!$X9/12,(SUMIF($D$2:$EE$2,AM$2-1,$D9:$EE9)/12)*(1+XLOOKUP(AM$2,Assumptions!$C$94:$M$94,Assumptions!$C$97:$M$97)))</f>
        <v>9837.39816</v>
      </c>
      <c r="AN9" s="49">
        <f t="array" ref="AN9">IF(AN$2=1,Assumptions!$X9/12,(SUMIF($D$2:$EE$2,AN$2-1,$D9:$EE9)/12)*(1+XLOOKUP(AN$2,Assumptions!$C$94:$M$94,Assumptions!$C$97:$M$97)))</f>
        <v>10034.14612</v>
      </c>
      <c r="AO9" s="49">
        <f t="array" ref="AO9">IF(AO$2=1,Assumptions!$X9/12,(SUMIF($D$2:$EE$2,AO$2-1,$D9:$EE9)/12)*(1+XLOOKUP(AO$2,Assumptions!$C$94:$M$94,Assumptions!$C$97:$M$97)))</f>
        <v>10034.14612</v>
      </c>
      <c r="AP9" s="49">
        <f t="array" ref="AP9">IF(AP$2=1,Assumptions!$X9/12,(SUMIF($D$2:$EE$2,AP$2-1,$D9:$EE9)/12)*(1+XLOOKUP(AP$2,Assumptions!$C$94:$M$94,Assumptions!$C$97:$M$97)))</f>
        <v>10034.14612</v>
      </c>
      <c r="AQ9" s="49">
        <f t="array" ref="AQ9">IF(AQ$2=1,Assumptions!$X9/12,(SUMIF($D$2:$EE$2,AQ$2-1,$D9:$EE9)/12)*(1+XLOOKUP(AQ$2,Assumptions!$C$94:$M$94,Assumptions!$C$97:$M$97)))</f>
        <v>10034.14612</v>
      </c>
      <c r="AR9" s="49">
        <f t="array" ref="AR9">IF(AR$2=1,Assumptions!$X9/12,(SUMIF($D$2:$EE$2,AR$2-1,$D9:$EE9)/12)*(1+XLOOKUP(AR$2,Assumptions!$C$94:$M$94,Assumptions!$C$97:$M$97)))</f>
        <v>10034.14612</v>
      </c>
      <c r="AS9" s="49">
        <f t="array" ref="AS9">IF(AS$2=1,Assumptions!$X9/12,(SUMIF($D$2:$EE$2,AS$2-1,$D9:$EE9)/12)*(1+XLOOKUP(AS$2,Assumptions!$C$94:$M$94,Assumptions!$C$97:$M$97)))</f>
        <v>10034.14612</v>
      </c>
      <c r="AT9" s="49">
        <f t="array" ref="AT9">IF(AT$2=1,Assumptions!$X9/12,(SUMIF($D$2:$EE$2,AT$2-1,$D9:$EE9)/12)*(1+XLOOKUP(AT$2,Assumptions!$C$94:$M$94,Assumptions!$C$97:$M$97)))</f>
        <v>10034.14612</v>
      </c>
      <c r="AU9" s="49">
        <f t="array" ref="AU9">IF(AU$2=1,Assumptions!$X9/12,(SUMIF($D$2:$EE$2,AU$2-1,$D9:$EE9)/12)*(1+XLOOKUP(AU$2,Assumptions!$C$94:$M$94,Assumptions!$C$97:$M$97)))</f>
        <v>10034.14612</v>
      </c>
      <c r="AV9" s="49">
        <f t="array" ref="AV9">IF(AV$2=1,Assumptions!$X9/12,(SUMIF($D$2:$EE$2,AV$2-1,$D9:$EE9)/12)*(1+XLOOKUP(AV$2,Assumptions!$C$94:$M$94,Assumptions!$C$97:$M$97)))</f>
        <v>10034.14612</v>
      </c>
      <c r="AW9" s="49">
        <f t="array" ref="AW9">IF(AW$2=1,Assumptions!$X9/12,(SUMIF($D$2:$EE$2,AW$2-1,$D9:$EE9)/12)*(1+XLOOKUP(AW$2,Assumptions!$C$94:$M$94,Assumptions!$C$97:$M$97)))</f>
        <v>10034.14612</v>
      </c>
      <c r="AX9" s="49">
        <f t="array" ref="AX9">IF(AX$2=1,Assumptions!$X9/12,(SUMIF($D$2:$EE$2,AX$2-1,$D9:$EE9)/12)*(1+XLOOKUP(AX$2,Assumptions!$C$94:$M$94,Assumptions!$C$97:$M$97)))</f>
        <v>10034.14612</v>
      </c>
      <c r="AY9" s="49">
        <f t="array" ref="AY9">IF(AY$2=1,Assumptions!$X9/12,(SUMIF($D$2:$EE$2,AY$2-1,$D9:$EE9)/12)*(1+XLOOKUP(AY$2,Assumptions!$C$94:$M$94,Assumptions!$C$97:$M$97)))</f>
        <v>10034.14612</v>
      </c>
      <c r="AZ9" s="49">
        <f t="array" ref="AZ9">IF(AZ$2=1,Assumptions!$X9/12,(SUMIF($D$2:$EE$2,AZ$2-1,$D9:$EE9)/12)*(1+XLOOKUP(AZ$2,Assumptions!$C$94:$M$94,Assumptions!$C$97:$M$97)))</f>
        <v>10335.17051</v>
      </c>
      <c r="BA9" s="49">
        <f t="array" ref="BA9">IF(BA$2=1,Assumptions!$X9/12,(SUMIF($D$2:$EE$2,BA$2-1,$D9:$EE9)/12)*(1+XLOOKUP(BA$2,Assumptions!$C$94:$M$94,Assumptions!$C$97:$M$97)))</f>
        <v>10335.17051</v>
      </c>
      <c r="BB9" s="49">
        <f t="array" ref="BB9">IF(BB$2=1,Assumptions!$X9/12,(SUMIF($D$2:$EE$2,BB$2-1,$D9:$EE9)/12)*(1+XLOOKUP(BB$2,Assumptions!$C$94:$M$94,Assumptions!$C$97:$M$97)))</f>
        <v>10335.17051</v>
      </c>
      <c r="BC9" s="49">
        <f t="array" ref="BC9">IF(BC$2=1,Assumptions!$X9/12,(SUMIF($D$2:$EE$2,BC$2-1,$D9:$EE9)/12)*(1+XLOOKUP(BC$2,Assumptions!$C$94:$M$94,Assumptions!$C$97:$M$97)))</f>
        <v>10335.17051</v>
      </c>
      <c r="BD9" s="49">
        <f t="array" ref="BD9">IF(BD$2=1,Assumptions!$X9/12,(SUMIF($D$2:$EE$2,BD$2-1,$D9:$EE9)/12)*(1+XLOOKUP(BD$2,Assumptions!$C$94:$M$94,Assumptions!$C$97:$M$97)))</f>
        <v>10335.17051</v>
      </c>
      <c r="BE9" s="49">
        <f t="array" ref="BE9">IF(BE$2=1,Assumptions!$X9/12,(SUMIF($D$2:$EE$2,BE$2-1,$D9:$EE9)/12)*(1+XLOOKUP(BE$2,Assumptions!$C$94:$M$94,Assumptions!$C$97:$M$97)))</f>
        <v>10335.17051</v>
      </c>
      <c r="BF9" s="49">
        <f t="array" ref="BF9">IF(BF$2=1,Assumptions!$X9/12,(SUMIF($D$2:$EE$2,BF$2-1,$D9:$EE9)/12)*(1+XLOOKUP(BF$2,Assumptions!$C$94:$M$94,Assumptions!$C$97:$M$97)))</f>
        <v>10335.17051</v>
      </c>
      <c r="BG9" s="49">
        <f t="array" ref="BG9">IF(BG$2=1,Assumptions!$X9/12,(SUMIF($D$2:$EE$2,BG$2-1,$D9:$EE9)/12)*(1+XLOOKUP(BG$2,Assumptions!$C$94:$M$94,Assumptions!$C$97:$M$97)))</f>
        <v>10335.17051</v>
      </c>
      <c r="BH9" s="49">
        <f t="array" ref="BH9">IF(BH$2=1,Assumptions!$X9/12,(SUMIF($D$2:$EE$2,BH$2-1,$D9:$EE9)/12)*(1+XLOOKUP(BH$2,Assumptions!$C$94:$M$94,Assumptions!$C$97:$M$97)))</f>
        <v>10335.17051</v>
      </c>
      <c r="BI9" s="49">
        <f t="array" ref="BI9">IF(BI$2=1,Assumptions!$X9/12,(SUMIF($D$2:$EE$2,BI$2-1,$D9:$EE9)/12)*(1+XLOOKUP(BI$2,Assumptions!$C$94:$M$94,Assumptions!$C$97:$M$97)))</f>
        <v>10335.17051</v>
      </c>
      <c r="BJ9" s="49">
        <f t="array" ref="BJ9">IF(BJ$2=1,Assumptions!$X9/12,(SUMIF($D$2:$EE$2,BJ$2-1,$D9:$EE9)/12)*(1+XLOOKUP(BJ$2,Assumptions!$C$94:$M$94,Assumptions!$C$97:$M$97)))</f>
        <v>10335.17051</v>
      </c>
      <c r="BK9" s="49">
        <f t="array" ref="BK9">IF(BK$2=1,Assumptions!$X9/12,(SUMIF($D$2:$EE$2,BK$2-1,$D9:$EE9)/12)*(1+XLOOKUP(BK$2,Assumptions!$C$94:$M$94,Assumptions!$C$97:$M$97)))</f>
        <v>10335.17051</v>
      </c>
      <c r="BL9" s="49">
        <f t="array" ref="BL9">IF(BL$2=1,Assumptions!$X9/12,(SUMIF($D$2:$EE$2,BL$2-1,$D9:$EE9)/12)*(1+XLOOKUP(BL$2,Assumptions!$C$94:$M$94,Assumptions!$C$97:$M$97)))</f>
        <v>10645.22562</v>
      </c>
      <c r="BM9" s="49">
        <f t="array" ref="BM9">IF(BM$2=1,Assumptions!$X9/12,(SUMIF($D$2:$EE$2,BM$2-1,$D9:$EE9)/12)*(1+XLOOKUP(BM$2,Assumptions!$C$94:$M$94,Assumptions!$C$97:$M$97)))</f>
        <v>10645.22562</v>
      </c>
      <c r="BN9" s="49">
        <f t="array" ref="BN9">IF(BN$2=1,Assumptions!$X9/12,(SUMIF($D$2:$EE$2,BN$2-1,$D9:$EE9)/12)*(1+XLOOKUP(BN$2,Assumptions!$C$94:$M$94,Assumptions!$C$97:$M$97)))</f>
        <v>10645.22562</v>
      </c>
      <c r="BO9" s="49">
        <f t="array" ref="BO9">IF(BO$2=1,Assumptions!$X9/12,(SUMIF($D$2:$EE$2,BO$2-1,$D9:$EE9)/12)*(1+XLOOKUP(BO$2,Assumptions!$C$94:$M$94,Assumptions!$C$97:$M$97)))</f>
        <v>10645.22562</v>
      </c>
      <c r="BP9" s="49">
        <f t="array" ref="BP9">IF(BP$2=1,Assumptions!$X9/12,(SUMIF($D$2:$EE$2,BP$2-1,$D9:$EE9)/12)*(1+XLOOKUP(BP$2,Assumptions!$C$94:$M$94,Assumptions!$C$97:$M$97)))</f>
        <v>10645.22562</v>
      </c>
      <c r="BQ9" s="49">
        <f t="array" ref="BQ9">IF(BQ$2=1,Assumptions!$X9/12,(SUMIF($D$2:$EE$2,BQ$2-1,$D9:$EE9)/12)*(1+XLOOKUP(BQ$2,Assumptions!$C$94:$M$94,Assumptions!$C$97:$M$97)))</f>
        <v>10645.22562</v>
      </c>
      <c r="BR9" s="49">
        <f t="array" ref="BR9">IF(BR$2=1,Assumptions!$X9/12,(SUMIF($D$2:$EE$2,BR$2-1,$D9:$EE9)/12)*(1+XLOOKUP(BR$2,Assumptions!$C$94:$M$94,Assumptions!$C$97:$M$97)))</f>
        <v>10645.22562</v>
      </c>
      <c r="BS9" s="49">
        <f t="array" ref="BS9">IF(BS$2=1,Assumptions!$X9/12,(SUMIF($D$2:$EE$2,BS$2-1,$D9:$EE9)/12)*(1+XLOOKUP(BS$2,Assumptions!$C$94:$M$94,Assumptions!$C$97:$M$97)))</f>
        <v>10645.22562</v>
      </c>
      <c r="BT9" s="49">
        <f t="array" ref="BT9">IF(BT$2=1,Assumptions!$X9/12,(SUMIF($D$2:$EE$2,BT$2-1,$D9:$EE9)/12)*(1+XLOOKUP(BT$2,Assumptions!$C$94:$M$94,Assumptions!$C$97:$M$97)))</f>
        <v>10645.22562</v>
      </c>
      <c r="BU9" s="49">
        <f t="array" ref="BU9">IF(BU$2=1,Assumptions!$X9/12,(SUMIF($D$2:$EE$2,BU$2-1,$D9:$EE9)/12)*(1+XLOOKUP(BU$2,Assumptions!$C$94:$M$94,Assumptions!$C$97:$M$97)))</f>
        <v>10645.22562</v>
      </c>
      <c r="BV9" s="49">
        <f t="array" ref="BV9">IF(BV$2=1,Assumptions!$X9/12,(SUMIF($D$2:$EE$2,BV$2-1,$D9:$EE9)/12)*(1+XLOOKUP(BV$2,Assumptions!$C$94:$M$94,Assumptions!$C$97:$M$97)))</f>
        <v>10645.22562</v>
      </c>
      <c r="BW9" s="49">
        <f t="array" ref="BW9">IF(BW$2=1,Assumptions!$X9/12,(SUMIF($D$2:$EE$2,BW$2-1,$D9:$EE9)/12)*(1+XLOOKUP(BW$2,Assumptions!$C$94:$M$94,Assumptions!$C$97:$M$97)))</f>
        <v>10645.22562</v>
      </c>
      <c r="BX9" s="49">
        <f t="array" ref="BX9">IF(BX$2=1,Assumptions!$X9/12,(SUMIF($D$2:$EE$2,BX$2-1,$D9:$EE9)/12)*(1+XLOOKUP(BX$2,Assumptions!$C$94:$M$94,Assumptions!$C$97:$M$97)))</f>
        <v>10964.58239</v>
      </c>
      <c r="BY9" s="49">
        <f t="array" ref="BY9">IF(BY$2=1,Assumptions!$X9/12,(SUMIF($D$2:$EE$2,BY$2-1,$D9:$EE9)/12)*(1+XLOOKUP(BY$2,Assumptions!$C$94:$M$94,Assumptions!$C$97:$M$97)))</f>
        <v>10964.58239</v>
      </c>
      <c r="BZ9" s="49">
        <f t="array" ref="BZ9">IF(BZ$2=1,Assumptions!$X9/12,(SUMIF($D$2:$EE$2,BZ$2-1,$D9:$EE9)/12)*(1+XLOOKUP(BZ$2,Assumptions!$C$94:$M$94,Assumptions!$C$97:$M$97)))</f>
        <v>10964.58239</v>
      </c>
      <c r="CA9" s="49">
        <f t="array" ref="CA9">IF(CA$2=1,Assumptions!$X9/12,(SUMIF($D$2:$EE$2,CA$2-1,$D9:$EE9)/12)*(1+XLOOKUP(CA$2,Assumptions!$C$94:$M$94,Assumptions!$C$97:$M$97)))</f>
        <v>10964.58239</v>
      </c>
      <c r="CB9" s="49">
        <f t="array" ref="CB9">IF(CB$2=1,Assumptions!$X9/12,(SUMIF($D$2:$EE$2,CB$2-1,$D9:$EE9)/12)*(1+XLOOKUP(CB$2,Assumptions!$C$94:$M$94,Assumptions!$C$97:$M$97)))</f>
        <v>10964.58239</v>
      </c>
      <c r="CC9" s="49">
        <f t="array" ref="CC9">IF(CC$2=1,Assumptions!$X9/12,(SUMIF($D$2:$EE$2,CC$2-1,$D9:$EE9)/12)*(1+XLOOKUP(CC$2,Assumptions!$C$94:$M$94,Assumptions!$C$97:$M$97)))</f>
        <v>10964.58239</v>
      </c>
      <c r="CD9" s="49">
        <f t="array" ref="CD9">IF(CD$2=1,Assumptions!$X9/12,(SUMIF($D$2:$EE$2,CD$2-1,$D9:$EE9)/12)*(1+XLOOKUP(CD$2,Assumptions!$C$94:$M$94,Assumptions!$C$97:$M$97)))</f>
        <v>10964.58239</v>
      </c>
      <c r="CE9" s="49">
        <f t="array" ref="CE9">IF(CE$2=1,Assumptions!$X9/12,(SUMIF($D$2:$EE$2,CE$2-1,$D9:$EE9)/12)*(1+XLOOKUP(CE$2,Assumptions!$C$94:$M$94,Assumptions!$C$97:$M$97)))</f>
        <v>10964.58239</v>
      </c>
      <c r="CF9" s="49">
        <f t="array" ref="CF9">IF(CF$2=1,Assumptions!$X9/12,(SUMIF($D$2:$EE$2,CF$2-1,$D9:$EE9)/12)*(1+XLOOKUP(CF$2,Assumptions!$C$94:$M$94,Assumptions!$C$97:$M$97)))</f>
        <v>10964.58239</v>
      </c>
      <c r="CG9" s="49">
        <f t="array" ref="CG9">IF(CG$2=1,Assumptions!$X9/12,(SUMIF($D$2:$EE$2,CG$2-1,$D9:$EE9)/12)*(1+XLOOKUP(CG$2,Assumptions!$C$94:$M$94,Assumptions!$C$97:$M$97)))</f>
        <v>10964.58239</v>
      </c>
      <c r="CH9" s="49">
        <f t="array" ref="CH9">IF(CH$2=1,Assumptions!$X9/12,(SUMIF($D$2:$EE$2,CH$2-1,$D9:$EE9)/12)*(1+XLOOKUP(CH$2,Assumptions!$C$94:$M$94,Assumptions!$C$97:$M$97)))</f>
        <v>10964.58239</v>
      </c>
      <c r="CI9" s="49">
        <f t="array" ref="CI9">IF(CI$2=1,Assumptions!$X9/12,(SUMIF($D$2:$EE$2,CI$2-1,$D9:$EE9)/12)*(1+XLOOKUP(CI$2,Assumptions!$C$94:$M$94,Assumptions!$C$97:$M$97)))</f>
        <v>10964.58239</v>
      </c>
      <c r="CJ9" s="49">
        <f t="array" ref="CJ9">IF(CJ$2=1,Assumptions!$X9/12,(SUMIF($D$2:$EE$2,CJ$2-1,$D9:$EE9)/12)*(1+XLOOKUP(CJ$2,Assumptions!$C$94:$M$94,Assumptions!$C$97:$M$97)))</f>
        <v>11293.51986</v>
      </c>
      <c r="CK9" s="49">
        <f t="array" ref="CK9">IF(CK$2=1,Assumptions!$X9/12,(SUMIF($D$2:$EE$2,CK$2-1,$D9:$EE9)/12)*(1+XLOOKUP(CK$2,Assumptions!$C$94:$M$94,Assumptions!$C$97:$M$97)))</f>
        <v>11293.51986</v>
      </c>
      <c r="CL9" s="49">
        <f t="array" ref="CL9">IF(CL$2=1,Assumptions!$X9/12,(SUMIF($D$2:$EE$2,CL$2-1,$D9:$EE9)/12)*(1+XLOOKUP(CL$2,Assumptions!$C$94:$M$94,Assumptions!$C$97:$M$97)))</f>
        <v>11293.51986</v>
      </c>
      <c r="CM9" s="49">
        <f t="array" ref="CM9">IF(CM$2=1,Assumptions!$X9/12,(SUMIF($D$2:$EE$2,CM$2-1,$D9:$EE9)/12)*(1+XLOOKUP(CM$2,Assumptions!$C$94:$M$94,Assumptions!$C$97:$M$97)))</f>
        <v>11293.51986</v>
      </c>
      <c r="CN9" s="49">
        <f t="array" ref="CN9">IF(CN$2=1,Assumptions!$X9/12,(SUMIF($D$2:$EE$2,CN$2-1,$D9:$EE9)/12)*(1+XLOOKUP(CN$2,Assumptions!$C$94:$M$94,Assumptions!$C$97:$M$97)))</f>
        <v>11293.51986</v>
      </c>
      <c r="CO9" s="49">
        <f t="array" ref="CO9">IF(CO$2=1,Assumptions!$X9/12,(SUMIF($D$2:$EE$2,CO$2-1,$D9:$EE9)/12)*(1+XLOOKUP(CO$2,Assumptions!$C$94:$M$94,Assumptions!$C$97:$M$97)))</f>
        <v>11293.51986</v>
      </c>
      <c r="CP9" s="49">
        <f t="array" ref="CP9">IF(CP$2=1,Assumptions!$X9/12,(SUMIF($D$2:$EE$2,CP$2-1,$D9:$EE9)/12)*(1+XLOOKUP(CP$2,Assumptions!$C$94:$M$94,Assumptions!$C$97:$M$97)))</f>
        <v>11293.51986</v>
      </c>
      <c r="CQ9" s="49">
        <f t="array" ref="CQ9">IF(CQ$2=1,Assumptions!$X9/12,(SUMIF($D$2:$EE$2,CQ$2-1,$D9:$EE9)/12)*(1+XLOOKUP(CQ$2,Assumptions!$C$94:$M$94,Assumptions!$C$97:$M$97)))</f>
        <v>11293.51986</v>
      </c>
      <c r="CR9" s="49">
        <f t="array" ref="CR9">IF(CR$2=1,Assumptions!$X9/12,(SUMIF($D$2:$EE$2,CR$2-1,$D9:$EE9)/12)*(1+XLOOKUP(CR$2,Assumptions!$C$94:$M$94,Assumptions!$C$97:$M$97)))</f>
        <v>11293.51986</v>
      </c>
      <c r="CS9" s="49">
        <f t="array" ref="CS9">IF(CS$2=1,Assumptions!$X9/12,(SUMIF($D$2:$EE$2,CS$2-1,$D9:$EE9)/12)*(1+XLOOKUP(CS$2,Assumptions!$C$94:$M$94,Assumptions!$C$97:$M$97)))</f>
        <v>11293.51986</v>
      </c>
      <c r="CT9" s="49">
        <f t="array" ref="CT9">IF(CT$2=1,Assumptions!$X9/12,(SUMIF($D$2:$EE$2,CT$2-1,$D9:$EE9)/12)*(1+XLOOKUP(CT$2,Assumptions!$C$94:$M$94,Assumptions!$C$97:$M$97)))</f>
        <v>11293.51986</v>
      </c>
      <c r="CU9" s="49">
        <f t="array" ref="CU9">IF(CU$2=1,Assumptions!$X9/12,(SUMIF($D$2:$EE$2,CU$2-1,$D9:$EE9)/12)*(1+XLOOKUP(CU$2,Assumptions!$C$94:$M$94,Assumptions!$C$97:$M$97)))</f>
        <v>11293.51986</v>
      </c>
      <c r="CV9" s="49">
        <f t="array" ref="CV9">IF(CV$2=1,Assumptions!$X9/12,(SUMIF($D$2:$EE$2,CV$2-1,$D9:$EE9)/12)*(1+XLOOKUP(CV$2,Assumptions!$C$94:$M$94,Assumptions!$C$97:$M$97)))</f>
        <v>11632.32546</v>
      </c>
      <c r="CW9" s="49">
        <f t="array" ref="CW9">IF(CW$2=1,Assumptions!$X9/12,(SUMIF($D$2:$EE$2,CW$2-1,$D9:$EE9)/12)*(1+XLOOKUP(CW$2,Assumptions!$C$94:$M$94,Assumptions!$C$97:$M$97)))</f>
        <v>11632.32546</v>
      </c>
      <c r="CX9" s="49">
        <f t="array" ref="CX9">IF(CX$2=1,Assumptions!$X9/12,(SUMIF($D$2:$EE$2,CX$2-1,$D9:$EE9)/12)*(1+XLOOKUP(CX$2,Assumptions!$C$94:$M$94,Assumptions!$C$97:$M$97)))</f>
        <v>11632.32546</v>
      </c>
      <c r="CY9" s="49">
        <f t="array" ref="CY9">IF(CY$2=1,Assumptions!$X9/12,(SUMIF($D$2:$EE$2,CY$2-1,$D9:$EE9)/12)*(1+XLOOKUP(CY$2,Assumptions!$C$94:$M$94,Assumptions!$C$97:$M$97)))</f>
        <v>11632.32546</v>
      </c>
      <c r="CZ9" s="49">
        <f t="array" ref="CZ9">IF(CZ$2=1,Assumptions!$X9/12,(SUMIF($D$2:$EE$2,CZ$2-1,$D9:$EE9)/12)*(1+XLOOKUP(CZ$2,Assumptions!$C$94:$M$94,Assumptions!$C$97:$M$97)))</f>
        <v>11632.32546</v>
      </c>
      <c r="DA9" s="49">
        <f t="array" ref="DA9">IF(DA$2=1,Assumptions!$X9/12,(SUMIF($D$2:$EE$2,DA$2-1,$D9:$EE9)/12)*(1+XLOOKUP(DA$2,Assumptions!$C$94:$M$94,Assumptions!$C$97:$M$97)))</f>
        <v>11632.32546</v>
      </c>
      <c r="DB9" s="49">
        <f t="array" ref="DB9">IF(DB$2=1,Assumptions!$X9/12,(SUMIF($D$2:$EE$2,DB$2-1,$D9:$EE9)/12)*(1+XLOOKUP(DB$2,Assumptions!$C$94:$M$94,Assumptions!$C$97:$M$97)))</f>
        <v>11632.32546</v>
      </c>
      <c r="DC9" s="49">
        <f t="array" ref="DC9">IF(DC$2=1,Assumptions!$X9/12,(SUMIF($D$2:$EE$2,DC$2-1,$D9:$EE9)/12)*(1+XLOOKUP(DC$2,Assumptions!$C$94:$M$94,Assumptions!$C$97:$M$97)))</f>
        <v>11632.32546</v>
      </c>
      <c r="DD9" s="49">
        <f t="array" ref="DD9">IF(DD$2=1,Assumptions!$X9/12,(SUMIF($D$2:$EE$2,DD$2-1,$D9:$EE9)/12)*(1+XLOOKUP(DD$2,Assumptions!$C$94:$M$94,Assumptions!$C$97:$M$97)))</f>
        <v>11632.32546</v>
      </c>
      <c r="DE9" s="49">
        <f t="array" ref="DE9">IF(DE$2=1,Assumptions!$X9/12,(SUMIF($D$2:$EE$2,DE$2-1,$D9:$EE9)/12)*(1+XLOOKUP(DE$2,Assumptions!$C$94:$M$94,Assumptions!$C$97:$M$97)))</f>
        <v>11632.32546</v>
      </c>
      <c r="DF9" s="49">
        <f t="array" ref="DF9">IF(DF$2=1,Assumptions!$X9/12,(SUMIF($D$2:$EE$2,DF$2-1,$D9:$EE9)/12)*(1+XLOOKUP(DF$2,Assumptions!$C$94:$M$94,Assumptions!$C$97:$M$97)))</f>
        <v>11632.32546</v>
      </c>
      <c r="DG9" s="49">
        <f t="array" ref="DG9">IF(DG$2=1,Assumptions!$X9/12,(SUMIF($D$2:$EE$2,DG$2-1,$D9:$EE9)/12)*(1+XLOOKUP(DG$2,Assumptions!$C$94:$M$94,Assumptions!$C$97:$M$97)))</f>
        <v>11632.32546</v>
      </c>
      <c r="DH9" s="49">
        <f t="array" ref="DH9">IF(DH$2=1,Assumptions!$X9/12,(SUMIF($D$2:$EE$2,DH$2-1,$D9:$EE9)/12)*(1+XLOOKUP(DH$2,Assumptions!$C$94:$M$94,Assumptions!$C$97:$M$97)))</f>
        <v>11981.29522</v>
      </c>
      <c r="DI9" s="49">
        <f t="array" ref="DI9">IF(DI$2=1,Assumptions!$X9/12,(SUMIF($D$2:$EE$2,DI$2-1,$D9:$EE9)/12)*(1+XLOOKUP(DI$2,Assumptions!$C$94:$M$94,Assumptions!$C$97:$M$97)))</f>
        <v>11981.29522</v>
      </c>
      <c r="DJ9" s="49">
        <f t="array" ref="DJ9">IF(DJ$2=1,Assumptions!$X9/12,(SUMIF($D$2:$EE$2,DJ$2-1,$D9:$EE9)/12)*(1+XLOOKUP(DJ$2,Assumptions!$C$94:$M$94,Assumptions!$C$97:$M$97)))</f>
        <v>11981.29522</v>
      </c>
      <c r="DK9" s="49">
        <f t="array" ref="DK9">IF(DK$2=1,Assumptions!$X9/12,(SUMIF($D$2:$EE$2,DK$2-1,$D9:$EE9)/12)*(1+XLOOKUP(DK$2,Assumptions!$C$94:$M$94,Assumptions!$C$97:$M$97)))</f>
        <v>11981.29522</v>
      </c>
      <c r="DL9" s="49">
        <f t="array" ref="DL9">IF(DL$2=1,Assumptions!$X9/12,(SUMIF($D$2:$EE$2,DL$2-1,$D9:$EE9)/12)*(1+XLOOKUP(DL$2,Assumptions!$C$94:$M$94,Assumptions!$C$97:$M$97)))</f>
        <v>11981.29522</v>
      </c>
      <c r="DM9" s="49">
        <f t="array" ref="DM9">IF(DM$2=1,Assumptions!$X9/12,(SUMIF($D$2:$EE$2,DM$2-1,$D9:$EE9)/12)*(1+XLOOKUP(DM$2,Assumptions!$C$94:$M$94,Assumptions!$C$97:$M$97)))</f>
        <v>11981.29522</v>
      </c>
      <c r="DN9" s="49">
        <f t="array" ref="DN9">IF(DN$2=1,Assumptions!$X9/12,(SUMIF($D$2:$EE$2,DN$2-1,$D9:$EE9)/12)*(1+XLOOKUP(DN$2,Assumptions!$C$94:$M$94,Assumptions!$C$97:$M$97)))</f>
        <v>11981.29522</v>
      </c>
      <c r="DO9" s="49">
        <f t="array" ref="DO9">IF(DO$2=1,Assumptions!$X9/12,(SUMIF($D$2:$EE$2,DO$2-1,$D9:$EE9)/12)*(1+XLOOKUP(DO$2,Assumptions!$C$94:$M$94,Assumptions!$C$97:$M$97)))</f>
        <v>11981.29522</v>
      </c>
      <c r="DP9" s="49">
        <f t="array" ref="DP9">IF(DP$2=1,Assumptions!$X9/12,(SUMIF($D$2:$EE$2,DP$2-1,$D9:$EE9)/12)*(1+XLOOKUP(DP$2,Assumptions!$C$94:$M$94,Assumptions!$C$97:$M$97)))</f>
        <v>11981.29522</v>
      </c>
      <c r="DQ9" s="49">
        <f t="array" ref="DQ9">IF(DQ$2=1,Assumptions!$X9/12,(SUMIF($D$2:$EE$2,DQ$2-1,$D9:$EE9)/12)*(1+XLOOKUP(DQ$2,Assumptions!$C$94:$M$94,Assumptions!$C$97:$M$97)))</f>
        <v>11981.29522</v>
      </c>
      <c r="DR9" s="49">
        <f t="array" ref="DR9">IF(DR$2=1,Assumptions!$X9/12,(SUMIF($D$2:$EE$2,DR$2-1,$D9:$EE9)/12)*(1+XLOOKUP(DR$2,Assumptions!$C$94:$M$94,Assumptions!$C$97:$M$97)))</f>
        <v>11981.29522</v>
      </c>
      <c r="DS9" s="49">
        <f t="array" ref="DS9">IF(DS$2=1,Assumptions!$X9/12,(SUMIF($D$2:$EE$2,DS$2-1,$D9:$EE9)/12)*(1+XLOOKUP(DS$2,Assumptions!$C$94:$M$94,Assumptions!$C$97:$M$97)))</f>
        <v>11981.29522</v>
      </c>
      <c r="DT9" s="49">
        <f t="array" ref="DT9">IF(DT$2=1,Assumptions!$X9/12,(SUMIF($D$2:$EE$2,DT$2-1,$D9:$EE9)/12)*(1+XLOOKUP(DT$2,Assumptions!$C$94:$M$94,Assumptions!$C$97:$M$97)))</f>
        <v>12340.73408</v>
      </c>
      <c r="DU9" s="49">
        <f t="array" ref="DU9">IF(DU$2=1,Assumptions!$X9/12,(SUMIF($D$2:$EE$2,DU$2-1,$D9:$EE9)/12)*(1+XLOOKUP(DU$2,Assumptions!$C$94:$M$94,Assumptions!$C$97:$M$97)))</f>
        <v>12340.73408</v>
      </c>
      <c r="DV9" s="49">
        <f t="array" ref="DV9">IF(DV$2=1,Assumptions!$X9/12,(SUMIF($D$2:$EE$2,DV$2-1,$D9:$EE9)/12)*(1+XLOOKUP(DV$2,Assumptions!$C$94:$M$94,Assumptions!$C$97:$M$97)))</f>
        <v>12340.73408</v>
      </c>
      <c r="DW9" s="49">
        <f t="array" ref="DW9">IF(DW$2=1,Assumptions!$X9/12,(SUMIF($D$2:$EE$2,DW$2-1,$D9:$EE9)/12)*(1+XLOOKUP(DW$2,Assumptions!$C$94:$M$94,Assumptions!$C$97:$M$97)))</f>
        <v>12340.73408</v>
      </c>
      <c r="DX9" s="49">
        <f t="array" ref="DX9">IF(DX$2=1,Assumptions!$X9/12,(SUMIF($D$2:$EE$2,DX$2-1,$D9:$EE9)/12)*(1+XLOOKUP(DX$2,Assumptions!$C$94:$M$94,Assumptions!$C$97:$M$97)))</f>
        <v>12340.73408</v>
      </c>
      <c r="DY9" s="49">
        <f t="array" ref="DY9">IF(DY$2=1,Assumptions!$X9/12,(SUMIF($D$2:$EE$2,DY$2-1,$D9:$EE9)/12)*(1+XLOOKUP(DY$2,Assumptions!$C$94:$M$94,Assumptions!$C$97:$M$97)))</f>
        <v>12340.73408</v>
      </c>
      <c r="DZ9" s="49">
        <f t="array" ref="DZ9">IF(DZ$2=1,Assumptions!$X9/12,(SUMIF($D$2:$EE$2,DZ$2-1,$D9:$EE9)/12)*(1+XLOOKUP(DZ$2,Assumptions!$C$94:$M$94,Assumptions!$C$97:$M$97)))</f>
        <v>12340.73408</v>
      </c>
      <c r="EA9" s="49">
        <f t="array" ref="EA9">IF(EA$2=1,Assumptions!$X9/12,(SUMIF($D$2:$EE$2,EA$2-1,$D9:$EE9)/12)*(1+XLOOKUP(EA$2,Assumptions!$C$94:$M$94,Assumptions!$C$97:$M$97)))</f>
        <v>12340.73408</v>
      </c>
      <c r="EB9" s="49">
        <f t="array" ref="EB9">IF(EB$2=1,Assumptions!$X9/12,(SUMIF($D$2:$EE$2,EB$2-1,$D9:$EE9)/12)*(1+XLOOKUP(EB$2,Assumptions!$C$94:$M$94,Assumptions!$C$97:$M$97)))</f>
        <v>12340.73408</v>
      </c>
      <c r="EC9" s="49">
        <f t="array" ref="EC9">IF(EC$2=1,Assumptions!$X9/12,(SUMIF($D$2:$EE$2,EC$2-1,$D9:$EE9)/12)*(1+XLOOKUP(EC$2,Assumptions!$C$94:$M$94,Assumptions!$C$97:$M$97)))</f>
        <v>12340.73408</v>
      </c>
      <c r="ED9" s="49">
        <f t="array" ref="ED9">IF(ED$2=1,Assumptions!$X9/12,(SUMIF($D$2:$EE$2,ED$2-1,$D9:$EE9)/12)*(1+XLOOKUP(ED$2,Assumptions!$C$94:$M$94,Assumptions!$C$97:$M$97)))</f>
        <v>12340.73408</v>
      </c>
      <c r="EE9" s="49">
        <f t="array" ref="EE9">IF(EE$2=1,Assumptions!$X9/12,(SUMIF($D$2:$EE$2,EE$2-1,$D9:$EE9)/12)*(1+XLOOKUP(EE$2,Assumptions!$C$94:$M$94,Assumptions!$C$97:$M$97)))</f>
        <v>12340.73408</v>
      </c>
    </row>
    <row r="10" ht="15.75" customHeight="1">
      <c r="A10" s="1"/>
      <c r="B10" s="1"/>
      <c r="C10" s="1" t="str">
        <f>Assumptions!R10</f>
        <v>2BR B (2bath)</v>
      </c>
      <c r="D10" s="49">
        <f t="array" ref="D10">IF(D$2=1,Assumptions!$X10/12,(SUMIF($D$2:$EE$2,D$2-1,$D10:$EE10)/12)*(1+XLOOKUP(D$2,Assumptions!$C$94:$M$94,Assumptions!$C$97:$M$97)))</f>
        <v>5036.7</v>
      </c>
      <c r="E10" s="49">
        <f t="array" ref="E10">IF(E$2=1,Assumptions!$X10/12,(SUMIF($D$2:$EE$2,E$2-1,$D10:$EE10)/12)*(1+XLOOKUP(E$2,Assumptions!$C$94:$M$94,Assumptions!$C$97:$M$97)))</f>
        <v>5036.7</v>
      </c>
      <c r="F10" s="49">
        <f t="array" ref="F10">IF(F$2=1,Assumptions!$X10/12,(SUMIF($D$2:$EE$2,F$2-1,$D10:$EE10)/12)*(1+XLOOKUP(F$2,Assumptions!$C$94:$M$94,Assumptions!$C$97:$M$97)))</f>
        <v>5036.7</v>
      </c>
      <c r="G10" s="49">
        <f t="array" ref="G10">IF(G$2=1,Assumptions!$X10/12,(SUMIF($D$2:$EE$2,G$2-1,$D10:$EE10)/12)*(1+XLOOKUP(G$2,Assumptions!$C$94:$M$94,Assumptions!$C$97:$M$97)))</f>
        <v>5036.7</v>
      </c>
      <c r="H10" s="49">
        <f t="array" ref="H10">IF(H$2=1,Assumptions!$X10/12,(SUMIF($D$2:$EE$2,H$2-1,$D10:$EE10)/12)*(1+XLOOKUP(H$2,Assumptions!$C$94:$M$94,Assumptions!$C$97:$M$97)))</f>
        <v>5036.7</v>
      </c>
      <c r="I10" s="49">
        <f t="array" ref="I10">IF(I$2=1,Assumptions!$X10/12,(SUMIF($D$2:$EE$2,I$2-1,$D10:$EE10)/12)*(1+XLOOKUP(I$2,Assumptions!$C$94:$M$94,Assumptions!$C$97:$M$97)))</f>
        <v>5036.7</v>
      </c>
      <c r="J10" s="49">
        <f t="array" ref="J10">IF(J$2=1,Assumptions!$X10/12,(SUMIF($D$2:$EE$2,J$2-1,$D10:$EE10)/12)*(1+XLOOKUP(J$2,Assumptions!$C$94:$M$94,Assumptions!$C$97:$M$97)))</f>
        <v>5036.7</v>
      </c>
      <c r="K10" s="49">
        <f t="array" ref="K10">IF(K$2=1,Assumptions!$X10/12,(SUMIF($D$2:$EE$2,K$2-1,$D10:$EE10)/12)*(1+XLOOKUP(K$2,Assumptions!$C$94:$M$94,Assumptions!$C$97:$M$97)))</f>
        <v>5036.7</v>
      </c>
      <c r="L10" s="49">
        <f t="array" ref="L10">IF(L$2=1,Assumptions!$X10/12,(SUMIF($D$2:$EE$2,L$2-1,$D10:$EE10)/12)*(1+XLOOKUP(L$2,Assumptions!$C$94:$M$94,Assumptions!$C$97:$M$97)))</f>
        <v>5036.7</v>
      </c>
      <c r="M10" s="49">
        <f t="array" ref="M10">IF(M$2=1,Assumptions!$X10/12,(SUMIF($D$2:$EE$2,M$2-1,$D10:$EE10)/12)*(1+XLOOKUP(M$2,Assumptions!$C$94:$M$94,Assumptions!$C$97:$M$97)))</f>
        <v>5036.7</v>
      </c>
      <c r="N10" s="49">
        <f t="array" ref="N10">IF(N$2=1,Assumptions!$X10/12,(SUMIF($D$2:$EE$2,N$2-1,$D10:$EE10)/12)*(1+XLOOKUP(N$2,Assumptions!$C$94:$M$94,Assumptions!$C$97:$M$97)))</f>
        <v>5036.7</v>
      </c>
      <c r="O10" s="49">
        <f t="array" ref="O10">IF(O$2=1,Assumptions!$X10/12,(SUMIF($D$2:$EE$2,O$2-1,$D10:$EE10)/12)*(1+XLOOKUP(O$2,Assumptions!$C$94:$M$94,Assumptions!$C$97:$M$97)))</f>
        <v>5036.7</v>
      </c>
      <c r="P10" s="49">
        <f t="array" ref="P10">IF(P$2=1,Assumptions!$X10/12,(SUMIF($D$2:$EE$2,P$2-1,$D10:$EE10)/12)*(1+XLOOKUP(P$2,Assumptions!$C$94:$M$94,Assumptions!$C$97:$M$97)))</f>
        <v>5137.434</v>
      </c>
      <c r="Q10" s="49">
        <f t="array" ref="Q10">IF(Q$2=1,Assumptions!$X10/12,(SUMIF($D$2:$EE$2,Q$2-1,$D10:$EE10)/12)*(1+XLOOKUP(Q$2,Assumptions!$C$94:$M$94,Assumptions!$C$97:$M$97)))</f>
        <v>5137.434</v>
      </c>
      <c r="R10" s="49">
        <f t="array" ref="R10">IF(R$2=1,Assumptions!$X10/12,(SUMIF($D$2:$EE$2,R$2-1,$D10:$EE10)/12)*(1+XLOOKUP(R$2,Assumptions!$C$94:$M$94,Assumptions!$C$97:$M$97)))</f>
        <v>5137.434</v>
      </c>
      <c r="S10" s="49">
        <f t="array" ref="S10">IF(S$2=1,Assumptions!$X10/12,(SUMIF($D$2:$EE$2,S$2-1,$D10:$EE10)/12)*(1+XLOOKUP(S$2,Assumptions!$C$94:$M$94,Assumptions!$C$97:$M$97)))</f>
        <v>5137.434</v>
      </c>
      <c r="T10" s="49">
        <f t="array" ref="T10">IF(T$2=1,Assumptions!$X10/12,(SUMIF($D$2:$EE$2,T$2-1,$D10:$EE10)/12)*(1+XLOOKUP(T$2,Assumptions!$C$94:$M$94,Assumptions!$C$97:$M$97)))</f>
        <v>5137.434</v>
      </c>
      <c r="U10" s="49">
        <f t="array" ref="U10">IF(U$2=1,Assumptions!$X10/12,(SUMIF($D$2:$EE$2,U$2-1,$D10:$EE10)/12)*(1+XLOOKUP(U$2,Assumptions!$C$94:$M$94,Assumptions!$C$97:$M$97)))</f>
        <v>5137.434</v>
      </c>
      <c r="V10" s="49">
        <f t="array" ref="V10">IF(V$2=1,Assumptions!$X10/12,(SUMIF($D$2:$EE$2,V$2-1,$D10:$EE10)/12)*(1+XLOOKUP(V$2,Assumptions!$C$94:$M$94,Assumptions!$C$97:$M$97)))</f>
        <v>5137.434</v>
      </c>
      <c r="W10" s="49">
        <f t="array" ref="W10">IF(W$2=1,Assumptions!$X10/12,(SUMIF($D$2:$EE$2,W$2-1,$D10:$EE10)/12)*(1+XLOOKUP(W$2,Assumptions!$C$94:$M$94,Assumptions!$C$97:$M$97)))</f>
        <v>5137.434</v>
      </c>
      <c r="X10" s="49">
        <f t="array" ref="X10">IF(X$2=1,Assumptions!$X10/12,(SUMIF($D$2:$EE$2,X$2-1,$D10:$EE10)/12)*(1+XLOOKUP(X$2,Assumptions!$C$94:$M$94,Assumptions!$C$97:$M$97)))</f>
        <v>5137.434</v>
      </c>
      <c r="Y10" s="49">
        <f t="array" ref="Y10">IF(Y$2=1,Assumptions!$X10/12,(SUMIF($D$2:$EE$2,Y$2-1,$D10:$EE10)/12)*(1+XLOOKUP(Y$2,Assumptions!$C$94:$M$94,Assumptions!$C$97:$M$97)))</f>
        <v>5137.434</v>
      </c>
      <c r="Z10" s="49">
        <f t="array" ref="Z10">IF(Z$2=1,Assumptions!$X10/12,(SUMIF($D$2:$EE$2,Z$2-1,$D10:$EE10)/12)*(1+XLOOKUP(Z$2,Assumptions!$C$94:$M$94,Assumptions!$C$97:$M$97)))</f>
        <v>5137.434</v>
      </c>
      <c r="AA10" s="49">
        <f t="array" ref="AA10">IF(AA$2=1,Assumptions!$X10/12,(SUMIF($D$2:$EE$2,AA$2-1,$D10:$EE10)/12)*(1+XLOOKUP(AA$2,Assumptions!$C$94:$M$94,Assumptions!$C$97:$M$97)))</f>
        <v>5137.434</v>
      </c>
      <c r="AB10" s="49">
        <f t="array" ref="AB10">IF(AB$2=1,Assumptions!$X10/12,(SUMIF($D$2:$EE$2,AB$2-1,$D10:$EE10)/12)*(1+XLOOKUP(AB$2,Assumptions!$C$94:$M$94,Assumptions!$C$97:$M$97)))</f>
        <v>5240.18268</v>
      </c>
      <c r="AC10" s="49">
        <f t="array" ref="AC10">IF(AC$2=1,Assumptions!$X10/12,(SUMIF($D$2:$EE$2,AC$2-1,$D10:$EE10)/12)*(1+XLOOKUP(AC$2,Assumptions!$C$94:$M$94,Assumptions!$C$97:$M$97)))</f>
        <v>5240.18268</v>
      </c>
      <c r="AD10" s="49">
        <f t="array" ref="AD10">IF(AD$2=1,Assumptions!$X10/12,(SUMIF($D$2:$EE$2,AD$2-1,$D10:$EE10)/12)*(1+XLOOKUP(AD$2,Assumptions!$C$94:$M$94,Assumptions!$C$97:$M$97)))</f>
        <v>5240.18268</v>
      </c>
      <c r="AE10" s="49">
        <f t="array" ref="AE10">IF(AE$2=1,Assumptions!$X10/12,(SUMIF($D$2:$EE$2,AE$2-1,$D10:$EE10)/12)*(1+XLOOKUP(AE$2,Assumptions!$C$94:$M$94,Assumptions!$C$97:$M$97)))</f>
        <v>5240.18268</v>
      </c>
      <c r="AF10" s="49">
        <f t="array" ref="AF10">IF(AF$2=1,Assumptions!$X10/12,(SUMIF($D$2:$EE$2,AF$2-1,$D10:$EE10)/12)*(1+XLOOKUP(AF$2,Assumptions!$C$94:$M$94,Assumptions!$C$97:$M$97)))</f>
        <v>5240.18268</v>
      </c>
      <c r="AG10" s="49">
        <f t="array" ref="AG10">IF(AG$2=1,Assumptions!$X10/12,(SUMIF($D$2:$EE$2,AG$2-1,$D10:$EE10)/12)*(1+XLOOKUP(AG$2,Assumptions!$C$94:$M$94,Assumptions!$C$97:$M$97)))</f>
        <v>5240.18268</v>
      </c>
      <c r="AH10" s="49">
        <f t="array" ref="AH10">IF(AH$2=1,Assumptions!$X10/12,(SUMIF($D$2:$EE$2,AH$2-1,$D10:$EE10)/12)*(1+XLOOKUP(AH$2,Assumptions!$C$94:$M$94,Assumptions!$C$97:$M$97)))</f>
        <v>5240.18268</v>
      </c>
      <c r="AI10" s="49">
        <f t="array" ref="AI10">IF(AI$2=1,Assumptions!$X10/12,(SUMIF($D$2:$EE$2,AI$2-1,$D10:$EE10)/12)*(1+XLOOKUP(AI$2,Assumptions!$C$94:$M$94,Assumptions!$C$97:$M$97)))</f>
        <v>5240.18268</v>
      </c>
      <c r="AJ10" s="49">
        <f t="array" ref="AJ10">IF(AJ$2=1,Assumptions!$X10/12,(SUMIF($D$2:$EE$2,AJ$2-1,$D10:$EE10)/12)*(1+XLOOKUP(AJ$2,Assumptions!$C$94:$M$94,Assumptions!$C$97:$M$97)))</f>
        <v>5240.18268</v>
      </c>
      <c r="AK10" s="49">
        <f t="array" ref="AK10">IF(AK$2=1,Assumptions!$X10/12,(SUMIF($D$2:$EE$2,AK$2-1,$D10:$EE10)/12)*(1+XLOOKUP(AK$2,Assumptions!$C$94:$M$94,Assumptions!$C$97:$M$97)))</f>
        <v>5240.18268</v>
      </c>
      <c r="AL10" s="49">
        <f t="array" ref="AL10">IF(AL$2=1,Assumptions!$X10/12,(SUMIF($D$2:$EE$2,AL$2-1,$D10:$EE10)/12)*(1+XLOOKUP(AL$2,Assumptions!$C$94:$M$94,Assumptions!$C$97:$M$97)))</f>
        <v>5240.18268</v>
      </c>
      <c r="AM10" s="49">
        <f t="array" ref="AM10">IF(AM$2=1,Assumptions!$X10/12,(SUMIF($D$2:$EE$2,AM$2-1,$D10:$EE10)/12)*(1+XLOOKUP(AM$2,Assumptions!$C$94:$M$94,Assumptions!$C$97:$M$97)))</f>
        <v>5240.18268</v>
      </c>
      <c r="AN10" s="49">
        <f t="array" ref="AN10">IF(AN$2=1,Assumptions!$X10/12,(SUMIF($D$2:$EE$2,AN$2-1,$D10:$EE10)/12)*(1+XLOOKUP(AN$2,Assumptions!$C$94:$M$94,Assumptions!$C$97:$M$97)))</f>
        <v>5344.986334</v>
      </c>
      <c r="AO10" s="49">
        <f t="array" ref="AO10">IF(AO$2=1,Assumptions!$X10/12,(SUMIF($D$2:$EE$2,AO$2-1,$D10:$EE10)/12)*(1+XLOOKUP(AO$2,Assumptions!$C$94:$M$94,Assumptions!$C$97:$M$97)))</f>
        <v>5344.986334</v>
      </c>
      <c r="AP10" s="49">
        <f t="array" ref="AP10">IF(AP$2=1,Assumptions!$X10/12,(SUMIF($D$2:$EE$2,AP$2-1,$D10:$EE10)/12)*(1+XLOOKUP(AP$2,Assumptions!$C$94:$M$94,Assumptions!$C$97:$M$97)))</f>
        <v>5344.986334</v>
      </c>
      <c r="AQ10" s="49">
        <f t="array" ref="AQ10">IF(AQ$2=1,Assumptions!$X10/12,(SUMIF($D$2:$EE$2,AQ$2-1,$D10:$EE10)/12)*(1+XLOOKUP(AQ$2,Assumptions!$C$94:$M$94,Assumptions!$C$97:$M$97)))</f>
        <v>5344.986334</v>
      </c>
      <c r="AR10" s="49">
        <f t="array" ref="AR10">IF(AR$2=1,Assumptions!$X10/12,(SUMIF($D$2:$EE$2,AR$2-1,$D10:$EE10)/12)*(1+XLOOKUP(AR$2,Assumptions!$C$94:$M$94,Assumptions!$C$97:$M$97)))</f>
        <v>5344.986334</v>
      </c>
      <c r="AS10" s="49">
        <f t="array" ref="AS10">IF(AS$2=1,Assumptions!$X10/12,(SUMIF($D$2:$EE$2,AS$2-1,$D10:$EE10)/12)*(1+XLOOKUP(AS$2,Assumptions!$C$94:$M$94,Assumptions!$C$97:$M$97)))</f>
        <v>5344.986334</v>
      </c>
      <c r="AT10" s="49">
        <f t="array" ref="AT10">IF(AT$2=1,Assumptions!$X10/12,(SUMIF($D$2:$EE$2,AT$2-1,$D10:$EE10)/12)*(1+XLOOKUP(AT$2,Assumptions!$C$94:$M$94,Assumptions!$C$97:$M$97)))</f>
        <v>5344.986334</v>
      </c>
      <c r="AU10" s="49">
        <f t="array" ref="AU10">IF(AU$2=1,Assumptions!$X10/12,(SUMIF($D$2:$EE$2,AU$2-1,$D10:$EE10)/12)*(1+XLOOKUP(AU$2,Assumptions!$C$94:$M$94,Assumptions!$C$97:$M$97)))</f>
        <v>5344.986334</v>
      </c>
      <c r="AV10" s="49">
        <f t="array" ref="AV10">IF(AV$2=1,Assumptions!$X10/12,(SUMIF($D$2:$EE$2,AV$2-1,$D10:$EE10)/12)*(1+XLOOKUP(AV$2,Assumptions!$C$94:$M$94,Assumptions!$C$97:$M$97)))</f>
        <v>5344.986334</v>
      </c>
      <c r="AW10" s="49">
        <f t="array" ref="AW10">IF(AW$2=1,Assumptions!$X10/12,(SUMIF($D$2:$EE$2,AW$2-1,$D10:$EE10)/12)*(1+XLOOKUP(AW$2,Assumptions!$C$94:$M$94,Assumptions!$C$97:$M$97)))</f>
        <v>5344.986334</v>
      </c>
      <c r="AX10" s="49">
        <f t="array" ref="AX10">IF(AX$2=1,Assumptions!$X10/12,(SUMIF($D$2:$EE$2,AX$2-1,$D10:$EE10)/12)*(1+XLOOKUP(AX$2,Assumptions!$C$94:$M$94,Assumptions!$C$97:$M$97)))</f>
        <v>5344.986334</v>
      </c>
      <c r="AY10" s="49">
        <f t="array" ref="AY10">IF(AY$2=1,Assumptions!$X10/12,(SUMIF($D$2:$EE$2,AY$2-1,$D10:$EE10)/12)*(1+XLOOKUP(AY$2,Assumptions!$C$94:$M$94,Assumptions!$C$97:$M$97)))</f>
        <v>5344.986334</v>
      </c>
      <c r="AZ10" s="49">
        <f t="array" ref="AZ10">IF(AZ$2=1,Assumptions!$X10/12,(SUMIF($D$2:$EE$2,AZ$2-1,$D10:$EE10)/12)*(1+XLOOKUP(AZ$2,Assumptions!$C$94:$M$94,Assumptions!$C$97:$M$97)))</f>
        <v>5505.335924</v>
      </c>
      <c r="BA10" s="49">
        <f t="array" ref="BA10">IF(BA$2=1,Assumptions!$X10/12,(SUMIF($D$2:$EE$2,BA$2-1,$D10:$EE10)/12)*(1+XLOOKUP(BA$2,Assumptions!$C$94:$M$94,Assumptions!$C$97:$M$97)))</f>
        <v>5505.335924</v>
      </c>
      <c r="BB10" s="49">
        <f t="array" ref="BB10">IF(BB$2=1,Assumptions!$X10/12,(SUMIF($D$2:$EE$2,BB$2-1,$D10:$EE10)/12)*(1+XLOOKUP(BB$2,Assumptions!$C$94:$M$94,Assumptions!$C$97:$M$97)))</f>
        <v>5505.335924</v>
      </c>
      <c r="BC10" s="49">
        <f t="array" ref="BC10">IF(BC$2=1,Assumptions!$X10/12,(SUMIF($D$2:$EE$2,BC$2-1,$D10:$EE10)/12)*(1+XLOOKUP(BC$2,Assumptions!$C$94:$M$94,Assumptions!$C$97:$M$97)))</f>
        <v>5505.335924</v>
      </c>
      <c r="BD10" s="49">
        <f t="array" ref="BD10">IF(BD$2=1,Assumptions!$X10/12,(SUMIF($D$2:$EE$2,BD$2-1,$D10:$EE10)/12)*(1+XLOOKUP(BD$2,Assumptions!$C$94:$M$94,Assumptions!$C$97:$M$97)))</f>
        <v>5505.335924</v>
      </c>
      <c r="BE10" s="49">
        <f t="array" ref="BE10">IF(BE$2=1,Assumptions!$X10/12,(SUMIF($D$2:$EE$2,BE$2-1,$D10:$EE10)/12)*(1+XLOOKUP(BE$2,Assumptions!$C$94:$M$94,Assumptions!$C$97:$M$97)))</f>
        <v>5505.335924</v>
      </c>
      <c r="BF10" s="49">
        <f t="array" ref="BF10">IF(BF$2=1,Assumptions!$X10/12,(SUMIF($D$2:$EE$2,BF$2-1,$D10:$EE10)/12)*(1+XLOOKUP(BF$2,Assumptions!$C$94:$M$94,Assumptions!$C$97:$M$97)))</f>
        <v>5505.335924</v>
      </c>
      <c r="BG10" s="49">
        <f t="array" ref="BG10">IF(BG$2=1,Assumptions!$X10/12,(SUMIF($D$2:$EE$2,BG$2-1,$D10:$EE10)/12)*(1+XLOOKUP(BG$2,Assumptions!$C$94:$M$94,Assumptions!$C$97:$M$97)))</f>
        <v>5505.335924</v>
      </c>
      <c r="BH10" s="49">
        <f t="array" ref="BH10">IF(BH$2=1,Assumptions!$X10/12,(SUMIF($D$2:$EE$2,BH$2-1,$D10:$EE10)/12)*(1+XLOOKUP(BH$2,Assumptions!$C$94:$M$94,Assumptions!$C$97:$M$97)))</f>
        <v>5505.335924</v>
      </c>
      <c r="BI10" s="49">
        <f t="array" ref="BI10">IF(BI$2=1,Assumptions!$X10/12,(SUMIF($D$2:$EE$2,BI$2-1,$D10:$EE10)/12)*(1+XLOOKUP(BI$2,Assumptions!$C$94:$M$94,Assumptions!$C$97:$M$97)))</f>
        <v>5505.335924</v>
      </c>
      <c r="BJ10" s="49">
        <f t="array" ref="BJ10">IF(BJ$2=1,Assumptions!$X10/12,(SUMIF($D$2:$EE$2,BJ$2-1,$D10:$EE10)/12)*(1+XLOOKUP(BJ$2,Assumptions!$C$94:$M$94,Assumptions!$C$97:$M$97)))</f>
        <v>5505.335924</v>
      </c>
      <c r="BK10" s="49">
        <f t="array" ref="BK10">IF(BK$2=1,Assumptions!$X10/12,(SUMIF($D$2:$EE$2,BK$2-1,$D10:$EE10)/12)*(1+XLOOKUP(BK$2,Assumptions!$C$94:$M$94,Assumptions!$C$97:$M$97)))</f>
        <v>5505.335924</v>
      </c>
      <c r="BL10" s="49">
        <f t="array" ref="BL10">IF(BL$2=1,Assumptions!$X10/12,(SUMIF($D$2:$EE$2,BL$2-1,$D10:$EE10)/12)*(1+XLOOKUP(BL$2,Assumptions!$C$94:$M$94,Assumptions!$C$97:$M$97)))</f>
        <v>5670.496001</v>
      </c>
      <c r="BM10" s="49">
        <f t="array" ref="BM10">IF(BM$2=1,Assumptions!$X10/12,(SUMIF($D$2:$EE$2,BM$2-1,$D10:$EE10)/12)*(1+XLOOKUP(BM$2,Assumptions!$C$94:$M$94,Assumptions!$C$97:$M$97)))</f>
        <v>5670.496001</v>
      </c>
      <c r="BN10" s="49">
        <f t="array" ref="BN10">IF(BN$2=1,Assumptions!$X10/12,(SUMIF($D$2:$EE$2,BN$2-1,$D10:$EE10)/12)*(1+XLOOKUP(BN$2,Assumptions!$C$94:$M$94,Assumptions!$C$97:$M$97)))</f>
        <v>5670.496001</v>
      </c>
      <c r="BO10" s="49">
        <f t="array" ref="BO10">IF(BO$2=1,Assumptions!$X10/12,(SUMIF($D$2:$EE$2,BO$2-1,$D10:$EE10)/12)*(1+XLOOKUP(BO$2,Assumptions!$C$94:$M$94,Assumptions!$C$97:$M$97)))</f>
        <v>5670.496001</v>
      </c>
      <c r="BP10" s="49">
        <f t="array" ref="BP10">IF(BP$2=1,Assumptions!$X10/12,(SUMIF($D$2:$EE$2,BP$2-1,$D10:$EE10)/12)*(1+XLOOKUP(BP$2,Assumptions!$C$94:$M$94,Assumptions!$C$97:$M$97)))</f>
        <v>5670.496001</v>
      </c>
      <c r="BQ10" s="49">
        <f t="array" ref="BQ10">IF(BQ$2=1,Assumptions!$X10/12,(SUMIF($D$2:$EE$2,BQ$2-1,$D10:$EE10)/12)*(1+XLOOKUP(BQ$2,Assumptions!$C$94:$M$94,Assumptions!$C$97:$M$97)))</f>
        <v>5670.496001</v>
      </c>
      <c r="BR10" s="49">
        <f t="array" ref="BR10">IF(BR$2=1,Assumptions!$X10/12,(SUMIF($D$2:$EE$2,BR$2-1,$D10:$EE10)/12)*(1+XLOOKUP(BR$2,Assumptions!$C$94:$M$94,Assumptions!$C$97:$M$97)))</f>
        <v>5670.496001</v>
      </c>
      <c r="BS10" s="49">
        <f t="array" ref="BS10">IF(BS$2=1,Assumptions!$X10/12,(SUMIF($D$2:$EE$2,BS$2-1,$D10:$EE10)/12)*(1+XLOOKUP(BS$2,Assumptions!$C$94:$M$94,Assumptions!$C$97:$M$97)))</f>
        <v>5670.496001</v>
      </c>
      <c r="BT10" s="49">
        <f t="array" ref="BT10">IF(BT$2=1,Assumptions!$X10/12,(SUMIF($D$2:$EE$2,BT$2-1,$D10:$EE10)/12)*(1+XLOOKUP(BT$2,Assumptions!$C$94:$M$94,Assumptions!$C$97:$M$97)))</f>
        <v>5670.496001</v>
      </c>
      <c r="BU10" s="49">
        <f t="array" ref="BU10">IF(BU$2=1,Assumptions!$X10/12,(SUMIF($D$2:$EE$2,BU$2-1,$D10:$EE10)/12)*(1+XLOOKUP(BU$2,Assumptions!$C$94:$M$94,Assumptions!$C$97:$M$97)))</f>
        <v>5670.496001</v>
      </c>
      <c r="BV10" s="49">
        <f t="array" ref="BV10">IF(BV$2=1,Assumptions!$X10/12,(SUMIF($D$2:$EE$2,BV$2-1,$D10:$EE10)/12)*(1+XLOOKUP(BV$2,Assumptions!$C$94:$M$94,Assumptions!$C$97:$M$97)))</f>
        <v>5670.496001</v>
      </c>
      <c r="BW10" s="49">
        <f t="array" ref="BW10">IF(BW$2=1,Assumptions!$X10/12,(SUMIF($D$2:$EE$2,BW$2-1,$D10:$EE10)/12)*(1+XLOOKUP(BW$2,Assumptions!$C$94:$M$94,Assumptions!$C$97:$M$97)))</f>
        <v>5670.496001</v>
      </c>
      <c r="BX10" s="49">
        <f t="array" ref="BX10">IF(BX$2=1,Assumptions!$X10/12,(SUMIF($D$2:$EE$2,BX$2-1,$D10:$EE10)/12)*(1+XLOOKUP(BX$2,Assumptions!$C$94:$M$94,Assumptions!$C$97:$M$97)))</f>
        <v>5840.610881</v>
      </c>
      <c r="BY10" s="49">
        <f t="array" ref="BY10">IF(BY$2=1,Assumptions!$X10/12,(SUMIF($D$2:$EE$2,BY$2-1,$D10:$EE10)/12)*(1+XLOOKUP(BY$2,Assumptions!$C$94:$M$94,Assumptions!$C$97:$M$97)))</f>
        <v>5840.610881</v>
      </c>
      <c r="BZ10" s="49">
        <f t="array" ref="BZ10">IF(BZ$2=1,Assumptions!$X10/12,(SUMIF($D$2:$EE$2,BZ$2-1,$D10:$EE10)/12)*(1+XLOOKUP(BZ$2,Assumptions!$C$94:$M$94,Assumptions!$C$97:$M$97)))</f>
        <v>5840.610881</v>
      </c>
      <c r="CA10" s="49">
        <f t="array" ref="CA10">IF(CA$2=1,Assumptions!$X10/12,(SUMIF($D$2:$EE$2,CA$2-1,$D10:$EE10)/12)*(1+XLOOKUP(CA$2,Assumptions!$C$94:$M$94,Assumptions!$C$97:$M$97)))</f>
        <v>5840.610881</v>
      </c>
      <c r="CB10" s="49">
        <f t="array" ref="CB10">IF(CB$2=1,Assumptions!$X10/12,(SUMIF($D$2:$EE$2,CB$2-1,$D10:$EE10)/12)*(1+XLOOKUP(CB$2,Assumptions!$C$94:$M$94,Assumptions!$C$97:$M$97)))</f>
        <v>5840.610881</v>
      </c>
      <c r="CC10" s="49">
        <f t="array" ref="CC10">IF(CC$2=1,Assumptions!$X10/12,(SUMIF($D$2:$EE$2,CC$2-1,$D10:$EE10)/12)*(1+XLOOKUP(CC$2,Assumptions!$C$94:$M$94,Assumptions!$C$97:$M$97)))</f>
        <v>5840.610881</v>
      </c>
      <c r="CD10" s="49">
        <f t="array" ref="CD10">IF(CD$2=1,Assumptions!$X10/12,(SUMIF($D$2:$EE$2,CD$2-1,$D10:$EE10)/12)*(1+XLOOKUP(CD$2,Assumptions!$C$94:$M$94,Assumptions!$C$97:$M$97)))</f>
        <v>5840.610881</v>
      </c>
      <c r="CE10" s="49">
        <f t="array" ref="CE10">IF(CE$2=1,Assumptions!$X10/12,(SUMIF($D$2:$EE$2,CE$2-1,$D10:$EE10)/12)*(1+XLOOKUP(CE$2,Assumptions!$C$94:$M$94,Assumptions!$C$97:$M$97)))</f>
        <v>5840.610881</v>
      </c>
      <c r="CF10" s="49">
        <f t="array" ref="CF10">IF(CF$2=1,Assumptions!$X10/12,(SUMIF($D$2:$EE$2,CF$2-1,$D10:$EE10)/12)*(1+XLOOKUP(CF$2,Assumptions!$C$94:$M$94,Assumptions!$C$97:$M$97)))</f>
        <v>5840.610881</v>
      </c>
      <c r="CG10" s="49">
        <f t="array" ref="CG10">IF(CG$2=1,Assumptions!$X10/12,(SUMIF($D$2:$EE$2,CG$2-1,$D10:$EE10)/12)*(1+XLOOKUP(CG$2,Assumptions!$C$94:$M$94,Assumptions!$C$97:$M$97)))</f>
        <v>5840.610881</v>
      </c>
      <c r="CH10" s="49">
        <f t="array" ref="CH10">IF(CH$2=1,Assumptions!$X10/12,(SUMIF($D$2:$EE$2,CH$2-1,$D10:$EE10)/12)*(1+XLOOKUP(CH$2,Assumptions!$C$94:$M$94,Assumptions!$C$97:$M$97)))</f>
        <v>5840.610881</v>
      </c>
      <c r="CI10" s="49">
        <f t="array" ref="CI10">IF(CI$2=1,Assumptions!$X10/12,(SUMIF($D$2:$EE$2,CI$2-1,$D10:$EE10)/12)*(1+XLOOKUP(CI$2,Assumptions!$C$94:$M$94,Assumptions!$C$97:$M$97)))</f>
        <v>5840.610881</v>
      </c>
      <c r="CJ10" s="49">
        <f t="array" ref="CJ10">IF(CJ$2=1,Assumptions!$X10/12,(SUMIF($D$2:$EE$2,CJ$2-1,$D10:$EE10)/12)*(1+XLOOKUP(CJ$2,Assumptions!$C$94:$M$94,Assumptions!$C$97:$M$97)))</f>
        <v>6015.829208</v>
      </c>
      <c r="CK10" s="49">
        <f t="array" ref="CK10">IF(CK$2=1,Assumptions!$X10/12,(SUMIF($D$2:$EE$2,CK$2-1,$D10:$EE10)/12)*(1+XLOOKUP(CK$2,Assumptions!$C$94:$M$94,Assumptions!$C$97:$M$97)))</f>
        <v>6015.829208</v>
      </c>
      <c r="CL10" s="49">
        <f t="array" ref="CL10">IF(CL$2=1,Assumptions!$X10/12,(SUMIF($D$2:$EE$2,CL$2-1,$D10:$EE10)/12)*(1+XLOOKUP(CL$2,Assumptions!$C$94:$M$94,Assumptions!$C$97:$M$97)))</f>
        <v>6015.829208</v>
      </c>
      <c r="CM10" s="49">
        <f t="array" ref="CM10">IF(CM$2=1,Assumptions!$X10/12,(SUMIF($D$2:$EE$2,CM$2-1,$D10:$EE10)/12)*(1+XLOOKUP(CM$2,Assumptions!$C$94:$M$94,Assumptions!$C$97:$M$97)))</f>
        <v>6015.829208</v>
      </c>
      <c r="CN10" s="49">
        <f t="array" ref="CN10">IF(CN$2=1,Assumptions!$X10/12,(SUMIF($D$2:$EE$2,CN$2-1,$D10:$EE10)/12)*(1+XLOOKUP(CN$2,Assumptions!$C$94:$M$94,Assumptions!$C$97:$M$97)))</f>
        <v>6015.829208</v>
      </c>
      <c r="CO10" s="49">
        <f t="array" ref="CO10">IF(CO$2=1,Assumptions!$X10/12,(SUMIF($D$2:$EE$2,CO$2-1,$D10:$EE10)/12)*(1+XLOOKUP(CO$2,Assumptions!$C$94:$M$94,Assumptions!$C$97:$M$97)))</f>
        <v>6015.829208</v>
      </c>
      <c r="CP10" s="49">
        <f t="array" ref="CP10">IF(CP$2=1,Assumptions!$X10/12,(SUMIF($D$2:$EE$2,CP$2-1,$D10:$EE10)/12)*(1+XLOOKUP(CP$2,Assumptions!$C$94:$M$94,Assumptions!$C$97:$M$97)))</f>
        <v>6015.829208</v>
      </c>
      <c r="CQ10" s="49">
        <f t="array" ref="CQ10">IF(CQ$2=1,Assumptions!$X10/12,(SUMIF($D$2:$EE$2,CQ$2-1,$D10:$EE10)/12)*(1+XLOOKUP(CQ$2,Assumptions!$C$94:$M$94,Assumptions!$C$97:$M$97)))</f>
        <v>6015.829208</v>
      </c>
      <c r="CR10" s="49">
        <f t="array" ref="CR10">IF(CR$2=1,Assumptions!$X10/12,(SUMIF($D$2:$EE$2,CR$2-1,$D10:$EE10)/12)*(1+XLOOKUP(CR$2,Assumptions!$C$94:$M$94,Assumptions!$C$97:$M$97)))</f>
        <v>6015.829208</v>
      </c>
      <c r="CS10" s="49">
        <f t="array" ref="CS10">IF(CS$2=1,Assumptions!$X10/12,(SUMIF($D$2:$EE$2,CS$2-1,$D10:$EE10)/12)*(1+XLOOKUP(CS$2,Assumptions!$C$94:$M$94,Assumptions!$C$97:$M$97)))</f>
        <v>6015.829208</v>
      </c>
      <c r="CT10" s="49">
        <f t="array" ref="CT10">IF(CT$2=1,Assumptions!$X10/12,(SUMIF($D$2:$EE$2,CT$2-1,$D10:$EE10)/12)*(1+XLOOKUP(CT$2,Assumptions!$C$94:$M$94,Assumptions!$C$97:$M$97)))</f>
        <v>6015.829208</v>
      </c>
      <c r="CU10" s="49">
        <f t="array" ref="CU10">IF(CU$2=1,Assumptions!$X10/12,(SUMIF($D$2:$EE$2,CU$2-1,$D10:$EE10)/12)*(1+XLOOKUP(CU$2,Assumptions!$C$94:$M$94,Assumptions!$C$97:$M$97)))</f>
        <v>6015.829208</v>
      </c>
      <c r="CV10" s="49">
        <f t="array" ref="CV10">IF(CV$2=1,Assumptions!$X10/12,(SUMIF($D$2:$EE$2,CV$2-1,$D10:$EE10)/12)*(1+XLOOKUP(CV$2,Assumptions!$C$94:$M$94,Assumptions!$C$97:$M$97)))</f>
        <v>6196.304084</v>
      </c>
      <c r="CW10" s="49">
        <f t="array" ref="CW10">IF(CW$2=1,Assumptions!$X10/12,(SUMIF($D$2:$EE$2,CW$2-1,$D10:$EE10)/12)*(1+XLOOKUP(CW$2,Assumptions!$C$94:$M$94,Assumptions!$C$97:$M$97)))</f>
        <v>6196.304084</v>
      </c>
      <c r="CX10" s="49">
        <f t="array" ref="CX10">IF(CX$2=1,Assumptions!$X10/12,(SUMIF($D$2:$EE$2,CX$2-1,$D10:$EE10)/12)*(1+XLOOKUP(CX$2,Assumptions!$C$94:$M$94,Assumptions!$C$97:$M$97)))</f>
        <v>6196.304084</v>
      </c>
      <c r="CY10" s="49">
        <f t="array" ref="CY10">IF(CY$2=1,Assumptions!$X10/12,(SUMIF($D$2:$EE$2,CY$2-1,$D10:$EE10)/12)*(1+XLOOKUP(CY$2,Assumptions!$C$94:$M$94,Assumptions!$C$97:$M$97)))</f>
        <v>6196.304084</v>
      </c>
      <c r="CZ10" s="49">
        <f t="array" ref="CZ10">IF(CZ$2=1,Assumptions!$X10/12,(SUMIF($D$2:$EE$2,CZ$2-1,$D10:$EE10)/12)*(1+XLOOKUP(CZ$2,Assumptions!$C$94:$M$94,Assumptions!$C$97:$M$97)))</f>
        <v>6196.304084</v>
      </c>
      <c r="DA10" s="49">
        <f t="array" ref="DA10">IF(DA$2=1,Assumptions!$X10/12,(SUMIF($D$2:$EE$2,DA$2-1,$D10:$EE10)/12)*(1+XLOOKUP(DA$2,Assumptions!$C$94:$M$94,Assumptions!$C$97:$M$97)))</f>
        <v>6196.304084</v>
      </c>
      <c r="DB10" s="49">
        <f t="array" ref="DB10">IF(DB$2=1,Assumptions!$X10/12,(SUMIF($D$2:$EE$2,DB$2-1,$D10:$EE10)/12)*(1+XLOOKUP(DB$2,Assumptions!$C$94:$M$94,Assumptions!$C$97:$M$97)))</f>
        <v>6196.304084</v>
      </c>
      <c r="DC10" s="49">
        <f t="array" ref="DC10">IF(DC$2=1,Assumptions!$X10/12,(SUMIF($D$2:$EE$2,DC$2-1,$D10:$EE10)/12)*(1+XLOOKUP(DC$2,Assumptions!$C$94:$M$94,Assumptions!$C$97:$M$97)))</f>
        <v>6196.304084</v>
      </c>
      <c r="DD10" s="49">
        <f t="array" ref="DD10">IF(DD$2=1,Assumptions!$X10/12,(SUMIF($D$2:$EE$2,DD$2-1,$D10:$EE10)/12)*(1+XLOOKUP(DD$2,Assumptions!$C$94:$M$94,Assumptions!$C$97:$M$97)))</f>
        <v>6196.304084</v>
      </c>
      <c r="DE10" s="49">
        <f t="array" ref="DE10">IF(DE$2=1,Assumptions!$X10/12,(SUMIF($D$2:$EE$2,DE$2-1,$D10:$EE10)/12)*(1+XLOOKUP(DE$2,Assumptions!$C$94:$M$94,Assumptions!$C$97:$M$97)))</f>
        <v>6196.304084</v>
      </c>
      <c r="DF10" s="49">
        <f t="array" ref="DF10">IF(DF$2=1,Assumptions!$X10/12,(SUMIF($D$2:$EE$2,DF$2-1,$D10:$EE10)/12)*(1+XLOOKUP(DF$2,Assumptions!$C$94:$M$94,Assumptions!$C$97:$M$97)))</f>
        <v>6196.304084</v>
      </c>
      <c r="DG10" s="49">
        <f t="array" ref="DG10">IF(DG$2=1,Assumptions!$X10/12,(SUMIF($D$2:$EE$2,DG$2-1,$D10:$EE10)/12)*(1+XLOOKUP(DG$2,Assumptions!$C$94:$M$94,Assumptions!$C$97:$M$97)))</f>
        <v>6196.304084</v>
      </c>
      <c r="DH10" s="49">
        <f t="array" ref="DH10">IF(DH$2=1,Assumptions!$X10/12,(SUMIF($D$2:$EE$2,DH$2-1,$D10:$EE10)/12)*(1+XLOOKUP(DH$2,Assumptions!$C$94:$M$94,Assumptions!$C$97:$M$97)))</f>
        <v>6382.193207</v>
      </c>
      <c r="DI10" s="49">
        <f t="array" ref="DI10">IF(DI$2=1,Assumptions!$X10/12,(SUMIF($D$2:$EE$2,DI$2-1,$D10:$EE10)/12)*(1+XLOOKUP(DI$2,Assumptions!$C$94:$M$94,Assumptions!$C$97:$M$97)))</f>
        <v>6382.193207</v>
      </c>
      <c r="DJ10" s="49">
        <f t="array" ref="DJ10">IF(DJ$2=1,Assumptions!$X10/12,(SUMIF($D$2:$EE$2,DJ$2-1,$D10:$EE10)/12)*(1+XLOOKUP(DJ$2,Assumptions!$C$94:$M$94,Assumptions!$C$97:$M$97)))</f>
        <v>6382.193207</v>
      </c>
      <c r="DK10" s="49">
        <f t="array" ref="DK10">IF(DK$2=1,Assumptions!$X10/12,(SUMIF($D$2:$EE$2,DK$2-1,$D10:$EE10)/12)*(1+XLOOKUP(DK$2,Assumptions!$C$94:$M$94,Assumptions!$C$97:$M$97)))</f>
        <v>6382.193207</v>
      </c>
      <c r="DL10" s="49">
        <f t="array" ref="DL10">IF(DL$2=1,Assumptions!$X10/12,(SUMIF($D$2:$EE$2,DL$2-1,$D10:$EE10)/12)*(1+XLOOKUP(DL$2,Assumptions!$C$94:$M$94,Assumptions!$C$97:$M$97)))</f>
        <v>6382.193207</v>
      </c>
      <c r="DM10" s="49">
        <f t="array" ref="DM10">IF(DM$2=1,Assumptions!$X10/12,(SUMIF($D$2:$EE$2,DM$2-1,$D10:$EE10)/12)*(1+XLOOKUP(DM$2,Assumptions!$C$94:$M$94,Assumptions!$C$97:$M$97)))</f>
        <v>6382.193207</v>
      </c>
      <c r="DN10" s="49">
        <f t="array" ref="DN10">IF(DN$2=1,Assumptions!$X10/12,(SUMIF($D$2:$EE$2,DN$2-1,$D10:$EE10)/12)*(1+XLOOKUP(DN$2,Assumptions!$C$94:$M$94,Assumptions!$C$97:$M$97)))</f>
        <v>6382.193207</v>
      </c>
      <c r="DO10" s="49">
        <f t="array" ref="DO10">IF(DO$2=1,Assumptions!$X10/12,(SUMIF($D$2:$EE$2,DO$2-1,$D10:$EE10)/12)*(1+XLOOKUP(DO$2,Assumptions!$C$94:$M$94,Assumptions!$C$97:$M$97)))</f>
        <v>6382.193207</v>
      </c>
      <c r="DP10" s="49">
        <f t="array" ref="DP10">IF(DP$2=1,Assumptions!$X10/12,(SUMIF($D$2:$EE$2,DP$2-1,$D10:$EE10)/12)*(1+XLOOKUP(DP$2,Assumptions!$C$94:$M$94,Assumptions!$C$97:$M$97)))</f>
        <v>6382.193207</v>
      </c>
      <c r="DQ10" s="49">
        <f t="array" ref="DQ10">IF(DQ$2=1,Assumptions!$X10/12,(SUMIF($D$2:$EE$2,DQ$2-1,$D10:$EE10)/12)*(1+XLOOKUP(DQ$2,Assumptions!$C$94:$M$94,Assumptions!$C$97:$M$97)))</f>
        <v>6382.193207</v>
      </c>
      <c r="DR10" s="49">
        <f t="array" ref="DR10">IF(DR$2=1,Assumptions!$X10/12,(SUMIF($D$2:$EE$2,DR$2-1,$D10:$EE10)/12)*(1+XLOOKUP(DR$2,Assumptions!$C$94:$M$94,Assumptions!$C$97:$M$97)))</f>
        <v>6382.193207</v>
      </c>
      <c r="DS10" s="49">
        <f t="array" ref="DS10">IF(DS$2=1,Assumptions!$X10/12,(SUMIF($D$2:$EE$2,DS$2-1,$D10:$EE10)/12)*(1+XLOOKUP(DS$2,Assumptions!$C$94:$M$94,Assumptions!$C$97:$M$97)))</f>
        <v>6382.193207</v>
      </c>
      <c r="DT10" s="49">
        <f t="array" ref="DT10">IF(DT$2=1,Assumptions!$X10/12,(SUMIF($D$2:$EE$2,DT$2-1,$D10:$EE10)/12)*(1+XLOOKUP(DT$2,Assumptions!$C$94:$M$94,Assumptions!$C$97:$M$97)))</f>
        <v>6573.659003</v>
      </c>
      <c r="DU10" s="49">
        <f t="array" ref="DU10">IF(DU$2=1,Assumptions!$X10/12,(SUMIF($D$2:$EE$2,DU$2-1,$D10:$EE10)/12)*(1+XLOOKUP(DU$2,Assumptions!$C$94:$M$94,Assumptions!$C$97:$M$97)))</f>
        <v>6573.659003</v>
      </c>
      <c r="DV10" s="49">
        <f t="array" ref="DV10">IF(DV$2=1,Assumptions!$X10/12,(SUMIF($D$2:$EE$2,DV$2-1,$D10:$EE10)/12)*(1+XLOOKUP(DV$2,Assumptions!$C$94:$M$94,Assumptions!$C$97:$M$97)))</f>
        <v>6573.659003</v>
      </c>
      <c r="DW10" s="49">
        <f t="array" ref="DW10">IF(DW$2=1,Assumptions!$X10/12,(SUMIF($D$2:$EE$2,DW$2-1,$D10:$EE10)/12)*(1+XLOOKUP(DW$2,Assumptions!$C$94:$M$94,Assumptions!$C$97:$M$97)))</f>
        <v>6573.659003</v>
      </c>
      <c r="DX10" s="49">
        <f t="array" ref="DX10">IF(DX$2=1,Assumptions!$X10/12,(SUMIF($D$2:$EE$2,DX$2-1,$D10:$EE10)/12)*(1+XLOOKUP(DX$2,Assumptions!$C$94:$M$94,Assumptions!$C$97:$M$97)))</f>
        <v>6573.659003</v>
      </c>
      <c r="DY10" s="49">
        <f t="array" ref="DY10">IF(DY$2=1,Assumptions!$X10/12,(SUMIF($D$2:$EE$2,DY$2-1,$D10:$EE10)/12)*(1+XLOOKUP(DY$2,Assumptions!$C$94:$M$94,Assumptions!$C$97:$M$97)))</f>
        <v>6573.659003</v>
      </c>
      <c r="DZ10" s="49">
        <f t="array" ref="DZ10">IF(DZ$2=1,Assumptions!$X10/12,(SUMIF($D$2:$EE$2,DZ$2-1,$D10:$EE10)/12)*(1+XLOOKUP(DZ$2,Assumptions!$C$94:$M$94,Assumptions!$C$97:$M$97)))</f>
        <v>6573.659003</v>
      </c>
      <c r="EA10" s="49">
        <f t="array" ref="EA10">IF(EA$2=1,Assumptions!$X10/12,(SUMIF($D$2:$EE$2,EA$2-1,$D10:$EE10)/12)*(1+XLOOKUP(EA$2,Assumptions!$C$94:$M$94,Assumptions!$C$97:$M$97)))</f>
        <v>6573.659003</v>
      </c>
      <c r="EB10" s="49">
        <f t="array" ref="EB10">IF(EB$2=1,Assumptions!$X10/12,(SUMIF($D$2:$EE$2,EB$2-1,$D10:$EE10)/12)*(1+XLOOKUP(EB$2,Assumptions!$C$94:$M$94,Assumptions!$C$97:$M$97)))</f>
        <v>6573.659003</v>
      </c>
      <c r="EC10" s="49">
        <f t="array" ref="EC10">IF(EC$2=1,Assumptions!$X10/12,(SUMIF($D$2:$EE$2,EC$2-1,$D10:$EE10)/12)*(1+XLOOKUP(EC$2,Assumptions!$C$94:$M$94,Assumptions!$C$97:$M$97)))</f>
        <v>6573.659003</v>
      </c>
      <c r="ED10" s="49">
        <f t="array" ref="ED10">IF(ED$2=1,Assumptions!$X10/12,(SUMIF($D$2:$EE$2,ED$2-1,$D10:$EE10)/12)*(1+XLOOKUP(ED$2,Assumptions!$C$94:$M$94,Assumptions!$C$97:$M$97)))</f>
        <v>6573.659003</v>
      </c>
      <c r="EE10" s="49">
        <f t="array" ref="EE10">IF(EE$2=1,Assumptions!$X10/12,(SUMIF($D$2:$EE$2,EE$2-1,$D10:$EE10)/12)*(1+XLOOKUP(EE$2,Assumptions!$C$94:$M$94,Assumptions!$C$97:$M$97)))</f>
        <v>6573.659003</v>
      </c>
    </row>
    <row r="11" ht="15.75" customHeight="1">
      <c r="A11" s="1"/>
      <c r="B11" s="1"/>
      <c r="C11" s="1" t="str">
        <f>Assumptions!R11</f>
        <v>3BR (2bath)</v>
      </c>
      <c r="D11" s="49">
        <f t="array" ref="D11">IF(D$2=1,Assumptions!$X11/12,(SUMIF($D$2:$EE$2,D$2-1,$D11:$EE11)/12)*(1+XLOOKUP(D$2,Assumptions!$C$94:$M$94,Assumptions!$C$97:$M$97)))</f>
        <v>13163.4</v>
      </c>
      <c r="E11" s="49">
        <f t="array" ref="E11">IF(E$2=1,Assumptions!$X11/12,(SUMIF($D$2:$EE$2,E$2-1,$D11:$EE11)/12)*(1+XLOOKUP(E$2,Assumptions!$C$94:$M$94,Assumptions!$C$97:$M$97)))</f>
        <v>13163.4</v>
      </c>
      <c r="F11" s="49">
        <f t="array" ref="F11">IF(F$2=1,Assumptions!$X11/12,(SUMIF($D$2:$EE$2,F$2-1,$D11:$EE11)/12)*(1+XLOOKUP(F$2,Assumptions!$C$94:$M$94,Assumptions!$C$97:$M$97)))</f>
        <v>13163.4</v>
      </c>
      <c r="G11" s="49">
        <f t="array" ref="G11">IF(G$2=1,Assumptions!$X11/12,(SUMIF($D$2:$EE$2,G$2-1,$D11:$EE11)/12)*(1+XLOOKUP(G$2,Assumptions!$C$94:$M$94,Assumptions!$C$97:$M$97)))</f>
        <v>13163.4</v>
      </c>
      <c r="H11" s="49">
        <f t="array" ref="H11">IF(H$2=1,Assumptions!$X11/12,(SUMIF($D$2:$EE$2,H$2-1,$D11:$EE11)/12)*(1+XLOOKUP(H$2,Assumptions!$C$94:$M$94,Assumptions!$C$97:$M$97)))</f>
        <v>13163.4</v>
      </c>
      <c r="I11" s="49">
        <f t="array" ref="I11">IF(I$2=1,Assumptions!$X11/12,(SUMIF($D$2:$EE$2,I$2-1,$D11:$EE11)/12)*(1+XLOOKUP(I$2,Assumptions!$C$94:$M$94,Assumptions!$C$97:$M$97)))</f>
        <v>13163.4</v>
      </c>
      <c r="J11" s="49">
        <f t="array" ref="J11">IF(J$2=1,Assumptions!$X11/12,(SUMIF($D$2:$EE$2,J$2-1,$D11:$EE11)/12)*(1+XLOOKUP(J$2,Assumptions!$C$94:$M$94,Assumptions!$C$97:$M$97)))</f>
        <v>13163.4</v>
      </c>
      <c r="K11" s="49">
        <f t="array" ref="K11">IF(K$2=1,Assumptions!$X11/12,(SUMIF($D$2:$EE$2,K$2-1,$D11:$EE11)/12)*(1+XLOOKUP(K$2,Assumptions!$C$94:$M$94,Assumptions!$C$97:$M$97)))</f>
        <v>13163.4</v>
      </c>
      <c r="L11" s="49">
        <f t="array" ref="L11">IF(L$2=1,Assumptions!$X11/12,(SUMIF($D$2:$EE$2,L$2-1,$D11:$EE11)/12)*(1+XLOOKUP(L$2,Assumptions!$C$94:$M$94,Assumptions!$C$97:$M$97)))</f>
        <v>13163.4</v>
      </c>
      <c r="M11" s="49">
        <f t="array" ref="M11">IF(M$2=1,Assumptions!$X11/12,(SUMIF($D$2:$EE$2,M$2-1,$D11:$EE11)/12)*(1+XLOOKUP(M$2,Assumptions!$C$94:$M$94,Assumptions!$C$97:$M$97)))</f>
        <v>13163.4</v>
      </c>
      <c r="N11" s="49">
        <f t="array" ref="N11">IF(N$2=1,Assumptions!$X11/12,(SUMIF($D$2:$EE$2,N$2-1,$D11:$EE11)/12)*(1+XLOOKUP(N$2,Assumptions!$C$94:$M$94,Assumptions!$C$97:$M$97)))</f>
        <v>13163.4</v>
      </c>
      <c r="O11" s="49">
        <f t="array" ref="O11">IF(O$2=1,Assumptions!$X11/12,(SUMIF($D$2:$EE$2,O$2-1,$D11:$EE11)/12)*(1+XLOOKUP(O$2,Assumptions!$C$94:$M$94,Assumptions!$C$97:$M$97)))</f>
        <v>13163.4</v>
      </c>
      <c r="P11" s="49">
        <f t="array" ref="P11">IF(P$2=1,Assumptions!$X11/12,(SUMIF($D$2:$EE$2,P$2-1,$D11:$EE11)/12)*(1+XLOOKUP(P$2,Assumptions!$C$94:$M$94,Assumptions!$C$97:$M$97)))</f>
        <v>13426.668</v>
      </c>
      <c r="Q11" s="49">
        <f t="array" ref="Q11">IF(Q$2=1,Assumptions!$X11/12,(SUMIF($D$2:$EE$2,Q$2-1,$D11:$EE11)/12)*(1+XLOOKUP(Q$2,Assumptions!$C$94:$M$94,Assumptions!$C$97:$M$97)))</f>
        <v>13426.668</v>
      </c>
      <c r="R11" s="49">
        <f t="array" ref="R11">IF(R$2=1,Assumptions!$X11/12,(SUMIF($D$2:$EE$2,R$2-1,$D11:$EE11)/12)*(1+XLOOKUP(R$2,Assumptions!$C$94:$M$94,Assumptions!$C$97:$M$97)))</f>
        <v>13426.668</v>
      </c>
      <c r="S11" s="49">
        <f t="array" ref="S11">IF(S$2=1,Assumptions!$X11/12,(SUMIF($D$2:$EE$2,S$2-1,$D11:$EE11)/12)*(1+XLOOKUP(S$2,Assumptions!$C$94:$M$94,Assumptions!$C$97:$M$97)))</f>
        <v>13426.668</v>
      </c>
      <c r="T11" s="49">
        <f t="array" ref="T11">IF(T$2=1,Assumptions!$X11/12,(SUMIF($D$2:$EE$2,T$2-1,$D11:$EE11)/12)*(1+XLOOKUP(T$2,Assumptions!$C$94:$M$94,Assumptions!$C$97:$M$97)))</f>
        <v>13426.668</v>
      </c>
      <c r="U11" s="49">
        <f t="array" ref="U11">IF(U$2=1,Assumptions!$X11/12,(SUMIF($D$2:$EE$2,U$2-1,$D11:$EE11)/12)*(1+XLOOKUP(U$2,Assumptions!$C$94:$M$94,Assumptions!$C$97:$M$97)))</f>
        <v>13426.668</v>
      </c>
      <c r="V11" s="49">
        <f t="array" ref="V11">IF(V$2=1,Assumptions!$X11/12,(SUMIF($D$2:$EE$2,V$2-1,$D11:$EE11)/12)*(1+XLOOKUP(V$2,Assumptions!$C$94:$M$94,Assumptions!$C$97:$M$97)))</f>
        <v>13426.668</v>
      </c>
      <c r="W11" s="49">
        <f t="array" ref="W11">IF(W$2=1,Assumptions!$X11/12,(SUMIF($D$2:$EE$2,W$2-1,$D11:$EE11)/12)*(1+XLOOKUP(W$2,Assumptions!$C$94:$M$94,Assumptions!$C$97:$M$97)))</f>
        <v>13426.668</v>
      </c>
      <c r="X11" s="49">
        <f t="array" ref="X11">IF(X$2=1,Assumptions!$X11/12,(SUMIF($D$2:$EE$2,X$2-1,$D11:$EE11)/12)*(1+XLOOKUP(X$2,Assumptions!$C$94:$M$94,Assumptions!$C$97:$M$97)))</f>
        <v>13426.668</v>
      </c>
      <c r="Y11" s="49">
        <f t="array" ref="Y11">IF(Y$2=1,Assumptions!$X11/12,(SUMIF($D$2:$EE$2,Y$2-1,$D11:$EE11)/12)*(1+XLOOKUP(Y$2,Assumptions!$C$94:$M$94,Assumptions!$C$97:$M$97)))</f>
        <v>13426.668</v>
      </c>
      <c r="Z11" s="49">
        <f t="array" ref="Z11">IF(Z$2=1,Assumptions!$X11/12,(SUMIF($D$2:$EE$2,Z$2-1,$D11:$EE11)/12)*(1+XLOOKUP(Z$2,Assumptions!$C$94:$M$94,Assumptions!$C$97:$M$97)))</f>
        <v>13426.668</v>
      </c>
      <c r="AA11" s="49">
        <f t="array" ref="AA11">IF(AA$2=1,Assumptions!$X11/12,(SUMIF($D$2:$EE$2,AA$2-1,$D11:$EE11)/12)*(1+XLOOKUP(AA$2,Assumptions!$C$94:$M$94,Assumptions!$C$97:$M$97)))</f>
        <v>13426.668</v>
      </c>
      <c r="AB11" s="49">
        <f t="array" ref="AB11">IF(AB$2=1,Assumptions!$X11/12,(SUMIF($D$2:$EE$2,AB$2-1,$D11:$EE11)/12)*(1+XLOOKUP(AB$2,Assumptions!$C$94:$M$94,Assumptions!$C$97:$M$97)))</f>
        <v>13695.20136</v>
      </c>
      <c r="AC11" s="49">
        <f t="array" ref="AC11">IF(AC$2=1,Assumptions!$X11/12,(SUMIF($D$2:$EE$2,AC$2-1,$D11:$EE11)/12)*(1+XLOOKUP(AC$2,Assumptions!$C$94:$M$94,Assumptions!$C$97:$M$97)))</f>
        <v>13695.20136</v>
      </c>
      <c r="AD11" s="49">
        <f t="array" ref="AD11">IF(AD$2=1,Assumptions!$X11/12,(SUMIF($D$2:$EE$2,AD$2-1,$D11:$EE11)/12)*(1+XLOOKUP(AD$2,Assumptions!$C$94:$M$94,Assumptions!$C$97:$M$97)))</f>
        <v>13695.20136</v>
      </c>
      <c r="AE11" s="49">
        <f t="array" ref="AE11">IF(AE$2=1,Assumptions!$X11/12,(SUMIF($D$2:$EE$2,AE$2-1,$D11:$EE11)/12)*(1+XLOOKUP(AE$2,Assumptions!$C$94:$M$94,Assumptions!$C$97:$M$97)))</f>
        <v>13695.20136</v>
      </c>
      <c r="AF11" s="49">
        <f t="array" ref="AF11">IF(AF$2=1,Assumptions!$X11/12,(SUMIF($D$2:$EE$2,AF$2-1,$D11:$EE11)/12)*(1+XLOOKUP(AF$2,Assumptions!$C$94:$M$94,Assumptions!$C$97:$M$97)))</f>
        <v>13695.20136</v>
      </c>
      <c r="AG11" s="49">
        <f t="array" ref="AG11">IF(AG$2=1,Assumptions!$X11/12,(SUMIF($D$2:$EE$2,AG$2-1,$D11:$EE11)/12)*(1+XLOOKUP(AG$2,Assumptions!$C$94:$M$94,Assumptions!$C$97:$M$97)))</f>
        <v>13695.20136</v>
      </c>
      <c r="AH11" s="49">
        <f t="array" ref="AH11">IF(AH$2=1,Assumptions!$X11/12,(SUMIF($D$2:$EE$2,AH$2-1,$D11:$EE11)/12)*(1+XLOOKUP(AH$2,Assumptions!$C$94:$M$94,Assumptions!$C$97:$M$97)))</f>
        <v>13695.20136</v>
      </c>
      <c r="AI11" s="49">
        <f t="array" ref="AI11">IF(AI$2=1,Assumptions!$X11/12,(SUMIF($D$2:$EE$2,AI$2-1,$D11:$EE11)/12)*(1+XLOOKUP(AI$2,Assumptions!$C$94:$M$94,Assumptions!$C$97:$M$97)))</f>
        <v>13695.20136</v>
      </c>
      <c r="AJ11" s="49">
        <f t="array" ref="AJ11">IF(AJ$2=1,Assumptions!$X11/12,(SUMIF($D$2:$EE$2,AJ$2-1,$D11:$EE11)/12)*(1+XLOOKUP(AJ$2,Assumptions!$C$94:$M$94,Assumptions!$C$97:$M$97)))</f>
        <v>13695.20136</v>
      </c>
      <c r="AK11" s="49">
        <f t="array" ref="AK11">IF(AK$2=1,Assumptions!$X11/12,(SUMIF($D$2:$EE$2,AK$2-1,$D11:$EE11)/12)*(1+XLOOKUP(AK$2,Assumptions!$C$94:$M$94,Assumptions!$C$97:$M$97)))</f>
        <v>13695.20136</v>
      </c>
      <c r="AL11" s="49">
        <f t="array" ref="AL11">IF(AL$2=1,Assumptions!$X11/12,(SUMIF($D$2:$EE$2,AL$2-1,$D11:$EE11)/12)*(1+XLOOKUP(AL$2,Assumptions!$C$94:$M$94,Assumptions!$C$97:$M$97)))</f>
        <v>13695.20136</v>
      </c>
      <c r="AM11" s="49">
        <f t="array" ref="AM11">IF(AM$2=1,Assumptions!$X11/12,(SUMIF($D$2:$EE$2,AM$2-1,$D11:$EE11)/12)*(1+XLOOKUP(AM$2,Assumptions!$C$94:$M$94,Assumptions!$C$97:$M$97)))</f>
        <v>13695.20136</v>
      </c>
      <c r="AN11" s="49">
        <f t="array" ref="AN11">IF(AN$2=1,Assumptions!$X11/12,(SUMIF($D$2:$EE$2,AN$2-1,$D11:$EE11)/12)*(1+XLOOKUP(AN$2,Assumptions!$C$94:$M$94,Assumptions!$C$97:$M$97)))</f>
        <v>13969.10539</v>
      </c>
      <c r="AO11" s="49">
        <f t="array" ref="AO11">IF(AO$2=1,Assumptions!$X11/12,(SUMIF($D$2:$EE$2,AO$2-1,$D11:$EE11)/12)*(1+XLOOKUP(AO$2,Assumptions!$C$94:$M$94,Assumptions!$C$97:$M$97)))</f>
        <v>13969.10539</v>
      </c>
      <c r="AP11" s="49">
        <f t="array" ref="AP11">IF(AP$2=1,Assumptions!$X11/12,(SUMIF($D$2:$EE$2,AP$2-1,$D11:$EE11)/12)*(1+XLOOKUP(AP$2,Assumptions!$C$94:$M$94,Assumptions!$C$97:$M$97)))</f>
        <v>13969.10539</v>
      </c>
      <c r="AQ11" s="49">
        <f t="array" ref="AQ11">IF(AQ$2=1,Assumptions!$X11/12,(SUMIF($D$2:$EE$2,AQ$2-1,$D11:$EE11)/12)*(1+XLOOKUP(AQ$2,Assumptions!$C$94:$M$94,Assumptions!$C$97:$M$97)))</f>
        <v>13969.10539</v>
      </c>
      <c r="AR11" s="49">
        <f t="array" ref="AR11">IF(AR$2=1,Assumptions!$X11/12,(SUMIF($D$2:$EE$2,AR$2-1,$D11:$EE11)/12)*(1+XLOOKUP(AR$2,Assumptions!$C$94:$M$94,Assumptions!$C$97:$M$97)))</f>
        <v>13969.10539</v>
      </c>
      <c r="AS11" s="49">
        <f t="array" ref="AS11">IF(AS$2=1,Assumptions!$X11/12,(SUMIF($D$2:$EE$2,AS$2-1,$D11:$EE11)/12)*(1+XLOOKUP(AS$2,Assumptions!$C$94:$M$94,Assumptions!$C$97:$M$97)))</f>
        <v>13969.10539</v>
      </c>
      <c r="AT11" s="49">
        <f t="array" ref="AT11">IF(AT$2=1,Assumptions!$X11/12,(SUMIF($D$2:$EE$2,AT$2-1,$D11:$EE11)/12)*(1+XLOOKUP(AT$2,Assumptions!$C$94:$M$94,Assumptions!$C$97:$M$97)))</f>
        <v>13969.10539</v>
      </c>
      <c r="AU11" s="49">
        <f t="array" ref="AU11">IF(AU$2=1,Assumptions!$X11/12,(SUMIF($D$2:$EE$2,AU$2-1,$D11:$EE11)/12)*(1+XLOOKUP(AU$2,Assumptions!$C$94:$M$94,Assumptions!$C$97:$M$97)))</f>
        <v>13969.10539</v>
      </c>
      <c r="AV11" s="49">
        <f t="array" ref="AV11">IF(AV$2=1,Assumptions!$X11/12,(SUMIF($D$2:$EE$2,AV$2-1,$D11:$EE11)/12)*(1+XLOOKUP(AV$2,Assumptions!$C$94:$M$94,Assumptions!$C$97:$M$97)))</f>
        <v>13969.10539</v>
      </c>
      <c r="AW11" s="49">
        <f t="array" ref="AW11">IF(AW$2=1,Assumptions!$X11/12,(SUMIF($D$2:$EE$2,AW$2-1,$D11:$EE11)/12)*(1+XLOOKUP(AW$2,Assumptions!$C$94:$M$94,Assumptions!$C$97:$M$97)))</f>
        <v>13969.10539</v>
      </c>
      <c r="AX11" s="49">
        <f t="array" ref="AX11">IF(AX$2=1,Assumptions!$X11/12,(SUMIF($D$2:$EE$2,AX$2-1,$D11:$EE11)/12)*(1+XLOOKUP(AX$2,Assumptions!$C$94:$M$94,Assumptions!$C$97:$M$97)))</f>
        <v>13969.10539</v>
      </c>
      <c r="AY11" s="49">
        <f t="array" ref="AY11">IF(AY$2=1,Assumptions!$X11/12,(SUMIF($D$2:$EE$2,AY$2-1,$D11:$EE11)/12)*(1+XLOOKUP(AY$2,Assumptions!$C$94:$M$94,Assumptions!$C$97:$M$97)))</f>
        <v>13969.10539</v>
      </c>
      <c r="AZ11" s="49">
        <f t="array" ref="AZ11">IF(AZ$2=1,Assumptions!$X11/12,(SUMIF($D$2:$EE$2,AZ$2-1,$D11:$EE11)/12)*(1+XLOOKUP(AZ$2,Assumptions!$C$94:$M$94,Assumptions!$C$97:$M$97)))</f>
        <v>14388.17855</v>
      </c>
      <c r="BA11" s="49">
        <f t="array" ref="BA11">IF(BA$2=1,Assumptions!$X11/12,(SUMIF($D$2:$EE$2,BA$2-1,$D11:$EE11)/12)*(1+XLOOKUP(BA$2,Assumptions!$C$94:$M$94,Assumptions!$C$97:$M$97)))</f>
        <v>14388.17855</v>
      </c>
      <c r="BB11" s="49">
        <f t="array" ref="BB11">IF(BB$2=1,Assumptions!$X11/12,(SUMIF($D$2:$EE$2,BB$2-1,$D11:$EE11)/12)*(1+XLOOKUP(BB$2,Assumptions!$C$94:$M$94,Assumptions!$C$97:$M$97)))</f>
        <v>14388.17855</v>
      </c>
      <c r="BC11" s="49">
        <f t="array" ref="BC11">IF(BC$2=1,Assumptions!$X11/12,(SUMIF($D$2:$EE$2,BC$2-1,$D11:$EE11)/12)*(1+XLOOKUP(BC$2,Assumptions!$C$94:$M$94,Assumptions!$C$97:$M$97)))</f>
        <v>14388.17855</v>
      </c>
      <c r="BD11" s="49">
        <f t="array" ref="BD11">IF(BD$2=1,Assumptions!$X11/12,(SUMIF($D$2:$EE$2,BD$2-1,$D11:$EE11)/12)*(1+XLOOKUP(BD$2,Assumptions!$C$94:$M$94,Assumptions!$C$97:$M$97)))</f>
        <v>14388.17855</v>
      </c>
      <c r="BE11" s="49">
        <f t="array" ref="BE11">IF(BE$2=1,Assumptions!$X11/12,(SUMIF($D$2:$EE$2,BE$2-1,$D11:$EE11)/12)*(1+XLOOKUP(BE$2,Assumptions!$C$94:$M$94,Assumptions!$C$97:$M$97)))</f>
        <v>14388.17855</v>
      </c>
      <c r="BF11" s="49">
        <f t="array" ref="BF11">IF(BF$2=1,Assumptions!$X11/12,(SUMIF($D$2:$EE$2,BF$2-1,$D11:$EE11)/12)*(1+XLOOKUP(BF$2,Assumptions!$C$94:$M$94,Assumptions!$C$97:$M$97)))</f>
        <v>14388.17855</v>
      </c>
      <c r="BG11" s="49">
        <f t="array" ref="BG11">IF(BG$2=1,Assumptions!$X11/12,(SUMIF($D$2:$EE$2,BG$2-1,$D11:$EE11)/12)*(1+XLOOKUP(BG$2,Assumptions!$C$94:$M$94,Assumptions!$C$97:$M$97)))</f>
        <v>14388.17855</v>
      </c>
      <c r="BH11" s="49">
        <f t="array" ref="BH11">IF(BH$2=1,Assumptions!$X11/12,(SUMIF($D$2:$EE$2,BH$2-1,$D11:$EE11)/12)*(1+XLOOKUP(BH$2,Assumptions!$C$94:$M$94,Assumptions!$C$97:$M$97)))</f>
        <v>14388.17855</v>
      </c>
      <c r="BI11" s="49">
        <f t="array" ref="BI11">IF(BI$2=1,Assumptions!$X11/12,(SUMIF($D$2:$EE$2,BI$2-1,$D11:$EE11)/12)*(1+XLOOKUP(BI$2,Assumptions!$C$94:$M$94,Assumptions!$C$97:$M$97)))</f>
        <v>14388.17855</v>
      </c>
      <c r="BJ11" s="49">
        <f t="array" ref="BJ11">IF(BJ$2=1,Assumptions!$X11/12,(SUMIF($D$2:$EE$2,BJ$2-1,$D11:$EE11)/12)*(1+XLOOKUP(BJ$2,Assumptions!$C$94:$M$94,Assumptions!$C$97:$M$97)))</f>
        <v>14388.17855</v>
      </c>
      <c r="BK11" s="49">
        <f t="array" ref="BK11">IF(BK$2=1,Assumptions!$X11/12,(SUMIF($D$2:$EE$2,BK$2-1,$D11:$EE11)/12)*(1+XLOOKUP(BK$2,Assumptions!$C$94:$M$94,Assumptions!$C$97:$M$97)))</f>
        <v>14388.17855</v>
      </c>
      <c r="BL11" s="49">
        <f t="array" ref="BL11">IF(BL$2=1,Assumptions!$X11/12,(SUMIF($D$2:$EE$2,BL$2-1,$D11:$EE11)/12)*(1+XLOOKUP(BL$2,Assumptions!$C$94:$M$94,Assumptions!$C$97:$M$97)))</f>
        <v>14819.82391</v>
      </c>
      <c r="BM11" s="49">
        <f t="array" ref="BM11">IF(BM$2=1,Assumptions!$X11/12,(SUMIF($D$2:$EE$2,BM$2-1,$D11:$EE11)/12)*(1+XLOOKUP(BM$2,Assumptions!$C$94:$M$94,Assumptions!$C$97:$M$97)))</f>
        <v>14819.82391</v>
      </c>
      <c r="BN11" s="49">
        <f t="array" ref="BN11">IF(BN$2=1,Assumptions!$X11/12,(SUMIF($D$2:$EE$2,BN$2-1,$D11:$EE11)/12)*(1+XLOOKUP(BN$2,Assumptions!$C$94:$M$94,Assumptions!$C$97:$M$97)))</f>
        <v>14819.82391</v>
      </c>
      <c r="BO11" s="49">
        <f t="array" ref="BO11">IF(BO$2=1,Assumptions!$X11/12,(SUMIF($D$2:$EE$2,BO$2-1,$D11:$EE11)/12)*(1+XLOOKUP(BO$2,Assumptions!$C$94:$M$94,Assumptions!$C$97:$M$97)))</f>
        <v>14819.82391</v>
      </c>
      <c r="BP11" s="49">
        <f t="array" ref="BP11">IF(BP$2=1,Assumptions!$X11/12,(SUMIF($D$2:$EE$2,BP$2-1,$D11:$EE11)/12)*(1+XLOOKUP(BP$2,Assumptions!$C$94:$M$94,Assumptions!$C$97:$M$97)))</f>
        <v>14819.82391</v>
      </c>
      <c r="BQ11" s="49">
        <f t="array" ref="BQ11">IF(BQ$2=1,Assumptions!$X11/12,(SUMIF($D$2:$EE$2,BQ$2-1,$D11:$EE11)/12)*(1+XLOOKUP(BQ$2,Assumptions!$C$94:$M$94,Assumptions!$C$97:$M$97)))</f>
        <v>14819.82391</v>
      </c>
      <c r="BR11" s="49">
        <f t="array" ref="BR11">IF(BR$2=1,Assumptions!$X11/12,(SUMIF($D$2:$EE$2,BR$2-1,$D11:$EE11)/12)*(1+XLOOKUP(BR$2,Assumptions!$C$94:$M$94,Assumptions!$C$97:$M$97)))</f>
        <v>14819.82391</v>
      </c>
      <c r="BS11" s="49">
        <f t="array" ref="BS11">IF(BS$2=1,Assumptions!$X11/12,(SUMIF($D$2:$EE$2,BS$2-1,$D11:$EE11)/12)*(1+XLOOKUP(BS$2,Assumptions!$C$94:$M$94,Assumptions!$C$97:$M$97)))</f>
        <v>14819.82391</v>
      </c>
      <c r="BT11" s="49">
        <f t="array" ref="BT11">IF(BT$2=1,Assumptions!$X11/12,(SUMIF($D$2:$EE$2,BT$2-1,$D11:$EE11)/12)*(1+XLOOKUP(BT$2,Assumptions!$C$94:$M$94,Assumptions!$C$97:$M$97)))</f>
        <v>14819.82391</v>
      </c>
      <c r="BU11" s="49">
        <f t="array" ref="BU11">IF(BU$2=1,Assumptions!$X11/12,(SUMIF($D$2:$EE$2,BU$2-1,$D11:$EE11)/12)*(1+XLOOKUP(BU$2,Assumptions!$C$94:$M$94,Assumptions!$C$97:$M$97)))</f>
        <v>14819.82391</v>
      </c>
      <c r="BV11" s="49">
        <f t="array" ref="BV11">IF(BV$2=1,Assumptions!$X11/12,(SUMIF($D$2:$EE$2,BV$2-1,$D11:$EE11)/12)*(1+XLOOKUP(BV$2,Assumptions!$C$94:$M$94,Assumptions!$C$97:$M$97)))</f>
        <v>14819.82391</v>
      </c>
      <c r="BW11" s="49">
        <f t="array" ref="BW11">IF(BW$2=1,Assumptions!$X11/12,(SUMIF($D$2:$EE$2,BW$2-1,$D11:$EE11)/12)*(1+XLOOKUP(BW$2,Assumptions!$C$94:$M$94,Assumptions!$C$97:$M$97)))</f>
        <v>14819.82391</v>
      </c>
      <c r="BX11" s="49">
        <f t="array" ref="BX11">IF(BX$2=1,Assumptions!$X11/12,(SUMIF($D$2:$EE$2,BX$2-1,$D11:$EE11)/12)*(1+XLOOKUP(BX$2,Assumptions!$C$94:$M$94,Assumptions!$C$97:$M$97)))</f>
        <v>15264.41862</v>
      </c>
      <c r="BY11" s="49">
        <f t="array" ref="BY11">IF(BY$2=1,Assumptions!$X11/12,(SUMIF($D$2:$EE$2,BY$2-1,$D11:$EE11)/12)*(1+XLOOKUP(BY$2,Assumptions!$C$94:$M$94,Assumptions!$C$97:$M$97)))</f>
        <v>15264.41862</v>
      </c>
      <c r="BZ11" s="49">
        <f t="array" ref="BZ11">IF(BZ$2=1,Assumptions!$X11/12,(SUMIF($D$2:$EE$2,BZ$2-1,$D11:$EE11)/12)*(1+XLOOKUP(BZ$2,Assumptions!$C$94:$M$94,Assumptions!$C$97:$M$97)))</f>
        <v>15264.41862</v>
      </c>
      <c r="CA11" s="49">
        <f t="array" ref="CA11">IF(CA$2=1,Assumptions!$X11/12,(SUMIF($D$2:$EE$2,CA$2-1,$D11:$EE11)/12)*(1+XLOOKUP(CA$2,Assumptions!$C$94:$M$94,Assumptions!$C$97:$M$97)))</f>
        <v>15264.41862</v>
      </c>
      <c r="CB11" s="49">
        <f t="array" ref="CB11">IF(CB$2=1,Assumptions!$X11/12,(SUMIF($D$2:$EE$2,CB$2-1,$D11:$EE11)/12)*(1+XLOOKUP(CB$2,Assumptions!$C$94:$M$94,Assumptions!$C$97:$M$97)))</f>
        <v>15264.41862</v>
      </c>
      <c r="CC11" s="49">
        <f t="array" ref="CC11">IF(CC$2=1,Assumptions!$X11/12,(SUMIF($D$2:$EE$2,CC$2-1,$D11:$EE11)/12)*(1+XLOOKUP(CC$2,Assumptions!$C$94:$M$94,Assumptions!$C$97:$M$97)))</f>
        <v>15264.41862</v>
      </c>
      <c r="CD11" s="49">
        <f t="array" ref="CD11">IF(CD$2=1,Assumptions!$X11/12,(SUMIF($D$2:$EE$2,CD$2-1,$D11:$EE11)/12)*(1+XLOOKUP(CD$2,Assumptions!$C$94:$M$94,Assumptions!$C$97:$M$97)))</f>
        <v>15264.41862</v>
      </c>
      <c r="CE11" s="49">
        <f t="array" ref="CE11">IF(CE$2=1,Assumptions!$X11/12,(SUMIF($D$2:$EE$2,CE$2-1,$D11:$EE11)/12)*(1+XLOOKUP(CE$2,Assumptions!$C$94:$M$94,Assumptions!$C$97:$M$97)))</f>
        <v>15264.41862</v>
      </c>
      <c r="CF11" s="49">
        <f t="array" ref="CF11">IF(CF$2=1,Assumptions!$X11/12,(SUMIF($D$2:$EE$2,CF$2-1,$D11:$EE11)/12)*(1+XLOOKUP(CF$2,Assumptions!$C$94:$M$94,Assumptions!$C$97:$M$97)))</f>
        <v>15264.41862</v>
      </c>
      <c r="CG11" s="49">
        <f t="array" ref="CG11">IF(CG$2=1,Assumptions!$X11/12,(SUMIF($D$2:$EE$2,CG$2-1,$D11:$EE11)/12)*(1+XLOOKUP(CG$2,Assumptions!$C$94:$M$94,Assumptions!$C$97:$M$97)))</f>
        <v>15264.41862</v>
      </c>
      <c r="CH11" s="49">
        <f t="array" ref="CH11">IF(CH$2=1,Assumptions!$X11/12,(SUMIF($D$2:$EE$2,CH$2-1,$D11:$EE11)/12)*(1+XLOOKUP(CH$2,Assumptions!$C$94:$M$94,Assumptions!$C$97:$M$97)))</f>
        <v>15264.41862</v>
      </c>
      <c r="CI11" s="49">
        <f t="array" ref="CI11">IF(CI$2=1,Assumptions!$X11/12,(SUMIF($D$2:$EE$2,CI$2-1,$D11:$EE11)/12)*(1+XLOOKUP(CI$2,Assumptions!$C$94:$M$94,Assumptions!$C$97:$M$97)))</f>
        <v>15264.41862</v>
      </c>
      <c r="CJ11" s="49">
        <f t="array" ref="CJ11">IF(CJ$2=1,Assumptions!$X11/12,(SUMIF($D$2:$EE$2,CJ$2-1,$D11:$EE11)/12)*(1+XLOOKUP(CJ$2,Assumptions!$C$94:$M$94,Assumptions!$C$97:$M$97)))</f>
        <v>15722.35118</v>
      </c>
      <c r="CK11" s="49">
        <f t="array" ref="CK11">IF(CK$2=1,Assumptions!$X11/12,(SUMIF($D$2:$EE$2,CK$2-1,$D11:$EE11)/12)*(1+XLOOKUP(CK$2,Assumptions!$C$94:$M$94,Assumptions!$C$97:$M$97)))</f>
        <v>15722.35118</v>
      </c>
      <c r="CL11" s="49">
        <f t="array" ref="CL11">IF(CL$2=1,Assumptions!$X11/12,(SUMIF($D$2:$EE$2,CL$2-1,$D11:$EE11)/12)*(1+XLOOKUP(CL$2,Assumptions!$C$94:$M$94,Assumptions!$C$97:$M$97)))</f>
        <v>15722.35118</v>
      </c>
      <c r="CM11" s="49">
        <f t="array" ref="CM11">IF(CM$2=1,Assumptions!$X11/12,(SUMIF($D$2:$EE$2,CM$2-1,$D11:$EE11)/12)*(1+XLOOKUP(CM$2,Assumptions!$C$94:$M$94,Assumptions!$C$97:$M$97)))</f>
        <v>15722.35118</v>
      </c>
      <c r="CN11" s="49">
        <f t="array" ref="CN11">IF(CN$2=1,Assumptions!$X11/12,(SUMIF($D$2:$EE$2,CN$2-1,$D11:$EE11)/12)*(1+XLOOKUP(CN$2,Assumptions!$C$94:$M$94,Assumptions!$C$97:$M$97)))</f>
        <v>15722.35118</v>
      </c>
      <c r="CO11" s="49">
        <f t="array" ref="CO11">IF(CO$2=1,Assumptions!$X11/12,(SUMIF($D$2:$EE$2,CO$2-1,$D11:$EE11)/12)*(1+XLOOKUP(CO$2,Assumptions!$C$94:$M$94,Assumptions!$C$97:$M$97)))</f>
        <v>15722.35118</v>
      </c>
      <c r="CP11" s="49">
        <f t="array" ref="CP11">IF(CP$2=1,Assumptions!$X11/12,(SUMIF($D$2:$EE$2,CP$2-1,$D11:$EE11)/12)*(1+XLOOKUP(CP$2,Assumptions!$C$94:$M$94,Assumptions!$C$97:$M$97)))</f>
        <v>15722.35118</v>
      </c>
      <c r="CQ11" s="49">
        <f t="array" ref="CQ11">IF(CQ$2=1,Assumptions!$X11/12,(SUMIF($D$2:$EE$2,CQ$2-1,$D11:$EE11)/12)*(1+XLOOKUP(CQ$2,Assumptions!$C$94:$M$94,Assumptions!$C$97:$M$97)))</f>
        <v>15722.35118</v>
      </c>
      <c r="CR11" s="49">
        <f t="array" ref="CR11">IF(CR$2=1,Assumptions!$X11/12,(SUMIF($D$2:$EE$2,CR$2-1,$D11:$EE11)/12)*(1+XLOOKUP(CR$2,Assumptions!$C$94:$M$94,Assumptions!$C$97:$M$97)))</f>
        <v>15722.35118</v>
      </c>
      <c r="CS11" s="49">
        <f t="array" ref="CS11">IF(CS$2=1,Assumptions!$X11/12,(SUMIF($D$2:$EE$2,CS$2-1,$D11:$EE11)/12)*(1+XLOOKUP(CS$2,Assumptions!$C$94:$M$94,Assumptions!$C$97:$M$97)))</f>
        <v>15722.35118</v>
      </c>
      <c r="CT11" s="49">
        <f t="array" ref="CT11">IF(CT$2=1,Assumptions!$X11/12,(SUMIF($D$2:$EE$2,CT$2-1,$D11:$EE11)/12)*(1+XLOOKUP(CT$2,Assumptions!$C$94:$M$94,Assumptions!$C$97:$M$97)))</f>
        <v>15722.35118</v>
      </c>
      <c r="CU11" s="49">
        <f t="array" ref="CU11">IF(CU$2=1,Assumptions!$X11/12,(SUMIF($D$2:$EE$2,CU$2-1,$D11:$EE11)/12)*(1+XLOOKUP(CU$2,Assumptions!$C$94:$M$94,Assumptions!$C$97:$M$97)))</f>
        <v>15722.35118</v>
      </c>
      <c r="CV11" s="49">
        <f t="array" ref="CV11">IF(CV$2=1,Assumptions!$X11/12,(SUMIF($D$2:$EE$2,CV$2-1,$D11:$EE11)/12)*(1+XLOOKUP(CV$2,Assumptions!$C$94:$M$94,Assumptions!$C$97:$M$97)))</f>
        <v>16194.02172</v>
      </c>
      <c r="CW11" s="49">
        <f t="array" ref="CW11">IF(CW$2=1,Assumptions!$X11/12,(SUMIF($D$2:$EE$2,CW$2-1,$D11:$EE11)/12)*(1+XLOOKUP(CW$2,Assumptions!$C$94:$M$94,Assumptions!$C$97:$M$97)))</f>
        <v>16194.02172</v>
      </c>
      <c r="CX11" s="49">
        <f t="array" ref="CX11">IF(CX$2=1,Assumptions!$X11/12,(SUMIF($D$2:$EE$2,CX$2-1,$D11:$EE11)/12)*(1+XLOOKUP(CX$2,Assumptions!$C$94:$M$94,Assumptions!$C$97:$M$97)))</f>
        <v>16194.02172</v>
      </c>
      <c r="CY11" s="49">
        <f t="array" ref="CY11">IF(CY$2=1,Assumptions!$X11/12,(SUMIF($D$2:$EE$2,CY$2-1,$D11:$EE11)/12)*(1+XLOOKUP(CY$2,Assumptions!$C$94:$M$94,Assumptions!$C$97:$M$97)))</f>
        <v>16194.02172</v>
      </c>
      <c r="CZ11" s="49">
        <f t="array" ref="CZ11">IF(CZ$2=1,Assumptions!$X11/12,(SUMIF($D$2:$EE$2,CZ$2-1,$D11:$EE11)/12)*(1+XLOOKUP(CZ$2,Assumptions!$C$94:$M$94,Assumptions!$C$97:$M$97)))</f>
        <v>16194.02172</v>
      </c>
      <c r="DA11" s="49">
        <f t="array" ref="DA11">IF(DA$2=1,Assumptions!$X11/12,(SUMIF($D$2:$EE$2,DA$2-1,$D11:$EE11)/12)*(1+XLOOKUP(DA$2,Assumptions!$C$94:$M$94,Assumptions!$C$97:$M$97)))</f>
        <v>16194.02172</v>
      </c>
      <c r="DB11" s="49">
        <f t="array" ref="DB11">IF(DB$2=1,Assumptions!$X11/12,(SUMIF($D$2:$EE$2,DB$2-1,$D11:$EE11)/12)*(1+XLOOKUP(DB$2,Assumptions!$C$94:$M$94,Assumptions!$C$97:$M$97)))</f>
        <v>16194.02172</v>
      </c>
      <c r="DC11" s="49">
        <f t="array" ref="DC11">IF(DC$2=1,Assumptions!$X11/12,(SUMIF($D$2:$EE$2,DC$2-1,$D11:$EE11)/12)*(1+XLOOKUP(DC$2,Assumptions!$C$94:$M$94,Assumptions!$C$97:$M$97)))</f>
        <v>16194.02172</v>
      </c>
      <c r="DD11" s="49">
        <f t="array" ref="DD11">IF(DD$2=1,Assumptions!$X11/12,(SUMIF($D$2:$EE$2,DD$2-1,$D11:$EE11)/12)*(1+XLOOKUP(DD$2,Assumptions!$C$94:$M$94,Assumptions!$C$97:$M$97)))</f>
        <v>16194.02172</v>
      </c>
      <c r="DE11" s="49">
        <f t="array" ref="DE11">IF(DE$2=1,Assumptions!$X11/12,(SUMIF($D$2:$EE$2,DE$2-1,$D11:$EE11)/12)*(1+XLOOKUP(DE$2,Assumptions!$C$94:$M$94,Assumptions!$C$97:$M$97)))</f>
        <v>16194.02172</v>
      </c>
      <c r="DF11" s="49">
        <f t="array" ref="DF11">IF(DF$2=1,Assumptions!$X11/12,(SUMIF($D$2:$EE$2,DF$2-1,$D11:$EE11)/12)*(1+XLOOKUP(DF$2,Assumptions!$C$94:$M$94,Assumptions!$C$97:$M$97)))</f>
        <v>16194.02172</v>
      </c>
      <c r="DG11" s="49">
        <f t="array" ref="DG11">IF(DG$2=1,Assumptions!$X11/12,(SUMIF($D$2:$EE$2,DG$2-1,$D11:$EE11)/12)*(1+XLOOKUP(DG$2,Assumptions!$C$94:$M$94,Assumptions!$C$97:$M$97)))</f>
        <v>16194.02172</v>
      </c>
      <c r="DH11" s="49">
        <f t="array" ref="DH11">IF(DH$2=1,Assumptions!$X11/12,(SUMIF($D$2:$EE$2,DH$2-1,$D11:$EE11)/12)*(1+XLOOKUP(DH$2,Assumptions!$C$94:$M$94,Assumptions!$C$97:$M$97)))</f>
        <v>16679.84237</v>
      </c>
      <c r="DI11" s="49">
        <f t="array" ref="DI11">IF(DI$2=1,Assumptions!$X11/12,(SUMIF($D$2:$EE$2,DI$2-1,$D11:$EE11)/12)*(1+XLOOKUP(DI$2,Assumptions!$C$94:$M$94,Assumptions!$C$97:$M$97)))</f>
        <v>16679.84237</v>
      </c>
      <c r="DJ11" s="49">
        <f t="array" ref="DJ11">IF(DJ$2=1,Assumptions!$X11/12,(SUMIF($D$2:$EE$2,DJ$2-1,$D11:$EE11)/12)*(1+XLOOKUP(DJ$2,Assumptions!$C$94:$M$94,Assumptions!$C$97:$M$97)))</f>
        <v>16679.84237</v>
      </c>
      <c r="DK11" s="49">
        <f t="array" ref="DK11">IF(DK$2=1,Assumptions!$X11/12,(SUMIF($D$2:$EE$2,DK$2-1,$D11:$EE11)/12)*(1+XLOOKUP(DK$2,Assumptions!$C$94:$M$94,Assumptions!$C$97:$M$97)))</f>
        <v>16679.84237</v>
      </c>
      <c r="DL11" s="49">
        <f t="array" ref="DL11">IF(DL$2=1,Assumptions!$X11/12,(SUMIF($D$2:$EE$2,DL$2-1,$D11:$EE11)/12)*(1+XLOOKUP(DL$2,Assumptions!$C$94:$M$94,Assumptions!$C$97:$M$97)))</f>
        <v>16679.84237</v>
      </c>
      <c r="DM11" s="49">
        <f t="array" ref="DM11">IF(DM$2=1,Assumptions!$X11/12,(SUMIF($D$2:$EE$2,DM$2-1,$D11:$EE11)/12)*(1+XLOOKUP(DM$2,Assumptions!$C$94:$M$94,Assumptions!$C$97:$M$97)))</f>
        <v>16679.84237</v>
      </c>
      <c r="DN11" s="49">
        <f t="array" ref="DN11">IF(DN$2=1,Assumptions!$X11/12,(SUMIF($D$2:$EE$2,DN$2-1,$D11:$EE11)/12)*(1+XLOOKUP(DN$2,Assumptions!$C$94:$M$94,Assumptions!$C$97:$M$97)))</f>
        <v>16679.84237</v>
      </c>
      <c r="DO11" s="49">
        <f t="array" ref="DO11">IF(DO$2=1,Assumptions!$X11/12,(SUMIF($D$2:$EE$2,DO$2-1,$D11:$EE11)/12)*(1+XLOOKUP(DO$2,Assumptions!$C$94:$M$94,Assumptions!$C$97:$M$97)))</f>
        <v>16679.84237</v>
      </c>
      <c r="DP11" s="49">
        <f t="array" ref="DP11">IF(DP$2=1,Assumptions!$X11/12,(SUMIF($D$2:$EE$2,DP$2-1,$D11:$EE11)/12)*(1+XLOOKUP(DP$2,Assumptions!$C$94:$M$94,Assumptions!$C$97:$M$97)))</f>
        <v>16679.84237</v>
      </c>
      <c r="DQ11" s="49">
        <f t="array" ref="DQ11">IF(DQ$2=1,Assumptions!$X11/12,(SUMIF($D$2:$EE$2,DQ$2-1,$D11:$EE11)/12)*(1+XLOOKUP(DQ$2,Assumptions!$C$94:$M$94,Assumptions!$C$97:$M$97)))</f>
        <v>16679.84237</v>
      </c>
      <c r="DR11" s="49">
        <f t="array" ref="DR11">IF(DR$2=1,Assumptions!$X11/12,(SUMIF($D$2:$EE$2,DR$2-1,$D11:$EE11)/12)*(1+XLOOKUP(DR$2,Assumptions!$C$94:$M$94,Assumptions!$C$97:$M$97)))</f>
        <v>16679.84237</v>
      </c>
      <c r="DS11" s="49">
        <f t="array" ref="DS11">IF(DS$2=1,Assumptions!$X11/12,(SUMIF($D$2:$EE$2,DS$2-1,$D11:$EE11)/12)*(1+XLOOKUP(DS$2,Assumptions!$C$94:$M$94,Assumptions!$C$97:$M$97)))</f>
        <v>16679.84237</v>
      </c>
      <c r="DT11" s="49">
        <f t="array" ref="DT11">IF(DT$2=1,Assumptions!$X11/12,(SUMIF($D$2:$EE$2,DT$2-1,$D11:$EE11)/12)*(1+XLOOKUP(DT$2,Assumptions!$C$94:$M$94,Assumptions!$C$97:$M$97)))</f>
        <v>17180.23764</v>
      </c>
      <c r="DU11" s="49">
        <f t="array" ref="DU11">IF(DU$2=1,Assumptions!$X11/12,(SUMIF($D$2:$EE$2,DU$2-1,$D11:$EE11)/12)*(1+XLOOKUP(DU$2,Assumptions!$C$94:$M$94,Assumptions!$C$97:$M$97)))</f>
        <v>17180.23764</v>
      </c>
      <c r="DV11" s="49">
        <f t="array" ref="DV11">IF(DV$2=1,Assumptions!$X11/12,(SUMIF($D$2:$EE$2,DV$2-1,$D11:$EE11)/12)*(1+XLOOKUP(DV$2,Assumptions!$C$94:$M$94,Assumptions!$C$97:$M$97)))</f>
        <v>17180.23764</v>
      </c>
      <c r="DW11" s="49">
        <f t="array" ref="DW11">IF(DW$2=1,Assumptions!$X11/12,(SUMIF($D$2:$EE$2,DW$2-1,$D11:$EE11)/12)*(1+XLOOKUP(DW$2,Assumptions!$C$94:$M$94,Assumptions!$C$97:$M$97)))</f>
        <v>17180.23764</v>
      </c>
      <c r="DX11" s="49">
        <f t="array" ref="DX11">IF(DX$2=1,Assumptions!$X11/12,(SUMIF($D$2:$EE$2,DX$2-1,$D11:$EE11)/12)*(1+XLOOKUP(DX$2,Assumptions!$C$94:$M$94,Assumptions!$C$97:$M$97)))</f>
        <v>17180.23764</v>
      </c>
      <c r="DY11" s="49">
        <f t="array" ref="DY11">IF(DY$2=1,Assumptions!$X11/12,(SUMIF($D$2:$EE$2,DY$2-1,$D11:$EE11)/12)*(1+XLOOKUP(DY$2,Assumptions!$C$94:$M$94,Assumptions!$C$97:$M$97)))</f>
        <v>17180.23764</v>
      </c>
      <c r="DZ11" s="49">
        <f t="array" ref="DZ11">IF(DZ$2=1,Assumptions!$X11/12,(SUMIF($D$2:$EE$2,DZ$2-1,$D11:$EE11)/12)*(1+XLOOKUP(DZ$2,Assumptions!$C$94:$M$94,Assumptions!$C$97:$M$97)))</f>
        <v>17180.23764</v>
      </c>
      <c r="EA11" s="49">
        <f t="array" ref="EA11">IF(EA$2=1,Assumptions!$X11/12,(SUMIF($D$2:$EE$2,EA$2-1,$D11:$EE11)/12)*(1+XLOOKUP(EA$2,Assumptions!$C$94:$M$94,Assumptions!$C$97:$M$97)))</f>
        <v>17180.23764</v>
      </c>
      <c r="EB11" s="49">
        <f t="array" ref="EB11">IF(EB$2=1,Assumptions!$X11/12,(SUMIF($D$2:$EE$2,EB$2-1,$D11:$EE11)/12)*(1+XLOOKUP(EB$2,Assumptions!$C$94:$M$94,Assumptions!$C$97:$M$97)))</f>
        <v>17180.23764</v>
      </c>
      <c r="EC11" s="49">
        <f t="array" ref="EC11">IF(EC$2=1,Assumptions!$X11/12,(SUMIF($D$2:$EE$2,EC$2-1,$D11:$EE11)/12)*(1+XLOOKUP(EC$2,Assumptions!$C$94:$M$94,Assumptions!$C$97:$M$97)))</f>
        <v>17180.23764</v>
      </c>
      <c r="ED11" s="49">
        <f t="array" ref="ED11">IF(ED$2=1,Assumptions!$X11/12,(SUMIF($D$2:$EE$2,ED$2-1,$D11:$EE11)/12)*(1+XLOOKUP(ED$2,Assumptions!$C$94:$M$94,Assumptions!$C$97:$M$97)))</f>
        <v>17180.23764</v>
      </c>
      <c r="EE11" s="49">
        <f t="array" ref="EE11">IF(EE$2=1,Assumptions!$X11/12,(SUMIF($D$2:$EE$2,EE$2-1,$D11:$EE11)/12)*(1+XLOOKUP(EE$2,Assumptions!$C$94:$M$94,Assumptions!$C$97:$M$97)))</f>
        <v>17180.23764</v>
      </c>
    </row>
    <row r="12" ht="15.75" customHeight="1">
      <c r="A12" s="1"/>
      <c r="B12" s="21"/>
      <c r="C12" s="1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</row>
    <row r="13" ht="15.75" customHeight="1">
      <c r="A13" s="1"/>
      <c r="B13" s="103"/>
      <c r="C13" s="42" t="s">
        <v>209</v>
      </c>
      <c r="D13" s="207">
        <f t="shared" ref="D13:EE13" si="3">SUM(D5:D12)</f>
        <v>35385.65</v>
      </c>
      <c r="E13" s="207">
        <f t="shared" si="3"/>
        <v>35385.65</v>
      </c>
      <c r="F13" s="207">
        <f t="shared" si="3"/>
        <v>35385.65</v>
      </c>
      <c r="G13" s="207">
        <f t="shared" si="3"/>
        <v>35385.65</v>
      </c>
      <c r="H13" s="207">
        <f t="shared" si="3"/>
        <v>35385.65</v>
      </c>
      <c r="I13" s="207">
        <f t="shared" si="3"/>
        <v>35385.65</v>
      </c>
      <c r="J13" s="207">
        <f t="shared" si="3"/>
        <v>35385.65</v>
      </c>
      <c r="K13" s="207">
        <f t="shared" si="3"/>
        <v>35385.65</v>
      </c>
      <c r="L13" s="207">
        <f t="shared" si="3"/>
        <v>35385.65</v>
      </c>
      <c r="M13" s="207">
        <f t="shared" si="3"/>
        <v>35385.65</v>
      </c>
      <c r="N13" s="207">
        <f t="shared" si="3"/>
        <v>35385.65</v>
      </c>
      <c r="O13" s="207">
        <f t="shared" si="3"/>
        <v>35385.65</v>
      </c>
      <c r="P13" s="207">
        <f t="shared" si="3"/>
        <v>36093.363</v>
      </c>
      <c r="Q13" s="207">
        <f t="shared" si="3"/>
        <v>36093.363</v>
      </c>
      <c r="R13" s="207">
        <f t="shared" si="3"/>
        <v>36093.363</v>
      </c>
      <c r="S13" s="207">
        <f t="shared" si="3"/>
        <v>36093.363</v>
      </c>
      <c r="T13" s="207">
        <f t="shared" si="3"/>
        <v>36093.363</v>
      </c>
      <c r="U13" s="207">
        <f t="shared" si="3"/>
        <v>36093.363</v>
      </c>
      <c r="V13" s="207">
        <f t="shared" si="3"/>
        <v>36093.363</v>
      </c>
      <c r="W13" s="207">
        <f t="shared" si="3"/>
        <v>36093.363</v>
      </c>
      <c r="X13" s="207">
        <f t="shared" si="3"/>
        <v>36093.363</v>
      </c>
      <c r="Y13" s="207">
        <f t="shared" si="3"/>
        <v>36093.363</v>
      </c>
      <c r="Z13" s="207">
        <f t="shared" si="3"/>
        <v>36093.363</v>
      </c>
      <c r="AA13" s="207">
        <f t="shared" si="3"/>
        <v>36093.363</v>
      </c>
      <c r="AB13" s="207">
        <f t="shared" si="3"/>
        <v>36815.23026</v>
      </c>
      <c r="AC13" s="207">
        <f t="shared" si="3"/>
        <v>36815.23026</v>
      </c>
      <c r="AD13" s="207">
        <f t="shared" si="3"/>
        <v>36815.23026</v>
      </c>
      <c r="AE13" s="207">
        <f t="shared" si="3"/>
        <v>36815.23026</v>
      </c>
      <c r="AF13" s="207">
        <f t="shared" si="3"/>
        <v>36815.23026</v>
      </c>
      <c r="AG13" s="207">
        <f t="shared" si="3"/>
        <v>36815.23026</v>
      </c>
      <c r="AH13" s="207">
        <f t="shared" si="3"/>
        <v>36815.23026</v>
      </c>
      <c r="AI13" s="207">
        <f t="shared" si="3"/>
        <v>36815.23026</v>
      </c>
      <c r="AJ13" s="207">
        <f t="shared" si="3"/>
        <v>36815.23026</v>
      </c>
      <c r="AK13" s="207">
        <f t="shared" si="3"/>
        <v>36815.23026</v>
      </c>
      <c r="AL13" s="207">
        <f t="shared" si="3"/>
        <v>36815.23026</v>
      </c>
      <c r="AM13" s="207">
        <f t="shared" si="3"/>
        <v>36815.23026</v>
      </c>
      <c r="AN13" s="207">
        <f t="shared" si="3"/>
        <v>37551.53487</v>
      </c>
      <c r="AO13" s="207">
        <f t="shared" si="3"/>
        <v>37551.53487</v>
      </c>
      <c r="AP13" s="207">
        <f t="shared" si="3"/>
        <v>37551.53487</v>
      </c>
      <c r="AQ13" s="207">
        <f t="shared" si="3"/>
        <v>37551.53487</v>
      </c>
      <c r="AR13" s="207">
        <f t="shared" si="3"/>
        <v>37551.53487</v>
      </c>
      <c r="AS13" s="207">
        <f t="shared" si="3"/>
        <v>37551.53487</v>
      </c>
      <c r="AT13" s="207">
        <f t="shared" si="3"/>
        <v>37551.53487</v>
      </c>
      <c r="AU13" s="207">
        <f t="shared" si="3"/>
        <v>37551.53487</v>
      </c>
      <c r="AV13" s="207">
        <f t="shared" si="3"/>
        <v>37551.53487</v>
      </c>
      <c r="AW13" s="207">
        <f t="shared" si="3"/>
        <v>37551.53487</v>
      </c>
      <c r="AX13" s="207">
        <f t="shared" si="3"/>
        <v>37551.53487</v>
      </c>
      <c r="AY13" s="207">
        <f t="shared" si="3"/>
        <v>37551.53487</v>
      </c>
      <c r="AZ13" s="207">
        <f t="shared" si="3"/>
        <v>38678.08091</v>
      </c>
      <c r="BA13" s="207">
        <f t="shared" si="3"/>
        <v>38678.08091</v>
      </c>
      <c r="BB13" s="207">
        <f t="shared" si="3"/>
        <v>38678.08091</v>
      </c>
      <c r="BC13" s="207">
        <f t="shared" si="3"/>
        <v>38678.08091</v>
      </c>
      <c r="BD13" s="207">
        <f t="shared" si="3"/>
        <v>38678.08091</v>
      </c>
      <c r="BE13" s="207">
        <f t="shared" si="3"/>
        <v>38678.08091</v>
      </c>
      <c r="BF13" s="207">
        <f t="shared" si="3"/>
        <v>38678.08091</v>
      </c>
      <c r="BG13" s="207">
        <f t="shared" si="3"/>
        <v>38678.08091</v>
      </c>
      <c r="BH13" s="207">
        <f t="shared" si="3"/>
        <v>38678.08091</v>
      </c>
      <c r="BI13" s="207">
        <f t="shared" si="3"/>
        <v>38678.08091</v>
      </c>
      <c r="BJ13" s="207">
        <f t="shared" si="3"/>
        <v>38678.08091</v>
      </c>
      <c r="BK13" s="207">
        <f t="shared" si="3"/>
        <v>38678.08091</v>
      </c>
      <c r="BL13" s="207">
        <f t="shared" si="3"/>
        <v>39838.42334</v>
      </c>
      <c r="BM13" s="207">
        <f t="shared" si="3"/>
        <v>39838.42334</v>
      </c>
      <c r="BN13" s="207">
        <f t="shared" si="3"/>
        <v>39838.42334</v>
      </c>
      <c r="BO13" s="207">
        <f t="shared" si="3"/>
        <v>39838.42334</v>
      </c>
      <c r="BP13" s="207">
        <f t="shared" si="3"/>
        <v>39838.42334</v>
      </c>
      <c r="BQ13" s="207">
        <f t="shared" si="3"/>
        <v>39838.42334</v>
      </c>
      <c r="BR13" s="207">
        <f t="shared" si="3"/>
        <v>39838.42334</v>
      </c>
      <c r="BS13" s="207">
        <f t="shared" si="3"/>
        <v>39838.42334</v>
      </c>
      <c r="BT13" s="207">
        <f t="shared" si="3"/>
        <v>39838.42334</v>
      </c>
      <c r="BU13" s="207">
        <f t="shared" si="3"/>
        <v>39838.42334</v>
      </c>
      <c r="BV13" s="207">
        <f t="shared" si="3"/>
        <v>39838.42334</v>
      </c>
      <c r="BW13" s="207">
        <f t="shared" si="3"/>
        <v>39838.42334</v>
      </c>
      <c r="BX13" s="207">
        <f t="shared" si="3"/>
        <v>41033.57604</v>
      </c>
      <c r="BY13" s="207">
        <f t="shared" si="3"/>
        <v>41033.57604</v>
      </c>
      <c r="BZ13" s="207">
        <f t="shared" si="3"/>
        <v>41033.57604</v>
      </c>
      <c r="CA13" s="207">
        <f t="shared" si="3"/>
        <v>41033.57604</v>
      </c>
      <c r="CB13" s="207">
        <f t="shared" si="3"/>
        <v>41033.57604</v>
      </c>
      <c r="CC13" s="207">
        <f t="shared" si="3"/>
        <v>41033.57604</v>
      </c>
      <c r="CD13" s="207">
        <f t="shared" si="3"/>
        <v>41033.57604</v>
      </c>
      <c r="CE13" s="207">
        <f t="shared" si="3"/>
        <v>41033.57604</v>
      </c>
      <c r="CF13" s="207">
        <f t="shared" si="3"/>
        <v>41033.57604</v>
      </c>
      <c r="CG13" s="207">
        <f t="shared" si="3"/>
        <v>41033.57604</v>
      </c>
      <c r="CH13" s="207">
        <f t="shared" si="3"/>
        <v>41033.57604</v>
      </c>
      <c r="CI13" s="207">
        <f t="shared" si="3"/>
        <v>41033.57604</v>
      </c>
      <c r="CJ13" s="207">
        <f t="shared" si="3"/>
        <v>42264.58332</v>
      </c>
      <c r="CK13" s="207">
        <f t="shared" si="3"/>
        <v>42264.58332</v>
      </c>
      <c r="CL13" s="207">
        <f t="shared" si="3"/>
        <v>42264.58332</v>
      </c>
      <c r="CM13" s="207">
        <f t="shared" si="3"/>
        <v>42264.58332</v>
      </c>
      <c r="CN13" s="207">
        <f t="shared" si="3"/>
        <v>42264.58332</v>
      </c>
      <c r="CO13" s="207">
        <f t="shared" si="3"/>
        <v>42264.58332</v>
      </c>
      <c r="CP13" s="207">
        <f t="shared" si="3"/>
        <v>42264.58332</v>
      </c>
      <c r="CQ13" s="207">
        <f t="shared" si="3"/>
        <v>42264.58332</v>
      </c>
      <c r="CR13" s="207">
        <f t="shared" si="3"/>
        <v>42264.58332</v>
      </c>
      <c r="CS13" s="207">
        <f t="shared" si="3"/>
        <v>42264.58332</v>
      </c>
      <c r="CT13" s="207">
        <f t="shared" si="3"/>
        <v>42264.58332</v>
      </c>
      <c r="CU13" s="207">
        <f t="shared" si="3"/>
        <v>42264.58332</v>
      </c>
      <c r="CV13" s="207">
        <f t="shared" si="3"/>
        <v>43532.52082</v>
      </c>
      <c r="CW13" s="207">
        <f t="shared" si="3"/>
        <v>43532.52082</v>
      </c>
      <c r="CX13" s="207">
        <f t="shared" si="3"/>
        <v>43532.52082</v>
      </c>
      <c r="CY13" s="207">
        <f t="shared" si="3"/>
        <v>43532.52082</v>
      </c>
      <c r="CZ13" s="207">
        <f t="shared" si="3"/>
        <v>43532.52082</v>
      </c>
      <c r="DA13" s="207">
        <f t="shared" si="3"/>
        <v>43532.52082</v>
      </c>
      <c r="DB13" s="207">
        <f t="shared" si="3"/>
        <v>43532.52082</v>
      </c>
      <c r="DC13" s="207">
        <f t="shared" si="3"/>
        <v>43532.52082</v>
      </c>
      <c r="DD13" s="207">
        <f t="shared" si="3"/>
        <v>43532.52082</v>
      </c>
      <c r="DE13" s="207">
        <f t="shared" si="3"/>
        <v>43532.52082</v>
      </c>
      <c r="DF13" s="207">
        <f t="shared" si="3"/>
        <v>43532.52082</v>
      </c>
      <c r="DG13" s="207">
        <f t="shared" si="3"/>
        <v>43532.52082</v>
      </c>
      <c r="DH13" s="207">
        <f t="shared" si="3"/>
        <v>44838.49644</v>
      </c>
      <c r="DI13" s="207">
        <f t="shared" si="3"/>
        <v>44838.49644</v>
      </c>
      <c r="DJ13" s="207">
        <f t="shared" si="3"/>
        <v>44838.49644</v>
      </c>
      <c r="DK13" s="207">
        <f t="shared" si="3"/>
        <v>44838.49644</v>
      </c>
      <c r="DL13" s="207">
        <f t="shared" si="3"/>
        <v>44838.49644</v>
      </c>
      <c r="DM13" s="207">
        <f t="shared" si="3"/>
        <v>44838.49644</v>
      </c>
      <c r="DN13" s="207">
        <f t="shared" si="3"/>
        <v>44838.49644</v>
      </c>
      <c r="DO13" s="207">
        <f t="shared" si="3"/>
        <v>44838.49644</v>
      </c>
      <c r="DP13" s="207">
        <f t="shared" si="3"/>
        <v>44838.49644</v>
      </c>
      <c r="DQ13" s="207">
        <f t="shared" si="3"/>
        <v>44838.49644</v>
      </c>
      <c r="DR13" s="207">
        <f t="shared" si="3"/>
        <v>44838.49644</v>
      </c>
      <c r="DS13" s="207">
        <f t="shared" si="3"/>
        <v>44838.49644</v>
      </c>
      <c r="DT13" s="207">
        <f t="shared" si="3"/>
        <v>46183.65134</v>
      </c>
      <c r="DU13" s="207">
        <f t="shared" si="3"/>
        <v>46183.65134</v>
      </c>
      <c r="DV13" s="207">
        <f t="shared" si="3"/>
        <v>46183.65134</v>
      </c>
      <c r="DW13" s="207">
        <f t="shared" si="3"/>
        <v>46183.65134</v>
      </c>
      <c r="DX13" s="207">
        <f t="shared" si="3"/>
        <v>46183.65134</v>
      </c>
      <c r="DY13" s="207">
        <f t="shared" si="3"/>
        <v>46183.65134</v>
      </c>
      <c r="DZ13" s="207">
        <f t="shared" si="3"/>
        <v>46183.65134</v>
      </c>
      <c r="EA13" s="207">
        <f t="shared" si="3"/>
        <v>46183.65134</v>
      </c>
      <c r="EB13" s="207">
        <f t="shared" si="3"/>
        <v>46183.65134</v>
      </c>
      <c r="EC13" s="207">
        <f t="shared" si="3"/>
        <v>46183.65134</v>
      </c>
      <c r="ED13" s="207">
        <f t="shared" si="3"/>
        <v>46183.65134</v>
      </c>
      <c r="EE13" s="207">
        <f t="shared" si="3"/>
        <v>46183.65134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49">
        <f t="array" ref="D15">-D$13*IF(D$2=Assumptions!$D$68,Assumptions!$D$67,XLOOKUP(D$2,Assumptions!$C$94:$M$94,Assumptions!$C$95:$M$95))</f>
        <v>-1769.2825</v>
      </c>
      <c r="E15" s="49">
        <f t="array" ref="E15">-E$13*IF(E$2=Assumptions!$D$68,Assumptions!$D$67,XLOOKUP(E$2,Assumptions!$C$94:$M$94,Assumptions!$C$95:$M$95))</f>
        <v>-1769.2825</v>
      </c>
      <c r="F15" s="49">
        <f t="array" ref="F15">-F$13*IF(F$2=Assumptions!$D$68,Assumptions!$D$67,XLOOKUP(F$2,Assumptions!$C$94:$M$94,Assumptions!$C$95:$M$95))</f>
        <v>-1769.2825</v>
      </c>
      <c r="G15" s="49">
        <f t="array" ref="G15">-G$13*IF(G$2=Assumptions!$D$68,Assumptions!$D$67,XLOOKUP(G$2,Assumptions!$C$94:$M$94,Assumptions!$C$95:$M$95))</f>
        <v>-1769.2825</v>
      </c>
      <c r="H15" s="49">
        <f t="array" ref="H15">-H$13*IF(H$2=Assumptions!$D$68,Assumptions!$D$67,XLOOKUP(H$2,Assumptions!$C$94:$M$94,Assumptions!$C$95:$M$95))</f>
        <v>-1769.2825</v>
      </c>
      <c r="I15" s="49">
        <f t="array" ref="I15">-I$13*IF(I$2=Assumptions!$D$68,Assumptions!$D$67,XLOOKUP(I$2,Assumptions!$C$94:$M$94,Assumptions!$C$95:$M$95))</f>
        <v>-1769.2825</v>
      </c>
      <c r="J15" s="49">
        <f t="array" ref="J15">-J$13*IF(J$2=Assumptions!$D$68,Assumptions!$D$67,XLOOKUP(J$2,Assumptions!$C$94:$M$94,Assumptions!$C$95:$M$95))</f>
        <v>-1769.2825</v>
      </c>
      <c r="K15" s="49">
        <f t="array" ref="K15">-K$13*IF(K$2=Assumptions!$D$68,Assumptions!$D$67,XLOOKUP(K$2,Assumptions!$C$94:$M$94,Assumptions!$C$95:$M$95))</f>
        <v>-1769.2825</v>
      </c>
      <c r="L15" s="49">
        <f t="array" ref="L15">-L$13*IF(L$2=Assumptions!$D$68,Assumptions!$D$67,XLOOKUP(L$2,Assumptions!$C$94:$M$94,Assumptions!$C$95:$M$95))</f>
        <v>-1769.2825</v>
      </c>
      <c r="M15" s="49">
        <f t="array" ref="M15">-M$13*IF(M$2=Assumptions!$D$68,Assumptions!$D$67,XLOOKUP(M$2,Assumptions!$C$94:$M$94,Assumptions!$C$95:$M$95))</f>
        <v>-1769.2825</v>
      </c>
      <c r="N15" s="49">
        <f t="array" ref="N15">-N$13*IF(N$2=Assumptions!$D$68,Assumptions!$D$67,XLOOKUP(N$2,Assumptions!$C$94:$M$94,Assumptions!$C$95:$M$95))</f>
        <v>-1769.2825</v>
      </c>
      <c r="O15" s="49">
        <f t="array" ref="O15">-O$13*IF(O$2=Assumptions!$D$68,Assumptions!$D$67,XLOOKUP(O$2,Assumptions!$C$94:$M$94,Assumptions!$C$95:$M$95))</f>
        <v>-1769.2825</v>
      </c>
      <c r="P15" s="49">
        <f t="array" ref="P15">-P$13*IF(P$2=Assumptions!$D$68,Assumptions!$D$67,XLOOKUP(P$2,Assumptions!$C$94:$M$94,Assumptions!$C$95:$M$95))</f>
        <v>-721.86726</v>
      </c>
      <c r="Q15" s="49">
        <f t="array" ref="Q15">-Q$13*IF(Q$2=Assumptions!$D$68,Assumptions!$D$67,XLOOKUP(Q$2,Assumptions!$C$94:$M$94,Assumptions!$C$95:$M$95))</f>
        <v>-721.86726</v>
      </c>
      <c r="R15" s="49">
        <f t="array" ref="R15">-R$13*IF(R$2=Assumptions!$D$68,Assumptions!$D$67,XLOOKUP(R$2,Assumptions!$C$94:$M$94,Assumptions!$C$95:$M$95))</f>
        <v>-721.86726</v>
      </c>
      <c r="S15" s="49">
        <f t="array" ref="S15">-S$13*IF(S$2=Assumptions!$D$68,Assumptions!$D$67,XLOOKUP(S$2,Assumptions!$C$94:$M$94,Assumptions!$C$95:$M$95))</f>
        <v>-721.86726</v>
      </c>
      <c r="T15" s="49">
        <f t="array" ref="T15">-T$13*IF(T$2=Assumptions!$D$68,Assumptions!$D$67,XLOOKUP(T$2,Assumptions!$C$94:$M$94,Assumptions!$C$95:$M$95))</f>
        <v>-721.86726</v>
      </c>
      <c r="U15" s="49">
        <f t="array" ref="U15">-U$13*IF(U$2=Assumptions!$D$68,Assumptions!$D$67,XLOOKUP(U$2,Assumptions!$C$94:$M$94,Assumptions!$C$95:$M$95))</f>
        <v>-721.86726</v>
      </c>
      <c r="V15" s="49">
        <f t="array" ref="V15">-V$13*IF(V$2=Assumptions!$D$68,Assumptions!$D$67,XLOOKUP(V$2,Assumptions!$C$94:$M$94,Assumptions!$C$95:$M$95))</f>
        <v>-721.86726</v>
      </c>
      <c r="W15" s="49">
        <f t="array" ref="W15">-W$13*IF(W$2=Assumptions!$D$68,Assumptions!$D$67,XLOOKUP(W$2,Assumptions!$C$94:$M$94,Assumptions!$C$95:$M$95))</f>
        <v>-721.86726</v>
      </c>
      <c r="X15" s="49">
        <f t="array" ref="X15">-X$13*IF(X$2=Assumptions!$D$68,Assumptions!$D$67,XLOOKUP(X$2,Assumptions!$C$94:$M$94,Assumptions!$C$95:$M$95))</f>
        <v>-721.86726</v>
      </c>
      <c r="Y15" s="49">
        <f t="array" ref="Y15">-Y$13*IF(Y$2=Assumptions!$D$68,Assumptions!$D$67,XLOOKUP(Y$2,Assumptions!$C$94:$M$94,Assumptions!$C$95:$M$95))</f>
        <v>-721.86726</v>
      </c>
      <c r="Z15" s="49">
        <f t="array" ref="Z15">-Z$13*IF(Z$2=Assumptions!$D$68,Assumptions!$D$67,XLOOKUP(Z$2,Assumptions!$C$94:$M$94,Assumptions!$C$95:$M$95))</f>
        <v>-721.86726</v>
      </c>
      <c r="AA15" s="49">
        <f t="array" ref="AA15">-AA$13*IF(AA$2=Assumptions!$D$68,Assumptions!$D$67,XLOOKUP(AA$2,Assumptions!$C$94:$M$94,Assumptions!$C$95:$M$95))</f>
        <v>-721.86726</v>
      </c>
      <c r="AB15" s="49">
        <f t="array" ref="AB15">-AB$13*IF(AB$2=Assumptions!$D$68,Assumptions!$D$67,XLOOKUP(AB$2,Assumptions!$C$94:$M$94,Assumptions!$C$95:$M$95))</f>
        <v>-736.3046052</v>
      </c>
      <c r="AC15" s="49">
        <f t="array" ref="AC15">-AC$13*IF(AC$2=Assumptions!$D$68,Assumptions!$D$67,XLOOKUP(AC$2,Assumptions!$C$94:$M$94,Assumptions!$C$95:$M$95))</f>
        <v>-736.3046052</v>
      </c>
      <c r="AD15" s="49">
        <f t="array" ref="AD15">-AD$13*IF(AD$2=Assumptions!$D$68,Assumptions!$D$67,XLOOKUP(AD$2,Assumptions!$C$94:$M$94,Assumptions!$C$95:$M$95))</f>
        <v>-736.3046052</v>
      </c>
      <c r="AE15" s="49">
        <f t="array" ref="AE15">-AE$13*IF(AE$2=Assumptions!$D$68,Assumptions!$D$67,XLOOKUP(AE$2,Assumptions!$C$94:$M$94,Assumptions!$C$95:$M$95))</f>
        <v>-736.3046052</v>
      </c>
      <c r="AF15" s="49">
        <f t="array" ref="AF15">-AF$13*IF(AF$2=Assumptions!$D$68,Assumptions!$D$67,XLOOKUP(AF$2,Assumptions!$C$94:$M$94,Assumptions!$C$95:$M$95))</f>
        <v>-736.3046052</v>
      </c>
      <c r="AG15" s="49">
        <f t="array" ref="AG15">-AG$13*IF(AG$2=Assumptions!$D$68,Assumptions!$D$67,XLOOKUP(AG$2,Assumptions!$C$94:$M$94,Assumptions!$C$95:$M$95))</f>
        <v>-736.3046052</v>
      </c>
      <c r="AH15" s="49">
        <f t="array" ref="AH15">-AH$13*IF(AH$2=Assumptions!$D$68,Assumptions!$D$67,XLOOKUP(AH$2,Assumptions!$C$94:$M$94,Assumptions!$C$95:$M$95))</f>
        <v>-736.3046052</v>
      </c>
      <c r="AI15" s="49">
        <f t="array" ref="AI15">-AI$13*IF(AI$2=Assumptions!$D$68,Assumptions!$D$67,XLOOKUP(AI$2,Assumptions!$C$94:$M$94,Assumptions!$C$95:$M$95))</f>
        <v>-736.3046052</v>
      </c>
      <c r="AJ15" s="49">
        <f t="array" ref="AJ15">-AJ$13*IF(AJ$2=Assumptions!$D$68,Assumptions!$D$67,XLOOKUP(AJ$2,Assumptions!$C$94:$M$94,Assumptions!$C$95:$M$95))</f>
        <v>-736.3046052</v>
      </c>
      <c r="AK15" s="49">
        <f t="array" ref="AK15">-AK$13*IF(AK$2=Assumptions!$D$68,Assumptions!$D$67,XLOOKUP(AK$2,Assumptions!$C$94:$M$94,Assumptions!$C$95:$M$95))</f>
        <v>-736.3046052</v>
      </c>
      <c r="AL15" s="49">
        <f t="array" ref="AL15">-AL$13*IF(AL$2=Assumptions!$D$68,Assumptions!$D$67,XLOOKUP(AL$2,Assumptions!$C$94:$M$94,Assumptions!$C$95:$M$95))</f>
        <v>-736.3046052</v>
      </c>
      <c r="AM15" s="49">
        <f t="array" ref="AM15">-AM$13*IF(AM$2=Assumptions!$D$68,Assumptions!$D$67,XLOOKUP(AM$2,Assumptions!$C$94:$M$94,Assumptions!$C$95:$M$95))</f>
        <v>-736.3046052</v>
      </c>
      <c r="AN15" s="49">
        <f t="array" ref="AN15">-AN$13*IF(AN$2=Assumptions!$D$68,Assumptions!$D$67,XLOOKUP(AN$2,Assumptions!$C$94:$M$94,Assumptions!$C$95:$M$95))</f>
        <v>-751.0306973</v>
      </c>
      <c r="AO15" s="49">
        <f t="array" ref="AO15">-AO$13*IF(AO$2=Assumptions!$D$68,Assumptions!$D$67,XLOOKUP(AO$2,Assumptions!$C$94:$M$94,Assumptions!$C$95:$M$95))</f>
        <v>-751.0306973</v>
      </c>
      <c r="AP15" s="49">
        <f t="array" ref="AP15">-AP$13*IF(AP$2=Assumptions!$D$68,Assumptions!$D$67,XLOOKUP(AP$2,Assumptions!$C$94:$M$94,Assumptions!$C$95:$M$95))</f>
        <v>-751.0306973</v>
      </c>
      <c r="AQ15" s="49">
        <f t="array" ref="AQ15">-AQ$13*IF(AQ$2=Assumptions!$D$68,Assumptions!$D$67,XLOOKUP(AQ$2,Assumptions!$C$94:$M$94,Assumptions!$C$95:$M$95))</f>
        <v>-751.0306973</v>
      </c>
      <c r="AR15" s="49">
        <f t="array" ref="AR15">-AR$13*IF(AR$2=Assumptions!$D$68,Assumptions!$D$67,XLOOKUP(AR$2,Assumptions!$C$94:$M$94,Assumptions!$C$95:$M$95))</f>
        <v>-751.0306973</v>
      </c>
      <c r="AS15" s="49">
        <f t="array" ref="AS15">-AS$13*IF(AS$2=Assumptions!$D$68,Assumptions!$D$67,XLOOKUP(AS$2,Assumptions!$C$94:$M$94,Assumptions!$C$95:$M$95))</f>
        <v>-751.0306973</v>
      </c>
      <c r="AT15" s="49">
        <f t="array" ref="AT15">-AT$13*IF(AT$2=Assumptions!$D$68,Assumptions!$D$67,XLOOKUP(AT$2,Assumptions!$C$94:$M$94,Assumptions!$C$95:$M$95))</f>
        <v>-751.0306973</v>
      </c>
      <c r="AU15" s="49">
        <f t="array" ref="AU15">-AU$13*IF(AU$2=Assumptions!$D$68,Assumptions!$D$67,XLOOKUP(AU$2,Assumptions!$C$94:$M$94,Assumptions!$C$95:$M$95))</f>
        <v>-751.0306973</v>
      </c>
      <c r="AV15" s="49">
        <f t="array" ref="AV15">-AV$13*IF(AV$2=Assumptions!$D$68,Assumptions!$D$67,XLOOKUP(AV$2,Assumptions!$C$94:$M$94,Assumptions!$C$95:$M$95))</f>
        <v>-751.0306973</v>
      </c>
      <c r="AW15" s="49">
        <f t="array" ref="AW15">-AW$13*IF(AW$2=Assumptions!$D$68,Assumptions!$D$67,XLOOKUP(AW$2,Assumptions!$C$94:$M$94,Assumptions!$C$95:$M$95))</f>
        <v>-751.0306973</v>
      </c>
      <c r="AX15" s="49">
        <f t="array" ref="AX15">-AX$13*IF(AX$2=Assumptions!$D$68,Assumptions!$D$67,XLOOKUP(AX$2,Assumptions!$C$94:$M$94,Assumptions!$C$95:$M$95))</f>
        <v>-751.0306973</v>
      </c>
      <c r="AY15" s="49">
        <f t="array" ref="AY15">-AY$13*IF(AY$2=Assumptions!$D$68,Assumptions!$D$67,XLOOKUP(AY$2,Assumptions!$C$94:$M$94,Assumptions!$C$95:$M$95))</f>
        <v>-751.0306973</v>
      </c>
      <c r="AZ15" s="49">
        <f t="array" ref="AZ15">-AZ$13*IF(AZ$2=Assumptions!$D$68,Assumptions!$D$67,XLOOKUP(AZ$2,Assumptions!$C$94:$M$94,Assumptions!$C$95:$M$95))</f>
        <v>-773.5616182</v>
      </c>
      <c r="BA15" s="49">
        <f t="array" ref="BA15">-BA$13*IF(BA$2=Assumptions!$D$68,Assumptions!$D$67,XLOOKUP(BA$2,Assumptions!$C$94:$M$94,Assumptions!$C$95:$M$95))</f>
        <v>-773.5616182</v>
      </c>
      <c r="BB15" s="49">
        <f t="array" ref="BB15">-BB$13*IF(BB$2=Assumptions!$D$68,Assumptions!$D$67,XLOOKUP(BB$2,Assumptions!$C$94:$M$94,Assumptions!$C$95:$M$95))</f>
        <v>-773.5616182</v>
      </c>
      <c r="BC15" s="49">
        <f t="array" ref="BC15">-BC$13*IF(BC$2=Assumptions!$D$68,Assumptions!$D$67,XLOOKUP(BC$2,Assumptions!$C$94:$M$94,Assumptions!$C$95:$M$95))</f>
        <v>-773.5616182</v>
      </c>
      <c r="BD15" s="49">
        <f t="array" ref="BD15">-BD$13*IF(BD$2=Assumptions!$D$68,Assumptions!$D$67,XLOOKUP(BD$2,Assumptions!$C$94:$M$94,Assumptions!$C$95:$M$95))</f>
        <v>-773.5616182</v>
      </c>
      <c r="BE15" s="49">
        <f t="array" ref="BE15">-BE$13*IF(BE$2=Assumptions!$D$68,Assumptions!$D$67,XLOOKUP(BE$2,Assumptions!$C$94:$M$94,Assumptions!$C$95:$M$95))</f>
        <v>-773.5616182</v>
      </c>
      <c r="BF15" s="49">
        <f t="array" ref="BF15">-BF$13*IF(BF$2=Assumptions!$D$68,Assumptions!$D$67,XLOOKUP(BF$2,Assumptions!$C$94:$M$94,Assumptions!$C$95:$M$95))</f>
        <v>-773.5616182</v>
      </c>
      <c r="BG15" s="49">
        <f t="array" ref="BG15">-BG$13*IF(BG$2=Assumptions!$D$68,Assumptions!$D$67,XLOOKUP(BG$2,Assumptions!$C$94:$M$94,Assumptions!$C$95:$M$95))</f>
        <v>-773.5616182</v>
      </c>
      <c r="BH15" s="49">
        <f t="array" ref="BH15">-BH$13*IF(BH$2=Assumptions!$D$68,Assumptions!$D$67,XLOOKUP(BH$2,Assumptions!$C$94:$M$94,Assumptions!$C$95:$M$95))</f>
        <v>-773.5616182</v>
      </c>
      <c r="BI15" s="49">
        <f t="array" ref="BI15">-BI$13*IF(BI$2=Assumptions!$D$68,Assumptions!$D$67,XLOOKUP(BI$2,Assumptions!$C$94:$M$94,Assumptions!$C$95:$M$95))</f>
        <v>-773.5616182</v>
      </c>
      <c r="BJ15" s="49">
        <f t="array" ref="BJ15">-BJ$13*IF(BJ$2=Assumptions!$D$68,Assumptions!$D$67,XLOOKUP(BJ$2,Assumptions!$C$94:$M$94,Assumptions!$C$95:$M$95))</f>
        <v>-773.5616182</v>
      </c>
      <c r="BK15" s="49">
        <f t="array" ref="BK15">-BK$13*IF(BK$2=Assumptions!$D$68,Assumptions!$D$67,XLOOKUP(BK$2,Assumptions!$C$94:$M$94,Assumptions!$C$95:$M$95))</f>
        <v>-773.5616182</v>
      </c>
      <c r="BL15" s="49">
        <f t="array" ref="BL15">-BL$13*IF(BL$2=Assumptions!$D$68,Assumptions!$D$67,XLOOKUP(BL$2,Assumptions!$C$94:$M$94,Assumptions!$C$95:$M$95))</f>
        <v>-796.7684668</v>
      </c>
      <c r="BM15" s="49">
        <f t="array" ref="BM15">-BM$13*IF(BM$2=Assumptions!$D$68,Assumptions!$D$67,XLOOKUP(BM$2,Assumptions!$C$94:$M$94,Assumptions!$C$95:$M$95))</f>
        <v>-796.7684668</v>
      </c>
      <c r="BN15" s="49">
        <f t="array" ref="BN15">-BN$13*IF(BN$2=Assumptions!$D$68,Assumptions!$D$67,XLOOKUP(BN$2,Assumptions!$C$94:$M$94,Assumptions!$C$95:$M$95))</f>
        <v>-796.7684668</v>
      </c>
      <c r="BO15" s="49">
        <f t="array" ref="BO15">-BO$13*IF(BO$2=Assumptions!$D$68,Assumptions!$D$67,XLOOKUP(BO$2,Assumptions!$C$94:$M$94,Assumptions!$C$95:$M$95))</f>
        <v>-796.7684668</v>
      </c>
      <c r="BP15" s="49">
        <f t="array" ref="BP15">-BP$13*IF(BP$2=Assumptions!$D$68,Assumptions!$D$67,XLOOKUP(BP$2,Assumptions!$C$94:$M$94,Assumptions!$C$95:$M$95))</f>
        <v>-796.7684668</v>
      </c>
      <c r="BQ15" s="49">
        <f t="array" ref="BQ15">-BQ$13*IF(BQ$2=Assumptions!$D$68,Assumptions!$D$67,XLOOKUP(BQ$2,Assumptions!$C$94:$M$94,Assumptions!$C$95:$M$95))</f>
        <v>-796.7684668</v>
      </c>
      <c r="BR15" s="49">
        <f t="array" ref="BR15">-BR$13*IF(BR$2=Assumptions!$D$68,Assumptions!$D$67,XLOOKUP(BR$2,Assumptions!$C$94:$M$94,Assumptions!$C$95:$M$95))</f>
        <v>-796.7684668</v>
      </c>
      <c r="BS15" s="49">
        <f t="array" ref="BS15">-BS$13*IF(BS$2=Assumptions!$D$68,Assumptions!$D$67,XLOOKUP(BS$2,Assumptions!$C$94:$M$94,Assumptions!$C$95:$M$95))</f>
        <v>-796.7684668</v>
      </c>
      <c r="BT15" s="49">
        <f t="array" ref="BT15">-BT$13*IF(BT$2=Assumptions!$D$68,Assumptions!$D$67,XLOOKUP(BT$2,Assumptions!$C$94:$M$94,Assumptions!$C$95:$M$95))</f>
        <v>-796.7684668</v>
      </c>
      <c r="BU15" s="49">
        <f t="array" ref="BU15">-BU$13*IF(BU$2=Assumptions!$D$68,Assumptions!$D$67,XLOOKUP(BU$2,Assumptions!$C$94:$M$94,Assumptions!$C$95:$M$95))</f>
        <v>-796.7684668</v>
      </c>
      <c r="BV15" s="49">
        <f t="array" ref="BV15">-BV$13*IF(BV$2=Assumptions!$D$68,Assumptions!$D$67,XLOOKUP(BV$2,Assumptions!$C$94:$M$94,Assumptions!$C$95:$M$95))</f>
        <v>-796.7684668</v>
      </c>
      <c r="BW15" s="49">
        <f t="array" ref="BW15">-BW$13*IF(BW$2=Assumptions!$D$68,Assumptions!$D$67,XLOOKUP(BW$2,Assumptions!$C$94:$M$94,Assumptions!$C$95:$M$95))</f>
        <v>-796.7684668</v>
      </c>
      <c r="BX15" s="49">
        <f t="array" ref="BX15">-BX$13*IF(BX$2=Assumptions!$D$68,Assumptions!$D$67,XLOOKUP(BX$2,Assumptions!$C$94:$M$94,Assumptions!$C$95:$M$95))</f>
        <v>-820.6715208</v>
      </c>
      <c r="BY15" s="49">
        <f t="array" ref="BY15">-BY$13*IF(BY$2=Assumptions!$D$68,Assumptions!$D$67,XLOOKUP(BY$2,Assumptions!$C$94:$M$94,Assumptions!$C$95:$M$95))</f>
        <v>-820.6715208</v>
      </c>
      <c r="BZ15" s="49">
        <f t="array" ref="BZ15">-BZ$13*IF(BZ$2=Assumptions!$D$68,Assumptions!$D$67,XLOOKUP(BZ$2,Assumptions!$C$94:$M$94,Assumptions!$C$95:$M$95))</f>
        <v>-820.6715208</v>
      </c>
      <c r="CA15" s="49">
        <f t="array" ref="CA15">-CA$13*IF(CA$2=Assumptions!$D$68,Assumptions!$D$67,XLOOKUP(CA$2,Assumptions!$C$94:$M$94,Assumptions!$C$95:$M$95))</f>
        <v>-820.6715208</v>
      </c>
      <c r="CB15" s="49">
        <f t="array" ref="CB15">-CB$13*IF(CB$2=Assumptions!$D$68,Assumptions!$D$67,XLOOKUP(CB$2,Assumptions!$C$94:$M$94,Assumptions!$C$95:$M$95))</f>
        <v>-820.6715208</v>
      </c>
      <c r="CC15" s="49">
        <f t="array" ref="CC15">-CC$13*IF(CC$2=Assumptions!$D$68,Assumptions!$D$67,XLOOKUP(CC$2,Assumptions!$C$94:$M$94,Assumptions!$C$95:$M$95))</f>
        <v>-820.6715208</v>
      </c>
      <c r="CD15" s="49">
        <f t="array" ref="CD15">-CD$13*IF(CD$2=Assumptions!$D$68,Assumptions!$D$67,XLOOKUP(CD$2,Assumptions!$C$94:$M$94,Assumptions!$C$95:$M$95))</f>
        <v>-820.6715208</v>
      </c>
      <c r="CE15" s="49">
        <f t="array" ref="CE15">-CE$13*IF(CE$2=Assumptions!$D$68,Assumptions!$D$67,XLOOKUP(CE$2,Assumptions!$C$94:$M$94,Assumptions!$C$95:$M$95))</f>
        <v>-820.6715208</v>
      </c>
      <c r="CF15" s="49">
        <f t="array" ref="CF15">-CF$13*IF(CF$2=Assumptions!$D$68,Assumptions!$D$67,XLOOKUP(CF$2,Assumptions!$C$94:$M$94,Assumptions!$C$95:$M$95))</f>
        <v>-820.6715208</v>
      </c>
      <c r="CG15" s="49">
        <f t="array" ref="CG15">-CG$13*IF(CG$2=Assumptions!$D$68,Assumptions!$D$67,XLOOKUP(CG$2,Assumptions!$C$94:$M$94,Assumptions!$C$95:$M$95))</f>
        <v>-820.6715208</v>
      </c>
      <c r="CH15" s="49">
        <f t="array" ref="CH15">-CH$13*IF(CH$2=Assumptions!$D$68,Assumptions!$D$67,XLOOKUP(CH$2,Assumptions!$C$94:$M$94,Assumptions!$C$95:$M$95))</f>
        <v>-820.6715208</v>
      </c>
      <c r="CI15" s="49">
        <f t="array" ref="CI15">-CI$13*IF(CI$2=Assumptions!$D$68,Assumptions!$D$67,XLOOKUP(CI$2,Assumptions!$C$94:$M$94,Assumptions!$C$95:$M$95))</f>
        <v>-820.6715208</v>
      </c>
      <c r="CJ15" s="49">
        <f t="array" ref="CJ15">-CJ$13*IF(CJ$2=Assumptions!$D$68,Assumptions!$D$67,XLOOKUP(CJ$2,Assumptions!$C$94:$M$94,Assumptions!$C$95:$M$95))</f>
        <v>-845.2916664</v>
      </c>
      <c r="CK15" s="49">
        <f t="array" ref="CK15">-CK$13*IF(CK$2=Assumptions!$D$68,Assumptions!$D$67,XLOOKUP(CK$2,Assumptions!$C$94:$M$94,Assumptions!$C$95:$M$95))</f>
        <v>-845.2916664</v>
      </c>
      <c r="CL15" s="49">
        <f t="array" ref="CL15">-CL$13*IF(CL$2=Assumptions!$D$68,Assumptions!$D$67,XLOOKUP(CL$2,Assumptions!$C$94:$M$94,Assumptions!$C$95:$M$95))</f>
        <v>-845.2916664</v>
      </c>
      <c r="CM15" s="49">
        <f t="array" ref="CM15">-CM$13*IF(CM$2=Assumptions!$D$68,Assumptions!$D$67,XLOOKUP(CM$2,Assumptions!$C$94:$M$94,Assumptions!$C$95:$M$95))</f>
        <v>-845.2916664</v>
      </c>
      <c r="CN15" s="49">
        <f t="array" ref="CN15">-CN$13*IF(CN$2=Assumptions!$D$68,Assumptions!$D$67,XLOOKUP(CN$2,Assumptions!$C$94:$M$94,Assumptions!$C$95:$M$95))</f>
        <v>-845.2916664</v>
      </c>
      <c r="CO15" s="49">
        <f t="array" ref="CO15">-CO$13*IF(CO$2=Assumptions!$D$68,Assumptions!$D$67,XLOOKUP(CO$2,Assumptions!$C$94:$M$94,Assumptions!$C$95:$M$95))</f>
        <v>-845.2916664</v>
      </c>
      <c r="CP15" s="49">
        <f t="array" ref="CP15">-CP$13*IF(CP$2=Assumptions!$D$68,Assumptions!$D$67,XLOOKUP(CP$2,Assumptions!$C$94:$M$94,Assumptions!$C$95:$M$95))</f>
        <v>-845.2916664</v>
      </c>
      <c r="CQ15" s="49">
        <f t="array" ref="CQ15">-CQ$13*IF(CQ$2=Assumptions!$D$68,Assumptions!$D$67,XLOOKUP(CQ$2,Assumptions!$C$94:$M$94,Assumptions!$C$95:$M$95))</f>
        <v>-845.2916664</v>
      </c>
      <c r="CR15" s="49">
        <f t="array" ref="CR15">-CR$13*IF(CR$2=Assumptions!$D$68,Assumptions!$D$67,XLOOKUP(CR$2,Assumptions!$C$94:$M$94,Assumptions!$C$95:$M$95))</f>
        <v>-845.2916664</v>
      </c>
      <c r="CS15" s="49">
        <f t="array" ref="CS15">-CS$13*IF(CS$2=Assumptions!$D$68,Assumptions!$D$67,XLOOKUP(CS$2,Assumptions!$C$94:$M$94,Assumptions!$C$95:$M$95))</f>
        <v>-845.2916664</v>
      </c>
      <c r="CT15" s="49">
        <f t="array" ref="CT15">-CT$13*IF(CT$2=Assumptions!$D$68,Assumptions!$D$67,XLOOKUP(CT$2,Assumptions!$C$94:$M$94,Assumptions!$C$95:$M$95))</f>
        <v>-845.2916664</v>
      </c>
      <c r="CU15" s="49">
        <f t="array" ref="CU15">-CU$13*IF(CU$2=Assumptions!$D$68,Assumptions!$D$67,XLOOKUP(CU$2,Assumptions!$C$94:$M$94,Assumptions!$C$95:$M$95))</f>
        <v>-845.2916664</v>
      </c>
      <c r="CV15" s="49">
        <f t="array" ref="CV15">-CV$13*IF(CV$2=Assumptions!$D$68,Assumptions!$D$67,XLOOKUP(CV$2,Assumptions!$C$94:$M$94,Assumptions!$C$95:$M$95))</f>
        <v>-870.6504164</v>
      </c>
      <c r="CW15" s="49">
        <f t="array" ref="CW15">-CW$13*IF(CW$2=Assumptions!$D$68,Assumptions!$D$67,XLOOKUP(CW$2,Assumptions!$C$94:$M$94,Assumptions!$C$95:$M$95))</f>
        <v>-870.6504164</v>
      </c>
      <c r="CX15" s="49">
        <f t="array" ref="CX15">-CX$13*IF(CX$2=Assumptions!$D$68,Assumptions!$D$67,XLOOKUP(CX$2,Assumptions!$C$94:$M$94,Assumptions!$C$95:$M$95))</f>
        <v>-870.6504164</v>
      </c>
      <c r="CY15" s="49">
        <f t="array" ref="CY15">-CY$13*IF(CY$2=Assumptions!$D$68,Assumptions!$D$67,XLOOKUP(CY$2,Assumptions!$C$94:$M$94,Assumptions!$C$95:$M$95))</f>
        <v>-870.6504164</v>
      </c>
      <c r="CZ15" s="49">
        <f t="array" ref="CZ15">-CZ$13*IF(CZ$2=Assumptions!$D$68,Assumptions!$D$67,XLOOKUP(CZ$2,Assumptions!$C$94:$M$94,Assumptions!$C$95:$M$95))</f>
        <v>-870.6504164</v>
      </c>
      <c r="DA15" s="49">
        <f t="array" ref="DA15">-DA$13*IF(DA$2=Assumptions!$D$68,Assumptions!$D$67,XLOOKUP(DA$2,Assumptions!$C$94:$M$94,Assumptions!$C$95:$M$95))</f>
        <v>-870.6504164</v>
      </c>
      <c r="DB15" s="49">
        <f t="array" ref="DB15">-DB$13*IF(DB$2=Assumptions!$D$68,Assumptions!$D$67,XLOOKUP(DB$2,Assumptions!$C$94:$M$94,Assumptions!$C$95:$M$95))</f>
        <v>-870.6504164</v>
      </c>
      <c r="DC15" s="49">
        <f t="array" ref="DC15">-DC$13*IF(DC$2=Assumptions!$D$68,Assumptions!$D$67,XLOOKUP(DC$2,Assumptions!$C$94:$M$94,Assumptions!$C$95:$M$95))</f>
        <v>-870.6504164</v>
      </c>
      <c r="DD15" s="49">
        <f t="array" ref="DD15">-DD$13*IF(DD$2=Assumptions!$D$68,Assumptions!$D$67,XLOOKUP(DD$2,Assumptions!$C$94:$M$94,Assumptions!$C$95:$M$95))</f>
        <v>-870.6504164</v>
      </c>
      <c r="DE15" s="49">
        <f t="array" ref="DE15">-DE$13*IF(DE$2=Assumptions!$D$68,Assumptions!$D$67,XLOOKUP(DE$2,Assumptions!$C$94:$M$94,Assumptions!$C$95:$M$95))</f>
        <v>-870.6504164</v>
      </c>
      <c r="DF15" s="49">
        <f t="array" ref="DF15">-DF$13*IF(DF$2=Assumptions!$D$68,Assumptions!$D$67,XLOOKUP(DF$2,Assumptions!$C$94:$M$94,Assumptions!$C$95:$M$95))</f>
        <v>-870.6504164</v>
      </c>
      <c r="DG15" s="49">
        <f t="array" ref="DG15">-DG$13*IF(DG$2=Assumptions!$D$68,Assumptions!$D$67,XLOOKUP(DG$2,Assumptions!$C$94:$M$94,Assumptions!$C$95:$M$95))</f>
        <v>-870.6504164</v>
      </c>
      <c r="DH15" s="49">
        <f t="array" ref="DH15">-DH$13*IF(DH$2=Assumptions!$D$68,Assumptions!$D$67,XLOOKUP(DH$2,Assumptions!$C$94:$M$94,Assumptions!$C$95:$M$95))</f>
        <v>-2241.924822</v>
      </c>
      <c r="DI15" s="49">
        <f t="array" ref="DI15">-DI$13*IF(DI$2=Assumptions!$D$68,Assumptions!$D$67,XLOOKUP(DI$2,Assumptions!$C$94:$M$94,Assumptions!$C$95:$M$95))</f>
        <v>-2241.924822</v>
      </c>
      <c r="DJ15" s="49">
        <f t="array" ref="DJ15">-DJ$13*IF(DJ$2=Assumptions!$D$68,Assumptions!$D$67,XLOOKUP(DJ$2,Assumptions!$C$94:$M$94,Assumptions!$C$95:$M$95))</f>
        <v>-2241.924822</v>
      </c>
      <c r="DK15" s="49">
        <f t="array" ref="DK15">-DK$13*IF(DK$2=Assumptions!$D$68,Assumptions!$D$67,XLOOKUP(DK$2,Assumptions!$C$94:$M$94,Assumptions!$C$95:$M$95))</f>
        <v>-2241.924822</v>
      </c>
      <c r="DL15" s="49">
        <f t="array" ref="DL15">-DL$13*IF(DL$2=Assumptions!$D$68,Assumptions!$D$67,XLOOKUP(DL$2,Assumptions!$C$94:$M$94,Assumptions!$C$95:$M$95))</f>
        <v>-2241.924822</v>
      </c>
      <c r="DM15" s="49">
        <f t="array" ref="DM15">-DM$13*IF(DM$2=Assumptions!$D$68,Assumptions!$D$67,XLOOKUP(DM$2,Assumptions!$C$94:$M$94,Assumptions!$C$95:$M$95))</f>
        <v>-2241.924822</v>
      </c>
      <c r="DN15" s="49">
        <f t="array" ref="DN15">-DN$13*IF(DN$2=Assumptions!$D$68,Assumptions!$D$67,XLOOKUP(DN$2,Assumptions!$C$94:$M$94,Assumptions!$C$95:$M$95))</f>
        <v>-2241.924822</v>
      </c>
      <c r="DO15" s="49">
        <f t="array" ref="DO15">-DO$13*IF(DO$2=Assumptions!$D$68,Assumptions!$D$67,XLOOKUP(DO$2,Assumptions!$C$94:$M$94,Assumptions!$C$95:$M$95))</f>
        <v>-2241.924822</v>
      </c>
      <c r="DP15" s="49">
        <f t="array" ref="DP15">-DP$13*IF(DP$2=Assumptions!$D$68,Assumptions!$D$67,XLOOKUP(DP$2,Assumptions!$C$94:$M$94,Assumptions!$C$95:$M$95))</f>
        <v>-2241.924822</v>
      </c>
      <c r="DQ15" s="49">
        <f t="array" ref="DQ15">-DQ$13*IF(DQ$2=Assumptions!$D$68,Assumptions!$D$67,XLOOKUP(DQ$2,Assumptions!$C$94:$M$94,Assumptions!$C$95:$M$95))</f>
        <v>-2241.924822</v>
      </c>
      <c r="DR15" s="49">
        <f t="array" ref="DR15">-DR$13*IF(DR$2=Assumptions!$D$68,Assumptions!$D$67,XLOOKUP(DR$2,Assumptions!$C$94:$M$94,Assumptions!$C$95:$M$95))</f>
        <v>-2241.924822</v>
      </c>
      <c r="DS15" s="49">
        <f t="array" ref="DS15">-DS$13*IF(DS$2=Assumptions!$D$68,Assumptions!$D$67,XLOOKUP(DS$2,Assumptions!$C$94:$M$94,Assumptions!$C$95:$M$95))</f>
        <v>-2241.924822</v>
      </c>
      <c r="DT15" s="49">
        <f t="array" ref="DT15">-DT$13*IF(DT$2=Assumptions!$D$68,Assumptions!$D$67,XLOOKUP(DT$2,Assumptions!$C$94:$M$94,Assumptions!$C$95:$M$95))</f>
        <v>-923.6730267</v>
      </c>
      <c r="DU15" s="49">
        <f t="array" ref="DU15">-DU$13*IF(DU$2=Assumptions!$D$68,Assumptions!$D$67,XLOOKUP(DU$2,Assumptions!$C$94:$M$94,Assumptions!$C$95:$M$95))</f>
        <v>-923.6730267</v>
      </c>
      <c r="DV15" s="49">
        <f t="array" ref="DV15">-DV$13*IF(DV$2=Assumptions!$D$68,Assumptions!$D$67,XLOOKUP(DV$2,Assumptions!$C$94:$M$94,Assumptions!$C$95:$M$95))</f>
        <v>-923.6730267</v>
      </c>
      <c r="DW15" s="49">
        <f t="array" ref="DW15">-DW$13*IF(DW$2=Assumptions!$D$68,Assumptions!$D$67,XLOOKUP(DW$2,Assumptions!$C$94:$M$94,Assumptions!$C$95:$M$95))</f>
        <v>-923.6730267</v>
      </c>
      <c r="DX15" s="49">
        <f t="array" ref="DX15">-DX$13*IF(DX$2=Assumptions!$D$68,Assumptions!$D$67,XLOOKUP(DX$2,Assumptions!$C$94:$M$94,Assumptions!$C$95:$M$95))</f>
        <v>-923.6730267</v>
      </c>
      <c r="DY15" s="49">
        <f t="array" ref="DY15">-DY$13*IF(DY$2=Assumptions!$D$68,Assumptions!$D$67,XLOOKUP(DY$2,Assumptions!$C$94:$M$94,Assumptions!$C$95:$M$95))</f>
        <v>-923.6730267</v>
      </c>
      <c r="DZ15" s="49">
        <f t="array" ref="DZ15">-DZ$13*IF(DZ$2=Assumptions!$D$68,Assumptions!$D$67,XLOOKUP(DZ$2,Assumptions!$C$94:$M$94,Assumptions!$C$95:$M$95))</f>
        <v>-923.6730267</v>
      </c>
      <c r="EA15" s="49">
        <f t="array" ref="EA15">-EA$13*IF(EA$2=Assumptions!$D$68,Assumptions!$D$67,XLOOKUP(EA$2,Assumptions!$C$94:$M$94,Assumptions!$C$95:$M$95))</f>
        <v>-923.6730267</v>
      </c>
      <c r="EB15" s="49">
        <f t="array" ref="EB15">-EB$13*IF(EB$2=Assumptions!$D$68,Assumptions!$D$67,XLOOKUP(EB$2,Assumptions!$C$94:$M$94,Assumptions!$C$95:$M$95))</f>
        <v>-923.6730267</v>
      </c>
      <c r="EC15" s="49">
        <f t="array" ref="EC15">-EC$13*IF(EC$2=Assumptions!$D$68,Assumptions!$D$67,XLOOKUP(EC$2,Assumptions!$C$94:$M$94,Assumptions!$C$95:$M$95))</f>
        <v>-923.6730267</v>
      </c>
      <c r="ED15" s="49">
        <f t="array" ref="ED15">-ED$13*IF(ED$2=Assumptions!$D$68,Assumptions!$D$67,XLOOKUP(ED$2,Assumptions!$C$94:$M$94,Assumptions!$C$95:$M$95))</f>
        <v>-923.6730267</v>
      </c>
      <c r="EE15" s="49">
        <f t="array" ref="EE15">-EE$13*IF(EE$2=Assumptions!$D$68,Assumptions!$D$67,XLOOKUP(EE$2,Assumptions!$C$94:$M$94,Assumptions!$C$95:$M$95))</f>
        <v>-923.6730267</v>
      </c>
    </row>
    <row r="16" ht="15.75" customHeight="1">
      <c r="A16" s="1"/>
      <c r="B16" s="1"/>
      <c r="C16" s="1" t="str">
        <f>Assumptions!J15</f>
        <v>Bad Debt </v>
      </c>
      <c r="D16" s="49">
        <f>-D$13*Assumptions!$V15</f>
        <v>-353.8565</v>
      </c>
      <c r="E16" s="49">
        <f>-E$13*Assumptions!$V15</f>
        <v>-353.8565</v>
      </c>
      <c r="F16" s="49">
        <f>-F$13*Assumptions!$V15</f>
        <v>-353.8565</v>
      </c>
      <c r="G16" s="49">
        <f>-G$13*Assumptions!$V15</f>
        <v>-353.8565</v>
      </c>
      <c r="H16" s="49">
        <f>-H$13*Assumptions!$V15</f>
        <v>-353.8565</v>
      </c>
      <c r="I16" s="49">
        <f>-I$13*Assumptions!$V15</f>
        <v>-353.8565</v>
      </c>
      <c r="J16" s="49">
        <f>-J$13*Assumptions!$V15</f>
        <v>-353.8565</v>
      </c>
      <c r="K16" s="49">
        <f>-K$13*Assumptions!$V15</f>
        <v>-353.8565</v>
      </c>
      <c r="L16" s="49">
        <f>-L$13*Assumptions!$V15</f>
        <v>-353.8565</v>
      </c>
      <c r="M16" s="49">
        <f>-M$13*Assumptions!$V15</f>
        <v>-353.8565</v>
      </c>
      <c r="N16" s="49">
        <f>-N$13*Assumptions!$V15</f>
        <v>-353.8565</v>
      </c>
      <c r="O16" s="49">
        <f>-O$13*Assumptions!$V15</f>
        <v>-353.8565</v>
      </c>
      <c r="P16" s="49">
        <f>-P$13*Assumptions!$V15</f>
        <v>-360.93363</v>
      </c>
      <c r="Q16" s="49">
        <f>-Q$13*Assumptions!$V15</f>
        <v>-360.93363</v>
      </c>
      <c r="R16" s="49">
        <f>-R$13*Assumptions!$V15</f>
        <v>-360.93363</v>
      </c>
      <c r="S16" s="49">
        <f>-S$13*Assumptions!$V15</f>
        <v>-360.93363</v>
      </c>
      <c r="T16" s="49">
        <f>-T$13*Assumptions!$V15</f>
        <v>-360.93363</v>
      </c>
      <c r="U16" s="49">
        <f>-U$13*Assumptions!$V15</f>
        <v>-360.93363</v>
      </c>
      <c r="V16" s="49">
        <f>-V$13*Assumptions!$V15</f>
        <v>-360.93363</v>
      </c>
      <c r="W16" s="49">
        <f>-W$13*Assumptions!$V15</f>
        <v>-360.93363</v>
      </c>
      <c r="X16" s="49">
        <f>-X$13*Assumptions!$V15</f>
        <v>-360.93363</v>
      </c>
      <c r="Y16" s="49">
        <f>-Y$13*Assumptions!$V15</f>
        <v>-360.93363</v>
      </c>
      <c r="Z16" s="49">
        <f>-Z$13*Assumptions!$V15</f>
        <v>-360.93363</v>
      </c>
      <c r="AA16" s="49">
        <f>-AA$13*Assumptions!$V15</f>
        <v>-360.93363</v>
      </c>
      <c r="AB16" s="49">
        <f>-AB$13*Assumptions!$V15</f>
        <v>-368.1523026</v>
      </c>
      <c r="AC16" s="49">
        <f>-AC$13*Assumptions!$V15</f>
        <v>-368.1523026</v>
      </c>
      <c r="AD16" s="49">
        <f>-AD$13*Assumptions!$V15</f>
        <v>-368.1523026</v>
      </c>
      <c r="AE16" s="49">
        <f>-AE$13*Assumptions!$V15</f>
        <v>-368.1523026</v>
      </c>
      <c r="AF16" s="49">
        <f>-AF$13*Assumptions!$V15</f>
        <v>-368.1523026</v>
      </c>
      <c r="AG16" s="49">
        <f>-AG$13*Assumptions!$V15</f>
        <v>-368.1523026</v>
      </c>
      <c r="AH16" s="49">
        <f>-AH$13*Assumptions!$V15</f>
        <v>-368.1523026</v>
      </c>
      <c r="AI16" s="49">
        <f>-AI$13*Assumptions!$V15</f>
        <v>-368.1523026</v>
      </c>
      <c r="AJ16" s="49">
        <f>-AJ$13*Assumptions!$V15</f>
        <v>-368.1523026</v>
      </c>
      <c r="AK16" s="49">
        <f>-AK$13*Assumptions!$V15</f>
        <v>-368.1523026</v>
      </c>
      <c r="AL16" s="49">
        <f>-AL$13*Assumptions!$V15</f>
        <v>-368.1523026</v>
      </c>
      <c r="AM16" s="49">
        <f>-AM$13*Assumptions!$V15</f>
        <v>-368.1523026</v>
      </c>
      <c r="AN16" s="49">
        <f>-AN$13*Assumptions!$V15</f>
        <v>-375.5153487</v>
      </c>
      <c r="AO16" s="49">
        <f>-AO$13*Assumptions!$V15</f>
        <v>-375.5153487</v>
      </c>
      <c r="AP16" s="49">
        <f>-AP$13*Assumptions!$V15</f>
        <v>-375.5153487</v>
      </c>
      <c r="AQ16" s="49">
        <f>-AQ$13*Assumptions!$V15</f>
        <v>-375.5153487</v>
      </c>
      <c r="AR16" s="49">
        <f>-AR$13*Assumptions!$V15</f>
        <v>-375.5153487</v>
      </c>
      <c r="AS16" s="49">
        <f>-AS$13*Assumptions!$V15</f>
        <v>-375.5153487</v>
      </c>
      <c r="AT16" s="49">
        <f>-AT$13*Assumptions!$V15</f>
        <v>-375.5153487</v>
      </c>
      <c r="AU16" s="49">
        <f>-AU$13*Assumptions!$V15</f>
        <v>-375.5153487</v>
      </c>
      <c r="AV16" s="49">
        <f>-AV$13*Assumptions!$V15</f>
        <v>-375.5153487</v>
      </c>
      <c r="AW16" s="49">
        <f>-AW$13*Assumptions!$V15</f>
        <v>-375.5153487</v>
      </c>
      <c r="AX16" s="49">
        <f>-AX$13*Assumptions!$V15</f>
        <v>-375.5153487</v>
      </c>
      <c r="AY16" s="49">
        <f>-AY$13*Assumptions!$V15</f>
        <v>-375.5153487</v>
      </c>
      <c r="AZ16" s="49">
        <f>-AZ$13*Assumptions!$V15</f>
        <v>-386.7808091</v>
      </c>
      <c r="BA16" s="49">
        <f>-BA$13*Assumptions!$V15</f>
        <v>-386.7808091</v>
      </c>
      <c r="BB16" s="49">
        <f>-BB$13*Assumptions!$V15</f>
        <v>-386.7808091</v>
      </c>
      <c r="BC16" s="49">
        <f>-BC$13*Assumptions!$V15</f>
        <v>-386.7808091</v>
      </c>
      <c r="BD16" s="49">
        <f>-BD$13*Assumptions!$V15</f>
        <v>-386.7808091</v>
      </c>
      <c r="BE16" s="49">
        <f>-BE$13*Assumptions!$V15</f>
        <v>-386.7808091</v>
      </c>
      <c r="BF16" s="49">
        <f>-BF$13*Assumptions!$V15</f>
        <v>-386.7808091</v>
      </c>
      <c r="BG16" s="49">
        <f>-BG$13*Assumptions!$V15</f>
        <v>-386.7808091</v>
      </c>
      <c r="BH16" s="49">
        <f>-BH$13*Assumptions!$V15</f>
        <v>-386.7808091</v>
      </c>
      <c r="BI16" s="49">
        <f>-BI$13*Assumptions!$V15</f>
        <v>-386.7808091</v>
      </c>
      <c r="BJ16" s="49">
        <f>-BJ$13*Assumptions!$V15</f>
        <v>-386.7808091</v>
      </c>
      <c r="BK16" s="49">
        <f>-BK$13*Assumptions!$V15</f>
        <v>-386.7808091</v>
      </c>
      <c r="BL16" s="49">
        <f>-BL$13*Assumptions!$V15</f>
        <v>-398.3842334</v>
      </c>
      <c r="BM16" s="49">
        <f>-BM$13*Assumptions!$V15</f>
        <v>-398.3842334</v>
      </c>
      <c r="BN16" s="49">
        <f>-BN$13*Assumptions!$V15</f>
        <v>-398.3842334</v>
      </c>
      <c r="BO16" s="49">
        <f>-BO$13*Assumptions!$V15</f>
        <v>-398.3842334</v>
      </c>
      <c r="BP16" s="49">
        <f>-BP$13*Assumptions!$V15</f>
        <v>-398.3842334</v>
      </c>
      <c r="BQ16" s="49">
        <f>-BQ$13*Assumptions!$V15</f>
        <v>-398.3842334</v>
      </c>
      <c r="BR16" s="49">
        <f>-BR$13*Assumptions!$V15</f>
        <v>-398.3842334</v>
      </c>
      <c r="BS16" s="49">
        <f>-BS$13*Assumptions!$V15</f>
        <v>-398.3842334</v>
      </c>
      <c r="BT16" s="49">
        <f>-BT$13*Assumptions!$V15</f>
        <v>-398.3842334</v>
      </c>
      <c r="BU16" s="49">
        <f>-BU$13*Assumptions!$V15</f>
        <v>-398.3842334</v>
      </c>
      <c r="BV16" s="49">
        <f>-BV$13*Assumptions!$V15</f>
        <v>-398.3842334</v>
      </c>
      <c r="BW16" s="49">
        <f>-BW$13*Assumptions!$V15</f>
        <v>-398.3842334</v>
      </c>
      <c r="BX16" s="49">
        <f>-BX$13*Assumptions!$V15</f>
        <v>-410.3357604</v>
      </c>
      <c r="BY16" s="49">
        <f>-BY$13*Assumptions!$V15</f>
        <v>-410.3357604</v>
      </c>
      <c r="BZ16" s="49">
        <f>-BZ$13*Assumptions!$V15</f>
        <v>-410.3357604</v>
      </c>
      <c r="CA16" s="49">
        <f>-CA$13*Assumptions!$V15</f>
        <v>-410.3357604</v>
      </c>
      <c r="CB16" s="49">
        <f>-CB$13*Assumptions!$V15</f>
        <v>-410.3357604</v>
      </c>
      <c r="CC16" s="49">
        <f>-CC$13*Assumptions!$V15</f>
        <v>-410.3357604</v>
      </c>
      <c r="CD16" s="49">
        <f>-CD$13*Assumptions!$V15</f>
        <v>-410.3357604</v>
      </c>
      <c r="CE16" s="49">
        <f>-CE$13*Assumptions!$V15</f>
        <v>-410.3357604</v>
      </c>
      <c r="CF16" s="49">
        <f>-CF$13*Assumptions!$V15</f>
        <v>-410.3357604</v>
      </c>
      <c r="CG16" s="49">
        <f>-CG$13*Assumptions!$V15</f>
        <v>-410.3357604</v>
      </c>
      <c r="CH16" s="49">
        <f>-CH$13*Assumptions!$V15</f>
        <v>-410.3357604</v>
      </c>
      <c r="CI16" s="49">
        <f>-CI$13*Assumptions!$V15</f>
        <v>-410.3357604</v>
      </c>
      <c r="CJ16" s="49">
        <f>-CJ$13*Assumptions!$V15</f>
        <v>-422.6458332</v>
      </c>
      <c r="CK16" s="49">
        <f>-CK$13*Assumptions!$V15</f>
        <v>-422.6458332</v>
      </c>
      <c r="CL16" s="49">
        <f>-CL$13*Assumptions!$V15</f>
        <v>-422.6458332</v>
      </c>
      <c r="CM16" s="49">
        <f>-CM$13*Assumptions!$V15</f>
        <v>-422.6458332</v>
      </c>
      <c r="CN16" s="49">
        <f>-CN$13*Assumptions!$V15</f>
        <v>-422.6458332</v>
      </c>
      <c r="CO16" s="49">
        <f>-CO$13*Assumptions!$V15</f>
        <v>-422.6458332</v>
      </c>
      <c r="CP16" s="49">
        <f>-CP$13*Assumptions!$V15</f>
        <v>-422.6458332</v>
      </c>
      <c r="CQ16" s="49">
        <f>-CQ$13*Assumptions!$V15</f>
        <v>-422.6458332</v>
      </c>
      <c r="CR16" s="49">
        <f>-CR$13*Assumptions!$V15</f>
        <v>-422.6458332</v>
      </c>
      <c r="CS16" s="49">
        <f>-CS$13*Assumptions!$V15</f>
        <v>-422.6458332</v>
      </c>
      <c r="CT16" s="49">
        <f>-CT$13*Assumptions!$V15</f>
        <v>-422.6458332</v>
      </c>
      <c r="CU16" s="49">
        <f>-CU$13*Assumptions!$V15</f>
        <v>-422.6458332</v>
      </c>
      <c r="CV16" s="49">
        <f>-CV$13*Assumptions!$V15</f>
        <v>-435.3252082</v>
      </c>
      <c r="CW16" s="49">
        <f>-CW$13*Assumptions!$V15</f>
        <v>-435.3252082</v>
      </c>
      <c r="CX16" s="49">
        <f>-CX$13*Assumptions!$V15</f>
        <v>-435.3252082</v>
      </c>
      <c r="CY16" s="49">
        <f>-CY$13*Assumptions!$V15</f>
        <v>-435.3252082</v>
      </c>
      <c r="CZ16" s="49">
        <f>-CZ$13*Assumptions!$V15</f>
        <v>-435.3252082</v>
      </c>
      <c r="DA16" s="49">
        <f>-DA$13*Assumptions!$V15</f>
        <v>-435.3252082</v>
      </c>
      <c r="DB16" s="49">
        <f>-DB$13*Assumptions!$V15</f>
        <v>-435.3252082</v>
      </c>
      <c r="DC16" s="49">
        <f>-DC$13*Assumptions!$V15</f>
        <v>-435.3252082</v>
      </c>
      <c r="DD16" s="49">
        <f>-DD$13*Assumptions!$V15</f>
        <v>-435.3252082</v>
      </c>
      <c r="DE16" s="49">
        <f>-DE$13*Assumptions!$V15</f>
        <v>-435.3252082</v>
      </c>
      <c r="DF16" s="49">
        <f>-DF$13*Assumptions!$V15</f>
        <v>-435.3252082</v>
      </c>
      <c r="DG16" s="49">
        <f>-DG$13*Assumptions!$V15</f>
        <v>-435.3252082</v>
      </c>
      <c r="DH16" s="49">
        <f>-DH$13*Assumptions!$V15</f>
        <v>-448.3849644</v>
      </c>
      <c r="DI16" s="49">
        <f>-DI$13*Assumptions!$V15</f>
        <v>-448.3849644</v>
      </c>
      <c r="DJ16" s="49">
        <f>-DJ$13*Assumptions!$V15</f>
        <v>-448.3849644</v>
      </c>
      <c r="DK16" s="49">
        <f>-DK$13*Assumptions!$V15</f>
        <v>-448.3849644</v>
      </c>
      <c r="DL16" s="49">
        <f>-DL$13*Assumptions!$V15</f>
        <v>-448.3849644</v>
      </c>
      <c r="DM16" s="49">
        <f>-DM$13*Assumptions!$V15</f>
        <v>-448.3849644</v>
      </c>
      <c r="DN16" s="49">
        <f>-DN$13*Assumptions!$V15</f>
        <v>-448.3849644</v>
      </c>
      <c r="DO16" s="49">
        <f>-DO$13*Assumptions!$V15</f>
        <v>-448.3849644</v>
      </c>
      <c r="DP16" s="49">
        <f>-DP$13*Assumptions!$V15</f>
        <v>-448.3849644</v>
      </c>
      <c r="DQ16" s="49">
        <f>-DQ$13*Assumptions!$V15</f>
        <v>-448.3849644</v>
      </c>
      <c r="DR16" s="49">
        <f>-DR$13*Assumptions!$V15</f>
        <v>-448.3849644</v>
      </c>
      <c r="DS16" s="49">
        <f>-DS$13*Assumptions!$V15</f>
        <v>-448.3849644</v>
      </c>
      <c r="DT16" s="49">
        <f>-DT$13*Assumptions!$V15</f>
        <v>-461.8365134</v>
      </c>
      <c r="DU16" s="49">
        <f>-DU$13*Assumptions!$V15</f>
        <v>-461.8365134</v>
      </c>
      <c r="DV16" s="49">
        <f>-DV$13*Assumptions!$V15</f>
        <v>-461.8365134</v>
      </c>
      <c r="DW16" s="49">
        <f>-DW$13*Assumptions!$V15</f>
        <v>-461.8365134</v>
      </c>
      <c r="DX16" s="49">
        <f>-DX$13*Assumptions!$V15</f>
        <v>-461.8365134</v>
      </c>
      <c r="DY16" s="49">
        <f>-DY$13*Assumptions!$V15</f>
        <v>-461.8365134</v>
      </c>
      <c r="DZ16" s="49">
        <f>-DZ$13*Assumptions!$V15</f>
        <v>-461.8365134</v>
      </c>
      <c r="EA16" s="49">
        <f>-EA$13*Assumptions!$V15</f>
        <v>-461.8365134</v>
      </c>
      <c r="EB16" s="49">
        <f>-EB$13*Assumptions!$V15</f>
        <v>-461.8365134</v>
      </c>
      <c r="EC16" s="49">
        <f>-EC$13*Assumptions!$V15</f>
        <v>-461.8365134</v>
      </c>
      <c r="ED16" s="49">
        <f>-ED$13*Assumptions!$V15</f>
        <v>-461.8365134</v>
      </c>
      <c r="EE16" s="49">
        <f>-EE$13*Assumptions!$V15</f>
        <v>-461.8365134</v>
      </c>
    </row>
    <row r="17" ht="15.75" customHeight="1">
      <c r="A17" s="1"/>
      <c r="B17" s="1"/>
      <c r="C17" s="1" t="str">
        <f>Assumptions!J16</f>
        <v>Concession</v>
      </c>
      <c r="D17" s="49">
        <f>-D$13*Assumptions!$V16</f>
        <v>-353.8565</v>
      </c>
      <c r="E17" s="49">
        <f>-E$13*Assumptions!$V16</f>
        <v>-353.8565</v>
      </c>
      <c r="F17" s="49">
        <f>-F$13*Assumptions!$V16</f>
        <v>-353.8565</v>
      </c>
      <c r="G17" s="49">
        <f>-G$13*Assumptions!$V16</f>
        <v>-353.8565</v>
      </c>
      <c r="H17" s="49">
        <f>-H$13*Assumptions!$V16</f>
        <v>-353.8565</v>
      </c>
      <c r="I17" s="49">
        <f>-I$13*Assumptions!$V16</f>
        <v>-353.8565</v>
      </c>
      <c r="J17" s="49">
        <f>-J$13*Assumptions!$V16</f>
        <v>-353.8565</v>
      </c>
      <c r="K17" s="49">
        <f>-K$13*Assumptions!$V16</f>
        <v>-353.8565</v>
      </c>
      <c r="L17" s="49">
        <f>-L$13*Assumptions!$V16</f>
        <v>-353.8565</v>
      </c>
      <c r="M17" s="49">
        <f>-M$13*Assumptions!$V16</f>
        <v>-353.8565</v>
      </c>
      <c r="N17" s="49">
        <f>-N$13*Assumptions!$V16</f>
        <v>-353.8565</v>
      </c>
      <c r="O17" s="49">
        <f>-O$13*Assumptions!$V16</f>
        <v>-353.8565</v>
      </c>
      <c r="P17" s="49">
        <f>-P$13*Assumptions!$V16</f>
        <v>-360.93363</v>
      </c>
      <c r="Q17" s="49">
        <f>-Q$13*Assumptions!$V16</f>
        <v>-360.93363</v>
      </c>
      <c r="R17" s="49">
        <f>-R$13*Assumptions!$V16</f>
        <v>-360.93363</v>
      </c>
      <c r="S17" s="49">
        <f>-S$13*Assumptions!$V16</f>
        <v>-360.93363</v>
      </c>
      <c r="T17" s="49">
        <f>-T$13*Assumptions!$V16</f>
        <v>-360.93363</v>
      </c>
      <c r="U17" s="49">
        <f>-U$13*Assumptions!$V16</f>
        <v>-360.93363</v>
      </c>
      <c r="V17" s="49">
        <f>-V$13*Assumptions!$V16</f>
        <v>-360.93363</v>
      </c>
      <c r="W17" s="49">
        <f>-W$13*Assumptions!$V16</f>
        <v>-360.93363</v>
      </c>
      <c r="X17" s="49">
        <f>-X$13*Assumptions!$V16</f>
        <v>-360.93363</v>
      </c>
      <c r="Y17" s="49">
        <f>-Y$13*Assumptions!$V16</f>
        <v>-360.93363</v>
      </c>
      <c r="Z17" s="49">
        <f>-Z$13*Assumptions!$V16</f>
        <v>-360.93363</v>
      </c>
      <c r="AA17" s="49">
        <f>-AA$13*Assumptions!$V16</f>
        <v>-360.93363</v>
      </c>
      <c r="AB17" s="49">
        <f>-AB$13*Assumptions!$V16</f>
        <v>-368.1523026</v>
      </c>
      <c r="AC17" s="49">
        <f>-AC$13*Assumptions!$V16</f>
        <v>-368.1523026</v>
      </c>
      <c r="AD17" s="49">
        <f>-AD$13*Assumptions!$V16</f>
        <v>-368.1523026</v>
      </c>
      <c r="AE17" s="49">
        <f>-AE$13*Assumptions!$V16</f>
        <v>-368.1523026</v>
      </c>
      <c r="AF17" s="49">
        <f>-AF$13*Assumptions!$V16</f>
        <v>-368.1523026</v>
      </c>
      <c r="AG17" s="49">
        <f>-AG$13*Assumptions!$V16</f>
        <v>-368.1523026</v>
      </c>
      <c r="AH17" s="49">
        <f>-AH$13*Assumptions!$V16</f>
        <v>-368.1523026</v>
      </c>
      <c r="AI17" s="49">
        <f>-AI$13*Assumptions!$V16</f>
        <v>-368.1523026</v>
      </c>
      <c r="AJ17" s="49">
        <f>-AJ$13*Assumptions!$V16</f>
        <v>-368.1523026</v>
      </c>
      <c r="AK17" s="49">
        <f>-AK$13*Assumptions!$V16</f>
        <v>-368.1523026</v>
      </c>
      <c r="AL17" s="49">
        <f>-AL$13*Assumptions!$V16</f>
        <v>-368.1523026</v>
      </c>
      <c r="AM17" s="49">
        <f>-AM$13*Assumptions!$V16</f>
        <v>-368.1523026</v>
      </c>
      <c r="AN17" s="49">
        <f>-AN$13*Assumptions!$V16</f>
        <v>-375.5153487</v>
      </c>
      <c r="AO17" s="49">
        <f>-AO$13*Assumptions!$V16</f>
        <v>-375.5153487</v>
      </c>
      <c r="AP17" s="49">
        <f>-AP$13*Assumptions!$V16</f>
        <v>-375.5153487</v>
      </c>
      <c r="AQ17" s="49">
        <f>-AQ$13*Assumptions!$V16</f>
        <v>-375.5153487</v>
      </c>
      <c r="AR17" s="49">
        <f>-AR$13*Assumptions!$V16</f>
        <v>-375.5153487</v>
      </c>
      <c r="AS17" s="49">
        <f>-AS$13*Assumptions!$V16</f>
        <v>-375.5153487</v>
      </c>
      <c r="AT17" s="49">
        <f>-AT$13*Assumptions!$V16</f>
        <v>-375.5153487</v>
      </c>
      <c r="AU17" s="49">
        <f>-AU$13*Assumptions!$V16</f>
        <v>-375.5153487</v>
      </c>
      <c r="AV17" s="49">
        <f>-AV$13*Assumptions!$V16</f>
        <v>-375.5153487</v>
      </c>
      <c r="AW17" s="49">
        <f>-AW$13*Assumptions!$V16</f>
        <v>-375.5153487</v>
      </c>
      <c r="AX17" s="49">
        <f>-AX$13*Assumptions!$V16</f>
        <v>-375.5153487</v>
      </c>
      <c r="AY17" s="49">
        <f>-AY$13*Assumptions!$V16</f>
        <v>-375.5153487</v>
      </c>
      <c r="AZ17" s="49">
        <f>-AZ$13*Assumptions!$V16</f>
        <v>-386.7808091</v>
      </c>
      <c r="BA17" s="49">
        <f>-BA$13*Assumptions!$V16</f>
        <v>-386.7808091</v>
      </c>
      <c r="BB17" s="49">
        <f>-BB$13*Assumptions!$V16</f>
        <v>-386.7808091</v>
      </c>
      <c r="BC17" s="49">
        <f>-BC$13*Assumptions!$V16</f>
        <v>-386.7808091</v>
      </c>
      <c r="BD17" s="49">
        <f>-BD$13*Assumptions!$V16</f>
        <v>-386.7808091</v>
      </c>
      <c r="BE17" s="49">
        <f>-BE$13*Assumptions!$V16</f>
        <v>-386.7808091</v>
      </c>
      <c r="BF17" s="49">
        <f>-BF$13*Assumptions!$V16</f>
        <v>-386.7808091</v>
      </c>
      <c r="BG17" s="49">
        <f>-BG$13*Assumptions!$V16</f>
        <v>-386.7808091</v>
      </c>
      <c r="BH17" s="49">
        <f>-BH$13*Assumptions!$V16</f>
        <v>-386.7808091</v>
      </c>
      <c r="BI17" s="49">
        <f>-BI$13*Assumptions!$V16</f>
        <v>-386.7808091</v>
      </c>
      <c r="BJ17" s="49">
        <f>-BJ$13*Assumptions!$V16</f>
        <v>-386.7808091</v>
      </c>
      <c r="BK17" s="49">
        <f>-BK$13*Assumptions!$V16</f>
        <v>-386.7808091</v>
      </c>
      <c r="BL17" s="49">
        <f>-BL$13*Assumptions!$V16</f>
        <v>-398.3842334</v>
      </c>
      <c r="BM17" s="49">
        <f>-BM$13*Assumptions!$V16</f>
        <v>-398.3842334</v>
      </c>
      <c r="BN17" s="49">
        <f>-BN$13*Assumptions!$V16</f>
        <v>-398.3842334</v>
      </c>
      <c r="BO17" s="49">
        <f>-BO$13*Assumptions!$V16</f>
        <v>-398.3842334</v>
      </c>
      <c r="BP17" s="49">
        <f>-BP$13*Assumptions!$V16</f>
        <v>-398.3842334</v>
      </c>
      <c r="BQ17" s="49">
        <f>-BQ$13*Assumptions!$V16</f>
        <v>-398.3842334</v>
      </c>
      <c r="BR17" s="49">
        <f>-BR$13*Assumptions!$V16</f>
        <v>-398.3842334</v>
      </c>
      <c r="BS17" s="49">
        <f>-BS$13*Assumptions!$V16</f>
        <v>-398.3842334</v>
      </c>
      <c r="BT17" s="49">
        <f>-BT$13*Assumptions!$V16</f>
        <v>-398.3842334</v>
      </c>
      <c r="BU17" s="49">
        <f>-BU$13*Assumptions!$V16</f>
        <v>-398.3842334</v>
      </c>
      <c r="BV17" s="49">
        <f>-BV$13*Assumptions!$V16</f>
        <v>-398.3842334</v>
      </c>
      <c r="BW17" s="49">
        <f>-BW$13*Assumptions!$V16</f>
        <v>-398.3842334</v>
      </c>
      <c r="BX17" s="49">
        <f>-BX$13*Assumptions!$V16</f>
        <v>-410.3357604</v>
      </c>
      <c r="BY17" s="49">
        <f>-BY$13*Assumptions!$V16</f>
        <v>-410.3357604</v>
      </c>
      <c r="BZ17" s="49">
        <f>-BZ$13*Assumptions!$V16</f>
        <v>-410.3357604</v>
      </c>
      <c r="CA17" s="49">
        <f>-CA$13*Assumptions!$V16</f>
        <v>-410.3357604</v>
      </c>
      <c r="CB17" s="49">
        <f>-CB$13*Assumptions!$V16</f>
        <v>-410.3357604</v>
      </c>
      <c r="CC17" s="49">
        <f>-CC$13*Assumptions!$V16</f>
        <v>-410.3357604</v>
      </c>
      <c r="CD17" s="49">
        <f>-CD$13*Assumptions!$V16</f>
        <v>-410.3357604</v>
      </c>
      <c r="CE17" s="49">
        <f>-CE$13*Assumptions!$V16</f>
        <v>-410.3357604</v>
      </c>
      <c r="CF17" s="49">
        <f>-CF$13*Assumptions!$V16</f>
        <v>-410.3357604</v>
      </c>
      <c r="CG17" s="49">
        <f>-CG$13*Assumptions!$V16</f>
        <v>-410.3357604</v>
      </c>
      <c r="CH17" s="49">
        <f>-CH$13*Assumptions!$V16</f>
        <v>-410.3357604</v>
      </c>
      <c r="CI17" s="49">
        <f>-CI$13*Assumptions!$V16</f>
        <v>-410.3357604</v>
      </c>
      <c r="CJ17" s="49">
        <f>-CJ$13*Assumptions!$V16</f>
        <v>-422.6458332</v>
      </c>
      <c r="CK17" s="49">
        <f>-CK$13*Assumptions!$V16</f>
        <v>-422.6458332</v>
      </c>
      <c r="CL17" s="49">
        <f>-CL$13*Assumptions!$V16</f>
        <v>-422.6458332</v>
      </c>
      <c r="CM17" s="49">
        <f>-CM$13*Assumptions!$V16</f>
        <v>-422.6458332</v>
      </c>
      <c r="CN17" s="49">
        <f>-CN$13*Assumptions!$V16</f>
        <v>-422.6458332</v>
      </c>
      <c r="CO17" s="49">
        <f>-CO$13*Assumptions!$V16</f>
        <v>-422.6458332</v>
      </c>
      <c r="CP17" s="49">
        <f>-CP$13*Assumptions!$V16</f>
        <v>-422.6458332</v>
      </c>
      <c r="CQ17" s="49">
        <f>-CQ$13*Assumptions!$V16</f>
        <v>-422.6458332</v>
      </c>
      <c r="CR17" s="49">
        <f>-CR$13*Assumptions!$V16</f>
        <v>-422.6458332</v>
      </c>
      <c r="CS17" s="49">
        <f>-CS$13*Assumptions!$V16</f>
        <v>-422.6458332</v>
      </c>
      <c r="CT17" s="49">
        <f>-CT$13*Assumptions!$V16</f>
        <v>-422.6458332</v>
      </c>
      <c r="CU17" s="49">
        <f>-CU$13*Assumptions!$V16</f>
        <v>-422.6458332</v>
      </c>
      <c r="CV17" s="49">
        <f>-CV$13*Assumptions!$V16</f>
        <v>-435.3252082</v>
      </c>
      <c r="CW17" s="49">
        <f>-CW$13*Assumptions!$V16</f>
        <v>-435.3252082</v>
      </c>
      <c r="CX17" s="49">
        <f>-CX$13*Assumptions!$V16</f>
        <v>-435.3252082</v>
      </c>
      <c r="CY17" s="49">
        <f>-CY$13*Assumptions!$V16</f>
        <v>-435.3252082</v>
      </c>
      <c r="CZ17" s="49">
        <f>-CZ$13*Assumptions!$V16</f>
        <v>-435.3252082</v>
      </c>
      <c r="DA17" s="49">
        <f>-DA$13*Assumptions!$V16</f>
        <v>-435.3252082</v>
      </c>
      <c r="DB17" s="49">
        <f>-DB$13*Assumptions!$V16</f>
        <v>-435.3252082</v>
      </c>
      <c r="DC17" s="49">
        <f>-DC$13*Assumptions!$V16</f>
        <v>-435.3252082</v>
      </c>
      <c r="DD17" s="49">
        <f>-DD$13*Assumptions!$V16</f>
        <v>-435.3252082</v>
      </c>
      <c r="DE17" s="49">
        <f>-DE$13*Assumptions!$V16</f>
        <v>-435.3252082</v>
      </c>
      <c r="DF17" s="49">
        <f>-DF$13*Assumptions!$V16</f>
        <v>-435.3252082</v>
      </c>
      <c r="DG17" s="49">
        <f>-DG$13*Assumptions!$V16</f>
        <v>-435.3252082</v>
      </c>
      <c r="DH17" s="49">
        <f>-DH$13*Assumptions!$V16</f>
        <v>-448.3849644</v>
      </c>
      <c r="DI17" s="49">
        <f>-DI$13*Assumptions!$V16</f>
        <v>-448.3849644</v>
      </c>
      <c r="DJ17" s="49">
        <f>-DJ$13*Assumptions!$V16</f>
        <v>-448.3849644</v>
      </c>
      <c r="DK17" s="49">
        <f>-DK$13*Assumptions!$V16</f>
        <v>-448.3849644</v>
      </c>
      <c r="DL17" s="49">
        <f>-DL$13*Assumptions!$V16</f>
        <v>-448.3849644</v>
      </c>
      <c r="DM17" s="49">
        <f>-DM$13*Assumptions!$V16</f>
        <v>-448.3849644</v>
      </c>
      <c r="DN17" s="49">
        <f>-DN$13*Assumptions!$V16</f>
        <v>-448.3849644</v>
      </c>
      <c r="DO17" s="49">
        <f>-DO$13*Assumptions!$V16</f>
        <v>-448.3849644</v>
      </c>
      <c r="DP17" s="49">
        <f>-DP$13*Assumptions!$V16</f>
        <v>-448.3849644</v>
      </c>
      <c r="DQ17" s="49">
        <f>-DQ$13*Assumptions!$V16</f>
        <v>-448.3849644</v>
      </c>
      <c r="DR17" s="49">
        <f>-DR$13*Assumptions!$V16</f>
        <v>-448.3849644</v>
      </c>
      <c r="DS17" s="49">
        <f>-DS$13*Assumptions!$V16</f>
        <v>-448.3849644</v>
      </c>
      <c r="DT17" s="49">
        <f>-DT$13*Assumptions!$V16</f>
        <v>-461.8365134</v>
      </c>
      <c r="DU17" s="49">
        <f>-DU$13*Assumptions!$V16</f>
        <v>-461.8365134</v>
      </c>
      <c r="DV17" s="49">
        <f>-DV$13*Assumptions!$V16</f>
        <v>-461.8365134</v>
      </c>
      <c r="DW17" s="49">
        <f>-DW$13*Assumptions!$V16</f>
        <v>-461.8365134</v>
      </c>
      <c r="DX17" s="49">
        <f>-DX$13*Assumptions!$V16</f>
        <v>-461.8365134</v>
      </c>
      <c r="DY17" s="49">
        <f>-DY$13*Assumptions!$V16</f>
        <v>-461.8365134</v>
      </c>
      <c r="DZ17" s="49">
        <f>-DZ$13*Assumptions!$V16</f>
        <v>-461.8365134</v>
      </c>
      <c r="EA17" s="49">
        <f>-EA$13*Assumptions!$V16</f>
        <v>-461.8365134</v>
      </c>
      <c r="EB17" s="49">
        <f>-EB$13*Assumptions!$V16</f>
        <v>-461.8365134</v>
      </c>
      <c r="EC17" s="49">
        <f>-EC$13*Assumptions!$V16</f>
        <v>-461.8365134</v>
      </c>
      <c r="ED17" s="49">
        <f>-ED$13*Assumptions!$V16</f>
        <v>-461.8365134</v>
      </c>
      <c r="EE17" s="49">
        <f>-EE$13*Assumptions!$V16</f>
        <v>-461.8365134</v>
      </c>
    </row>
    <row r="18" ht="15.75" customHeight="1">
      <c r="A18" s="1"/>
      <c r="B18" s="6"/>
      <c r="C18" s="56" t="s">
        <v>74</v>
      </c>
      <c r="D18" s="201">
        <f t="shared" ref="D18:EE18" si="4">D13+D15+D16+D17</f>
        <v>32908.6545</v>
      </c>
      <c r="E18" s="201">
        <f t="shared" si="4"/>
        <v>32908.6545</v>
      </c>
      <c r="F18" s="201">
        <f t="shared" si="4"/>
        <v>32908.6545</v>
      </c>
      <c r="G18" s="201">
        <f t="shared" si="4"/>
        <v>32908.6545</v>
      </c>
      <c r="H18" s="201">
        <f t="shared" si="4"/>
        <v>32908.6545</v>
      </c>
      <c r="I18" s="201">
        <f t="shared" si="4"/>
        <v>32908.6545</v>
      </c>
      <c r="J18" s="201">
        <f t="shared" si="4"/>
        <v>32908.6545</v>
      </c>
      <c r="K18" s="201">
        <f t="shared" si="4"/>
        <v>32908.6545</v>
      </c>
      <c r="L18" s="201">
        <f t="shared" si="4"/>
        <v>32908.6545</v>
      </c>
      <c r="M18" s="201">
        <f t="shared" si="4"/>
        <v>32908.6545</v>
      </c>
      <c r="N18" s="201">
        <f t="shared" si="4"/>
        <v>32908.6545</v>
      </c>
      <c r="O18" s="201">
        <f t="shared" si="4"/>
        <v>32908.6545</v>
      </c>
      <c r="P18" s="201">
        <f t="shared" si="4"/>
        <v>34649.62848</v>
      </c>
      <c r="Q18" s="201">
        <f t="shared" si="4"/>
        <v>34649.62848</v>
      </c>
      <c r="R18" s="201">
        <f t="shared" si="4"/>
        <v>34649.62848</v>
      </c>
      <c r="S18" s="201">
        <f t="shared" si="4"/>
        <v>34649.62848</v>
      </c>
      <c r="T18" s="201">
        <f t="shared" si="4"/>
        <v>34649.62848</v>
      </c>
      <c r="U18" s="201">
        <f t="shared" si="4"/>
        <v>34649.62848</v>
      </c>
      <c r="V18" s="201">
        <f t="shared" si="4"/>
        <v>34649.62848</v>
      </c>
      <c r="W18" s="201">
        <f t="shared" si="4"/>
        <v>34649.62848</v>
      </c>
      <c r="X18" s="201">
        <f t="shared" si="4"/>
        <v>34649.62848</v>
      </c>
      <c r="Y18" s="201">
        <f t="shared" si="4"/>
        <v>34649.62848</v>
      </c>
      <c r="Z18" s="201">
        <f t="shared" si="4"/>
        <v>34649.62848</v>
      </c>
      <c r="AA18" s="201">
        <f t="shared" si="4"/>
        <v>34649.62848</v>
      </c>
      <c r="AB18" s="201">
        <f t="shared" si="4"/>
        <v>35342.62105</v>
      </c>
      <c r="AC18" s="201">
        <f t="shared" si="4"/>
        <v>35342.62105</v>
      </c>
      <c r="AD18" s="201">
        <f t="shared" si="4"/>
        <v>35342.62105</v>
      </c>
      <c r="AE18" s="201">
        <f t="shared" si="4"/>
        <v>35342.62105</v>
      </c>
      <c r="AF18" s="201">
        <f t="shared" si="4"/>
        <v>35342.62105</v>
      </c>
      <c r="AG18" s="201">
        <f t="shared" si="4"/>
        <v>35342.62105</v>
      </c>
      <c r="AH18" s="201">
        <f t="shared" si="4"/>
        <v>35342.62105</v>
      </c>
      <c r="AI18" s="201">
        <f t="shared" si="4"/>
        <v>35342.62105</v>
      </c>
      <c r="AJ18" s="201">
        <f t="shared" si="4"/>
        <v>35342.62105</v>
      </c>
      <c r="AK18" s="201">
        <f t="shared" si="4"/>
        <v>35342.62105</v>
      </c>
      <c r="AL18" s="201">
        <f t="shared" si="4"/>
        <v>35342.62105</v>
      </c>
      <c r="AM18" s="201">
        <f t="shared" si="4"/>
        <v>35342.62105</v>
      </c>
      <c r="AN18" s="201">
        <f t="shared" si="4"/>
        <v>36049.47347</v>
      </c>
      <c r="AO18" s="201">
        <f t="shared" si="4"/>
        <v>36049.47347</v>
      </c>
      <c r="AP18" s="201">
        <f t="shared" si="4"/>
        <v>36049.47347</v>
      </c>
      <c r="AQ18" s="201">
        <f t="shared" si="4"/>
        <v>36049.47347</v>
      </c>
      <c r="AR18" s="201">
        <f t="shared" si="4"/>
        <v>36049.47347</v>
      </c>
      <c r="AS18" s="201">
        <f t="shared" si="4"/>
        <v>36049.47347</v>
      </c>
      <c r="AT18" s="201">
        <f t="shared" si="4"/>
        <v>36049.47347</v>
      </c>
      <c r="AU18" s="201">
        <f t="shared" si="4"/>
        <v>36049.47347</v>
      </c>
      <c r="AV18" s="201">
        <f t="shared" si="4"/>
        <v>36049.47347</v>
      </c>
      <c r="AW18" s="201">
        <f t="shared" si="4"/>
        <v>36049.47347</v>
      </c>
      <c r="AX18" s="201">
        <f t="shared" si="4"/>
        <v>36049.47347</v>
      </c>
      <c r="AY18" s="201">
        <f t="shared" si="4"/>
        <v>36049.47347</v>
      </c>
      <c r="AZ18" s="201">
        <f t="shared" si="4"/>
        <v>37130.95767</v>
      </c>
      <c r="BA18" s="201">
        <f t="shared" si="4"/>
        <v>37130.95767</v>
      </c>
      <c r="BB18" s="201">
        <f t="shared" si="4"/>
        <v>37130.95767</v>
      </c>
      <c r="BC18" s="201">
        <f t="shared" si="4"/>
        <v>37130.95767</v>
      </c>
      <c r="BD18" s="201">
        <f t="shared" si="4"/>
        <v>37130.95767</v>
      </c>
      <c r="BE18" s="201">
        <f t="shared" si="4"/>
        <v>37130.95767</v>
      </c>
      <c r="BF18" s="201">
        <f t="shared" si="4"/>
        <v>37130.95767</v>
      </c>
      <c r="BG18" s="201">
        <f t="shared" si="4"/>
        <v>37130.95767</v>
      </c>
      <c r="BH18" s="201">
        <f t="shared" si="4"/>
        <v>37130.95767</v>
      </c>
      <c r="BI18" s="201">
        <f t="shared" si="4"/>
        <v>37130.95767</v>
      </c>
      <c r="BJ18" s="201">
        <f t="shared" si="4"/>
        <v>37130.95767</v>
      </c>
      <c r="BK18" s="201">
        <f t="shared" si="4"/>
        <v>37130.95767</v>
      </c>
      <c r="BL18" s="201">
        <f t="shared" si="4"/>
        <v>38244.8864</v>
      </c>
      <c r="BM18" s="201">
        <f t="shared" si="4"/>
        <v>38244.8864</v>
      </c>
      <c r="BN18" s="201">
        <f t="shared" si="4"/>
        <v>38244.8864</v>
      </c>
      <c r="BO18" s="201">
        <f t="shared" si="4"/>
        <v>38244.8864</v>
      </c>
      <c r="BP18" s="201">
        <f t="shared" si="4"/>
        <v>38244.8864</v>
      </c>
      <c r="BQ18" s="201">
        <f t="shared" si="4"/>
        <v>38244.8864</v>
      </c>
      <c r="BR18" s="201">
        <f t="shared" si="4"/>
        <v>38244.8864</v>
      </c>
      <c r="BS18" s="201">
        <f t="shared" si="4"/>
        <v>38244.8864</v>
      </c>
      <c r="BT18" s="201">
        <f t="shared" si="4"/>
        <v>38244.8864</v>
      </c>
      <c r="BU18" s="201">
        <f t="shared" si="4"/>
        <v>38244.8864</v>
      </c>
      <c r="BV18" s="201">
        <f t="shared" si="4"/>
        <v>38244.8864</v>
      </c>
      <c r="BW18" s="201">
        <f t="shared" si="4"/>
        <v>38244.8864</v>
      </c>
      <c r="BX18" s="201">
        <f t="shared" si="4"/>
        <v>39392.233</v>
      </c>
      <c r="BY18" s="201">
        <f t="shared" si="4"/>
        <v>39392.233</v>
      </c>
      <c r="BZ18" s="201">
        <f t="shared" si="4"/>
        <v>39392.233</v>
      </c>
      <c r="CA18" s="201">
        <f t="shared" si="4"/>
        <v>39392.233</v>
      </c>
      <c r="CB18" s="201">
        <f t="shared" si="4"/>
        <v>39392.233</v>
      </c>
      <c r="CC18" s="201">
        <f t="shared" si="4"/>
        <v>39392.233</v>
      </c>
      <c r="CD18" s="201">
        <f t="shared" si="4"/>
        <v>39392.233</v>
      </c>
      <c r="CE18" s="201">
        <f t="shared" si="4"/>
        <v>39392.233</v>
      </c>
      <c r="CF18" s="201">
        <f t="shared" si="4"/>
        <v>39392.233</v>
      </c>
      <c r="CG18" s="201">
        <f t="shared" si="4"/>
        <v>39392.233</v>
      </c>
      <c r="CH18" s="201">
        <f t="shared" si="4"/>
        <v>39392.233</v>
      </c>
      <c r="CI18" s="201">
        <f t="shared" si="4"/>
        <v>39392.233</v>
      </c>
      <c r="CJ18" s="201">
        <f t="shared" si="4"/>
        <v>40573.99999</v>
      </c>
      <c r="CK18" s="201">
        <f t="shared" si="4"/>
        <v>40573.99999</v>
      </c>
      <c r="CL18" s="201">
        <f t="shared" si="4"/>
        <v>40573.99999</v>
      </c>
      <c r="CM18" s="201">
        <f t="shared" si="4"/>
        <v>40573.99999</v>
      </c>
      <c r="CN18" s="201">
        <f t="shared" si="4"/>
        <v>40573.99999</v>
      </c>
      <c r="CO18" s="201">
        <f t="shared" si="4"/>
        <v>40573.99999</v>
      </c>
      <c r="CP18" s="201">
        <f t="shared" si="4"/>
        <v>40573.99999</v>
      </c>
      <c r="CQ18" s="201">
        <f t="shared" si="4"/>
        <v>40573.99999</v>
      </c>
      <c r="CR18" s="201">
        <f t="shared" si="4"/>
        <v>40573.99999</v>
      </c>
      <c r="CS18" s="201">
        <f t="shared" si="4"/>
        <v>40573.99999</v>
      </c>
      <c r="CT18" s="201">
        <f t="shared" si="4"/>
        <v>40573.99999</v>
      </c>
      <c r="CU18" s="201">
        <f t="shared" si="4"/>
        <v>40573.99999</v>
      </c>
      <c r="CV18" s="201">
        <f t="shared" si="4"/>
        <v>41791.21999</v>
      </c>
      <c r="CW18" s="201">
        <f t="shared" si="4"/>
        <v>41791.21999</v>
      </c>
      <c r="CX18" s="201">
        <f t="shared" si="4"/>
        <v>41791.21999</v>
      </c>
      <c r="CY18" s="201">
        <f t="shared" si="4"/>
        <v>41791.21999</v>
      </c>
      <c r="CZ18" s="201">
        <f t="shared" si="4"/>
        <v>41791.21999</v>
      </c>
      <c r="DA18" s="201">
        <f t="shared" si="4"/>
        <v>41791.21999</v>
      </c>
      <c r="DB18" s="201">
        <f t="shared" si="4"/>
        <v>41791.21999</v>
      </c>
      <c r="DC18" s="201">
        <f t="shared" si="4"/>
        <v>41791.21999</v>
      </c>
      <c r="DD18" s="201">
        <f t="shared" si="4"/>
        <v>41791.21999</v>
      </c>
      <c r="DE18" s="201">
        <f t="shared" si="4"/>
        <v>41791.21999</v>
      </c>
      <c r="DF18" s="201">
        <f t="shared" si="4"/>
        <v>41791.21999</v>
      </c>
      <c r="DG18" s="201">
        <f t="shared" si="4"/>
        <v>41791.21999</v>
      </c>
      <c r="DH18" s="201">
        <f t="shared" si="4"/>
        <v>41699.80169</v>
      </c>
      <c r="DI18" s="201">
        <f t="shared" si="4"/>
        <v>41699.80169</v>
      </c>
      <c r="DJ18" s="201">
        <f t="shared" si="4"/>
        <v>41699.80169</v>
      </c>
      <c r="DK18" s="201">
        <f t="shared" si="4"/>
        <v>41699.80169</v>
      </c>
      <c r="DL18" s="201">
        <f t="shared" si="4"/>
        <v>41699.80169</v>
      </c>
      <c r="DM18" s="201">
        <f t="shared" si="4"/>
        <v>41699.80169</v>
      </c>
      <c r="DN18" s="201">
        <f t="shared" si="4"/>
        <v>41699.80169</v>
      </c>
      <c r="DO18" s="201">
        <f t="shared" si="4"/>
        <v>41699.80169</v>
      </c>
      <c r="DP18" s="201">
        <f t="shared" si="4"/>
        <v>41699.80169</v>
      </c>
      <c r="DQ18" s="201">
        <f t="shared" si="4"/>
        <v>41699.80169</v>
      </c>
      <c r="DR18" s="201">
        <f t="shared" si="4"/>
        <v>41699.80169</v>
      </c>
      <c r="DS18" s="201">
        <f t="shared" si="4"/>
        <v>41699.80169</v>
      </c>
      <c r="DT18" s="201">
        <f t="shared" si="4"/>
        <v>44336.30528</v>
      </c>
      <c r="DU18" s="201">
        <f t="shared" si="4"/>
        <v>44336.30528</v>
      </c>
      <c r="DV18" s="201">
        <f t="shared" si="4"/>
        <v>44336.30528</v>
      </c>
      <c r="DW18" s="201">
        <f t="shared" si="4"/>
        <v>44336.30528</v>
      </c>
      <c r="DX18" s="201">
        <f t="shared" si="4"/>
        <v>44336.30528</v>
      </c>
      <c r="DY18" s="201">
        <f t="shared" si="4"/>
        <v>44336.30528</v>
      </c>
      <c r="DZ18" s="201">
        <f t="shared" si="4"/>
        <v>44336.30528</v>
      </c>
      <c r="EA18" s="201">
        <f t="shared" si="4"/>
        <v>44336.30528</v>
      </c>
      <c r="EB18" s="201">
        <f t="shared" si="4"/>
        <v>44336.30528</v>
      </c>
      <c r="EC18" s="201">
        <f t="shared" si="4"/>
        <v>44336.30528</v>
      </c>
      <c r="ED18" s="201">
        <f t="shared" si="4"/>
        <v>44336.30528</v>
      </c>
      <c r="EE18" s="201">
        <f t="shared" si="4"/>
        <v>44336.30528</v>
      </c>
    </row>
    <row r="19" ht="15.75" customHeight="1">
      <c r="A19" s="1"/>
      <c r="B19" s="1"/>
      <c r="C19" s="1" t="str">
        <f>Assumptions!J19</f>
        <v>Other Income</v>
      </c>
      <c r="D19" s="49">
        <f t="array" ref="D19">IF(D$2=1,Assumptions!$X19/12,(SUMIF($D$2:$EE$2,D$2-1,$D19:$EE19)/12)*(1+XLOOKUP(D$2,Assumptions!$C$94:$M$94,Assumptions!$C$96:$M$96)))</f>
        <v>1030</v>
      </c>
      <c r="E19" s="49">
        <f t="array" ref="E19">IF(E$2=1,Assumptions!$X19/12,(SUMIF($D$2:$EE$2,E$2-1,$D19:$EE19)/12)*(1+XLOOKUP(E$2,Assumptions!$C$94:$M$94,Assumptions!$C$96:$M$96)))</f>
        <v>1030</v>
      </c>
      <c r="F19" s="49">
        <f t="array" ref="F19">IF(F$2=1,Assumptions!$X19/12,(SUMIF($D$2:$EE$2,F$2-1,$D19:$EE19)/12)*(1+XLOOKUP(F$2,Assumptions!$C$94:$M$94,Assumptions!$C$96:$M$96)))</f>
        <v>1030</v>
      </c>
      <c r="G19" s="49">
        <f t="array" ref="G19">IF(G$2=1,Assumptions!$X19/12,(SUMIF($D$2:$EE$2,G$2-1,$D19:$EE19)/12)*(1+XLOOKUP(G$2,Assumptions!$C$94:$M$94,Assumptions!$C$96:$M$96)))</f>
        <v>1030</v>
      </c>
      <c r="H19" s="49">
        <f t="array" ref="H19">IF(H$2=1,Assumptions!$X19/12,(SUMIF($D$2:$EE$2,H$2-1,$D19:$EE19)/12)*(1+XLOOKUP(H$2,Assumptions!$C$94:$M$94,Assumptions!$C$96:$M$96)))</f>
        <v>1030</v>
      </c>
      <c r="I19" s="49">
        <f t="array" ref="I19">IF(I$2=1,Assumptions!$X19/12,(SUMIF($D$2:$EE$2,I$2-1,$D19:$EE19)/12)*(1+XLOOKUP(I$2,Assumptions!$C$94:$M$94,Assumptions!$C$96:$M$96)))</f>
        <v>1030</v>
      </c>
      <c r="J19" s="49">
        <f t="array" ref="J19">IF(J$2=1,Assumptions!$X19/12,(SUMIF($D$2:$EE$2,J$2-1,$D19:$EE19)/12)*(1+XLOOKUP(J$2,Assumptions!$C$94:$M$94,Assumptions!$C$96:$M$96)))</f>
        <v>1030</v>
      </c>
      <c r="K19" s="49">
        <f t="array" ref="K19">IF(K$2=1,Assumptions!$X19/12,(SUMIF($D$2:$EE$2,K$2-1,$D19:$EE19)/12)*(1+XLOOKUP(K$2,Assumptions!$C$94:$M$94,Assumptions!$C$96:$M$96)))</f>
        <v>1030</v>
      </c>
      <c r="L19" s="49">
        <f t="array" ref="L19">IF(L$2=1,Assumptions!$X19/12,(SUMIF($D$2:$EE$2,L$2-1,$D19:$EE19)/12)*(1+XLOOKUP(L$2,Assumptions!$C$94:$M$94,Assumptions!$C$96:$M$96)))</f>
        <v>1030</v>
      </c>
      <c r="M19" s="49">
        <f t="array" ref="M19">IF(M$2=1,Assumptions!$X19/12,(SUMIF($D$2:$EE$2,M$2-1,$D19:$EE19)/12)*(1+XLOOKUP(M$2,Assumptions!$C$94:$M$94,Assumptions!$C$96:$M$96)))</f>
        <v>1030</v>
      </c>
      <c r="N19" s="49">
        <f t="array" ref="N19">IF(N$2=1,Assumptions!$X19/12,(SUMIF($D$2:$EE$2,N$2-1,$D19:$EE19)/12)*(1+XLOOKUP(N$2,Assumptions!$C$94:$M$94,Assumptions!$C$96:$M$96)))</f>
        <v>1030</v>
      </c>
      <c r="O19" s="49">
        <f t="array" ref="O19">IF(O$2=1,Assumptions!$X19/12,(SUMIF($D$2:$EE$2,O$2-1,$D19:$EE19)/12)*(1+XLOOKUP(O$2,Assumptions!$C$94:$M$94,Assumptions!$C$96:$M$96)))</f>
        <v>1030</v>
      </c>
      <c r="P19" s="49">
        <f t="array" ref="P19">IF(P$2=1,Assumptions!$X19/12,(SUMIF($D$2:$EE$2,P$2-1,$D19:$EE19)/12)*(1+XLOOKUP(P$2,Assumptions!$C$94:$M$94,Assumptions!$C$96:$M$96)))</f>
        <v>1060.9</v>
      </c>
      <c r="Q19" s="49">
        <f t="array" ref="Q19">IF(Q$2=1,Assumptions!$X19/12,(SUMIF($D$2:$EE$2,Q$2-1,$D19:$EE19)/12)*(1+XLOOKUP(Q$2,Assumptions!$C$94:$M$94,Assumptions!$C$96:$M$96)))</f>
        <v>1060.9</v>
      </c>
      <c r="R19" s="49">
        <f t="array" ref="R19">IF(R$2=1,Assumptions!$X19/12,(SUMIF($D$2:$EE$2,R$2-1,$D19:$EE19)/12)*(1+XLOOKUP(R$2,Assumptions!$C$94:$M$94,Assumptions!$C$96:$M$96)))</f>
        <v>1060.9</v>
      </c>
      <c r="S19" s="49">
        <f t="array" ref="S19">IF(S$2=1,Assumptions!$X19/12,(SUMIF($D$2:$EE$2,S$2-1,$D19:$EE19)/12)*(1+XLOOKUP(S$2,Assumptions!$C$94:$M$94,Assumptions!$C$96:$M$96)))</f>
        <v>1060.9</v>
      </c>
      <c r="T19" s="49">
        <f t="array" ref="T19">IF(T$2=1,Assumptions!$X19/12,(SUMIF($D$2:$EE$2,T$2-1,$D19:$EE19)/12)*(1+XLOOKUP(T$2,Assumptions!$C$94:$M$94,Assumptions!$C$96:$M$96)))</f>
        <v>1060.9</v>
      </c>
      <c r="U19" s="49">
        <f t="array" ref="U19">IF(U$2=1,Assumptions!$X19/12,(SUMIF($D$2:$EE$2,U$2-1,$D19:$EE19)/12)*(1+XLOOKUP(U$2,Assumptions!$C$94:$M$94,Assumptions!$C$96:$M$96)))</f>
        <v>1060.9</v>
      </c>
      <c r="V19" s="49">
        <f t="array" ref="V19">IF(V$2=1,Assumptions!$X19/12,(SUMIF($D$2:$EE$2,V$2-1,$D19:$EE19)/12)*(1+XLOOKUP(V$2,Assumptions!$C$94:$M$94,Assumptions!$C$96:$M$96)))</f>
        <v>1060.9</v>
      </c>
      <c r="W19" s="49">
        <f t="array" ref="W19">IF(W$2=1,Assumptions!$X19/12,(SUMIF($D$2:$EE$2,W$2-1,$D19:$EE19)/12)*(1+XLOOKUP(W$2,Assumptions!$C$94:$M$94,Assumptions!$C$96:$M$96)))</f>
        <v>1060.9</v>
      </c>
      <c r="X19" s="49">
        <f t="array" ref="X19">IF(X$2=1,Assumptions!$X19/12,(SUMIF($D$2:$EE$2,X$2-1,$D19:$EE19)/12)*(1+XLOOKUP(X$2,Assumptions!$C$94:$M$94,Assumptions!$C$96:$M$96)))</f>
        <v>1060.9</v>
      </c>
      <c r="Y19" s="49">
        <f t="array" ref="Y19">IF(Y$2=1,Assumptions!$X19/12,(SUMIF($D$2:$EE$2,Y$2-1,$D19:$EE19)/12)*(1+XLOOKUP(Y$2,Assumptions!$C$94:$M$94,Assumptions!$C$96:$M$96)))</f>
        <v>1060.9</v>
      </c>
      <c r="Z19" s="49">
        <f t="array" ref="Z19">IF(Z$2=1,Assumptions!$X19/12,(SUMIF($D$2:$EE$2,Z$2-1,$D19:$EE19)/12)*(1+XLOOKUP(Z$2,Assumptions!$C$94:$M$94,Assumptions!$C$96:$M$96)))</f>
        <v>1060.9</v>
      </c>
      <c r="AA19" s="49">
        <f t="array" ref="AA19">IF(AA$2=1,Assumptions!$X19/12,(SUMIF($D$2:$EE$2,AA$2-1,$D19:$EE19)/12)*(1+XLOOKUP(AA$2,Assumptions!$C$94:$M$94,Assumptions!$C$96:$M$96)))</f>
        <v>1060.9</v>
      </c>
      <c r="AB19" s="49">
        <f t="array" ref="AB19">IF(AB$2=1,Assumptions!$X19/12,(SUMIF($D$2:$EE$2,AB$2-1,$D19:$EE19)/12)*(1+XLOOKUP(AB$2,Assumptions!$C$94:$M$94,Assumptions!$C$96:$M$96)))</f>
        <v>1092.727</v>
      </c>
      <c r="AC19" s="49">
        <f t="array" ref="AC19">IF(AC$2=1,Assumptions!$X19/12,(SUMIF($D$2:$EE$2,AC$2-1,$D19:$EE19)/12)*(1+XLOOKUP(AC$2,Assumptions!$C$94:$M$94,Assumptions!$C$96:$M$96)))</f>
        <v>1092.727</v>
      </c>
      <c r="AD19" s="49">
        <f t="array" ref="AD19">IF(AD$2=1,Assumptions!$X19/12,(SUMIF($D$2:$EE$2,AD$2-1,$D19:$EE19)/12)*(1+XLOOKUP(AD$2,Assumptions!$C$94:$M$94,Assumptions!$C$96:$M$96)))</f>
        <v>1092.727</v>
      </c>
      <c r="AE19" s="49">
        <f t="array" ref="AE19">IF(AE$2=1,Assumptions!$X19/12,(SUMIF($D$2:$EE$2,AE$2-1,$D19:$EE19)/12)*(1+XLOOKUP(AE$2,Assumptions!$C$94:$M$94,Assumptions!$C$96:$M$96)))</f>
        <v>1092.727</v>
      </c>
      <c r="AF19" s="49">
        <f t="array" ref="AF19">IF(AF$2=1,Assumptions!$X19/12,(SUMIF($D$2:$EE$2,AF$2-1,$D19:$EE19)/12)*(1+XLOOKUP(AF$2,Assumptions!$C$94:$M$94,Assumptions!$C$96:$M$96)))</f>
        <v>1092.727</v>
      </c>
      <c r="AG19" s="49">
        <f t="array" ref="AG19">IF(AG$2=1,Assumptions!$X19/12,(SUMIF($D$2:$EE$2,AG$2-1,$D19:$EE19)/12)*(1+XLOOKUP(AG$2,Assumptions!$C$94:$M$94,Assumptions!$C$96:$M$96)))</f>
        <v>1092.727</v>
      </c>
      <c r="AH19" s="49">
        <f t="array" ref="AH19">IF(AH$2=1,Assumptions!$X19/12,(SUMIF($D$2:$EE$2,AH$2-1,$D19:$EE19)/12)*(1+XLOOKUP(AH$2,Assumptions!$C$94:$M$94,Assumptions!$C$96:$M$96)))</f>
        <v>1092.727</v>
      </c>
      <c r="AI19" s="49">
        <f t="array" ref="AI19">IF(AI$2=1,Assumptions!$X19/12,(SUMIF($D$2:$EE$2,AI$2-1,$D19:$EE19)/12)*(1+XLOOKUP(AI$2,Assumptions!$C$94:$M$94,Assumptions!$C$96:$M$96)))</f>
        <v>1092.727</v>
      </c>
      <c r="AJ19" s="49">
        <f t="array" ref="AJ19">IF(AJ$2=1,Assumptions!$X19/12,(SUMIF($D$2:$EE$2,AJ$2-1,$D19:$EE19)/12)*(1+XLOOKUP(AJ$2,Assumptions!$C$94:$M$94,Assumptions!$C$96:$M$96)))</f>
        <v>1092.727</v>
      </c>
      <c r="AK19" s="49">
        <f t="array" ref="AK19">IF(AK$2=1,Assumptions!$X19/12,(SUMIF($D$2:$EE$2,AK$2-1,$D19:$EE19)/12)*(1+XLOOKUP(AK$2,Assumptions!$C$94:$M$94,Assumptions!$C$96:$M$96)))</f>
        <v>1092.727</v>
      </c>
      <c r="AL19" s="49">
        <f t="array" ref="AL19">IF(AL$2=1,Assumptions!$X19/12,(SUMIF($D$2:$EE$2,AL$2-1,$D19:$EE19)/12)*(1+XLOOKUP(AL$2,Assumptions!$C$94:$M$94,Assumptions!$C$96:$M$96)))</f>
        <v>1092.727</v>
      </c>
      <c r="AM19" s="49">
        <f t="array" ref="AM19">IF(AM$2=1,Assumptions!$X19/12,(SUMIF($D$2:$EE$2,AM$2-1,$D19:$EE19)/12)*(1+XLOOKUP(AM$2,Assumptions!$C$94:$M$94,Assumptions!$C$96:$M$96)))</f>
        <v>1092.727</v>
      </c>
      <c r="AN19" s="49">
        <f t="array" ref="AN19">IF(AN$2=1,Assumptions!$X19/12,(SUMIF($D$2:$EE$2,AN$2-1,$D19:$EE19)/12)*(1+XLOOKUP(AN$2,Assumptions!$C$94:$M$94,Assumptions!$C$96:$M$96)))</f>
        <v>1125.50881</v>
      </c>
      <c r="AO19" s="49">
        <f t="array" ref="AO19">IF(AO$2=1,Assumptions!$X19/12,(SUMIF($D$2:$EE$2,AO$2-1,$D19:$EE19)/12)*(1+XLOOKUP(AO$2,Assumptions!$C$94:$M$94,Assumptions!$C$96:$M$96)))</f>
        <v>1125.50881</v>
      </c>
      <c r="AP19" s="49">
        <f t="array" ref="AP19">IF(AP$2=1,Assumptions!$X19/12,(SUMIF($D$2:$EE$2,AP$2-1,$D19:$EE19)/12)*(1+XLOOKUP(AP$2,Assumptions!$C$94:$M$94,Assumptions!$C$96:$M$96)))</f>
        <v>1125.50881</v>
      </c>
      <c r="AQ19" s="49">
        <f t="array" ref="AQ19">IF(AQ$2=1,Assumptions!$X19/12,(SUMIF($D$2:$EE$2,AQ$2-1,$D19:$EE19)/12)*(1+XLOOKUP(AQ$2,Assumptions!$C$94:$M$94,Assumptions!$C$96:$M$96)))</f>
        <v>1125.50881</v>
      </c>
      <c r="AR19" s="49">
        <f t="array" ref="AR19">IF(AR$2=1,Assumptions!$X19/12,(SUMIF($D$2:$EE$2,AR$2-1,$D19:$EE19)/12)*(1+XLOOKUP(AR$2,Assumptions!$C$94:$M$94,Assumptions!$C$96:$M$96)))</f>
        <v>1125.50881</v>
      </c>
      <c r="AS19" s="49">
        <f t="array" ref="AS19">IF(AS$2=1,Assumptions!$X19/12,(SUMIF($D$2:$EE$2,AS$2-1,$D19:$EE19)/12)*(1+XLOOKUP(AS$2,Assumptions!$C$94:$M$94,Assumptions!$C$96:$M$96)))</f>
        <v>1125.50881</v>
      </c>
      <c r="AT19" s="49">
        <f t="array" ref="AT19">IF(AT$2=1,Assumptions!$X19/12,(SUMIF($D$2:$EE$2,AT$2-1,$D19:$EE19)/12)*(1+XLOOKUP(AT$2,Assumptions!$C$94:$M$94,Assumptions!$C$96:$M$96)))</f>
        <v>1125.50881</v>
      </c>
      <c r="AU19" s="49">
        <f t="array" ref="AU19">IF(AU$2=1,Assumptions!$X19/12,(SUMIF($D$2:$EE$2,AU$2-1,$D19:$EE19)/12)*(1+XLOOKUP(AU$2,Assumptions!$C$94:$M$94,Assumptions!$C$96:$M$96)))</f>
        <v>1125.50881</v>
      </c>
      <c r="AV19" s="49">
        <f t="array" ref="AV19">IF(AV$2=1,Assumptions!$X19/12,(SUMIF($D$2:$EE$2,AV$2-1,$D19:$EE19)/12)*(1+XLOOKUP(AV$2,Assumptions!$C$94:$M$94,Assumptions!$C$96:$M$96)))</f>
        <v>1125.50881</v>
      </c>
      <c r="AW19" s="49">
        <f t="array" ref="AW19">IF(AW$2=1,Assumptions!$X19/12,(SUMIF($D$2:$EE$2,AW$2-1,$D19:$EE19)/12)*(1+XLOOKUP(AW$2,Assumptions!$C$94:$M$94,Assumptions!$C$96:$M$96)))</f>
        <v>1125.50881</v>
      </c>
      <c r="AX19" s="49">
        <f t="array" ref="AX19">IF(AX$2=1,Assumptions!$X19/12,(SUMIF($D$2:$EE$2,AX$2-1,$D19:$EE19)/12)*(1+XLOOKUP(AX$2,Assumptions!$C$94:$M$94,Assumptions!$C$96:$M$96)))</f>
        <v>1125.50881</v>
      </c>
      <c r="AY19" s="49">
        <f t="array" ref="AY19">IF(AY$2=1,Assumptions!$X19/12,(SUMIF($D$2:$EE$2,AY$2-1,$D19:$EE19)/12)*(1+XLOOKUP(AY$2,Assumptions!$C$94:$M$94,Assumptions!$C$96:$M$96)))</f>
        <v>1125.50881</v>
      </c>
      <c r="AZ19" s="49">
        <f t="array" ref="AZ19">IF(AZ$2=1,Assumptions!$X19/12,(SUMIF($D$2:$EE$2,AZ$2-1,$D19:$EE19)/12)*(1+XLOOKUP(AZ$2,Assumptions!$C$94:$M$94,Assumptions!$C$96:$M$96)))</f>
        <v>1159.274074</v>
      </c>
      <c r="BA19" s="49">
        <f t="array" ref="BA19">IF(BA$2=1,Assumptions!$X19/12,(SUMIF($D$2:$EE$2,BA$2-1,$D19:$EE19)/12)*(1+XLOOKUP(BA$2,Assumptions!$C$94:$M$94,Assumptions!$C$96:$M$96)))</f>
        <v>1159.274074</v>
      </c>
      <c r="BB19" s="49">
        <f t="array" ref="BB19">IF(BB$2=1,Assumptions!$X19/12,(SUMIF($D$2:$EE$2,BB$2-1,$D19:$EE19)/12)*(1+XLOOKUP(BB$2,Assumptions!$C$94:$M$94,Assumptions!$C$96:$M$96)))</f>
        <v>1159.274074</v>
      </c>
      <c r="BC19" s="49">
        <f t="array" ref="BC19">IF(BC$2=1,Assumptions!$X19/12,(SUMIF($D$2:$EE$2,BC$2-1,$D19:$EE19)/12)*(1+XLOOKUP(BC$2,Assumptions!$C$94:$M$94,Assumptions!$C$96:$M$96)))</f>
        <v>1159.274074</v>
      </c>
      <c r="BD19" s="49">
        <f t="array" ref="BD19">IF(BD$2=1,Assumptions!$X19/12,(SUMIF($D$2:$EE$2,BD$2-1,$D19:$EE19)/12)*(1+XLOOKUP(BD$2,Assumptions!$C$94:$M$94,Assumptions!$C$96:$M$96)))</f>
        <v>1159.274074</v>
      </c>
      <c r="BE19" s="49">
        <f t="array" ref="BE19">IF(BE$2=1,Assumptions!$X19/12,(SUMIF($D$2:$EE$2,BE$2-1,$D19:$EE19)/12)*(1+XLOOKUP(BE$2,Assumptions!$C$94:$M$94,Assumptions!$C$96:$M$96)))</f>
        <v>1159.274074</v>
      </c>
      <c r="BF19" s="49">
        <f t="array" ref="BF19">IF(BF$2=1,Assumptions!$X19/12,(SUMIF($D$2:$EE$2,BF$2-1,$D19:$EE19)/12)*(1+XLOOKUP(BF$2,Assumptions!$C$94:$M$94,Assumptions!$C$96:$M$96)))</f>
        <v>1159.274074</v>
      </c>
      <c r="BG19" s="49">
        <f t="array" ref="BG19">IF(BG$2=1,Assumptions!$X19/12,(SUMIF($D$2:$EE$2,BG$2-1,$D19:$EE19)/12)*(1+XLOOKUP(BG$2,Assumptions!$C$94:$M$94,Assumptions!$C$96:$M$96)))</f>
        <v>1159.274074</v>
      </c>
      <c r="BH19" s="49">
        <f t="array" ref="BH19">IF(BH$2=1,Assumptions!$X19/12,(SUMIF($D$2:$EE$2,BH$2-1,$D19:$EE19)/12)*(1+XLOOKUP(BH$2,Assumptions!$C$94:$M$94,Assumptions!$C$96:$M$96)))</f>
        <v>1159.274074</v>
      </c>
      <c r="BI19" s="49">
        <f t="array" ref="BI19">IF(BI$2=1,Assumptions!$X19/12,(SUMIF($D$2:$EE$2,BI$2-1,$D19:$EE19)/12)*(1+XLOOKUP(BI$2,Assumptions!$C$94:$M$94,Assumptions!$C$96:$M$96)))</f>
        <v>1159.274074</v>
      </c>
      <c r="BJ19" s="49">
        <f t="array" ref="BJ19">IF(BJ$2=1,Assumptions!$X19/12,(SUMIF($D$2:$EE$2,BJ$2-1,$D19:$EE19)/12)*(1+XLOOKUP(BJ$2,Assumptions!$C$94:$M$94,Assumptions!$C$96:$M$96)))</f>
        <v>1159.274074</v>
      </c>
      <c r="BK19" s="49">
        <f t="array" ref="BK19">IF(BK$2=1,Assumptions!$X19/12,(SUMIF($D$2:$EE$2,BK$2-1,$D19:$EE19)/12)*(1+XLOOKUP(BK$2,Assumptions!$C$94:$M$94,Assumptions!$C$96:$M$96)))</f>
        <v>1159.274074</v>
      </c>
      <c r="BL19" s="49">
        <f t="array" ref="BL19">IF(BL$2=1,Assumptions!$X19/12,(SUMIF($D$2:$EE$2,BL$2-1,$D19:$EE19)/12)*(1+XLOOKUP(BL$2,Assumptions!$C$94:$M$94,Assumptions!$C$96:$M$96)))</f>
        <v>1194.052297</v>
      </c>
      <c r="BM19" s="49">
        <f t="array" ref="BM19">IF(BM$2=1,Assumptions!$X19/12,(SUMIF($D$2:$EE$2,BM$2-1,$D19:$EE19)/12)*(1+XLOOKUP(BM$2,Assumptions!$C$94:$M$94,Assumptions!$C$96:$M$96)))</f>
        <v>1194.052297</v>
      </c>
      <c r="BN19" s="49">
        <f t="array" ref="BN19">IF(BN$2=1,Assumptions!$X19/12,(SUMIF($D$2:$EE$2,BN$2-1,$D19:$EE19)/12)*(1+XLOOKUP(BN$2,Assumptions!$C$94:$M$94,Assumptions!$C$96:$M$96)))</f>
        <v>1194.052297</v>
      </c>
      <c r="BO19" s="49">
        <f t="array" ref="BO19">IF(BO$2=1,Assumptions!$X19/12,(SUMIF($D$2:$EE$2,BO$2-1,$D19:$EE19)/12)*(1+XLOOKUP(BO$2,Assumptions!$C$94:$M$94,Assumptions!$C$96:$M$96)))</f>
        <v>1194.052297</v>
      </c>
      <c r="BP19" s="49">
        <f t="array" ref="BP19">IF(BP$2=1,Assumptions!$X19/12,(SUMIF($D$2:$EE$2,BP$2-1,$D19:$EE19)/12)*(1+XLOOKUP(BP$2,Assumptions!$C$94:$M$94,Assumptions!$C$96:$M$96)))</f>
        <v>1194.052297</v>
      </c>
      <c r="BQ19" s="49">
        <f t="array" ref="BQ19">IF(BQ$2=1,Assumptions!$X19/12,(SUMIF($D$2:$EE$2,BQ$2-1,$D19:$EE19)/12)*(1+XLOOKUP(BQ$2,Assumptions!$C$94:$M$94,Assumptions!$C$96:$M$96)))</f>
        <v>1194.052297</v>
      </c>
      <c r="BR19" s="49">
        <f t="array" ref="BR19">IF(BR$2=1,Assumptions!$X19/12,(SUMIF($D$2:$EE$2,BR$2-1,$D19:$EE19)/12)*(1+XLOOKUP(BR$2,Assumptions!$C$94:$M$94,Assumptions!$C$96:$M$96)))</f>
        <v>1194.052297</v>
      </c>
      <c r="BS19" s="49">
        <f t="array" ref="BS19">IF(BS$2=1,Assumptions!$X19/12,(SUMIF($D$2:$EE$2,BS$2-1,$D19:$EE19)/12)*(1+XLOOKUP(BS$2,Assumptions!$C$94:$M$94,Assumptions!$C$96:$M$96)))</f>
        <v>1194.052297</v>
      </c>
      <c r="BT19" s="49">
        <f t="array" ref="BT19">IF(BT$2=1,Assumptions!$X19/12,(SUMIF($D$2:$EE$2,BT$2-1,$D19:$EE19)/12)*(1+XLOOKUP(BT$2,Assumptions!$C$94:$M$94,Assumptions!$C$96:$M$96)))</f>
        <v>1194.052297</v>
      </c>
      <c r="BU19" s="49">
        <f t="array" ref="BU19">IF(BU$2=1,Assumptions!$X19/12,(SUMIF($D$2:$EE$2,BU$2-1,$D19:$EE19)/12)*(1+XLOOKUP(BU$2,Assumptions!$C$94:$M$94,Assumptions!$C$96:$M$96)))</f>
        <v>1194.052297</v>
      </c>
      <c r="BV19" s="49">
        <f t="array" ref="BV19">IF(BV$2=1,Assumptions!$X19/12,(SUMIF($D$2:$EE$2,BV$2-1,$D19:$EE19)/12)*(1+XLOOKUP(BV$2,Assumptions!$C$94:$M$94,Assumptions!$C$96:$M$96)))</f>
        <v>1194.052297</v>
      </c>
      <c r="BW19" s="49">
        <f t="array" ref="BW19">IF(BW$2=1,Assumptions!$X19/12,(SUMIF($D$2:$EE$2,BW$2-1,$D19:$EE19)/12)*(1+XLOOKUP(BW$2,Assumptions!$C$94:$M$94,Assumptions!$C$96:$M$96)))</f>
        <v>1194.052297</v>
      </c>
      <c r="BX19" s="49">
        <f t="array" ref="BX19">IF(BX$2=1,Assumptions!$X19/12,(SUMIF($D$2:$EE$2,BX$2-1,$D19:$EE19)/12)*(1+XLOOKUP(BX$2,Assumptions!$C$94:$M$94,Assumptions!$C$96:$M$96)))</f>
        <v>1229.873865</v>
      </c>
      <c r="BY19" s="49">
        <f t="array" ref="BY19">IF(BY$2=1,Assumptions!$X19/12,(SUMIF($D$2:$EE$2,BY$2-1,$D19:$EE19)/12)*(1+XLOOKUP(BY$2,Assumptions!$C$94:$M$94,Assumptions!$C$96:$M$96)))</f>
        <v>1229.873865</v>
      </c>
      <c r="BZ19" s="49">
        <f t="array" ref="BZ19">IF(BZ$2=1,Assumptions!$X19/12,(SUMIF($D$2:$EE$2,BZ$2-1,$D19:$EE19)/12)*(1+XLOOKUP(BZ$2,Assumptions!$C$94:$M$94,Assumptions!$C$96:$M$96)))</f>
        <v>1229.873865</v>
      </c>
      <c r="CA19" s="49">
        <f t="array" ref="CA19">IF(CA$2=1,Assumptions!$X19/12,(SUMIF($D$2:$EE$2,CA$2-1,$D19:$EE19)/12)*(1+XLOOKUP(CA$2,Assumptions!$C$94:$M$94,Assumptions!$C$96:$M$96)))</f>
        <v>1229.873865</v>
      </c>
      <c r="CB19" s="49">
        <f t="array" ref="CB19">IF(CB$2=1,Assumptions!$X19/12,(SUMIF($D$2:$EE$2,CB$2-1,$D19:$EE19)/12)*(1+XLOOKUP(CB$2,Assumptions!$C$94:$M$94,Assumptions!$C$96:$M$96)))</f>
        <v>1229.873865</v>
      </c>
      <c r="CC19" s="49">
        <f t="array" ref="CC19">IF(CC$2=1,Assumptions!$X19/12,(SUMIF($D$2:$EE$2,CC$2-1,$D19:$EE19)/12)*(1+XLOOKUP(CC$2,Assumptions!$C$94:$M$94,Assumptions!$C$96:$M$96)))</f>
        <v>1229.873865</v>
      </c>
      <c r="CD19" s="49">
        <f t="array" ref="CD19">IF(CD$2=1,Assumptions!$X19/12,(SUMIF($D$2:$EE$2,CD$2-1,$D19:$EE19)/12)*(1+XLOOKUP(CD$2,Assumptions!$C$94:$M$94,Assumptions!$C$96:$M$96)))</f>
        <v>1229.873865</v>
      </c>
      <c r="CE19" s="49">
        <f t="array" ref="CE19">IF(CE$2=1,Assumptions!$X19/12,(SUMIF($D$2:$EE$2,CE$2-1,$D19:$EE19)/12)*(1+XLOOKUP(CE$2,Assumptions!$C$94:$M$94,Assumptions!$C$96:$M$96)))</f>
        <v>1229.873865</v>
      </c>
      <c r="CF19" s="49">
        <f t="array" ref="CF19">IF(CF$2=1,Assumptions!$X19/12,(SUMIF($D$2:$EE$2,CF$2-1,$D19:$EE19)/12)*(1+XLOOKUP(CF$2,Assumptions!$C$94:$M$94,Assumptions!$C$96:$M$96)))</f>
        <v>1229.873865</v>
      </c>
      <c r="CG19" s="49">
        <f t="array" ref="CG19">IF(CG$2=1,Assumptions!$X19/12,(SUMIF($D$2:$EE$2,CG$2-1,$D19:$EE19)/12)*(1+XLOOKUP(CG$2,Assumptions!$C$94:$M$94,Assumptions!$C$96:$M$96)))</f>
        <v>1229.873865</v>
      </c>
      <c r="CH19" s="49">
        <f t="array" ref="CH19">IF(CH$2=1,Assumptions!$X19/12,(SUMIF($D$2:$EE$2,CH$2-1,$D19:$EE19)/12)*(1+XLOOKUP(CH$2,Assumptions!$C$94:$M$94,Assumptions!$C$96:$M$96)))</f>
        <v>1229.873865</v>
      </c>
      <c r="CI19" s="49">
        <f t="array" ref="CI19">IF(CI$2=1,Assumptions!$X19/12,(SUMIF($D$2:$EE$2,CI$2-1,$D19:$EE19)/12)*(1+XLOOKUP(CI$2,Assumptions!$C$94:$M$94,Assumptions!$C$96:$M$96)))</f>
        <v>1229.873865</v>
      </c>
      <c r="CJ19" s="49">
        <f t="array" ref="CJ19">IF(CJ$2=1,Assumptions!$X19/12,(SUMIF($D$2:$EE$2,CJ$2-1,$D19:$EE19)/12)*(1+XLOOKUP(CJ$2,Assumptions!$C$94:$M$94,Assumptions!$C$96:$M$96)))</f>
        <v>1266.770081</v>
      </c>
      <c r="CK19" s="49">
        <f t="array" ref="CK19">IF(CK$2=1,Assumptions!$X19/12,(SUMIF($D$2:$EE$2,CK$2-1,$D19:$EE19)/12)*(1+XLOOKUP(CK$2,Assumptions!$C$94:$M$94,Assumptions!$C$96:$M$96)))</f>
        <v>1266.770081</v>
      </c>
      <c r="CL19" s="49">
        <f t="array" ref="CL19">IF(CL$2=1,Assumptions!$X19/12,(SUMIF($D$2:$EE$2,CL$2-1,$D19:$EE19)/12)*(1+XLOOKUP(CL$2,Assumptions!$C$94:$M$94,Assumptions!$C$96:$M$96)))</f>
        <v>1266.770081</v>
      </c>
      <c r="CM19" s="49">
        <f t="array" ref="CM19">IF(CM$2=1,Assumptions!$X19/12,(SUMIF($D$2:$EE$2,CM$2-1,$D19:$EE19)/12)*(1+XLOOKUP(CM$2,Assumptions!$C$94:$M$94,Assumptions!$C$96:$M$96)))</f>
        <v>1266.770081</v>
      </c>
      <c r="CN19" s="49">
        <f t="array" ref="CN19">IF(CN$2=1,Assumptions!$X19/12,(SUMIF($D$2:$EE$2,CN$2-1,$D19:$EE19)/12)*(1+XLOOKUP(CN$2,Assumptions!$C$94:$M$94,Assumptions!$C$96:$M$96)))</f>
        <v>1266.770081</v>
      </c>
      <c r="CO19" s="49">
        <f t="array" ref="CO19">IF(CO$2=1,Assumptions!$X19/12,(SUMIF($D$2:$EE$2,CO$2-1,$D19:$EE19)/12)*(1+XLOOKUP(CO$2,Assumptions!$C$94:$M$94,Assumptions!$C$96:$M$96)))</f>
        <v>1266.770081</v>
      </c>
      <c r="CP19" s="49">
        <f t="array" ref="CP19">IF(CP$2=1,Assumptions!$X19/12,(SUMIF($D$2:$EE$2,CP$2-1,$D19:$EE19)/12)*(1+XLOOKUP(CP$2,Assumptions!$C$94:$M$94,Assumptions!$C$96:$M$96)))</f>
        <v>1266.770081</v>
      </c>
      <c r="CQ19" s="49">
        <f t="array" ref="CQ19">IF(CQ$2=1,Assumptions!$X19/12,(SUMIF($D$2:$EE$2,CQ$2-1,$D19:$EE19)/12)*(1+XLOOKUP(CQ$2,Assumptions!$C$94:$M$94,Assumptions!$C$96:$M$96)))</f>
        <v>1266.770081</v>
      </c>
      <c r="CR19" s="49">
        <f t="array" ref="CR19">IF(CR$2=1,Assumptions!$X19/12,(SUMIF($D$2:$EE$2,CR$2-1,$D19:$EE19)/12)*(1+XLOOKUP(CR$2,Assumptions!$C$94:$M$94,Assumptions!$C$96:$M$96)))</f>
        <v>1266.770081</v>
      </c>
      <c r="CS19" s="49">
        <f t="array" ref="CS19">IF(CS$2=1,Assumptions!$X19/12,(SUMIF($D$2:$EE$2,CS$2-1,$D19:$EE19)/12)*(1+XLOOKUP(CS$2,Assumptions!$C$94:$M$94,Assumptions!$C$96:$M$96)))</f>
        <v>1266.770081</v>
      </c>
      <c r="CT19" s="49">
        <f t="array" ref="CT19">IF(CT$2=1,Assumptions!$X19/12,(SUMIF($D$2:$EE$2,CT$2-1,$D19:$EE19)/12)*(1+XLOOKUP(CT$2,Assumptions!$C$94:$M$94,Assumptions!$C$96:$M$96)))</f>
        <v>1266.770081</v>
      </c>
      <c r="CU19" s="49">
        <f t="array" ref="CU19">IF(CU$2=1,Assumptions!$X19/12,(SUMIF($D$2:$EE$2,CU$2-1,$D19:$EE19)/12)*(1+XLOOKUP(CU$2,Assumptions!$C$94:$M$94,Assumptions!$C$96:$M$96)))</f>
        <v>1266.770081</v>
      </c>
      <c r="CV19" s="49">
        <f t="array" ref="CV19">IF(CV$2=1,Assumptions!$X19/12,(SUMIF($D$2:$EE$2,CV$2-1,$D19:$EE19)/12)*(1+XLOOKUP(CV$2,Assumptions!$C$94:$M$94,Assumptions!$C$96:$M$96)))</f>
        <v>1304.773184</v>
      </c>
      <c r="CW19" s="49">
        <f t="array" ref="CW19">IF(CW$2=1,Assumptions!$X19/12,(SUMIF($D$2:$EE$2,CW$2-1,$D19:$EE19)/12)*(1+XLOOKUP(CW$2,Assumptions!$C$94:$M$94,Assumptions!$C$96:$M$96)))</f>
        <v>1304.773184</v>
      </c>
      <c r="CX19" s="49">
        <f t="array" ref="CX19">IF(CX$2=1,Assumptions!$X19/12,(SUMIF($D$2:$EE$2,CX$2-1,$D19:$EE19)/12)*(1+XLOOKUP(CX$2,Assumptions!$C$94:$M$94,Assumptions!$C$96:$M$96)))</f>
        <v>1304.773184</v>
      </c>
      <c r="CY19" s="49">
        <f t="array" ref="CY19">IF(CY$2=1,Assumptions!$X19/12,(SUMIF($D$2:$EE$2,CY$2-1,$D19:$EE19)/12)*(1+XLOOKUP(CY$2,Assumptions!$C$94:$M$94,Assumptions!$C$96:$M$96)))</f>
        <v>1304.773184</v>
      </c>
      <c r="CZ19" s="49">
        <f t="array" ref="CZ19">IF(CZ$2=1,Assumptions!$X19/12,(SUMIF($D$2:$EE$2,CZ$2-1,$D19:$EE19)/12)*(1+XLOOKUP(CZ$2,Assumptions!$C$94:$M$94,Assumptions!$C$96:$M$96)))</f>
        <v>1304.773184</v>
      </c>
      <c r="DA19" s="49">
        <f t="array" ref="DA19">IF(DA$2=1,Assumptions!$X19/12,(SUMIF($D$2:$EE$2,DA$2-1,$D19:$EE19)/12)*(1+XLOOKUP(DA$2,Assumptions!$C$94:$M$94,Assumptions!$C$96:$M$96)))</f>
        <v>1304.773184</v>
      </c>
      <c r="DB19" s="49">
        <f t="array" ref="DB19">IF(DB$2=1,Assumptions!$X19/12,(SUMIF($D$2:$EE$2,DB$2-1,$D19:$EE19)/12)*(1+XLOOKUP(DB$2,Assumptions!$C$94:$M$94,Assumptions!$C$96:$M$96)))</f>
        <v>1304.773184</v>
      </c>
      <c r="DC19" s="49">
        <f t="array" ref="DC19">IF(DC$2=1,Assumptions!$X19/12,(SUMIF($D$2:$EE$2,DC$2-1,$D19:$EE19)/12)*(1+XLOOKUP(DC$2,Assumptions!$C$94:$M$94,Assumptions!$C$96:$M$96)))</f>
        <v>1304.773184</v>
      </c>
      <c r="DD19" s="49">
        <f t="array" ref="DD19">IF(DD$2=1,Assumptions!$X19/12,(SUMIF($D$2:$EE$2,DD$2-1,$D19:$EE19)/12)*(1+XLOOKUP(DD$2,Assumptions!$C$94:$M$94,Assumptions!$C$96:$M$96)))</f>
        <v>1304.773184</v>
      </c>
      <c r="DE19" s="49">
        <f t="array" ref="DE19">IF(DE$2=1,Assumptions!$X19/12,(SUMIF($D$2:$EE$2,DE$2-1,$D19:$EE19)/12)*(1+XLOOKUP(DE$2,Assumptions!$C$94:$M$94,Assumptions!$C$96:$M$96)))</f>
        <v>1304.773184</v>
      </c>
      <c r="DF19" s="49">
        <f t="array" ref="DF19">IF(DF$2=1,Assumptions!$X19/12,(SUMIF($D$2:$EE$2,DF$2-1,$D19:$EE19)/12)*(1+XLOOKUP(DF$2,Assumptions!$C$94:$M$94,Assumptions!$C$96:$M$96)))</f>
        <v>1304.773184</v>
      </c>
      <c r="DG19" s="49">
        <f t="array" ref="DG19">IF(DG$2=1,Assumptions!$X19/12,(SUMIF($D$2:$EE$2,DG$2-1,$D19:$EE19)/12)*(1+XLOOKUP(DG$2,Assumptions!$C$94:$M$94,Assumptions!$C$96:$M$96)))</f>
        <v>1304.773184</v>
      </c>
      <c r="DH19" s="49">
        <f t="array" ref="DH19">IF(DH$2=1,Assumptions!$X19/12,(SUMIF($D$2:$EE$2,DH$2-1,$D19:$EE19)/12)*(1+XLOOKUP(DH$2,Assumptions!$C$94:$M$94,Assumptions!$C$96:$M$96)))</f>
        <v>1343.916379</v>
      </c>
      <c r="DI19" s="49">
        <f t="array" ref="DI19">IF(DI$2=1,Assumptions!$X19/12,(SUMIF($D$2:$EE$2,DI$2-1,$D19:$EE19)/12)*(1+XLOOKUP(DI$2,Assumptions!$C$94:$M$94,Assumptions!$C$96:$M$96)))</f>
        <v>1343.916379</v>
      </c>
      <c r="DJ19" s="49">
        <f t="array" ref="DJ19">IF(DJ$2=1,Assumptions!$X19/12,(SUMIF($D$2:$EE$2,DJ$2-1,$D19:$EE19)/12)*(1+XLOOKUP(DJ$2,Assumptions!$C$94:$M$94,Assumptions!$C$96:$M$96)))</f>
        <v>1343.916379</v>
      </c>
      <c r="DK19" s="49">
        <f t="array" ref="DK19">IF(DK$2=1,Assumptions!$X19/12,(SUMIF($D$2:$EE$2,DK$2-1,$D19:$EE19)/12)*(1+XLOOKUP(DK$2,Assumptions!$C$94:$M$94,Assumptions!$C$96:$M$96)))</f>
        <v>1343.916379</v>
      </c>
      <c r="DL19" s="49">
        <f t="array" ref="DL19">IF(DL$2=1,Assumptions!$X19/12,(SUMIF($D$2:$EE$2,DL$2-1,$D19:$EE19)/12)*(1+XLOOKUP(DL$2,Assumptions!$C$94:$M$94,Assumptions!$C$96:$M$96)))</f>
        <v>1343.916379</v>
      </c>
      <c r="DM19" s="49">
        <f t="array" ref="DM19">IF(DM$2=1,Assumptions!$X19/12,(SUMIF($D$2:$EE$2,DM$2-1,$D19:$EE19)/12)*(1+XLOOKUP(DM$2,Assumptions!$C$94:$M$94,Assumptions!$C$96:$M$96)))</f>
        <v>1343.916379</v>
      </c>
      <c r="DN19" s="49">
        <f t="array" ref="DN19">IF(DN$2=1,Assumptions!$X19/12,(SUMIF($D$2:$EE$2,DN$2-1,$D19:$EE19)/12)*(1+XLOOKUP(DN$2,Assumptions!$C$94:$M$94,Assumptions!$C$96:$M$96)))</f>
        <v>1343.916379</v>
      </c>
      <c r="DO19" s="49">
        <f t="array" ref="DO19">IF(DO$2=1,Assumptions!$X19/12,(SUMIF($D$2:$EE$2,DO$2-1,$D19:$EE19)/12)*(1+XLOOKUP(DO$2,Assumptions!$C$94:$M$94,Assumptions!$C$96:$M$96)))</f>
        <v>1343.916379</v>
      </c>
      <c r="DP19" s="49">
        <f t="array" ref="DP19">IF(DP$2=1,Assumptions!$X19/12,(SUMIF($D$2:$EE$2,DP$2-1,$D19:$EE19)/12)*(1+XLOOKUP(DP$2,Assumptions!$C$94:$M$94,Assumptions!$C$96:$M$96)))</f>
        <v>1343.916379</v>
      </c>
      <c r="DQ19" s="49">
        <f t="array" ref="DQ19">IF(DQ$2=1,Assumptions!$X19/12,(SUMIF($D$2:$EE$2,DQ$2-1,$D19:$EE19)/12)*(1+XLOOKUP(DQ$2,Assumptions!$C$94:$M$94,Assumptions!$C$96:$M$96)))</f>
        <v>1343.916379</v>
      </c>
      <c r="DR19" s="49">
        <f t="array" ref="DR19">IF(DR$2=1,Assumptions!$X19/12,(SUMIF($D$2:$EE$2,DR$2-1,$D19:$EE19)/12)*(1+XLOOKUP(DR$2,Assumptions!$C$94:$M$94,Assumptions!$C$96:$M$96)))</f>
        <v>1343.916379</v>
      </c>
      <c r="DS19" s="49">
        <f t="array" ref="DS19">IF(DS$2=1,Assumptions!$X19/12,(SUMIF($D$2:$EE$2,DS$2-1,$D19:$EE19)/12)*(1+XLOOKUP(DS$2,Assumptions!$C$94:$M$94,Assumptions!$C$96:$M$96)))</f>
        <v>1343.916379</v>
      </c>
      <c r="DT19" s="49">
        <f t="array" ref="DT19">IF(DT$2=1,Assumptions!$X19/12,(SUMIF($D$2:$EE$2,DT$2-1,$D19:$EE19)/12)*(1+XLOOKUP(DT$2,Assumptions!$C$94:$M$94,Assumptions!$C$96:$M$96)))</f>
        <v>1384.233871</v>
      </c>
      <c r="DU19" s="49">
        <f t="array" ref="DU19">IF(DU$2=1,Assumptions!$X19/12,(SUMIF($D$2:$EE$2,DU$2-1,$D19:$EE19)/12)*(1+XLOOKUP(DU$2,Assumptions!$C$94:$M$94,Assumptions!$C$96:$M$96)))</f>
        <v>1384.233871</v>
      </c>
      <c r="DV19" s="49">
        <f t="array" ref="DV19">IF(DV$2=1,Assumptions!$X19/12,(SUMIF($D$2:$EE$2,DV$2-1,$D19:$EE19)/12)*(1+XLOOKUP(DV$2,Assumptions!$C$94:$M$94,Assumptions!$C$96:$M$96)))</f>
        <v>1384.233871</v>
      </c>
      <c r="DW19" s="49">
        <f t="array" ref="DW19">IF(DW$2=1,Assumptions!$X19/12,(SUMIF($D$2:$EE$2,DW$2-1,$D19:$EE19)/12)*(1+XLOOKUP(DW$2,Assumptions!$C$94:$M$94,Assumptions!$C$96:$M$96)))</f>
        <v>1384.233871</v>
      </c>
      <c r="DX19" s="49">
        <f t="array" ref="DX19">IF(DX$2=1,Assumptions!$X19/12,(SUMIF($D$2:$EE$2,DX$2-1,$D19:$EE19)/12)*(1+XLOOKUP(DX$2,Assumptions!$C$94:$M$94,Assumptions!$C$96:$M$96)))</f>
        <v>1384.233871</v>
      </c>
      <c r="DY19" s="49">
        <f t="array" ref="DY19">IF(DY$2=1,Assumptions!$X19/12,(SUMIF($D$2:$EE$2,DY$2-1,$D19:$EE19)/12)*(1+XLOOKUP(DY$2,Assumptions!$C$94:$M$94,Assumptions!$C$96:$M$96)))</f>
        <v>1384.233871</v>
      </c>
      <c r="DZ19" s="49">
        <f t="array" ref="DZ19">IF(DZ$2=1,Assumptions!$X19/12,(SUMIF($D$2:$EE$2,DZ$2-1,$D19:$EE19)/12)*(1+XLOOKUP(DZ$2,Assumptions!$C$94:$M$94,Assumptions!$C$96:$M$96)))</f>
        <v>1384.233871</v>
      </c>
      <c r="EA19" s="49">
        <f t="array" ref="EA19">IF(EA$2=1,Assumptions!$X19/12,(SUMIF($D$2:$EE$2,EA$2-1,$D19:$EE19)/12)*(1+XLOOKUP(EA$2,Assumptions!$C$94:$M$94,Assumptions!$C$96:$M$96)))</f>
        <v>1384.233871</v>
      </c>
      <c r="EB19" s="49">
        <f t="array" ref="EB19">IF(EB$2=1,Assumptions!$X19/12,(SUMIF($D$2:$EE$2,EB$2-1,$D19:$EE19)/12)*(1+XLOOKUP(EB$2,Assumptions!$C$94:$M$94,Assumptions!$C$96:$M$96)))</f>
        <v>1384.233871</v>
      </c>
      <c r="EC19" s="49">
        <f t="array" ref="EC19">IF(EC$2=1,Assumptions!$X19/12,(SUMIF($D$2:$EE$2,EC$2-1,$D19:$EE19)/12)*(1+XLOOKUP(EC$2,Assumptions!$C$94:$M$94,Assumptions!$C$96:$M$96)))</f>
        <v>1384.233871</v>
      </c>
      <c r="ED19" s="49">
        <f t="array" ref="ED19">IF(ED$2=1,Assumptions!$X19/12,(SUMIF($D$2:$EE$2,ED$2-1,$D19:$EE19)/12)*(1+XLOOKUP(ED$2,Assumptions!$C$94:$M$94,Assumptions!$C$96:$M$96)))</f>
        <v>1384.233871</v>
      </c>
      <c r="EE19" s="49">
        <f t="array" ref="EE19">IF(EE$2=1,Assumptions!$X19/12,(SUMIF($D$2:$EE$2,EE$2-1,$D19:$EE19)/12)*(1+XLOOKUP(EE$2,Assumptions!$C$94:$M$94,Assumptions!$C$96:$M$96)))</f>
        <v>1384.233871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49">
        <f>-D$27*(1+Assumptions!$U$21)*IF(D2&lt;Assumptions!$V$21,0,1)</f>
        <v>2003.617972</v>
      </c>
      <c r="E20" s="49">
        <f>-E$27*(1+Assumptions!$U$21)*IF(E2&lt;Assumptions!$V$21,0,1)</f>
        <v>2003.617972</v>
      </c>
      <c r="F20" s="49">
        <f>-F$27*(1+Assumptions!$U$21)*IF(F2&lt;Assumptions!$V$21,0,1)</f>
        <v>2003.617972</v>
      </c>
      <c r="G20" s="49">
        <f>-G$27*(1+Assumptions!$U$21)*IF(G2&lt;Assumptions!$V$21,0,1)</f>
        <v>2003.617972</v>
      </c>
      <c r="H20" s="49">
        <f>-H$27*(1+Assumptions!$U$21)*IF(H2&lt;Assumptions!$V$21,0,1)</f>
        <v>2003.617972</v>
      </c>
      <c r="I20" s="49">
        <f>-I$27*(1+Assumptions!$U$21)*IF(I2&lt;Assumptions!$V$21,0,1)</f>
        <v>2003.617972</v>
      </c>
      <c r="J20" s="49">
        <f>-J$27*(1+Assumptions!$U$21)*IF(J2&lt;Assumptions!$V$21,0,1)</f>
        <v>2003.617972</v>
      </c>
      <c r="K20" s="49">
        <f>-K$27*(1+Assumptions!$U$21)*IF(K2&lt;Assumptions!$V$21,0,1)</f>
        <v>2003.617972</v>
      </c>
      <c r="L20" s="49">
        <f>-L$27*(1+Assumptions!$U$21)*IF(L2&lt;Assumptions!$V$21,0,1)</f>
        <v>2003.617972</v>
      </c>
      <c r="M20" s="49">
        <f>-M$27*(1+Assumptions!$U$21)*IF(M2&lt;Assumptions!$V$21,0,1)</f>
        <v>2003.617972</v>
      </c>
      <c r="N20" s="49">
        <f>-N$27*(1+Assumptions!$U$21)*IF(N2&lt;Assumptions!$V$21,0,1)</f>
        <v>2003.617972</v>
      </c>
      <c r="O20" s="49">
        <f>-O$27*(1+Assumptions!$U$21)*IF(O2&lt;Assumptions!$V$21,0,1)</f>
        <v>2003.617972</v>
      </c>
      <c r="P20" s="49">
        <f>-P$27*(1+Assumptions!$U$21)*IF(P2&lt;Assumptions!$V$21,0,1)</f>
        <v>2063.726511</v>
      </c>
      <c r="Q20" s="49">
        <f>-Q$27*(1+Assumptions!$U$21)*IF(Q2&lt;Assumptions!$V$21,0,1)</f>
        <v>2063.726511</v>
      </c>
      <c r="R20" s="49">
        <f>-R$27*(1+Assumptions!$U$21)*IF(R2&lt;Assumptions!$V$21,0,1)</f>
        <v>2063.726511</v>
      </c>
      <c r="S20" s="49">
        <f>-S$27*(1+Assumptions!$U$21)*IF(S2&lt;Assumptions!$V$21,0,1)</f>
        <v>2063.726511</v>
      </c>
      <c r="T20" s="49">
        <f>-T$27*(1+Assumptions!$U$21)*IF(T2&lt;Assumptions!$V$21,0,1)</f>
        <v>2063.726511</v>
      </c>
      <c r="U20" s="49">
        <f>-U$27*(1+Assumptions!$U$21)*IF(U2&lt;Assumptions!$V$21,0,1)</f>
        <v>2063.726511</v>
      </c>
      <c r="V20" s="49">
        <f>-V$27*(1+Assumptions!$U$21)*IF(V2&lt;Assumptions!$V$21,0,1)</f>
        <v>2063.726511</v>
      </c>
      <c r="W20" s="49">
        <f>-W$27*(1+Assumptions!$U$21)*IF(W2&lt;Assumptions!$V$21,0,1)</f>
        <v>2063.726511</v>
      </c>
      <c r="X20" s="49">
        <f>-X$27*(1+Assumptions!$U$21)*IF(X2&lt;Assumptions!$V$21,0,1)</f>
        <v>2063.726511</v>
      </c>
      <c r="Y20" s="49">
        <f>-Y$27*(1+Assumptions!$U$21)*IF(Y2&lt;Assumptions!$V$21,0,1)</f>
        <v>2063.726511</v>
      </c>
      <c r="Z20" s="49">
        <f>-Z$27*(1+Assumptions!$U$21)*IF(Z2&lt;Assumptions!$V$21,0,1)</f>
        <v>2063.726511</v>
      </c>
      <c r="AA20" s="49">
        <f>-AA$27*(1+Assumptions!$U$21)*IF(AA2&lt;Assumptions!$V$21,0,1)</f>
        <v>2063.726511</v>
      </c>
      <c r="AB20" s="49">
        <f>-AB$27*(1+Assumptions!$U$21)*IF(AB2&lt;Assumptions!$V$21,0,1)</f>
        <v>2125.638306</v>
      </c>
      <c r="AC20" s="49">
        <f>-AC$27*(1+Assumptions!$U$21)*IF(AC2&lt;Assumptions!$V$21,0,1)</f>
        <v>2125.638306</v>
      </c>
      <c r="AD20" s="49">
        <f>-AD$27*(1+Assumptions!$U$21)*IF(AD2&lt;Assumptions!$V$21,0,1)</f>
        <v>2125.638306</v>
      </c>
      <c r="AE20" s="49">
        <f>-AE$27*(1+Assumptions!$U$21)*IF(AE2&lt;Assumptions!$V$21,0,1)</f>
        <v>2125.638306</v>
      </c>
      <c r="AF20" s="49">
        <f>-AF$27*(1+Assumptions!$U$21)*IF(AF2&lt;Assumptions!$V$21,0,1)</f>
        <v>2125.638306</v>
      </c>
      <c r="AG20" s="49">
        <f>-AG$27*(1+Assumptions!$U$21)*IF(AG2&lt;Assumptions!$V$21,0,1)</f>
        <v>2125.638306</v>
      </c>
      <c r="AH20" s="49">
        <f>-AH$27*(1+Assumptions!$U$21)*IF(AH2&lt;Assumptions!$V$21,0,1)</f>
        <v>2125.638306</v>
      </c>
      <c r="AI20" s="49">
        <f>-AI$27*(1+Assumptions!$U$21)*IF(AI2&lt;Assumptions!$V$21,0,1)</f>
        <v>2125.638306</v>
      </c>
      <c r="AJ20" s="49">
        <f>-AJ$27*(1+Assumptions!$U$21)*IF(AJ2&lt;Assumptions!$V$21,0,1)</f>
        <v>2125.638306</v>
      </c>
      <c r="AK20" s="49">
        <f>-AK$27*(1+Assumptions!$U$21)*IF(AK2&lt;Assumptions!$V$21,0,1)</f>
        <v>2125.638306</v>
      </c>
      <c r="AL20" s="49">
        <f>-AL$27*(1+Assumptions!$U$21)*IF(AL2&lt;Assumptions!$V$21,0,1)</f>
        <v>2125.638306</v>
      </c>
      <c r="AM20" s="49">
        <f>-AM$27*(1+Assumptions!$U$21)*IF(AM2&lt;Assumptions!$V$21,0,1)</f>
        <v>2125.638306</v>
      </c>
      <c r="AN20" s="49">
        <f>-AN$27*(1+Assumptions!$U$21)*IF(AN2&lt;Assumptions!$V$21,0,1)</f>
        <v>2189.407455</v>
      </c>
      <c r="AO20" s="49">
        <f>-AO$27*(1+Assumptions!$U$21)*IF(AO2&lt;Assumptions!$V$21,0,1)</f>
        <v>2189.407455</v>
      </c>
      <c r="AP20" s="49">
        <f>-AP$27*(1+Assumptions!$U$21)*IF(AP2&lt;Assumptions!$V$21,0,1)</f>
        <v>2189.407455</v>
      </c>
      <c r="AQ20" s="49">
        <f>-AQ$27*(1+Assumptions!$U$21)*IF(AQ2&lt;Assumptions!$V$21,0,1)</f>
        <v>2189.407455</v>
      </c>
      <c r="AR20" s="49">
        <f>-AR$27*(1+Assumptions!$U$21)*IF(AR2&lt;Assumptions!$V$21,0,1)</f>
        <v>2189.407455</v>
      </c>
      <c r="AS20" s="49">
        <f>-AS$27*(1+Assumptions!$U$21)*IF(AS2&lt;Assumptions!$V$21,0,1)</f>
        <v>2189.407455</v>
      </c>
      <c r="AT20" s="49">
        <f>-AT$27*(1+Assumptions!$U$21)*IF(AT2&lt;Assumptions!$V$21,0,1)</f>
        <v>2189.407455</v>
      </c>
      <c r="AU20" s="49">
        <f>-AU$27*(1+Assumptions!$U$21)*IF(AU2&lt;Assumptions!$V$21,0,1)</f>
        <v>2189.407455</v>
      </c>
      <c r="AV20" s="49">
        <f>-AV$27*(1+Assumptions!$U$21)*IF(AV2&lt;Assumptions!$V$21,0,1)</f>
        <v>2189.407455</v>
      </c>
      <c r="AW20" s="49">
        <f>-AW$27*(1+Assumptions!$U$21)*IF(AW2&lt;Assumptions!$V$21,0,1)</f>
        <v>2189.407455</v>
      </c>
      <c r="AX20" s="49">
        <f>-AX$27*(1+Assumptions!$U$21)*IF(AX2&lt;Assumptions!$V$21,0,1)</f>
        <v>2189.407455</v>
      </c>
      <c r="AY20" s="49">
        <f>-AY$27*(1+Assumptions!$U$21)*IF(AY2&lt;Assumptions!$V$21,0,1)</f>
        <v>2189.407455</v>
      </c>
      <c r="AZ20" s="49">
        <f>-AZ$27*(1+Assumptions!$U$21)*IF(AZ2&lt;Assumptions!$V$21,0,1)</f>
        <v>2255.089679</v>
      </c>
      <c r="BA20" s="49">
        <f>-BA$27*(1+Assumptions!$U$21)*IF(BA2&lt;Assumptions!$V$21,0,1)</f>
        <v>2255.089679</v>
      </c>
      <c r="BB20" s="49">
        <f>-BB$27*(1+Assumptions!$U$21)*IF(BB2&lt;Assumptions!$V$21,0,1)</f>
        <v>2255.089679</v>
      </c>
      <c r="BC20" s="49">
        <f>-BC$27*(1+Assumptions!$U$21)*IF(BC2&lt;Assumptions!$V$21,0,1)</f>
        <v>2255.089679</v>
      </c>
      <c r="BD20" s="49">
        <f>-BD$27*(1+Assumptions!$U$21)*IF(BD2&lt;Assumptions!$V$21,0,1)</f>
        <v>2255.089679</v>
      </c>
      <c r="BE20" s="49">
        <f>-BE$27*(1+Assumptions!$U$21)*IF(BE2&lt;Assumptions!$V$21,0,1)</f>
        <v>2255.089679</v>
      </c>
      <c r="BF20" s="49">
        <f>-BF$27*(1+Assumptions!$U$21)*IF(BF2&lt;Assumptions!$V$21,0,1)</f>
        <v>2255.089679</v>
      </c>
      <c r="BG20" s="49">
        <f>-BG$27*(1+Assumptions!$U$21)*IF(BG2&lt;Assumptions!$V$21,0,1)</f>
        <v>2255.089679</v>
      </c>
      <c r="BH20" s="49">
        <f>-BH$27*(1+Assumptions!$U$21)*IF(BH2&lt;Assumptions!$V$21,0,1)</f>
        <v>2255.089679</v>
      </c>
      <c r="BI20" s="49">
        <f>-BI$27*(1+Assumptions!$U$21)*IF(BI2&lt;Assumptions!$V$21,0,1)</f>
        <v>2255.089679</v>
      </c>
      <c r="BJ20" s="49">
        <f>-BJ$27*(1+Assumptions!$U$21)*IF(BJ2&lt;Assumptions!$V$21,0,1)</f>
        <v>2255.089679</v>
      </c>
      <c r="BK20" s="49">
        <f>-BK$27*(1+Assumptions!$U$21)*IF(BK2&lt;Assumptions!$V$21,0,1)</f>
        <v>2255.089679</v>
      </c>
      <c r="BL20" s="49">
        <f>-BL$27*(1+Assumptions!$U$21)*IF(BL2&lt;Assumptions!$V$21,0,1)</f>
        <v>2322.742369</v>
      </c>
      <c r="BM20" s="49">
        <f>-BM$27*(1+Assumptions!$U$21)*IF(BM2&lt;Assumptions!$V$21,0,1)</f>
        <v>2322.742369</v>
      </c>
      <c r="BN20" s="49">
        <f>-BN$27*(1+Assumptions!$U$21)*IF(BN2&lt;Assumptions!$V$21,0,1)</f>
        <v>2322.742369</v>
      </c>
      <c r="BO20" s="49">
        <f>-BO$27*(1+Assumptions!$U$21)*IF(BO2&lt;Assumptions!$V$21,0,1)</f>
        <v>2322.742369</v>
      </c>
      <c r="BP20" s="49">
        <f>-BP$27*(1+Assumptions!$U$21)*IF(BP2&lt;Assumptions!$V$21,0,1)</f>
        <v>2322.742369</v>
      </c>
      <c r="BQ20" s="49">
        <f>-BQ$27*(1+Assumptions!$U$21)*IF(BQ2&lt;Assumptions!$V$21,0,1)</f>
        <v>2322.742369</v>
      </c>
      <c r="BR20" s="49">
        <f>-BR$27*(1+Assumptions!$U$21)*IF(BR2&lt;Assumptions!$V$21,0,1)</f>
        <v>2322.742369</v>
      </c>
      <c r="BS20" s="49">
        <f>-BS$27*(1+Assumptions!$U$21)*IF(BS2&lt;Assumptions!$V$21,0,1)</f>
        <v>2322.742369</v>
      </c>
      <c r="BT20" s="49">
        <f>-BT$27*(1+Assumptions!$U$21)*IF(BT2&lt;Assumptions!$V$21,0,1)</f>
        <v>2322.742369</v>
      </c>
      <c r="BU20" s="49">
        <f>-BU$27*(1+Assumptions!$U$21)*IF(BU2&lt;Assumptions!$V$21,0,1)</f>
        <v>2322.742369</v>
      </c>
      <c r="BV20" s="49">
        <f>-BV$27*(1+Assumptions!$U$21)*IF(BV2&lt;Assumptions!$V$21,0,1)</f>
        <v>2322.742369</v>
      </c>
      <c r="BW20" s="49">
        <f>-BW$27*(1+Assumptions!$U$21)*IF(BW2&lt;Assumptions!$V$21,0,1)</f>
        <v>2322.742369</v>
      </c>
      <c r="BX20" s="49">
        <f>-BX$27*(1+Assumptions!$U$21)*IF(BX2&lt;Assumptions!$V$21,0,1)</f>
        <v>2392.42464</v>
      </c>
      <c r="BY20" s="49">
        <f>-BY$27*(1+Assumptions!$U$21)*IF(BY2&lt;Assumptions!$V$21,0,1)</f>
        <v>2392.42464</v>
      </c>
      <c r="BZ20" s="49">
        <f>-BZ$27*(1+Assumptions!$U$21)*IF(BZ2&lt;Assumptions!$V$21,0,1)</f>
        <v>2392.42464</v>
      </c>
      <c r="CA20" s="49">
        <f>-CA$27*(1+Assumptions!$U$21)*IF(CA2&lt;Assumptions!$V$21,0,1)</f>
        <v>2392.42464</v>
      </c>
      <c r="CB20" s="49">
        <f>-CB$27*(1+Assumptions!$U$21)*IF(CB2&lt;Assumptions!$V$21,0,1)</f>
        <v>2392.42464</v>
      </c>
      <c r="CC20" s="49">
        <f>-CC$27*(1+Assumptions!$U$21)*IF(CC2&lt;Assumptions!$V$21,0,1)</f>
        <v>2392.42464</v>
      </c>
      <c r="CD20" s="49">
        <f>-CD$27*(1+Assumptions!$U$21)*IF(CD2&lt;Assumptions!$V$21,0,1)</f>
        <v>2392.42464</v>
      </c>
      <c r="CE20" s="49">
        <f>-CE$27*(1+Assumptions!$U$21)*IF(CE2&lt;Assumptions!$V$21,0,1)</f>
        <v>2392.42464</v>
      </c>
      <c r="CF20" s="49">
        <f>-CF$27*(1+Assumptions!$U$21)*IF(CF2&lt;Assumptions!$V$21,0,1)</f>
        <v>2392.42464</v>
      </c>
      <c r="CG20" s="49">
        <f>-CG$27*(1+Assumptions!$U$21)*IF(CG2&lt;Assumptions!$V$21,0,1)</f>
        <v>2392.42464</v>
      </c>
      <c r="CH20" s="49">
        <f>-CH$27*(1+Assumptions!$U$21)*IF(CH2&lt;Assumptions!$V$21,0,1)</f>
        <v>2392.42464</v>
      </c>
      <c r="CI20" s="49">
        <f>-CI$27*(1+Assumptions!$U$21)*IF(CI2&lt;Assumptions!$V$21,0,1)</f>
        <v>2392.42464</v>
      </c>
      <c r="CJ20" s="49">
        <f>-CJ$27*(1+Assumptions!$U$21)*IF(CJ2&lt;Assumptions!$V$21,0,1)</f>
        <v>2464.19738</v>
      </c>
      <c r="CK20" s="49">
        <f>-CK$27*(1+Assumptions!$U$21)*IF(CK2&lt;Assumptions!$V$21,0,1)</f>
        <v>2464.19738</v>
      </c>
      <c r="CL20" s="49">
        <f>-CL$27*(1+Assumptions!$U$21)*IF(CL2&lt;Assumptions!$V$21,0,1)</f>
        <v>2464.19738</v>
      </c>
      <c r="CM20" s="49">
        <f>-CM$27*(1+Assumptions!$U$21)*IF(CM2&lt;Assumptions!$V$21,0,1)</f>
        <v>2464.19738</v>
      </c>
      <c r="CN20" s="49">
        <f>-CN$27*(1+Assumptions!$U$21)*IF(CN2&lt;Assumptions!$V$21,0,1)</f>
        <v>2464.19738</v>
      </c>
      <c r="CO20" s="49">
        <f>-CO$27*(1+Assumptions!$U$21)*IF(CO2&lt;Assumptions!$V$21,0,1)</f>
        <v>2464.19738</v>
      </c>
      <c r="CP20" s="49">
        <f>-CP$27*(1+Assumptions!$U$21)*IF(CP2&lt;Assumptions!$V$21,0,1)</f>
        <v>2464.19738</v>
      </c>
      <c r="CQ20" s="49">
        <f>-CQ$27*(1+Assumptions!$U$21)*IF(CQ2&lt;Assumptions!$V$21,0,1)</f>
        <v>2464.19738</v>
      </c>
      <c r="CR20" s="49">
        <f>-CR$27*(1+Assumptions!$U$21)*IF(CR2&lt;Assumptions!$V$21,0,1)</f>
        <v>2464.19738</v>
      </c>
      <c r="CS20" s="49">
        <f>-CS$27*(1+Assumptions!$U$21)*IF(CS2&lt;Assumptions!$V$21,0,1)</f>
        <v>2464.19738</v>
      </c>
      <c r="CT20" s="49">
        <f>-CT$27*(1+Assumptions!$U$21)*IF(CT2&lt;Assumptions!$V$21,0,1)</f>
        <v>2464.19738</v>
      </c>
      <c r="CU20" s="49">
        <f>-CU$27*(1+Assumptions!$U$21)*IF(CU2&lt;Assumptions!$V$21,0,1)</f>
        <v>2464.19738</v>
      </c>
      <c r="CV20" s="49">
        <f>-CV$27*(1+Assumptions!$U$21)*IF(CV2&lt;Assumptions!$V$21,0,1)</f>
        <v>2538.123301</v>
      </c>
      <c r="CW20" s="49">
        <f>-CW$27*(1+Assumptions!$U$21)*IF(CW2&lt;Assumptions!$V$21,0,1)</f>
        <v>2538.123301</v>
      </c>
      <c r="CX20" s="49">
        <f>-CX$27*(1+Assumptions!$U$21)*IF(CX2&lt;Assumptions!$V$21,0,1)</f>
        <v>2538.123301</v>
      </c>
      <c r="CY20" s="49">
        <f>-CY$27*(1+Assumptions!$U$21)*IF(CY2&lt;Assumptions!$V$21,0,1)</f>
        <v>2538.123301</v>
      </c>
      <c r="CZ20" s="49">
        <f>-CZ$27*(1+Assumptions!$U$21)*IF(CZ2&lt;Assumptions!$V$21,0,1)</f>
        <v>2538.123301</v>
      </c>
      <c r="DA20" s="49">
        <f>-DA$27*(1+Assumptions!$U$21)*IF(DA2&lt;Assumptions!$V$21,0,1)</f>
        <v>2538.123301</v>
      </c>
      <c r="DB20" s="49">
        <f>-DB$27*(1+Assumptions!$U$21)*IF(DB2&lt;Assumptions!$V$21,0,1)</f>
        <v>2538.123301</v>
      </c>
      <c r="DC20" s="49">
        <f>-DC$27*(1+Assumptions!$U$21)*IF(DC2&lt;Assumptions!$V$21,0,1)</f>
        <v>2538.123301</v>
      </c>
      <c r="DD20" s="49">
        <f>-DD$27*(1+Assumptions!$U$21)*IF(DD2&lt;Assumptions!$V$21,0,1)</f>
        <v>2538.123301</v>
      </c>
      <c r="DE20" s="49">
        <f>-DE$27*(1+Assumptions!$U$21)*IF(DE2&lt;Assumptions!$V$21,0,1)</f>
        <v>2538.123301</v>
      </c>
      <c r="DF20" s="49">
        <f>-DF$27*(1+Assumptions!$U$21)*IF(DF2&lt;Assumptions!$V$21,0,1)</f>
        <v>2538.123301</v>
      </c>
      <c r="DG20" s="49">
        <f>-DG$27*(1+Assumptions!$U$21)*IF(DG2&lt;Assumptions!$V$21,0,1)</f>
        <v>2538.123301</v>
      </c>
      <c r="DH20" s="49">
        <f>-DH$27*(1+Assumptions!$U$21)*IF(DH2&lt;Assumptions!$V$21,0,1)</f>
        <v>2614.267</v>
      </c>
      <c r="DI20" s="49">
        <f>-DI$27*(1+Assumptions!$U$21)*IF(DI2&lt;Assumptions!$V$21,0,1)</f>
        <v>2614.267</v>
      </c>
      <c r="DJ20" s="49">
        <f>-DJ$27*(1+Assumptions!$U$21)*IF(DJ2&lt;Assumptions!$V$21,0,1)</f>
        <v>2614.267</v>
      </c>
      <c r="DK20" s="49">
        <f>-DK$27*(1+Assumptions!$U$21)*IF(DK2&lt;Assumptions!$V$21,0,1)</f>
        <v>2614.267</v>
      </c>
      <c r="DL20" s="49">
        <f>-DL$27*(1+Assumptions!$U$21)*IF(DL2&lt;Assumptions!$V$21,0,1)</f>
        <v>2614.267</v>
      </c>
      <c r="DM20" s="49">
        <f>-DM$27*(1+Assumptions!$U$21)*IF(DM2&lt;Assumptions!$V$21,0,1)</f>
        <v>2614.267</v>
      </c>
      <c r="DN20" s="49">
        <f>-DN$27*(1+Assumptions!$U$21)*IF(DN2&lt;Assumptions!$V$21,0,1)</f>
        <v>2614.267</v>
      </c>
      <c r="DO20" s="49">
        <f>-DO$27*(1+Assumptions!$U$21)*IF(DO2&lt;Assumptions!$V$21,0,1)</f>
        <v>2614.267</v>
      </c>
      <c r="DP20" s="49">
        <f>-DP$27*(1+Assumptions!$U$21)*IF(DP2&lt;Assumptions!$V$21,0,1)</f>
        <v>2614.267</v>
      </c>
      <c r="DQ20" s="49">
        <f>-DQ$27*(1+Assumptions!$U$21)*IF(DQ2&lt;Assumptions!$V$21,0,1)</f>
        <v>2614.267</v>
      </c>
      <c r="DR20" s="49">
        <f>-DR$27*(1+Assumptions!$U$21)*IF(DR2&lt;Assumptions!$V$21,0,1)</f>
        <v>2614.267</v>
      </c>
      <c r="DS20" s="49">
        <f>-DS$27*(1+Assumptions!$U$21)*IF(DS2&lt;Assumptions!$V$21,0,1)</f>
        <v>2614.267</v>
      </c>
      <c r="DT20" s="49">
        <f>-DT$27*(1+Assumptions!$U$21)*IF(DT2&lt;Assumptions!$V$21,0,1)</f>
        <v>2692.69501</v>
      </c>
      <c r="DU20" s="49">
        <f>-DU$27*(1+Assumptions!$U$21)*IF(DU2&lt;Assumptions!$V$21,0,1)</f>
        <v>2692.69501</v>
      </c>
      <c r="DV20" s="49">
        <f>-DV$27*(1+Assumptions!$U$21)*IF(DV2&lt;Assumptions!$V$21,0,1)</f>
        <v>2692.69501</v>
      </c>
      <c r="DW20" s="49">
        <f>-DW$27*(1+Assumptions!$U$21)*IF(DW2&lt;Assumptions!$V$21,0,1)</f>
        <v>2692.69501</v>
      </c>
      <c r="DX20" s="49">
        <f>-DX$27*(1+Assumptions!$U$21)*IF(DX2&lt;Assumptions!$V$21,0,1)</f>
        <v>2692.69501</v>
      </c>
      <c r="DY20" s="49">
        <f>-DY$27*(1+Assumptions!$U$21)*IF(DY2&lt;Assumptions!$V$21,0,1)</f>
        <v>2692.69501</v>
      </c>
      <c r="DZ20" s="49">
        <f>-DZ$27*(1+Assumptions!$U$21)*IF(DZ2&lt;Assumptions!$V$21,0,1)</f>
        <v>2692.69501</v>
      </c>
      <c r="EA20" s="49">
        <f>-EA$27*(1+Assumptions!$U$21)*IF(EA2&lt;Assumptions!$V$21,0,1)</f>
        <v>2692.69501</v>
      </c>
      <c r="EB20" s="49">
        <f>-EB$27*(1+Assumptions!$U$21)*IF(EB2&lt;Assumptions!$V$21,0,1)</f>
        <v>2692.69501</v>
      </c>
      <c r="EC20" s="49">
        <f>-EC$27*(1+Assumptions!$U$21)*IF(EC2&lt;Assumptions!$V$21,0,1)</f>
        <v>2692.69501</v>
      </c>
      <c r="ED20" s="49">
        <f>-ED$27*(1+Assumptions!$U$21)*IF(ED2&lt;Assumptions!$V$21,0,1)</f>
        <v>2692.69501</v>
      </c>
      <c r="EE20" s="49">
        <f>-EE$27*(1+Assumptions!$U$21)*IF(EE2&lt;Assumptions!$V$21,0,1)</f>
        <v>2692.69501</v>
      </c>
    </row>
    <row r="21" ht="15.75" customHeight="1">
      <c r="A21" s="1"/>
      <c r="B21" s="42" t="s">
        <v>79</v>
      </c>
      <c r="C21" s="42"/>
      <c r="D21" s="207">
        <f t="shared" ref="D21:EE21" si="5">SUM(D18:D20)</f>
        <v>35942.27247</v>
      </c>
      <c r="E21" s="207">
        <f t="shared" si="5"/>
        <v>35942.27247</v>
      </c>
      <c r="F21" s="207">
        <f t="shared" si="5"/>
        <v>35942.27247</v>
      </c>
      <c r="G21" s="207">
        <f t="shared" si="5"/>
        <v>35942.27247</v>
      </c>
      <c r="H21" s="207">
        <f t="shared" si="5"/>
        <v>35942.27247</v>
      </c>
      <c r="I21" s="207">
        <f t="shared" si="5"/>
        <v>35942.27247</v>
      </c>
      <c r="J21" s="207">
        <f t="shared" si="5"/>
        <v>35942.27247</v>
      </c>
      <c r="K21" s="207">
        <f t="shared" si="5"/>
        <v>35942.27247</v>
      </c>
      <c r="L21" s="207">
        <f t="shared" si="5"/>
        <v>35942.27247</v>
      </c>
      <c r="M21" s="207">
        <f t="shared" si="5"/>
        <v>35942.27247</v>
      </c>
      <c r="N21" s="207">
        <f t="shared" si="5"/>
        <v>35942.27247</v>
      </c>
      <c r="O21" s="207">
        <f t="shared" si="5"/>
        <v>35942.27247</v>
      </c>
      <c r="P21" s="207">
        <f t="shared" si="5"/>
        <v>37774.25499</v>
      </c>
      <c r="Q21" s="207">
        <f t="shared" si="5"/>
        <v>37774.25499</v>
      </c>
      <c r="R21" s="207">
        <f t="shared" si="5"/>
        <v>37774.25499</v>
      </c>
      <c r="S21" s="207">
        <f t="shared" si="5"/>
        <v>37774.25499</v>
      </c>
      <c r="T21" s="207">
        <f t="shared" si="5"/>
        <v>37774.25499</v>
      </c>
      <c r="U21" s="207">
        <f t="shared" si="5"/>
        <v>37774.25499</v>
      </c>
      <c r="V21" s="207">
        <f t="shared" si="5"/>
        <v>37774.25499</v>
      </c>
      <c r="W21" s="207">
        <f t="shared" si="5"/>
        <v>37774.25499</v>
      </c>
      <c r="X21" s="207">
        <f t="shared" si="5"/>
        <v>37774.25499</v>
      </c>
      <c r="Y21" s="207">
        <f t="shared" si="5"/>
        <v>37774.25499</v>
      </c>
      <c r="Z21" s="207">
        <f t="shared" si="5"/>
        <v>37774.25499</v>
      </c>
      <c r="AA21" s="207">
        <f t="shared" si="5"/>
        <v>37774.25499</v>
      </c>
      <c r="AB21" s="207">
        <f t="shared" si="5"/>
        <v>38560.98636</v>
      </c>
      <c r="AC21" s="207">
        <f t="shared" si="5"/>
        <v>38560.98636</v>
      </c>
      <c r="AD21" s="207">
        <f t="shared" si="5"/>
        <v>38560.98636</v>
      </c>
      <c r="AE21" s="207">
        <f t="shared" si="5"/>
        <v>38560.98636</v>
      </c>
      <c r="AF21" s="207">
        <f t="shared" si="5"/>
        <v>38560.98636</v>
      </c>
      <c r="AG21" s="207">
        <f t="shared" si="5"/>
        <v>38560.98636</v>
      </c>
      <c r="AH21" s="207">
        <f t="shared" si="5"/>
        <v>38560.98636</v>
      </c>
      <c r="AI21" s="207">
        <f t="shared" si="5"/>
        <v>38560.98636</v>
      </c>
      <c r="AJ21" s="207">
        <f t="shared" si="5"/>
        <v>38560.98636</v>
      </c>
      <c r="AK21" s="207">
        <f t="shared" si="5"/>
        <v>38560.98636</v>
      </c>
      <c r="AL21" s="207">
        <f t="shared" si="5"/>
        <v>38560.98636</v>
      </c>
      <c r="AM21" s="207">
        <f t="shared" si="5"/>
        <v>38560.98636</v>
      </c>
      <c r="AN21" s="207">
        <f t="shared" si="5"/>
        <v>39364.38974</v>
      </c>
      <c r="AO21" s="207">
        <f t="shared" si="5"/>
        <v>39364.38974</v>
      </c>
      <c r="AP21" s="207">
        <f t="shared" si="5"/>
        <v>39364.38974</v>
      </c>
      <c r="AQ21" s="207">
        <f t="shared" si="5"/>
        <v>39364.38974</v>
      </c>
      <c r="AR21" s="207">
        <f t="shared" si="5"/>
        <v>39364.38974</v>
      </c>
      <c r="AS21" s="207">
        <f t="shared" si="5"/>
        <v>39364.38974</v>
      </c>
      <c r="AT21" s="207">
        <f t="shared" si="5"/>
        <v>39364.38974</v>
      </c>
      <c r="AU21" s="207">
        <f t="shared" si="5"/>
        <v>39364.38974</v>
      </c>
      <c r="AV21" s="207">
        <f t="shared" si="5"/>
        <v>39364.38974</v>
      </c>
      <c r="AW21" s="207">
        <f t="shared" si="5"/>
        <v>39364.38974</v>
      </c>
      <c r="AX21" s="207">
        <f t="shared" si="5"/>
        <v>39364.38974</v>
      </c>
      <c r="AY21" s="207">
        <f t="shared" si="5"/>
        <v>39364.38974</v>
      </c>
      <c r="AZ21" s="207">
        <f t="shared" si="5"/>
        <v>40545.32143</v>
      </c>
      <c r="BA21" s="207">
        <f t="shared" si="5"/>
        <v>40545.32143</v>
      </c>
      <c r="BB21" s="207">
        <f t="shared" si="5"/>
        <v>40545.32143</v>
      </c>
      <c r="BC21" s="207">
        <f t="shared" si="5"/>
        <v>40545.32143</v>
      </c>
      <c r="BD21" s="207">
        <f t="shared" si="5"/>
        <v>40545.32143</v>
      </c>
      <c r="BE21" s="207">
        <f t="shared" si="5"/>
        <v>40545.32143</v>
      </c>
      <c r="BF21" s="207">
        <f t="shared" si="5"/>
        <v>40545.32143</v>
      </c>
      <c r="BG21" s="207">
        <f t="shared" si="5"/>
        <v>40545.32143</v>
      </c>
      <c r="BH21" s="207">
        <f t="shared" si="5"/>
        <v>40545.32143</v>
      </c>
      <c r="BI21" s="207">
        <f t="shared" si="5"/>
        <v>40545.32143</v>
      </c>
      <c r="BJ21" s="207">
        <f t="shared" si="5"/>
        <v>40545.32143</v>
      </c>
      <c r="BK21" s="207">
        <f t="shared" si="5"/>
        <v>40545.32143</v>
      </c>
      <c r="BL21" s="207">
        <f t="shared" si="5"/>
        <v>41761.68107</v>
      </c>
      <c r="BM21" s="207">
        <f t="shared" si="5"/>
        <v>41761.68107</v>
      </c>
      <c r="BN21" s="207">
        <f t="shared" si="5"/>
        <v>41761.68107</v>
      </c>
      <c r="BO21" s="207">
        <f t="shared" si="5"/>
        <v>41761.68107</v>
      </c>
      <c r="BP21" s="207">
        <f t="shared" si="5"/>
        <v>41761.68107</v>
      </c>
      <c r="BQ21" s="207">
        <f t="shared" si="5"/>
        <v>41761.68107</v>
      </c>
      <c r="BR21" s="207">
        <f t="shared" si="5"/>
        <v>41761.68107</v>
      </c>
      <c r="BS21" s="207">
        <f t="shared" si="5"/>
        <v>41761.68107</v>
      </c>
      <c r="BT21" s="207">
        <f t="shared" si="5"/>
        <v>41761.68107</v>
      </c>
      <c r="BU21" s="207">
        <f t="shared" si="5"/>
        <v>41761.68107</v>
      </c>
      <c r="BV21" s="207">
        <f t="shared" si="5"/>
        <v>41761.68107</v>
      </c>
      <c r="BW21" s="207">
        <f t="shared" si="5"/>
        <v>41761.68107</v>
      </c>
      <c r="BX21" s="207">
        <f t="shared" si="5"/>
        <v>43014.5315</v>
      </c>
      <c r="BY21" s="207">
        <f t="shared" si="5"/>
        <v>43014.5315</v>
      </c>
      <c r="BZ21" s="207">
        <f t="shared" si="5"/>
        <v>43014.5315</v>
      </c>
      <c r="CA21" s="207">
        <f t="shared" si="5"/>
        <v>43014.5315</v>
      </c>
      <c r="CB21" s="207">
        <f t="shared" si="5"/>
        <v>43014.5315</v>
      </c>
      <c r="CC21" s="207">
        <f t="shared" si="5"/>
        <v>43014.5315</v>
      </c>
      <c r="CD21" s="207">
        <f t="shared" si="5"/>
        <v>43014.5315</v>
      </c>
      <c r="CE21" s="207">
        <f t="shared" si="5"/>
        <v>43014.5315</v>
      </c>
      <c r="CF21" s="207">
        <f t="shared" si="5"/>
        <v>43014.5315</v>
      </c>
      <c r="CG21" s="207">
        <f t="shared" si="5"/>
        <v>43014.5315</v>
      </c>
      <c r="CH21" s="207">
        <f t="shared" si="5"/>
        <v>43014.5315</v>
      </c>
      <c r="CI21" s="207">
        <f t="shared" si="5"/>
        <v>43014.5315</v>
      </c>
      <c r="CJ21" s="207">
        <f t="shared" si="5"/>
        <v>44304.96745</v>
      </c>
      <c r="CK21" s="207">
        <f t="shared" si="5"/>
        <v>44304.96745</v>
      </c>
      <c r="CL21" s="207">
        <f t="shared" si="5"/>
        <v>44304.96745</v>
      </c>
      <c r="CM21" s="207">
        <f t="shared" si="5"/>
        <v>44304.96745</v>
      </c>
      <c r="CN21" s="207">
        <f t="shared" si="5"/>
        <v>44304.96745</v>
      </c>
      <c r="CO21" s="207">
        <f t="shared" si="5"/>
        <v>44304.96745</v>
      </c>
      <c r="CP21" s="207">
        <f t="shared" si="5"/>
        <v>44304.96745</v>
      </c>
      <c r="CQ21" s="207">
        <f t="shared" si="5"/>
        <v>44304.96745</v>
      </c>
      <c r="CR21" s="207">
        <f t="shared" si="5"/>
        <v>44304.96745</v>
      </c>
      <c r="CS21" s="207">
        <f t="shared" si="5"/>
        <v>44304.96745</v>
      </c>
      <c r="CT21" s="207">
        <f t="shared" si="5"/>
        <v>44304.96745</v>
      </c>
      <c r="CU21" s="207">
        <f t="shared" si="5"/>
        <v>44304.96745</v>
      </c>
      <c r="CV21" s="207">
        <f t="shared" si="5"/>
        <v>45634.11647</v>
      </c>
      <c r="CW21" s="207">
        <f t="shared" si="5"/>
        <v>45634.11647</v>
      </c>
      <c r="CX21" s="207">
        <f t="shared" si="5"/>
        <v>45634.11647</v>
      </c>
      <c r="CY21" s="207">
        <f t="shared" si="5"/>
        <v>45634.11647</v>
      </c>
      <c r="CZ21" s="207">
        <f t="shared" si="5"/>
        <v>45634.11647</v>
      </c>
      <c r="DA21" s="207">
        <f t="shared" si="5"/>
        <v>45634.11647</v>
      </c>
      <c r="DB21" s="207">
        <f t="shared" si="5"/>
        <v>45634.11647</v>
      </c>
      <c r="DC21" s="207">
        <f t="shared" si="5"/>
        <v>45634.11647</v>
      </c>
      <c r="DD21" s="207">
        <f t="shared" si="5"/>
        <v>45634.11647</v>
      </c>
      <c r="DE21" s="207">
        <f t="shared" si="5"/>
        <v>45634.11647</v>
      </c>
      <c r="DF21" s="207">
        <f t="shared" si="5"/>
        <v>45634.11647</v>
      </c>
      <c r="DG21" s="207">
        <f t="shared" si="5"/>
        <v>45634.11647</v>
      </c>
      <c r="DH21" s="207">
        <f t="shared" si="5"/>
        <v>45657.98507</v>
      </c>
      <c r="DI21" s="207">
        <f t="shared" si="5"/>
        <v>45657.98507</v>
      </c>
      <c r="DJ21" s="207">
        <f t="shared" si="5"/>
        <v>45657.98507</v>
      </c>
      <c r="DK21" s="207">
        <f t="shared" si="5"/>
        <v>45657.98507</v>
      </c>
      <c r="DL21" s="207">
        <f t="shared" si="5"/>
        <v>45657.98507</v>
      </c>
      <c r="DM21" s="207">
        <f t="shared" si="5"/>
        <v>45657.98507</v>
      </c>
      <c r="DN21" s="207">
        <f t="shared" si="5"/>
        <v>45657.98507</v>
      </c>
      <c r="DO21" s="207">
        <f t="shared" si="5"/>
        <v>45657.98507</v>
      </c>
      <c r="DP21" s="207">
        <f t="shared" si="5"/>
        <v>45657.98507</v>
      </c>
      <c r="DQ21" s="207">
        <f t="shared" si="5"/>
        <v>45657.98507</v>
      </c>
      <c r="DR21" s="207">
        <f t="shared" si="5"/>
        <v>45657.98507</v>
      </c>
      <c r="DS21" s="207">
        <f t="shared" si="5"/>
        <v>45657.98507</v>
      </c>
      <c r="DT21" s="207">
        <f t="shared" si="5"/>
        <v>48413.23416</v>
      </c>
      <c r="DU21" s="207">
        <f t="shared" si="5"/>
        <v>48413.23416</v>
      </c>
      <c r="DV21" s="207">
        <f t="shared" si="5"/>
        <v>48413.23416</v>
      </c>
      <c r="DW21" s="207">
        <f t="shared" si="5"/>
        <v>48413.23416</v>
      </c>
      <c r="DX21" s="207">
        <f t="shared" si="5"/>
        <v>48413.23416</v>
      </c>
      <c r="DY21" s="207">
        <f t="shared" si="5"/>
        <v>48413.23416</v>
      </c>
      <c r="DZ21" s="207">
        <f t="shared" si="5"/>
        <v>48413.23416</v>
      </c>
      <c r="EA21" s="207">
        <f t="shared" si="5"/>
        <v>48413.23416</v>
      </c>
      <c r="EB21" s="207">
        <f t="shared" si="5"/>
        <v>48413.23416</v>
      </c>
      <c r="EC21" s="207">
        <f t="shared" si="5"/>
        <v>48413.23416</v>
      </c>
      <c r="ED21" s="207">
        <f t="shared" si="5"/>
        <v>48413.23416</v>
      </c>
      <c r="EE21" s="207">
        <f t="shared" si="5"/>
        <v>48413.23416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80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49">
        <f>-Assumptions!$V$25*D$21</f>
        <v>-718.8454494</v>
      </c>
      <c r="E24" s="49">
        <f>-Assumptions!$V$25*E$21</f>
        <v>-718.8454494</v>
      </c>
      <c r="F24" s="49">
        <f>-Assumptions!$V$25*F$21</f>
        <v>-718.8454494</v>
      </c>
      <c r="G24" s="49">
        <f>-Assumptions!$V$25*G$21</f>
        <v>-718.8454494</v>
      </c>
      <c r="H24" s="49">
        <f>-Assumptions!$V$25*H$21</f>
        <v>-718.8454494</v>
      </c>
      <c r="I24" s="49">
        <f>-Assumptions!$V$25*I$21</f>
        <v>-718.8454494</v>
      </c>
      <c r="J24" s="49">
        <f>-Assumptions!$V$25*J$21</f>
        <v>-718.8454494</v>
      </c>
      <c r="K24" s="49">
        <f>-Assumptions!$V$25*K$21</f>
        <v>-718.8454494</v>
      </c>
      <c r="L24" s="49">
        <f>-Assumptions!$V$25*L$21</f>
        <v>-718.8454494</v>
      </c>
      <c r="M24" s="49">
        <f>-Assumptions!$V$25*M$21</f>
        <v>-718.8454494</v>
      </c>
      <c r="N24" s="49">
        <f>-Assumptions!$V$25*N$21</f>
        <v>-718.8454494</v>
      </c>
      <c r="O24" s="49">
        <f>-Assumptions!$V$25*O$21</f>
        <v>-718.8454494</v>
      </c>
      <c r="P24" s="49">
        <f>-Assumptions!$V$25*P$21</f>
        <v>-755.4850998</v>
      </c>
      <c r="Q24" s="49">
        <f>-Assumptions!$V$25*Q$21</f>
        <v>-755.4850998</v>
      </c>
      <c r="R24" s="49">
        <f>-Assumptions!$V$25*R$21</f>
        <v>-755.4850998</v>
      </c>
      <c r="S24" s="49">
        <f>-Assumptions!$V$25*S$21</f>
        <v>-755.4850998</v>
      </c>
      <c r="T24" s="49">
        <f>-Assumptions!$V$25*T$21</f>
        <v>-755.4850998</v>
      </c>
      <c r="U24" s="49">
        <f>-Assumptions!$V$25*U$21</f>
        <v>-755.4850998</v>
      </c>
      <c r="V24" s="49">
        <f>-Assumptions!$V$25*V$21</f>
        <v>-755.4850998</v>
      </c>
      <c r="W24" s="49">
        <f>-Assumptions!$V$25*W$21</f>
        <v>-755.4850998</v>
      </c>
      <c r="X24" s="49">
        <f>-Assumptions!$V$25*X$21</f>
        <v>-755.4850998</v>
      </c>
      <c r="Y24" s="49">
        <f>-Assumptions!$V$25*Y$21</f>
        <v>-755.4850998</v>
      </c>
      <c r="Z24" s="49">
        <f>-Assumptions!$V$25*Z$21</f>
        <v>-755.4850998</v>
      </c>
      <c r="AA24" s="49">
        <f>-Assumptions!$V$25*AA$21</f>
        <v>-755.4850998</v>
      </c>
      <c r="AB24" s="49">
        <f>-Assumptions!$V$25*AB$21</f>
        <v>-771.2197271</v>
      </c>
      <c r="AC24" s="49">
        <f>-Assumptions!$V$25*AC$21</f>
        <v>-771.2197271</v>
      </c>
      <c r="AD24" s="49">
        <f>-Assumptions!$V$25*AD$21</f>
        <v>-771.2197271</v>
      </c>
      <c r="AE24" s="49">
        <f>-Assumptions!$V$25*AE$21</f>
        <v>-771.2197271</v>
      </c>
      <c r="AF24" s="49">
        <f>-Assumptions!$V$25*AF$21</f>
        <v>-771.2197271</v>
      </c>
      <c r="AG24" s="49">
        <f>-Assumptions!$V$25*AG$21</f>
        <v>-771.2197271</v>
      </c>
      <c r="AH24" s="49">
        <f>-Assumptions!$V$25*AH$21</f>
        <v>-771.2197271</v>
      </c>
      <c r="AI24" s="49">
        <f>-Assumptions!$V$25*AI$21</f>
        <v>-771.2197271</v>
      </c>
      <c r="AJ24" s="49">
        <f>-Assumptions!$V$25*AJ$21</f>
        <v>-771.2197271</v>
      </c>
      <c r="AK24" s="49">
        <f>-Assumptions!$V$25*AK$21</f>
        <v>-771.2197271</v>
      </c>
      <c r="AL24" s="49">
        <f>-Assumptions!$V$25*AL$21</f>
        <v>-771.2197271</v>
      </c>
      <c r="AM24" s="49">
        <f>-Assumptions!$V$25*AM$21</f>
        <v>-771.2197271</v>
      </c>
      <c r="AN24" s="49">
        <f>-Assumptions!$V$25*AN$21</f>
        <v>-787.2877947</v>
      </c>
      <c r="AO24" s="49">
        <f>-Assumptions!$V$25*AO$21</f>
        <v>-787.2877947</v>
      </c>
      <c r="AP24" s="49">
        <f>-Assumptions!$V$25*AP$21</f>
        <v>-787.2877947</v>
      </c>
      <c r="AQ24" s="49">
        <f>-Assumptions!$V$25*AQ$21</f>
        <v>-787.2877947</v>
      </c>
      <c r="AR24" s="49">
        <f>-Assumptions!$V$25*AR$21</f>
        <v>-787.2877947</v>
      </c>
      <c r="AS24" s="49">
        <f>-Assumptions!$V$25*AS$21</f>
        <v>-787.2877947</v>
      </c>
      <c r="AT24" s="49">
        <f>-Assumptions!$V$25*AT$21</f>
        <v>-787.2877947</v>
      </c>
      <c r="AU24" s="49">
        <f>-Assumptions!$V$25*AU$21</f>
        <v>-787.2877947</v>
      </c>
      <c r="AV24" s="49">
        <f>-Assumptions!$V$25*AV$21</f>
        <v>-787.2877947</v>
      </c>
      <c r="AW24" s="49">
        <f>-Assumptions!$V$25*AW$21</f>
        <v>-787.2877947</v>
      </c>
      <c r="AX24" s="49">
        <f>-Assumptions!$V$25*AX$21</f>
        <v>-787.2877947</v>
      </c>
      <c r="AY24" s="49">
        <f>-Assumptions!$V$25*AY$21</f>
        <v>-787.2877947</v>
      </c>
      <c r="AZ24" s="49">
        <f>-Assumptions!$V$25*AZ$21</f>
        <v>-810.9064286</v>
      </c>
      <c r="BA24" s="49">
        <f>-Assumptions!$V$25*BA$21</f>
        <v>-810.9064286</v>
      </c>
      <c r="BB24" s="49">
        <f>-Assumptions!$V$25*BB$21</f>
        <v>-810.9064286</v>
      </c>
      <c r="BC24" s="49">
        <f>-Assumptions!$V$25*BC$21</f>
        <v>-810.9064286</v>
      </c>
      <c r="BD24" s="49">
        <f>-Assumptions!$V$25*BD$21</f>
        <v>-810.9064286</v>
      </c>
      <c r="BE24" s="49">
        <f>-Assumptions!$V$25*BE$21</f>
        <v>-810.9064286</v>
      </c>
      <c r="BF24" s="49">
        <f>-Assumptions!$V$25*BF$21</f>
        <v>-810.9064286</v>
      </c>
      <c r="BG24" s="49">
        <f>-Assumptions!$V$25*BG$21</f>
        <v>-810.9064286</v>
      </c>
      <c r="BH24" s="49">
        <f>-Assumptions!$V$25*BH$21</f>
        <v>-810.9064286</v>
      </c>
      <c r="BI24" s="49">
        <f>-Assumptions!$V$25*BI$21</f>
        <v>-810.9064286</v>
      </c>
      <c r="BJ24" s="49">
        <f>-Assumptions!$V$25*BJ$21</f>
        <v>-810.9064286</v>
      </c>
      <c r="BK24" s="49">
        <f>-Assumptions!$V$25*BK$21</f>
        <v>-810.9064286</v>
      </c>
      <c r="BL24" s="49">
        <f>-Assumptions!$V$25*BL$21</f>
        <v>-835.2336214</v>
      </c>
      <c r="BM24" s="49">
        <f>-Assumptions!$V$25*BM$21</f>
        <v>-835.2336214</v>
      </c>
      <c r="BN24" s="49">
        <f>-Assumptions!$V$25*BN$21</f>
        <v>-835.2336214</v>
      </c>
      <c r="BO24" s="49">
        <f>-Assumptions!$V$25*BO$21</f>
        <v>-835.2336214</v>
      </c>
      <c r="BP24" s="49">
        <f>-Assumptions!$V$25*BP$21</f>
        <v>-835.2336214</v>
      </c>
      <c r="BQ24" s="49">
        <f>-Assumptions!$V$25*BQ$21</f>
        <v>-835.2336214</v>
      </c>
      <c r="BR24" s="49">
        <f>-Assumptions!$V$25*BR$21</f>
        <v>-835.2336214</v>
      </c>
      <c r="BS24" s="49">
        <f>-Assumptions!$V$25*BS$21</f>
        <v>-835.2336214</v>
      </c>
      <c r="BT24" s="49">
        <f>-Assumptions!$V$25*BT$21</f>
        <v>-835.2336214</v>
      </c>
      <c r="BU24" s="49">
        <f>-Assumptions!$V$25*BU$21</f>
        <v>-835.2336214</v>
      </c>
      <c r="BV24" s="49">
        <f>-Assumptions!$V$25*BV$21</f>
        <v>-835.2336214</v>
      </c>
      <c r="BW24" s="49">
        <f>-Assumptions!$V$25*BW$21</f>
        <v>-835.2336214</v>
      </c>
      <c r="BX24" s="49">
        <f>-Assumptions!$V$25*BX$21</f>
        <v>-860.2906301</v>
      </c>
      <c r="BY24" s="49">
        <f>-Assumptions!$V$25*BY$21</f>
        <v>-860.2906301</v>
      </c>
      <c r="BZ24" s="49">
        <f>-Assumptions!$V$25*BZ$21</f>
        <v>-860.2906301</v>
      </c>
      <c r="CA24" s="49">
        <f>-Assumptions!$V$25*CA$21</f>
        <v>-860.2906301</v>
      </c>
      <c r="CB24" s="49">
        <f>-Assumptions!$V$25*CB$21</f>
        <v>-860.2906301</v>
      </c>
      <c r="CC24" s="49">
        <f>-Assumptions!$V$25*CC$21</f>
        <v>-860.2906301</v>
      </c>
      <c r="CD24" s="49">
        <f>-Assumptions!$V$25*CD$21</f>
        <v>-860.2906301</v>
      </c>
      <c r="CE24" s="49">
        <f>-Assumptions!$V$25*CE$21</f>
        <v>-860.2906301</v>
      </c>
      <c r="CF24" s="49">
        <f>-Assumptions!$V$25*CF$21</f>
        <v>-860.2906301</v>
      </c>
      <c r="CG24" s="49">
        <f>-Assumptions!$V$25*CG$21</f>
        <v>-860.2906301</v>
      </c>
      <c r="CH24" s="49">
        <f>-Assumptions!$V$25*CH$21</f>
        <v>-860.2906301</v>
      </c>
      <c r="CI24" s="49">
        <f>-Assumptions!$V$25*CI$21</f>
        <v>-860.2906301</v>
      </c>
      <c r="CJ24" s="49">
        <f>-Assumptions!$V$25*CJ$21</f>
        <v>-886.099349</v>
      </c>
      <c r="CK24" s="49">
        <f>-Assumptions!$V$25*CK$21</f>
        <v>-886.099349</v>
      </c>
      <c r="CL24" s="49">
        <f>-Assumptions!$V$25*CL$21</f>
        <v>-886.099349</v>
      </c>
      <c r="CM24" s="49">
        <f>-Assumptions!$V$25*CM$21</f>
        <v>-886.099349</v>
      </c>
      <c r="CN24" s="49">
        <f>-Assumptions!$V$25*CN$21</f>
        <v>-886.099349</v>
      </c>
      <c r="CO24" s="49">
        <f>-Assumptions!$V$25*CO$21</f>
        <v>-886.099349</v>
      </c>
      <c r="CP24" s="49">
        <f>-Assumptions!$V$25*CP$21</f>
        <v>-886.099349</v>
      </c>
      <c r="CQ24" s="49">
        <f>-Assumptions!$V$25*CQ$21</f>
        <v>-886.099349</v>
      </c>
      <c r="CR24" s="49">
        <f>-Assumptions!$V$25*CR$21</f>
        <v>-886.099349</v>
      </c>
      <c r="CS24" s="49">
        <f>-Assumptions!$V$25*CS$21</f>
        <v>-886.099349</v>
      </c>
      <c r="CT24" s="49">
        <f>-Assumptions!$V$25*CT$21</f>
        <v>-886.099349</v>
      </c>
      <c r="CU24" s="49">
        <f>-Assumptions!$V$25*CU$21</f>
        <v>-886.099349</v>
      </c>
      <c r="CV24" s="49">
        <f>-Assumptions!$V$25*CV$21</f>
        <v>-912.6823294</v>
      </c>
      <c r="CW24" s="49">
        <f>-Assumptions!$V$25*CW$21</f>
        <v>-912.6823294</v>
      </c>
      <c r="CX24" s="49">
        <f>-Assumptions!$V$25*CX$21</f>
        <v>-912.6823294</v>
      </c>
      <c r="CY24" s="49">
        <f>-Assumptions!$V$25*CY$21</f>
        <v>-912.6823294</v>
      </c>
      <c r="CZ24" s="49">
        <f>-Assumptions!$V$25*CZ$21</f>
        <v>-912.6823294</v>
      </c>
      <c r="DA24" s="49">
        <f>-Assumptions!$V$25*DA$21</f>
        <v>-912.6823294</v>
      </c>
      <c r="DB24" s="49">
        <f>-Assumptions!$V$25*DB$21</f>
        <v>-912.6823294</v>
      </c>
      <c r="DC24" s="49">
        <f>-Assumptions!$V$25*DC$21</f>
        <v>-912.6823294</v>
      </c>
      <c r="DD24" s="49">
        <f>-Assumptions!$V$25*DD$21</f>
        <v>-912.6823294</v>
      </c>
      <c r="DE24" s="49">
        <f>-Assumptions!$V$25*DE$21</f>
        <v>-912.6823294</v>
      </c>
      <c r="DF24" s="49">
        <f>-Assumptions!$V$25*DF$21</f>
        <v>-912.6823294</v>
      </c>
      <c r="DG24" s="49">
        <f>-Assumptions!$V$25*DG$21</f>
        <v>-912.6823294</v>
      </c>
      <c r="DH24" s="49">
        <f>-Assumptions!$V$25*DH$21</f>
        <v>-913.1597014</v>
      </c>
      <c r="DI24" s="49">
        <f>-Assumptions!$V$25*DI$21</f>
        <v>-913.1597014</v>
      </c>
      <c r="DJ24" s="49">
        <f>-Assumptions!$V$25*DJ$21</f>
        <v>-913.1597014</v>
      </c>
      <c r="DK24" s="49">
        <f>-Assumptions!$V$25*DK$21</f>
        <v>-913.1597014</v>
      </c>
      <c r="DL24" s="49">
        <f>-Assumptions!$V$25*DL$21</f>
        <v>-913.1597014</v>
      </c>
      <c r="DM24" s="49">
        <f>-Assumptions!$V$25*DM$21</f>
        <v>-913.1597014</v>
      </c>
      <c r="DN24" s="49">
        <f>-Assumptions!$V$25*DN$21</f>
        <v>-913.1597014</v>
      </c>
      <c r="DO24" s="49">
        <f>-Assumptions!$V$25*DO$21</f>
        <v>-913.1597014</v>
      </c>
      <c r="DP24" s="49">
        <f>-Assumptions!$V$25*DP$21</f>
        <v>-913.1597014</v>
      </c>
      <c r="DQ24" s="49">
        <f>-Assumptions!$V$25*DQ$21</f>
        <v>-913.1597014</v>
      </c>
      <c r="DR24" s="49">
        <f>-Assumptions!$V$25*DR$21</f>
        <v>-913.1597014</v>
      </c>
      <c r="DS24" s="49">
        <f>-Assumptions!$V$25*DS$21</f>
        <v>-913.1597014</v>
      </c>
      <c r="DT24" s="49">
        <f>-Assumptions!$V$25*DT$21</f>
        <v>-968.2646833</v>
      </c>
      <c r="DU24" s="49">
        <f>-Assumptions!$V$25*DU$21</f>
        <v>-968.2646833</v>
      </c>
      <c r="DV24" s="49">
        <f>-Assumptions!$V$25*DV$21</f>
        <v>-968.2646833</v>
      </c>
      <c r="DW24" s="49">
        <f>-Assumptions!$V$25*DW$21</f>
        <v>-968.2646833</v>
      </c>
      <c r="DX24" s="49">
        <f>-Assumptions!$V$25*DX$21</f>
        <v>-968.2646833</v>
      </c>
      <c r="DY24" s="49">
        <f>-Assumptions!$V$25*DY$21</f>
        <v>-968.2646833</v>
      </c>
      <c r="DZ24" s="49">
        <f>-Assumptions!$V$25*DZ$21</f>
        <v>-968.2646833</v>
      </c>
      <c r="EA24" s="49">
        <f>-Assumptions!$V$25*EA$21</f>
        <v>-968.2646833</v>
      </c>
      <c r="EB24" s="49">
        <f>-Assumptions!$V$25*EB$21</f>
        <v>-968.2646833</v>
      </c>
      <c r="EC24" s="49">
        <f>-Assumptions!$V$25*EC$21</f>
        <v>-968.2646833</v>
      </c>
      <c r="ED24" s="49">
        <f>-Assumptions!$V$25*ED$21</f>
        <v>-968.2646833</v>
      </c>
      <c r="EE24" s="49">
        <f>-Assumptions!$V$25*EE$21</f>
        <v>-968.2646833</v>
      </c>
    </row>
    <row r="25" ht="15.75" customHeight="1">
      <c r="A25" s="1"/>
      <c r="B25" s="1"/>
      <c r="C25" s="1" t="str">
        <f>Assumptions!J26</f>
        <v>Maintenance - Recurring</v>
      </c>
      <c r="D25" s="49">
        <f>-Assumptions!$V$26*D$21</f>
        <v>-2875.381798</v>
      </c>
      <c r="E25" s="49">
        <f>-Assumptions!$V$26*E$21</f>
        <v>-2875.381798</v>
      </c>
      <c r="F25" s="49">
        <f>-Assumptions!$V$26*F$21</f>
        <v>-2875.381798</v>
      </c>
      <c r="G25" s="49">
        <f>-Assumptions!$V$26*G$21</f>
        <v>-2875.381798</v>
      </c>
      <c r="H25" s="49">
        <f>-Assumptions!$V$26*H$21</f>
        <v>-2875.381798</v>
      </c>
      <c r="I25" s="49">
        <f>-Assumptions!$V$26*I$21</f>
        <v>-2875.381798</v>
      </c>
      <c r="J25" s="49">
        <f>-Assumptions!$V$26*J$21</f>
        <v>-2875.381798</v>
      </c>
      <c r="K25" s="49">
        <f>-Assumptions!$V$26*K$21</f>
        <v>-2875.381798</v>
      </c>
      <c r="L25" s="49">
        <f>-Assumptions!$V$26*L$21</f>
        <v>-2875.381798</v>
      </c>
      <c r="M25" s="49">
        <f>-Assumptions!$V$26*M$21</f>
        <v>-2875.381798</v>
      </c>
      <c r="N25" s="49">
        <f>-Assumptions!$V$26*N$21</f>
        <v>-2875.381798</v>
      </c>
      <c r="O25" s="49">
        <f>-Assumptions!$V$26*O$21</f>
        <v>-2875.381798</v>
      </c>
      <c r="P25" s="49">
        <f>-Assumptions!$V$26*P$21</f>
        <v>-3021.940399</v>
      </c>
      <c r="Q25" s="49">
        <f>-Assumptions!$V$26*Q$21</f>
        <v>-3021.940399</v>
      </c>
      <c r="R25" s="49">
        <f>-Assumptions!$V$26*R$21</f>
        <v>-3021.940399</v>
      </c>
      <c r="S25" s="49">
        <f>-Assumptions!$V$26*S$21</f>
        <v>-3021.940399</v>
      </c>
      <c r="T25" s="49">
        <f>-Assumptions!$V$26*T$21</f>
        <v>-3021.940399</v>
      </c>
      <c r="U25" s="49">
        <f>-Assumptions!$V$26*U$21</f>
        <v>-3021.940399</v>
      </c>
      <c r="V25" s="49">
        <f>-Assumptions!$V$26*V$21</f>
        <v>-3021.940399</v>
      </c>
      <c r="W25" s="49">
        <f>-Assumptions!$V$26*W$21</f>
        <v>-3021.940399</v>
      </c>
      <c r="X25" s="49">
        <f>-Assumptions!$V$26*X$21</f>
        <v>-3021.940399</v>
      </c>
      <c r="Y25" s="49">
        <f>-Assumptions!$V$26*Y$21</f>
        <v>-3021.940399</v>
      </c>
      <c r="Z25" s="49">
        <f>-Assumptions!$V$26*Z$21</f>
        <v>-3021.940399</v>
      </c>
      <c r="AA25" s="49">
        <f>-Assumptions!$V$26*AA$21</f>
        <v>-3021.940399</v>
      </c>
      <c r="AB25" s="49">
        <f>-Assumptions!$V$26*AB$21</f>
        <v>-3084.878908</v>
      </c>
      <c r="AC25" s="49">
        <f>-Assumptions!$V$26*AC$21</f>
        <v>-3084.878908</v>
      </c>
      <c r="AD25" s="49">
        <f>-Assumptions!$V$26*AD$21</f>
        <v>-3084.878908</v>
      </c>
      <c r="AE25" s="49">
        <f>-Assumptions!$V$26*AE$21</f>
        <v>-3084.878908</v>
      </c>
      <c r="AF25" s="49">
        <f>-Assumptions!$V$26*AF$21</f>
        <v>-3084.878908</v>
      </c>
      <c r="AG25" s="49">
        <f>-Assumptions!$V$26*AG$21</f>
        <v>-3084.878908</v>
      </c>
      <c r="AH25" s="49">
        <f>-Assumptions!$V$26*AH$21</f>
        <v>-3084.878908</v>
      </c>
      <c r="AI25" s="49">
        <f>-Assumptions!$V$26*AI$21</f>
        <v>-3084.878908</v>
      </c>
      <c r="AJ25" s="49">
        <f>-Assumptions!$V$26*AJ$21</f>
        <v>-3084.878908</v>
      </c>
      <c r="AK25" s="49">
        <f>-Assumptions!$V$26*AK$21</f>
        <v>-3084.878908</v>
      </c>
      <c r="AL25" s="49">
        <f>-Assumptions!$V$26*AL$21</f>
        <v>-3084.878908</v>
      </c>
      <c r="AM25" s="49">
        <f>-Assumptions!$V$26*AM$21</f>
        <v>-3084.878908</v>
      </c>
      <c r="AN25" s="49">
        <f>-Assumptions!$V$26*AN$21</f>
        <v>-3149.151179</v>
      </c>
      <c r="AO25" s="49">
        <f>-Assumptions!$V$26*AO$21</f>
        <v>-3149.151179</v>
      </c>
      <c r="AP25" s="49">
        <f>-Assumptions!$V$26*AP$21</f>
        <v>-3149.151179</v>
      </c>
      <c r="AQ25" s="49">
        <f>-Assumptions!$V$26*AQ$21</f>
        <v>-3149.151179</v>
      </c>
      <c r="AR25" s="49">
        <f>-Assumptions!$V$26*AR$21</f>
        <v>-3149.151179</v>
      </c>
      <c r="AS25" s="49">
        <f>-Assumptions!$V$26*AS$21</f>
        <v>-3149.151179</v>
      </c>
      <c r="AT25" s="49">
        <f>-Assumptions!$V$26*AT$21</f>
        <v>-3149.151179</v>
      </c>
      <c r="AU25" s="49">
        <f>-Assumptions!$V$26*AU$21</f>
        <v>-3149.151179</v>
      </c>
      <c r="AV25" s="49">
        <f>-Assumptions!$V$26*AV$21</f>
        <v>-3149.151179</v>
      </c>
      <c r="AW25" s="49">
        <f>-Assumptions!$V$26*AW$21</f>
        <v>-3149.151179</v>
      </c>
      <c r="AX25" s="49">
        <f>-Assumptions!$V$26*AX$21</f>
        <v>-3149.151179</v>
      </c>
      <c r="AY25" s="49">
        <f>-Assumptions!$V$26*AY$21</f>
        <v>-3149.151179</v>
      </c>
      <c r="AZ25" s="49">
        <f>-Assumptions!$V$26*AZ$21</f>
        <v>-3243.625714</v>
      </c>
      <c r="BA25" s="49">
        <f>-Assumptions!$V$26*BA$21</f>
        <v>-3243.625714</v>
      </c>
      <c r="BB25" s="49">
        <f>-Assumptions!$V$26*BB$21</f>
        <v>-3243.625714</v>
      </c>
      <c r="BC25" s="49">
        <f>-Assumptions!$V$26*BC$21</f>
        <v>-3243.625714</v>
      </c>
      <c r="BD25" s="49">
        <f>-Assumptions!$V$26*BD$21</f>
        <v>-3243.625714</v>
      </c>
      <c r="BE25" s="49">
        <f>-Assumptions!$V$26*BE$21</f>
        <v>-3243.625714</v>
      </c>
      <c r="BF25" s="49">
        <f>-Assumptions!$V$26*BF$21</f>
        <v>-3243.625714</v>
      </c>
      <c r="BG25" s="49">
        <f>-Assumptions!$V$26*BG$21</f>
        <v>-3243.625714</v>
      </c>
      <c r="BH25" s="49">
        <f>-Assumptions!$V$26*BH$21</f>
        <v>-3243.625714</v>
      </c>
      <c r="BI25" s="49">
        <f>-Assumptions!$V$26*BI$21</f>
        <v>-3243.625714</v>
      </c>
      <c r="BJ25" s="49">
        <f>-Assumptions!$V$26*BJ$21</f>
        <v>-3243.625714</v>
      </c>
      <c r="BK25" s="49">
        <f>-Assumptions!$V$26*BK$21</f>
        <v>-3243.625714</v>
      </c>
      <c r="BL25" s="49">
        <f>-Assumptions!$V$26*BL$21</f>
        <v>-3340.934486</v>
      </c>
      <c r="BM25" s="49">
        <f>-Assumptions!$V$26*BM$21</f>
        <v>-3340.934486</v>
      </c>
      <c r="BN25" s="49">
        <f>-Assumptions!$V$26*BN$21</f>
        <v>-3340.934486</v>
      </c>
      <c r="BO25" s="49">
        <f>-Assumptions!$V$26*BO$21</f>
        <v>-3340.934486</v>
      </c>
      <c r="BP25" s="49">
        <f>-Assumptions!$V$26*BP$21</f>
        <v>-3340.934486</v>
      </c>
      <c r="BQ25" s="49">
        <f>-Assumptions!$V$26*BQ$21</f>
        <v>-3340.934486</v>
      </c>
      <c r="BR25" s="49">
        <f>-Assumptions!$V$26*BR$21</f>
        <v>-3340.934486</v>
      </c>
      <c r="BS25" s="49">
        <f>-Assumptions!$V$26*BS$21</f>
        <v>-3340.934486</v>
      </c>
      <c r="BT25" s="49">
        <f>-Assumptions!$V$26*BT$21</f>
        <v>-3340.934486</v>
      </c>
      <c r="BU25" s="49">
        <f>-Assumptions!$V$26*BU$21</f>
        <v>-3340.934486</v>
      </c>
      <c r="BV25" s="49">
        <f>-Assumptions!$V$26*BV$21</f>
        <v>-3340.934486</v>
      </c>
      <c r="BW25" s="49">
        <f>-Assumptions!$V$26*BW$21</f>
        <v>-3340.934486</v>
      </c>
      <c r="BX25" s="49">
        <f>-Assumptions!$V$26*BX$21</f>
        <v>-3441.16252</v>
      </c>
      <c r="BY25" s="49">
        <f>-Assumptions!$V$26*BY$21</f>
        <v>-3441.16252</v>
      </c>
      <c r="BZ25" s="49">
        <f>-Assumptions!$V$26*BZ$21</f>
        <v>-3441.16252</v>
      </c>
      <c r="CA25" s="49">
        <f>-Assumptions!$V$26*CA$21</f>
        <v>-3441.16252</v>
      </c>
      <c r="CB25" s="49">
        <f>-Assumptions!$V$26*CB$21</f>
        <v>-3441.16252</v>
      </c>
      <c r="CC25" s="49">
        <f>-Assumptions!$V$26*CC$21</f>
        <v>-3441.16252</v>
      </c>
      <c r="CD25" s="49">
        <f>-Assumptions!$V$26*CD$21</f>
        <v>-3441.16252</v>
      </c>
      <c r="CE25" s="49">
        <f>-Assumptions!$V$26*CE$21</f>
        <v>-3441.16252</v>
      </c>
      <c r="CF25" s="49">
        <f>-Assumptions!$V$26*CF$21</f>
        <v>-3441.16252</v>
      </c>
      <c r="CG25" s="49">
        <f>-Assumptions!$V$26*CG$21</f>
        <v>-3441.16252</v>
      </c>
      <c r="CH25" s="49">
        <f>-Assumptions!$V$26*CH$21</f>
        <v>-3441.16252</v>
      </c>
      <c r="CI25" s="49">
        <f>-Assumptions!$V$26*CI$21</f>
        <v>-3441.16252</v>
      </c>
      <c r="CJ25" s="49">
        <f>-Assumptions!$V$26*CJ$21</f>
        <v>-3544.397396</v>
      </c>
      <c r="CK25" s="49">
        <f>-Assumptions!$V$26*CK$21</f>
        <v>-3544.397396</v>
      </c>
      <c r="CL25" s="49">
        <f>-Assumptions!$V$26*CL$21</f>
        <v>-3544.397396</v>
      </c>
      <c r="CM25" s="49">
        <f>-Assumptions!$V$26*CM$21</f>
        <v>-3544.397396</v>
      </c>
      <c r="CN25" s="49">
        <f>-Assumptions!$V$26*CN$21</f>
        <v>-3544.397396</v>
      </c>
      <c r="CO25" s="49">
        <f>-Assumptions!$V$26*CO$21</f>
        <v>-3544.397396</v>
      </c>
      <c r="CP25" s="49">
        <f>-Assumptions!$V$26*CP$21</f>
        <v>-3544.397396</v>
      </c>
      <c r="CQ25" s="49">
        <f>-Assumptions!$V$26*CQ$21</f>
        <v>-3544.397396</v>
      </c>
      <c r="CR25" s="49">
        <f>-Assumptions!$V$26*CR$21</f>
        <v>-3544.397396</v>
      </c>
      <c r="CS25" s="49">
        <f>-Assumptions!$V$26*CS$21</f>
        <v>-3544.397396</v>
      </c>
      <c r="CT25" s="49">
        <f>-Assumptions!$V$26*CT$21</f>
        <v>-3544.397396</v>
      </c>
      <c r="CU25" s="49">
        <f>-Assumptions!$V$26*CU$21</f>
        <v>-3544.397396</v>
      </c>
      <c r="CV25" s="49">
        <f>-Assumptions!$V$26*CV$21</f>
        <v>-3650.729318</v>
      </c>
      <c r="CW25" s="49">
        <f>-Assumptions!$V$26*CW$21</f>
        <v>-3650.729318</v>
      </c>
      <c r="CX25" s="49">
        <f>-Assumptions!$V$26*CX$21</f>
        <v>-3650.729318</v>
      </c>
      <c r="CY25" s="49">
        <f>-Assumptions!$V$26*CY$21</f>
        <v>-3650.729318</v>
      </c>
      <c r="CZ25" s="49">
        <f>-Assumptions!$V$26*CZ$21</f>
        <v>-3650.729318</v>
      </c>
      <c r="DA25" s="49">
        <f>-Assumptions!$V$26*DA$21</f>
        <v>-3650.729318</v>
      </c>
      <c r="DB25" s="49">
        <f>-Assumptions!$V$26*DB$21</f>
        <v>-3650.729318</v>
      </c>
      <c r="DC25" s="49">
        <f>-Assumptions!$V$26*DC$21</f>
        <v>-3650.729318</v>
      </c>
      <c r="DD25" s="49">
        <f>-Assumptions!$V$26*DD$21</f>
        <v>-3650.729318</v>
      </c>
      <c r="DE25" s="49">
        <f>-Assumptions!$V$26*DE$21</f>
        <v>-3650.729318</v>
      </c>
      <c r="DF25" s="49">
        <f>-Assumptions!$V$26*DF$21</f>
        <v>-3650.729318</v>
      </c>
      <c r="DG25" s="49">
        <f>-Assumptions!$V$26*DG$21</f>
        <v>-3650.729318</v>
      </c>
      <c r="DH25" s="49">
        <f>-Assumptions!$V$26*DH$21</f>
        <v>-3652.638806</v>
      </c>
      <c r="DI25" s="49">
        <f>-Assumptions!$V$26*DI$21</f>
        <v>-3652.638806</v>
      </c>
      <c r="DJ25" s="49">
        <f>-Assumptions!$V$26*DJ$21</f>
        <v>-3652.638806</v>
      </c>
      <c r="DK25" s="49">
        <f>-Assumptions!$V$26*DK$21</f>
        <v>-3652.638806</v>
      </c>
      <c r="DL25" s="49">
        <f>-Assumptions!$V$26*DL$21</f>
        <v>-3652.638806</v>
      </c>
      <c r="DM25" s="49">
        <f>-Assumptions!$V$26*DM$21</f>
        <v>-3652.638806</v>
      </c>
      <c r="DN25" s="49">
        <f>-Assumptions!$V$26*DN$21</f>
        <v>-3652.638806</v>
      </c>
      <c r="DO25" s="49">
        <f>-Assumptions!$V$26*DO$21</f>
        <v>-3652.638806</v>
      </c>
      <c r="DP25" s="49">
        <f>-Assumptions!$V$26*DP$21</f>
        <v>-3652.638806</v>
      </c>
      <c r="DQ25" s="49">
        <f>-Assumptions!$V$26*DQ$21</f>
        <v>-3652.638806</v>
      </c>
      <c r="DR25" s="49">
        <f>-Assumptions!$V$26*DR$21</f>
        <v>-3652.638806</v>
      </c>
      <c r="DS25" s="49">
        <f>-Assumptions!$V$26*DS$21</f>
        <v>-3652.638806</v>
      </c>
      <c r="DT25" s="49">
        <f>-Assumptions!$V$26*DT$21</f>
        <v>-3873.058733</v>
      </c>
      <c r="DU25" s="49">
        <f>-Assumptions!$V$26*DU$21</f>
        <v>-3873.058733</v>
      </c>
      <c r="DV25" s="49">
        <f>-Assumptions!$V$26*DV$21</f>
        <v>-3873.058733</v>
      </c>
      <c r="DW25" s="49">
        <f>-Assumptions!$V$26*DW$21</f>
        <v>-3873.058733</v>
      </c>
      <c r="DX25" s="49">
        <f>-Assumptions!$V$26*DX$21</f>
        <v>-3873.058733</v>
      </c>
      <c r="DY25" s="49">
        <f>-Assumptions!$V$26*DY$21</f>
        <v>-3873.058733</v>
      </c>
      <c r="DZ25" s="49">
        <f>-Assumptions!$V$26*DZ$21</f>
        <v>-3873.058733</v>
      </c>
      <c r="EA25" s="49">
        <f>-Assumptions!$V$26*EA$21</f>
        <v>-3873.058733</v>
      </c>
      <c r="EB25" s="49">
        <f>-Assumptions!$V$26*EB$21</f>
        <v>-3873.058733</v>
      </c>
      <c r="EC25" s="49">
        <f>-Assumptions!$V$26*EC$21</f>
        <v>-3873.058733</v>
      </c>
      <c r="ED25" s="49">
        <f>-Assumptions!$V$26*ED$21</f>
        <v>-3873.058733</v>
      </c>
      <c r="EE25" s="49">
        <f>-Assumptions!$V$26*EE$21</f>
        <v>-3873.058733</v>
      </c>
    </row>
    <row r="26" ht="15.75" customHeight="1">
      <c r="A26" s="1"/>
      <c r="B26" s="1"/>
      <c r="C26" s="1" t="str">
        <f>Assumptions!J27</f>
        <v>Study &amp; Fitness Center Expense</v>
      </c>
      <c r="D26" s="49">
        <f t="array" ref="D26">-(IF(D$2=1,Assumptions!$X27/12,-(SUMIF($D$2:$EE$2,D$2-1,$D26:$EE26)/12)*(1+XLOOKUP(D$2,Assumptions!$C$94:$M$94,Assumptions!$C$98:$M$98))))</f>
        <v>-348.2258333</v>
      </c>
      <c r="E26" s="49">
        <f t="array" ref="E26">-(IF(E$2=1,Assumptions!$X27/12,-(SUMIF($D$2:$EE$2,E$2-1,$D26:$EE26)/12)*(1+XLOOKUP(E$2,Assumptions!$C$94:$M$94,Assumptions!$C$98:$M$98))))</f>
        <v>-348.2258333</v>
      </c>
      <c r="F26" s="49">
        <f t="array" ref="F26">-(IF(F$2=1,Assumptions!$X27/12,-(SUMIF($D$2:$EE$2,F$2-1,$D26:$EE26)/12)*(1+XLOOKUP(F$2,Assumptions!$C$94:$M$94,Assumptions!$C$98:$M$98))))</f>
        <v>-348.2258333</v>
      </c>
      <c r="G26" s="49">
        <f t="array" ref="G26">-(IF(G$2=1,Assumptions!$X27/12,-(SUMIF($D$2:$EE$2,G$2-1,$D26:$EE26)/12)*(1+XLOOKUP(G$2,Assumptions!$C$94:$M$94,Assumptions!$C$98:$M$98))))</f>
        <v>-348.2258333</v>
      </c>
      <c r="H26" s="49">
        <f t="array" ref="H26">-(IF(H$2=1,Assumptions!$X27/12,-(SUMIF($D$2:$EE$2,H$2-1,$D26:$EE26)/12)*(1+XLOOKUP(H$2,Assumptions!$C$94:$M$94,Assumptions!$C$98:$M$98))))</f>
        <v>-348.2258333</v>
      </c>
      <c r="I26" s="49">
        <f t="array" ref="I26">-(IF(I$2=1,Assumptions!$X27/12,-(SUMIF($D$2:$EE$2,I$2-1,$D26:$EE26)/12)*(1+XLOOKUP(I$2,Assumptions!$C$94:$M$94,Assumptions!$C$98:$M$98))))</f>
        <v>-348.2258333</v>
      </c>
      <c r="J26" s="49">
        <f t="array" ref="J26">-(IF(J$2=1,Assumptions!$X27/12,-(SUMIF($D$2:$EE$2,J$2-1,$D26:$EE26)/12)*(1+XLOOKUP(J$2,Assumptions!$C$94:$M$94,Assumptions!$C$98:$M$98))))</f>
        <v>-348.2258333</v>
      </c>
      <c r="K26" s="49">
        <f t="array" ref="K26">-(IF(K$2=1,Assumptions!$X27/12,-(SUMIF($D$2:$EE$2,K$2-1,$D26:$EE26)/12)*(1+XLOOKUP(K$2,Assumptions!$C$94:$M$94,Assumptions!$C$98:$M$98))))</f>
        <v>-348.2258333</v>
      </c>
      <c r="L26" s="49">
        <f t="array" ref="L26">-(IF(L$2=1,Assumptions!$X27/12,-(SUMIF($D$2:$EE$2,L$2-1,$D26:$EE26)/12)*(1+XLOOKUP(L$2,Assumptions!$C$94:$M$94,Assumptions!$C$98:$M$98))))</f>
        <v>-348.2258333</v>
      </c>
      <c r="M26" s="49">
        <f t="array" ref="M26">-(IF(M$2=1,Assumptions!$X27/12,-(SUMIF($D$2:$EE$2,M$2-1,$D26:$EE26)/12)*(1+XLOOKUP(M$2,Assumptions!$C$94:$M$94,Assumptions!$C$98:$M$98))))</f>
        <v>-348.2258333</v>
      </c>
      <c r="N26" s="49">
        <f t="array" ref="N26">-(IF(N$2=1,Assumptions!$X27/12,-(SUMIF($D$2:$EE$2,N$2-1,$D26:$EE26)/12)*(1+XLOOKUP(N$2,Assumptions!$C$94:$M$94,Assumptions!$C$98:$M$98))))</f>
        <v>-348.2258333</v>
      </c>
      <c r="O26" s="49">
        <f t="array" ref="O26">-(IF(O$2=1,Assumptions!$X27/12,-(SUMIF($D$2:$EE$2,O$2-1,$D26:$EE26)/12)*(1+XLOOKUP(O$2,Assumptions!$C$94:$M$94,Assumptions!$C$98:$M$98))))</f>
        <v>-348.2258333</v>
      </c>
      <c r="P26" s="49">
        <f t="array" ref="P26">-(IF(P$2=1,Assumptions!$X27/12,-(SUMIF($D$2:$EE$2,P$2-1,$D26:$EE26)/12)*(1+XLOOKUP(P$2,Assumptions!$C$94:$M$94,Assumptions!$C$98:$M$98))))</f>
        <v>-358.6726083</v>
      </c>
      <c r="Q26" s="49">
        <f t="array" ref="Q26">-(IF(Q$2=1,Assumptions!$X27/12,-(SUMIF($D$2:$EE$2,Q$2-1,$D26:$EE26)/12)*(1+XLOOKUP(Q$2,Assumptions!$C$94:$M$94,Assumptions!$C$98:$M$98))))</f>
        <v>-358.6726083</v>
      </c>
      <c r="R26" s="49">
        <f t="array" ref="R26">-(IF(R$2=1,Assumptions!$X27/12,-(SUMIF($D$2:$EE$2,R$2-1,$D26:$EE26)/12)*(1+XLOOKUP(R$2,Assumptions!$C$94:$M$94,Assumptions!$C$98:$M$98))))</f>
        <v>-358.6726083</v>
      </c>
      <c r="S26" s="49">
        <f t="array" ref="S26">-(IF(S$2=1,Assumptions!$X27/12,-(SUMIF($D$2:$EE$2,S$2-1,$D26:$EE26)/12)*(1+XLOOKUP(S$2,Assumptions!$C$94:$M$94,Assumptions!$C$98:$M$98))))</f>
        <v>-358.6726083</v>
      </c>
      <c r="T26" s="49">
        <f t="array" ref="T26">-(IF(T$2=1,Assumptions!$X27/12,-(SUMIF($D$2:$EE$2,T$2-1,$D26:$EE26)/12)*(1+XLOOKUP(T$2,Assumptions!$C$94:$M$94,Assumptions!$C$98:$M$98))))</f>
        <v>-358.6726083</v>
      </c>
      <c r="U26" s="49">
        <f t="array" ref="U26">-(IF(U$2=1,Assumptions!$X27/12,-(SUMIF($D$2:$EE$2,U$2-1,$D26:$EE26)/12)*(1+XLOOKUP(U$2,Assumptions!$C$94:$M$94,Assumptions!$C$98:$M$98))))</f>
        <v>-358.6726083</v>
      </c>
      <c r="V26" s="49">
        <f t="array" ref="V26">-(IF(V$2=1,Assumptions!$X27/12,-(SUMIF($D$2:$EE$2,V$2-1,$D26:$EE26)/12)*(1+XLOOKUP(V$2,Assumptions!$C$94:$M$94,Assumptions!$C$98:$M$98))))</f>
        <v>-358.6726083</v>
      </c>
      <c r="W26" s="49">
        <f t="array" ref="W26">-(IF(W$2=1,Assumptions!$X27/12,-(SUMIF($D$2:$EE$2,W$2-1,$D26:$EE26)/12)*(1+XLOOKUP(W$2,Assumptions!$C$94:$M$94,Assumptions!$C$98:$M$98))))</f>
        <v>-358.6726083</v>
      </c>
      <c r="X26" s="49">
        <f t="array" ref="X26">-(IF(X$2=1,Assumptions!$X27/12,-(SUMIF($D$2:$EE$2,X$2-1,$D26:$EE26)/12)*(1+XLOOKUP(X$2,Assumptions!$C$94:$M$94,Assumptions!$C$98:$M$98))))</f>
        <v>-358.6726083</v>
      </c>
      <c r="Y26" s="49">
        <f t="array" ref="Y26">-(IF(Y$2=1,Assumptions!$X27/12,-(SUMIF($D$2:$EE$2,Y$2-1,$D26:$EE26)/12)*(1+XLOOKUP(Y$2,Assumptions!$C$94:$M$94,Assumptions!$C$98:$M$98))))</f>
        <v>-358.6726083</v>
      </c>
      <c r="Z26" s="49">
        <f t="array" ref="Z26">-(IF(Z$2=1,Assumptions!$X27/12,-(SUMIF($D$2:$EE$2,Z$2-1,$D26:$EE26)/12)*(1+XLOOKUP(Z$2,Assumptions!$C$94:$M$94,Assumptions!$C$98:$M$98))))</f>
        <v>-358.6726083</v>
      </c>
      <c r="AA26" s="49">
        <f t="array" ref="AA26">-(IF(AA$2=1,Assumptions!$X27/12,-(SUMIF($D$2:$EE$2,AA$2-1,$D26:$EE26)/12)*(1+XLOOKUP(AA$2,Assumptions!$C$94:$M$94,Assumptions!$C$98:$M$98))))</f>
        <v>-358.6726083</v>
      </c>
      <c r="AB26" s="49">
        <f t="array" ref="AB26">-(IF(AB$2=1,Assumptions!$X27/12,-(SUMIF($D$2:$EE$2,AB$2-1,$D26:$EE26)/12)*(1+XLOOKUP(AB$2,Assumptions!$C$94:$M$94,Assumptions!$C$98:$M$98))))</f>
        <v>-369.4327866</v>
      </c>
      <c r="AC26" s="49">
        <f t="array" ref="AC26">-(IF(AC$2=1,Assumptions!$X27/12,-(SUMIF($D$2:$EE$2,AC$2-1,$D26:$EE26)/12)*(1+XLOOKUP(AC$2,Assumptions!$C$94:$M$94,Assumptions!$C$98:$M$98))))</f>
        <v>-369.4327866</v>
      </c>
      <c r="AD26" s="49">
        <f t="array" ref="AD26">-(IF(AD$2=1,Assumptions!$X27/12,-(SUMIF($D$2:$EE$2,AD$2-1,$D26:$EE26)/12)*(1+XLOOKUP(AD$2,Assumptions!$C$94:$M$94,Assumptions!$C$98:$M$98))))</f>
        <v>-369.4327866</v>
      </c>
      <c r="AE26" s="49">
        <f t="array" ref="AE26">-(IF(AE$2=1,Assumptions!$X27/12,-(SUMIF($D$2:$EE$2,AE$2-1,$D26:$EE26)/12)*(1+XLOOKUP(AE$2,Assumptions!$C$94:$M$94,Assumptions!$C$98:$M$98))))</f>
        <v>-369.4327866</v>
      </c>
      <c r="AF26" s="49">
        <f t="array" ref="AF26">-(IF(AF$2=1,Assumptions!$X27/12,-(SUMIF($D$2:$EE$2,AF$2-1,$D26:$EE26)/12)*(1+XLOOKUP(AF$2,Assumptions!$C$94:$M$94,Assumptions!$C$98:$M$98))))</f>
        <v>-369.4327866</v>
      </c>
      <c r="AG26" s="49">
        <f t="array" ref="AG26">-(IF(AG$2=1,Assumptions!$X27/12,-(SUMIF($D$2:$EE$2,AG$2-1,$D26:$EE26)/12)*(1+XLOOKUP(AG$2,Assumptions!$C$94:$M$94,Assumptions!$C$98:$M$98))))</f>
        <v>-369.4327866</v>
      </c>
      <c r="AH26" s="49">
        <f t="array" ref="AH26">-(IF(AH$2=1,Assumptions!$X27/12,-(SUMIF($D$2:$EE$2,AH$2-1,$D26:$EE26)/12)*(1+XLOOKUP(AH$2,Assumptions!$C$94:$M$94,Assumptions!$C$98:$M$98))))</f>
        <v>-369.4327866</v>
      </c>
      <c r="AI26" s="49">
        <f t="array" ref="AI26">-(IF(AI$2=1,Assumptions!$X27/12,-(SUMIF($D$2:$EE$2,AI$2-1,$D26:$EE26)/12)*(1+XLOOKUP(AI$2,Assumptions!$C$94:$M$94,Assumptions!$C$98:$M$98))))</f>
        <v>-369.4327866</v>
      </c>
      <c r="AJ26" s="49">
        <f t="array" ref="AJ26">-(IF(AJ$2=1,Assumptions!$X27/12,-(SUMIF($D$2:$EE$2,AJ$2-1,$D26:$EE26)/12)*(1+XLOOKUP(AJ$2,Assumptions!$C$94:$M$94,Assumptions!$C$98:$M$98))))</f>
        <v>-369.4327866</v>
      </c>
      <c r="AK26" s="49">
        <f t="array" ref="AK26">-(IF(AK$2=1,Assumptions!$X27/12,-(SUMIF($D$2:$EE$2,AK$2-1,$D26:$EE26)/12)*(1+XLOOKUP(AK$2,Assumptions!$C$94:$M$94,Assumptions!$C$98:$M$98))))</f>
        <v>-369.4327866</v>
      </c>
      <c r="AL26" s="49">
        <f t="array" ref="AL26">-(IF(AL$2=1,Assumptions!$X27/12,-(SUMIF($D$2:$EE$2,AL$2-1,$D26:$EE26)/12)*(1+XLOOKUP(AL$2,Assumptions!$C$94:$M$94,Assumptions!$C$98:$M$98))))</f>
        <v>-369.4327866</v>
      </c>
      <c r="AM26" s="49">
        <f t="array" ref="AM26">-(IF(AM$2=1,Assumptions!$X27/12,-(SUMIF($D$2:$EE$2,AM$2-1,$D26:$EE26)/12)*(1+XLOOKUP(AM$2,Assumptions!$C$94:$M$94,Assumptions!$C$98:$M$98))))</f>
        <v>-369.4327866</v>
      </c>
      <c r="AN26" s="49">
        <f t="array" ref="AN26">-(IF(AN$2=1,Assumptions!$X27/12,-(SUMIF($D$2:$EE$2,AN$2-1,$D26:$EE26)/12)*(1+XLOOKUP(AN$2,Assumptions!$C$94:$M$94,Assumptions!$C$98:$M$98))))</f>
        <v>-380.5157702</v>
      </c>
      <c r="AO26" s="49">
        <f t="array" ref="AO26">-(IF(AO$2=1,Assumptions!$X27/12,-(SUMIF($D$2:$EE$2,AO$2-1,$D26:$EE26)/12)*(1+XLOOKUP(AO$2,Assumptions!$C$94:$M$94,Assumptions!$C$98:$M$98))))</f>
        <v>-380.5157702</v>
      </c>
      <c r="AP26" s="49">
        <f t="array" ref="AP26">-(IF(AP$2=1,Assumptions!$X27/12,-(SUMIF($D$2:$EE$2,AP$2-1,$D26:$EE26)/12)*(1+XLOOKUP(AP$2,Assumptions!$C$94:$M$94,Assumptions!$C$98:$M$98))))</f>
        <v>-380.5157702</v>
      </c>
      <c r="AQ26" s="49">
        <f t="array" ref="AQ26">-(IF(AQ$2=1,Assumptions!$X27/12,-(SUMIF($D$2:$EE$2,AQ$2-1,$D26:$EE26)/12)*(1+XLOOKUP(AQ$2,Assumptions!$C$94:$M$94,Assumptions!$C$98:$M$98))))</f>
        <v>-380.5157702</v>
      </c>
      <c r="AR26" s="49">
        <f t="array" ref="AR26">-(IF(AR$2=1,Assumptions!$X27/12,-(SUMIF($D$2:$EE$2,AR$2-1,$D26:$EE26)/12)*(1+XLOOKUP(AR$2,Assumptions!$C$94:$M$94,Assumptions!$C$98:$M$98))))</f>
        <v>-380.5157702</v>
      </c>
      <c r="AS26" s="49">
        <f t="array" ref="AS26">-(IF(AS$2=1,Assumptions!$X27/12,-(SUMIF($D$2:$EE$2,AS$2-1,$D26:$EE26)/12)*(1+XLOOKUP(AS$2,Assumptions!$C$94:$M$94,Assumptions!$C$98:$M$98))))</f>
        <v>-380.5157702</v>
      </c>
      <c r="AT26" s="49">
        <f t="array" ref="AT26">-(IF(AT$2=1,Assumptions!$X27/12,-(SUMIF($D$2:$EE$2,AT$2-1,$D26:$EE26)/12)*(1+XLOOKUP(AT$2,Assumptions!$C$94:$M$94,Assumptions!$C$98:$M$98))))</f>
        <v>-380.5157702</v>
      </c>
      <c r="AU26" s="49">
        <f t="array" ref="AU26">-(IF(AU$2=1,Assumptions!$X27/12,-(SUMIF($D$2:$EE$2,AU$2-1,$D26:$EE26)/12)*(1+XLOOKUP(AU$2,Assumptions!$C$94:$M$94,Assumptions!$C$98:$M$98))))</f>
        <v>-380.5157702</v>
      </c>
      <c r="AV26" s="49">
        <f t="array" ref="AV26">-(IF(AV$2=1,Assumptions!$X27/12,-(SUMIF($D$2:$EE$2,AV$2-1,$D26:$EE26)/12)*(1+XLOOKUP(AV$2,Assumptions!$C$94:$M$94,Assumptions!$C$98:$M$98))))</f>
        <v>-380.5157702</v>
      </c>
      <c r="AW26" s="49">
        <f t="array" ref="AW26">-(IF(AW$2=1,Assumptions!$X27/12,-(SUMIF($D$2:$EE$2,AW$2-1,$D26:$EE26)/12)*(1+XLOOKUP(AW$2,Assumptions!$C$94:$M$94,Assumptions!$C$98:$M$98))))</f>
        <v>-380.5157702</v>
      </c>
      <c r="AX26" s="49">
        <f t="array" ref="AX26">-(IF(AX$2=1,Assumptions!$X27/12,-(SUMIF($D$2:$EE$2,AX$2-1,$D26:$EE26)/12)*(1+XLOOKUP(AX$2,Assumptions!$C$94:$M$94,Assumptions!$C$98:$M$98))))</f>
        <v>-380.5157702</v>
      </c>
      <c r="AY26" s="49">
        <f t="array" ref="AY26">-(IF(AY$2=1,Assumptions!$X27/12,-(SUMIF($D$2:$EE$2,AY$2-1,$D26:$EE26)/12)*(1+XLOOKUP(AY$2,Assumptions!$C$94:$M$94,Assumptions!$C$98:$M$98))))</f>
        <v>-380.5157702</v>
      </c>
      <c r="AZ26" s="49">
        <f t="array" ref="AZ26">-(IF(AZ$2=1,Assumptions!$X27/12,-(SUMIF($D$2:$EE$2,AZ$2-1,$D26:$EE26)/12)*(1+XLOOKUP(AZ$2,Assumptions!$C$94:$M$94,Assumptions!$C$98:$M$98))))</f>
        <v>-391.9312433</v>
      </c>
      <c r="BA26" s="49">
        <f t="array" ref="BA26">-(IF(BA$2=1,Assumptions!$X27/12,-(SUMIF($D$2:$EE$2,BA$2-1,$D26:$EE26)/12)*(1+XLOOKUP(BA$2,Assumptions!$C$94:$M$94,Assumptions!$C$98:$M$98))))</f>
        <v>-391.9312433</v>
      </c>
      <c r="BB26" s="49">
        <f t="array" ref="BB26">-(IF(BB$2=1,Assumptions!$X27/12,-(SUMIF($D$2:$EE$2,BB$2-1,$D26:$EE26)/12)*(1+XLOOKUP(BB$2,Assumptions!$C$94:$M$94,Assumptions!$C$98:$M$98))))</f>
        <v>-391.9312433</v>
      </c>
      <c r="BC26" s="49">
        <f t="array" ref="BC26">-(IF(BC$2=1,Assumptions!$X27/12,-(SUMIF($D$2:$EE$2,BC$2-1,$D26:$EE26)/12)*(1+XLOOKUP(BC$2,Assumptions!$C$94:$M$94,Assumptions!$C$98:$M$98))))</f>
        <v>-391.9312433</v>
      </c>
      <c r="BD26" s="49">
        <f t="array" ref="BD26">-(IF(BD$2=1,Assumptions!$X27/12,-(SUMIF($D$2:$EE$2,BD$2-1,$D26:$EE26)/12)*(1+XLOOKUP(BD$2,Assumptions!$C$94:$M$94,Assumptions!$C$98:$M$98))))</f>
        <v>-391.9312433</v>
      </c>
      <c r="BE26" s="49">
        <f t="array" ref="BE26">-(IF(BE$2=1,Assumptions!$X27/12,-(SUMIF($D$2:$EE$2,BE$2-1,$D26:$EE26)/12)*(1+XLOOKUP(BE$2,Assumptions!$C$94:$M$94,Assumptions!$C$98:$M$98))))</f>
        <v>-391.9312433</v>
      </c>
      <c r="BF26" s="49">
        <f t="array" ref="BF26">-(IF(BF$2=1,Assumptions!$X27/12,-(SUMIF($D$2:$EE$2,BF$2-1,$D26:$EE26)/12)*(1+XLOOKUP(BF$2,Assumptions!$C$94:$M$94,Assumptions!$C$98:$M$98))))</f>
        <v>-391.9312433</v>
      </c>
      <c r="BG26" s="49">
        <f t="array" ref="BG26">-(IF(BG$2=1,Assumptions!$X27/12,-(SUMIF($D$2:$EE$2,BG$2-1,$D26:$EE26)/12)*(1+XLOOKUP(BG$2,Assumptions!$C$94:$M$94,Assumptions!$C$98:$M$98))))</f>
        <v>-391.9312433</v>
      </c>
      <c r="BH26" s="49">
        <f t="array" ref="BH26">-(IF(BH$2=1,Assumptions!$X27/12,-(SUMIF($D$2:$EE$2,BH$2-1,$D26:$EE26)/12)*(1+XLOOKUP(BH$2,Assumptions!$C$94:$M$94,Assumptions!$C$98:$M$98))))</f>
        <v>-391.9312433</v>
      </c>
      <c r="BI26" s="49">
        <f t="array" ref="BI26">-(IF(BI$2=1,Assumptions!$X27/12,-(SUMIF($D$2:$EE$2,BI$2-1,$D26:$EE26)/12)*(1+XLOOKUP(BI$2,Assumptions!$C$94:$M$94,Assumptions!$C$98:$M$98))))</f>
        <v>-391.9312433</v>
      </c>
      <c r="BJ26" s="49">
        <f t="array" ref="BJ26">-(IF(BJ$2=1,Assumptions!$X27/12,-(SUMIF($D$2:$EE$2,BJ$2-1,$D26:$EE26)/12)*(1+XLOOKUP(BJ$2,Assumptions!$C$94:$M$94,Assumptions!$C$98:$M$98))))</f>
        <v>-391.9312433</v>
      </c>
      <c r="BK26" s="49">
        <f t="array" ref="BK26">-(IF(BK$2=1,Assumptions!$X27/12,-(SUMIF($D$2:$EE$2,BK$2-1,$D26:$EE26)/12)*(1+XLOOKUP(BK$2,Assumptions!$C$94:$M$94,Assumptions!$C$98:$M$98))))</f>
        <v>-391.9312433</v>
      </c>
      <c r="BL26" s="49">
        <f t="array" ref="BL26">-(IF(BL$2=1,Assumptions!$X27/12,-(SUMIF($D$2:$EE$2,BL$2-1,$D26:$EE26)/12)*(1+XLOOKUP(BL$2,Assumptions!$C$94:$M$94,Assumptions!$C$98:$M$98))))</f>
        <v>-403.6891806</v>
      </c>
      <c r="BM26" s="49">
        <f t="array" ref="BM26">-(IF(BM$2=1,Assumptions!$X27/12,-(SUMIF($D$2:$EE$2,BM$2-1,$D26:$EE26)/12)*(1+XLOOKUP(BM$2,Assumptions!$C$94:$M$94,Assumptions!$C$98:$M$98))))</f>
        <v>-403.6891806</v>
      </c>
      <c r="BN26" s="49">
        <f t="array" ref="BN26">-(IF(BN$2=1,Assumptions!$X27/12,-(SUMIF($D$2:$EE$2,BN$2-1,$D26:$EE26)/12)*(1+XLOOKUP(BN$2,Assumptions!$C$94:$M$94,Assumptions!$C$98:$M$98))))</f>
        <v>-403.6891806</v>
      </c>
      <c r="BO26" s="49">
        <f t="array" ref="BO26">-(IF(BO$2=1,Assumptions!$X27/12,-(SUMIF($D$2:$EE$2,BO$2-1,$D26:$EE26)/12)*(1+XLOOKUP(BO$2,Assumptions!$C$94:$M$94,Assumptions!$C$98:$M$98))))</f>
        <v>-403.6891806</v>
      </c>
      <c r="BP26" s="49">
        <f t="array" ref="BP26">-(IF(BP$2=1,Assumptions!$X27/12,-(SUMIF($D$2:$EE$2,BP$2-1,$D26:$EE26)/12)*(1+XLOOKUP(BP$2,Assumptions!$C$94:$M$94,Assumptions!$C$98:$M$98))))</f>
        <v>-403.6891806</v>
      </c>
      <c r="BQ26" s="49">
        <f t="array" ref="BQ26">-(IF(BQ$2=1,Assumptions!$X27/12,-(SUMIF($D$2:$EE$2,BQ$2-1,$D26:$EE26)/12)*(1+XLOOKUP(BQ$2,Assumptions!$C$94:$M$94,Assumptions!$C$98:$M$98))))</f>
        <v>-403.6891806</v>
      </c>
      <c r="BR26" s="49">
        <f t="array" ref="BR26">-(IF(BR$2=1,Assumptions!$X27/12,-(SUMIF($D$2:$EE$2,BR$2-1,$D26:$EE26)/12)*(1+XLOOKUP(BR$2,Assumptions!$C$94:$M$94,Assumptions!$C$98:$M$98))))</f>
        <v>-403.6891806</v>
      </c>
      <c r="BS26" s="49">
        <f t="array" ref="BS26">-(IF(BS$2=1,Assumptions!$X27/12,-(SUMIF($D$2:$EE$2,BS$2-1,$D26:$EE26)/12)*(1+XLOOKUP(BS$2,Assumptions!$C$94:$M$94,Assumptions!$C$98:$M$98))))</f>
        <v>-403.6891806</v>
      </c>
      <c r="BT26" s="49">
        <f t="array" ref="BT26">-(IF(BT$2=1,Assumptions!$X27/12,-(SUMIF($D$2:$EE$2,BT$2-1,$D26:$EE26)/12)*(1+XLOOKUP(BT$2,Assumptions!$C$94:$M$94,Assumptions!$C$98:$M$98))))</f>
        <v>-403.6891806</v>
      </c>
      <c r="BU26" s="49">
        <f t="array" ref="BU26">-(IF(BU$2=1,Assumptions!$X27/12,-(SUMIF($D$2:$EE$2,BU$2-1,$D26:$EE26)/12)*(1+XLOOKUP(BU$2,Assumptions!$C$94:$M$94,Assumptions!$C$98:$M$98))))</f>
        <v>-403.6891806</v>
      </c>
      <c r="BV26" s="49">
        <f t="array" ref="BV26">-(IF(BV$2=1,Assumptions!$X27/12,-(SUMIF($D$2:$EE$2,BV$2-1,$D26:$EE26)/12)*(1+XLOOKUP(BV$2,Assumptions!$C$94:$M$94,Assumptions!$C$98:$M$98))))</f>
        <v>-403.6891806</v>
      </c>
      <c r="BW26" s="49">
        <f t="array" ref="BW26">-(IF(BW$2=1,Assumptions!$X27/12,-(SUMIF($D$2:$EE$2,BW$2-1,$D26:$EE26)/12)*(1+XLOOKUP(BW$2,Assumptions!$C$94:$M$94,Assumptions!$C$98:$M$98))))</f>
        <v>-403.6891806</v>
      </c>
      <c r="BX26" s="49">
        <f t="array" ref="BX26">-(IF(BX$2=1,Assumptions!$X27/12,-(SUMIF($D$2:$EE$2,BX$2-1,$D26:$EE26)/12)*(1+XLOOKUP(BX$2,Assumptions!$C$94:$M$94,Assumptions!$C$98:$M$98))))</f>
        <v>-415.799856</v>
      </c>
      <c r="BY26" s="49">
        <f t="array" ref="BY26">-(IF(BY$2=1,Assumptions!$X27/12,-(SUMIF($D$2:$EE$2,BY$2-1,$D26:$EE26)/12)*(1+XLOOKUP(BY$2,Assumptions!$C$94:$M$94,Assumptions!$C$98:$M$98))))</f>
        <v>-415.799856</v>
      </c>
      <c r="BZ26" s="49">
        <f t="array" ref="BZ26">-(IF(BZ$2=1,Assumptions!$X27/12,-(SUMIF($D$2:$EE$2,BZ$2-1,$D26:$EE26)/12)*(1+XLOOKUP(BZ$2,Assumptions!$C$94:$M$94,Assumptions!$C$98:$M$98))))</f>
        <v>-415.799856</v>
      </c>
      <c r="CA26" s="49">
        <f t="array" ref="CA26">-(IF(CA$2=1,Assumptions!$X27/12,-(SUMIF($D$2:$EE$2,CA$2-1,$D26:$EE26)/12)*(1+XLOOKUP(CA$2,Assumptions!$C$94:$M$94,Assumptions!$C$98:$M$98))))</f>
        <v>-415.799856</v>
      </c>
      <c r="CB26" s="49">
        <f t="array" ref="CB26">-(IF(CB$2=1,Assumptions!$X27/12,-(SUMIF($D$2:$EE$2,CB$2-1,$D26:$EE26)/12)*(1+XLOOKUP(CB$2,Assumptions!$C$94:$M$94,Assumptions!$C$98:$M$98))))</f>
        <v>-415.799856</v>
      </c>
      <c r="CC26" s="49">
        <f t="array" ref="CC26">-(IF(CC$2=1,Assumptions!$X27/12,-(SUMIF($D$2:$EE$2,CC$2-1,$D26:$EE26)/12)*(1+XLOOKUP(CC$2,Assumptions!$C$94:$M$94,Assumptions!$C$98:$M$98))))</f>
        <v>-415.799856</v>
      </c>
      <c r="CD26" s="49">
        <f t="array" ref="CD26">-(IF(CD$2=1,Assumptions!$X27/12,-(SUMIF($D$2:$EE$2,CD$2-1,$D26:$EE26)/12)*(1+XLOOKUP(CD$2,Assumptions!$C$94:$M$94,Assumptions!$C$98:$M$98))))</f>
        <v>-415.799856</v>
      </c>
      <c r="CE26" s="49">
        <f t="array" ref="CE26">-(IF(CE$2=1,Assumptions!$X27/12,-(SUMIF($D$2:$EE$2,CE$2-1,$D26:$EE26)/12)*(1+XLOOKUP(CE$2,Assumptions!$C$94:$M$94,Assumptions!$C$98:$M$98))))</f>
        <v>-415.799856</v>
      </c>
      <c r="CF26" s="49">
        <f t="array" ref="CF26">-(IF(CF$2=1,Assumptions!$X27/12,-(SUMIF($D$2:$EE$2,CF$2-1,$D26:$EE26)/12)*(1+XLOOKUP(CF$2,Assumptions!$C$94:$M$94,Assumptions!$C$98:$M$98))))</f>
        <v>-415.799856</v>
      </c>
      <c r="CG26" s="49">
        <f t="array" ref="CG26">-(IF(CG$2=1,Assumptions!$X27/12,-(SUMIF($D$2:$EE$2,CG$2-1,$D26:$EE26)/12)*(1+XLOOKUP(CG$2,Assumptions!$C$94:$M$94,Assumptions!$C$98:$M$98))))</f>
        <v>-415.799856</v>
      </c>
      <c r="CH26" s="49">
        <f t="array" ref="CH26">-(IF(CH$2=1,Assumptions!$X27/12,-(SUMIF($D$2:$EE$2,CH$2-1,$D26:$EE26)/12)*(1+XLOOKUP(CH$2,Assumptions!$C$94:$M$94,Assumptions!$C$98:$M$98))))</f>
        <v>-415.799856</v>
      </c>
      <c r="CI26" s="49">
        <f t="array" ref="CI26">-(IF(CI$2=1,Assumptions!$X27/12,-(SUMIF($D$2:$EE$2,CI$2-1,$D26:$EE26)/12)*(1+XLOOKUP(CI$2,Assumptions!$C$94:$M$94,Assumptions!$C$98:$M$98))))</f>
        <v>-415.799856</v>
      </c>
      <c r="CJ26" s="49">
        <f t="array" ref="CJ26">-(IF(CJ$2=1,Assumptions!$X27/12,-(SUMIF($D$2:$EE$2,CJ$2-1,$D26:$EE26)/12)*(1+XLOOKUP(CJ$2,Assumptions!$C$94:$M$94,Assumptions!$C$98:$M$98))))</f>
        <v>-428.2738517</v>
      </c>
      <c r="CK26" s="49">
        <f t="array" ref="CK26">-(IF(CK$2=1,Assumptions!$X27/12,-(SUMIF($D$2:$EE$2,CK$2-1,$D26:$EE26)/12)*(1+XLOOKUP(CK$2,Assumptions!$C$94:$M$94,Assumptions!$C$98:$M$98))))</f>
        <v>-428.2738517</v>
      </c>
      <c r="CL26" s="49">
        <f t="array" ref="CL26">-(IF(CL$2=1,Assumptions!$X27/12,-(SUMIF($D$2:$EE$2,CL$2-1,$D26:$EE26)/12)*(1+XLOOKUP(CL$2,Assumptions!$C$94:$M$94,Assumptions!$C$98:$M$98))))</f>
        <v>-428.2738517</v>
      </c>
      <c r="CM26" s="49">
        <f t="array" ref="CM26">-(IF(CM$2=1,Assumptions!$X27/12,-(SUMIF($D$2:$EE$2,CM$2-1,$D26:$EE26)/12)*(1+XLOOKUP(CM$2,Assumptions!$C$94:$M$94,Assumptions!$C$98:$M$98))))</f>
        <v>-428.2738517</v>
      </c>
      <c r="CN26" s="49">
        <f t="array" ref="CN26">-(IF(CN$2=1,Assumptions!$X27/12,-(SUMIF($D$2:$EE$2,CN$2-1,$D26:$EE26)/12)*(1+XLOOKUP(CN$2,Assumptions!$C$94:$M$94,Assumptions!$C$98:$M$98))))</f>
        <v>-428.2738517</v>
      </c>
      <c r="CO26" s="49">
        <f t="array" ref="CO26">-(IF(CO$2=1,Assumptions!$X27/12,-(SUMIF($D$2:$EE$2,CO$2-1,$D26:$EE26)/12)*(1+XLOOKUP(CO$2,Assumptions!$C$94:$M$94,Assumptions!$C$98:$M$98))))</f>
        <v>-428.2738517</v>
      </c>
      <c r="CP26" s="49">
        <f t="array" ref="CP26">-(IF(CP$2=1,Assumptions!$X27/12,-(SUMIF($D$2:$EE$2,CP$2-1,$D26:$EE26)/12)*(1+XLOOKUP(CP$2,Assumptions!$C$94:$M$94,Assumptions!$C$98:$M$98))))</f>
        <v>-428.2738517</v>
      </c>
      <c r="CQ26" s="49">
        <f t="array" ref="CQ26">-(IF(CQ$2=1,Assumptions!$X27/12,-(SUMIF($D$2:$EE$2,CQ$2-1,$D26:$EE26)/12)*(1+XLOOKUP(CQ$2,Assumptions!$C$94:$M$94,Assumptions!$C$98:$M$98))))</f>
        <v>-428.2738517</v>
      </c>
      <c r="CR26" s="49">
        <f t="array" ref="CR26">-(IF(CR$2=1,Assumptions!$X27/12,-(SUMIF($D$2:$EE$2,CR$2-1,$D26:$EE26)/12)*(1+XLOOKUP(CR$2,Assumptions!$C$94:$M$94,Assumptions!$C$98:$M$98))))</f>
        <v>-428.2738517</v>
      </c>
      <c r="CS26" s="49">
        <f t="array" ref="CS26">-(IF(CS$2=1,Assumptions!$X27/12,-(SUMIF($D$2:$EE$2,CS$2-1,$D26:$EE26)/12)*(1+XLOOKUP(CS$2,Assumptions!$C$94:$M$94,Assumptions!$C$98:$M$98))))</f>
        <v>-428.2738517</v>
      </c>
      <c r="CT26" s="49">
        <f t="array" ref="CT26">-(IF(CT$2=1,Assumptions!$X27/12,-(SUMIF($D$2:$EE$2,CT$2-1,$D26:$EE26)/12)*(1+XLOOKUP(CT$2,Assumptions!$C$94:$M$94,Assumptions!$C$98:$M$98))))</f>
        <v>-428.2738517</v>
      </c>
      <c r="CU26" s="49">
        <f t="array" ref="CU26">-(IF(CU$2=1,Assumptions!$X27/12,-(SUMIF($D$2:$EE$2,CU$2-1,$D26:$EE26)/12)*(1+XLOOKUP(CU$2,Assumptions!$C$94:$M$94,Assumptions!$C$98:$M$98))))</f>
        <v>-428.2738517</v>
      </c>
      <c r="CV26" s="49">
        <f t="array" ref="CV26">-(IF(CV$2=1,Assumptions!$X27/12,-(SUMIF($D$2:$EE$2,CV$2-1,$D26:$EE26)/12)*(1+XLOOKUP(CV$2,Assumptions!$C$94:$M$94,Assumptions!$C$98:$M$98))))</f>
        <v>-441.1220672</v>
      </c>
      <c r="CW26" s="49">
        <f t="array" ref="CW26">-(IF(CW$2=1,Assumptions!$X27/12,-(SUMIF($D$2:$EE$2,CW$2-1,$D26:$EE26)/12)*(1+XLOOKUP(CW$2,Assumptions!$C$94:$M$94,Assumptions!$C$98:$M$98))))</f>
        <v>-441.1220672</v>
      </c>
      <c r="CX26" s="49">
        <f t="array" ref="CX26">-(IF(CX$2=1,Assumptions!$X27/12,-(SUMIF($D$2:$EE$2,CX$2-1,$D26:$EE26)/12)*(1+XLOOKUP(CX$2,Assumptions!$C$94:$M$94,Assumptions!$C$98:$M$98))))</f>
        <v>-441.1220672</v>
      </c>
      <c r="CY26" s="49">
        <f t="array" ref="CY26">-(IF(CY$2=1,Assumptions!$X27/12,-(SUMIF($D$2:$EE$2,CY$2-1,$D26:$EE26)/12)*(1+XLOOKUP(CY$2,Assumptions!$C$94:$M$94,Assumptions!$C$98:$M$98))))</f>
        <v>-441.1220672</v>
      </c>
      <c r="CZ26" s="49">
        <f t="array" ref="CZ26">-(IF(CZ$2=1,Assumptions!$X27/12,-(SUMIF($D$2:$EE$2,CZ$2-1,$D26:$EE26)/12)*(1+XLOOKUP(CZ$2,Assumptions!$C$94:$M$94,Assumptions!$C$98:$M$98))))</f>
        <v>-441.1220672</v>
      </c>
      <c r="DA26" s="49">
        <f t="array" ref="DA26">-(IF(DA$2=1,Assumptions!$X27/12,-(SUMIF($D$2:$EE$2,DA$2-1,$D26:$EE26)/12)*(1+XLOOKUP(DA$2,Assumptions!$C$94:$M$94,Assumptions!$C$98:$M$98))))</f>
        <v>-441.1220672</v>
      </c>
      <c r="DB26" s="49">
        <f t="array" ref="DB26">-(IF(DB$2=1,Assumptions!$X27/12,-(SUMIF($D$2:$EE$2,DB$2-1,$D26:$EE26)/12)*(1+XLOOKUP(DB$2,Assumptions!$C$94:$M$94,Assumptions!$C$98:$M$98))))</f>
        <v>-441.1220672</v>
      </c>
      <c r="DC26" s="49">
        <f t="array" ref="DC26">-(IF(DC$2=1,Assumptions!$X27/12,-(SUMIF($D$2:$EE$2,DC$2-1,$D26:$EE26)/12)*(1+XLOOKUP(DC$2,Assumptions!$C$94:$M$94,Assumptions!$C$98:$M$98))))</f>
        <v>-441.1220672</v>
      </c>
      <c r="DD26" s="49">
        <f t="array" ref="DD26">-(IF(DD$2=1,Assumptions!$X27/12,-(SUMIF($D$2:$EE$2,DD$2-1,$D26:$EE26)/12)*(1+XLOOKUP(DD$2,Assumptions!$C$94:$M$94,Assumptions!$C$98:$M$98))))</f>
        <v>-441.1220672</v>
      </c>
      <c r="DE26" s="49">
        <f t="array" ref="DE26">-(IF(DE$2=1,Assumptions!$X27/12,-(SUMIF($D$2:$EE$2,DE$2-1,$D26:$EE26)/12)*(1+XLOOKUP(DE$2,Assumptions!$C$94:$M$94,Assumptions!$C$98:$M$98))))</f>
        <v>-441.1220672</v>
      </c>
      <c r="DF26" s="49">
        <f t="array" ref="DF26">-(IF(DF$2=1,Assumptions!$X27/12,-(SUMIF($D$2:$EE$2,DF$2-1,$D26:$EE26)/12)*(1+XLOOKUP(DF$2,Assumptions!$C$94:$M$94,Assumptions!$C$98:$M$98))))</f>
        <v>-441.1220672</v>
      </c>
      <c r="DG26" s="49">
        <f t="array" ref="DG26">-(IF(DG$2=1,Assumptions!$X27/12,-(SUMIF($D$2:$EE$2,DG$2-1,$D26:$EE26)/12)*(1+XLOOKUP(DG$2,Assumptions!$C$94:$M$94,Assumptions!$C$98:$M$98))))</f>
        <v>-441.1220672</v>
      </c>
      <c r="DH26" s="49">
        <f t="array" ref="DH26">-(IF(DH$2=1,Assumptions!$X27/12,-(SUMIF($D$2:$EE$2,DH$2-1,$D26:$EE26)/12)*(1+XLOOKUP(DH$2,Assumptions!$C$94:$M$94,Assumptions!$C$98:$M$98))))</f>
        <v>-454.3557292</v>
      </c>
      <c r="DI26" s="49">
        <f t="array" ref="DI26">-(IF(DI$2=1,Assumptions!$X27/12,-(SUMIF($D$2:$EE$2,DI$2-1,$D26:$EE26)/12)*(1+XLOOKUP(DI$2,Assumptions!$C$94:$M$94,Assumptions!$C$98:$M$98))))</f>
        <v>-454.3557292</v>
      </c>
      <c r="DJ26" s="49">
        <f t="array" ref="DJ26">-(IF(DJ$2=1,Assumptions!$X27/12,-(SUMIF($D$2:$EE$2,DJ$2-1,$D26:$EE26)/12)*(1+XLOOKUP(DJ$2,Assumptions!$C$94:$M$94,Assumptions!$C$98:$M$98))))</f>
        <v>-454.3557292</v>
      </c>
      <c r="DK26" s="49">
        <f t="array" ref="DK26">-(IF(DK$2=1,Assumptions!$X27/12,-(SUMIF($D$2:$EE$2,DK$2-1,$D26:$EE26)/12)*(1+XLOOKUP(DK$2,Assumptions!$C$94:$M$94,Assumptions!$C$98:$M$98))))</f>
        <v>-454.3557292</v>
      </c>
      <c r="DL26" s="49">
        <f t="array" ref="DL26">-(IF(DL$2=1,Assumptions!$X27/12,-(SUMIF($D$2:$EE$2,DL$2-1,$D26:$EE26)/12)*(1+XLOOKUP(DL$2,Assumptions!$C$94:$M$94,Assumptions!$C$98:$M$98))))</f>
        <v>-454.3557292</v>
      </c>
      <c r="DM26" s="49">
        <f t="array" ref="DM26">-(IF(DM$2=1,Assumptions!$X27/12,-(SUMIF($D$2:$EE$2,DM$2-1,$D26:$EE26)/12)*(1+XLOOKUP(DM$2,Assumptions!$C$94:$M$94,Assumptions!$C$98:$M$98))))</f>
        <v>-454.3557292</v>
      </c>
      <c r="DN26" s="49">
        <f t="array" ref="DN26">-(IF(DN$2=1,Assumptions!$X27/12,-(SUMIF($D$2:$EE$2,DN$2-1,$D26:$EE26)/12)*(1+XLOOKUP(DN$2,Assumptions!$C$94:$M$94,Assumptions!$C$98:$M$98))))</f>
        <v>-454.3557292</v>
      </c>
      <c r="DO26" s="49">
        <f t="array" ref="DO26">-(IF(DO$2=1,Assumptions!$X27/12,-(SUMIF($D$2:$EE$2,DO$2-1,$D26:$EE26)/12)*(1+XLOOKUP(DO$2,Assumptions!$C$94:$M$94,Assumptions!$C$98:$M$98))))</f>
        <v>-454.3557292</v>
      </c>
      <c r="DP26" s="49">
        <f t="array" ref="DP26">-(IF(DP$2=1,Assumptions!$X27/12,-(SUMIF($D$2:$EE$2,DP$2-1,$D26:$EE26)/12)*(1+XLOOKUP(DP$2,Assumptions!$C$94:$M$94,Assumptions!$C$98:$M$98))))</f>
        <v>-454.3557292</v>
      </c>
      <c r="DQ26" s="49">
        <f t="array" ref="DQ26">-(IF(DQ$2=1,Assumptions!$X27/12,-(SUMIF($D$2:$EE$2,DQ$2-1,$D26:$EE26)/12)*(1+XLOOKUP(DQ$2,Assumptions!$C$94:$M$94,Assumptions!$C$98:$M$98))))</f>
        <v>-454.3557292</v>
      </c>
      <c r="DR26" s="49">
        <f t="array" ref="DR26">-(IF(DR$2=1,Assumptions!$X27/12,-(SUMIF($D$2:$EE$2,DR$2-1,$D26:$EE26)/12)*(1+XLOOKUP(DR$2,Assumptions!$C$94:$M$94,Assumptions!$C$98:$M$98))))</f>
        <v>-454.3557292</v>
      </c>
      <c r="DS26" s="49">
        <f t="array" ref="DS26">-(IF(DS$2=1,Assumptions!$X27/12,-(SUMIF($D$2:$EE$2,DS$2-1,$D26:$EE26)/12)*(1+XLOOKUP(DS$2,Assumptions!$C$94:$M$94,Assumptions!$C$98:$M$98))))</f>
        <v>-454.3557292</v>
      </c>
      <c r="DT26" s="49">
        <f t="array" ref="DT26">-(IF(DT$2=1,Assumptions!$X27/12,-(SUMIF($D$2:$EE$2,DT$2-1,$D26:$EE26)/12)*(1+XLOOKUP(DT$2,Assumptions!$C$94:$M$94,Assumptions!$C$98:$M$98))))</f>
        <v>-467.9864011</v>
      </c>
      <c r="DU26" s="49">
        <f t="array" ref="DU26">-(IF(DU$2=1,Assumptions!$X27/12,-(SUMIF($D$2:$EE$2,DU$2-1,$D26:$EE26)/12)*(1+XLOOKUP(DU$2,Assumptions!$C$94:$M$94,Assumptions!$C$98:$M$98))))</f>
        <v>-467.9864011</v>
      </c>
      <c r="DV26" s="49">
        <f t="array" ref="DV26">-(IF(DV$2=1,Assumptions!$X27/12,-(SUMIF($D$2:$EE$2,DV$2-1,$D26:$EE26)/12)*(1+XLOOKUP(DV$2,Assumptions!$C$94:$M$94,Assumptions!$C$98:$M$98))))</f>
        <v>-467.9864011</v>
      </c>
      <c r="DW26" s="49">
        <f t="array" ref="DW26">-(IF(DW$2=1,Assumptions!$X27/12,-(SUMIF($D$2:$EE$2,DW$2-1,$D26:$EE26)/12)*(1+XLOOKUP(DW$2,Assumptions!$C$94:$M$94,Assumptions!$C$98:$M$98))))</f>
        <v>-467.9864011</v>
      </c>
      <c r="DX26" s="49">
        <f t="array" ref="DX26">-(IF(DX$2=1,Assumptions!$X27/12,-(SUMIF($D$2:$EE$2,DX$2-1,$D26:$EE26)/12)*(1+XLOOKUP(DX$2,Assumptions!$C$94:$M$94,Assumptions!$C$98:$M$98))))</f>
        <v>-467.9864011</v>
      </c>
      <c r="DY26" s="49">
        <f t="array" ref="DY26">-(IF(DY$2=1,Assumptions!$X27/12,-(SUMIF($D$2:$EE$2,DY$2-1,$D26:$EE26)/12)*(1+XLOOKUP(DY$2,Assumptions!$C$94:$M$94,Assumptions!$C$98:$M$98))))</f>
        <v>-467.9864011</v>
      </c>
      <c r="DZ26" s="49">
        <f t="array" ref="DZ26">-(IF(DZ$2=1,Assumptions!$X27/12,-(SUMIF($D$2:$EE$2,DZ$2-1,$D26:$EE26)/12)*(1+XLOOKUP(DZ$2,Assumptions!$C$94:$M$94,Assumptions!$C$98:$M$98))))</f>
        <v>-467.9864011</v>
      </c>
      <c r="EA26" s="49">
        <f t="array" ref="EA26">-(IF(EA$2=1,Assumptions!$X27/12,-(SUMIF($D$2:$EE$2,EA$2-1,$D26:$EE26)/12)*(1+XLOOKUP(EA$2,Assumptions!$C$94:$M$94,Assumptions!$C$98:$M$98))))</f>
        <v>-467.9864011</v>
      </c>
      <c r="EB26" s="49">
        <f t="array" ref="EB26">-(IF(EB$2=1,Assumptions!$X27/12,-(SUMIF($D$2:$EE$2,EB$2-1,$D26:$EE26)/12)*(1+XLOOKUP(EB$2,Assumptions!$C$94:$M$94,Assumptions!$C$98:$M$98))))</f>
        <v>-467.9864011</v>
      </c>
      <c r="EC26" s="49">
        <f t="array" ref="EC26">-(IF(EC$2=1,Assumptions!$X27/12,-(SUMIF($D$2:$EE$2,EC$2-1,$D26:$EE26)/12)*(1+XLOOKUP(EC$2,Assumptions!$C$94:$M$94,Assumptions!$C$98:$M$98))))</f>
        <v>-467.9864011</v>
      </c>
      <c r="ED26" s="49">
        <f t="array" ref="ED26">-(IF(ED$2=1,Assumptions!$X27/12,-(SUMIF($D$2:$EE$2,ED$2-1,$D26:$EE26)/12)*(1+XLOOKUP(ED$2,Assumptions!$C$94:$M$94,Assumptions!$C$98:$M$98))))</f>
        <v>-467.9864011</v>
      </c>
      <c r="EE26" s="49">
        <f t="array" ref="EE26">-(IF(EE$2=1,Assumptions!$X27/12,-(SUMIF($D$2:$EE$2,EE$2-1,$D26:$EE26)/12)*(1+XLOOKUP(EE$2,Assumptions!$C$94:$M$94,Assumptions!$C$98:$M$98))))</f>
        <v>-467.9864011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49">
        <f t="array" ref="D27">-(IF(D$2=1,Assumptions!$X28/12,-(SUMIF($D$2:$EE$2,D$2-1,$D27:$EE27)/12)*(1+XLOOKUP(D$2,Assumptions!$C$94:$M$94,Assumptions!$C$98:$M$98))))</f>
        <v>-1821.470883</v>
      </c>
      <c r="E27" s="49">
        <f t="array" ref="E27">-(IF(E$2=1,Assumptions!$X28/12,-(SUMIF($D$2:$EE$2,E$2-1,$D27:$EE27)/12)*(1+XLOOKUP(E$2,Assumptions!$C$94:$M$94,Assumptions!$C$98:$M$98))))</f>
        <v>-1821.470883</v>
      </c>
      <c r="F27" s="49">
        <f t="array" ref="F27">-(IF(F$2=1,Assumptions!$X28/12,-(SUMIF($D$2:$EE$2,F$2-1,$D27:$EE27)/12)*(1+XLOOKUP(F$2,Assumptions!$C$94:$M$94,Assumptions!$C$98:$M$98))))</f>
        <v>-1821.470883</v>
      </c>
      <c r="G27" s="49">
        <f t="array" ref="G27">-(IF(G$2=1,Assumptions!$X28/12,-(SUMIF($D$2:$EE$2,G$2-1,$D27:$EE27)/12)*(1+XLOOKUP(G$2,Assumptions!$C$94:$M$94,Assumptions!$C$98:$M$98))))</f>
        <v>-1821.470883</v>
      </c>
      <c r="H27" s="49">
        <f t="array" ref="H27">-(IF(H$2=1,Assumptions!$X28/12,-(SUMIF($D$2:$EE$2,H$2-1,$D27:$EE27)/12)*(1+XLOOKUP(H$2,Assumptions!$C$94:$M$94,Assumptions!$C$98:$M$98))))</f>
        <v>-1821.470883</v>
      </c>
      <c r="I27" s="49">
        <f t="array" ref="I27">-(IF(I$2=1,Assumptions!$X28/12,-(SUMIF($D$2:$EE$2,I$2-1,$D27:$EE27)/12)*(1+XLOOKUP(I$2,Assumptions!$C$94:$M$94,Assumptions!$C$98:$M$98))))</f>
        <v>-1821.470883</v>
      </c>
      <c r="J27" s="49">
        <f t="array" ref="J27">-(IF(J$2=1,Assumptions!$X28/12,-(SUMIF($D$2:$EE$2,J$2-1,$D27:$EE27)/12)*(1+XLOOKUP(J$2,Assumptions!$C$94:$M$94,Assumptions!$C$98:$M$98))))</f>
        <v>-1821.470883</v>
      </c>
      <c r="K27" s="49">
        <f t="array" ref="K27">-(IF(K$2=1,Assumptions!$X28/12,-(SUMIF($D$2:$EE$2,K$2-1,$D27:$EE27)/12)*(1+XLOOKUP(K$2,Assumptions!$C$94:$M$94,Assumptions!$C$98:$M$98))))</f>
        <v>-1821.470883</v>
      </c>
      <c r="L27" s="49">
        <f t="array" ref="L27">-(IF(L$2=1,Assumptions!$X28/12,-(SUMIF($D$2:$EE$2,L$2-1,$D27:$EE27)/12)*(1+XLOOKUP(L$2,Assumptions!$C$94:$M$94,Assumptions!$C$98:$M$98))))</f>
        <v>-1821.470883</v>
      </c>
      <c r="M27" s="49">
        <f t="array" ref="M27">-(IF(M$2=1,Assumptions!$X28/12,-(SUMIF($D$2:$EE$2,M$2-1,$D27:$EE27)/12)*(1+XLOOKUP(M$2,Assumptions!$C$94:$M$94,Assumptions!$C$98:$M$98))))</f>
        <v>-1821.470883</v>
      </c>
      <c r="N27" s="49">
        <f t="array" ref="N27">-(IF(N$2=1,Assumptions!$X28/12,-(SUMIF($D$2:$EE$2,N$2-1,$D27:$EE27)/12)*(1+XLOOKUP(N$2,Assumptions!$C$94:$M$94,Assumptions!$C$98:$M$98))))</f>
        <v>-1821.470883</v>
      </c>
      <c r="O27" s="49">
        <f t="array" ref="O27">-(IF(O$2=1,Assumptions!$X28/12,-(SUMIF($D$2:$EE$2,O$2-1,$D27:$EE27)/12)*(1+XLOOKUP(O$2,Assumptions!$C$94:$M$94,Assumptions!$C$98:$M$98))))</f>
        <v>-1821.470883</v>
      </c>
      <c r="P27" s="49">
        <f t="array" ref="P27">-(IF(P$2=1,Assumptions!$X28/12,-(SUMIF($D$2:$EE$2,P$2-1,$D27:$EE27)/12)*(1+XLOOKUP(P$2,Assumptions!$C$94:$M$94,Assumptions!$C$98:$M$98))))</f>
        <v>-1876.11501</v>
      </c>
      <c r="Q27" s="49">
        <f t="array" ref="Q27">-(IF(Q$2=1,Assumptions!$X28/12,-(SUMIF($D$2:$EE$2,Q$2-1,$D27:$EE27)/12)*(1+XLOOKUP(Q$2,Assumptions!$C$94:$M$94,Assumptions!$C$98:$M$98))))</f>
        <v>-1876.11501</v>
      </c>
      <c r="R27" s="49">
        <f t="array" ref="R27">-(IF(R$2=1,Assumptions!$X28/12,-(SUMIF($D$2:$EE$2,R$2-1,$D27:$EE27)/12)*(1+XLOOKUP(R$2,Assumptions!$C$94:$M$94,Assumptions!$C$98:$M$98))))</f>
        <v>-1876.11501</v>
      </c>
      <c r="S27" s="49">
        <f t="array" ref="S27">-(IF(S$2=1,Assumptions!$X28/12,-(SUMIF($D$2:$EE$2,S$2-1,$D27:$EE27)/12)*(1+XLOOKUP(S$2,Assumptions!$C$94:$M$94,Assumptions!$C$98:$M$98))))</f>
        <v>-1876.11501</v>
      </c>
      <c r="T27" s="49">
        <f t="array" ref="T27">-(IF(T$2=1,Assumptions!$X28/12,-(SUMIF($D$2:$EE$2,T$2-1,$D27:$EE27)/12)*(1+XLOOKUP(T$2,Assumptions!$C$94:$M$94,Assumptions!$C$98:$M$98))))</f>
        <v>-1876.11501</v>
      </c>
      <c r="U27" s="49">
        <f t="array" ref="U27">-(IF(U$2=1,Assumptions!$X28/12,-(SUMIF($D$2:$EE$2,U$2-1,$D27:$EE27)/12)*(1+XLOOKUP(U$2,Assumptions!$C$94:$M$94,Assumptions!$C$98:$M$98))))</f>
        <v>-1876.11501</v>
      </c>
      <c r="V27" s="49">
        <f t="array" ref="V27">-(IF(V$2=1,Assumptions!$X28/12,-(SUMIF($D$2:$EE$2,V$2-1,$D27:$EE27)/12)*(1+XLOOKUP(V$2,Assumptions!$C$94:$M$94,Assumptions!$C$98:$M$98))))</f>
        <v>-1876.11501</v>
      </c>
      <c r="W27" s="49">
        <f t="array" ref="W27">-(IF(W$2=1,Assumptions!$X28/12,-(SUMIF($D$2:$EE$2,W$2-1,$D27:$EE27)/12)*(1+XLOOKUP(W$2,Assumptions!$C$94:$M$94,Assumptions!$C$98:$M$98))))</f>
        <v>-1876.11501</v>
      </c>
      <c r="X27" s="49">
        <f t="array" ref="X27">-(IF(X$2=1,Assumptions!$X28/12,-(SUMIF($D$2:$EE$2,X$2-1,$D27:$EE27)/12)*(1+XLOOKUP(X$2,Assumptions!$C$94:$M$94,Assumptions!$C$98:$M$98))))</f>
        <v>-1876.11501</v>
      </c>
      <c r="Y27" s="49">
        <f t="array" ref="Y27">-(IF(Y$2=1,Assumptions!$X28/12,-(SUMIF($D$2:$EE$2,Y$2-1,$D27:$EE27)/12)*(1+XLOOKUP(Y$2,Assumptions!$C$94:$M$94,Assumptions!$C$98:$M$98))))</f>
        <v>-1876.11501</v>
      </c>
      <c r="Z27" s="49">
        <f t="array" ref="Z27">-(IF(Z$2=1,Assumptions!$X28/12,-(SUMIF($D$2:$EE$2,Z$2-1,$D27:$EE27)/12)*(1+XLOOKUP(Z$2,Assumptions!$C$94:$M$94,Assumptions!$C$98:$M$98))))</f>
        <v>-1876.11501</v>
      </c>
      <c r="AA27" s="49">
        <f t="array" ref="AA27">-(IF(AA$2=1,Assumptions!$X28/12,-(SUMIF($D$2:$EE$2,AA$2-1,$D27:$EE27)/12)*(1+XLOOKUP(AA$2,Assumptions!$C$94:$M$94,Assumptions!$C$98:$M$98))))</f>
        <v>-1876.11501</v>
      </c>
      <c r="AB27" s="49">
        <f t="array" ref="AB27">-(IF(AB$2=1,Assumptions!$X28/12,-(SUMIF($D$2:$EE$2,AB$2-1,$D27:$EE27)/12)*(1+XLOOKUP(AB$2,Assumptions!$C$94:$M$94,Assumptions!$C$98:$M$98))))</f>
        <v>-1932.39846</v>
      </c>
      <c r="AC27" s="49">
        <f t="array" ref="AC27">-(IF(AC$2=1,Assumptions!$X28/12,-(SUMIF($D$2:$EE$2,AC$2-1,$D27:$EE27)/12)*(1+XLOOKUP(AC$2,Assumptions!$C$94:$M$94,Assumptions!$C$98:$M$98))))</f>
        <v>-1932.39846</v>
      </c>
      <c r="AD27" s="49">
        <f t="array" ref="AD27">-(IF(AD$2=1,Assumptions!$X28/12,-(SUMIF($D$2:$EE$2,AD$2-1,$D27:$EE27)/12)*(1+XLOOKUP(AD$2,Assumptions!$C$94:$M$94,Assumptions!$C$98:$M$98))))</f>
        <v>-1932.39846</v>
      </c>
      <c r="AE27" s="49">
        <f t="array" ref="AE27">-(IF(AE$2=1,Assumptions!$X28/12,-(SUMIF($D$2:$EE$2,AE$2-1,$D27:$EE27)/12)*(1+XLOOKUP(AE$2,Assumptions!$C$94:$M$94,Assumptions!$C$98:$M$98))))</f>
        <v>-1932.39846</v>
      </c>
      <c r="AF27" s="49">
        <f t="array" ref="AF27">-(IF(AF$2=1,Assumptions!$X28/12,-(SUMIF($D$2:$EE$2,AF$2-1,$D27:$EE27)/12)*(1+XLOOKUP(AF$2,Assumptions!$C$94:$M$94,Assumptions!$C$98:$M$98))))</f>
        <v>-1932.39846</v>
      </c>
      <c r="AG27" s="49">
        <f t="array" ref="AG27">-(IF(AG$2=1,Assumptions!$X28/12,-(SUMIF($D$2:$EE$2,AG$2-1,$D27:$EE27)/12)*(1+XLOOKUP(AG$2,Assumptions!$C$94:$M$94,Assumptions!$C$98:$M$98))))</f>
        <v>-1932.39846</v>
      </c>
      <c r="AH27" s="49">
        <f t="array" ref="AH27">-(IF(AH$2=1,Assumptions!$X28/12,-(SUMIF($D$2:$EE$2,AH$2-1,$D27:$EE27)/12)*(1+XLOOKUP(AH$2,Assumptions!$C$94:$M$94,Assumptions!$C$98:$M$98))))</f>
        <v>-1932.39846</v>
      </c>
      <c r="AI27" s="49">
        <f t="array" ref="AI27">-(IF(AI$2=1,Assumptions!$X28/12,-(SUMIF($D$2:$EE$2,AI$2-1,$D27:$EE27)/12)*(1+XLOOKUP(AI$2,Assumptions!$C$94:$M$94,Assumptions!$C$98:$M$98))))</f>
        <v>-1932.39846</v>
      </c>
      <c r="AJ27" s="49">
        <f t="array" ref="AJ27">-(IF(AJ$2=1,Assumptions!$X28/12,-(SUMIF($D$2:$EE$2,AJ$2-1,$D27:$EE27)/12)*(1+XLOOKUP(AJ$2,Assumptions!$C$94:$M$94,Assumptions!$C$98:$M$98))))</f>
        <v>-1932.39846</v>
      </c>
      <c r="AK27" s="49">
        <f t="array" ref="AK27">-(IF(AK$2=1,Assumptions!$X28/12,-(SUMIF($D$2:$EE$2,AK$2-1,$D27:$EE27)/12)*(1+XLOOKUP(AK$2,Assumptions!$C$94:$M$94,Assumptions!$C$98:$M$98))))</f>
        <v>-1932.39846</v>
      </c>
      <c r="AL27" s="49">
        <f t="array" ref="AL27">-(IF(AL$2=1,Assumptions!$X28/12,-(SUMIF($D$2:$EE$2,AL$2-1,$D27:$EE27)/12)*(1+XLOOKUP(AL$2,Assumptions!$C$94:$M$94,Assumptions!$C$98:$M$98))))</f>
        <v>-1932.39846</v>
      </c>
      <c r="AM27" s="49">
        <f t="array" ref="AM27">-(IF(AM$2=1,Assumptions!$X28/12,-(SUMIF($D$2:$EE$2,AM$2-1,$D27:$EE27)/12)*(1+XLOOKUP(AM$2,Assumptions!$C$94:$M$94,Assumptions!$C$98:$M$98))))</f>
        <v>-1932.39846</v>
      </c>
      <c r="AN27" s="49">
        <f t="array" ref="AN27">-(IF(AN$2=1,Assumptions!$X28/12,-(SUMIF($D$2:$EE$2,AN$2-1,$D27:$EE27)/12)*(1+XLOOKUP(AN$2,Assumptions!$C$94:$M$94,Assumptions!$C$98:$M$98))))</f>
        <v>-1990.370414</v>
      </c>
      <c r="AO27" s="49">
        <f t="array" ref="AO27">-(IF(AO$2=1,Assumptions!$X28/12,-(SUMIF($D$2:$EE$2,AO$2-1,$D27:$EE27)/12)*(1+XLOOKUP(AO$2,Assumptions!$C$94:$M$94,Assumptions!$C$98:$M$98))))</f>
        <v>-1990.370414</v>
      </c>
      <c r="AP27" s="49">
        <f t="array" ref="AP27">-(IF(AP$2=1,Assumptions!$X28/12,-(SUMIF($D$2:$EE$2,AP$2-1,$D27:$EE27)/12)*(1+XLOOKUP(AP$2,Assumptions!$C$94:$M$94,Assumptions!$C$98:$M$98))))</f>
        <v>-1990.370414</v>
      </c>
      <c r="AQ27" s="49">
        <f t="array" ref="AQ27">-(IF(AQ$2=1,Assumptions!$X28/12,-(SUMIF($D$2:$EE$2,AQ$2-1,$D27:$EE27)/12)*(1+XLOOKUP(AQ$2,Assumptions!$C$94:$M$94,Assumptions!$C$98:$M$98))))</f>
        <v>-1990.370414</v>
      </c>
      <c r="AR27" s="49">
        <f t="array" ref="AR27">-(IF(AR$2=1,Assumptions!$X28/12,-(SUMIF($D$2:$EE$2,AR$2-1,$D27:$EE27)/12)*(1+XLOOKUP(AR$2,Assumptions!$C$94:$M$94,Assumptions!$C$98:$M$98))))</f>
        <v>-1990.370414</v>
      </c>
      <c r="AS27" s="49">
        <f t="array" ref="AS27">-(IF(AS$2=1,Assumptions!$X28/12,-(SUMIF($D$2:$EE$2,AS$2-1,$D27:$EE27)/12)*(1+XLOOKUP(AS$2,Assumptions!$C$94:$M$94,Assumptions!$C$98:$M$98))))</f>
        <v>-1990.370414</v>
      </c>
      <c r="AT27" s="49">
        <f t="array" ref="AT27">-(IF(AT$2=1,Assumptions!$X28/12,-(SUMIF($D$2:$EE$2,AT$2-1,$D27:$EE27)/12)*(1+XLOOKUP(AT$2,Assumptions!$C$94:$M$94,Assumptions!$C$98:$M$98))))</f>
        <v>-1990.370414</v>
      </c>
      <c r="AU27" s="49">
        <f t="array" ref="AU27">-(IF(AU$2=1,Assumptions!$X28/12,-(SUMIF($D$2:$EE$2,AU$2-1,$D27:$EE27)/12)*(1+XLOOKUP(AU$2,Assumptions!$C$94:$M$94,Assumptions!$C$98:$M$98))))</f>
        <v>-1990.370414</v>
      </c>
      <c r="AV27" s="49">
        <f t="array" ref="AV27">-(IF(AV$2=1,Assumptions!$X28/12,-(SUMIF($D$2:$EE$2,AV$2-1,$D27:$EE27)/12)*(1+XLOOKUP(AV$2,Assumptions!$C$94:$M$94,Assumptions!$C$98:$M$98))))</f>
        <v>-1990.370414</v>
      </c>
      <c r="AW27" s="49">
        <f t="array" ref="AW27">-(IF(AW$2=1,Assumptions!$X28/12,-(SUMIF($D$2:$EE$2,AW$2-1,$D27:$EE27)/12)*(1+XLOOKUP(AW$2,Assumptions!$C$94:$M$94,Assumptions!$C$98:$M$98))))</f>
        <v>-1990.370414</v>
      </c>
      <c r="AX27" s="49">
        <f t="array" ref="AX27">-(IF(AX$2=1,Assumptions!$X28/12,-(SUMIF($D$2:$EE$2,AX$2-1,$D27:$EE27)/12)*(1+XLOOKUP(AX$2,Assumptions!$C$94:$M$94,Assumptions!$C$98:$M$98))))</f>
        <v>-1990.370414</v>
      </c>
      <c r="AY27" s="49">
        <f t="array" ref="AY27">-(IF(AY$2=1,Assumptions!$X28/12,-(SUMIF($D$2:$EE$2,AY$2-1,$D27:$EE27)/12)*(1+XLOOKUP(AY$2,Assumptions!$C$94:$M$94,Assumptions!$C$98:$M$98))))</f>
        <v>-1990.370414</v>
      </c>
      <c r="AZ27" s="49">
        <f t="array" ref="AZ27">-(IF(AZ$2=1,Assumptions!$X28/12,-(SUMIF($D$2:$EE$2,AZ$2-1,$D27:$EE27)/12)*(1+XLOOKUP(AZ$2,Assumptions!$C$94:$M$94,Assumptions!$C$98:$M$98))))</f>
        <v>-2050.081526</v>
      </c>
      <c r="BA27" s="49">
        <f t="array" ref="BA27">-(IF(BA$2=1,Assumptions!$X28/12,-(SUMIF($D$2:$EE$2,BA$2-1,$D27:$EE27)/12)*(1+XLOOKUP(BA$2,Assumptions!$C$94:$M$94,Assumptions!$C$98:$M$98))))</f>
        <v>-2050.081526</v>
      </c>
      <c r="BB27" s="49">
        <f t="array" ref="BB27">-(IF(BB$2=1,Assumptions!$X28/12,-(SUMIF($D$2:$EE$2,BB$2-1,$D27:$EE27)/12)*(1+XLOOKUP(BB$2,Assumptions!$C$94:$M$94,Assumptions!$C$98:$M$98))))</f>
        <v>-2050.081526</v>
      </c>
      <c r="BC27" s="49">
        <f t="array" ref="BC27">-(IF(BC$2=1,Assumptions!$X28/12,-(SUMIF($D$2:$EE$2,BC$2-1,$D27:$EE27)/12)*(1+XLOOKUP(BC$2,Assumptions!$C$94:$M$94,Assumptions!$C$98:$M$98))))</f>
        <v>-2050.081526</v>
      </c>
      <c r="BD27" s="49">
        <f t="array" ref="BD27">-(IF(BD$2=1,Assumptions!$X28/12,-(SUMIF($D$2:$EE$2,BD$2-1,$D27:$EE27)/12)*(1+XLOOKUP(BD$2,Assumptions!$C$94:$M$94,Assumptions!$C$98:$M$98))))</f>
        <v>-2050.081526</v>
      </c>
      <c r="BE27" s="49">
        <f t="array" ref="BE27">-(IF(BE$2=1,Assumptions!$X28/12,-(SUMIF($D$2:$EE$2,BE$2-1,$D27:$EE27)/12)*(1+XLOOKUP(BE$2,Assumptions!$C$94:$M$94,Assumptions!$C$98:$M$98))))</f>
        <v>-2050.081526</v>
      </c>
      <c r="BF27" s="49">
        <f t="array" ref="BF27">-(IF(BF$2=1,Assumptions!$X28/12,-(SUMIF($D$2:$EE$2,BF$2-1,$D27:$EE27)/12)*(1+XLOOKUP(BF$2,Assumptions!$C$94:$M$94,Assumptions!$C$98:$M$98))))</f>
        <v>-2050.081526</v>
      </c>
      <c r="BG27" s="49">
        <f t="array" ref="BG27">-(IF(BG$2=1,Assumptions!$X28/12,-(SUMIF($D$2:$EE$2,BG$2-1,$D27:$EE27)/12)*(1+XLOOKUP(BG$2,Assumptions!$C$94:$M$94,Assumptions!$C$98:$M$98))))</f>
        <v>-2050.081526</v>
      </c>
      <c r="BH27" s="49">
        <f t="array" ref="BH27">-(IF(BH$2=1,Assumptions!$X28/12,-(SUMIF($D$2:$EE$2,BH$2-1,$D27:$EE27)/12)*(1+XLOOKUP(BH$2,Assumptions!$C$94:$M$94,Assumptions!$C$98:$M$98))))</f>
        <v>-2050.081526</v>
      </c>
      <c r="BI27" s="49">
        <f t="array" ref="BI27">-(IF(BI$2=1,Assumptions!$X28/12,-(SUMIF($D$2:$EE$2,BI$2-1,$D27:$EE27)/12)*(1+XLOOKUP(BI$2,Assumptions!$C$94:$M$94,Assumptions!$C$98:$M$98))))</f>
        <v>-2050.081526</v>
      </c>
      <c r="BJ27" s="49">
        <f t="array" ref="BJ27">-(IF(BJ$2=1,Assumptions!$X28/12,-(SUMIF($D$2:$EE$2,BJ$2-1,$D27:$EE27)/12)*(1+XLOOKUP(BJ$2,Assumptions!$C$94:$M$94,Assumptions!$C$98:$M$98))))</f>
        <v>-2050.081526</v>
      </c>
      <c r="BK27" s="49">
        <f t="array" ref="BK27">-(IF(BK$2=1,Assumptions!$X28/12,-(SUMIF($D$2:$EE$2,BK$2-1,$D27:$EE27)/12)*(1+XLOOKUP(BK$2,Assumptions!$C$94:$M$94,Assumptions!$C$98:$M$98))))</f>
        <v>-2050.081526</v>
      </c>
      <c r="BL27" s="49">
        <f t="array" ref="BL27">-(IF(BL$2=1,Assumptions!$X28/12,-(SUMIF($D$2:$EE$2,BL$2-1,$D27:$EE27)/12)*(1+XLOOKUP(BL$2,Assumptions!$C$94:$M$94,Assumptions!$C$98:$M$98))))</f>
        <v>-2111.583972</v>
      </c>
      <c r="BM27" s="49">
        <f t="array" ref="BM27">-(IF(BM$2=1,Assumptions!$X28/12,-(SUMIF($D$2:$EE$2,BM$2-1,$D27:$EE27)/12)*(1+XLOOKUP(BM$2,Assumptions!$C$94:$M$94,Assumptions!$C$98:$M$98))))</f>
        <v>-2111.583972</v>
      </c>
      <c r="BN27" s="49">
        <f t="array" ref="BN27">-(IF(BN$2=1,Assumptions!$X28/12,-(SUMIF($D$2:$EE$2,BN$2-1,$D27:$EE27)/12)*(1+XLOOKUP(BN$2,Assumptions!$C$94:$M$94,Assumptions!$C$98:$M$98))))</f>
        <v>-2111.583972</v>
      </c>
      <c r="BO27" s="49">
        <f t="array" ref="BO27">-(IF(BO$2=1,Assumptions!$X28/12,-(SUMIF($D$2:$EE$2,BO$2-1,$D27:$EE27)/12)*(1+XLOOKUP(BO$2,Assumptions!$C$94:$M$94,Assumptions!$C$98:$M$98))))</f>
        <v>-2111.583972</v>
      </c>
      <c r="BP27" s="49">
        <f t="array" ref="BP27">-(IF(BP$2=1,Assumptions!$X28/12,-(SUMIF($D$2:$EE$2,BP$2-1,$D27:$EE27)/12)*(1+XLOOKUP(BP$2,Assumptions!$C$94:$M$94,Assumptions!$C$98:$M$98))))</f>
        <v>-2111.583972</v>
      </c>
      <c r="BQ27" s="49">
        <f t="array" ref="BQ27">-(IF(BQ$2=1,Assumptions!$X28/12,-(SUMIF($D$2:$EE$2,BQ$2-1,$D27:$EE27)/12)*(1+XLOOKUP(BQ$2,Assumptions!$C$94:$M$94,Assumptions!$C$98:$M$98))))</f>
        <v>-2111.583972</v>
      </c>
      <c r="BR27" s="49">
        <f t="array" ref="BR27">-(IF(BR$2=1,Assumptions!$X28/12,-(SUMIF($D$2:$EE$2,BR$2-1,$D27:$EE27)/12)*(1+XLOOKUP(BR$2,Assumptions!$C$94:$M$94,Assumptions!$C$98:$M$98))))</f>
        <v>-2111.583972</v>
      </c>
      <c r="BS27" s="49">
        <f t="array" ref="BS27">-(IF(BS$2=1,Assumptions!$X28/12,-(SUMIF($D$2:$EE$2,BS$2-1,$D27:$EE27)/12)*(1+XLOOKUP(BS$2,Assumptions!$C$94:$M$94,Assumptions!$C$98:$M$98))))</f>
        <v>-2111.583972</v>
      </c>
      <c r="BT27" s="49">
        <f t="array" ref="BT27">-(IF(BT$2=1,Assumptions!$X28/12,-(SUMIF($D$2:$EE$2,BT$2-1,$D27:$EE27)/12)*(1+XLOOKUP(BT$2,Assumptions!$C$94:$M$94,Assumptions!$C$98:$M$98))))</f>
        <v>-2111.583972</v>
      </c>
      <c r="BU27" s="49">
        <f t="array" ref="BU27">-(IF(BU$2=1,Assumptions!$X28/12,-(SUMIF($D$2:$EE$2,BU$2-1,$D27:$EE27)/12)*(1+XLOOKUP(BU$2,Assumptions!$C$94:$M$94,Assumptions!$C$98:$M$98))))</f>
        <v>-2111.583972</v>
      </c>
      <c r="BV27" s="49">
        <f t="array" ref="BV27">-(IF(BV$2=1,Assumptions!$X28/12,-(SUMIF($D$2:$EE$2,BV$2-1,$D27:$EE27)/12)*(1+XLOOKUP(BV$2,Assumptions!$C$94:$M$94,Assumptions!$C$98:$M$98))))</f>
        <v>-2111.583972</v>
      </c>
      <c r="BW27" s="49">
        <f t="array" ref="BW27">-(IF(BW$2=1,Assumptions!$X28/12,-(SUMIF($D$2:$EE$2,BW$2-1,$D27:$EE27)/12)*(1+XLOOKUP(BW$2,Assumptions!$C$94:$M$94,Assumptions!$C$98:$M$98))))</f>
        <v>-2111.583972</v>
      </c>
      <c r="BX27" s="49">
        <f t="array" ref="BX27">-(IF(BX$2=1,Assumptions!$X28/12,-(SUMIF($D$2:$EE$2,BX$2-1,$D27:$EE27)/12)*(1+XLOOKUP(BX$2,Assumptions!$C$94:$M$94,Assumptions!$C$98:$M$98))))</f>
        <v>-2174.931491</v>
      </c>
      <c r="BY27" s="49">
        <f t="array" ref="BY27">-(IF(BY$2=1,Assumptions!$X28/12,-(SUMIF($D$2:$EE$2,BY$2-1,$D27:$EE27)/12)*(1+XLOOKUP(BY$2,Assumptions!$C$94:$M$94,Assumptions!$C$98:$M$98))))</f>
        <v>-2174.931491</v>
      </c>
      <c r="BZ27" s="49">
        <f t="array" ref="BZ27">-(IF(BZ$2=1,Assumptions!$X28/12,-(SUMIF($D$2:$EE$2,BZ$2-1,$D27:$EE27)/12)*(1+XLOOKUP(BZ$2,Assumptions!$C$94:$M$94,Assumptions!$C$98:$M$98))))</f>
        <v>-2174.931491</v>
      </c>
      <c r="CA27" s="49">
        <f t="array" ref="CA27">-(IF(CA$2=1,Assumptions!$X28/12,-(SUMIF($D$2:$EE$2,CA$2-1,$D27:$EE27)/12)*(1+XLOOKUP(CA$2,Assumptions!$C$94:$M$94,Assumptions!$C$98:$M$98))))</f>
        <v>-2174.931491</v>
      </c>
      <c r="CB27" s="49">
        <f t="array" ref="CB27">-(IF(CB$2=1,Assumptions!$X28/12,-(SUMIF($D$2:$EE$2,CB$2-1,$D27:$EE27)/12)*(1+XLOOKUP(CB$2,Assumptions!$C$94:$M$94,Assumptions!$C$98:$M$98))))</f>
        <v>-2174.931491</v>
      </c>
      <c r="CC27" s="49">
        <f t="array" ref="CC27">-(IF(CC$2=1,Assumptions!$X28/12,-(SUMIF($D$2:$EE$2,CC$2-1,$D27:$EE27)/12)*(1+XLOOKUP(CC$2,Assumptions!$C$94:$M$94,Assumptions!$C$98:$M$98))))</f>
        <v>-2174.931491</v>
      </c>
      <c r="CD27" s="49">
        <f t="array" ref="CD27">-(IF(CD$2=1,Assumptions!$X28/12,-(SUMIF($D$2:$EE$2,CD$2-1,$D27:$EE27)/12)*(1+XLOOKUP(CD$2,Assumptions!$C$94:$M$94,Assumptions!$C$98:$M$98))))</f>
        <v>-2174.931491</v>
      </c>
      <c r="CE27" s="49">
        <f t="array" ref="CE27">-(IF(CE$2=1,Assumptions!$X28/12,-(SUMIF($D$2:$EE$2,CE$2-1,$D27:$EE27)/12)*(1+XLOOKUP(CE$2,Assumptions!$C$94:$M$94,Assumptions!$C$98:$M$98))))</f>
        <v>-2174.931491</v>
      </c>
      <c r="CF27" s="49">
        <f t="array" ref="CF27">-(IF(CF$2=1,Assumptions!$X28/12,-(SUMIF($D$2:$EE$2,CF$2-1,$D27:$EE27)/12)*(1+XLOOKUP(CF$2,Assumptions!$C$94:$M$94,Assumptions!$C$98:$M$98))))</f>
        <v>-2174.931491</v>
      </c>
      <c r="CG27" s="49">
        <f t="array" ref="CG27">-(IF(CG$2=1,Assumptions!$X28/12,-(SUMIF($D$2:$EE$2,CG$2-1,$D27:$EE27)/12)*(1+XLOOKUP(CG$2,Assumptions!$C$94:$M$94,Assumptions!$C$98:$M$98))))</f>
        <v>-2174.931491</v>
      </c>
      <c r="CH27" s="49">
        <f t="array" ref="CH27">-(IF(CH$2=1,Assumptions!$X28/12,-(SUMIF($D$2:$EE$2,CH$2-1,$D27:$EE27)/12)*(1+XLOOKUP(CH$2,Assumptions!$C$94:$M$94,Assumptions!$C$98:$M$98))))</f>
        <v>-2174.931491</v>
      </c>
      <c r="CI27" s="49">
        <f t="array" ref="CI27">-(IF(CI$2=1,Assumptions!$X28/12,-(SUMIF($D$2:$EE$2,CI$2-1,$D27:$EE27)/12)*(1+XLOOKUP(CI$2,Assumptions!$C$94:$M$94,Assumptions!$C$98:$M$98))))</f>
        <v>-2174.931491</v>
      </c>
      <c r="CJ27" s="49">
        <f t="array" ref="CJ27">-(IF(CJ$2=1,Assumptions!$X28/12,-(SUMIF($D$2:$EE$2,CJ$2-1,$D27:$EE27)/12)*(1+XLOOKUP(CJ$2,Assumptions!$C$94:$M$94,Assumptions!$C$98:$M$98))))</f>
        <v>-2240.179436</v>
      </c>
      <c r="CK27" s="49">
        <f t="array" ref="CK27">-(IF(CK$2=1,Assumptions!$X28/12,-(SUMIF($D$2:$EE$2,CK$2-1,$D27:$EE27)/12)*(1+XLOOKUP(CK$2,Assumptions!$C$94:$M$94,Assumptions!$C$98:$M$98))))</f>
        <v>-2240.179436</v>
      </c>
      <c r="CL27" s="49">
        <f t="array" ref="CL27">-(IF(CL$2=1,Assumptions!$X28/12,-(SUMIF($D$2:$EE$2,CL$2-1,$D27:$EE27)/12)*(1+XLOOKUP(CL$2,Assumptions!$C$94:$M$94,Assumptions!$C$98:$M$98))))</f>
        <v>-2240.179436</v>
      </c>
      <c r="CM27" s="49">
        <f t="array" ref="CM27">-(IF(CM$2=1,Assumptions!$X28/12,-(SUMIF($D$2:$EE$2,CM$2-1,$D27:$EE27)/12)*(1+XLOOKUP(CM$2,Assumptions!$C$94:$M$94,Assumptions!$C$98:$M$98))))</f>
        <v>-2240.179436</v>
      </c>
      <c r="CN27" s="49">
        <f t="array" ref="CN27">-(IF(CN$2=1,Assumptions!$X28/12,-(SUMIF($D$2:$EE$2,CN$2-1,$D27:$EE27)/12)*(1+XLOOKUP(CN$2,Assumptions!$C$94:$M$94,Assumptions!$C$98:$M$98))))</f>
        <v>-2240.179436</v>
      </c>
      <c r="CO27" s="49">
        <f t="array" ref="CO27">-(IF(CO$2=1,Assumptions!$X28/12,-(SUMIF($D$2:$EE$2,CO$2-1,$D27:$EE27)/12)*(1+XLOOKUP(CO$2,Assumptions!$C$94:$M$94,Assumptions!$C$98:$M$98))))</f>
        <v>-2240.179436</v>
      </c>
      <c r="CP27" s="49">
        <f t="array" ref="CP27">-(IF(CP$2=1,Assumptions!$X28/12,-(SUMIF($D$2:$EE$2,CP$2-1,$D27:$EE27)/12)*(1+XLOOKUP(CP$2,Assumptions!$C$94:$M$94,Assumptions!$C$98:$M$98))))</f>
        <v>-2240.179436</v>
      </c>
      <c r="CQ27" s="49">
        <f t="array" ref="CQ27">-(IF(CQ$2=1,Assumptions!$X28/12,-(SUMIF($D$2:$EE$2,CQ$2-1,$D27:$EE27)/12)*(1+XLOOKUP(CQ$2,Assumptions!$C$94:$M$94,Assumptions!$C$98:$M$98))))</f>
        <v>-2240.179436</v>
      </c>
      <c r="CR27" s="49">
        <f t="array" ref="CR27">-(IF(CR$2=1,Assumptions!$X28/12,-(SUMIF($D$2:$EE$2,CR$2-1,$D27:$EE27)/12)*(1+XLOOKUP(CR$2,Assumptions!$C$94:$M$94,Assumptions!$C$98:$M$98))))</f>
        <v>-2240.179436</v>
      </c>
      <c r="CS27" s="49">
        <f t="array" ref="CS27">-(IF(CS$2=1,Assumptions!$X28/12,-(SUMIF($D$2:$EE$2,CS$2-1,$D27:$EE27)/12)*(1+XLOOKUP(CS$2,Assumptions!$C$94:$M$94,Assumptions!$C$98:$M$98))))</f>
        <v>-2240.179436</v>
      </c>
      <c r="CT27" s="49">
        <f t="array" ref="CT27">-(IF(CT$2=1,Assumptions!$X28/12,-(SUMIF($D$2:$EE$2,CT$2-1,$D27:$EE27)/12)*(1+XLOOKUP(CT$2,Assumptions!$C$94:$M$94,Assumptions!$C$98:$M$98))))</f>
        <v>-2240.179436</v>
      </c>
      <c r="CU27" s="49">
        <f t="array" ref="CU27">-(IF(CU$2=1,Assumptions!$X28/12,-(SUMIF($D$2:$EE$2,CU$2-1,$D27:$EE27)/12)*(1+XLOOKUP(CU$2,Assumptions!$C$94:$M$94,Assumptions!$C$98:$M$98))))</f>
        <v>-2240.179436</v>
      </c>
      <c r="CV27" s="49">
        <f t="array" ref="CV27">-(IF(CV$2=1,Assumptions!$X28/12,-(SUMIF($D$2:$EE$2,CV$2-1,$D27:$EE27)/12)*(1+XLOOKUP(CV$2,Assumptions!$C$94:$M$94,Assumptions!$C$98:$M$98))))</f>
        <v>-2307.384819</v>
      </c>
      <c r="CW27" s="49">
        <f t="array" ref="CW27">-(IF(CW$2=1,Assumptions!$X28/12,-(SUMIF($D$2:$EE$2,CW$2-1,$D27:$EE27)/12)*(1+XLOOKUP(CW$2,Assumptions!$C$94:$M$94,Assumptions!$C$98:$M$98))))</f>
        <v>-2307.384819</v>
      </c>
      <c r="CX27" s="49">
        <f t="array" ref="CX27">-(IF(CX$2=1,Assumptions!$X28/12,-(SUMIF($D$2:$EE$2,CX$2-1,$D27:$EE27)/12)*(1+XLOOKUP(CX$2,Assumptions!$C$94:$M$94,Assumptions!$C$98:$M$98))))</f>
        <v>-2307.384819</v>
      </c>
      <c r="CY27" s="49">
        <f t="array" ref="CY27">-(IF(CY$2=1,Assumptions!$X28/12,-(SUMIF($D$2:$EE$2,CY$2-1,$D27:$EE27)/12)*(1+XLOOKUP(CY$2,Assumptions!$C$94:$M$94,Assumptions!$C$98:$M$98))))</f>
        <v>-2307.384819</v>
      </c>
      <c r="CZ27" s="49">
        <f t="array" ref="CZ27">-(IF(CZ$2=1,Assumptions!$X28/12,-(SUMIF($D$2:$EE$2,CZ$2-1,$D27:$EE27)/12)*(1+XLOOKUP(CZ$2,Assumptions!$C$94:$M$94,Assumptions!$C$98:$M$98))))</f>
        <v>-2307.384819</v>
      </c>
      <c r="DA27" s="49">
        <f t="array" ref="DA27">-(IF(DA$2=1,Assumptions!$X28/12,-(SUMIF($D$2:$EE$2,DA$2-1,$D27:$EE27)/12)*(1+XLOOKUP(DA$2,Assumptions!$C$94:$M$94,Assumptions!$C$98:$M$98))))</f>
        <v>-2307.384819</v>
      </c>
      <c r="DB27" s="49">
        <f t="array" ref="DB27">-(IF(DB$2=1,Assumptions!$X28/12,-(SUMIF($D$2:$EE$2,DB$2-1,$D27:$EE27)/12)*(1+XLOOKUP(DB$2,Assumptions!$C$94:$M$94,Assumptions!$C$98:$M$98))))</f>
        <v>-2307.384819</v>
      </c>
      <c r="DC27" s="49">
        <f t="array" ref="DC27">-(IF(DC$2=1,Assumptions!$X28/12,-(SUMIF($D$2:$EE$2,DC$2-1,$D27:$EE27)/12)*(1+XLOOKUP(DC$2,Assumptions!$C$94:$M$94,Assumptions!$C$98:$M$98))))</f>
        <v>-2307.384819</v>
      </c>
      <c r="DD27" s="49">
        <f t="array" ref="DD27">-(IF(DD$2=1,Assumptions!$X28/12,-(SUMIF($D$2:$EE$2,DD$2-1,$D27:$EE27)/12)*(1+XLOOKUP(DD$2,Assumptions!$C$94:$M$94,Assumptions!$C$98:$M$98))))</f>
        <v>-2307.384819</v>
      </c>
      <c r="DE27" s="49">
        <f t="array" ref="DE27">-(IF(DE$2=1,Assumptions!$X28/12,-(SUMIF($D$2:$EE$2,DE$2-1,$D27:$EE27)/12)*(1+XLOOKUP(DE$2,Assumptions!$C$94:$M$94,Assumptions!$C$98:$M$98))))</f>
        <v>-2307.384819</v>
      </c>
      <c r="DF27" s="49">
        <f t="array" ref="DF27">-(IF(DF$2=1,Assumptions!$X28/12,-(SUMIF($D$2:$EE$2,DF$2-1,$D27:$EE27)/12)*(1+XLOOKUP(DF$2,Assumptions!$C$94:$M$94,Assumptions!$C$98:$M$98))))</f>
        <v>-2307.384819</v>
      </c>
      <c r="DG27" s="49">
        <f t="array" ref="DG27">-(IF(DG$2=1,Assumptions!$X28/12,-(SUMIF($D$2:$EE$2,DG$2-1,$D27:$EE27)/12)*(1+XLOOKUP(DG$2,Assumptions!$C$94:$M$94,Assumptions!$C$98:$M$98))))</f>
        <v>-2307.384819</v>
      </c>
      <c r="DH27" s="49">
        <f t="array" ref="DH27">-(IF(DH$2=1,Assumptions!$X28/12,-(SUMIF($D$2:$EE$2,DH$2-1,$D27:$EE27)/12)*(1+XLOOKUP(DH$2,Assumptions!$C$94:$M$94,Assumptions!$C$98:$M$98))))</f>
        <v>-2376.606364</v>
      </c>
      <c r="DI27" s="49">
        <f t="array" ref="DI27">-(IF(DI$2=1,Assumptions!$X28/12,-(SUMIF($D$2:$EE$2,DI$2-1,$D27:$EE27)/12)*(1+XLOOKUP(DI$2,Assumptions!$C$94:$M$94,Assumptions!$C$98:$M$98))))</f>
        <v>-2376.606364</v>
      </c>
      <c r="DJ27" s="49">
        <f t="array" ref="DJ27">-(IF(DJ$2=1,Assumptions!$X28/12,-(SUMIF($D$2:$EE$2,DJ$2-1,$D27:$EE27)/12)*(1+XLOOKUP(DJ$2,Assumptions!$C$94:$M$94,Assumptions!$C$98:$M$98))))</f>
        <v>-2376.606364</v>
      </c>
      <c r="DK27" s="49">
        <f t="array" ref="DK27">-(IF(DK$2=1,Assumptions!$X28/12,-(SUMIF($D$2:$EE$2,DK$2-1,$D27:$EE27)/12)*(1+XLOOKUP(DK$2,Assumptions!$C$94:$M$94,Assumptions!$C$98:$M$98))))</f>
        <v>-2376.606364</v>
      </c>
      <c r="DL27" s="49">
        <f t="array" ref="DL27">-(IF(DL$2=1,Assumptions!$X28/12,-(SUMIF($D$2:$EE$2,DL$2-1,$D27:$EE27)/12)*(1+XLOOKUP(DL$2,Assumptions!$C$94:$M$94,Assumptions!$C$98:$M$98))))</f>
        <v>-2376.606364</v>
      </c>
      <c r="DM27" s="49">
        <f t="array" ref="DM27">-(IF(DM$2=1,Assumptions!$X28/12,-(SUMIF($D$2:$EE$2,DM$2-1,$D27:$EE27)/12)*(1+XLOOKUP(DM$2,Assumptions!$C$94:$M$94,Assumptions!$C$98:$M$98))))</f>
        <v>-2376.606364</v>
      </c>
      <c r="DN27" s="49">
        <f t="array" ref="DN27">-(IF(DN$2=1,Assumptions!$X28/12,-(SUMIF($D$2:$EE$2,DN$2-1,$D27:$EE27)/12)*(1+XLOOKUP(DN$2,Assumptions!$C$94:$M$94,Assumptions!$C$98:$M$98))))</f>
        <v>-2376.606364</v>
      </c>
      <c r="DO27" s="49">
        <f t="array" ref="DO27">-(IF(DO$2=1,Assumptions!$X28/12,-(SUMIF($D$2:$EE$2,DO$2-1,$D27:$EE27)/12)*(1+XLOOKUP(DO$2,Assumptions!$C$94:$M$94,Assumptions!$C$98:$M$98))))</f>
        <v>-2376.606364</v>
      </c>
      <c r="DP27" s="49">
        <f t="array" ref="DP27">-(IF(DP$2=1,Assumptions!$X28/12,-(SUMIF($D$2:$EE$2,DP$2-1,$D27:$EE27)/12)*(1+XLOOKUP(DP$2,Assumptions!$C$94:$M$94,Assumptions!$C$98:$M$98))))</f>
        <v>-2376.606364</v>
      </c>
      <c r="DQ27" s="49">
        <f t="array" ref="DQ27">-(IF(DQ$2=1,Assumptions!$X28/12,-(SUMIF($D$2:$EE$2,DQ$2-1,$D27:$EE27)/12)*(1+XLOOKUP(DQ$2,Assumptions!$C$94:$M$94,Assumptions!$C$98:$M$98))))</f>
        <v>-2376.606364</v>
      </c>
      <c r="DR27" s="49">
        <f t="array" ref="DR27">-(IF(DR$2=1,Assumptions!$X28/12,-(SUMIF($D$2:$EE$2,DR$2-1,$D27:$EE27)/12)*(1+XLOOKUP(DR$2,Assumptions!$C$94:$M$94,Assumptions!$C$98:$M$98))))</f>
        <v>-2376.606364</v>
      </c>
      <c r="DS27" s="49">
        <f t="array" ref="DS27">-(IF(DS$2=1,Assumptions!$X28/12,-(SUMIF($D$2:$EE$2,DS$2-1,$D27:$EE27)/12)*(1+XLOOKUP(DS$2,Assumptions!$C$94:$M$94,Assumptions!$C$98:$M$98))))</f>
        <v>-2376.606364</v>
      </c>
      <c r="DT27" s="49">
        <f t="array" ref="DT27">-(IF(DT$2=1,Assumptions!$X28/12,-(SUMIF($D$2:$EE$2,DT$2-1,$D27:$EE27)/12)*(1+XLOOKUP(DT$2,Assumptions!$C$94:$M$94,Assumptions!$C$98:$M$98))))</f>
        <v>-2447.904555</v>
      </c>
      <c r="DU27" s="49">
        <f t="array" ref="DU27">-(IF(DU$2=1,Assumptions!$X28/12,-(SUMIF($D$2:$EE$2,DU$2-1,$D27:$EE27)/12)*(1+XLOOKUP(DU$2,Assumptions!$C$94:$M$94,Assumptions!$C$98:$M$98))))</f>
        <v>-2447.904555</v>
      </c>
      <c r="DV27" s="49">
        <f t="array" ref="DV27">-(IF(DV$2=1,Assumptions!$X28/12,-(SUMIF($D$2:$EE$2,DV$2-1,$D27:$EE27)/12)*(1+XLOOKUP(DV$2,Assumptions!$C$94:$M$94,Assumptions!$C$98:$M$98))))</f>
        <v>-2447.904555</v>
      </c>
      <c r="DW27" s="49">
        <f t="array" ref="DW27">-(IF(DW$2=1,Assumptions!$X28/12,-(SUMIF($D$2:$EE$2,DW$2-1,$D27:$EE27)/12)*(1+XLOOKUP(DW$2,Assumptions!$C$94:$M$94,Assumptions!$C$98:$M$98))))</f>
        <v>-2447.904555</v>
      </c>
      <c r="DX27" s="49">
        <f t="array" ref="DX27">-(IF(DX$2=1,Assumptions!$X28/12,-(SUMIF($D$2:$EE$2,DX$2-1,$D27:$EE27)/12)*(1+XLOOKUP(DX$2,Assumptions!$C$94:$M$94,Assumptions!$C$98:$M$98))))</f>
        <v>-2447.904555</v>
      </c>
      <c r="DY27" s="49">
        <f t="array" ref="DY27">-(IF(DY$2=1,Assumptions!$X28/12,-(SUMIF($D$2:$EE$2,DY$2-1,$D27:$EE27)/12)*(1+XLOOKUP(DY$2,Assumptions!$C$94:$M$94,Assumptions!$C$98:$M$98))))</f>
        <v>-2447.904555</v>
      </c>
      <c r="DZ27" s="49">
        <f t="array" ref="DZ27">-(IF(DZ$2=1,Assumptions!$X28/12,-(SUMIF($D$2:$EE$2,DZ$2-1,$D27:$EE27)/12)*(1+XLOOKUP(DZ$2,Assumptions!$C$94:$M$94,Assumptions!$C$98:$M$98))))</f>
        <v>-2447.904555</v>
      </c>
      <c r="EA27" s="49">
        <f t="array" ref="EA27">-(IF(EA$2=1,Assumptions!$X28/12,-(SUMIF($D$2:$EE$2,EA$2-1,$D27:$EE27)/12)*(1+XLOOKUP(EA$2,Assumptions!$C$94:$M$94,Assumptions!$C$98:$M$98))))</f>
        <v>-2447.904555</v>
      </c>
      <c r="EB27" s="49">
        <f t="array" ref="EB27">-(IF(EB$2=1,Assumptions!$X28/12,-(SUMIF($D$2:$EE$2,EB$2-1,$D27:$EE27)/12)*(1+XLOOKUP(EB$2,Assumptions!$C$94:$M$94,Assumptions!$C$98:$M$98))))</f>
        <v>-2447.904555</v>
      </c>
      <c r="EC27" s="49">
        <f t="array" ref="EC27">-(IF(EC$2=1,Assumptions!$X28/12,-(SUMIF($D$2:$EE$2,EC$2-1,$D27:$EE27)/12)*(1+XLOOKUP(EC$2,Assumptions!$C$94:$M$94,Assumptions!$C$98:$M$98))))</f>
        <v>-2447.904555</v>
      </c>
      <c r="ED27" s="49">
        <f t="array" ref="ED27">-(IF(ED$2=1,Assumptions!$X28/12,-(SUMIF($D$2:$EE$2,ED$2-1,$D27:$EE27)/12)*(1+XLOOKUP(ED$2,Assumptions!$C$94:$M$94,Assumptions!$C$98:$M$98))))</f>
        <v>-2447.904555</v>
      </c>
      <c r="EE27" s="49">
        <f t="array" ref="EE27">-(IF(EE$2=1,Assumptions!$X28/12,-(SUMIF($D$2:$EE$2,EE$2-1,$D27:$EE27)/12)*(1+XLOOKUP(EE$2,Assumptions!$C$94:$M$94,Assumptions!$C$98:$M$98))))</f>
        <v>-2447.904555</v>
      </c>
    </row>
    <row r="28" ht="15.75" customHeight="1">
      <c r="A28" s="1"/>
      <c r="B28" s="1"/>
      <c r="C28" s="1" t="str">
        <f>Assumptions!J29</f>
        <v>Other Utilities</v>
      </c>
      <c r="D28" s="49">
        <f t="array" ref="D28">-(IF(D$2=1,Assumptions!$X29/12,-(SUMIF($D$2:$EE$2,D$2-1,$D28:$EE28)/12)*(1+XLOOKUP(D$2,Assumptions!$C$94:$M$94,Assumptions!$C$98:$M$98))))</f>
        <v>-464.094825</v>
      </c>
      <c r="E28" s="49">
        <f t="array" ref="E28">-(IF(E$2=1,Assumptions!$X29/12,-(SUMIF($D$2:$EE$2,E$2-1,$D28:$EE28)/12)*(1+XLOOKUP(E$2,Assumptions!$C$94:$M$94,Assumptions!$C$98:$M$98))))</f>
        <v>-464.094825</v>
      </c>
      <c r="F28" s="49">
        <f t="array" ref="F28">-(IF(F$2=1,Assumptions!$X29/12,-(SUMIF($D$2:$EE$2,F$2-1,$D28:$EE28)/12)*(1+XLOOKUP(F$2,Assumptions!$C$94:$M$94,Assumptions!$C$98:$M$98))))</f>
        <v>-464.094825</v>
      </c>
      <c r="G28" s="49">
        <f t="array" ref="G28">-(IF(G$2=1,Assumptions!$X29/12,-(SUMIF($D$2:$EE$2,G$2-1,$D28:$EE28)/12)*(1+XLOOKUP(G$2,Assumptions!$C$94:$M$94,Assumptions!$C$98:$M$98))))</f>
        <v>-464.094825</v>
      </c>
      <c r="H28" s="49">
        <f t="array" ref="H28">-(IF(H$2=1,Assumptions!$X29/12,-(SUMIF($D$2:$EE$2,H$2-1,$D28:$EE28)/12)*(1+XLOOKUP(H$2,Assumptions!$C$94:$M$94,Assumptions!$C$98:$M$98))))</f>
        <v>-464.094825</v>
      </c>
      <c r="I28" s="49">
        <f t="array" ref="I28">-(IF(I$2=1,Assumptions!$X29/12,-(SUMIF($D$2:$EE$2,I$2-1,$D28:$EE28)/12)*(1+XLOOKUP(I$2,Assumptions!$C$94:$M$94,Assumptions!$C$98:$M$98))))</f>
        <v>-464.094825</v>
      </c>
      <c r="J28" s="49">
        <f t="array" ref="J28">-(IF(J$2=1,Assumptions!$X29/12,-(SUMIF($D$2:$EE$2,J$2-1,$D28:$EE28)/12)*(1+XLOOKUP(J$2,Assumptions!$C$94:$M$94,Assumptions!$C$98:$M$98))))</f>
        <v>-464.094825</v>
      </c>
      <c r="K28" s="49">
        <f t="array" ref="K28">-(IF(K$2=1,Assumptions!$X29/12,-(SUMIF($D$2:$EE$2,K$2-1,$D28:$EE28)/12)*(1+XLOOKUP(K$2,Assumptions!$C$94:$M$94,Assumptions!$C$98:$M$98))))</f>
        <v>-464.094825</v>
      </c>
      <c r="L28" s="49">
        <f t="array" ref="L28">-(IF(L$2=1,Assumptions!$X29/12,-(SUMIF($D$2:$EE$2,L$2-1,$D28:$EE28)/12)*(1+XLOOKUP(L$2,Assumptions!$C$94:$M$94,Assumptions!$C$98:$M$98))))</f>
        <v>-464.094825</v>
      </c>
      <c r="M28" s="49">
        <f t="array" ref="M28">-(IF(M$2=1,Assumptions!$X29/12,-(SUMIF($D$2:$EE$2,M$2-1,$D28:$EE28)/12)*(1+XLOOKUP(M$2,Assumptions!$C$94:$M$94,Assumptions!$C$98:$M$98))))</f>
        <v>-464.094825</v>
      </c>
      <c r="N28" s="49">
        <f t="array" ref="N28">-(IF(N$2=1,Assumptions!$X29/12,-(SUMIF($D$2:$EE$2,N$2-1,$D28:$EE28)/12)*(1+XLOOKUP(N$2,Assumptions!$C$94:$M$94,Assumptions!$C$98:$M$98))))</f>
        <v>-464.094825</v>
      </c>
      <c r="O28" s="49">
        <f t="array" ref="O28">-(IF(O$2=1,Assumptions!$X29/12,-(SUMIF($D$2:$EE$2,O$2-1,$D28:$EE28)/12)*(1+XLOOKUP(O$2,Assumptions!$C$94:$M$94,Assumptions!$C$98:$M$98))))</f>
        <v>-464.094825</v>
      </c>
      <c r="P28" s="49">
        <f t="array" ref="P28">-(IF(P$2=1,Assumptions!$X29/12,-(SUMIF($D$2:$EE$2,P$2-1,$D28:$EE28)/12)*(1+XLOOKUP(P$2,Assumptions!$C$94:$M$94,Assumptions!$C$98:$M$98))))</f>
        <v>-478.0176698</v>
      </c>
      <c r="Q28" s="49">
        <f t="array" ref="Q28">-(IF(Q$2=1,Assumptions!$X29/12,-(SUMIF($D$2:$EE$2,Q$2-1,$D28:$EE28)/12)*(1+XLOOKUP(Q$2,Assumptions!$C$94:$M$94,Assumptions!$C$98:$M$98))))</f>
        <v>-478.0176698</v>
      </c>
      <c r="R28" s="49">
        <f t="array" ref="R28">-(IF(R$2=1,Assumptions!$X29/12,-(SUMIF($D$2:$EE$2,R$2-1,$D28:$EE28)/12)*(1+XLOOKUP(R$2,Assumptions!$C$94:$M$94,Assumptions!$C$98:$M$98))))</f>
        <v>-478.0176698</v>
      </c>
      <c r="S28" s="49">
        <f t="array" ref="S28">-(IF(S$2=1,Assumptions!$X29/12,-(SUMIF($D$2:$EE$2,S$2-1,$D28:$EE28)/12)*(1+XLOOKUP(S$2,Assumptions!$C$94:$M$94,Assumptions!$C$98:$M$98))))</f>
        <v>-478.0176698</v>
      </c>
      <c r="T28" s="49">
        <f t="array" ref="T28">-(IF(T$2=1,Assumptions!$X29/12,-(SUMIF($D$2:$EE$2,T$2-1,$D28:$EE28)/12)*(1+XLOOKUP(T$2,Assumptions!$C$94:$M$94,Assumptions!$C$98:$M$98))))</f>
        <v>-478.0176698</v>
      </c>
      <c r="U28" s="49">
        <f t="array" ref="U28">-(IF(U$2=1,Assumptions!$X29/12,-(SUMIF($D$2:$EE$2,U$2-1,$D28:$EE28)/12)*(1+XLOOKUP(U$2,Assumptions!$C$94:$M$94,Assumptions!$C$98:$M$98))))</f>
        <v>-478.0176698</v>
      </c>
      <c r="V28" s="49">
        <f t="array" ref="V28">-(IF(V$2=1,Assumptions!$X29/12,-(SUMIF($D$2:$EE$2,V$2-1,$D28:$EE28)/12)*(1+XLOOKUP(V$2,Assumptions!$C$94:$M$94,Assumptions!$C$98:$M$98))))</f>
        <v>-478.0176698</v>
      </c>
      <c r="W28" s="49">
        <f t="array" ref="W28">-(IF(W$2=1,Assumptions!$X29/12,-(SUMIF($D$2:$EE$2,W$2-1,$D28:$EE28)/12)*(1+XLOOKUP(W$2,Assumptions!$C$94:$M$94,Assumptions!$C$98:$M$98))))</f>
        <v>-478.0176698</v>
      </c>
      <c r="X28" s="49">
        <f t="array" ref="X28">-(IF(X$2=1,Assumptions!$X29/12,-(SUMIF($D$2:$EE$2,X$2-1,$D28:$EE28)/12)*(1+XLOOKUP(X$2,Assumptions!$C$94:$M$94,Assumptions!$C$98:$M$98))))</f>
        <v>-478.0176698</v>
      </c>
      <c r="Y28" s="49">
        <f t="array" ref="Y28">-(IF(Y$2=1,Assumptions!$X29/12,-(SUMIF($D$2:$EE$2,Y$2-1,$D28:$EE28)/12)*(1+XLOOKUP(Y$2,Assumptions!$C$94:$M$94,Assumptions!$C$98:$M$98))))</f>
        <v>-478.0176698</v>
      </c>
      <c r="Z28" s="49">
        <f t="array" ref="Z28">-(IF(Z$2=1,Assumptions!$X29/12,-(SUMIF($D$2:$EE$2,Z$2-1,$D28:$EE28)/12)*(1+XLOOKUP(Z$2,Assumptions!$C$94:$M$94,Assumptions!$C$98:$M$98))))</f>
        <v>-478.0176698</v>
      </c>
      <c r="AA28" s="49">
        <f t="array" ref="AA28">-(IF(AA$2=1,Assumptions!$X29/12,-(SUMIF($D$2:$EE$2,AA$2-1,$D28:$EE28)/12)*(1+XLOOKUP(AA$2,Assumptions!$C$94:$M$94,Assumptions!$C$98:$M$98))))</f>
        <v>-478.0176698</v>
      </c>
      <c r="AB28" s="49">
        <f t="array" ref="AB28">-(IF(AB$2=1,Assumptions!$X29/12,-(SUMIF($D$2:$EE$2,AB$2-1,$D28:$EE28)/12)*(1+XLOOKUP(AB$2,Assumptions!$C$94:$M$94,Assumptions!$C$98:$M$98))))</f>
        <v>-492.3581998</v>
      </c>
      <c r="AC28" s="49">
        <f t="array" ref="AC28">-(IF(AC$2=1,Assumptions!$X29/12,-(SUMIF($D$2:$EE$2,AC$2-1,$D28:$EE28)/12)*(1+XLOOKUP(AC$2,Assumptions!$C$94:$M$94,Assumptions!$C$98:$M$98))))</f>
        <v>-492.3581998</v>
      </c>
      <c r="AD28" s="49">
        <f t="array" ref="AD28">-(IF(AD$2=1,Assumptions!$X29/12,-(SUMIF($D$2:$EE$2,AD$2-1,$D28:$EE28)/12)*(1+XLOOKUP(AD$2,Assumptions!$C$94:$M$94,Assumptions!$C$98:$M$98))))</f>
        <v>-492.3581998</v>
      </c>
      <c r="AE28" s="49">
        <f t="array" ref="AE28">-(IF(AE$2=1,Assumptions!$X29/12,-(SUMIF($D$2:$EE$2,AE$2-1,$D28:$EE28)/12)*(1+XLOOKUP(AE$2,Assumptions!$C$94:$M$94,Assumptions!$C$98:$M$98))))</f>
        <v>-492.3581998</v>
      </c>
      <c r="AF28" s="49">
        <f t="array" ref="AF28">-(IF(AF$2=1,Assumptions!$X29/12,-(SUMIF($D$2:$EE$2,AF$2-1,$D28:$EE28)/12)*(1+XLOOKUP(AF$2,Assumptions!$C$94:$M$94,Assumptions!$C$98:$M$98))))</f>
        <v>-492.3581998</v>
      </c>
      <c r="AG28" s="49">
        <f t="array" ref="AG28">-(IF(AG$2=1,Assumptions!$X29/12,-(SUMIF($D$2:$EE$2,AG$2-1,$D28:$EE28)/12)*(1+XLOOKUP(AG$2,Assumptions!$C$94:$M$94,Assumptions!$C$98:$M$98))))</f>
        <v>-492.3581998</v>
      </c>
      <c r="AH28" s="49">
        <f t="array" ref="AH28">-(IF(AH$2=1,Assumptions!$X29/12,-(SUMIF($D$2:$EE$2,AH$2-1,$D28:$EE28)/12)*(1+XLOOKUP(AH$2,Assumptions!$C$94:$M$94,Assumptions!$C$98:$M$98))))</f>
        <v>-492.3581998</v>
      </c>
      <c r="AI28" s="49">
        <f t="array" ref="AI28">-(IF(AI$2=1,Assumptions!$X29/12,-(SUMIF($D$2:$EE$2,AI$2-1,$D28:$EE28)/12)*(1+XLOOKUP(AI$2,Assumptions!$C$94:$M$94,Assumptions!$C$98:$M$98))))</f>
        <v>-492.3581998</v>
      </c>
      <c r="AJ28" s="49">
        <f t="array" ref="AJ28">-(IF(AJ$2=1,Assumptions!$X29/12,-(SUMIF($D$2:$EE$2,AJ$2-1,$D28:$EE28)/12)*(1+XLOOKUP(AJ$2,Assumptions!$C$94:$M$94,Assumptions!$C$98:$M$98))))</f>
        <v>-492.3581998</v>
      </c>
      <c r="AK28" s="49">
        <f t="array" ref="AK28">-(IF(AK$2=1,Assumptions!$X29/12,-(SUMIF($D$2:$EE$2,AK$2-1,$D28:$EE28)/12)*(1+XLOOKUP(AK$2,Assumptions!$C$94:$M$94,Assumptions!$C$98:$M$98))))</f>
        <v>-492.3581998</v>
      </c>
      <c r="AL28" s="49">
        <f t="array" ref="AL28">-(IF(AL$2=1,Assumptions!$X29/12,-(SUMIF($D$2:$EE$2,AL$2-1,$D28:$EE28)/12)*(1+XLOOKUP(AL$2,Assumptions!$C$94:$M$94,Assumptions!$C$98:$M$98))))</f>
        <v>-492.3581998</v>
      </c>
      <c r="AM28" s="49">
        <f t="array" ref="AM28">-(IF(AM$2=1,Assumptions!$X29/12,-(SUMIF($D$2:$EE$2,AM$2-1,$D28:$EE28)/12)*(1+XLOOKUP(AM$2,Assumptions!$C$94:$M$94,Assumptions!$C$98:$M$98))))</f>
        <v>-492.3581998</v>
      </c>
      <c r="AN28" s="49">
        <f t="array" ref="AN28">-(IF(AN$2=1,Assumptions!$X29/12,-(SUMIF($D$2:$EE$2,AN$2-1,$D28:$EE28)/12)*(1+XLOOKUP(AN$2,Assumptions!$C$94:$M$94,Assumptions!$C$98:$M$98))))</f>
        <v>-507.1289458</v>
      </c>
      <c r="AO28" s="49">
        <f t="array" ref="AO28">-(IF(AO$2=1,Assumptions!$X29/12,-(SUMIF($D$2:$EE$2,AO$2-1,$D28:$EE28)/12)*(1+XLOOKUP(AO$2,Assumptions!$C$94:$M$94,Assumptions!$C$98:$M$98))))</f>
        <v>-507.1289458</v>
      </c>
      <c r="AP28" s="49">
        <f t="array" ref="AP28">-(IF(AP$2=1,Assumptions!$X29/12,-(SUMIF($D$2:$EE$2,AP$2-1,$D28:$EE28)/12)*(1+XLOOKUP(AP$2,Assumptions!$C$94:$M$94,Assumptions!$C$98:$M$98))))</f>
        <v>-507.1289458</v>
      </c>
      <c r="AQ28" s="49">
        <f t="array" ref="AQ28">-(IF(AQ$2=1,Assumptions!$X29/12,-(SUMIF($D$2:$EE$2,AQ$2-1,$D28:$EE28)/12)*(1+XLOOKUP(AQ$2,Assumptions!$C$94:$M$94,Assumptions!$C$98:$M$98))))</f>
        <v>-507.1289458</v>
      </c>
      <c r="AR28" s="49">
        <f t="array" ref="AR28">-(IF(AR$2=1,Assumptions!$X29/12,-(SUMIF($D$2:$EE$2,AR$2-1,$D28:$EE28)/12)*(1+XLOOKUP(AR$2,Assumptions!$C$94:$M$94,Assumptions!$C$98:$M$98))))</f>
        <v>-507.1289458</v>
      </c>
      <c r="AS28" s="49">
        <f t="array" ref="AS28">-(IF(AS$2=1,Assumptions!$X29/12,-(SUMIF($D$2:$EE$2,AS$2-1,$D28:$EE28)/12)*(1+XLOOKUP(AS$2,Assumptions!$C$94:$M$94,Assumptions!$C$98:$M$98))))</f>
        <v>-507.1289458</v>
      </c>
      <c r="AT28" s="49">
        <f t="array" ref="AT28">-(IF(AT$2=1,Assumptions!$X29/12,-(SUMIF($D$2:$EE$2,AT$2-1,$D28:$EE28)/12)*(1+XLOOKUP(AT$2,Assumptions!$C$94:$M$94,Assumptions!$C$98:$M$98))))</f>
        <v>-507.1289458</v>
      </c>
      <c r="AU28" s="49">
        <f t="array" ref="AU28">-(IF(AU$2=1,Assumptions!$X29/12,-(SUMIF($D$2:$EE$2,AU$2-1,$D28:$EE28)/12)*(1+XLOOKUP(AU$2,Assumptions!$C$94:$M$94,Assumptions!$C$98:$M$98))))</f>
        <v>-507.1289458</v>
      </c>
      <c r="AV28" s="49">
        <f t="array" ref="AV28">-(IF(AV$2=1,Assumptions!$X29/12,-(SUMIF($D$2:$EE$2,AV$2-1,$D28:$EE28)/12)*(1+XLOOKUP(AV$2,Assumptions!$C$94:$M$94,Assumptions!$C$98:$M$98))))</f>
        <v>-507.1289458</v>
      </c>
      <c r="AW28" s="49">
        <f t="array" ref="AW28">-(IF(AW$2=1,Assumptions!$X29/12,-(SUMIF($D$2:$EE$2,AW$2-1,$D28:$EE28)/12)*(1+XLOOKUP(AW$2,Assumptions!$C$94:$M$94,Assumptions!$C$98:$M$98))))</f>
        <v>-507.1289458</v>
      </c>
      <c r="AX28" s="49">
        <f t="array" ref="AX28">-(IF(AX$2=1,Assumptions!$X29/12,-(SUMIF($D$2:$EE$2,AX$2-1,$D28:$EE28)/12)*(1+XLOOKUP(AX$2,Assumptions!$C$94:$M$94,Assumptions!$C$98:$M$98))))</f>
        <v>-507.1289458</v>
      </c>
      <c r="AY28" s="49">
        <f t="array" ref="AY28">-(IF(AY$2=1,Assumptions!$X29/12,-(SUMIF($D$2:$EE$2,AY$2-1,$D28:$EE28)/12)*(1+XLOOKUP(AY$2,Assumptions!$C$94:$M$94,Assumptions!$C$98:$M$98))))</f>
        <v>-507.1289458</v>
      </c>
      <c r="AZ28" s="49">
        <f t="array" ref="AZ28">-(IF(AZ$2=1,Assumptions!$X29/12,-(SUMIF($D$2:$EE$2,AZ$2-1,$D28:$EE28)/12)*(1+XLOOKUP(AZ$2,Assumptions!$C$94:$M$94,Assumptions!$C$98:$M$98))))</f>
        <v>-522.3428142</v>
      </c>
      <c r="BA28" s="49">
        <f t="array" ref="BA28">-(IF(BA$2=1,Assumptions!$X29/12,-(SUMIF($D$2:$EE$2,BA$2-1,$D28:$EE28)/12)*(1+XLOOKUP(BA$2,Assumptions!$C$94:$M$94,Assumptions!$C$98:$M$98))))</f>
        <v>-522.3428142</v>
      </c>
      <c r="BB28" s="49">
        <f t="array" ref="BB28">-(IF(BB$2=1,Assumptions!$X29/12,-(SUMIF($D$2:$EE$2,BB$2-1,$D28:$EE28)/12)*(1+XLOOKUP(BB$2,Assumptions!$C$94:$M$94,Assumptions!$C$98:$M$98))))</f>
        <v>-522.3428142</v>
      </c>
      <c r="BC28" s="49">
        <f t="array" ref="BC28">-(IF(BC$2=1,Assumptions!$X29/12,-(SUMIF($D$2:$EE$2,BC$2-1,$D28:$EE28)/12)*(1+XLOOKUP(BC$2,Assumptions!$C$94:$M$94,Assumptions!$C$98:$M$98))))</f>
        <v>-522.3428142</v>
      </c>
      <c r="BD28" s="49">
        <f t="array" ref="BD28">-(IF(BD$2=1,Assumptions!$X29/12,-(SUMIF($D$2:$EE$2,BD$2-1,$D28:$EE28)/12)*(1+XLOOKUP(BD$2,Assumptions!$C$94:$M$94,Assumptions!$C$98:$M$98))))</f>
        <v>-522.3428142</v>
      </c>
      <c r="BE28" s="49">
        <f t="array" ref="BE28">-(IF(BE$2=1,Assumptions!$X29/12,-(SUMIF($D$2:$EE$2,BE$2-1,$D28:$EE28)/12)*(1+XLOOKUP(BE$2,Assumptions!$C$94:$M$94,Assumptions!$C$98:$M$98))))</f>
        <v>-522.3428142</v>
      </c>
      <c r="BF28" s="49">
        <f t="array" ref="BF28">-(IF(BF$2=1,Assumptions!$X29/12,-(SUMIF($D$2:$EE$2,BF$2-1,$D28:$EE28)/12)*(1+XLOOKUP(BF$2,Assumptions!$C$94:$M$94,Assumptions!$C$98:$M$98))))</f>
        <v>-522.3428142</v>
      </c>
      <c r="BG28" s="49">
        <f t="array" ref="BG28">-(IF(BG$2=1,Assumptions!$X29/12,-(SUMIF($D$2:$EE$2,BG$2-1,$D28:$EE28)/12)*(1+XLOOKUP(BG$2,Assumptions!$C$94:$M$94,Assumptions!$C$98:$M$98))))</f>
        <v>-522.3428142</v>
      </c>
      <c r="BH28" s="49">
        <f t="array" ref="BH28">-(IF(BH$2=1,Assumptions!$X29/12,-(SUMIF($D$2:$EE$2,BH$2-1,$D28:$EE28)/12)*(1+XLOOKUP(BH$2,Assumptions!$C$94:$M$94,Assumptions!$C$98:$M$98))))</f>
        <v>-522.3428142</v>
      </c>
      <c r="BI28" s="49">
        <f t="array" ref="BI28">-(IF(BI$2=1,Assumptions!$X29/12,-(SUMIF($D$2:$EE$2,BI$2-1,$D28:$EE28)/12)*(1+XLOOKUP(BI$2,Assumptions!$C$94:$M$94,Assumptions!$C$98:$M$98))))</f>
        <v>-522.3428142</v>
      </c>
      <c r="BJ28" s="49">
        <f t="array" ref="BJ28">-(IF(BJ$2=1,Assumptions!$X29/12,-(SUMIF($D$2:$EE$2,BJ$2-1,$D28:$EE28)/12)*(1+XLOOKUP(BJ$2,Assumptions!$C$94:$M$94,Assumptions!$C$98:$M$98))))</f>
        <v>-522.3428142</v>
      </c>
      <c r="BK28" s="49">
        <f t="array" ref="BK28">-(IF(BK$2=1,Assumptions!$X29/12,-(SUMIF($D$2:$EE$2,BK$2-1,$D28:$EE28)/12)*(1+XLOOKUP(BK$2,Assumptions!$C$94:$M$94,Assumptions!$C$98:$M$98))))</f>
        <v>-522.3428142</v>
      </c>
      <c r="BL28" s="49">
        <f t="array" ref="BL28">-(IF(BL$2=1,Assumptions!$X29/12,-(SUMIF($D$2:$EE$2,BL$2-1,$D28:$EE28)/12)*(1+XLOOKUP(BL$2,Assumptions!$C$94:$M$94,Assumptions!$C$98:$M$98))))</f>
        <v>-538.0130986</v>
      </c>
      <c r="BM28" s="49">
        <f t="array" ref="BM28">-(IF(BM$2=1,Assumptions!$X29/12,-(SUMIF($D$2:$EE$2,BM$2-1,$D28:$EE28)/12)*(1+XLOOKUP(BM$2,Assumptions!$C$94:$M$94,Assumptions!$C$98:$M$98))))</f>
        <v>-538.0130986</v>
      </c>
      <c r="BN28" s="49">
        <f t="array" ref="BN28">-(IF(BN$2=1,Assumptions!$X29/12,-(SUMIF($D$2:$EE$2,BN$2-1,$D28:$EE28)/12)*(1+XLOOKUP(BN$2,Assumptions!$C$94:$M$94,Assumptions!$C$98:$M$98))))</f>
        <v>-538.0130986</v>
      </c>
      <c r="BO28" s="49">
        <f t="array" ref="BO28">-(IF(BO$2=1,Assumptions!$X29/12,-(SUMIF($D$2:$EE$2,BO$2-1,$D28:$EE28)/12)*(1+XLOOKUP(BO$2,Assumptions!$C$94:$M$94,Assumptions!$C$98:$M$98))))</f>
        <v>-538.0130986</v>
      </c>
      <c r="BP28" s="49">
        <f t="array" ref="BP28">-(IF(BP$2=1,Assumptions!$X29/12,-(SUMIF($D$2:$EE$2,BP$2-1,$D28:$EE28)/12)*(1+XLOOKUP(BP$2,Assumptions!$C$94:$M$94,Assumptions!$C$98:$M$98))))</f>
        <v>-538.0130986</v>
      </c>
      <c r="BQ28" s="49">
        <f t="array" ref="BQ28">-(IF(BQ$2=1,Assumptions!$X29/12,-(SUMIF($D$2:$EE$2,BQ$2-1,$D28:$EE28)/12)*(1+XLOOKUP(BQ$2,Assumptions!$C$94:$M$94,Assumptions!$C$98:$M$98))))</f>
        <v>-538.0130986</v>
      </c>
      <c r="BR28" s="49">
        <f t="array" ref="BR28">-(IF(BR$2=1,Assumptions!$X29/12,-(SUMIF($D$2:$EE$2,BR$2-1,$D28:$EE28)/12)*(1+XLOOKUP(BR$2,Assumptions!$C$94:$M$94,Assumptions!$C$98:$M$98))))</f>
        <v>-538.0130986</v>
      </c>
      <c r="BS28" s="49">
        <f t="array" ref="BS28">-(IF(BS$2=1,Assumptions!$X29/12,-(SUMIF($D$2:$EE$2,BS$2-1,$D28:$EE28)/12)*(1+XLOOKUP(BS$2,Assumptions!$C$94:$M$94,Assumptions!$C$98:$M$98))))</f>
        <v>-538.0130986</v>
      </c>
      <c r="BT28" s="49">
        <f t="array" ref="BT28">-(IF(BT$2=1,Assumptions!$X29/12,-(SUMIF($D$2:$EE$2,BT$2-1,$D28:$EE28)/12)*(1+XLOOKUP(BT$2,Assumptions!$C$94:$M$94,Assumptions!$C$98:$M$98))))</f>
        <v>-538.0130986</v>
      </c>
      <c r="BU28" s="49">
        <f t="array" ref="BU28">-(IF(BU$2=1,Assumptions!$X29/12,-(SUMIF($D$2:$EE$2,BU$2-1,$D28:$EE28)/12)*(1+XLOOKUP(BU$2,Assumptions!$C$94:$M$94,Assumptions!$C$98:$M$98))))</f>
        <v>-538.0130986</v>
      </c>
      <c r="BV28" s="49">
        <f t="array" ref="BV28">-(IF(BV$2=1,Assumptions!$X29/12,-(SUMIF($D$2:$EE$2,BV$2-1,$D28:$EE28)/12)*(1+XLOOKUP(BV$2,Assumptions!$C$94:$M$94,Assumptions!$C$98:$M$98))))</f>
        <v>-538.0130986</v>
      </c>
      <c r="BW28" s="49">
        <f t="array" ref="BW28">-(IF(BW$2=1,Assumptions!$X29/12,-(SUMIF($D$2:$EE$2,BW$2-1,$D28:$EE28)/12)*(1+XLOOKUP(BW$2,Assumptions!$C$94:$M$94,Assumptions!$C$98:$M$98))))</f>
        <v>-538.0130986</v>
      </c>
      <c r="BX28" s="49">
        <f t="array" ref="BX28">-(IF(BX$2=1,Assumptions!$X29/12,-(SUMIF($D$2:$EE$2,BX$2-1,$D28:$EE28)/12)*(1+XLOOKUP(BX$2,Assumptions!$C$94:$M$94,Assumptions!$C$98:$M$98))))</f>
        <v>-554.1534916</v>
      </c>
      <c r="BY28" s="49">
        <f t="array" ref="BY28">-(IF(BY$2=1,Assumptions!$X29/12,-(SUMIF($D$2:$EE$2,BY$2-1,$D28:$EE28)/12)*(1+XLOOKUP(BY$2,Assumptions!$C$94:$M$94,Assumptions!$C$98:$M$98))))</f>
        <v>-554.1534916</v>
      </c>
      <c r="BZ28" s="49">
        <f t="array" ref="BZ28">-(IF(BZ$2=1,Assumptions!$X29/12,-(SUMIF($D$2:$EE$2,BZ$2-1,$D28:$EE28)/12)*(1+XLOOKUP(BZ$2,Assumptions!$C$94:$M$94,Assumptions!$C$98:$M$98))))</f>
        <v>-554.1534916</v>
      </c>
      <c r="CA28" s="49">
        <f t="array" ref="CA28">-(IF(CA$2=1,Assumptions!$X29/12,-(SUMIF($D$2:$EE$2,CA$2-1,$D28:$EE28)/12)*(1+XLOOKUP(CA$2,Assumptions!$C$94:$M$94,Assumptions!$C$98:$M$98))))</f>
        <v>-554.1534916</v>
      </c>
      <c r="CB28" s="49">
        <f t="array" ref="CB28">-(IF(CB$2=1,Assumptions!$X29/12,-(SUMIF($D$2:$EE$2,CB$2-1,$D28:$EE28)/12)*(1+XLOOKUP(CB$2,Assumptions!$C$94:$M$94,Assumptions!$C$98:$M$98))))</f>
        <v>-554.1534916</v>
      </c>
      <c r="CC28" s="49">
        <f t="array" ref="CC28">-(IF(CC$2=1,Assumptions!$X29/12,-(SUMIF($D$2:$EE$2,CC$2-1,$D28:$EE28)/12)*(1+XLOOKUP(CC$2,Assumptions!$C$94:$M$94,Assumptions!$C$98:$M$98))))</f>
        <v>-554.1534916</v>
      </c>
      <c r="CD28" s="49">
        <f t="array" ref="CD28">-(IF(CD$2=1,Assumptions!$X29/12,-(SUMIF($D$2:$EE$2,CD$2-1,$D28:$EE28)/12)*(1+XLOOKUP(CD$2,Assumptions!$C$94:$M$94,Assumptions!$C$98:$M$98))))</f>
        <v>-554.1534916</v>
      </c>
      <c r="CE28" s="49">
        <f t="array" ref="CE28">-(IF(CE$2=1,Assumptions!$X29/12,-(SUMIF($D$2:$EE$2,CE$2-1,$D28:$EE28)/12)*(1+XLOOKUP(CE$2,Assumptions!$C$94:$M$94,Assumptions!$C$98:$M$98))))</f>
        <v>-554.1534916</v>
      </c>
      <c r="CF28" s="49">
        <f t="array" ref="CF28">-(IF(CF$2=1,Assumptions!$X29/12,-(SUMIF($D$2:$EE$2,CF$2-1,$D28:$EE28)/12)*(1+XLOOKUP(CF$2,Assumptions!$C$94:$M$94,Assumptions!$C$98:$M$98))))</f>
        <v>-554.1534916</v>
      </c>
      <c r="CG28" s="49">
        <f t="array" ref="CG28">-(IF(CG$2=1,Assumptions!$X29/12,-(SUMIF($D$2:$EE$2,CG$2-1,$D28:$EE28)/12)*(1+XLOOKUP(CG$2,Assumptions!$C$94:$M$94,Assumptions!$C$98:$M$98))))</f>
        <v>-554.1534916</v>
      </c>
      <c r="CH28" s="49">
        <f t="array" ref="CH28">-(IF(CH$2=1,Assumptions!$X29/12,-(SUMIF($D$2:$EE$2,CH$2-1,$D28:$EE28)/12)*(1+XLOOKUP(CH$2,Assumptions!$C$94:$M$94,Assumptions!$C$98:$M$98))))</f>
        <v>-554.1534916</v>
      </c>
      <c r="CI28" s="49">
        <f t="array" ref="CI28">-(IF(CI$2=1,Assumptions!$X29/12,-(SUMIF($D$2:$EE$2,CI$2-1,$D28:$EE28)/12)*(1+XLOOKUP(CI$2,Assumptions!$C$94:$M$94,Assumptions!$C$98:$M$98))))</f>
        <v>-554.1534916</v>
      </c>
      <c r="CJ28" s="49">
        <f t="array" ref="CJ28">-(IF(CJ$2=1,Assumptions!$X29/12,-(SUMIF($D$2:$EE$2,CJ$2-1,$D28:$EE28)/12)*(1+XLOOKUP(CJ$2,Assumptions!$C$94:$M$94,Assumptions!$C$98:$M$98))))</f>
        <v>-570.7780963</v>
      </c>
      <c r="CK28" s="49">
        <f t="array" ref="CK28">-(IF(CK$2=1,Assumptions!$X29/12,-(SUMIF($D$2:$EE$2,CK$2-1,$D28:$EE28)/12)*(1+XLOOKUP(CK$2,Assumptions!$C$94:$M$94,Assumptions!$C$98:$M$98))))</f>
        <v>-570.7780963</v>
      </c>
      <c r="CL28" s="49">
        <f t="array" ref="CL28">-(IF(CL$2=1,Assumptions!$X29/12,-(SUMIF($D$2:$EE$2,CL$2-1,$D28:$EE28)/12)*(1+XLOOKUP(CL$2,Assumptions!$C$94:$M$94,Assumptions!$C$98:$M$98))))</f>
        <v>-570.7780963</v>
      </c>
      <c r="CM28" s="49">
        <f t="array" ref="CM28">-(IF(CM$2=1,Assumptions!$X29/12,-(SUMIF($D$2:$EE$2,CM$2-1,$D28:$EE28)/12)*(1+XLOOKUP(CM$2,Assumptions!$C$94:$M$94,Assumptions!$C$98:$M$98))))</f>
        <v>-570.7780963</v>
      </c>
      <c r="CN28" s="49">
        <f t="array" ref="CN28">-(IF(CN$2=1,Assumptions!$X29/12,-(SUMIF($D$2:$EE$2,CN$2-1,$D28:$EE28)/12)*(1+XLOOKUP(CN$2,Assumptions!$C$94:$M$94,Assumptions!$C$98:$M$98))))</f>
        <v>-570.7780963</v>
      </c>
      <c r="CO28" s="49">
        <f t="array" ref="CO28">-(IF(CO$2=1,Assumptions!$X29/12,-(SUMIF($D$2:$EE$2,CO$2-1,$D28:$EE28)/12)*(1+XLOOKUP(CO$2,Assumptions!$C$94:$M$94,Assumptions!$C$98:$M$98))))</f>
        <v>-570.7780963</v>
      </c>
      <c r="CP28" s="49">
        <f t="array" ref="CP28">-(IF(CP$2=1,Assumptions!$X29/12,-(SUMIF($D$2:$EE$2,CP$2-1,$D28:$EE28)/12)*(1+XLOOKUP(CP$2,Assumptions!$C$94:$M$94,Assumptions!$C$98:$M$98))))</f>
        <v>-570.7780963</v>
      </c>
      <c r="CQ28" s="49">
        <f t="array" ref="CQ28">-(IF(CQ$2=1,Assumptions!$X29/12,-(SUMIF($D$2:$EE$2,CQ$2-1,$D28:$EE28)/12)*(1+XLOOKUP(CQ$2,Assumptions!$C$94:$M$94,Assumptions!$C$98:$M$98))))</f>
        <v>-570.7780963</v>
      </c>
      <c r="CR28" s="49">
        <f t="array" ref="CR28">-(IF(CR$2=1,Assumptions!$X29/12,-(SUMIF($D$2:$EE$2,CR$2-1,$D28:$EE28)/12)*(1+XLOOKUP(CR$2,Assumptions!$C$94:$M$94,Assumptions!$C$98:$M$98))))</f>
        <v>-570.7780963</v>
      </c>
      <c r="CS28" s="49">
        <f t="array" ref="CS28">-(IF(CS$2=1,Assumptions!$X29/12,-(SUMIF($D$2:$EE$2,CS$2-1,$D28:$EE28)/12)*(1+XLOOKUP(CS$2,Assumptions!$C$94:$M$94,Assumptions!$C$98:$M$98))))</f>
        <v>-570.7780963</v>
      </c>
      <c r="CT28" s="49">
        <f t="array" ref="CT28">-(IF(CT$2=1,Assumptions!$X29/12,-(SUMIF($D$2:$EE$2,CT$2-1,$D28:$EE28)/12)*(1+XLOOKUP(CT$2,Assumptions!$C$94:$M$94,Assumptions!$C$98:$M$98))))</f>
        <v>-570.7780963</v>
      </c>
      <c r="CU28" s="49">
        <f t="array" ref="CU28">-(IF(CU$2=1,Assumptions!$X29/12,-(SUMIF($D$2:$EE$2,CU$2-1,$D28:$EE28)/12)*(1+XLOOKUP(CU$2,Assumptions!$C$94:$M$94,Assumptions!$C$98:$M$98))))</f>
        <v>-570.7780963</v>
      </c>
      <c r="CV28" s="49">
        <f t="array" ref="CV28">-(IF(CV$2=1,Assumptions!$X29/12,-(SUMIF($D$2:$EE$2,CV$2-1,$D28:$EE28)/12)*(1+XLOOKUP(CV$2,Assumptions!$C$94:$M$94,Assumptions!$C$98:$M$98))))</f>
        <v>-587.9014392</v>
      </c>
      <c r="CW28" s="49">
        <f t="array" ref="CW28">-(IF(CW$2=1,Assumptions!$X29/12,-(SUMIF($D$2:$EE$2,CW$2-1,$D28:$EE28)/12)*(1+XLOOKUP(CW$2,Assumptions!$C$94:$M$94,Assumptions!$C$98:$M$98))))</f>
        <v>-587.9014392</v>
      </c>
      <c r="CX28" s="49">
        <f t="array" ref="CX28">-(IF(CX$2=1,Assumptions!$X29/12,-(SUMIF($D$2:$EE$2,CX$2-1,$D28:$EE28)/12)*(1+XLOOKUP(CX$2,Assumptions!$C$94:$M$94,Assumptions!$C$98:$M$98))))</f>
        <v>-587.9014392</v>
      </c>
      <c r="CY28" s="49">
        <f t="array" ref="CY28">-(IF(CY$2=1,Assumptions!$X29/12,-(SUMIF($D$2:$EE$2,CY$2-1,$D28:$EE28)/12)*(1+XLOOKUP(CY$2,Assumptions!$C$94:$M$94,Assumptions!$C$98:$M$98))))</f>
        <v>-587.9014392</v>
      </c>
      <c r="CZ28" s="49">
        <f t="array" ref="CZ28">-(IF(CZ$2=1,Assumptions!$X29/12,-(SUMIF($D$2:$EE$2,CZ$2-1,$D28:$EE28)/12)*(1+XLOOKUP(CZ$2,Assumptions!$C$94:$M$94,Assumptions!$C$98:$M$98))))</f>
        <v>-587.9014392</v>
      </c>
      <c r="DA28" s="49">
        <f t="array" ref="DA28">-(IF(DA$2=1,Assumptions!$X29/12,-(SUMIF($D$2:$EE$2,DA$2-1,$D28:$EE28)/12)*(1+XLOOKUP(DA$2,Assumptions!$C$94:$M$94,Assumptions!$C$98:$M$98))))</f>
        <v>-587.9014392</v>
      </c>
      <c r="DB28" s="49">
        <f t="array" ref="DB28">-(IF(DB$2=1,Assumptions!$X29/12,-(SUMIF($D$2:$EE$2,DB$2-1,$D28:$EE28)/12)*(1+XLOOKUP(DB$2,Assumptions!$C$94:$M$94,Assumptions!$C$98:$M$98))))</f>
        <v>-587.9014392</v>
      </c>
      <c r="DC28" s="49">
        <f t="array" ref="DC28">-(IF(DC$2=1,Assumptions!$X29/12,-(SUMIF($D$2:$EE$2,DC$2-1,$D28:$EE28)/12)*(1+XLOOKUP(DC$2,Assumptions!$C$94:$M$94,Assumptions!$C$98:$M$98))))</f>
        <v>-587.9014392</v>
      </c>
      <c r="DD28" s="49">
        <f t="array" ref="DD28">-(IF(DD$2=1,Assumptions!$X29/12,-(SUMIF($D$2:$EE$2,DD$2-1,$D28:$EE28)/12)*(1+XLOOKUP(DD$2,Assumptions!$C$94:$M$94,Assumptions!$C$98:$M$98))))</f>
        <v>-587.9014392</v>
      </c>
      <c r="DE28" s="49">
        <f t="array" ref="DE28">-(IF(DE$2=1,Assumptions!$X29/12,-(SUMIF($D$2:$EE$2,DE$2-1,$D28:$EE28)/12)*(1+XLOOKUP(DE$2,Assumptions!$C$94:$M$94,Assumptions!$C$98:$M$98))))</f>
        <v>-587.9014392</v>
      </c>
      <c r="DF28" s="49">
        <f t="array" ref="DF28">-(IF(DF$2=1,Assumptions!$X29/12,-(SUMIF($D$2:$EE$2,DF$2-1,$D28:$EE28)/12)*(1+XLOOKUP(DF$2,Assumptions!$C$94:$M$94,Assumptions!$C$98:$M$98))))</f>
        <v>-587.9014392</v>
      </c>
      <c r="DG28" s="49">
        <f t="array" ref="DG28">-(IF(DG$2=1,Assumptions!$X29/12,-(SUMIF($D$2:$EE$2,DG$2-1,$D28:$EE28)/12)*(1+XLOOKUP(DG$2,Assumptions!$C$94:$M$94,Assumptions!$C$98:$M$98))))</f>
        <v>-587.9014392</v>
      </c>
      <c r="DH28" s="49">
        <f t="array" ref="DH28">-(IF(DH$2=1,Assumptions!$X29/12,-(SUMIF($D$2:$EE$2,DH$2-1,$D28:$EE28)/12)*(1+XLOOKUP(DH$2,Assumptions!$C$94:$M$94,Assumptions!$C$98:$M$98))))</f>
        <v>-605.5384824</v>
      </c>
      <c r="DI28" s="49">
        <f t="array" ref="DI28">-(IF(DI$2=1,Assumptions!$X29/12,-(SUMIF($D$2:$EE$2,DI$2-1,$D28:$EE28)/12)*(1+XLOOKUP(DI$2,Assumptions!$C$94:$M$94,Assumptions!$C$98:$M$98))))</f>
        <v>-605.5384824</v>
      </c>
      <c r="DJ28" s="49">
        <f t="array" ref="DJ28">-(IF(DJ$2=1,Assumptions!$X29/12,-(SUMIF($D$2:$EE$2,DJ$2-1,$D28:$EE28)/12)*(1+XLOOKUP(DJ$2,Assumptions!$C$94:$M$94,Assumptions!$C$98:$M$98))))</f>
        <v>-605.5384824</v>
      </c>
      <c r="DK28" s="49">
        <f t="array" ref="DK28">-(IF(DK$2=1,Assumptions!$X29/12,-(SUMIF($D$2:$EE$2,DK$2-1,$D28:$EE28)/12)*(1+XLOOKUP(DK$2,Assumptions!$C$94:$M$94,Assumptions!$C$98:$M$98))))</f>
        <v>-605.5384824</v>
      </c>
      <c r="DL28" s="49">
        <f t="array" ref="DL28">-(IF(DL$2=1,Assumptions!$X29/12,-(SUMIF($D$2:$EE$2,DL$2-1,$D28:$EE28)/12)*(1+XLOOKUP(DL$2,Assumptions!$C$94:$M$94,Assumptions!$C$98:$M$98))))</f>
        <v>-605.5384824</v>
      </c>
      <c r="DM28" s="49">
        <f t="array" ref="DM28">-(IF(DM$2=1,Assumptions!$X29/12,-(SUMIF($D$2:$EE$2,DM$2-1,$D28:$EE28)/12)*(1+XLOOKUP(DM$2,Assumptions!$C$94:$M$94,Assumptions!$C$98:$M$98))))</f>
        <v>-605.5384824</v>
      </c>
      <c r="DN28" s="49">
        <f t="array" ref="DN28">-(IF(DN$2=1,Assumptions!$X29/12,-(SUMIF($D$2:$EE$2,DN$2-1,$D28:$EE28)/12)*(1+XLOOKUP(DN$2,Assumptions!$C$94:$M$94,Assumptions!$C$98:$M$98))))</f>
        <v>-605.5384824</v>
      </c>
      <c r="DO28" s="49">
        <f t="array" ref="DO28">-(IF(DO$2=1,Assumptions!$X29/12,-(SUMIF($D$2:$EE$2,DO$2-1,$D28:$EE28)/12)*(1+XLOOKUP(DO$2,Assumptions!$C$94:$M$94,Assumptions!$C$98:$M$98))))</f>
        <v>-605.5384824</v>
      </c>
      <c r="DP28" s="49">
        <f t="array" ref="DP28">-(IF(DP$2=1,Assumptions!$X29/12,-(SUMIF($D$2:$EE$2,DP$2-1,$D28:$EE28)/12)*(1+XLOOKUP(DP$2,Assumptions!$C$94:$M$94,Assumptions!$C$98:$M$98))))</f>
        <v>-605.5384824</v>
      </c>
      <c r="DQ28" s="49">
        <f t="array" ref="DQ28">-(IF(DQ$2=1,Assumptions!$X29/12,-(SUMIF($D$2:$EE$2,DQ$2-1,$D28:$EE28)/12)*(1+XLOOKUP(DQ$2,Assumptions!$C$94:$M$94,Assumptions!$C$98:$M$98))))</f>
        <v>-605.5384824</v>
      </c>
      <c r="DR28" s="49">
        <f t="array" ref="DR28">-(IF(DR$2=1,Assumptions!$X29/12,-(SUMIF($D$2:$EE$2,DR$2-1,$D28:$EE28)/12)*(1+XLOOKUP(DR$2,Assumptions!$C$94:$M$94,Assumptions!$C$98:$M$98))))</f>
        <v>-605.5384824</v>
      </c>
      <c r="DS28" s="49">
        <f t="array" ref="DS28">-(IF(DS$2=1,Assumptions!$X29/12,-(SUMIF($D$2:$EE$2,DS$2-1,$D28:$EE28)/12)*(1+XLOOKUP(DS$2,Assumptions!$C$94:$M$94,Assumptions!$C$98:$M$98))))</f>
        <v>-605.5384824</v>
      </c>
      <c r="DT28" s="49">
        <f t="array" ref="DT28">-(IF(DT$2=1,Assumptions!$X29/12,-(SUMIF($D$2:$EE$2,DT$2-1,$D28:$EE28)/12)*(1+XLOOKUP(DT$2,Assumptions!$C$94:$M$94,Assumptions!$C$98:$M$98))))</f>
        <v>-623.7046369</v>
      </c>
      <c r="DU28" s="49">
        <f t="array" ref="DU28">-(IF(DU$2=1,Assumptions!$X29/12,-(SUMIF($D$2:$EE$2,DU$2-1,$D28:$EE28)/12)*(1+XLOOKUP(DU$2,Assumptions!$C$94:$M$94,Assumptions!$C$98:$M$98))))</f>
        <v>-623.7046369</v>
      </c>
      <c r="DV28" s="49">
        <f t="array" ref="DV28">-(IF(DV$2=1,Assumptions!$X29/12,-(SUMIF($D$2:$EE$2,DV$2-1,$D28:$EE28)/12)*(1+XLOOKUP(DV$2,Assumptions!$C$94:$M$94,Assumptions!$C$98:$M$98))))</f>
        <v>-623.7046369</v>
      </c>
      <c r="DW28" s="49">
        <f t="array" ref="DW28">-(IF(DW$2=1,Assumptions!$X29/12,-(SUMIF($D$2:$EE$2,DW$2-1,$D28:$EE28)/12)*(1+XLOOKUP(DW$2,Assumptions!$C$94:$M$94,Assumptions!$C$98:$M$98))))</f>
        <v>-623.7046369</v>
      </c>
      <c r="DX28" s="49">
        <f t="array" ref="DX28">-(IF(DX$2=1,Assumptions!$X29/12,-(SUMIF($D$2:$EE$2,DX$2-1,$D28:$EE28)/12)*(1+XLOOKUP(DX$2,Assumptions!$C$94:$M$94,Assumptions!$C$98:$M$98))))</f>
        <v>-623.7046369</v>
      </c>
      <c r="DY28" s="49">
        <f t="array" ref="DY28">-(IF(DY$2=1,Assumptions!$X29/12,-(SUMIF($D$2:$EE$2,DY$2-1,$D28:$EE28)/12)*(1+XLOOKUP(DY$2,Assumptions!$C$94:$M$94,Assumptions!$C$98:$M$98))))</f>
        <v>-623.7046369</v>
      </c>
      <c r="DZ28" s="49">
        <f t="array" ref="DZ28">-(IF(DZ$2=1,Assumptions!$X29/12,-(SUMIF($D$2:$EE$2,DZ$2-1,$D28:$EE28)/12)*(1+XLOOKUP(DZ$2,Assumptions!$C$94:$M$94,Assumptions!$C$98:$M$98))))</f>
        <v>-623.7046369</v>
      </c>
      <c r="EA28" s="49">
        <f t="array" ref="EA28">-(IF(EA$2=1,Assumptions!$X29/12,-(SUMIF($D$2:$EE$2,EA$2-1,$D28:$EE28)/12)*(1+XLOOKUP(EA$2,Assumptions!$C$94:$M$94,Assumptions!$C$98:$M$98))))</f>
        <v>-623.7046369</v>
      </c>
      <c r="EB28" s="49">
        <f t="array" ref="EB28">-(IF(EB$2=1,Assumptions!$X29/12,-(SUMIF($D$2:$EE$2,EB$2-1,$D28:$EE28)/12)*(1+XLOOKUP(EB$2,Assumptions!$C$94:$M$94,Assumptions!$C$98:$M$98))))</f>
        <v>-623.7046369</v>
      </c>
      <c r="EC28" s="49">
        <f t="array" ref="EC28">-(IF(EC$2=1,Assumptions!$X29/12,-(SUMIF($D$2:$EE$2,EC$2-1,$D28:$EE28)/12)*(1+XLOOKUP(EC$2,Assumptions!$C$94:$M$94,Assumptions!$C$98:$M$98))))</f>
        <v>-623.7046369</v>
      </c>
      <c r="ED28" s="49">
        <f t="array" ref="ED28">-(IF(ED$2=1,Assumptions!$X29/12,-(SUMIF($D$2:$EE$2,ED$2-1,$D28:$EE28)/12)*(1+XLOOKUP(ED$2,Assumptions!$C$94:$M$94,Assumptions!$C$98:$M$98))))</f>
        <v>-623.7046369</v>
      </c>
      <c r="EE28" s="49">
        <f t="array" ref="EE28">-(IF(EE$2=1,Assumptions!$X29/12,-(SUMIF($D$2:$EE$2,EE$2-1,$D28:$EE28)/12)*(1+XLOOKUP(EE$2,Assumptions!$C$94:$M$94,Assumptions!$C$98:$M$98))))</f>
        <v>-623.7046369</v>
      </c>
    </row>
    <row r="29" ht="15.75" customHeight="1">
      <c r="A29" s="1"/>
      <c r="B29" s="1"/>
      <c r="C29" s="1" t="str">
        <f>Assumptions!J30</f>
        <v>Management Fee</v>
      </c>
      <c r="D29" s="49">
        <f>-D$18*Assumptions!$V$30</f>
        <v>-987.259635</v>
      </c>
      <c r="E29" s="49">
        <f>-E$18*Assumptions!$V$30</f>
        <v>-987.259635</v>
      </c>
      <c r="F29" s="49">
        <f>-F$18*Assumptions!$V$30</f>
        <v>-987.259635</v>
      </c>
      <c r="G29" s="49">
        <f>-G$18*Assumptions!$V$30</f>
        <v>-987.259635</v>
      </c>
      <c r="H29" s="49">
        <f>-H$18*Assumptions!$V$30</f>
        <v>-987.259635</v>
      </c>
      <c r="I29" s="49">
        <f>-I$18*Assumptions!$V$30</f>
        <v>-987.259635</v>
      </c>
      <c r="J29" s="49">
        <f>-J$18*Assumptions!$V$30</f>
        <v>-987.259635</v>
      </c>
      <c r="K29" s="49">
        <f>-K$18*Assumptions!$V$30</f>
        <v>-987.259635</v>
      </c>
      <c r="L29" s="49">
        <f>-L$18*Assumptions!$V$30</f>
        <v>-987.259635</v>
      </c>
      <c r="M29" s="49">
        <f>-M$18*Assumptions!$V$30</f>
        <v>-987.259635</v>
      </c>
      <c r="N29" s="49">
        <f>-N$18*Assumptions!$V$30</f>
        <v>-987.259635</v>
      </c>
      <c r="O29" s="49">
        <f>-O$18*Assumptions!$V$30</f>
        <v>-987.259635</v>
      </c>
      <c r="P29" s="49">
        <f>-P$18*Assumptions!$V$30</f>
        <v>-1039.488854</v>
      </c>
      <c r="Q29" s="49">
        <f>-Q$18*Assumptions!$V$30</f>
        <v>-1039.488854</v>
      </c>
      <c r="R29" s="49">
        <f>-R$18*Assumptions!$V$30</f>
        <v>-1039.488854</v>
      </c>
      <c r="S29" s="49">
        <f>-S$18*Assumptions!$V$30</f>
        <v>-1039.488854</v>
      </c>
      <c r="T29" s="49">
        <f>-T$18*Assumptions!$V$30</f>
        <v>-1039.488854</v>
      </c>
      <c r="U29" s="49">
        <f>-U$18*Assumptions!$V$30</f>
        <v>-1039.488854</v>
      </c>
      <c r="V29" s="49">
        <f>-V$18*Assumptions!$V$30</f>
        <v>-1039.488854</v>
      </c>
      <c r="W29" s="49">
        <f>-W$18*Assumptions!$V$30</f>
        <v>-1039.488854</v>
      </c>
      <c r="X29" s="49">
        <f>-X$18*Assumptions!$V$30</f>
        <v>-1039.488854</v>
      </c>
      <c r="Y29" s="49">
        <f>-Y$18*Assumptions!$V$30</f>
        <v>-1039.488854</v>
      </c>
      <c r="Z29" s="49">
        <f>-Z$18*Assumptions!$V$30</f>
        <v>-1039.488854</v>
      </c>
      <c r="AA29" s="49">
        <f>-AA$18*Assumptions!$V$30</f>
        <v>-1039.488854</v>
      </c>
      <c r="AB29" s="49">
        <f>-AB$18*Assumptions!$V$30</f>
        <v>-1060.278631</v>
      </c>
      <c r="AC29" s="49">
        <f>-AC$18*Assumptions!$V$30</f>
        <v>-1060.278631</v>
      </c>
      <c r="AD29" s="49">
        <f>-AD$18*Assumptions!$V$30</f>
        <v>-1060.278631</v>
      </c>
      <c r="AE29" s="49">
        <f>-AE$18*Assumptions!$V$30</f>
        <v>-1060.278631</v>
      </c>
      <c r="AF29" s="49">
        <f>-AF$18*Assumptions!$V$30</f>
        <v>-1060.278631</v>
      </c>
      <c r="AG29" s="49">
        <f>-AG$18*Assumptions!$V$30</f>
        <v>-1060.278631</v>
      </c>
      <c r="AH29" s="49">
        <f>-AH$18*Assumptions!$V$30</f>
        <v>-1060.278631</v>
      </c>
      <c r="AI29" s="49">
        <f>-AI$18*Assumptions!$V$30</f>
        <v>-1060.278631</v>
      </c>
      <c r="AJ29" s="49">
        <f>-AJ$18*Assumptions!$V$30</f>
        <v>-1060.278631</v>
      </c>
      <c r="AK29" s="49">
        <f>-AK$18*Assumptions!$V$30</f>
        <v>-1060.278631</v>
      </c>
      <c r="AL29" s="49">
        <f>-AL$18*Assumptions!$V$30</f>
        <v>-1060.278631</v>
      </c>
      <c r="AM29" s="49">
        <f>-AM$18*Assumptions!$V$30</f>
        <v>-1060.278631</v>
      </c>
      <c r="AN29" s="49">
        <f>-AN$18*Assumptions!$V$30</f>
        <v>-1081.484204</v>
      </c>
      <c r="AO29" s="49">
        <f>-AO$18*Assumptions!$V$30</f>
        <v>-1081.484204</v>
      </c>
      <c r="AP29" s="49">
        <f>-AP$18*Assumptions!$V$30</f>
        <v>-1081.484204</v>
      </c>
      <c r="AQ29" s="49">
        <f>-AQ$18*Assumptions!$V$30</f>
        <v>-1081.484204</v>
      </c>
      <c r="AR29" s="49">
        <f>-AR$18*Assumptions!$V$30</f>
        <v>-1081.484204</v>
      </c>
      <c r="AS29" s="49">
        <f>-AS$18*Assumptions!$V$30</f>
        <v>-1081.484204</v>
      </c>
      <c r="AT29" s="49">
        <f>-AT$18*Assumptions!$V$30</f>
        <v>-1081.484204</v>
      </c>
      <c r="AU29" s="49">
        <f>-AU$18*Assumptions!$V$30</f>
        <v>-1081.484204</v>
      </c>
      <c r="AV29" s="49">
        <f>-AV$18*Assumptions!$V$30</f>
        <v>-1081.484204</v>
      </c>
      <c r="AW29" s="49">
        <f>-AW$18*Assumptions!$V$30</f>
        <v>-1081.484204</v>
      </c>
      <c r="AX29" s="49">
        <f>-AX$18*Assumptions!$V$30</f>
        <v>-1081.484204</v>
      </c>
      <c r="AY29" s="49">
        <f>-AY$18*Assumptions!$V$30</f>
        <v>-1081.484204</v>
      </c>
      <c r="AZ29" s="49">
        <f>-AZ$18*Assumptions!$V$30</f>
        <v>-1113.92873</v>
      </c>
      <c r="BA29" s="49">
        <f>-BA$18*Assumptions!$V$30</f>
        <v>-1113.92873</v>
      </c>
      <c r="BB29" s="49">
        <f>-BB$18*Assumptions!$V$30</f>
        <v>-1113.92873</v>
      </c>
      <c r="BC29" s="49">
        <f>-BC$18*Assumptions!$V$30</f>
        <v>-1113.92873</v>
      </c>
      <c r="BD29" s="49">
        <f>-BD$18*Assumptions!$V$30</f>
        <v>-1113.92873</v>
      </c>
      <c r="BE29" s="49">
        <f>-BE$18*Assumptions!$V$30</f>
        <v>-1113.92873</v>
      </c>
      <c r="BF29" s="49">
        <f>-BF$18*Assumptions!$V$30</f>
        <v>-1113.92873</v>
      </c>
      <c r="BG29" s="49">
        <f>-BG$18*Assumptions!$V$30</f>
        <v>-1113.92873</v>
      </c>
      <c r="BH29" s="49">
        <f>-BH$18*Assumptions!$V$30</f>
        <v>-1113.92873</v>
      </c>
      <c r="BI29" s="49">
        <f>-BI$18*Assumptions!$V$30</f>
        <v>-1113.92873</v>
      </c>
      <c r="BJ29" s="49">
        <f>-BJ$18*Assumptions!$V$30</f>
        <v>-1113.92873</v>
      </c>
      <c r="BK29" s="49">
        <f>-BK$18*Assumptions!$V$30</f>
        <v>-1113.92873</v>
      </c>
      <c r="BL29" s="49">
        <f>-BL$18*Assumptions!$V$30</f>
        <v>-1147.346592</v>
      </c>
      <c r="BM29" s="49">
        <f>-BM$18*Assumptions!$V$30</f>
        <v>-1147.346592</v>
      </c>
      <c r="BN29" s="49">
        <f>-BN$18*Assumptions!$V$30</f>
        <v>-1147.346592</v>
      </c>
      <c r="BO29" s="49">
        <f>-BO$18*Assumptions!$V$30</f>
        <v>-1147.346592</v>
      </c>
      <c r="BP29" s="49">
        <f>-BP$18*Assumptions!$V$30</f>
        <v>-1147.346592</v>
      </c>
      <c r="BQ29" s="49">
        <f>-BQ$18*Assumptions!$V$30</f>
        <v>-1147.346592</v>
      </c>
      <c r="BR29" s="49">
        <f>-BR$18*Assumptions!$V$30</f>
        <v>-1147.346592</v>
      </c>
      <c r="BS29" s="49">
        <f>-BS$18*Assumptions!$V$30</f>
        <v>-1147.346592</v>
      </c>
      <c r="BT29" s="49">
        <f>-BT$18*Assumptions!$V$30</f>
        <v>-1147.346592</v>
      </c>
      <c r="BU29" s="49">
        <f>-BU$18*Assumptions!$V$30</f>
        <v>-1147.346592</v>
      </c>
      <c r="BV29" s="49">
        <f>-BV$18*Assumptions!$V$30</f>
        <v>-1147.346592</v>
      </c>
      <c r="BW29" s="49">
        <f>-BW$18*Assumptions!$V$30</f>
        <v>-1147.346592</v>
      </c>
      <c r="BX29" s="49">
        <f>-BX$18*Assumptions!$V$30</f>
        <v>-1181.76699</v>
      </c>
      <c r="BY29" s="49">
        <f>-BY$18*Assumptions!$V$30</f>
        <v>-1181.76699</v>
      </c>
      <c r="BZ29" s="49">
        <f>-BZ$18*Assumptions!$V$30</f>
        <v>-1181.76699</v>
      </c>
      <c r="CA29" s="49">
        <f>-CA$18*Assumptions!$V$30</f>
        <v>-1181.76699</v>
      </c>
      <c r="CB29" s="49">
        <f>-CB$18*Assumptions!$V$30</f>
        <v>-1181.76699</v>
      </c>
      <c r="CC29" s="49">
        <f>-CC$18*Assumptions!$V$30</f>
        <v>-1181.76699</v>
      </c>
      <c r="CD29" s="49">
        <f>-CD$18*Assumptions!$V$30</f>
        <v>-1181.76699</v>
      </c>
      <c r="CE29" s="49">
        <f>-CE$18*Assumptions!$V$30</f>
        <v>-1181.76699</v>
      </c>
      <c r="CF29" s="49">
        <f>-CF$18*Assumptions!$V$30</f>
        <v>-1181.76699</v>
      </c>
      <c r="CG29" s="49">
        <f>-CG$18*Assumptions!$V$30</f>
        <v>-1181.76699</v>
      </c>
      <c r="CH29" s="49">
        <f>-CH$18*Assumptions!$V$30</f>
        <v>-1181.76699</v>
      </c>
      <c r="CI29" s="49">
        <f>-CI$18*Assumptions!$V$30</f>
        <v>-1181.76699</v>
      </c>
      <c r="CJ29" s="49">
        <f>-CJ$18*Assumptions!$V$30</f>
        <v>-1217.22</v>
      </c>
      <c r="CK29" s="49">
        <f>-CK$18*Assumptions!$V$30</f>
        <v>-1217.22</v>
      </c>
      <c r="CL29" s="49">
        <f>-CL$18*Assumptions!$V$30</f>
        <v>-1217.22</v>
      </c>
      <c r="CM29" s="49">
        <f>-CM$18*Assumptions!$V$30</f>
        <v>-1217.22</v>
      </c>
      <c r="CN29" s="49">
        <f>-CN$18*Assumptions!$V$30</f>
        <v>-1217.22</v>
      </c>
      <c r="CO29" s="49">
        <f>-CO$18*Assumptions!$V$30</f>
        <v>-1217.22</v>
      </c>
      <c r="CP29" s="49">
        <f>-CP$18*Assumptions!$V$30</f>
        <v>-1217.22</v>
      </c>
      <c r="CQ29" s="49">
        <f>-CQ$18*Assumptions!$V$30</f>
        <v>-1217.22</v>
      </c>
      <c r="CR29" s="49">
        <f>-CR$18*Assumptions!$V$30</f>
        <v>-1217.22</v>
      </c>
      <c r="CS29" s="49">
        <f>-CS$18*Assumptions!$V$30</f>
        <v>-1217.22</v>
      </c>
      <c r="CT29" s="49">
        <f>-CT$18*Assumptions!$V$30</f>
        <v>-1217.22</v>
      </c>
      <c r="CU29" s="49">
        <f>-CU$18*Assumptions!$V$30</f>
        <v>-1217.22</v>
      </c>
      <c r="CV29" s="49">
        <f>-CV$18*Assumptions!$V$30</f>
        <v>-1253.7366</v>
      </c>
      <c r="CW29" s="49">
        <f>-CW$18*Assumptions!$V$30</f>
        <v>-1253.7366</v>
      </c>
      <c r="CX29" s="49">
        <f>-CX$18*Assumptions!$V$30</f>
        <v>-1253.7366</v>
      </c>
      <c r="CY29" s="49">
        <f>-CY$18*Assumptions!$V$30</f>
        <v>-1253.7366</v>
      </c>
      <c r="CZ29" s="49">
        <f>-CZ$18*Assumptions!$V$30</f>
        <v>-1253.7366</v>
      </c>
      <c r="DA29" s="49">
        <f>-DA$18*Assumptions!$V$30</f>
        <v>-1253.7366</v>
      </c>
      <c r="DB29" s="49">
        <f>-DB$18*Assumptions!$V$30</f>
        <v>-1253.7366</v>
      </c>
      <c r="DC29" s="49">
        <f>-DC$18*Assumptions!$V$30</f>
        <v>-1253.7366</v>
      </c>
      <c r="DD29" s="49">
        <f>-DD$18*Assumptions!$V$30</f>
        <v>-1253.7366</v>
      </c>
      <c r="DE29" s="49">
        <f>-DE$18*Assumptions!$V$30</f>
        <v>-1253.7366</v>
      </c>
      <c r="DF29" s="49">
        <f>-DF$18*Assumptions!$V$30</f>
        <v>-1253.7366</v>
      </c>
      <c r="DG29" s="49">
        <f>-DG$18*Assumptions!$V$30</f>
        <v>-1253.7366</v>
      </c>
      <c r="DH29" s="49">
        <f>-DH$18*Assumptions!$V$30</f>
        <v>-1250.994051</v>
      </c>
      <c r="DI29" s="49">
        <f>-DI$18*Assumptions!$V$30</f>
        <v>-1250.994051</v>
      </c>
      <c r="DJ29" s="49">
        <f>-DJ$18*Assumptions!$V$30</f>
        <v>-1250.994051</v>
      </c>
      <c r="DK29" s="49">
        <f>-DK$18*Assumptions!$V$30</f>
        <v>-1250.994051</v>
      </c>
      <c r="DL29" s="49">
        <f>-DL$18*Assumptions!$V$30</f>
        <v>-1250.994051</v>
      </c>
      <c r="DM29" s="49">
        <f>-DM$18*Assumptions!$V$30</f>
        <v>-1250.994051</v>
      </c>
      <c r="DN29" s="49">
        <f>-DN$18*Assumptions!$V$30</f>
        <v>-1250.994051</v>
      </c>
      <c r="DO29" s="49">
        <f>-DO$18*Assumptions!$V$30</f>
        <v>-1250.994051</v>
      </c>
      <c r="DP29" s="49">
        <f>-DP$18*Assumptions!$V$30</f>
        <v>-1250.994051</v>
      </c>
      <c r="DQ29" s="49">
        <f>-DQ$18*Assumptions!$V$30</f>
        <v>-1250.994051</v>
      </c>
      <c r="DR29" s="49">
        <f>-DR$18*Assumptions!$V$30</f>
        <v>-1250.994051</v>
      </c>
      <c r="DS29" s="49">
        <f>-DS$18*Assumptions!$V$30</f>
        <v>-1250.994051</v>
      </c>
      <c r="DT29" s="49">
        <f>-DT$18*Assumptions!$V$30</f>
        <v>-1330.089159</v>
      </c>
      <c r="DU29" s="49">
        <f>-DU$18*Assumptions!$V$30</f>
        <v>-1330.089159</v>
      </c>
      <c r="DV29" s="49">
        <f>-DV$18*Assumptions!$V$30</f>
        <v>-1330.089159</v>
      </c>
      <c r="DW29" s="49">
        <f>-DW$18*Assumptions!$V$30</f>
        <v>-1330.089159</v>
      </c>
      <c r="DX29" s="49">
        <f>-DX$18*Assumptions!$V$30</f>
        <v>-1330.089159</v>
      </c>
      <c r="DY29" s="49">
        <f>-DY$18*Assumptions!$V$30</f>
        <v>-1330.089159</v>
      </c>
      <c r="DZ29" s="49">
        <f>-DZ$18*Assumptions!$V$30</f>
        <v>-1330.089159</v>
      </c>
      <c r="EA29" s="49">
        <f>-EA$18*Assumptions!$V$30</f>
        <v>-1330.089159</v>
      </c>
      <c r="EB29" s="49">
        <f>-EB$18*Assumptions!$V$30</f>
        <v>-1330.089159</v>
      </c>
      <c r="EC29" s="49">
        <f>-EC$18*Assumptions!$V$30</f>
        <v>-1330.089159</v>
      </c>
      <c r="ED29" s="49">
        <f>-ED$18*Assumptions!$V$30</f>
        <v>-1330.089159</v>
      </c>
      <c r="EE29" s="49">
        <f>-EE$18*Assumptions!$V$30</f>
        <v>-1330.089159</v>
      </c>
    </row>
    <row r="30" ht="15.75" customHeight="1">
      <c r="A30" s="1"/>
      <c r="B30" s="1"/>
      <c r="C30" s="1" t="str">
        <f>Assumptions!J31</f>
        <v>Hauling</v>
      </c>
      <c r="D30" s="49">
        <f t="array" ref="D30">-(IF(D$2=1,Assumptions!$X31/12,-(SUMIF($D$2:$EE$2,D$2-1,$D30:$EE30)/12)*(1+XLOOKUP(D$2,Assumptions!$C$94:$M$94,Assumptions!$C$98:$M$98))))</f>
        <v>-180.9984667</v>
      </c>
      <c r="E30" s="49">
        <f t="array" ref="E30">-(IF(E$2=1,Assumptions!$X31/12,-(SUMIF($D$2:$EE$2,E$2-1,$D30:$EE30)/12)*(1+XLOOKUP(E$2,Assumptions!$C$94:$M$94,Assumptions!$C$98:$M$98))))</f>
        <v>-180.9984667</v>
      </c>
      <c r="F30" s="49">
        <f t="array" ref="F30">-(IF(F$2=1,Assumptions!$X31/12,-(SUMIF($D$2:$EE$2,F$2-1,$D30:$EE30)/12)*(1+XLOOKUP(F$2,Assumptions!$C$94:$M$94,Assumptions!$C$98:$M$98))))</f>
        <v>-180.9984667</v>
      </c>
      <c r="G30" s="49">
        <f t="array" ref="G30">-(IF(G$2=1,Assumptions!$X31/12,-(SUMIF($D$2:$EE$2,G$2-1,$D30:$EE30)/12)*(1+XLOOKUP(G$2,Assumptions!$C$94:$M$94,Assumptions!$C$98:$M$98))))</f>
        <v>-180.9984667</v>
      </c>
      <c r="H30" s="49">
        <f t="array" ref="H30">-(IF(H$2=1,Assumptions!$X31/12,-(SUMIF($D$2:$EE$2,H$2-1,$D30:$EE30)/12)*(1+XLOOKUP(H$2,Assumptions!$C$94:$M$94,Assumptions!$C$98:$M$98))))</f>
        <v>-180.9984667</v>
      </c>
      <c r="I30" s="49">
        <f t="array" ref="I30">-(IF(I$2=1,Assumptions!$X31/12,-(SUMIF($D$2:$EE$2,I$2-1,$D30:$EE30)/12)*(1+XLOOKUP(I$2,Assumptions!$C$94:$M$94,Assumptions!$C$98:$M$98))))</f>
        <v>-180.9984667</v>
      </c>
      <c r="J30" s="49">
        <f t="array" ref="J30">-(IF(J$2=1,Assumptions!$X31/12,-(SUMIF($D$2:$EE$2,J$2-1,$D30:$EE30)/12)*(1+XLOOKUP(J$2,Assumptions!$C$94:$M$94,Assumptions!$C$98:$M$98))))</f>
        <v>-180.9984667</v>
      </c>
      <c r="K30" s="49">
        <f t="array" ref="K30">-(IF(K$2=1,Assumptions!$X31/12,-(SUMIF($D$2:$EE$2,K$2-1,$D30:$EE30)/12)*(1+XLOOKUP(K$2,Assumptions!$C$94:$M$94,Assumptions!$C$98:$M$98))))</f>
        <v>-180.9984667</v>
      </c>
      <c r="L30" s="49">
        <f t="array" ref="L30">-(IF(L$2=1,Assumptions!$X31/12,-(SUMIF($D$2:$EE$2,L$2-1,$D30:$EE30)/12)*(1+XLOOKUP(L$2,Assumptions!$C$94:$M$94,Assumptions!$C$98:$M$98))))</f>
        <v>-180.9984667</v>
      </c>
      <c r="M30" s="49">
        <f t="array" ref="M30">-(IF(M$2=1,Assumptions!$X31/12,-(SUMIF($D$2:$EE$2,M$2-1,$D30:$EE30)/12)*(1+XLOOKUP(M$2,Assumptions!$C$94:$M$94,Assumptions!$C$98:$M$98))))</f>
        <v>-180.9984667</v>
      </c>
      <c r="N30" s="49">
        <f t="array" ref="N30">-(IF(N$2=1,Assumptions!$X31/12,-(SUMIF($D$2:$EE$2,N$2-1,$D30:$EE30)/12)*(1+XLOOKUP(N$2,Assumptions!$C$94:$M$94,Assumptions!$C$98:$M$98))))</f>
        <v>-180.9984667</v>
      </c>
      <c r="O30" s="49">
        <f t="array" ref="O30">-(IF(O$2=1,Assumptions!$X31/12,-(SUMIF($D$2:$EE$2,O$2-1,$D30:$EE30)/12)*(1+XLOOKUP(O$2,Assumptions!$C$94:$M$94,Assumptions!$C$98:$M$98))))</f>
        <v>-180.9984667</v>
      </c>
      <c r="P30" s="49">
        <f t="array" ref="P30">-(IF(P$2=1,Assumptions!$X31/12,-(SUMIF($D$2:$EE$2,P$2-1,$D30:$EE30)/12)*(1+XLOOKUP(P$2,Assumptions!$C$94:$M$94,Assumptions!$C$98:$M$98))))</f>
        <v>-186.4284207</v>
      </c>
      <c r="Q30" s="49">
        <f t="array" ref="Q30">-(IF(Q$2=1,Assumptions!$X31/12,-(SUMIF($D$2:$EE$2,Q$2-1,$D30:$EE30)/12)*(1+XLOOKUP(Q$2,Assumptions!$C$94:$M$94,Assumptions!$C$98:$M$98))))</f>
        <v>-186.4284207</v>
      </c>
      <c r="R30" s="49">
        <f t="array" ref="R30">-(IF(R$2=1,Assumptions!$X31/12,-(SUMIF($D$2:$EE$2,R$2-1,$D30:$EE30)/12)*(1+XLOOKUP(R$2,Assumptions!$C$94:$M$94,Assumptions!$C$98:$M$98))))</f>
        <v>-186.4284207</v>
      </c>
      <c r="S30" s="49">
        <f t="array" ref="S30">-(IF(S$2=1,Assumptions!$X31/12,-(SUMIF($D$2:$EE$2,S$2-1,$D30:$EE30)/12)*(1+XLOOKUP(S$2,Assumptions!$C$94:$M$94,Assumptions!$C$98:$M$98))))</f>
        <v>-186.4284207</v>
      </c>
      <c r="T30" s="49">
        <f t="array" ref="T30">-(IF(T$2=1,Assumptions!$X31/12,-(SUMIF($D$2:$EE$2,T$2-1,$D30:$EE30)/12)*(1+XLOOKUP(T$2,Assumptions!$C$94:$M$94,Assumptions!$C$98:$M$98))))</f>
        <v>-186.4284207</v>
      </c>
      <c r="U30" s="49">
        <f t="array" ref="U30">-(IF(U$2=1,Assumptions!$X31/12,-(SUMIF($D$2:$EE$2,U$2-1,$D30:$EE30)/12)*(1+XLOOKUP(U$2,Assumptions!$C$94:$M$94,Assumptions!$C$98:$M$98))))</f>
        <v>-186.4284207</v>
      </c>
      <c r="V30" s="49">
        <f t="array" ref="V30">-(IF(V$2=1,Assumptions!$X31/12,-(SUMIF($D$2:$EE$2,V$2-1,$D30:$EE30)/12)*(1+XLOOKUP(V$2,Assumptions!$C$94:$M$94,Assumptions!$C$98:$M$98))))</f>
        <v>-186.4284207</v>
      </c>
      <c r="W30" s="49">
        <f t="array" ref="W30">-(IF(W$2=1,Assumptions!$X31/12,-(SUMIF($D$2:$EE$2,W$2-1,$D30:$EE30)/12)*(1+XLOOKUP(W$2,Assumptions!$C$94:$M$94,Assumptions!$C$98:$M$98))))</f>
        <v>-186.4284207</v>
      </c>
      <c r="X30" s="49">
        <f t="array" ref="X30">-(IF(X$2=1,Assumptions!$X31/12,-(SUMIF($D$2:$EE$2,X$2-1,$D30:$EE30)/12)*(1+XLOOKUP(X$2,Assumptions!$C$94:$M$94,Assumptions!$C$98:$M$98))))</f>
        <v>-186.4284207</v>
      </c>
      <c r="Y30" s="49">
        <f t="array" ref="Y30">-(IF(Y$2=1,Assumptions!$X31/12,-(SUMIF($D$2:$EE$2,Y$2-1,$D30:$EE30)/12)*(1+XLOOKUP(Y$2,Assumptions!$C$94:$M$94,Assumptions!$C$98:$M$98))))</f>
        <v>-186.4284207</v>
      </c>
      <c r="Z30" s="49">
        <f t="array" ref="Z30">-(IF(Z$2=1,Assumptions!$X31/12,-(SUMIF($D$2:$EE$2,Z$2-1,$D30:$EE30)/12)*(1+XLOOKUP(Z$2,Assumptions!$C$94:$M$94,Assumptions!$C$98:$M$98))))</f>
        <v>-186.4284207</v>
      </c>
      <c r="AA30" s="49">
        <f t="array" ref="AA30">-(IF(AA$2=1,Assumptions!$X31/12,-(SUMIF($D$2:$EE$2,AA$2-1,$D30:$EE30)/12)*(1+XLOOKUP(AA$2,Assumptions!$C$94:$M$94,Assumptions!$C$98:$M$98))))</f>
        <v>-186.4284207</v>
      </c>
      <c r="AB30" s="49">
        <f t="array" ref="AB30">-(IF(AB$2=1,Assumptions!$X31/12,-(SUMIF($D$2:$EE$2,AB$2-1,$D30:$EE30)/12)*(1+XLOOKUP(AB$2,Assumptions!$C$94:$M$94,Assumptions!$C$98:$M$98))))</f>
        <v>-192.0212733</v>
      </c>
      <c r="AC30" s="49">
        <f t="array" ref="AC30">-(IF(AC$2=1,Assumptions!$X31/12,-(SUMIF($D$2:$EE$2,AC$2-1,$D30:$EE30)/12)*(1+XLOOKUP(AC$2,Assumptions!$C$94:$M$94,Assumptions!$C$98:$M$98))))</f>
        <v>-192.0212733</v>
      </c>
      <c r="AD30" s="49">
        <f t="array" ref="AD30">-(IF(AD$2=1,Assumptions!$X31/12,-(SUMIF($D$2:$EE$2,AD$2-1,$D30:$EE30)/12)*(1+XLOOKUP(AD$2,Assumptions!$C$94:$M$94,Assumptions!$C$98:$M$98))))</f>
        <v>-192.0212733</v>
      </c>
      <c r="AE30" s="49">
        <f t="array" ref="AE30">-(IF(AE$2=1,Assumptions!$X31/12,-(SUMIF($D$2:$EE$2,AE$2-1,$D30:$EE30)/12)*(1+XLOOKUP(AE$2,Assumptions!$C$94:$M$94,Assumptions!$C$98:$M$98))))</f>
        <v>-192.0212733</v>
      </c>
      <c r="AF30" s="49">
        <f t="array" ref="AF30">-(IF(AF$2=1,Assumptions!$X31/12,-(SUMIF($D$2:$EE$2,AF$2-1,$D30:$EE30)/12)*(1+XLOOKUP(AF$2,Assumptions!$C$94:$M$94,Assumptions!$C$98:$M$98))))</f>
        <v>-192.0212733</v>
      </c>
      <c r="AG30" s="49">
        <f t="array" ref="AG30">-(IF(AG$2=1,Assumptions!$X31/12,-(SUMIF($D$2:$EE$2,AG$2-1,$D30:$EE30)/12)*(1+XLOOKUP(AG$2,Assumptions!$C$94:$M$94,Assumptions!$C$98:$M$98))))</f>
        <v>-192.0212733</v>
      </c>
      <c r="AH30" s="49">
        <f t="array" ref="AH30">-(IF(AH$2=1,Assumptions!$X31/12,-(SUMIF($D$2:$EE$2,AH$2-1,$D30:$EE30)/12)*(1+XLOOKUP(AH$2,Assumptions!$C$94:$M$94,Assumptions!$C$98:$M$98))))</f>
        <v>-192.0212733</v>
      </c>
      <c r="AI30" s="49">
        <f t="array" ref="AI30">-(IF(AI$2=1,Assumptions!$X31/12,-(SUMIF($D$2:$EE$2,AI$2-1,$D30:$EE30)/12)*(1+XLOOKUP(AI$2,Assumptions!$C$94:$M$94,Assumptions!$C$98:$M$98))))</f>
        <v>-192.0212733</v>
      </c>
      <c r="AJ30" s="49">
        <f t="array" ref="AJ30">-(IF(AJ$2=1,Assumptions!$X31/12,-(SUMIF($D$2:$EE$2,AJ$2-1,$D30:$EE30)/12)*(1+XLOOKUP(AJ$2,Assumptions!$C$94:$M$94,Assumptions!$C$98:$M$98))))</f>
        <v>-192.0212733</v>
      </c>
      <c r="AK30" s="49">
        <f t="array" ref="AK30">-(IF(AK$2=1,Assumptions!$X31/12,-(SUMIF($D$2:$EE$2,AK$2-1,$D30:$EE30)/12)*(1+XLOOKUP(AK$2,Assumptions!$C$94:$M$94,Assumptions!$C$98:$M$98))))</f>
        <v>-192.0212733</v>
      </c>
      <c r="AL30" s="49">
        <f t="array" ref="AL30">-(IF(AL$2=1,Assumptions!$X31/12,-(SUMIF($D$2:$EE$2,AL$2-1,$D30:$EE30)/12)*(1+XLOOKUP(AL$2,Assumptions!$C$94:$M$94,Assumptions!$C$98:$M$98))))</f>
        <v>-192.0212733</v>
      </c>
      <c r="AM30" s="49">
        <f t="array" ref="AM30">-(IF(AM$2=1,Assumptions!$X31/12,-(SUMIF($D$2:$EE$2,AM$2-1,$D30:$EE30)/12)*(1+XLOOKUP(AM$2,Assumptions!$C$94:$M$94,Assumptions!$C$98:$M$98))))</f>
        <v>-192.0212733</v>
      </c>
      <c r="AN30" s="49">
        <f t="array" ref="AN30">-(IF(AN$2=1,Assumptions!$X31/12,-(SUMIF($D$2:$EE$2,AN$2-1,$D30:$EE30)/12)*(1+XLOOKUP(AN$2,Assumptions!$C$94:$M$94,Assumptions!$C$98:$M$98))))</f>
        <v>-197.7819115</v>
      </c>
      <c r="AO30" s="49">
        <f t="array" ref="AO30">-(IF(AO$2=1,Assumptions!$X31/12,-(SUMIF($D$2:$EE$2,AO$2-1,$D30:$EE30)/12)*(1+XLOOKUP(AO$2,Assumptions!$C$94:$M$94,Assumptions!$C$98:$M$98))))</f>
        <v>-197.7819115</v>
      </c>
      <c r="AP30" s="49">
        <f t="array" ref="AP30">-(IF(AP$2=1,Assumptions!$X31/12,-(SUMIF($D$2:$EE$2,AP$2-1,$D30:$EE30)/12)*(1+XLOOKUP(AP$2,Assumptions!$C$94:$M$94,Assumptions!$C$98:$M$98))))</f>
        <v>-197.7819115</v>
      </c>
      <c r="AQ30" s="49">
        <f t="array" ref="AQ30">-(IF(AQ$2=1,Assumptions!$X31/12,-(SUMIF($D$2:$EE$2,AQ$2-1,$D30:$EE30)/12)*(1+XLOOKUP(AQ$2,Assumptions!$C$94:$M$94,Assumptions!$C$98:$M$98))))</f>
        <v>-197.7819115</v>
      </c>
      <c r="AR30" s="49">
        <f t="array" ref="AR30">-(IF(AR$2=1,Assumptions!$X31/12,-(SUMIF($D$2:$EE$2,AR$2-1,$D30:$EE30)/12)*(1+XLOOKUP(AR$2,Assumptions!$C$94:$M$94,Assumptions!$C$98:$M$98))))</f>
        <v>-197.7819115</v>
      </c>
      <c r="AS30" s="49">
        <f t="array" ref="AS30">-(IF(AS$2=1,Assumptions!$X31/12,-(SUMIF($D$2:$EE$2,AS$2-1,$D30:$EE30)/12)*(1+XLOOKUP(AS$2,Assumptions!$C$94:$M$94,Assumptions!$C$98:$M$98))))</f>
        <v>-197.7819115</v>
      </c>
      <c r="AT30" s="49">
        <f t="array" ref="AT30">-(IF(AT$2=1,Assumptions!$X31/12,-(SUMIF($D$2:$EE$2,AT$2-1,$D30:$EE30)/12)*(1+XLOOKUP(AT$2,Assumptions!$C$94:$M$94,Assumptions!$C$98:$M$98))))</f>
        <v>-197.7819115</v>
      </c>
      <c r="AU30" s="49">
        <f t="array" ref="AU30">-(IF(AU$2=1,Assumptions!$X31/12,-(SUMIF($D$2:$EE$2,AU$2-1,$D30:$EE30)/12)*(1+XLOOKUP(AU$2,Assumptions!$C$94:$M$94,Assumptions!$C$98:$M$98))))</f>
        <v>-197.7819115</v>
      </c>
      <c r="AV30" s="49">
        <f t="array" ref="AV30">-(IF(AV$2=1,Assumptions!$X31/12,-(SUMIF($D$2:$EE$2,AV$2-1,$D30:$EE30)/12)*(1+XLOOKUP(AV$2,Assumptions!$C$94:$M$94,Assumptions!$C$98:$M$98))))</f>
        <v>-197.7819115</v>
      </c>
      <c r="AW30" s="49">
        <f t="array" ref="AW30">-(IF(AW$2=1,Assumptions!$X31/12,-(SUMIF($D$2:$EE$2,AW$2-1,$D30:$EE30)/12)*(1+XLOOKUP(AW$2,Assumptions!$C$94:$M$94,Assumptions!$C$98:$M$98))))</f>
        <v>-197.7819115</v>
      </c>
      <c r="AX30" s="49">
        <f t="array" ref="AX30">-(IF(AX$2=1,Assumptions!$X31/12,-(SUMIF($D$2:$EE$2,AX$2-1,$D30:$EE30)/12)*(1+XLOOKUP(AX$2,Assumptions!$C$94:$M$94,Assumptions!$C$98:$M$98))))</f>
        <v>-197.7819115</v>
      </c>
      <c r="AY30" s="49">
        <f t="array" ref="AY30">-(IF(AY$2=1,Assumptions!$X31/12,-(SUMIF($D$2:$EE$2,AY$2-1,$D30:$EE30)/12)*(1+XLOOKUP(AY$2,Assumptions!$C$94:$M$94,Assumptions!$C$98:$M$98))))</f>
        <v>-197.7819115</v>
      </c>
      <c r="AZ30" s="49">
        <f t="array" ref="AZ30">-(IF(AZ$2=1,Assumptions!$X31/12,-(SUMIF($D$2:$EE$2,AZ$2-1,$D30:$EE30)/12)*(1+XLOOKUP(AZ$2,Assumptions!$C$94:$M$94,Assumptions!$C$98:$M$98))))</f>
        <v>-203.7153688</v>
      </c>
      <c r="BA30" s="49">
        <f t="array" ref="BA30">-(IF(BA$2=1,Assumptions!$X31/12,-(SUMIF($D$2:$EE$2,BA$2-1,$D30:$EE30)/12)*(1+XLOOKUP(BA$2,Assumptions!$C$94:$M$94,Assumptions!$C$98:$M$98))))</f>
        <v>-203.7153688</v>
      </c>
      <c r="BB30" s="49">
        <f t="array" ref="BB30">-(IF(BB$2=1,Assumptions!$X31/12,-(SUMIF($D$2:$EE$2,BB$2-1,$D30:$EE30)/12)*(1+XLOOKUP(BB$2,Assumptions!$C$94:$M$94,Assumptions!$C$98:$M$98))))</f>
        <v>-203.7153688</v>
      </c>
      <c r="BC30" s="49">
        <f t="array" ref="BC30">-(IF(BC$2=1,Assumptions!$X31/12,-(SUMIF($D$2:$EE$2,BC$2-1,$D30:$EE30)/12)*(1+XLOOKUP(BC$2,Assumptions!$C$94:$M$94,Assumptions!$C$98:$M$98))))</f>
        <v>-203.7153688</v>
      </c>
      <c r="BD30" s="49">
        <f t="array" ref="BD30">-(IF(BD$2=1,Assumptions!$X31/12,-(SUMIF($D$2:$EE$2,BD$2-1,$D30:$EE30)/12)*(1+XLOOKUP(BD$2,Assumptions!$C$94:$M$94,Assumptions!$C$98:$M$98))))</f>
        <v>-203.7153688</v>
      </c>
      <c r="BE30" s="49">
        <f t="array" ref="BE30">-(IF(BE$2=1,Assumptions!$X31/12,-(SUMIF($D$2:$EE$2,BE$2-1,$D30:$EE30)/12)*(1+XLOOKUP(BE$2,Assumptions!$C$94:$M$94,Assumptions!$C$98:$M$98))))</f>
        <v>-203.7153688</v>
      </c>
      <c r="BF30" s="49">
        <f t="array" ref="BF30">-(IF(BF$2=1,Assumptions!$X31/12,-(SUMIF($D$2:$EE$2,BF$2-1,$D30:$EE30)/12)*(1+XLOOKUP(BF$2,Assumptions!$C$94:$M$94,Assumptions!$C$98:$M$98))))</f>
        <v>-203.7153688</v>
      </c>
      <c r="BG30" s="49">
        <f t="array" ref="BG30">-(IF(BG$2=1,Assumptions!$X31/12,-(SUMIF($D$2:$EE$2,BG$2-1,$D30:$EE30)/12)*(1+XLOOKUP(BG$2,Assumptions!$C$94:$M$94,Assumptions!$C$98:$M$98))))</f>
        <v>-203.7153688</v>
      </c>
      <c r="BH30" s="49">
        <f t="array" ref="BH30">-(IF(BH$2=1,Assumptions!$X31/12,-(SUMIF($D$2:$EE$2,BH$2-1,$D30:$EE30)/12)*(1+XLOOKUP(BH$2,Assumptions!$C$94:$M$94,Assumptions!$C$98:$M$98))))</f>
        <v>-203.7153688</v>
      </c>
      <c r="BI30" s="49">
        <f t="array" ref="BI30">-(IF(BI$2=1,Assumptions!$X31/12,-(SUMIF($D$2:$EE$2,BI$2-1,$D30:$EE30)/12)*(1+XLOOKUP(BI$2,Assumptions!$C$94:$M$94,Assumptions!$C$98:$M$98))))</f>
        <v>-203.7153688</v>
      </c>
      <c r="BJ30" s="49">
        <f t="array" ref="BJ30">-(IF(BJ$2=1,Assumptions!$X31/12,-(SUMIF($D$2:$EE$2,BJ$2-1,$D30:$EE30)/12)*(1+XLOOKUP(BJ$2,Assumptions!$C$94:$M$94,Assumptions!$C$98:$M$98))))</f>
        <v>-203.7153688</v>
      </c>
      <c r="BK30" s="49">
        <f t="array" ref="BK30">-(IF(BK$2=1,Assumptions!$X31/12,-(SUMIF($D$2:$EE$2,BK$2-1,$D30:$EE30)/12)*(1+XLOOKUP(BK$2,Assumptions!$C$94:$M$94,Assumptions!$C$98:$M$98))))</f>
        <v>-203.7153688</v>
      </c>
      <c r="BL30" s="49">
        <f t="array" ref="BL30">-(IF(BL$2=1,Assumptions!$X31/12,-(SUMIF($D$2:$EE$2,BL$2-1,$D30:$EE30)/12)*(1+XLOOKUP(BL$2,Assumptions!$C$94:$M$94,Assumptions!$C$98:$M$98))))</f>
        <v>-209.8268299</v>
      </c>
      <c r="BM30" s="49">
        <f t="array" ref="BM30">-(IF(BM$2=1,Assumptions!$X31/12,-(SUMIF($D$2:$EE$2,BM$2-1,$D30:$EE30)/12)*(1+XLOOKUP(BM$2,Assumptions!$C$94:$M$94,Assumptions!$C$98:$M$98))))</f>
        <v>-209.8268299</v>
      </c>
      <c r="BN30" s="49">
        <f t="array" ref="BN30">-(IF(BN$2=1,Assumptions!$X31/12,-(SUMIF($D$2:$EE$2,BN$2-1,$D30:$EE30)/12)*(1+XLOOKUP(BN$2,Assumptions!$C$94:$M$94,Assumptions!$C$98:$M$98))))</f>
        <v>-209.8268299</v>
      </c>
      <c r="BO30" s="49">
        <f t="array" ref="BO30">-(IF(BO$2=1,Assumptions!$X31/12,-(SUMIF($D$2:$EE$2,BO$2-1,$D30:$EE30)/12)*(1+XLOOKUP(BO$2,Assumptions!$C$94:$M$94,Assumptions!$C$98:$M$98))))</f>
        <v>-209.8268299</v>
      </c>
      <c r="BP30" s="49">
        <f t="array" ref="BP30">-(IF(BP$2=1,Assumptions!$X31/12,-(SUMIF($D$2:$EE$2,BP$2-1,$D30:$EE30)/12)*(1+XLOOKUP(BP$2,Assumptions!$C$94:$M$94,Assumptions!$C$98:$M$98))))</f>
        <v>-209.8268299</v>
      </c>
      <c r="BQ30" s="49">
        <f t="array" ref="BQ30">-(IF(BQ$2=1,Assumptions!$X31/12,-(SUMIF($D$2:$EE$2,BQ$2-1,$D30:$EE30)/12)*(1+XLOOKUP(BQ$2,Assumptions!$C$94:$M$94,Assumptions!$C$98:$M$98))))</f>
        <v>-209.8268299</v>
      </c>
      <c r="BR30" s="49">
        <f t="array" ref="BR30">-(IF(BR$2=1,Assumptions!$X31/12,-(SUMIF($D$2:$EE$2,BR$2-1,$D30:$EE30)/12)*(1+XLOOKUP(BR$2,Assumptions!$C$94:$M$94,Assumptions!$C$98:$M$98))))</f>
        <v>-209.8268299</v>
      </c>
      <c r="BS30" s="49">
        <f t="array" ref="BS30">-(IF(BS$2=1,Assumptions!$X31/12,-(SUMIF($D$2:$EE$2,BS$2-1,$D30:$EE30)/12)*(1+XLOOKUP(BS$2,Assumptions!$C$94:$M$94,Assumptions!$C$98:$M$98))))</f>
        <v>-209.8268299</v>
      </c>
      <c r="BT30" s="49">
        <f t="array" ref="BT30">-(IF(BT$2=1,Assumptions!$X31/12,-(SUMIF($D$2:$EE$2,BT$2-1,$D30:$EE30)/12)*(1+XLOOKUP(BT$2,Assumptions!$C$94:$M$94,Assumptions!$C$98:$M$98))))</f>
        <v>-209.8268299</v>
      </c>
      <c r="BU30" s="49">
        <f t="array" ref="BU30">-(IF(BU$2=1,Assumptions!$X31/12,-(SUMIF($D$2:$EE$2,BU$2-1,$D30:$EE30)/12)*(1+XLOOKUP(BU$2,Assumptions!$C$94:$M$94,Assumptions!$C$98:$M$98))))</f>
        <v>-209.8268299</v>
      </c>
      <c r="BV30" s="49">
        <f t="array" ref="BV30">-(IF(BV$2=1,Assumptions!$X31/12,-(SUMIF($D$2:$EE$2,BV$2-1,$D30:$EE30)/12)*(1+XLOOKUP(BV$2,Assumptions!$C$94:$M$94,Assumptions!$C$98:$M$98))))</f>
        <v>-209.8268299</v>
      </c>
      <c r="BW30" s="49">
        <f t="array" ref="BW30">-(IF(BW$2=1,Assumptions!$X31/12,-(SUMIF($D$2:$EE$2,BW$2-1,$D30:$EE30)/12)*(1+XLOOKUP(BW$2,Assumptions!$C$94:$M$94,Assumptions!$C$98:$M$98))))</f>
        <v>-209.8268299</v>
      </c>
      <c r="BX30" s="49">
        <f t="array" ref="BX30">-(IF(BX$2=1,Assumptions!$X31/12,-(SUMIF($D$2:$EE$2,BX$2-1,$D30:$EE30)/12)*(1+XLOOKUP(BX$2,Assumptions!$C$94:$M$94,Assumptions!$C$98:$M$98))))</f>
        <v>-216.1216348</v>
      </c>
      <c r="BY30" s="49">
        <f t="array" ref="BY30">-(IF(BY$2=1,Assumptions!$X31/12,-(SUMIF($D$2:$EE$2,BY$2-1,$D30:$EE30)/12)*(1+XLOOKUP(BY$2,Assumptions!$C$94:$M$94,Assumptions!$C$98:$M$98))))</f>
        <v>-216.1216348</v>
      </c>
      <c r="BZ30" s="49">
        <f t="array" ref="BZ30">-(IF(BZ$2=1,Assumptions!$X31/12,-(SUMIF($D$2:$EE$2,BZ$2-1,$D30:$EE30)/12)*(1+XLOOKUP(BZ$2,Assumptions!$C$94:$M$94,Assumptions!$C$98:$M$98))))</f>
        <v>-216.1216348</v>
      </c>
      <c r="CA30" s="49">
        <f t="array" ref="CA30">-(IF(CA$2=1,Assumptions!$X31/12,-(SUMIF($D$2:$EE$2,CA$2-1,$D30:$EE30)/12)*(1+XLOOKUP(CA$2,Assumptions!$C$94:$M$94,Assumptions!$C$98:$M$98))))</f>
        <v>-216.1216348</v>
      </c>
      <c r="CB30" s="49">
        <f t="array" ref="CB30">-(IF(CB$2=1,Assumptions!$X31/12,-(SUMIF($D$2:$EE$2,CB$2-1,$D30:$EE30)/12)*(1+XLOOKUP(CB$2,Assumptions!$C$94:$M$94,Assumptions!$C$98:$M$98))))</f>
        <v>-216.1216348</v>
      </c>
      <c r="CC30" s="49">
        <f t="array" ref="CC30">-(IF(CC$2=1,Assumptions!$X31/12,-(SUMIF($D$2:$EE$2,CC$2-1,$D30:$EE30)/12)*(1+XLOOKUP(CC$2,Assumptions!$C$94:$M$94,Assumptions!$C$98:$M$98))))</f>
        <v>-216.1216348</v>
      </c>
      <c r="CD30" s="49">
        <f t="array" ref="CD30">-(IF(CD$2=1,Assumptions!$X31/12,-(SUMIF($D$2:$EE$2,CD$2-1,$D30:$EE30)/12)*(1+XLOOKUP(CD$2,Assumptions!$C$94:$M$94,Assumptions!$C$98:$M$98))))</f>
        <v>-216.1216348</v>
      </c>
      <c r="CE30" s="49">
        <f t="array" ref="CE30">-(IF(CE$2=1,Assumptions!$X31/12,-(SUMIF($D$2:$EE$2,CE$2-1,$D30:$EE30)/12)*(1+XLOOKUP(CE$2,Assumptions!$C$94:$M$94,Assumptions!$C$98:$M$98))))</f>
        <v>-216.1216348</v>
      </c>
      <c r="CF30" s="49">
        <f t="array" ref="CF30">-(IF(CF$2=1,Assumptions!$X31/12,-(SUMIF($D$2:$EE$2,CF$2-1,$D30:$EE30)/12)*(1+XLOOKUP(CF$2,Assumptions!$C$94:$M$94,Assumptions!$C$98:$M$98))))</f>
        <v>-216.1216348</v>
      </c>
      <c r="CG30" s="49">
        <f t="array" ref="CG30">-(IF(CG$2=1,Assumptions!$X31/12,-(SUMIF($D$2:$EE$2,CG$2-1,$D30:$EE30)/12)*(1+XLOOKUP(CG$2,Assumptions!$C$94:$M$94,Assumptions!$C$98:$M$98))))</f>
        <v>-216.1216348</v>
      </c>
      <c r="CH30" s="49">
        <f t="array" ref="CH30">-(IF(CH$2=1,Assumptions!$X31/12,-(SUMIF($D$2:$EE$2,CH$2-1,$D30:$EE30)/12)*(1+XLOOKUP(CH$2,Assumptions!$C$94:$M$94,Assumptions!$C$98:$M$98))))</f>
        <v>-216.1216348</v>
      </c>
      <c r="CI30" s="49">
        <f t="array" ref="CI30">-(IF(CI$2=1,Assumptions!$X31/12,-(SUMIF($D$2:$EE$2,CI$2-1,$D30:$EE30)/12)*(1+XLOOKUP(CI$2,Assumptions!$C$94:$M$94,Assumptions!$C$98:$M$98))))</f>
        <v>-216.1216348</v>
      </c>
      <c r="CJ30" s="49">
        <f t="array" ref="CJ30">-(IF(CJ$2=1,Assumptions!$X31/12,-(SUMIF($D$2:$EE$2,CJ$2-1,$D30:$EE30)/12)*(1+XLOOKUP(CJ$2,Assumptions!$C$94:$M$94,Assumptions!$C$98:$M$98))))</f>
        <v>-222.6052838</v>
      </c>
      <c r="CK30" s="49">
        <f t="array" ref="CK30">-(IF(CK$2=1,Assumptions!$X31/12,-(SUMIF($D$2:$EE$2,CK$2-1,$D30:$EE30)/12)*(1+XLOOKUP(CK$2,Assumptions!$C$94:$M$94,Assumptions!$C$98:$M$98))))</f>
        <v>-222.6052838</v>
      </c>
      <c r="CL30" s="49">
        <f t="array" ref="CL30">-(IF(CL$2=1,Assumptions!$X31/12,-(SUMIF($D$2:$EE$2,CL$2-1,$D30:$EE30)/12)*(1+XLOOKUP(CL$2,Assumptions!$C$94:$M$94,Assumptions!$C$98:$M$98))))</f>
        <v>-222.6052838</v>
      </c>
      <c r="CM30" s="49">
        <f t="array" ref="CM30">-(IF(CM$2=1,Assumptions!$X31/12,-(SUMIF($D$2:$EE$2,CM$2-1,$D30:$EE30)/12)*(1+XLOOKUP(CM$2,Assumptions!$C$94:$M$94,Assumptions!$C$98:$M$98))))</f>
        <v>-222.6052838</v>
      </c>
      <c r="CN30" s="49">
        <f t="array" ref="CN30">-(IF(CN$2=1,Assumptions!$X31/12,-(SUMIF($D$2:$EE$2,CN$2-1,$D30:$EE30)/12)*(1+XLOOKUP(CN$2,Assumptions!$C$94:$M$94,Assumptions!$C$98:$M$98))))</f>
        <v>-222.6052838</v>
      </c>
      <c r="CO30" s="49">
        <f t="array" ref="CO30">-(IF(CO$2=1,Assumptions!$X31/12,-(SUMIF($D$2:$EE$2,CO$2-1,$D30:$EE30)/12)*(1+XLOOKUP(CO$2,Assumptions!$C$94:$M$94,Assumptions!$C$98:$M$98))))</f>
        <v>-222.6052838</v>
      </c>
      <c r="CP30" s="49">
        <f t="array" ref="CP30">-(IF(CP$2=1,Assumptions!$X31/12,-(SUMIF($D$2:$EE$2,CP$2-1,$D30:$EE30)/12)*(1+XLOOKUP(CP$2,Assumptions!$C$94:$M$94,Assumptions!$C$98:$M$98))))</f>
        <v>-222.6052838</v>
      </c>
      <c r="CQ30" s="49">
        <f t="array" ref="CQ30">-(IF(CQ$2=1,Assumptions!$X31/12,-(SUMIF($D$2:$EE$2,CQ$2-1,$D30:$EE30)/12)*(1+XLOOKUP(CQ$2,Assumptions!$C$94:$M$94,Assumptions!$C$98:$M$98))))</f>
        <v>-222.6052838</v>
      </c>
      <c r="CR30" s="49">
        <f t="array" ref="CR30">-(IF(CR$2=1,Assumptions!$X31/12,-(SUMIF($D$2:$EE$2,CR$2-1,$D30:$EE30)/12)*(1+XLOOKUP(CR$2,Assumptions!$C$94:$M$94,Assumptions!$C$98:$M$98))))</f>
        <v>-222.6052838</v>
      </c>
      <c r="CS30" s="49">
        <f t="array" ref="CS30">-(IF(CS$2=1,Assumptions!$X31/12,-(SUMIF($D$2:$EE$2,CS$2-1,$D30:$EE30)/12)*(1+XLOOKUP(CS$2,Assumptions!$C$94:$M$94,Assumptions!$C$98:$M$98))))</f>
        <v>-222.6052838</v>
      </c>
      <c r="CT30" s="49">
        <f t="array" ref="CT30">-(IF(CT$2=1,Assumptions!$X31/12,-(SUMIF($D$2:$EE$2,CT$2-1,$D30:$EE30)/12)*(1+XLOOKUP(CT$2,Assumptions!$C$94:$M$94,Assumptions!$C$98:$M$98))))</f>
        <v>-222.6052838</v>
      </c>
      <c r="CU30" s="49">
        <f t="array" ref="CU30">-(IF(CU$2=1,Assumptions!$X31/12,-(SUMIF($D$2:$EE$2,CU$2-1,$D30:$EE30)/12)*(1+XLOOKUP(CU$2,Assumptions!$C$94:$M$94,Assumptions!$C$98:$M$98))))</f>
        <v>-222.6052838</v>
      </c>
      <c r="CV30" s="49">
        <f t="array" ref="CV30">-(IF(CV$2=1,Assumptions!$X31/12,-(SUMIF($D$2:$EE$2,CV$2-1,$D30:$EE30)/12)*(1+XLOOKUP(CV$2,Assumptions!$C$94:$M$94,Assumptions!$C$98:$M$98))))</f>
        <v>-229.2834424</v>
      </c>
      <c r="CW30" s="49">
        <f t="array" ref="CW30">-(IF(CW$2=1,Assumptions!$X31/12,-(SUMIF($D$2:$EE$2,CW$2-1,$D30:$EE30)/12)*(1+XLOOKUP(CW$2,Assumptions!$C$94:$M$94,Assumptions!$C$98:$M$98))))</f>
        <v>-229.2834424</v>
      </c>
      <c r="CX30" s="49">
        <f t="array" ref="CX30">-(IF(CX$2=1,Assumptions!$X31/12,-(SUMIF($D$2:$EE$2,CX$2-1,$D30:$EE30)/12)*(1+XLOOKUP(CX$2,Assumptions!$C$94:$M$94,Assumptions!$C$98:$M$98))))</f>
        <v>-229.2834424</v>
      </c>
      <c r="CY30" s="49">
        <f t="array" ref="CY30">-(IF(CY$2=1,Assumptions!$X31/12,-(SUMIF($D$2:$EE$2,CY$2-1,$D30:$EE30)/12)*(1+XLOOKUP(CY$2,Assumptions!$C$94:$M$94,Assumptions!$C$98:$M$98))))</f>
        <v>-229.2834424</v>
      </c>
      <c r="CZ30" s="49">
        <f t="array" ref="CZ30">-(IF(CZ$2=1,Assumptions!$X31/12,-(SUMIF($D$2:$EE$2,CZ$2-1,$D30:$EE30)/12)*(1+XLOOKUP(CZ$2,Assumptions!$C$94:$M$94,Assumptions!$C$98:$M$98))))</f>
        <v>-229.2834424</v>
      </c>
      <c r="DA30" s="49">
        <f t="array" ref="DA30">-(IF(DA$2=1,Assumptions!$X31/12,-(SUMIF($D$2:$EE$2,DA$2-1,$D30:$EE30)/12)*(1+XLOOKUP(DA$2,Assumptions!$C$94:$M$94,Assumptions!$C$98:$M$98))))</f>
        <v>-229.2834424</v>
      </c>
      <c r="DB30" s="49">
        <f t="array" ref="DB30">-(IF(DB$2=1,Assumptions!$X31/12,-(SUMIF($D$2:$EE$2,DB$2-1,$D30:$EE30)/12)*(1+XLOOKUP(DB$2,Assumptions!$C$94:$M$94,Assumptions!$C$98:$M$98))))</f>
        <v>-229.2834424</v>
      </c>
      <c r="DC30" s="49">
        <f t="array" ref="DC30">-(IF(DC$2=1,Assumptions!$X31/12,-(SUMIF($D$2:$EE$2,DC$2-1,$D30:$EE30)/12)*(1+XLOOKUP(DC$2,Assumptions!$C$94:$M$94,Assumptions!$C$98:$M$98))))</f>
        <v>-229.2834424</v>
      </c>
      <c r="DD30" s="49">
        <f t="array" ref="DD30">-(IF(DD$2=1,Assumptions!$X31/12,-(SUMIF($D$2:$EE$2,DD$2-1,$D30:$EE30)/12)*(1+XLOOKUP(DD$2,Assumptions!$C$94:$M$94,Assumptions!$C$98:$M$98))))</f>
        <v>-229.2834424</v>
      </c>
      <c r="DE30" s="49">
        <f t="array" ref="DE30">-(IF(DE$2=1,Assumptions!$X31/12,-(SUMIF($D$2:$EE$2,DE$2-1,$D30:$EE30)/12)*(1+XLOOKUP(DE$2,Assumptions!$C$94:$M$94,Assumptions!$C$98:$M$98))))</f>
        <v>-229.2834424</v>
      </c>
      <c r="DF30" s="49">
        <f t="array" ref="DF30">-(IF(DF$2=1,Assumptions!$X31/12,-(SUMIF($D$2:$EE$2,DF$2-1,$D30:$EE30)/12)*(1+XLOOKUP(DF$2,Assumptions!$C$94:$M$94,Assumptions!$C$98:$M$98))))</f>
        <v>-229.2834424</v>
      </c>
      <c r="DG30" s="49">
        <f t="array" ref="DG30">-(IF(DG$2=1,Assumptions!$X31/12,-(SUMIF($D$2:$EE$2,DG$2-1,$D30:$EE30)/12)*(1+XLOOKUP(DG$2,Assumptions!$C$94:$M$94,Assumptions!$C$98:$M$98))))</f>
        <v>-229.2834424</v>
      </c>
      <c r="DH30" s="49">
        <f t="array" ref="DH30">-(IF(DH$2=1,Assumptions!$X31/12,-(SUMIF($D$2:$EE$2,DH$2-1,$D30:$EE30)/12)*(1+XLOOKUP(DH$2,Assumptions!$C$94:$M$94,Assumptions!$C$98:$M$98))))</f>
        <v>-236.1619456</v>
      </c>
      <c r="DI30" s="49">
        <f t="array" ref="DI30">-(IF(DI$2=1,Assumptions!$X31/12,-(SUMIF($D$2:$EE$2,DI$2-1,$D30:$EE30)/12)*(1+XLOOKUP(DI$2,Assumptions!$C$94:$M$94,Assumptions!$C$98:$M$98))))</f>
        <v>-236.1619456</v>
      </c>
      <c r="DJ30" s="49">
        <f t="array" ref="DJ30">-(IF(DJ$2=1,Assumptions!$X31/12,-(SUMIF($D$2:$EE$2,DJ$2-1,$D30:$EE30)/12)*(1+XLOOKUP(DJ$2,Assumptions!$C$94:$M$94,Assumptions!$C$98:$M$98))))</f>
        <v>-236.1619456</v>
      </c>
      <c r="DK30" s="49">
        <f t="array" ref="DK30">-(IF(DK$2=1,Assumptions!$X31/12,-(SUMIF($D$2:$EE$2,DK$2-1,$D30:$EE30)/12)*(1+XLOOKUP(DK$2,Assumptions!$C$94:$M$94,Assumptions!$C$98:$M$98))))</f>
        <v>-236.1619456</v>
      </c>
      <c r="DL30" s="49">
        <f t="array" ref="DL30">-(IF(DL$2=1,Assumptions!$X31/12,-(SUMIF($D$2:$EE$2,DL$2-1,$D30:$EE30)/12)*(1+XLOOKUP(DL$2,Assumptions!$C$94:$M$94,Assumptions!$C$98:$M$98))))</f>
        <v>-236.1619456</v>
      </c>
      <c r="DM30" s="49">
        <f t="array" ref="DM30">-(IF(DM$2=1,Assumptions!$X31/12,-(SUMIF($D$2:$EE$2,DM$2-1,$D30:$EE30)/12)*(1+XLOOKUP(DM$2,Assumptions!$C$94:$M$94,Assumptions!$C$98:$M$98))))</f>
        <v>-236.1619456</v>
      </c>
      <c r="DN30" s="49">
        <f t="array" ref="DN30">-(IF(DN$2=1,Assumptions!$X31/12,-(SUMIF($D$2:$EE$2,DN$2-1,$D30:$EE30)/12)*(1+XLOOKUP(DN$2,Assumptions!$C$94:$M$94,Assumptions!$C$98:$M$98))))</f>
        <v>-236.1619456</v>
      </c>
      <c r="DO30" s="49">
        <f t="array" ref="DO30">-(IF(DO$2=1,Assumptions!$X31/12,-(SUMIF($D$2:$EE$2,DO$2-1,$D30:$EE30)/12)*(1+XLOOKUP(DO$2,Assumptions!$C$94:$M$94,Assumptions!$C$98:$M$98))))</f>
        <v>-236.1619456</v>
      </c>
      <c r="DP30" s="49">
        <f t="array" ref="DP30">-(IF(DP$2=1,Assumptions!$X31/12,-(SUMIF($D$2:$EE$2,DP$2-1,$D30:$EE30)/12)*(1+XLOOKUP(DP$2,Assumptions!$C$94:$M$94,Assumptions!$C$98:$M$98))))</f>
        <v>-236.1619456</v>
      </c>
      <c r="DQ30" s="49">
        <f t="array" ref="DQ30">-(IF(DQ$2=1,Assumptions!$X31/12,-(SUMIF($D$2:$EE$2,DQ$2-1,$D30:$EE30)/12)*(1+XLOOKUP(DQ$2,Assumptions!$C$94:$M$94,Assumptions!$C$98:$M$98))))</f>
        <v>-236.1619456</v>
      </c>
      <c r="DR30" s="49">
        <f t="array" ref="DR30">-(IF(DR$2=1,Assumptions!$X31/12,-(SUMIF($D$2:$EE$2,DR$2-1,$D30:$EE30)/12)*(1+XLOOKUP(DR$2,Assumptions!$C$94:$M$94,Assumptions!$C$98:$M$98))))</f>
        <v>-236.1619456</v>
      </c>
      <c r="DS30" s="49">
        <f t="array" ref="DS30">-(IF(DS$2=1,Assumptions!$X31/12,-(SUMIF($D$2:$EE$2,DS$2-1,$D30:$EE30)/12)*(1+XLOOKUP(DS$2,Assumptions!$C$94:$M$94,Assumptions!$C$98:$M$98))))</f>
        <v>-236.1619456</v>
      </c>
      <c r="DT30" s="49">
        <f t="array" ref="DT30">-(IF(DT$2=1,Assumptions!$X31/12,-(SUMIF($D$2:$EE$2,DT$2-1,$D30:$EE30)/12)*(1+XLOOKUP(DT$2,Assumptions!$C$94:$M$94,Assumptions!$C$98:$M$98))))</f>
        <v>-243.246804</v>
      </c>
      <c r="DU30" s="49">
        <f t="array" ref="DU30">-(IF(DU$2=1,Assumptions!$X31/12,-(SUMIF($D$2:$EE$2,DU$2-1,$D30:$EE30)/12)*(1+XLOOKUP(DU$2,Assumptions!$C$94:$M$94,Assumptions!$C$98:$M$98))))</f>
        <v>-243.246804</v>
      </c>
      <c r="DV30" s="49">
        <f t="array" ref="DV30">-(IF(DV$2=1,Assumptions!$X31/12,-(SUMIF($D$2:$EE$2,DV$2-1,$D30:$EE30)/12)*(1+XLOOKUP(DV$2,Assumptions!$C$94:$M$94,Assumptions!$C$98:$M$98))))</f>
        <v>-243.246804</v>
      </c>
      <c r="DW30" s="49">
        <f t="array" ref="DW30">-(IF(DW$2=1,Assumptions!$X31/12,-(SUMIF($D$2:$EE$2,DW$2-1,$D30:$EE30)/12)*(1+XLOOKUP(DW$2,Assumptions!$C$94:$M$94,Assumptions!$C$98:$M$98))))</f>
        <v>-243.246804</v>
      </c>
      <c r="DX30" s="49">
        <f t="array" ref="DX30">-(IF(DX$2=1,Assumptions!$X31/12,-(SUMIF($D$2:$EE$2,DX$2-1,$D30:$EE30)/12)*(1+XLOOKUP(DX$2,Assumptions!$C$94:$M$94,Assumptions!$C$98:$M$98))))</f>
        <v>-243.246804</v>
      </c>
      <c r="DY30" s="49">
        <f t="array" ref="DY30">-(IF(DY$2=1,Assumptions!$X31/12,-(SUMIF($D$2:$EE$2,DY$2-1,$D30:$EE30)/12)*(1+XLOOKUP(DY$2,Assumptions!$C$94:$M$94,Assumptions!$C$98:$M$98))))</f>
        <v>-243.246804</v>
      </c>
      <c r="DZ30" s="49">
        <f t="array" ref="DZ30">-(IF(DZ$2=1,Assumptions!$X31/12,-(SUMIF($D$2:$EE$2,DZ$2-1,$D30:$EE30)/12)*(1+XLOOKUP(DZ$2,Assumptions!$C$94:$M$94,Assumptions!$C$98:$M$98))))</f>
        <v>-243.246804</v>
      </c>
      <c r="EA30" s="49">
        <f t="array" ref="EA30">-(IF(EA$2=1,Assumptions!$X31/12,-(SUMIF($D$2:$EE$2,EA$2-1,$D30:$EE30)/12)*(1+XLOOKUP(EA$2,Assumptions!$C$94:$M$94,Assumptions!$C$98:$M$98))))</f>
        <v>-243.246804</v>
      </c>
      <c r="EB30" s="49">
        <f t="array" ref="EB30">-(IF(EB$2=1,Assumptions!$X31/12,-(SUMIF($D$2:$EE$2,EB$2-1,$D30:$EE30)/12)*(1+XLOOKUP(EB$2,Assumptions!$C$94:$M$94,Assumptions!$C$98:$M$98))))</f>
        <v>-243.246804</v>
      </c>
      <c r="EC30" s="49">
        <f t="array" ref="EC30">-(IF(EC$2=1,Assumptions!$X31/12,-(SUMIF($D$2:$EE$2,EC$2-1,$D30:$EE30)/12)*(1+XLOOKUP(EC$2,Assumptions!$C$94:$M$94,Assumptions!$C$98:$M$98))))</f>
        <v>-243.246804</v>
      </c>
      <c r="ED30" s="49">
        <f t="array" ref="ED30">-(IF(ED$2=1,Assumptions!$X31/12,-(SUMIF($D$2:$EE$2,ED$2-1,$D30:$EE30)/12)*(1+XLOOKUP(ED$2,Assumptions!$C$94:$M$94,Assumptions!$C$98:$M$98))))</f>
        <v>-243.246804</v>
      </c>
      <c r="EE30" s="49">
        <f t="array" ref="EE30">-(IF(EE$2=1,Assumptions!$X31/12,-(SUMIF($D$2:$EE$2,EE$2-1,$D30:$EE30)/12)*(1+XLOOKUP(EE$2,Assumptions!$C$94:$M$94,Assumptions!$C$98:$M$98))))</f>
        <v>-243.246804</v>
      </c>
    </row>
    <row r="31" ht="15.75" customHeight="1">
      <c r="A31" s="1"/>
      <c r="B31" s="1"/>
      <c r="C31" s="1" t="str">
        <f>Assumptions!J32</f>
        <v>Pest Control</v>
      </c>
      <c r="D31" s="49">
        <f t="array" ref="D31">-(IF(D$2=1,Assumptions!$X32/12,-(SUMIF($D$2:$EE$2,D$2-1,$D31:$EE31)/12)*(1+XLOOKUP(D$2,Assumptions!$C$94:$M$94,Assumptions!$C$98:$M$98))))</f>
        <v>-100.561475</v>
      </c>
      <c r="E31" s="49">
        <f t="array" ref="E31">-(IF(E$2=1,Assumptions!$X32/12,-(SUMIF($D$2:$EE$2,E$2-1,$D31:$EE31)/12)*(1+XLOOKUP(E$2,Assumptions!$C$94:$M$94,Assumptions!$C$98:$M$98))))</f>
        <v>-100.561475</v>
      </c>
      <c r="F31" s="49">
        <f t="array" ref="F31">-(IF(F$2=1,Assumptions!$X32/12,-(SUMIF($D$2:$EE$2,F$2-1,$D31:$EE31)/12)*(1+XLOOKUP(F$2,Assumptions!$C$94:$M$94,Assumptions!$C$98:$M$98))))</f>
        <v>-100.561475</v>
      </c>
      <c r="G31" s="49">
        <f t="array" ref="G31">-(IF(G$2=1,Assumptions!$X32/12,-(SUMIF($D$2:$EE$2,G$2-1,$D31:$EE31)/12)*(1+XLOOKUP(G$2,Assumptions!$C$94:$M$94,Assumptions!$C$98:$M$98))))</f>
        <v>-100.561475</v>
      </c>
      <c r="H31" s="49">
        <f t="array" ref="H31">-(IF(H$2=1,Assumptions!$X32/12,-(SUMIF($D$2:$EE$2,H$2-1,$D31:$EE31)/12)*(1+XLOOKUP(H$2,Assumptions!$C$94:$M$94,Assumptions!$C$98:$M$98))))</f>
        <v>-100.561475</v>
      </c>
      <c r="I31" s="49">
        <f t="array" ref="I31">-(IF(I$2=1,Assumptions!$X32/12,-(SUMIF($D$2:$EE$2,I$2-1,$D31:$EE31)/12)*(1+XLOOKUP(I$2,Assumptions!$C$94:$M$94,Assumptions!$C$98:$M$98))))</f>
        <v>-100.561475</v>
      </c>
      <c r="J31" s="49">
        <f t="array" ref="J31">-(IF(J$2=1,Assumptions!$X32/12,-(SUMIF($D$2:$EE$2,J$2-1,$D31:$EE31)/12)*(1+XLOOKUP(J$2,Assumptions!$C$94:$M$94,Assumptions!$C$98:$M$98))))</f>
        <v>-100.561475</v>
      </c>
      <c r="K31" s="49">
        <f t="array" ref="K31">-(IF(K$2=1,Assumptions!$X32/12,-(SUMIF($D$2:$EE$2,K$2-1,$D31:$EE31)/12)*(1+XLOOKUP(K$2,Assumptions!$C$94:$M$94,Assumptions!$C$98:$M$98))))</f>
        <v>-100.561475</v>
      </c>
      <c r="L31" s="49">
        <f t="array" ref="L31">-(IF(L$2=1,Assumptions!$X32/12,-(SUMIF($D$2:$EE$2,L$2-1,$D31:$EE31)/12)*(1+XLOOKUP(L$2,Assumptions!$C$94:$M$94,Assumptions!$C$98:$M$98))))</f>
        <v>-100.561475</v>
      </c>
      <c r="M31" s="49">
        <f t="array" ref="M31">-(IF(M$2=1,Assumptions!$X32/12,-(SUMIF($D$2:$EE$2,M$2-1,$D31:$EE31)/12)*(1+XLOOKUP(M$2,Assumptions!$C$94:$M$94,Assumptions!$C$98:$M$98))))</f>
        <v>-100.561475</v>
      </c>
      <c r="N31" s="49">
        <f t="array" ref="N31">-(IF(N$2=1,Assumptions!$X32/12,-(SUMIF($D$2:$EE$2,N$2-1,$D31:$EE31)/12)*(1+XLOOKUP(N$2,Assumptions!$C$94:$M$94,Assumptions!$C$98:$M$98))))</f>
        <v>-100.561475</v>
      </c>
      <c r="O31" s="49">
        <f t="array" ref="O31">-(IF(O$2=1,Assumptions!$X32/12,-(SUMIF($D$2:$EE$2,O$2-1,$D31:$EE31)/12)*(1+XLOOKUP(O$2,Assumptions!$C$94:$M$94,Assumptions!$C$98:$M$98))))</f>
        <v>-100.561475</v>
      </c>
      <c r="P31" s="49">
        <f t="array" ref="P31">-(IF(P$2=1,Assumptions!$X32/12,-(SUMIF($D$2:$EE$2,P$2-1,$D31:$EE31)/12)*(1+XLOOKUP(P$2,Assumptions!$C$94:$M$94,Assumptions!$C$98:$M$98))))</f>
        <v>-103.5783193</v>
      </c>
      <c r="Q31" s="49">
        <f t="array" ref="Q31">-(IF(Q$2=1,Assumptions!$X32/12,-(SUMIF($D$2:$EE$2,Q$2-1,$D31:$EE31)/12)*(1+XLOOKUP(Q$2,Assumptions!$C$94:$M$94,Assumptions!$C$98:$M$98))))</f>
        <v>-103.5783193</v>
      </c>
      <c r="R31" s="49">
        <f t="array" ref="R31">-(IF(R$2=1,Assumptions!$X32/12,-(SUMIF($D$2:$EE$2,R$2-1,$D31:$EE31)/12)*(1+XLOOKUP(R$2,Assumptions!$C$94:$M$94,Assumptions!$C$98:$M$98))))</f>
        <v>-103.5783193</v>
      </c>
      <c r="S31" s="49">
        <f t="array" ref="S31">-(IF(S$2=1,Assumptions!$X32/12,-(SUMIF($D$2:$EE$2,S$2-1,$D31:$EE31)/12)*(1+XLOOKUP(S$2,Assumptions!$C$94:$M$94,Assumptions!$C$98:$M$98))))</f>
        <v>-103.5783193</v>
      </c>
      <c r="T31" s="49">
        <f t="array" ref="T31">-(IF(T$2=1,Assumptions!$X32/12,-(SUMIF($D$2:$EE$2,T$2-1,$D31:$EE31)/12)*(1+XLOOKUP(T$2,Assumptions!$C$94:$M$94,Assumptions!$C$98:$M$98))))</f>
        <v>-103.5783193</v>
      </c>
      <c r="U31" s="49">
        <f t="array" ref="U31">-(IF(U$2=1,Assumptions!$X32/12,-(SUMIF($D$2:$EE$2,U$2-1,$D31:$EE31)/12)*(1+XLOOKUP(U$2,Assumptions!$C$94:$M$94,Assumptions!$C$98:$M$98))))</f>
        <v>-103.5783193</v>
      </c>
      <c r="V31" s="49">
        <f t="array" ref="V31">-(IF(V$2=1,Assumptions!$X32/12,-(SUMIF($D$2:$EE$2,V$2-1,$D31:$EE31)/12)*(1+XLOOKUP(V$2,Assumptions!$C$94:$M$94,Assumptions!$C$98:$M$98))))</f>
        <v>-103.5783193</v>
      </c>
      <c r="W31" s="49">
        <f t="array" ref="W31">-(IF(W$2=1,Assumptions!$X32/12,-(SUMIF($D$2:$EE$2,W$2-1,$D31:$EE31)/12)*(1+XLOOKUP(W$2,Assumptions!$C$94:$M$94,Assumptions!$C$98:$M$98))))</f>
        <v>-103.5783193</v>
      </c>
      <c r="X31" s="49">
        <f t="array" ref="X31">-(IF(X$2=1,Assumptions!$X32/12,-(SUMIF($D$2:$EE$2,X$2-1,$D31:$EE31)/12)*(1+XLOOKUP(X$2,Assumptions!$C$94:$M$94,Assumptions!$C$98:$M$98))))</f>
        <v>-103.5783193</v>
      </c>
      <c r="Y31" s="49">
        <f t="array" ref="Y31">-(IF(Y$2=1,Assumptions!$X32/12,-(SUMIF($D$2:$EE$2,Y$2-1,$D31:$EE31)/12)*(1+XLOOKUP(Y$2,Assumptions!$C$94:$M$94,Assumptions!$C$98:$M$98))))</f>
        <v>-103.5783193</v>
      </c>
      <c r="Z31" s="49">
        <f t="array" ref="Z31">-(IF(Z$2=1,Assumptions!$X32/12,-(SUMIF($D$2:$EE$2,Z$2-1,$D31:$EE31)/12)*(1+XLOOKUP(Z$2,Assumptions!$C$94:$M$94,Assumptions!$C$98:$M$98))))</f>
        <v>-103.5783193</v>
      </c>
      <c r="AA31" s="49">
        <f t="array" ref="AA31">-(IF(AA$2=1,Assumptions!$X32/12,-(SUMIF($D$2:$EE$2,AA$2-1,$D31:$EE31)/12)*(1+XLOOKUP(AA$2,Assumptions!$C$94:$M$94,Assumptions!$C$98:$M$98))))</f>
        <v>-103.5783193</v>
      </c>
      <c r="AB31" s="49">
        <f t="array" ref="AB31">-(IF(AB$2=1,Assumptions!$X32/12,-(SUMIF($D$2:$EE$2,AB$2-1,$D31:$EE31)/12)*(1+XLOOKUP(AB$2,Assumptions!$C$94:$M$94,Assumptions!$C$98:$M$98))))</f>
        <v>-106.6856688</v>
      </c>
      <c r="AC31" s="49">
        <f t="array" ref="AC31">-(IF(AC$2=1,Assumptions!$X32/12,-(SUMIF($D$2:$EE$2,AC$2-1,$D31:$EE31)/12)*(1+XLOOKUP(AC$2,Assumptions!$C$94:$M$94,Assumptions!$C$98:$M$98))))</f>
        <v>-106.6856688</v>
      </c>
      <c r="AD31" s="49">
        <f t="array" ref="AD31">-(IF(AD$2=1,Assumptions!$X32/12,-(SUMIF($D$2:$EE$2,AD$2-1,$D31:$EE31)/12)*(1+XLOOKUP(AD$2,Assumptions!$C$94:$M$94,Assumptions!$C$98:$M$98))))</f>
        <v>-106.6856688</v>
      </c>
      <c r="AE31" s="49">
        <f t="array" ref="AE31">-(IF(AE$2=1,Assumptions!$X32/12,-(SUMIF($D$2:$EE$2,AE$2-1,$D31:$EE31)/12)*(1+XLOOKUP(AE$2,Assumptions!$C$94:$M$94,Assumptions!$C$98:$M$98))))</f>
        <v>-106.6856688</v>
      </c>
      <c r="AF31" s="49">
        <f t="array" ref="AF31">-(IF(AF$2=1,Assumptions!$X32/12,-(SUMIF($D$2:$EE$2,AF$2-1,$D31:$EE31)/12)*(1+XLOOKUP(AF$2,Assumptions!$C$94:$M$94,Assumptions!$C$98:$M$98))))</f>
        <v>-106.6856688</v>
      </c>
      <c r="AG31" s="49">
        <f t="array" ref="AG31">-(IF(AG$2=1,Assumptions!$X32/12,-(SUMIF($D$2:$EE$2,AG$2-1,$D31:$EE31)/12)*(1+XLOOKUP(AG$2,Assumptions!$C$94:$M$94,Assumptions!$C$98:$M$98))))</f>
        <v>-106.6856688</v>
      </c>
      <c r="AH31" s="49">
        <f t="array" ref="AH31">-(IF(AH$2=1,Assumptions!$X32/12,-(SUMIF($D$2:$EE$2,AH$2-1,$D31:$EE31)/12)*(1+XLOOKUP(AH$2,Assumptions!$C$94:$M$94,Assumptions!$C$98:$M$98))))</f>
        <v>-106.6856688</v>
      </c>
      <c r="AI31" s="49">
        <f t="array" ref="AI31">-(IF(AI$2=1,Assumptions!$X32/12,-(SUMIF($D$2:$EE$2,AI$2-1,$D31:$EE31)/12)*(1+XLOOKUP(AI$2,Assumptions!$C$94:$M$94,Assumptions!$C$98:$M$98))))</f>
        <v>-106.6856688</v>
      </c>
      <c r="AJ31" s="49">
        <f t="array" ref="AJ31">-(IF(AJ$2=1,Assumptions!$X32/12,-(SUMIF($D$2:$EE$2,AJ$2-1,$D31:$EE31)/12)*(1+XLOOKUP(AJ$2,Assumptions!$C$94:$M$94,Assumptions!$C$98:$M$98))))</f>
        <v>-106.6856688</v>
      </c>
      <c r="AK31" s="49">
        <f t="array" ref="AK31">-(IF(AK$2=1,Assumptions!$X32/12,-(SUMIF($D$2:$EE$2,AK$2-1,$D31:$EE31)/12)*(1+XLOOKUP(AK$2,Assumptions!$C$94:$M$94,Assumptions!$C$98:$M$98))))</f>
        <v>-106.6856688</v>
      </c>
      <c r="AL31" s="49">
        <f t="array" ref="AL31">-(IF(AL$2=1,Assumptions!$X32/12,-(SUMIF($D$2:$EE$2,AL$2-1,$D31:$EE31)/12)*(1+XLOOKUP(AL$2,Assumptions!$C$94:$M$94,Assumptions!$C$98:$M$98))))</f>
        <v>-106.6856688</v>
      </c>
      <c r="AM31" s="49">
        <f t="array" ref="AM31">-(IF(AM$2=1,Assumptions!$X32/12,-(SUMIF($D$2:$EE$2,AM$2-1,$D31:$EE31)/12)*(1+XLOOKUP(AM$2,Assumptions!$C$94:$M$94,Assumptions!$C$98:$M$98))))</f>
        <v>-106.6856688</v>
      </c>
      <c r="AN31" s="49">
        <f t="array" ref="AN31">-(IF(AN$2=1,Assumptions!$X32/12,-(SUMIF($D$2:$EE$2,AN$2-1,$D31:$EE31)/12)*(1+XLOOKUP(AN$2,Assumptions!$C$94:$M$94,Assumptions!$C$98:$M$98))))</f>
        <v>-109.8862389</v>
      </c>
      <c r="AO31" s="49">
        <f t="array" ref="AO31">-(IF(AO$2=1,Assumptions!$X32/12,-(SUMIF($D$2:$EE$2,AO$2-1,$D31:$EE31)/12)*(1+XLOOKUP(AO$2,Assumptions!$C$94:$M$94,Assumptions!$C$98:$M$98))))</f>
        <v>-109.8862389</v>
      </c>
      <c r="AP31" s="49">
        <f t="array" ref="AP31">-(IF(AP$2=1,Assumptions!$X32/12,-(SUMIF($D$2:$EE$2,AP$2-1,$D31:$EE31)/12)*(1+XLOOKUP(AP$2,Assumptions!$C$94:$M$94,Assumptions!$C$98:$M$98))))</f>
        <v>-109.8862389</v>
      </c>
      <c r="AQ31" s="49">
        <f t="array" ref="AQ31">-(IF(AQ$2=1,Assumptions!$X32/12,-(SUMIF($D$2:$EE$2,AQ$2-1,$D31:$EE31)/12)*(1+XLOOKUP(AQ$2,Assumptions!$C$94:$M$94,Assumptions!$C$98:$M$98))))</f>
        <v>-109.8862389</v>
      </c>
      <c r="AR31" s="49">
        <f t="array" ref="AR31">-(IF(AR$2=1,Assumptions!$X32/12,-(SUMIF($D$2:$EE$2,AR$2-1,$D31:$EE31)/12)*(1+XLOOKUP(AR$2,Assumptions!$C$94:$M$94,Assumptions!$C$98:$M$98))))</f>
        <v>-109.8862389</v>
      </c>
      <c r="AS31" s="49">
        <f t="array" ref="AS31">-(IF(AS$2=1,Assumptions!$X32/12,-(SUMIF($D$2:$EE$2,AS$2-1,$D31:$EE31)/12)*(1+XLOOKUP(AS$2,Assumptions!$C$94:$M$94,Assumptions!$C$98:$M$98))))</f>
        <v>-109.8862389</v>
      </c>
      <c r="AT31" s="49">
        <f t="array" ref="AT31">-(IF(AT$2=1,Assumptions!$X32/12,-(SUMIF($D$2:$EE$2,AT$2-1,$D31:$EE31)/12)*(1+XLOOKUP(AT$2,Assumptions!$C$94:$M$94,Assumptions!$C$98:$M$98))))</f>
        <v>-109.8862389</v>
      </c>
      <c r="AU31" s="49">
        <f t="array" ref="AU31">-(IF(AU$2=1,Assumptions!$X32/12,-(SUMIF($D$2:$EE$2,AU$2-1,$D31:$EE31)/12)*(1+XLOOKUP(AU$2,Assumptions!$C$94:$M$94,Assumptions!$C$98:$M$98))))</f>
        <v>-109.8862389</v>
      </c>
      <c r="AV31" s="49">
        <f t="array" ref="AV31">-(IF(AV$2=1,Assumptions!$X32/12,-(SUMIF($D$2:$EE$2,AV$2-1,$D31:$EE31)/12)*(1+XLOOKUP(AV$2,Assumptions!$C$94:$M$94,Assumptions!$C$98:$M$98))))</f>
        <v>-109.8862389</v>
      </c>
      <c r="AW31" s="49">
        <f t="array" ref="AW31">-(IF(AW$2=1,Assumptions!$X32/12,-(SUMIF($D$2:$EE$2,AW$2-1,$D31:$EE31)/12)*(1+XLOOKUP(AW$2,Assumptions!$C$94:$M$94,Assumptions!$C$98:$M$98))))</f>
        <v>-109.8862389</v>
      </c>
      <c r="AX31" s="49">
        <f t="array" ref="AX31">-(IF(AX$2=1,Assumptions!$X32/12,-(SUMIF($D$2:$EE$2,AX$2-1,$D31:$EE31)/12)*(1+XLOOKUP(AX$2,Assumptions!$C$94:$M$94,Assumptions!$C$98:$M$98))))</f>
        <v>-109.8862389</v>
      </c>
      <c r="AY31" s="49">
        <f t="array" ref="AY31">-(IF(AY$2=1,Assumptions!$X32/12,-(SUMIF($D$2:$EE$2,AY$2-1,$D31:$EE31)/12)*(1+XLOOKUP(AY$2,Assumptions!$C$94:$M$94,Assumptions!$C$98:$M$98))))</f>
        <v>-109.8862389</v>
      </c>
      <c r="AZ31" s="49">
        <f t="array" ref="AZ31">-(IF(AZ$2=1,Assumptions!$X32/12,-(SUMIF($D$2:$EE$2,AZ$2-1,$D31:$EE31)/12)*(1+XLOOKUP(AZ$2,Assumptions!$C$94:$M$94,Assumptions!$C$98:$M$98))))</f>
        <v>-113.1828261</v>
      </c>
      <c r="BA31" s="49">
        <f t="array" ref="BA31">-(IF(BA$2=1,Assumptions!$X32/12,-(SUMIF($D$2:$EE$2,BA$2-1,$D31:$EE31)/12)*(1+XLOOKUP(BA$2,Assumptions!$C$94:$M$94,Assumptions!$C$98:$M$98))))</f>
        <v>-113.1828261</v>
      </c>
      <c r="BB31" s="49">
        <f t="array" ref="BB31">-(IF(BB$2=1,Assumptions!$X32/12,-(SUMIF($D$2:$EE$2,BB$2-1,$D31:$EE31)/12)*(1+XLOOKUP(BB$2,Assumptions!$C$94:$M$94,Assumptions!$C$98:$M$98))))</f>
        <v>-113.1828261</v>
      </c>
      <c r="BC31" s="49">
        <f t="array" ref="BC31">-(IF(BC$2=1,Assumptions!$X32/12,-(SUMIF($D$2:$EE$2,BC$2-1,$D31:$EE31)/12)*(1+XLOOKUP(BC$2,Assumptions!$C$94:$M$94,Assumptions!$C$98:$M$98))))</f>
        <v>-113.1828261</v>
      </c>
      <c r="BD31" s="49">
        <f t="array" ref="BD31">-(IF(BD$2=1,Assumptions!$X32/12,-(SUMIF($D$2:$EE$2,BD$2-1,$D31:$EE31)/12)*(1+XLOOKUP(BD$2,Assumptions!$C$94:$M$94,Assumptions!$C$98:$M$98))))</f>
        <v>-113.1828261</v>
      </c>
      <c r="BE31" s="49">
        <f t="array" ref="BE31">-(IF(BE$2=1,Assumptions!$X32/12,-(SUMIF($D$2:$EE$2,BE$2-1,$D31:$EE31)/12)*(1+XLOOKUP(BE$2,Assumptions!$C$94:$M$94,Assumptions!$C$98:$M$98))))</f>
        <v>-113.1828261</v>
      </c>
      <c r="BF31" s="49">
        <f t="array" ref="BF31">-(IF(BF$2=1,Assumptions!$X32/12,-(SUMIF($D$2:$EE$2,BF$2-1,$D31:$EE31)/12)*(1+XLOOKUP(BF$2,Assumptions!$C$94:$M$94,Assumptions!$C$98:$M$98))))</f>
        <v>-113.1828261</v>
      </c>
      <c r="BG31" s="49">
        <f t="array" ref="BG31">-(IF(BG$2=1,Assumptions!$X32/12,-(SUMIF($D$2:$EE$2,BG$2-1,$D31:$EE31)/12)*(1+XLOOKUP(BG$2,Assumptions!$C$94:$M$94,Assumptions!$C$98:$M$98))))</f>
        <v>-113.1828261</v>
      </c>
      <c r="BH31" s="49">
        <f t="array" ref="BH31">-(IF(BH$2=1,Assumptions!$X32/12,-(SUMIF($D$2:$EE$2,BH$2-1,$D31:$EE31)/12)*(1+XLOOKUP(BH$2,Assumptions!$C$94:$M$94,Assumptions!$C$98:$M$98))))</f>
        <v>-113.1828261</v>
      </c>
      <c r="BI31" s="49">
        <f t="array" ref="BI31">-(IF(BI$2=1,Assumptions!$X32/12,-(SUMIF($D$2:$EE$2,BI$2-1,$D31:$EE31)/12)*(1+XLOOKUP(BI$2,Assumptions!$C$94:$M$94,Assumptions!$C$98:$M$98))))</f>
        <v>-113.1828261</v>
      </c>
      <c r="BJ31" s="49">
        <f t="array" ref="BJ31">-(IF(BJ$2=1,Assumptions!$X32/12,-(SUMIF($D$2:$EE$2,BJ$2-1,$D31:$EE31)/12)*(1+XLOOKUP(BJ$2,Assumptions!$C$94:$M$94,Assumptions!$C$98:$M$98))))</f>
        <v>-113.1828261</v>
      </c>
      <c r="BK31" s="49">
        <f t="array" ref="BK31">-(IF(BK$2=1,Assumptions!$X32/12,-(SUMIF($D$2:$EE$2,BK$2-1,$D31:$EE31)/12)*(1+XLOOKUP(BK$2,Assumptions!$C$94:$M$94,Assumptions!$C$98:$M$98))))</f>
        <v>-113.1828261</v>
      </c>
      <c r="BL31" s="49">
        <f t="array" ref="BL31">-(IF(BL$2=1,Assumptions!$X32/12,-(SUMIF($D$2:$EE$2,BL$2-1,$D31:$EE31)/12)*(1+XLOOKUP(BL$2,Assumptions!$C$94:$M$94,Assumptions!$C$98:$M$98))))</f>
        <v>-116.5783108</v>
      </c>
      <c r="BM31" s="49">
        <f t="array" ref="BM31">-(IF(BM$2=1,Assumptions!$X32/12,-(SUMIF($D$2:$EE$2,BM$2-1,$D31:$EE31)/12)*(1+XLOOKUP(BM$2,Assumptions!$C$94:$M$94,Assumptions!$C$98:$M$98))))</f>
        <v>-116.5783108</v>
      </c>
      <c r="BN31" s="49">
        <f t="array" ref="BN31">-(IF(BN$2=1,Assumptions!$X32/12,-(SUMIF($D$2:$EE$2,BN$2-1,$D31:$EE31)/12)*(1+XLOOKUP(BN$2,Assumptions!$C$94:$M$94,Assumptions!$C$98:$M$98))))</f>
        <v>-116.5783108</v>
      </c>
      <c r="BO31" s="49">
        <f t="array" ref="BO31">-(IF(BO$2=1,Assumptions!$X32/12,-(SUMIF($D$2:$EE$2,BO$2-1,$D31:$EE31)/12)*(1+XLOOKUP(BO$2,Assumptions!$C$94:$M$94,Assumptions!$C$98:$M$98))))</f>
        <v>-116.5783108</v>
      </c>
      <c r="BP31" s="49">
        <f t="array" ref="BP31">-(IF(BP$2=1,Assumptions!$X32/12,-(SUMIF($D$2:$EE$2,BP$2-1,$D31:$EE31)/12)*(1+XLOOKUP(BP$2,Assumptions!$C$94:$M$94,Assumptions!$C$98:$M$98))))</f>
        <v>-116.5783108</v>
      </c>
      <c r="BQ31" s="49">
        <f t="array" ref="BQ31">-(IF(BQ$2=1,Assumptions!$X32/12,-(SUMIF($D$2:$EE$2,BQ$2-1,$D31:$EE31)/12)*(1+XLOOKUP(BQ$2,Assumptions!$C$94:$M$94,Assumptions!$C$98:$M$98))))</f>
        <v>-116.5783108</v>
      </c>
      <c r="BR31" s="49">
        <f t="array" ref="BR31">-(IF(BR$2=1,Assumptions!$X32/12,-(SUMIF($D$2:$EE$2,BR$2-1,$D31:$EE31)/12)*(1+XLOOKUP(BR$2,Assumptions!$C$94:$M$94,Assumptions!$C$98:$M$98))))</f>
        <v>-116.5783108</v>
      </c>
      <c r="BS31" s="49">
        <f t="array" ref="BS31">-(IF(BS$2=1,Assumptions!$X32/12,-(SUMIF($D$2:$EE$2,BS$2-1,$D31:$EE31)/12)*(1+XLOOKUP(BS$2,Assumptions!$C$94:$M$94,Assumptions!$C$98:$M$98))))</f>
        <v>-116.5783108</v>
      </c>
      <c r="BT31" s="49">
        <f t="array" ref="BT31">-(IF(BT$2=1,Assumptions!$X32/12,-(SUMIF($D$2:$EE$2,BT$2-1,$D31:$EE31)/12)*(1+XLOOKUP(BT$2,Assumptions!$C$94:$M$94,Assumptions!$C$98:$M$98))))</f>
        <v>-116.5783108</v>
      </c>
      <c r="BU31" s="49">
        <f t="array" ref="BU31">-(IF(BU$2=1,Assumptions!$X32/12,-(SUMIF($D$2:$EE$2,BU$2-1,$D31:$EE31)/12)*(1+XLOOKUP(BU$2,Assumptions!$C$94:$M$94,Assumptions!$C$98:$M$98))))</f>
        <v>-116.5783108</v>
      </c>
      <c r="BV31" s="49">
        <f t="array" ref="BV31">-(IF(BV$2=1,Assumptions!$X32/12,-(SUMIF($D$2:$EE$2,BV$2-1,$D31:$EE31)/12)*(1+XLOOKUP(BV$2,Assumptions!$C$94:$M$94,Assumptions!$C$98:$M$98))))</f>
        <v>-116.5783108</v>
      </c>
      <c r="BW31" s="49">
        <f t="array" ref="BW31">-(IF(BW$2=1,Assumptions!$X32/12,-(SUMIF($D$2:$EE$2,BW$2-1,$D31:$EE31)/12)*(1+XLOOKUP(BW$2,Assumptions!$C$94:$M$94,Assumptions!$C$98:$M$98))))</f>
        <v>-116.5783108</v>
      </c>
      <c r="BX31" s="49">
        <f t="array" ref="BX31">-(IF(BX$2=1,Assumptions!$X32/12,-(SUMIF($D$2:$EE$2,BX$2-1,$D31:$EE31)/12)*(1+XLOOKUP(BX$2,Assumptions!$C$94:$M$94,Assumptions!$C$98:$M$98))))</f>
        <v>-120.0756602</v>
      </c>
      <c r="BY31" s="49">
        <f t="array" ref="BY31">-(IF(BY$2=1,Assumptions!$X32/12,-(SUMIF($D$2:$EE$2,BY$2-1,$D31:$EE31)/12)*(1+XLOOKUP(BY$2,Assumptions!$C$94:$M$94,Assumptions!$C$98:$M$98))))</f>
        <v>-120.0756602</v>
      </c>
      <c r="BZ31" s="49">
        <f t="array" ref="BZ31">-(IF(BZ$2=1,Assumptions!$X32/12,-(SUMIF($D$2:$EE$2,BZ$2-1,$D31:$EE31)/12)*(1+XLOOKUP(BZ$2,Assumptions!$C$94:$M$94,Assumptions!$C$98:$M$98))))</f>
        <v>-120.0756602</v>
      </c>
      <c r="CA31" s="49">
        <f t="array" ref="CA31">-(IF(CA$2=1,Assumptions!$X32/12,-(SUMIF($D$2:$EE$2,CA$2-1,$D31:$EE31)/12)*(1+XLOOKUP(CA$2,Assumptions!$C$94:$M$94,Assumptions!$C$98:$M$98))))</f>
        <v>-120.0756602</v>
      </c>
      <c r="CB31" s="49">
        <f t="array" ref="CB31">-(IF(CB$2=1,Assumptions!$X32/12,-(SUMIF($D$2:$EE$2,CB$2-1,$D31:$EE31)/12)*(1+XLOOKUP(CB$2,Assumptions!$C$94:$M$94,Assumptions!$C$98:$M$98))))</f>
        <v>-120.0756602</v>
      </c>
      <c r="CC31" s="49">
        <f t="array" ref="CC31">-(IF(CC$2=1,Assumptions!$X32/12,-(SUMIF($D$2:$EE$2,CC$2-1,$D31:$EE31)/12)*(1+XLOOKUP(CC$2,Assumptions!$C$94:$M$94,Assumptions!$C$98:$M$98))))</f>
        <v>-120.0756602</v>
      </c>
      <c r="CD31" s="49">
        <f t="array" ref="CD31">-(IF(CD$2=1,Assumptions!$X32/12,-(SUMIF($D$2:$EE$2,CD$2-1,$D31:$EE31)/12)*(1+XLOOKUP(CD$2,Assumptions!$C$94:$M$94,Assumptions!$C$98:$M$98))))</f>
        <v>-120.0756602</v>
      </c>
      <c r="CE31" s="49">
        <f t="array" ref="CE31">-(IF(CE$2=1,Assumptions!$X32/12,-(SUMIF($D$2:$EE$2,CE$2-1,$D31:$EE31)/12)*(1+XLOOKUP(CE$2,Assumptions!$C$94:$M$94,Assumptions!$C$98:$M$98))))</f>
        <v>-120.0756602</v>
      </c>
      <c r="CF31" s="49">
        <f t="array" ref="CF31">-(IF(CF$2=1,Assumptions!$X32/12,-(SUMIF($D$2:$EE$2,CF$2-1,$D31:$EE31)/12)*(1+XLOOKUP(CF$2,Assumptions!$C$94:$M$94,Assumptions!$C$98:$M$98))))</f>
        <v>-120.0756602</v>
      </c>
      <c r="CG31" s="49">
        <f t="array" ref="CG31">-(IF(CG$2=1,Assumptions!$X32/12,-(SUMIF($D$2:$EE$2,CG$2-1,$D31:$EE31)/12)*(1+XLOOKUP(CG$2,Assumptions!$C$94:$M$94,Assumptions!$C$98:$M$98))))</f>
        <v>-120.0756602</v>
      </c>
      <c r="CH31" s="49">
        <f t="array" ref="CH31">-(IF(CH$2=1,Assumptions!$X32/12,-(SUMIF($D$2:$EE$2,CH$2-1,$D31:$EE31)/12)*(1+XLOOKUP(CH$2,Assumptions!$C$94:$M$94,Assumptions!$C$98:$M$98))))</f>
        <v>-120.0756602</v>
      </c>
      <c r="CI31" s="49">
        <f t="array" ref="CI31">-(IF(CI$2=1,Assumptions!$X32/12,-(SUMIF($D$2:$EE$2,CI$2-1,$D31:$EE31)/12)*(1+XLOOKUP(CI$2,Assumptions!$C$94:$M$94,Assumptions!$C$98:$M$98))))</f>
        <v>-120.0756602</v>
      </c>
      <c r="CJ31" s="49">
        <f t="array" ref="CJ31">-(IF(CJ$2=1,Assumptions!$X32/12,-(SUMIF($D$2:$EE$2,CJ$2-1,$D31:$EE31)/12)*(1+XLOOKUP(CJ$2,Assumptions!$C$94:$M$94,Assumptions!$C$98:$M$98))))</f>
        <v>-123.67793</v>
      </c>
      <c r="CK31" s="49">
        <f t="array" ref="CK31">-(IF(CK$2=1,Assumptions!$X32/12,-(SUMIF($D$2:$EE$2,CK$2-1,$D31:$EE31)/12)*(1+XLOOKUP(CK$2,Assumptions!$C$94:$M$94,Assumptions!$C$98:$M$98))))</f>
        <v>-123.67793</v>
      </c>
      <c r="CL31" s="49">
        <f t="array" ref="CL31">-(IF(CL$2=1,Assumptions!$X32/12,-(SUMIF($D$2:$EE$2,CL$2-1,$D31:$EE31)/12)*(1+XLOOKUP(CL$2,Assumptions!$C$94:$M$94,Assumptions!$C$98:$M$98))))</f>
        <v>-123.67793</v>
      </c>
      <c r="CM31" s="49">
        <f t="array" ref="CM31">-(IF(CM$2=1,Assumptions!$X32/12,-(SUMIF($D$2:$EE$2,CM$2-1,$D31:$EE31)/12)*(1+XLOOKUP(CM$2,Assumptions!$C$94:$M$94,Assumptions!$C$98:$M$98))))</f>
        <v>-123.67793</v>
      </c>
      <c r="CN31" s="49">
        <f t="array" ref="CN31">-(IF(CN$2=1,Assumptions!$X32/12,-(SUMIF($D$2:$EE$2,CN$2-1,$D31:$EE31)/12)*(1+XLOOKUP(CN$2,Assumptions!$C$94:$M$94,Assumptions!$C$98:$M$98))))</f>
        <v>-123.67793</v>
      </c>
      <c r="CO31" s="49">
        <f t="array" ref="CO31">-(IF(CO$2=1,Assumptions!$X32/12,-(SUMIF($D$2:$EE$2,CO$2-1,$D31:$EE31)/12)*(1+XLOOKUP(CO$2,Assumptions!$C$94:$M$94,Assumptions!$C$98:$M$98))))</f>
        <v>-123.67793</v>
      </c>
      <c r="CP31" s="49">
        <f t="array" ref="CP31">-(IF(CP$2=1,Assumptions!$X32/12,-(SUMIF($D$2:$EE$2,CP$2-1,$D31:$EE31)/12)*(1+XLOOKUP(CP$2,Assumptions!$C$94:$M$94,Assumptions!$C$98:$M$98))))</f>
        <v>-123.67793</v>
      </c>
      <c r="CQ31" s="49">
        <f t="array" ref="CQ31">-(IF(CQ$2=1,Assumptions!$X32/12,-(SUMIF($D$2:$EE$2,CQ$2-1,$D31:$EE31)/12)*(1+XLOOKUP(CQ$2,Assumptions!$C$94:$M$94,Assumptions!$C$98:$M$98))))</f>
        <v>-123.67793</v>
      </c>
      <c r="CR31" s="49">
        <f t="array" ref="CR31">-(IF(CR$2=1,Assumptions!$X32/12,-(SUMIF($D$2:$EE$2,CR$2-1,$D31:$EE31)/12)*(1+XLOOKUP(CR$2,Assumptions!$C$94:$M$94,Assumptions!$C$98:$M$98))))</f>
        <v>-123.67793</v>
      </c>
      <c r="CS31" s="49">
        <f t="array" ref="CS31">-(IF(CS$2=1,Assumptions!$X32/12,-(SUMIF($D$2:$EE$2,CS$2-1,$D31:$EE31)/12)*(1+XLOOKUP(CS$2,Assumptions!$C$94:$M$94,Assumptions!$C$98:$M$98))))</f>
        <v>-123.67793</v>
      </c>
      <c r="CT31" s="49">
        <f t="array" ref="CT31">-(IF(CT$2=1,Assumptions!$X32/12,-(SUMIF($D$2:$EE$2,CT$2-1,$D31:$EE31)/12)*(1+XLOOKUP(CT$2,Assumptions!$C$94:$M$94,Assumptions!$C$98:$M$98))))</f>
        <v>-123.67793</v>
      </c>
      <c r="CU31" s="49">
        <f t="array" ref="CU31">-(IF(CU$2=1,Assumptions!$X32/12,-(SUMIF($D$2:$EE$2,CU$2-1,$D31:$EE31)/12)*(1+XLOOKUP(CU$2,Assumptions!$C$94:$M$94,Assumptions!$C$98:$M$98))))</f>
        <v>-123.67793</v>
      </c>
      <c r="CV31" s="49">
        <f t="array" ref="CV31">-(IF(CV$2=1,Assumptions!$X32/12,-(SUMIF($D$2:$EE$2,CV$2-1,$D31:$EE31)/12)*(1+XLOOKUP(CV$2,Assumptions!$C$94:$M$94,Assumptions!$C$98:$M$98))))</f>
        <v>-127.3882679</v>
      </c>
      <c r="CW31" s="49">
        <f t="array" ref="CW31">-(IF(CW$2=1,Assumptions!$X32/12,-(SUMIF($D$2:$EE$2,CW$2-1,$D31:$EE31)/12)*(1+XLOOKUP(CW$2,Assumptions!$C$94:$M$94,Assumptions!$C$98:$M$98))))</f>
        <v>-127.3882679</v>
      </c>
      <c r="CX31" s="49">
        <f t="array" ref="CX31">-(IF(CX$2=1,Assumptions!$X32/12,-(SUMIF($D$2:$EE$2,CX$2-1,$D31:$EE31)/12)*(1+XLOOKUP(CX$2,Assumptions!$C$94:$M$94,Assumptions!$C$98:$M$98))))</f>
        <v>-127.3882679</v>
      </c>
      <c r="CY31" s="49">
        <f t="array" ref="CY31">-(IF(CY$2=1,Assumptions!$X32/12,-(SUMIF($D$2:$EE$2,CY$2-1,$D31:$EE31)/12)*(1+XLOOKUP(CY$2,Assumptions!$C$94:$M$94,Assumptions!$C$98:$M$98))))</f>
        <v>-127.3882679</v>
      </c>
      <c r="CZ31" s="49">
        <f t="array" ref="CZ31">-(IF(CZ$2=1,Assumptions!$X32/12,-(SUMIF($D$2:$EE$2,CZ$2-1,$D31:$EE31)/12)*(1+XLOOKUP(CZ$2,Assumptions!$C$94:$M$94,Assumptions!$C$98:$M$98))))</f>
        <v>-127.3882679</v>
      </c>
      <c r="DA31" s="49">
        <f t="array" ref="DA31">-(IF(DA$2=1,Assumptions!$X32/12,-(SUMIF($D$2:$EE$2,DA$2-1,$D31:$EE31)/12)*(1+XLOOKUP(DA$2,Assumptions!$C$94:$M$94,Assumptions!$C$98:$M$98))))</f>
        <v>-127.3882679</v>
      </c>
      <c r="DB31" s="49">
        <f t="array" ref="DB31">-(IF(DB$2=1,Assumptions!$X32/12,-(SUMIF($D$2:$EE$2,DB$2-1,$D31:$EE31)/12)*(1+XLOOKUP(DB$2,Assumptions!$C$94:$M$94,Assumptions!$C$98:$M$98))))</f>
        <v>-127.3882679</v>
      </c>
      <c r="DC31" s="49">
        <f t="array" ref="DC31">-(IF(DC$2=1,Assumptions!$X32/12,-(SUMIF($D$2:$EE$2,DC$2-1,$D31:$EE31)/12)*(1+XLOOKUP(DC$2,Assumptions!$C$94:$M$94,Assumptions!$C$98:$M$98))))</f>
        <v>-127.3882679</v>
      </c>
      <c r="DD31" s="49">
        <f t="array" ref="DD31">-(IF(DD$2=1,Assumptions!$X32/12,-(SUMIF($D$2:$EE$2,DD$2-1,$D31:$EE31)/12)*(1+XLOOKUP(DD$2,Assumptions!$C$94:$M$94,Assumptions!$C$98:$M$98))))</f>
        <v>-127.3882679</v>
      </c>
      <c r="DE31" s="49">
        <f t="array" ref="DE31">-(IF(DE$2=1,Assumptions!$X32/12,-(SUMIF($D$2:$EE$2,DE$2-1,$D31:$EE31)/12)*(1+XLOOKUP(DE$2,Assumptions!$C$94:$M$94,Assumptions!$C$98:$M$98))))</f>
        <v>-127.3882679</v>
      </c>
      <c r="DF31" s="49">
        <f t="array" ref="DF31">-(IF(DF$2=1,Assumptions!$X32/12,-(SUMIF($D$2:$EE$2,DF$2-1,$D31:$EE31)/12)*(1+XLOOKUP(DF$2,Assumptions!$C$94:$M$94,Assumptions!$C$98:$M$98))))</f>
        <v>-127.3882679</v>
      </c>
      <c r="DG31" s="49">
        <f t="array" ref="DG31">-(IF(DG$2=1,Assumptions!$X32/12,-(SUMIF($D$2:$EE$2,DG$2-1,$D31:$EE31)/12)*(1+XLOOKUP(DG$2,Assumptions!$C$94:$M$94,Assumptions!$C$98:$M$98))))</f>
        <v>-127.3882679</v>
      </c>
      <c r="DH31" s="49">
        <f t="array" ref="DH31">-(IF(DH$2=1,Assumptions!$X32/12,-(SUMIF($D$2:$EE$2,DH$2-1,$D31:$EE31)/12)*(1+XLOOKUP(DH$2,Assumptions!$C$94:$M$94,Assumptions!$C$98:$M$98))))</f>
        <v>-131.2099159</v>
      </c>
      <c r="DI31" s="49">
        <f t="array" ref="DI31">-(IF(DI$2=1,Assumptions!$X32/12,-(SUMIF($D$2:$EE$2,DI$2-1,$D31:$EE31)/12)*(1+XLOOKUP(DI$2,Assumptions!$C$94:$M$94,Assumptions!$C$98:$M$98))))</f>
        <v>-131.2099159</v>
      </c>
      <c r="DJ31" s="49">
        <f t="array" ref="DJ31">-(IF(DJ$2=1,Assumptions!$X32/12,-(SUMIF($D$2:$EE$2,DJ$2-1,$D31:$EE31)/12)*(1+XLOOKUP(DJ$2,Assumptions!$C$94:$M$94,Assumptions!$C$98:$M$98))))</f>
        <v>-131.2099159</v>
      </c>
      <c r="DK31" s="49">
        <f t="array" ref="DK31">-(IF(DK$2=1,Assumptions!$X32/12,-(SUMIF($D$2:$EE$2,DK$2-1,$D31:$EE31)/12)*(1+XLOOKUP(DK$2,Assumptions!$C$94:$M$94,Assumptions!$C$98:$M$98))))</f>
        <v>-131.2099159</v>
      </c>
      <c r="DL31" s="49">
        <f t="array" ref="DL31">-(IF(DL$2=1,Assumptions!$X32/12,-(SUMIF($D$2:$EE$2,DL$2-1,$D31:$EE31)/12)*(1+XLOOKUP(DL$2,Assumptions!$C$94:$M$94,Assumptions!$C$98:$M$98))))</f>
        <v>-131.2099159</v>
      </c>
      <c r="DM31" s="49">
        <f t="array" ref="DM31">-(IF(DM$2=1,Assumptions!$X32/12,-(SUMIF($D$2:$EE$2,DM$2-1,$D31:$EE31)/12)*(1+XLOOKUP(DM$2,Assumptions!$C$94:$M$94,Assumptions!$C$98:$M$98))))</f>
        <v>-131.2099159</v>
      </c>
      <c r="DN31" s="49">
        <f t="array" ref="DN31">-(IF(DN$2=1,Assumptions!$X32/12,-(SUMIF($D$2:$EE$2,DN$2-1,$D31:$EE31)/12)*(1+XLOOKUP(DN$2,Assumptions!$C$94:$M$94,Assumptions!$C$98:$M$98))))</f>
        <v>-131.2099159</v>
      </c>
      <c r="DO31" s="49">
        <f t="array" ref="DO31">-(IF(DO$2=1,Assumptions!$X32/12,-(SUMIF($D$2:$EE$2,DO$2-1,$D31:$EE31)/12)*(1+XLOOKUP(DO$2,Assumptions!$C$94:$M$94,Assumptions!$C$98:$M$98))))</f>
        <v>-131.2099159</v>
      </c>
      <c r="DP31" s="49">
        <f t="array" ref="DP31">-(IF(DP$2=1,Assumptions!$X32/12,-(SUMIF($D$2:$EE$2,DP$2-1,$D31:$EE31)/12)*(1+XLOOKUP(DP$2,Assumptions!$C$94:$M$94,Assumptions!$C$98:$M$98))))</f>
        <v>-131.2099159</v>
      </c>
      <c r="DQ31" s="49">
        <f t="array" ref="DQ31">-(IF(DQ$2=1,Assumptions!$X32/12,-(SUMIF($D$2:$EE$2,DQ$2-1,$D31:$EE31)/12)*(1+XLOOKUP(DQ$2,Assumptions!$C$94:$M$94,Assumptions!$C$98:$M$98))))</f>
        <v>-131.2099159</v>
      </c>
      <c r="DR31" s="49">
        <f t="array" ref="DR31">-(IF(DR$2=1,Assumptions!$X32/12,-(SUMIF($D$2:$EE$2,DR$2-1,$D31:$EE31)/12)*(1+XLOOKUP(DR$2,Assumptions!$C$94:$M$94,Assumptions!$C$98:$M$98))))</f>
        <v>-131.2099159</v>
      </c>
      <c r="DS31" s="49">
        <f t="array" ref="DS31">-(IF(DS$2=1,Assumptions!$X32/12,-(SUMIF($D$2:$EE$2,DS$2-1,$D31:$EE31)/12)*(1+XLOOKUP(DS$2,Assumptions!$C$94:$M$94,Assumptions!$C$98:$M$98))))</f>
        <v>-131.2099159</v>
      </c>
      <c r="DT31" s="49">
        <f t="array" ref="DT31">-(IF(DT$2=1,Assumptions!$X32/12,-(SUMIF($D$2:$EE$2,DT$2-1,$D31:$EE31)/12)*(1+XLOOKUP(DT$2,Assumptions!$C$94:$M$94,Assumptions!$C$98:$M$98))))</f>
        <v>-135.1462134</v>
      </c>
      <c r="DU31" s="49">
        <f t="array" ref="DU31">-(IF(DU$2=1,Assumptions!$X32/12,-(SUMIF($D$2:$EE$2,DU$2-1,$D31:$EE31)/12)*(1+XLOOKUP(DU$2,Assumptions!$C$94:$M$94,Assumptions!$C$98:$M$98))))</f>
        <v>-135.1462134</v>
      </c>
      <c r="DV31" s="49">
        <f t="array" ref="DV31">-(IF(DV$2=1,Assumptions!$X32/12,-(SUMIF($D$2:$EE$2,DV$2-1,$D31:$EE31)/12)*(1+XLOOKUP(DV$2,Assumptions!$C$94:$M$94,Assumptions!$C$98:$M$98))))</f>
        <v>-135.1462134</v>
      </c>
      <c r="DW31" s="49">
        <f t="array" ref="DW31">-(IF(DW$2=1,Assumptions!$X32/12,-(SUMIF($D$2:$EE$2,DW$2-1,$D31:$EE31)/12)*(1+XLOOKUP(DW$2,Assumptions!$C$94:$M$94,Assumptions!$C$98:$M$98))))</f>
        <v>-135.1462134</v>
      </c>
      <c r="DX31" s="49">
        <f t="array" ref="DX31">-(IF(DX$2=1,Assumptions!$X32/12,-(SUMIF($D$2:$EE$2,DX$2-1,$D31:$EE31)/12)*(1+XLOOKUP(DX$2,Assumptions!$C$94:$M$94,Assumptions!$C$98:$M$98))))</f>
        <v>-135.1462134</v>
      </c>
      <c r="DY31" s="49">
        <f t="array" ref="DY31">-(IF(DY$2=1,Assumptions!$X32/12,-(SUMIF($D$2:$EE$2,DY$2-1,$D31:$EE31)/12)*(1+XLOOKUP(DY$2,Assumptions!$C$94:$M$94,Assumptions!$C$98:$M$98))))</f>
        <v>-135.1462134</v>
      </c>
      <c r="DZ31" s="49">
        <f t="array" ref="DZ31">-(IF(DZ$2=1,Assumptions!$X32/12,-(SUMIF($D$2:$EE$2,DZ$2-1,$D31:$EE31)/12)*(1+XLOOKUP(DZ$2,Assumptions!$C$94:$M$94,Assumptions!$C$98:$M$98))))</f>
        <v>-135.1462134</v>
      </c>
      <c r="EA31" s="49">
        <f t="array" ref="EA31">-(IF(EA$2=1,Assumptions!$X32/12,-(SUMIF($D$2:$EE$2,EA$2-1,$D31:$EE31)/12)*(1+XLOOKUP(EA$2,Assumptions!$C$94:$M$94,Assumptions!$C$98:$M$98))))</f>
        <v>-135.1462134</v>
      </c>
      <c r="EB31" s="49">
        <f t="array" ref="EB31">-(IF(EB$2=1,Assumptions!$X32/12,-(SUMIF($D$2:$EE$2,EB$2-1,$D31:$EE31)/12)*(1+XLOOKUP(EB$2,Assumptions!$C$94:$M$94,Assumptions!$C$98:$M$98))))</f>
        <v>-135.1462134</v>
      </c>
      <c r="EC31" s="49">
        <f t="array" ref="EC31">-(IF(EC$2=1,Assumptions!$X32/12,-(SUMIF($D$2:$EE$2,EC$2-1,$D31:$EE31)/12)*(1+XLOOKUP(EC$2,Assumptions!$C$94:$M$94,Assumptions!$C$98:$M$98))))</f>
        <v>-135.1462134</v>
      </c>
      <c r="ED31" s="49">
        <f t="array" ref="ED31">-(IF(ED$2=1,Assumptions!$X32/12,-(SUMIF($D$2:$EE$2,ED$2-1,$D31:$EE31)/12)*(1+XLOOKUP(ED$2,Assumptions!$C$94:$M$94,Assumptions!$C$98:$M$98))))</f>
        <v>-135.1462134</v>
      </c>
      <c r="EE31" s="49">
        <f t="array" ref="EE31">-(IF(EE$2=1,Assumptions!$X32/12,-(SUMIF($D$2:$EE$2,EE$2-1,$D31:$EE31)/12)*(1+XLOOKUP(EE$2,Assumptions!$C$94:$M$94,Assumptions!$C$98:$M$98))))</f>
        <v>-135.1462134</v>
      </c>
    </row>
    <row r="32" ht="15.75" customHeight="1">
      <c r="A32" s="1"/>
      <c r="B32" s="1"/>
      <c r="C32" s="1" t="str">
        <f>Assumptions!J33</f>
        <v>Alarm Services</v>
      </c>
      <c r="D32" s="49">
        <f t="array" ref="D32">-(IF(D$2=1,Assumptions!$X33/12,-(SUMIF($D$2:$EE$2,D$2-1,$D32:$EE32)/12)*(1+XLOOKUP(D$2,Assumptions!$C$94:$M$94,Assumptions!$C$98:$M$98))))</f>
        <v>-303.8276833</v>
      </c>
      <c r="E32" s="49">
        <f t="array" ref="E32">-(IF(E$2=1,Assumptions!$X33/12,-(SUMIF($D$2:$EE$2,E$2-1,$D32:$EE32)/12)*(1+XLOOKUP(E$2,Assumptions!$C$94:$M$94,Assumptions!$C$98:$M$98))))</f>
        <v>-303.8276833</v>
      </c>
      <c r="F32" s="49">
        <f t="array" ref="F32">-(IF(F$2=1,Assumptions!$X33/12,-(SUMIF($D$2:$EE$2,F$2-1,$D32:$EE32)/12)*(1+XLOOKUP(F$2,Assumptions!$C$94:$M$94,Assumptions!$C$98:$M$98))))</f>
        <v>-303.8276833</v>
      </c>
      <c r="G32" s="49">
        <f t="array" ref="G32">-(IF(G$2=1,Assumptions!$X33/12,-(SUMIF($D$2:$EE$2,G$2-1,$D32:$EE32)/12)*(1+XLOOKUP(G$2,Assumptions!$C$94:$M$94,Assumptions!$C$98:$M$98))))</f>
        <v>-303.8276833</v>
      </c>
      <c r="H32" s="49">
        <f t="array" ref="H32">-(IF(H$2=1,Assumptions!$X33/12,-(SUMIF($D$2:$EE$2,H$2-1,$D32:$EE32)/12)*(1+XLOOKUP(H$2,Assumptions!$C$94:$M$94,Assumptions!$C$98:$M$98))))</f>
        <v>-303.8276833</v>
      </c>
      <c r="I32" s="49">
        <f t="array" ref="I32">-(IF(I$2=1,Assumptions!$X33/12,-(SUMIF($D$2:$EE$2,I$2-1,$D32:$EE32)/12)*(1+XLOOKUP(I$2,Assumptions!$C$94:$M$94,Assumptions!$C$98:$M$98))))</f>
        <v>-303.8276833</v>
      </c>
      <c r="J32" s="49">
        <f t="array" ref="J32">-(IF(J$2=1,Assumptions!$X33/12,-(SUMIF($D$2:$EE$2,J$2-1,$D32:$EE32)/12)*(1+XLOOKUP(J$2,Assumptions!$C$94:$M$94,Assumptions!$C$98:$M$98))))</f>
        <v>-303.8276833</v>
      </c>
      <c r="K32" s="49">
        <f t="array" ref="K32">-(IF(K$2=1,Assumptions!$X33/12,-(SUMIF($D$2:$EE$2,K$2-1,$D32:$EE32)/12)*(1+XLOOKUP(K$2,Assumptions!$C$94:$M$94,Assumptions!$C$98:$M$98))))</f>
        <v>-303.8276833</v>
      </c>
      <c r="L32" s="49">
        <f t="array" ref="L32">-(IF(L$2=1,Assumptions!$X33/12,-(SUMIF($D$2:$EE$2,L$2-1,$D32:$EE32)/12)*(1+XLOOKUP(L$2,Assumptions!$C$94:$M$94,Assumptions!$C$98:$M$98))))</f>
        <v>-303.8276833</v>
      </c>
      <c r="M32" s="49">
        <f t="array" ref="M32">-(IF(M$2=1,Assumptions!$X33/12,-(SUMIF($D$2:$EE$2,M$2-1,$D32:$EE32)/12)*(1+XLOOKUP(M$2,Assumptions!$C$94:$M$94,Assumptions!$C$98:$M$98))))</f>
        <v>-303.8276833</v>
      </c>
      <c r="N32" s="49">
        <f t="array" ref="N32">-(IF(N$2=1,Assumptions!$X33/12,-(SUMIF($D$2:$EE$2,N$2-1,$D32:$EE32)/12)*(1+XLOOKUP(N$2,Assumptions!$C$94:$M$94,Assumptions!$C$98:$M$98))))</f>
        <v>-303.8276833</v>
      </c>
      <c r="O32" s="49">
        <f t="array" ref="O32">-(IF(O$2=1,Assumptions!$X33/12,-(SUMIF($D$2:$EE$2,O$2-1,$D32:$EE32)/12)*(1+XLOOKUP(O$2,Assumptions!$C$94:$M$94,Assumptions!$C$98:$M$98))))</f>
        <v>-303.8276833</v>
      </c>
      <c r="P32" s="49">
        <f t="array" ref="P32">-(IF(P$2=1,Assumptions!$X33/12,-(SUMIF($D$2:$EE$2,P$2-1,$D32:$EE32)/12)*(1+XLOOKUP(P$2,Assumptions!$C$94:$M$94,Assumptions!$C$98:$M$98))))</f>
        <v>-312.9425138</v>
      </c>
      <c r="Q32" s="49">
        <f t="array" ref="Q32">-(IF(Q$2=1,Assumptions!$X33/12,-(SUMIF($D$2:$EE$2,Q$2-1,$D32:$EE32)/12)*(1+XLOOKUP(Q$2,Assumptions!$C$94:$M$94,Assumptions!$C$98:$M$98))))</f>
        <v>-312.9425138</v>
      </c>
      <c r="R32" s="49">
        <f t="array" ref="R32">-(IF(R$2=1,Assumptions!$X33/12,-(SUMIF($D$2:$EE$2,R$2-1,$D32:$EE32)/12)*(1+XLOOKUP(R$2,Assumptions!$C$94:$M$94,Assumptions!$C$98:$M$98))))</f>
        <v>-312.9425138</v>
      </c>
      <c r="S32" s="49">
        <f t="array" ref="S32">-(IF(S$2=1,Assumptions!$X33/12,-(SUMIF($D$2:$EE$2,S$2-1,$D32:$EE32)/12)*(1+XLOOKUP(S$2,Assumptions!$C$94:$M$94,Assumptions!$C$98:$M$98))))</f>
        <v>-312.9425138</v>
      </c>
      <c r="T32" s="49">
        <f t="array" ref="T32">-(IF(T$2=1,Assumptions!$X33/12,-(SUMIF($D$2:$EE$2,T$2-1,$D32:$EE32)/12)*(1+XLOOKUP(T$2,Assumptions!$C$94:$M$94,Assumptions!$C$98:$M$98))))</f>
        <v>-312.9425138</v>
      </c>
      <c r="U32" s="49">
        <f t="array" ref="U32">-(IF(U$2=1,Assumptions!$X33/12,-(SUMIF($D$2:$EE$2,U$2-1,$D32:$EE32)/12)*(1+XLOOKUP(U$2,Assumptions!$C$94:$M$94,Assumptions!$C$98:$M$98))))</f>
        <v>-312.9425138</v>
      </c>
      <c r="V32" s="49">
        <f t="array" ref="V32">-(IF(V$2=1,Assumptions!$X33/12,-(SUMIF($D$2:$EE$2,V$2-1,$D32:$EE32)/12)*(1+XLOOKUP(V$2,Assumptions!$C$94:$M$94,Assumptions!$C$98:$M$98))))</f>
        <v>-312.9425138</v>
      </c>
      <c r="W32" s="49">
        <f t="array" ref="W32">-(IF(W$2=1,Assumptions!$X33/12,-(SUMIF($D$2:$EE$2,W$2-1,$D32:$EE32)/12)*(1+XLOOKUP(W$2,Assumptions!$C$94:$M$94,Assumptions!$C$98:$M$98))))</f>
        <v>-312.9425138</v>
      </c>
      <c r="X32" s="49">
        <f t="array" ref="X32">-(IF(X$2=1,Assumptions!$X33/12,-(SUMIF($D$2:$EE$2,X$2-1,$D32:$EE32)/12)*(1+XLOOKUP(X$2,Assumptions!$C$94:$M$94,Assumptions!$C$98:$M$98))))</f>
        <v>-312.9425138</v>
      </c>
      <c r="Y32" s="49">
        <f t="array" ref="Y32">-(IF(Y$2=1,Assumptions!$X33/12,-(SUMIF($D$2:$EE$2,Y$2-1,$D32:$EE32)/12)*(1+XLOOKUP(Y$2,Assumptions!$C$94:$M$94,Assumptions!$C$98:$M$98))))</f>
        <v>-312.9425138</v>
      </c>
      <c r="Z32" s="49">
        <f t="array" ref="Z32">-(IF(Z$2=1,Assumptions!$X33/12,-(SUMIF($D$2:$EE$2,Z$2-1,$D32:$EE32)/12)*(1+XLOOKUP(Z$2,Assumptions!$C$94:$M$94,Assumptions!$C$98:$M$98))))</f>
        <v>-312.9425138</v>
      </c>
      <c r="AA32" s="49">
        <f t="array" ref="AA32">-(IF(AA$2=1,Assumptions!$X33/12,-(SUMIF($D$2:$EE$2,AA$2-1,$D32:$EE32)/12)*(1+XLOOKUP(AA$2,Assumptions!$C$94:$M$94,Assumptions!$C$98:$M$98))))</f>
        <v>-312.9425138</v>
      </c>
      <c r="AB32" s="49">
        <f t="array" ref="AB32">-(IF(AB$2=1,Assumptions!$X33/12,-(SUMIF($D$2:$EE$2,AB$2-1,$D32:$EE32)/12)*(1+XLOOKUP(AB$2,Assumptions!$C$94:$M$94,Assumptions!$C$98:$M$98))))</f>
        <v>-322.3307892</v>
      </c>
      <c r="AC32" s="49">
        <f t="array" ref="AC32">-(IF(AC$2=1,Assumptions!$X33/12,-(SUMIF($D$2:$EE$2,AC$2-1,$D32:$EE32)/12)*(1+XLOOKUP(AC$2,Assumptions!$C$94:$M$94,Assumptions!$C$98:$M$98))))</f>
        <v>-322.3307892</v>
      </c>
      <c r="AD32" s="49">
        <f t="array" ref="AD32">-(IF(AD$2=1,Assumptions!$X33/12,-(SUMIF($D$2:$EE$2,AD$2-1,$D32:$EE32)/12)*(1+XLOOKUP(AD$2,Assumptions!$C$94:$M$94,Assumptions!$C$98:$M$98))))</f>
        <v>-322.3307892</v>
      </c>
      <c r="AE32" s="49">
        <f t="array" ref="AE32">-(IF(AE$2=1,Assumptions!$X33/12,-(SUMIF($D$2:$EE$2,AE$2-1,$D32:$EE32)/12)*(1+XLOOKUP(AE$2,Assumptions!$C$94:$M$94,Assumptions!$C$98:$M$98))))</f>
        <v>-322.3307892</v>
      </c>
      <c r="AF32" s="49">
        <f t="array" ref="AF32">-(IF(AF$2=1,Assumptions!$X33/12,-(SUMIF($D$2:$EE$2,AF$2-1,$D32:$EE32)/12)*(1+XLOOKUP(AF$2,Assumptions!$C$94:$M$94,Assumptions!$C$98:$M$98))))</f>
        <v>-322.3307892</v>
      </c>
      <c r="AG32" s="49">
        <f t="array" ref="AG32">-(IF(AG$2=1,Assumptions!$X33/12,-(SUMIF($D$2:$EE$2,AG$2-1,$D32:$EE32)/12)*(1+XLOOKUP(AG$2,Assumptions!$C$94:$M$94,Assumptions!$C$98:$M$98))))</f>
        <v>-322.3307892</v>
      </c>
      <c r="AH32" s="49">
        <f t="array" ref="AH32">-(IF(AH$2=1,Assumptions!$X33/12,-(SUMIF($D$2:$EE$2,AH$2-1,$D32:$EE32)/12)*(1+XLOOKUP(AH$2,Assumptions!$C$94:$M$94,Assumptions!$C$98:$M$98))))</f>
        <v>-322.3307892</v>
      </c>
      <c r="AI32" s="49">
        <f t="array" ref="AI32">-(IF(AI$2=1,Assumptions!$X33/12,-(SUMIF($D$2:$EE$2,AI$2-1,$D32:$EE32)/12)*(1+XLOOKUP(AI$2,Assumptions!$C$94:$M$94,Assumptions!$C$98:$M$98))))</f>
        <v>-322.3307892</v>
      </c>
      <c r="AJ32" s="49">
        <f t="array" ref="AJ32">-(IF(AJ$2=1,Assumptions!$X33/12,-(SUMIF($D$2:$EE$2,AJ$2-1,$D32:$EE32)/12)*(1+XLOOKUP(AJ$2,Assumptions!$C$94:$M$94,Assumptions!$C$98:$M$98))))</f>
        <v>-322.3307892</v>
      </c>
      <c r="AK32" s="49">
        <f t="array" ref="AK32">-(IF(AK$2=1,Assumptions!$X33/12,-(SUMIF($D$2:$EE$2,AK$2-1,$D32:$EE32)/12)*(1+XLOOKUP(AK$2,Assumptions!$C$94:$M$94,Assumptions!$C$98:$M$98))))</f>
        <v>-322.3307892</v>
      </c>
      <c r="AL32" s="49">
        <f t="array" ref="AL32">-(IF(AL$2=1,Assumptions!$X33/12,-(SUMIF($D$2:$EE$2,AL$2-1,$D32:$EE32)/12)*(1+XLOOKUP(AL$2,Assumptions!$C$94:$M$94,Assumptions!$C$98:$M$98))))</f>
        <v>-322.3307892</v>
      </c>
      <c r="AM32" s="49">
        <f t="array" ref="AM32">-(IF(AM$2=1,Assumptions!$X33/12,-(SUMIF($D$2:$EE$2,AM$2-1,$D32:$EE32)/12)*(1+XLOOKUP(AM$2,Assumptions!$C$94:$M$94,Assumptions!$C$98:$M$98))))</f>
        <v>-322.3307892</v>
      </c>
      <c r="AN32" s="49">
        <f t="array" ref="AN32">-(IF(AN$2=1,Assumptions!$X33/12,-(SUMIF($D$2:$EE$2,AN$2-1,$D32:$EE32)/12)*(1+XLOOKUP(AN$2,Assumptions!$C$94:$M$94,Assumptions!$C$98:$M$98))))</f>
        <v>-332.0007129</v>
      </c>
      <c r="AO32" s="49">
        <f t="array" ref="AO32">-(IF(AO$2=1,Assumptions!$X33/12,-(SUMIF($D$2:$EE$2,AO$2-1,$D32:$EE32)/12)*(1+XLOOKUP(AO$2,Assumptions!$C$94:$M$94,Assumptions!$C$98:$M$98))))</f>
        <v>-332.0007129</v>
      </c>
      <c r="AP32" s="49">
        <f t="array" ref="AP32">-(IF(AP$2=1,Assumptions!$X33/12,-(SUMIF($D$2:$EE$2,AP$2-1,$D32:$EE32)/12)*(1+XLOOKUP(AP$2,Assumptions!$C$94:$M$94,Assumptions!$C$98:$M$98))))</f>
        <v>-332.0007129</v>
      </c>
      <c r="AQ32" s="49">
        <f t="array" ref="AQ32">-(IF(AQ$2=1,Assumptions!$X33/12,-(SUMIF($D$2:$EE$2,AQ$2-1,$D32:$EE32)/12)*(1+XLOOKUP(AQ$2,Assumptions!$C$94:$M$94,Assumptions!$C$98:$M$98))))</f>
        <v>-332.0007129</v>
      </c>
      <c r="AR32" s="49">
        <f t="array" ref="AR32">-(IF(AR$2=1,Assumptions!$X33/12,-(SUMIF($D$2:$EE$2,AR$2-1,$D32:$EE32)/12)*(1+XLOOKUP(AR$2,Assumptions!$C$94:$M$94,Assumptions!$C$98:$M$98))))</f>
        <v>-332.0007129</v>
      </c>
      <c r="AS32" s="49">
        <f t="array" ref="AS32">-(IF(AS$2=1,Assumptions!$X33/12,-(SUMIF($D$2:$EE$2,AS$2-1,$D32:$EE32)/12)*(1+XLOOKUP(AS$2,Assumptions!$C$94:$M$94,Assumptions!$C$98:$M$98))))</f>
        <v>-332.0007129</v>
      </c>
      <c r="AT32" s="49">
        <f t="array" ref="AT32">-(IF(AT$2=1,Assumptions!$X33/12,-(SUMIF($D$2:$EE$2,AT$2-1,$D32:$EE32)/12)*(1+XLOOKUP(AT$2,Assumptions!$C$94:$M$94,Assumptions!$C$98:$M$98))))</f>
        <v>-332.0007129</v>
      </c>
      <c r="AU32" s="49">
        <f t="array" ref="AU32">-(IF(AU$2=1,Assumptions!$X33/12,-(SUMIF($D$2:$EE$2,AU$2-1,$D32:$EE32)/12)*(1+XLOOKUP(AU$2,Assumptions!$C$94:$M$94,Assumptions!$C$98:$M$98))))</f>
        <v>-332.0007129</v>
      </c>
      <c r="AV32" s="49">
        <f t="array" ref="AV32">-(IF(AV$2=1,Assumptions!$X33/12,-(SUMIF($D$2:$EE$2,AV$2-1,$D32:$EE32)/12)*(1+XLOOKUP(AV$2,Assumptions!$C$94:$M$94,Assumptions!$C$98:$M$98))))</f>
        <v>-332.0007129</v>
      </c>
      <c r="AW32" s="49">
        <f t="array" ref="AW32">-(IF(AW$2=1,Assumptions!$X33/12,-(SUMIF($D$2:$EE$2,AW$2-1,$D32:$EE32)/12)*(1+XLOOKUP(AW$2,Assumptions!$C$94:$M$94,Assumptions!$C$98:$M$98))))</f>
        <v>-332.0007129</v>
      </c>
      <c r="AX32" s="49">
        <f t="array" ref="AX32">-(IF(AX$2=1,Assumptions!$X33/12,-(SUMIF($D$2:$EE$2,AX$2-1,$D32:$EE32)/12)*(1+XLOOKUP(AX$2,Assumptions!$C$94:$M$94,Assumptions!$C$98:$M$98))))</f>
        <v>-332.0007129</v>
      </c>
      <c r="AY32" s="49">
        <f t="array" ref="AY32">-(IF(AY$2=1,Assumptions!$X33/12,-(SUMIF($D$2:$EE$2,AY$2-1,$D32:$EE32)/12)*(1+XLOOKUP(AY$2,Assumptions!$C$94:$M$94,Assumptions!$C$98:$M$98))))</f>
        <v>-332.0007129</v>
      </c>
      <c r="AZ32" s="49">
        <f t="array" ref="AZ32">-(IF(AZ$2=1,Assumptions!$X33/12,-(SUMIF($D$2:$EE$2,AZ$2-1,$D32:$EE32)/12)*(1+XLOOKUP(AZ$2,Assumptions!$C$94:$M$94,Assumptions!$C$98:$M$98))))</f>
        <v>-341.9607343</v>
      </c>
      <c r="BA32" s="49">
        <f t="array" ref="BA32">-(IF(BA$2=1,Assumptions!$X33/12,-(SUMIF($D$2:$EE$2,BA$2-1,$D32:$EE32)/12)*(1+XLOOKUP(BA$2,Assumptions!$C$94:$M$94,Assumptions!$C$98:$M$98))))</f>
        <v>-341.9607343</v>
      </c>
      <c r="BB32" s="49">
        <f t="array" ref="BB32">-(IF(BB$2=1,Assumptions!$X33/12,-(SUMIF($D$2:$EE$2,BB$2-1,$D32:$EE32)/12)*(1+XLOOKUP(BB$2,Assumptions!$C$94:$M$94,Assumptions!$C$98:$M$98))))</f>
        <v>-341.9607343</v>
      </c>
      <c r="BC32" s="49">
        <f t="array" ref="BC32">-(IF(BC$2=1,Assumptions!$X33/12,-(SUMIF($D$2:$EE$2,BC$2-1,$D32:$EE32)/12)*(1+XLOOKUP(BC$2,Assumptions!$C$94:$M$94,Assumptions!$C$98:$M$98))))</f>
        <v>-341.9607343</v>
      </c>
      <c r="BD32" s="49">
        <f t="array" ref="BD32">-(IF(BD$2=1,Assumptions!$X33/12,-(SUMIF($D$2:$EE$2,BD$2-1,$D32:$EE32)/12)*(1+XLOOKUP(BD$2,Assumptions!$C$94:$M$94,Assumptions!$C$98:$M$98))))</f>
        <v>-341.9607343</v>
      </c>
      <c r="BE32" s="49">
        <f t="array" ref="BE32">-(IF(BE$2=1,Assumptions!$X33/12,-(SUMIF($D$2:$EE$2,BE$2-1,$D32:$EE32)/12)*(1+XLOOKUP(BE$2,Assumptions!$C$94:$M$94,Assumptions!$C$98:$M$98))))</f>
        <v>-341.9607343</v>
      </c>
      <c r="BF32" s="49">
        <f t="array" ref="BF32">-(IF(BF$2=1,Assumptions!$X33/12,-(SUMIF($D$2:$EE$2,BF$2-1,$D32:$EE32)/12)*(1+XLOOKUP(BF$2,Assumptions!$C$94:$M$94,Assumptions!$C$98:$M$98))))</f>
        <v>-341.9607343</v>
      </c>
      <c r="BG32" s="49">
        <f t="array" ref="BG32">-(IF(BG$2=1,Assumptions!$X33/12,-(SUMIF($D$2:$EE$2,BG$2-1,$D32:$EE32)/12)*(1+XLOOKUP(BG$2,Assumptions!$C$94:$M$94,Assumptions!$C$98:$M$98))))</f>
        <v>-341.9607343</v>
      </c>
      <c r="BH32" s="49">
        <f t="array" ref="BH32">-(IF(BH$2=1,Assumptions!$X33/12,-(SUMIF($D$2:$EE$2,BH$2-1,$D32:$EE32)/12)*(1+XLOOKUP(BH$2,Assumptions!$C$94:$M$94,Assumptions!$C$98:$M$98))))</f>
        <v>-341.9607343</v>
      </c>
      <c r="BI32" s="49">
        <f t="array" ref="BI32">-(IF(BI$2=1,Assumptions!$X33/12,-(SUMIF($D$2:$EE$2,BI$2-1,$D32:$EE32)/12)*(1+XLOOKUP(BI$2,Assumptions!$C$94:$M$94,Assumptions!$C$98:$M$98))))</f>
        <v>-341.9607343</v>
      </c>
      <c r="BJ32" s="49">
        <f t="array" ref="BJ32">-(IF(BJ$2=1,Assumptions!$X33/12,-(SUMIF($D$2:$EE$2,BJ$2-1,$D32:$EE32)/12)*(1+XLOOKUP(BJ$2,Assumptions!$C$94:$M$94,Assumptions!$C$98:$M$98))))</f>
        <v>-341.9607343</v>
      </c>
      <c r="BK32" s="49">
        <f t="array" ref="BK32">-(IF(BK$2=1,Assumptions!$X33/12,-(SUMIF($D$2:$EE$2,BK$2-1,$D32:$EE32)/12)*(1+XLOOKUP(BK$2,Assumptions!$C$94:$M$94,Assumptions!$C$98:$M$98))))</f>
        <v>-341.9607343</v>
      </c>
      <c r="BL32" s="49">
        <f t="array" ref="BL32">-(IF(BL$2=1,Assumptions!$X33/12,-(SUMIF($D$2:$EE$2,BL$2-1,$D32:$EE32)/12)*(1+XLOOKUP(BL$2,Assumptions!$C$94:$M$94,Assumptions!$C$98:$M$98))))</f>
        <v>-352.2195563</v>
      </c>
      <c r="BM32" s="49">
        <f t="array" ref="BM32">-(IF(BM$2=1,Assumptions!$X33/12,-(SUMIF($D$2:$EE$2,BM$2-1,$D32:$EE32)/12)*(1+XLOOKUP(BM$2,Assumptions!$C$94:$M$94,Assumptions!$C$98:$M$98))))</f>
        <v>-352.2195563</v>
      </c>
      <c r="BN32" s="49">
        <f t="array" ref="BN32">-(IF(BN$2=1,Assumptions!$X33/12,-(SUMIF($D$2:$EE$2,BN$2-1,$D32:$EE32)/12)*(1+XLOOKUP(BN$2,Assumptions!$C$94:$M$94,Assumptions!$C$98:$M$98))))</f>
        <v>-352.2195563</v>
      </c>
      <c r="BO32" s="49">
        <f t="array" ref="BO32">-(IF(BO$2=1,Assumptions!$X33/12,-(SUMIF($D$2:$EE$2,BO$2-1,$D32:$EE32)/12)*(1+XLOOKUP(BO$2,Assumptions!$C$94:$M$94,Assumptions!$C$98:$M$98))))</f>
        <v>-352.2195563</v>
      </c>
      <c r="BP32" s="49">
        <f t="array" ref="BP32">-(IF(BP$2=1,Assumptions!$X33/12,-(SUMIF($D$2:$EE$2,BP$2-1,$D32:$EE32)/12)*(1+XLOOKUP(BP$2,Assumptions!$C$94:$M$94,Assumptions!$C$98:$M$98))))</f>
        <v>-352.2195563</v>
      </c>
      <c r="BQ32" s="49">
        <f t="array" ref="BQ32">-(IF(BQ$2=1,Assumptions!$X33/12,-(SUMIF($D$2:$EE$2,BQ$2-1,$D32:$EE32)/12)*(1+XLOOKUP(BQ$2,Assumptions!$C$94:$M$94,Assumptions!$C$98:$M$98))))</f>
        <v>-352.2195563</v>
      </c>
      <c r="BR32" s="49">
        <f t="array" ref="BR32">-(IF(BR$2=1,Assumptions!$X33/12,-(SUMIF($D$2:$EE$2,BR$2-1,$D32:$EE32)/12)*(1+XLOOKUP(BR$2,Assumptions!$C$94:$M$94,Assumptions!$C$98:$M$98))))</f>
        <v>-352.2195563</v>
      </c>
      <c r="BS32" s="49">
        <f t="array" ref="BS32">-(IF(BS$2=1,Assumptions!$X33/12,-(SUMIF($D$2:$EE$2,BS$2-1,$D32:$EE32)/12)*(1+XLOOKUP(BS$2,Assumptions!$C$94:$M$94,Assumptions!$C$98:$M$98))))</f>
        <v>-352.2195563</v>
      </c>
      <c r="BT32" s="49">
        <f t="array" ref="BT32">-(IF(BT$2=1,Assumptions!$X33/12,-(SUMIF($D$2:$EE$2,BT$2-1,$D32:$EE32)/12)*(1+XLOOKUP(BT$2,Assumptions!$C$94:$M$94,Assumptions!$C$98:$M$98))))</f>
        <v>-352.2195563</v>
      </c>
      <c r="BU32" s="49">
        <f t="array" ref="BU32">-(IF(BU$2=1,Assumptions!$X33/12,-(SUMIF($D$2:$EE$2,BU$2-1,$D32:$EE32)/12)*(1+XLOOKUP(BU$2,Assumptions!$C$94:$M$94,Assumptions!$C$98:$M$98))))</f>
        <v>-352.2195563</v>
      </c>
      <c r="BV32" s="49">
        <f t="array" ref="BV32">-(IF(BV$2=1,Assumptions!$X33/12,-(SUMIF($D$2:$EE$2,BV$2-1,$D32:$EE32)/12)*(1+XLOOKUP(BV$2,Assumptions!$C$94:$M$94,Assumptions!$C$98:$M$98))))</f>
        <v>-352.2195563</v>
      </c>
      <c r="BW32" s="49">
        <f t="array" ref="BW32">-(IF(BW$2=1,Assumptions!$X33/12,-(SUMIF($D$2:$EE$2,BW$2-1,$D32:$EE32)/12)*(1+XLOOKUP(BW$2,Assumptions!$C$94:$M$94,Assumptions!$C$98:$M$98))))</f>
        <v>-352.2195563</v>
      </c>
      <c r="BX32" s="49">
        <f t="array" ref="BX32">-(IF(BX$2=1,Assumptions!$X33/12,-(SUMIF($D$2:$EE$2,BX$2-1,$D32:$EE32)/12)*(1+XLOOKUP(BX$2,Assumptions!$C$94:$M$94,Assumptions!$C$98:$M$98))))</f>
        <v>-362.786143</v>
      </c>
      <c r="BY32" s="49">
        <f t="array" ref="BY32">-(IF(BY$2=1,Assumptions!$X33/12,-(SUMIF($D$2:$EE$2,BY$2-1,$D32:$EE32)/12)*(1+XLOOKUP(BY$2,Assumptions!$C$94:$M$94,Assumptions!$C$98:$M$98))))</f>
        <v>-362.786143</v>
      </c>
      <c r="BZ32" s="49">
        <f t="array" ref="BZ32">-(IF(BZ$2=1,Assumptions!$X33/12,-(SUMIF($D$2:$EE$2,BZ$2-1,$D32:$EE32)/12)*(1+XLOOKUP(BZ$2,Assumptions!$C$94:$M$94,Assumptions!$C$98:$M$98))))</f>
        <v>-362.786143</v>
      </c>
      <c r="CA32" s="49">
        <f t="array" ref="CA32">-(IF(CA$2=1,Assumptions!$X33/12,-(SUMIF($D$2:$EE$2,CA$2-1,$D32:$EE32)/12)*(1+XLOOKUP(CA$2,Assumptions!$C$94:$M$94,Assumptions!$C$98:$M$98))))</f>
        <v>-362.786143</v>
      </c>
      <c r="CB32" s="49">
        <f t="array" ref="CB32">-(IF(CB$2=1,Assumptions!$X33/12,-(SUMIF($D$2:$EE$2,CB$2-1,$D32:$EE32)/12)*(1+XLOOKUP(CB$2,Assumptions!$C$94:$M$94,Assumptions!$C$98:$M$98))))</f>
        <v>-362.786143</v>
      </c>
      <c r="CC32" s="49">
        <f t="array" ref="CC32">-(IF(CC$2=1,Assumptions!$X33/12,-(SUMIF($D$2:$EE$2,CC$2-1,$D32:$EE32)/12)*(1+XLOOKUP(CC$2,Assumptions!$C$94:$M$94,Assumptions!$C$98:$M$98))))</f>
        <v>-362.786143</v>
      </c>
      <c r="CD32" s="49">
        <f t="array" ref="CD32">-(IF(CD$2=1,Assumptions!$X33/12,-(SUMIF($D$2:$EE$2,CD$2-1,$D32:$EE32)/12)*(1+XLOOKUP(CD$2,Assumptions!$C$94:$M$94,Assumptions!$C$98:$M$98))))</f>
        <v>-362.786143</v>
      </c>
      <c r="CE32" s="49">
        <f t="array" ref="CE32">-(IF(CE$2=1,Assumptions!$X33/12,-(SUMIF($D$2:$EE$2,CE$2-1,$D32:$EE32)/12)*(1+XLOOKUP(CE$2,Assumptions!$C$94:$M$94,Assumptions!$C$98:$M$98))))</f>
        <v>-362.786143</v>
      </c>
      <c r="CF32" s="49">
        <f t="array" ref="CF32">-(IF(CF$2=1,Assumptions!$X33/12,-(SUMIF($D$2:$EE$2,CF$2-1,$D32:$EE32)/12)*(1+XLOOKUP(CF$2,Assumptions!$C$94:$M$94,Assumptions!$C$98:$M$98))))</f>
        <v>-362.786143</v>
      </c>
      <c r="CG32" s="49">
        <f t="array" ref="CG32">-(IF(CG$2=1,Assumptions!$X33/12,-(SUMIF($D$2:$EE$2,CG$2-1,$D32:$EE32)/12)*(1+XLOOKUP(CG$2,Assumptions!$C$94:$M$94,Assumptions!$C$98:$M$98))))</f>
        <v>-362.786143</v>
      </c>
      <c r="CH32" s="49">
        <f t="array" ref="CH32">-(IF(CH$2=1,Assumptions!$X33/12,-(SUMIF($D$2:$EE$2,CH$2-1,$D32:$EE32)/12)*(1+XLOOKUP(CH$2,Assumptions!$C$94:$M$94,Assumptions!$C$98:$M$98))))</f>
        <v>-362.786143</v>
      </c>
      <c r="CI32" s="49">
        <f t="array" ref="CI32">-(IF(CI$2=1,Assumptions!$X33/12,-(SUMIF($D$2:$EE$2,CI$2-1,$D32:$EE32)/12)*(1+XLOOKUP(CI$2,Assumptions!$C$94:$M$94,Assumptions!$C$98:$M$98))))</f>
        <v>-362.786143</v>
      </c>
      <c r="CJ32" s="49">
        <f t="array" ref="CJ32">-(IF(CJ$2=1,Assumptions!$X33/12,-(SUMIF($D$2:$EE$2,CJ$2-1,$D32:$EE32)/12)*(1+XLOOKUP(CJ$2,Assumptions!$C$94:$M$94,Assumptions!$C$98:$M$98))))</f>
        <v>-373.6697273</v>
      </c>
      <c r="CK32" s="49">
        <f t="array" ref="CK32">-(IF(CK$2=1,Assumptions!$X33/12,-(SUMIF($D$2:$EE$2,CK$2-1,$D32:$EE32)/12)*(1+XLOOKUP(CK$2,Assumptions!$C$94:$M$94,Assumptions!$C$98:$M$98))))</f>
        <v>-373.6697273</v>
      </c>
      <c r="CL32" s="49">
        <f t="array" ref="CL32">-(IF(CL$2=1,Assumptions!$X33/12,-(SUMIF($D$2:$EE$2,CL$2-1,$D32:$EE32)/12)*(1+XLOOKUP(CL$2,Assumptions!$C$94:$M$94,Assumptions!$C$98:$M$98))))</f>
        <v>-373.6697273</v>
      </c>
      <c r="CM32" s="49">
        <f t="array" ref="CM32">-(IF(CM$2=1,Assumptions!$X33/12,-(SUMIF($D$2:$EE$2,CM$2-1,$D32:$EE32)/12)*(1+XLOOKUP(CM$2,Assumptions!$C$94:$M$94,Assumptions!$C$98:$M$98))))</f>
        <v>-373.6697273</v>
      </c>
      <c r="CN32" s="49">
        <f t="array" ref="CN32">-(IF(CN$2=1,Assumptions!$X33/12,-(SUMIF($D$2:$EE$2,CN$2-1,$D32:$EE32)/12)*(1+XLOOKUP(CN$2,Assumptions!$C$94:$M$94,Assumptions!$C$98:$M$98))))</f>
        <v>-373.6697273</v>
      </c>
      <c r="CO32" s="49">
        <f t="array" ref="CO32">-(IF(CO$2=1,Assumptions!$X33/12,-(SUMIF($D$2:$EE$2,CO$2-1,$D32:$EE32)/12)*(1+XLOOKUP(CO$2,Assumptions!$C$94:$M$94,Assumptions!$C$98:$M$98))))</f>
        <v>-373.6697273</v>
      </c>
      <c r="CP32" s="49">
        <f t="array" ref="CP32">-(IF(CP$2=1,Assumptions!$X33/12,-(SUMIF($D$2:$EE$2,CP$2-1,$D32:$EE32)/12)*(1+XLOOKUP(CP$2,Assumptions!$C$94:$M$94,Assumptions!$C$98:$M$98))))</f>
        <v>-373.6697273</v>
      </c>
      <c r="CQ32" s="49">
        <f t="array" ref="CQ32">-(IF(CQ$2=1,Assumptions!$X33/12,-(SUMIF($D$2:$EE$2,CQ$2-1,$D32:$EE32)/12)*(1+XLOOKUP(CQ$2,Assumptions!$C$94:$M$94,Assumptions!$C$98:$M$98))))</f>
        <v>-373.6697273</v>
      </c>
      <c r="CR32" s="49">
        <f t="array" ref="CR32">-(IF(CR$2=1,Assumptions!$X33/12,-(SUMIF($D$2:$EE$2,CR$2-1,$D32:$EE32)/12)*(1+XLOOKUP(CR$2,Assumptions!$C$94:$M$94,Assumptions!$C$98:$M$98))))</f>
        <v>-373.6697273</v>
      </c>
      <c r="CS32" s="49">
        <f t="array" ref="CS32">-(IF(CS$2=1,Assumptions!$X33/12,-(SUMIF($D$2:$EE$2,CS$2-1,$D32:$EE32)/12)*(1+XLOOKUP(CS$2,Assumptions!$C$94:$M$94,Assumptions!$C$98:$M$98))))</f>
        <v>-373.6697273</v>
      </c>
      <c r="CT32" s="49">
        <f t="array" ref="CT32">-(IF(CT$2=1,Assumptions!$X33/12,-(SUMIF($D$2:$EE$2,CT$2-1,$D32:$EE32)/12)*(1+XLOOKUP(CT$2,Assumptions!$C$94:$M$94,Assumptions!$C$98:$M$98))))</f>
        <v>-373.6697273</v>
      </c>
      <c r="CU32" s="49">
        <f t="array" ref="CU32">-(IF(CU$2=1,Assumptions!$X33/12,-(SUMIF($D$2:$EE$2,CU$2-1,$D32:$EE32)/12)*(1+XLOOKUP(CU$2,Assumptions!$C$94:$M$94,Assumptions!$C$98:$M$98))))</f>
        <v>-373.6697273</v>
      </c>
      <c r="CV32" s="49">
        <f t="array" ref="CV32">-(IF(CV$2=1,Assumptions!$X33/12,-(SUMIF($D$2:$EE$2,CV$2-1,$D32:$EE32)/12)*(1+XLOOKUP(CV$2,Assumptions!$C$94:$M$94,Assumptions!$C$98:$M$98))))</f>
        <v>-384.8798191</v>
      </c>
      <c r="CW32" s="49">
        <f t="array" ref="CW32">-(IF(CW$2=1,Assumptions!$X33/12,-(SUMIF($D$2:$EE$2,CW$2-1,$D32:$EE32)/12)*(1+XLOOKUP(CW$2,Assumptions!$C$94:$M$94,Assumptions!$C$98:$M$98))))</f>
        <v>-384.8798191</v>
      </c>
      <c r="CX32" s="49">
        <f t="array" ref="CX32">-(IF(CX$2=1,Assumptions!$X33/12,-(SUMIF($D$2:$EE$2,CX$2-1,$D32:$EE32)/12)*(1+XLOOKUP(CX$2,Assumptions!$C$94:$M$94,Assumptions!$C$98:$M$98))))</f>
        <v>-384.8798191</v>
      </c>
      <c r="CY32" s="49">
        <f t="array" ref="CY32">-(IF(CY$2=1,Assumptions!$X33/12,-(SUMIF($D$2:$EE$2,CY$2-1,$D32:$EE32)/12)*(1+XLOOKUP(CY$2,Assumptions!$C$94:$M$94,Assumptions!$C$98:$M$98))))</f>
        <v>-384.8798191</v>
      </c>
      <c r="CZ32" s="49">
        <f t="array" ref="CZ32">-(IF(CZ$2=1,Assumptions!$X33/12,-(SUMIF($D$2:$EE$2,CZ$2-1,$D32:$EE32)/12)*(1+XLOOKUP(CZ$2,Assumptions!$C$94:$M$94,Assumptions!$C$98:$M$98))))</f>
        <v>-384.8798191</v>
      </c>
      <c r="DA32" s="49">
        <f t="array" ref="DA32">-(IF(DA$2=1,Assumptions!$X33/12,-(SUMIF($D$2:$EE$2,DA$2-1,$D32:$EE32)/12)*(1+XLOOKUP(DA$2,Assumptions!$C$94:$M$94,Assumptions!$C$98:$M$98))))</f>
        <v>-384.8798191</v>
      </c>
      <c r="DB32" s="49">
        <f t="array" ref="DB32">-(IF(DB$2=1,Assumptions!$X33/12,-(SUMIF($D$2:$EE$2,DB$2-1,$D32:$EE32)/12)*(1+XLOOKUP(DB$2,Assumptions!$C$94:$M$94,Assumptions!$C$98:$M$98))))</f>
        <v>-384.8798191</v>
      </c>
      <c r="DC32" s="49">
        <f t="array" ref="DC32">-(IF(DC$2=1,Assumptions!$X33/12,-(SUMIF($D$2:$EE$2,DC$2-1,$D32:$EE32)/12)*(1+XLOOKUP(DC$2,Assumptions!$C$94:$M$94,Assumptions!$C$98:$M$98))))</f>
        <v>-384.8798191</v>
      </c>
      <c r="DD32" s="49">
        <f t="array" ref="DD32">-(IF(DD$2=1,Assumptions!$X33/12,-(SUMIF($D$2:$EE$2,DD$2-1,$D32:$EE32)/12)*(1+XLOOKUP(DD$2,Assumptions!$C$94:$M$94,Assumptions!$C$98:$M$98))))</f>
        <v>-384.8798191</v>
      </c>
      <c r="DE32" s="49">
        <f t="array" ref="DE32">-(IF(DE$2=1,Assumptions!$X33/12,-(SUMIF($D$2:$EE$2,DE$2-1,$D32:$EE32)/12)*(1+XLOOKUP(DE$2,Assumptions!$C$94:$M$94,Assumptions!$C$98:$M$98))))</f>
        <v>-384.8798191</v>
      </c>
      <c r="DF32" s="49">
        <f t="array" ref="DF32">-(IF(DF$2=1,Assumptions!$X33/12,-(SUMIF($D$2:$EE$2,DF$2-1,$D32:$EE32)/12)*(1+XLOOKUP(DF$2,Assumptions!$C$94:$M$94,Assumptions!$C$98:$M$98))))</f>
        <v>-384.8798191</v>
      </c>
      <c r="DG32" s="49">
        <f t="array" ref="DG32">-(IF(DG$2=1,Assumptions!$X33/12,-(SUMIF($D$2:$EE$2,DG$2-1,$D32:$EE32)/12)*(1+XLOOKUP(DG$2,Assumptions!$C$94:$M$94,Assumptions!$C$98:$M$98))))</f>
        <v>-384.8798191</v>
      </c>
      <c r="DH32" s="49">
        <f t="array" ref="DH32">-(IF(DH$2=1,Assumptions!$X33/12,-(SUMIF($D$2:$EE$2,DH$2-1,$D32:$EE32)/12)*(1+XLOOKUP(DH$2,Assumptions!$C$94:$M$94,Assumptions!$C$98:$M$98))))</f>
        <v>-396.4262137</v>
      </c>
      <c r="DI32" s="49">
        <f t="array" ref="DI32">-(IF(DI$2=1,Assumptions!$X33/12,-(SUMIF($D$2:$EE$2,DI$2-1,$D32:$EE32)/12)*(1+XLOOKUP(DI$2,Assumptions!$C$94:$M$94,Assumptions!$C$98:$M$98))))</f>
        <v>-396.4262137</v>
      </c>
      <c r="DJ32" s="49">
        <f t="array" ref="DJ32">-(IF(DJ$2=1,Assumptions!$X33/12,-(SUMIF($D$2:$EE$2,DJ$2-1,$D32:$EE32)/12)*(1+XLOOKUP(DJ$2,Assumptions!$C$94:$M$94,Assumptions!$C$98:$M$98))))</f>
        <v>-396.4262137</v>
      </c>
      <c r="DK32" s="49">
        <f t="array" ref="DK32">-(IF(DK$2=1,Assumptions!$X33/12,-(SUMIF($D$2:$EE$2,DK$2-1,$D32:$EE32)/12)*(1+XLOOKUP(DK$2,Assumptions!$C$94:$M$94,Assumptions!$C$98:$M$98))))</f>
        <v>-396.4262137</v>
      </c>
      <c r="DL32" s="49">
        <f t="array" ref="DL32">-(IF(DL$2=1,Assumptions!$X33/12,-(SUMIF($D$2:$EE$2,DL$2-1,$D32:$EE32)/12)*(1+XLOOKUP(DL$2,Assumptions!$C$94:$M$94,Assumptions!$C$98:$M$98))))</f>
        <v>-396.4262137</v>
      </c>
      <c r="DM32" s="49">
        <f t="array" ref="DM32">-(IF(DM$2=1,Assumptions!$X33/12,-(SUMIF($D$2:$EE$2,DM$2-1,$D32:$EE32)/12)*(1+XLOOKUP(DM$2,Assumptions!$C$94:$M$94,Assumptions!$C$98:$M$98))))</f>
        <v>-396.4262137</v>
      </c>
      <c r="DN32" s="49">
        <f t="array" ref="DN32">-(IF(DN$2=1,Assumptions!$X33/12,-(SUMIF($D$2:$EE$2,DN$2-1,$D32:$EE32)/12)*(1+XLOOKUP(DN$2,Assumptions!$C$94:$M$94,Assumptions!$C$98:$M$98))))</f>
        <v>-396.4262137</v>
      </c>
      <c r="DO32" s="49">
        <f t="array" ref="DO32">-(IF(DO$2=1,Assumptions!$X33/12,-(SUMIF($D$2:$EE$2,DO$2-1,$D32:$EE32)/12)*(1+XLOOKUP(DO$2,Assumptions!$C$94:$M$94,Assumptions!$C$98:$M$98))))</f>
        <v>-396.4262137</v>
      </c>
      <c r="DP32" s="49">
        <f t="array" ref="DP32">-(IF(DP$2=1,Assumptions!$X33/12,-(SUMIF($D$2:$EE$2,DP$2-1,$D32:$EE32)/12)*(1+XLOOKUP(DP$2,Assumptions!$C$94:$M$94,Assumptions!$C$98:$M$98))))</f>
        <v>-396.4262137</v>
      </c>
      <c r="DQ32" s="49">
        <f t="array" ref="DQ32">-(IF(DQ$2=1,Assumptions!$X33/12,-(SUMIF($D$2:$EE$2,DQ$2-1,$D32:$EE32)/12)*(1+XLOOKUP(DQ$2,Assumptions!$C$94:$M$94,Assumptions!$C$98:$M$98))))</f>
        <v>-396.4262137</v>
      </c>
      <c r="DR32" s="49">
        <f t="array" ref="DR32">-(IF(DR$2=1,Assumptions!$X33/12,-(SUMIF($D$2:$EE$2,DR$2-1,$D32:$EE32)/12)*(1+XLOOKUP(DR$2,Assumptions!$C$94:$M$94,Assumptions!$C$98:$M$98))))</f>
        <v>-396.4262137</v>
      </c>
      <c r="DS32" s="49">
        <f t="array" ref="DS32">-(IF(DS$2=1,Assumptions!$X33/12,-(SUMIF($D$2:$EE$2,DS$2-1,$D32:$EE32)/12)*(1+XLOOKUP(DS$2,Assumptions!$C$94:$M$94,Assumptions!$C$98:$M$98))))</f>
        <v>-396.4262137</v>
      </c>
      <c r="DT32" s="49">
        <f t="array" ref="DT32">-(IF(DT$2=1,Assumptions!$X33/12,-(SUMIF($D$2:$EE$2,DT$2-1,$D32:$EE32)/12)*(1+XLOOKUP(DT$2,Assumptions!$C$94:$M$94,Assumptions!$C$98:$M$98))))</f>
        <v>-408.3190001</v>
      </c>
      <c r="DU32" s="49">
        <f t="array" ref="DU32">-(IF(DU$2=1,Assumptions!$X33/12,-(SUMIF($D$2:$EE$2,DU$2-1,$D32:$EE32)/12)*(1+XLOOKUP(DU$2,Assumptions!$C$94:$M$94,Assumptions!$C$98:$M$98))))</f>
        <v>-408.3190001</v>
      </c>
      <c r="DV32" s="49">
        <f t="array" ref="DV32">-(IF(DV$2=1,Assumptions!$X33/12,-(SUMIF($D$2:$EE$2,DV$2-1,$D32:$EE32)/12)*(1+XLOOKUP(DV$2,Assumptions!$C$94:$M$94,Assumptions!$C$98:$M$98))))</f>
        <v>-408.3190001</v>
      </c>
      <c r="DW32" s="49">
        <f t="array" ref="DW32">-(IF(DW$2=1,Assumptions!$X33/12,-(SUMIF($D$2:$EE$2,DW$2-1,$D32:$EE32)/12)*(1+XLOOKUP(DW$2,Assumptions!$C$94:$M$94,Assumptions!$C$98:$M$98))))</f>
        <v>-408.3190001</v>
      </c>
      <c r="DX32" s="49">
        <f t="array" ref="DX32">-(IF(DX$2=1,Assumptions!$X33/12,-(SUMIF($D$2:$EE$2,DX$2-1,$D32:$EE32)/12)*(1+XLOOKUP(DX$2,Assumptions!$C$94:$M$94,Assumptions!$C$98:$M$98))))</f>
        <v>-408.3190001</v>
      </c>
      <c r="DY32" s="49">
        <f t="array" ref="DY32">-(IF(DY$2=1,Assumptions!$X33/12,-(SUMIF($D$2:$EE$2,DY$2-1,$D32:$EE32)/12)*(1+XLOOKUP(DY$2,Assumptions!$C$94:$M$94,Assumptions!$C$98:$M$98))))</f>
        <v>-408.3190001</v>
      </c>
      <c r="DZ32" s="49">
        <f t="array" ref="DZ32">-(IF(DZ$2=1,Assumptions!$X33/12,-(SUMIF($D$2:$EE$2,DZ$2-1,$D32:$EE32)/12)*(1+XLOOKUP(DZ$2,Assumptions!$C$94:$M$94,Assumptions!$C$98:$M$98))))</f>
        <v>-408.3190001</v>
      </c>
      <c r="EA32" s="49">
        <f t="array" ref="EA32">-(IF(EA$2=1,Assumptions!$X33/12,-(SUMIF($D$2:$EE$2,EA$2-1,$D32:$EE32)/12)*(1+XLOOKUP(EA$2,Assumptions!$C$94:$M$94,Assumptions!$C$98:$M$98))))</f>
        <v>-408.3190001</v>
      </c>
      <c r="EB32" s="49">
        <f t="array" ref="EB32">-(IF(EB$2=1,Assumptions!$X33/12,-(SUMIF($D$2:$EE$2,EB$2-1,$D32:$EE32)/12)*(1+XLOOKUP(EB$2,Assumptions!$C$94:$M$94,Assumptions!$C$98:$M$98))))</f>
        <v>-408.3190001</v>
      </c>
      <c r="EC32" s="49">
        <f t="array" ref="EC32">-(IF(EC$2=1,Assumptions!$X33/12,-(SUMIF($D$2:$EE$2,EC$2-1,$D32:$EE32)/12)*(1+XLOOKUP(EC$2,Assumptions!$C$94:$M$94,Assumptions!$C$98:$M$98))))</f>
        <v>-408.3190001</v>
      </c>
      <c r="ED32" s="49">
        <f t="array" ref="ED32">-(IF(ED$2=1,Assumptions!$X33/12,-(SUMIF($D$2:$EE$2,ED$2-1,$D32:$EE32)/12)*(1+XLOOKUP(ED$2,Assumptions!$C$94:$M$94,Assumptions!$C$98:$M$98))))</f>
        <v>-408.3190001</v>
      </c>
      <c r="EE32" s="49">
        <f t="array" ref="EE32">-(IF(EE$2=1,Assumptions!$X33/12,-(SUMIF($D$2:$EE$2,EE$2-1,$D32:$EE32)/12)*(1+XLOOKUP(EE$2,Assumptions!$C$94:$M$94,Assumptions!$C$98:$M$98))))</f>
        <v>-408.3190001</v>
      </c>
    </row>
    <row r="33" ht="15.75" customHeight="1">
      <c r="A33" s="1"/>
      <c r="B33" s="1"/>
      <c r="C33" s="1" t="str">
        <f>Assumptions!J34</f>
        <v>Tax</v>
      </c>
      <c r="D33" s="49">
        <f t="array" ref="D33">-(IF(D$2=1,Assumptions!$X34/12,-(SUMIF($D$2:$EE$2,D$2-1,$D33:$EE33)/12)*(1+XLOOKUP(D$2,Assumptions!$C$94:$M$94,Assumptions!$C$98:$M$98))))</f>
        <v>-4901.735833</v>
      </c>
      <c r="E33" s="49">
        <f t="array" ref="E33">-(IF(E$2=1,Assumptions!$X34/12,-(SUMIF($D$2:$EE$2,E$2-1,$D33:$EE33)/12)*(1+XLOOKUP(E$2,Assumptions!$C$94:$M$94,Assumptions!$C$98:$M$98))))</f>
        <v>-4901.735833</v>
      </c>
      <c r="F33" s="49">
        <f t="array" ref="F33">-(IF(F$2=1,Assumptions!$X34/12,-(SUMIF($D$2:$EE$2,F$2-1,$D33:$EE33)/12)*(1+XLOOKUP(F$2,Assumptions!$C$94:$M$94,Assumptions!$C$98:$M$98))))</f>
        <v>-4901.735833</v>
      </c>
      <c r="G33" s="49">
        <f t="array" ref="G33">-(IF(G$2=1,Assumptions!$X34/12,-(SUMIF($D$2:$EE$2,G$2-1,$D33:$EE33)/12)*(1+XLOOKUP(G$2,Assumptions!$C$94:$M$94,Assumptions!$C$98:$M$98))))</f>
        <v>-4901.735833</v>
      </c>
      <c r="H33" s="49">
        <f t="array" ref="H33">-(IF(H$2=1,Assumptions!$X34/12,-(SUMIF($D$2:$EE$2,H$2-1,$D33:$EE33)/12)*(1+XLOOKUP(H$2,Assumptions!$C$94:$M$94,Assumptions!$C$98:$M$98))))</f>
        <v>-4901.735833</v>
      </c>
      <c r="I33" s="49">
        <f t="array" ref="I33">-(IF(I$2=1,Assumptions!$X34/12,-(SUMIF($D$2:$EE$2,I$2-1,$D33:$EE33)/12)*(1+XLOOKUP(I$2,Assumptions!$C$94:$M$94,Assumptions!$C$98:$M$98))))</f>
        <v>-4901.735833</v>
      </c>
      <c r="J33" s="49">
        <f t="array" ref="J33">-(IF(J$2=1,Assumptions!$X34/12,-(SUMIF($D$2:$EE$2,J$2-1,$D33:$EE33)/12)*(1+XLOOKUP(J$2,Assumptions!$C$94:$M$94,Assumptions!$C$98:$M$98))))</f>
        <v>-4901.735833</v>
      </c>
      <c r="K33" s="49">
        <f t="array" ref="K33">-(IF(K$2=1,Assumptions!$X34/12,-(SUMIF($D$2:$EE$2,K$2-1,$D33:$EE33)/12)*(1+XLOOKUP(K$2,Assumptions!$C$94:$M$94,Assumptions!$C$98:$M$98))))</f>
        <v>-4901.735833</v>
      </c>
      <c r="L33" s="49">
        <f t="array" ref="L33">-(IF(L$2=1,Assumptions!$X34/12,-(SUMIF($D$2:$EE$2,L$2-1,$D33:$EE33)/12)*(1+XLOOKUP(L$2,Assumptions!$C$94:$M$94,Assumptions!$C$98:$M$98))))</f>
        <v>-4901.735833</v>
      </c>
      <c r="M33" s="49">
        <f t="array" ref="M33">-(IF(M$2=1,Assumptions!$X34/12,-(SUMIF($D$2:$EE$2,M$2-1,$D33:$EE33)/12)*(1+XLOOKUP(M$2,Assumptions!$C$94:$M$94,Assumptions!$C$98:$M$98))))</f>
        <v>-4901.735833</v>
      </c>
      <c r="N33" s="49">
        <f t="array" ref="N33">-(IF(N$2=1,Assumptions!$X34/12,-(SUMIF($D$2:$EE$2,N$2-1,$D33:$EE33)/12)*(1+XLOOKUP(N$2,Assumptions!$C$94:$M$94,Assumptions!$C$98:$M$98))))</f>
        <v>-4901.735833</v>
      </c>
      <c r="O33" s="49">
        <f t="array" ref="O33">-(IF(O$2=1,Assumptions!$X34/12,-(SUMIF($D$2:$EE$2,O$2-1,$D33:$EE33)/12)*(1+XLOOKUP(O$2,Assumptions!$C$94:$M$94,Assumptions!$C$98:$M$98))))</f>
        <v>-4901.735833</v>
      </c>
      <c r="P33" s="49">
        <f t="array" ref="P33">-(IF(P$2=1,Assumptions!$X34/12,-(SUMIF($D$2:$EE$2,P$2-1,$D33:$EE33)/12)*(1+XLOOKUP(P$2,Assumptions!$C$94:$M$94,Assumptions!$C$98:$M$98))))</f>
        <v>-5048.787908</v>
      </c>
      <c r="Q33" s="49">
        <f t="array" ref="Q33">-(IF(Q$2=1,Assumptions!$X34/12,-(SUMIF($D$2:$EE$2,Q$2-1,$D33:$EE33)/12)*(1+XLOOKUP(Q$2,Assumptions!$C$94:$M$94,Assumptions!$C$98:$M$98))))</f>
        <v>-5048.787908</v>
      </c>
      <c r="R33" s="49">
        <f t="array" ref="R33">-(IF(R$2=1,Assumptions!$X34/12,-(SUMIF($D$2:$EE$2,R$2-1,$D33:$EE33)/12)*(1+XLOOKUP(R$2,Assumptions!$C$94:$M$94,Assumptions!$C$98:$M$98))))</f>
        <v>-5048.787908</v>
      </c>
      <c r="S33" s="49">
        <f t="array" ref="S33">-(IF(S$2=1,Assumptions!$X34/12,-(SUMIF($D$2:$EE$2,S$2-1,$D33:$EE33)/12)*(1+XLOOKUP(S$2,Assumptions!$C$94:$M$94,Assumptions!$C$98:$M$98))))</f>
        <v>-5048.787908</v>
      </c>
      <c r="T33" s="49">
        <f t="array" ref="T33">-(IF(T$2=1,Assumptions!$X34/12,-(SUMIF($D$2:$EE$2,T$2-1,$D33:$EE33)/12)*(1+XLOOKUP(T$2,Assumptions!$C$94:$M$94,Assumptions!$C$98:$M$98))))</f>
        <v>-5048.787908</v>
      </c>
      <c r="U33" s="49">
        <f t="array" ref="U33">-(IF(U$2=1,Assumptions!$X34/12,-(SUMIF($D$2:$EE$2,U$2-1,$D33:$EE33)/12)*(1+XLOOKUP(U$2,Assumptions!$C$94:$M$94,Assumptions!$C$98:$M$98))))</f>
        <v>-5048.787908</v>
      </c>
      <c r="V33" s="49">
        <f t="array" ref="V33">-(IF(V$2=1,Assumptions!$X34/12,-(SUMIF($D$2:$EE$2,V$2-1,$D33:$EE33)/12)*(1+XLOOKUP(V$2,Assumptions!$C$94:$M$94,Assumptions!$C$98:$M$98))))</f>
        <v>-5048.787908</v>
      </c>
      <c r="W33" s="49">
        <f t="array" ref="W33">-(IF(W$2=1,Assumptions!$X34/12,-(SUMIF($D$2:$EE$2,W$2-1,$D33:$EE33)/12)*(1+XLOOKUP(W$2,Assumptions!$C$94:$M$94,Assumptions!$C$98:$M$98))))</f>
        <v>-5048.787908</v>
      </c>
      <c r="X33" s="49">
        <f t="array" ref="X33">-(IF(X$2=1,Assumptions!$X34/12,-(SUMIF($D$2:$EE$2,X$2-1,$D33:$EE33)/12)*(1+XLOOKUP(X$2,Assumptions!$C$94:$M$94,Assumptions!$C$98:$M$98))))</f>
        <v>-5048.787908</v>
      </c>
      <c r="Y33" s="49">
        <f t="array" ref="Y33">-(IF(Y$2=1,Assumptions!$X34/12,-(SUMIF($D$2:$EE$2,Y$2-1,$D33:$EE33)/12)*(1+XLOOKUP(Y$2,Assumptions!$C$94:$M$94,Assumptions!$C$98:$M$98))))</f>
        <v>-5048.787908</v>
      </c>
      <c r="Z33" s="49">
        <f t="array" ref="Z33">-(IF(Z$2=1,Assumptions!$X34/12,-(SUMIF($D$2:$EE$2,Z$2-1,$D33:$EE33)/12)*(1+XLOOKUP(Z$2,Assumptions!$C$94:$M$94,Assumptions!$C$98:$M$98))))</f>
        <v>-5048.787908</v>
      </c>
      <c r="AA33" s="49">
        <f t="array" ref="AA33">-(IF(AA$2=1,Assumptions!$X34/12,-(SUMIF($D$2:$EE$2,AA$2-1,$D33:$EE33)/12)*(1+XLOOKUP(AA$2,Assumptions!$C$94:$M$94,Assumptions!$C$98:$M$98))))</f>
        <v>-5048.787908</v>
      </c>
      <c r="AB33" s="49">
        <f t="array" ref="AB33">-(IF(AB$2=1,Assumptions!$X34/12,-(SUMIF($D$2:$EE$2,AB$2-1,$D33:$EE33)/12)*(1+XLOOKUP(AB$2,Assumptions!$C$94:$M$94,Assumptions!$C$98:$M$98))))</f>
        <v>-5200.251546</v>
      </c>
      <c r="AC33" s="49">
        <f t="array" ref="AC33">-(IF(AC$2=1,Assumptions!$X34/12,-(SUMIF($D$2:$EE$2,AC$2-1,$D33:$EE33)/12)*(1+XLOOKUP(AC$2,Assumptions!$C$94:$M$94,Assumptions!$C$98:$M$98))))</f>
        <v>-5200.251546</v>
      </c>
      <c r="AD33" s="49">
        <f t="array" ref="AD33">-(IF(AD$2=1,Assumptions!$X34/12,-(SUMIF($D$2:$EE$2,AD$2-1,$D33:$EE33)/12)*(1+XLOOKUP(AD$2,Assumptions!$C$94:$M$94,Assumptions!$C$98:$M$98))))</f>
        <v>-5200.251546</v>
      </c>
      <c r="AE33" s="49">
        <f t="array" ref="AE33">-(IF(AE$2=1,Assumptions!$X34/12,-(SUMIF($D$2:$EE$2,AE$2-1,$D33:$EE33)/12)*(1+XLOOKUP(AE$2,Assumptions!$C$94:$M$94,Assumptions!$C$98:$M$98))))</f>
        <v>-5200.251546</v>
      </c>
      <c r="AF33" s="49">
        <f t="array" ref="AF33">-(IF(AF$2=1,Assumptions!$X34/12,-(SUMIF($D$2:$EE$2,AF$2-1,$D33:$EE33)/12)*(1+XLOOKUP(AF$2,Assumptions!$C$94:$M$94,Assumptions!$C$98:$M$98))))</f>
        <v>-5200.251546</v>
      </c>
      <c r="AG33" s="49">
        <f t="array" ref="AG33">-(IF(AG$2=1,Assumptions!$X34/12,-(SUMIF($D$2:$EE$2,AG$2-1,$D33:$EE33)/12)*(1+XLOOKUP(AG$2,Assumptions!$C$94:$M$94,Assumptions!$C$98:$M$98))))</f>
        <v>-5200.251546</v>
      </c>
      <c r="AH33" s="49">
        <f t="array" ref="AH33">-(IF(AH$2=1,Assumptions!$X34/12,-(SUMIF($D$2:$EE$2,AH$2-1,$D33:$EE33)/12)*(1+XLOOKUP(AH$2,Assumptions!$C$94:$M$94,Assumptions!$C$98:$M$98))))</f>
        <v>-5200.251546</v>
      </c>
      <c r="AI33" s="49">
        <f t="array" ref="AI33">-(IF(AI$2=1,Assumptions!$X34/12,-(SUMIF($D$2:$EE$2,AI$2-1,$D33:$EE33)/12)*(1+XLOOKUP(AI$2,Assumptions!$C$94:$M$94,Assumptions!$C$98:$M$98))))</f>
        <v>-5200.251546</v>
      </c>
      <c r="AJ33" s="49">
        <f t="array" ref="AJ33">-(IF(AJ$2=1,Assumptions!$X34/12,-(SUMIF($D$2:$EE$2,AJ$2-1,$D33:$EE33)/12)*(1+XLOOKUP(AJ$2,Assumptions!$C$94:$M$94,Assumptions!$C$98:$M$98))))</f>
        <v>-5200.251546</v>
      </c>
      <c r="AK33" s="49">
        <f t="array" ref="AK33">-(IF(AK$2=1,Assumptions!$X34/12,-(SUMIF($D$2:$EE$2,AK$2-1,$D33:$EE33)/12)*(1+XLOOKUP(AK$2,Assumptions!$C$94:$M$94,Assumptions!$C$98:$M$98))))</f>
        <v>-5200.251546</v>
      </c>
      <c r="AL33" s="49">
        <f t="array" ref="AL33">-(IF(AL$2=1,Assumptions!$X34/12,-(SUMIF($D$2:$EE$2,AL$2-1,$D33:$EE33)/12)*(1+XLOOKUP(AL$2,Assumptions!$C$94:$M$94,Assumptions!$C$98:$M$98))))</f>
        <v>-5200.251546</v>
      </c>
      <c r="AM33" s="49">
        <f t="array" ref="AM33">-(IF(AM$2=1,Assumptions!$X34/12,-(SUMIF($D$2:$EE$2,AM$2-1,$D33:$EE33)/12)*(1+XLOOKUP(AM$2,Assumptions!$C$94:$M$94,Assumptions!$C$98:$M$98))))</f>
        <v>-5200.251546</v>
      </c>
      <c r="AN33" s="49">
        <f t="array" ref="AN33">-(IF(AN$2=1,Assumptions!$X34/12,-(SUMIF($D$2:$EE$2,AN$2-1,$D33:$EE33)/12)*(1+XLOOKUP(AN$2,Assumptions!$C$94:$M$94,Assumptions!$C$98:$M$98))))</f>
        <v>-5356.259092</v>
      </c>
      <c r="AO33" s="49">
        <f t="array" ref="AO33">-(IF(AO$2=1,Assumptions!$X34/12,-(SUMIF($D$2:$EE$2,AO$2-1,$D33:$EE33)/12)*(1+XLOOKUP(AO$2,Assumptions!$C$94:$M$94,Assumptions!$C$98:$M$98))))</f>
        <v>-5356.259092</v>
      </c>
      <c r="AP33" s="49">
        <f t="array" ref="AP33">-(IF(AP$2=1,Assumptions!$X34/12,-(SUMIF($D$2:$EE$2,AP$2-1,$D33:$EE33)/12)*(1+XLOOKUP(AP$2,Assumptions!$C$94:$M$94,Assumptions!$C$98:$M$98))))</f>
        <v>-5356.259092</v>
      </c>
      <c r="AQ33" s="49">
        <f t="array" ref="AQ33">-(IF(AQ$2=1,Assumptions!$X34/12,-(SUMIF($D$2:$EE$2,AQ$2-1,$D33:$EE33)/12)*(1+XLOOKUP(AQ$2,Assumptions!$C$94:$M$94,Assumptions!$C$98:$M$98))))</f>
        <v>-5356.259092</v>
      </c>
      <c r="AR33" s="49">
        <f t="array" ref="AR33">-(IF(AR$2=1,Assumptions!$X34/12,-(SUMIF($D$2:$EE$2,AR$2-1,$D33:$EE33)/12)*(1+XLOOKUP(AR$2,Assumptions!$C$94:$M$94,Assumptions!$C$98:$M$98))))</f>
        <v>-5356.259092</v>
      </c>
      <c r="AS33" s="49">
        <f t="array" ref="AS33">-(IF(AS$2=1,Assumptions!$X34/12,-(SUMIF($D$2:$EE$2,AS$2-1,$D33:$EE33)/12)*(1+XLOOKUP(AS$2,Assumptions!$C$94:$M$94,Assumptions!$C$98:$M$98))))</f>
        <v>-5356.259092</v>
      </c>
      <c r="AT33" s="49">
        <f t="array" ref="AT33">-(IF(AT$2=1,Assumptions!$X34/12,-(SUMIF($D$2:$EE$2,AT$2-1,$D33:$EE33)/12)*(1+XLOOKUP(AT$2,Assumptions!$C$94:$M$94,Assumptions!$C$98:$M$98))))</f>
        <v>-5356.259092</v>
      </c>
      <c r="AU33" s="49">
        <f t="array" ref="AU33">-(IF(AU$2=1,Assumptions!$X34/12,-(SUMIF($D$2:$EE$2,AU$2-1,$D33:$EE33)/12)*(1+XLOOKUP(AU$2,Assumptions!$C$94:$M$94,Assumptions!$C$98:$M$98))))</f>
        <v>-5356.259092</v>
      </c>
      <c r="AV33" s="49">
        <f t="array" ref="AV33">-(IF(AV$2=1,Assumptions!$X34/12,-(SUMIF($D$2:$EE$2,AV$2-1,$D33:$EE33)/12)*(1+XLOOKUP(AV$2,Assumptions!$C$94:$M$94,Assumptions!$C$98:$M$98))))</f>
        <v>-5356.259092</v>
      </c>
      <c r="AW33" s="49">
        <f t="array" ref="AW33">-(IF(AW$2=1,Assumptions!$X34/12,-(SUMIF($D$2:$EE$2,AW$2-1,$D33:$EE33)/12)*(1+XLOOKUP(AW$2,Assumptions!$C$94:$M$94,Assumptions!$C$98:$M$98))))</f>
        <v>-5356.259092</v>
      </c>
      <c r="AX33" s="49">
        <f t="array" ref="AX33">-(IF(AX$2=1,Assumptions!$X34/12,-(SUMIF($D$2:$EE$2,AX$2-1,$D33:$EE33)/12)*(1+XLOOKUP(AX$2,Assumptions!$C$94:$M$94,Assumptions!$C$98:$M$98))))</f>
        <v>-5356.259092</v>
      </c>
      <c r="AY33" s="49">
        <f t="array" ref="AY33">-(IF(AY$2=1,Assumptions!$X34/12,-(SUMIF($D$2:$EE$2,AY$2-1,$D33:$EE33)/12)*(1+XLOOKUP(AY$2,Assumptions!$C$94:$M$94,Assumptions!$C$98:$M$98))))</f>
        <v>-5356.259092</v>
      </c>
      <c r="AZ33" s="49">
        <f t="array" ref="AZ33">-(IF(AZ$2=1,Assumptions!$X34/12,-(SUMIF($D$2:$EE$2,AZ$2-1,$D33:$EE33)/12)*(1+XLOOKUP(AZ$2,Assumptions!$C$94:$M$94,Assumptions!$C$98:$M$98))))</f>
        <v>-5516.946865</v>
      </c>
      <c r="BA33" s="49">
        <f t="array" ref="BA33">-(IF(BA$2=1,Assumptions!$X34/12,-(SUMIF($D$2:$EE$2,BA$2-1,$D33:$EE33)/12)*(1+XLOOKUP(BA$2,Assumptions!$C$94:$M$94,Assumptions!$C$98:$M$98))))</f>
        <v>-5516.946865</v>
      </c>
      <c r="BB33" s="49">
        <f t="array" ref="BB33">-(IF(BB$2=1,Assumptions!$X34/12,-(SUMIF($D$2:$EE$2,BB$2-1,$D33:$EE33)/12)*(1+XLOOKUP(BB$2,Assumptions!$C$94:$M$94,Assumptions!$C$98:$M$98))))</f>
        <v>-5516.946865</v>
      </c>
      <c r="BC33" s="49">
        <f t="array" ref="BC33">-(IF(BC$2=1,Assumptions!$X34/12,-(SUMIF($D$2:$EE$2,BC$2-1,$D33:$EE33)/12)*(1+XLOOKUP(BC$2,Assumptions!$C$94:$M$94,Assumptions!$C$98:$M$98))))</f>
        <v>-5516.946865</v>
      </c>
      <c r="BD33" s="49">
        <f t="array" ref="BD33">-(IF(BD$2=1,Assumptions!$X34/12,-(SUMIF($D$2:$EE$2,BD$2-1,$D33:$EE33)/12)*(1+XLOOKUP(BD$2,Assumptions!$C$94:$M$94,Assumptions!$C$98:$M$98))))</f>
        <v>-5516.946865</v>
      </c>
      <c r="BE33" s="49">
        <f t="array" ref="BE33">-(IF(BE$2=1,Assumptions!$X34/12,-(SUMIF($D$2:$EE$2,BE$2-1,$D33:$EE33)/12)*(1+XLOOKUP(BE$2,Assumptions!$C$94:$M$94,Assumptions!$C$98:$M$98))))</f>
        <v>-5516.946865</v>
      </c>
      <c r="BF33" s="49">
        <f t="array" ref="BF33">-(IF(BF$2=1,Assumptions!$X34/12,-(SUMIF($D$2:$EE$2,BF$2-1,$D33:$EE33)/12)*(1+XLOOKUP(BF$2,Assumptions!$C$94:$M$94,Assumptions!$C$98:$M$98))))</f>
        <v>-5516.946865</v>
      </c>
      <c r="BG33" s="49">
        <f t="array" ref="BG33">-(IF(BG$2=1,Assumptions!$X34/12,-(SUMIF($D$2:$EE$2,BG$2-1,$D33:$EE33)/12)*(1+XLOOKUP(BG$2,Assumptions!$C$94:$M$94,Assumptions!$C$98:$M$98))))</f>
        <v>-5516.946865</v>
      </c>
      <c r="BH33" s="49">
        <f t="array" ref="BH33">-(IF(BH$2=1,Assumptions!$X34/12,-(SUMIF($D$2:$EE$2,BH$2-1,$D33:$EE33)/12)*(1+XLOOKUP(BH$2,Assumptions!$C$94:$M$94,Assumptions!$C$98:$M$98))))</f>
        <v>-5516.946865</v>
      </c>
      <c r="BI33" s="49">
        <f t="array" ref="BI33">-(IF(BI$2=1,Assumptions!$X34/12,-(SUMIF($D$2:$EE$2,BI$2-1,$D33:$EE33)/12)*(1+XLOOKUP(BI$2,Assumptions!$C$94:$M$94,Assumptions!$C$98:$M$98))))</f>
        <v>-5516.946865</v>
      </c>
      <c r="BJ33" s="49">
        <f t="array" ref="BJ33">-(IF(BJ$2=1,Assumptions!$X34/12,-(SUMIF($D$2:$EE$2,BJ$2-1,$D33:$EE33)/12)*(1+XLOOKUP(BJ$2,Assumptions!$C$94:$M$94,Assumptions!$C$98:$M$98))))</f>
        <v>-5516.946865</v>
      </c>
      <c r="BK33" s="49">
        <f t="array" ref="BK33">-(IF(BK$2=1,Assumptions!$X34/12,-(SUMIF($D$2:$EE$2,BK$2-1,$D33:$EE33)/12)*(1+XLOOKUP(BK$2,Assumptions!$C$94:$M$94,Assumptions!$C$98:$M$98))))</f>
        <v>-5516.946865</v>
      </c>
      <c r="BL33" s="49">
        <f t="array" ref="BL33">-(IF(BL$2=1,Assumptions!$X34/12,-(SUMIF($D$2:$EE$2,BL$2-1,$D33:$EE33)/12)*(1+XLOOKUP(BL$2,Assumptions!$C$94:$M$94,Assumptions!$C$98:$M$98))))</f>
        <v>-5682.455271</v>
      </c>
      <c r="BM33" s="49">
        <f t="array" ref="BM33">-(IF(BM$2=1,Assumptions!$X34/12,-(SUMIF($D$2:$EE$2,BM$2-1,$D33:$EE33)/12)*(1+XLOOKUP(BM$2,Assumptions!$C$94:$M$94,Assumptions!$C$98:$M$98))))</f>
        <v>-5682.455271</v>
      </c>
      <c r="BN33" s="49">
        <f t="array" ref="BN33">-(IF(BN$2=1,Assumptions!$X34/12,-(SUMIF($D$2:$EE$2,BN$2-1,$D33:$EE33)/12)*(1+XLOOKUP(BN$2,Assumptions!$C$94:$M$94,Assumptions!$C$98:$M$98))))</f>
        <v>-5682.455271</v>
      </c>
      <c r="BO33" s="49">
        <f t="array" ref="BO33">-(IF(BO$2=1,Assumptions!$X34/12,-(SUMIF($D$2:$EE$2,BO$2-1,$D33:$EE33)/12)*(1+XLOOKUP(BO$2,Assumptions!$C$94:$M$94,Assumptions!$C$98:$M$98))))</f>
        <v>-5682.455271</v>
      </c>
      <c r="BP33" s="49">
        <f t="array" ref="BP33">-(IF(BP$2=1,Assumptions!$X34/12,-(SUMIF($D$2:$EE$2,BP$2-1,$D33:$EE33)/12)*(1+XLOOKUP(BP$2,Assumptions!$C$94:$M$94,Assumptions!$C$98:$M$98))))</f>
        <v>-5682.455271</v>
      </c>
      <c r="BQ33" s="49">
        <f t="array" ref="BQ33">-(IF(BQ$2=1,Assumptions!$X34/12,-(SUMIF($D$2:$EE$2,BQ$2-1,$D33:$EE33)/12)*(1+XLOOKUP(BQ$2,Assumptions!$C$94:$M$94,Assumptions!$C$98:$M$98))))</f>
        <v>-5682.455271</v>
      </c>
      <c r="BR33" s="49">
        <f t="array" ref="BR33">-(IF(BR$2=1,Assumptions!$X34/12,-(SUMIF($D$2:$EE$2,BR$2-1,$D33:$EE33)/12)*(1+XLOOKUP(BR$2,Assumptions!$C$94:$M$94,Assumptions!$C$98:$M$98))))</f>
        <v>-5682.455271</v>
      </c>
      <c r="BS33" s="49">
        <f t="array" ref="BS33">-(IF(BS$2=1,Assumptions!$X34/12,-(SUMIF($D$2:$EE$2,BS$2-1,$D33:$EE33)/12)*(1+XLOOKUP(BS$2,Assumptions!$C$94:$M$94,Assumptions!$C$98:$M$98))))</f>
        <v>-5682.455271</v>
      </c>
      <c r="BT33" s="49">
        <f t="array" ref="BT33">-(IF(BT$2=1,Assumptions!$X34/12,-(SUMIF($D$2:$EE$2,BT$2-1,$D33:$EE33)/12)*(1+XLOOKUP(BT$2,Assumptions!$C$94:$M$94,Assumptions!$C$98:$M$98))))</f>
        <v>-5682.455271</v>
      </c>
      <c r="BU33" s="49">
        <f t="array" ref="BU33">-(IF(BU$2=1,Assumptions!$X34/12,-(SUMIF($D$2:$EE$2,BU$2-1,$D33:$EE33)/12)*(1+XLOOKUP(BU$2,Assumptions!$C$94:$M$94,Assumptions!$C$98:$M$98))))</f>
        <v>-5682.455271</v>
      </c>
      <c r="BV33" s="49">
        <f t="array" ref="BV33">-(IF(BV$2=1,Assumptions!$X34/12,-(SUMIF($D$2:$EE$2,BV$2-1,$D33:$EE33)/12)*(1+XLOOKUP(BV$2,Assumptions!$C$94:$M$94,Assumptions!$C$98:$M$98))))</f>
        <v>-5682.455271</v>
      </c>
      <c r="BW33" s="49">
        <f t="array" ref="BW33">-(IF(BW$2=1,Assumptions!$X34/12,-(SUMIF($D$2:$EE$2,BW$2-1,$D33:$EE33)/12)*(1+XLOOKUP(BW$2,Assumptions!$C$94:$M$94,Assumptions!$C$98:$M$98))))</f>
        <v>-5682.455271</v>
      </c>
      <c r="BX33" s="49">
        <f t="array" ref="BX33">-(IF(BX$2=1,Assumptions!$X34/12,-(SUMIF($D$2:$EE$2,BX$2-1,$D33:$EE33)/12)*(1+XLOOKUP(BX$2,Assumptions!$C$94:$M$94,Assumptions!$C$98:$M$98))))</f>
        <v>-5852.928929</v>
      </c>
      <c r="BY33" s="49">
        <f t="array" ref="BY33">-(IF(BY$2=1,Assumptions!$X34/12,-(SUMIF($D$2:$EE$2,BY$2-1,$D33:$EE33)/12)*(1+XLOOKUP(BY$2,Assumptions!$C$94:$M$94,Assumptions!$C$98:$M$98))))</f>
        <v>-5852.928929</v>
      </c>
      <c r="BZ33" s="49">
        <f t="array" ref="BZ33">-(IF(BZ$2=1,Assumptions!$X34/12,-(SUMIF($D$2:$EE$2,BZ$2-1,$D33:$EE33)/12)*(1+XLOOKUP(BZ$2,Assumptions!$C$94:$M$94,Assumptions!$C$98:$M$98))))</f>
        <v>-5852.928929</v>
      </c>
      <c r="CA33" s="49">
        <f t="array" ref="CA33">-(IF(CA$2=1,Assumptions!$X34/12,-(SUMIF($D$2:$EE$2,CA$2-1,$D33:$EE33)/12)*(1+XLOOKUP(CA$2,Assumptions!$C$94:$M$94,Assumptions!$C$98:$M$98))))</f>
        <v>-5852.928929</v>
      </c>
      <c r="CB33" s="49">
        <f t="array" ref="CB33">-(IF(CB$2=1,Assumptions!$X34/12,-(SUMIF($D$2:$EE$2,CB$2-1,$D33:$EE33)/12)*(1+XLOOKUP(CB$2,Assumptions!$C$94:$M$94,Assumptions!$C$98:$M$98))))</f>
        <v>-5852.928929</v>
      </c>
      <c r="CC33" s="49">
        <f t="array" ref="CC33">-(IF(CC$2=1,Assumptions!$X34/12,-(SUMIF($D$2:$EE$2,CC$2-1,$D33:$EE33)/12)*(1+XLOOKUP(CC$2,Assumptions!$C$94:$M$94,Assumptions!$C$98:$M$98))))</f>
        <v>-5852.928929</v>
      </c>
      <c r="CD33" s="49">
        <f t="array" ref="CD33">-(IF(CD$2=1,Assumptions!$X34/12,-(SUMIF($D$2:$EE$2,CD$2-1,$D33:$EE33)/12)*(1+XLOOKUP(CD$2,Assumptions!$C$94:$M$94,Assumptions!$C$98:$M$98))))</f>
        <v>-5852.928929</v>
      </c>
      <c r="CE33" s="49">
        <f t="array" ref="CE33">-(IF(CE$2=1,Assumptions!$X34/12,-(SUMIF($D$2:$EE$2,CE$2-1,$D33:$EE33)/12)*(1+XLOOKUP(CE$2,Assumptions!$C$94:$M$94,Assumptions!$C$98:$M$98))))</f>
        <v>-5852.928929</v>
      </c>
      <c r="CF33" s="49">
        <f t="array" ref="CF33">-(IF(CF$2=1,Assumptions!$X34/12,-(SUMIF($D$2:$EE$2,CF$2-1,$D33:$EE33)/12)*(1+XLOOKUP(CF$2,Assumptions!$C$94:$M$94,Assumptions!$C$98:$M$98))))</f>
        <v>-5852.928929</v>
      </c>
      <c r="CG33" s="49">
        <f t="array" ref="CG33">-(IF(CG$2=1,Assumptions!$X34/12,-(SUMIF($D$2:$EE$2,CG$2-1,$D33:$EE33)/12)*(1+XLOOKUP(CG$2,Assumptions!$C$94:$M$94,Assumptions!$C$98:$M$98))))</f>
        <v>-5852.928929</v>
      </c>
      <c r="CH33" s="49">
        <f t="array" ref="CH33">-(IF(CH$2=1,Assumptions!$X34/12,-(SUMIF($D$2:$EE$2,CH$2-1,$D33:$EE33)/12)*(1+XLOOKUP(CH$2,Assumptions!$C$94:$M$94,Assumptions!$C$98:$M$98))))</f>
        <v>-5852.928929</v>
      </c>
      <c r="CI33" s="49">
        <f t="array" ref="CI33">-(IF(CI$2=1,Assumptions!$X34/12,-(SUMIF($D$2:$EE$2,CI$2-1,$D33:$EE33)/12)*(1+XLOOKUP(CI$2,Assumptions!$C$94:$M$94,Assumptions!$C$98:$M$98))))</f>
        <v>-5852.928929</v>
      </c>
      <c r="CJ33" s="49">
        <f t="array" ref="CJ33">-(IF(CJ$2=1,Assumptions!$X34/12,-(SUMIF($D$2:$EE$2,CJ$2-1,$D33:$EE33)/12)*(1+XLOOKUP(CJ$2,Assumptions!$C$94:$M$94,Assumptions!$C$98:$M$98))))</f>
        <v>-6028.516797</v>
      </c>
      <c r="CK33" s="49">
        <f t="array" ref="CK33">-(IF(CK$2=1,Assumptions!$X34/12,-(SUMIF($D$2:$EE$2,CK$2-1,$D33:$EE33)/12)*(1+XLOOKUP(CK$2,Assumptions!$C$94:$M$94,Assumptions!$C$98:$M$98))))</f>
        <v>-6028.516797</v>
      </c>
      <c r="CL33" s="49">
        <f t="array" ref="CL33">-(IF(CL$2=1,Assumptions!$X34/12,-(SUMIF($D$2:$EE$2,CL$2-1,$D33:$EE33)/12)*(1+XLOOKUP(CL$2,Assumptions!$C$94:$M$94,Assumptions!$C$98:$M$98))))</f>
        <v>-6028.516797</v>
      </c>
      <c r="CM33" s="49">
        <f t="array" ref="CM33">-(IF(CM$2=1,Assumptions!$X34/12,-(SUMIF($D$2:$EE$2,CM$2-1,$D33:$EE33)/12)*(1+XLOOKUP(CM$2,Assumptions!$C$94:$M$94,Assumptions!$C$98:$M$98))))</f>
        <v>-6028.516797</v>
      </c>
      <c r="CN33" s="49">
        <f t="array" ref="CN33">-(IF(CN$2=1,Assumptions!$X34/12,-(SUMIF($D$2:$EE$2,CN$2-1,$D33:$EE33)/12)*(1+XLOOKUP(CN$2,Assumptions!$C$94:$M$94,Assumptions!$C$98:$M$98))))</f>
        <v>-6028.516797</v>
      </c>
      <c r="CO33" s="49">
        <f t="array" ref="CO33">-(IF(CO$2=1,Assumptions!$X34/12,-(SUMIF($D$2:$EE$2,CO$2-1,$D33:$EE33)/12)*(1+XLOOKUP(CO$2,Assumptions!$C$94:$M$94,Assumptions!$C$98:$M$98))))</f>
        <v>-6028.516797</v>
      </c>
      <c r="CP33" s="49">
        <f t="array" ref="CP33">-(IF(CP$2=1,Assumptions!$X34/12,-(SUMIF($D$2:$EE$2,CP$2-1,$D33:$EE33)/12)*(1+XLOOKUP(CP$2,Assumptions!$C$94:$M$94,Assumptions!$C$98:$M$98))))</f>
        <v>-6028.516797</v>
      </c>
      <c r="CQ33" s="49">
        <f t="array" ref="CQ33">-(IF(CQ$2=1,Assumptions!$X34/12,-(SUMIF($D$2:$EE$2,CQ$2-1,$D33:$EE33)/12)*(1+XLOOKUP(CQ$2,Assumptions!$C$94:$M$94,Assumptions!$C$98:$M$98))))</f>
        <v>-6028.516797</v>
      </c>
      <c r="CR33" s="49">
        <f t="array" ref="CR33">-(IF(CR$2=1,Assumptions!$X34/12,-(SUMIF($D$2:$EE$2,CR$2-1,$D33:$EE33)/12)*(1+XLOOKUP(CR$2,Assumptions!$C$94:$M$94,Assumptions!$C$98:$M$98))))</f>
        <v>-6028.516797</v>
      </c>
      <c r="CS33" s="49">
        <f t="array" ref="CS33">-(IF(CS$2=1,Assumptions!$X34/12,-(SUMIF($D$2:$EE$2,CS$2-1,$D33:$EE33)/12)*(1+XLOOKUP(CS$2,Assumptions!$C$94:$M$94,Assumptions!$C$98:$M$98))))</f>
        <v>-6028.516797</v>
      </c>
      <c r="CT33" s="49">
        <f t="array" ref="CT33">-(IF(CT$2=1,Assumptions!$X34/12,-(SUMIF($D$2:$EE$2,CT$2-1,$D33:$EE33)/12)*(1+XLOOKUP(CT$2,Assumptions!$C$94:$M$94,Assumptions!$C$98:$M$98))))</f>
        <v>-6028.516797</v>
      </c>
      <c r="CU33" s="49">
        <f t="array" ref="CU33">-(IF(CU$2=1,Assumptions!$X34/12,-(SUMIF($D$2:$EE$2,CU$2-1,$D33:$EE33)/12)*(1+XLOOKUP(CU$2,Assumptions!$C$94:$M$94,Assumptions!$C$98:$M$98))))</f>
        <v>-6028.516797</v>
      </c>
      <c r="CV33" s="49">
        <f t="array" ref="CV33">-(IF(CV$2=1,Assumptions!$X34/12,-(SUMIF($D$2:$EE$2,CV$2-1,$D33:$EE33)/12)*(1+XLOOKUP(CV$2,Assumptions!$C$94:$M$94,Assumptions!$C$98:$M$98))))</f>
        <v>-6209.372301</v>
      </c>
      <c r="CW33" s="49">
        <f t="array" ref="CW33">-(IF(CW$2=1,Assumptions!$X34/12,-(SUMIF($D$2:$EE$2,CW$2-1,$D33:$EE33)/12)*(1+XLOOKUP(CW$2,Assumptions!$C$94:$M$94,Assumptions!$C$98:$M$98))))</f>
        <v>-6209.372301</v>
      </c>
      <c r="CX33" s="49">
        <f t="array" ref="CX33">-(IF(CX$2=1,Assumptions!$X34/12,-(SUMIF($D$2:$EE$2,CX$2-1,$D33:$EE33)/12)*(1+XLOOKUP(CX$2,Assumptions!$C$94:$M$94,Assumptions!$C$98:$M$98))))</f>
        <v>-6209.372301</v>
      </c>
      <c r="CY33" s="49">
        <f t="array" ref="CY33">-(IF(CY$2=1,Assumptions!$X34/12,-(SUMIF($D$2:$EE$2,CY$2-1,$D33:$EE33)/12)*(1+XLOOKUP(CY$2,Assumptions!$C$94:$M$94,Assumptions!$C$98:$M$98))))</f>
        <v>-6209.372301</v>
      </c>
      <c r="CZ33" s="49">
        <f t="array" ref="CZ33">-(IF(CZ$2=1,Assumptions!$X34/12,-(SUMIF($D$2:$EE$2,CZ$2-1,$D33:$EE33)/12)*(1+XLOOKUP(CZ$2,Assumptions!$C$94:$M$94,Assumptions!$C$98:$M$98))))</f>
        <v>-6209.372301</v>
      </c>
      <c r="DA33" s="49">
        <f t="array" ref="DA33">-(IF(DA$2=1,Assumptions!$X34/12,-(SUMIF($D$2:$EE$2,DA$2-1,$D33:$EE33)/12)*(1+XLOOKUP(DA$2,Assumptions!$C$94:$M$94,Assumptions!$C$98:$M$98))))</f>
        <v>-6209.372301</v>
      </c>
      <c r="DB33" s="49">
        <f t="array" ref="DB33">-(IF(DB$2=1,Assumptions!$X34/12,-(SUMIF($D$2:$EE$2,DB$2-1,$D33:$EE33)/12)*(1+XLOOKUP(DB$2,Assumptions!$C$94:$M$94,Assumptions!$C$98:$M$98))))</f>
        <v>-6209.372301</v>
      </c>
      <c r="DC33" s="49">
        <f t="array" ref="DC33">-(IF(DC$2=1,Assumptions!$X34/12,-(SUMIF($D$2:$EE$2,DC$2-1,$D33:$EE33)/12)*(1+XLOOKUP(DC$2,Assumptions!$C$94:$M$94,Assumptions!$C$98:$M$98))))</f>
        <v>-6209.372301</v>
      </c>
      <c r="DD33" s="49">
        <f t="array" ref="DD33">-(IF(DD$2=1,Assumptions!$X34/12,-(SUMIF($D$2:$EE$2,DD$2-1,$D33:$EE33)/12)*(1+XLOOKUP(DD$2,Assumptions!$C$94:$M$94,Assumptions!$C$98:$M$98))))</f>
        <v>-6209.372301</v>
      </c>
      <c r="DE33" s="49">
        <f t="array" ref="DE33">-(IF(DE$2=1,Assumptions!$X34/12,-(SUMIF($D$2:$EE$2,DE$2-1,$D33:$EE33)/12)*(1+XLOOKUP(DE$2,Assumptions!$C$94:$M$94,Assumptions!$C$98:$M$98))))</f>
        <v>-6209.372301</v>
      </c>
      <c r="DF33" s="49">
        <f t="array" ref="DF33">-(IF(DF$2=1,Assumptions!$X34/12,-(SUMIF($D$2:$EE$2,DF$2-1,$D33:$EE33)/12)*(1+XLOOKUP(DF$2,Assumptions!$C$94:$M$94,Assumptions!$C$98:$M$98))))</f>
        <v>-6209.372301</v>
      </c>
      <c r="DG33" s="49">
        <f t="array" ref="DG33">-(IF(DG$2=1,Assumptions!$X34/12,-(SUMIF($D$2:$EE$2,DG$2-1,$D33:$EE33)/12)*(1+XLOOKUP(DG$2,Assumptions!$C$94:$M$94,Assumptions!$C$98:$M$98))))</f>
        <v>-6209.372301</v>
      </c>
      <c r="DH33" s="49">
        <f t="array" ref="DH33">-(IF(DH$2=1,Assumptions!$X34/12,-(SUMIF($D$2:$EE$2,DH$2-1,$D33:$EE33)/12)*(1+XLOOKUP(DH$2,Assumptions!$C$94:$M$94,Assumptions!$C$98:$M$98))))</f>
        <v>-6395.65347</v>
      </c>
      <c r="DI33" s="49">
        <f t="array" ref="DI33">-(IF(DI$2=1,Assumptions!$X34/12,-(SUMIF($D$2:$EE$2,DI$2-1,$D33:$EE33)/12)*(1+XLOOKUP(DI$2,Assumptions!$C$94:$M$94,Assumptions!$C$98:$M$98))))</f>
        <v>-6395.65347</v>
      </c>
      <c r="DJ33" s="49">
        <f t="array" ref="DJ33">-(IF(DJ$2=1,Assumptions!$X34/12,-(SUMIF($D$2:$EE$2,DJ$2-1,$D33:$EE33)/12)*(1+XLOOKUP(DJ$2,Assumptions!$C$94:$M$94,Assumptions!$C$98:$M$98))))</f>
        <v>-6395.65347</v>
      </c>
      <c r="DK33" s="49">
        <f t="array" ref="DK33">-(IF(DK$2=1,Assumptions!$X34/12,-(SUMIF($D$2:$EE$2,DK$2-1,$D33:$EE33)/12)*(1+XLOOKUP(DK$2,Assumptions!$C$94:$M$94,Assumptions!$C$98:$M$98))))</f>
        <v>-6395.65347</v>
      </c>
      <c r="DL33" s="49">
        <f t="array" ref="DL33">-(IF(DL$2=1,Assumptions!$X34/12,-(SUMIF($D$2:$EE$2,DL$2-1,$D33:$EE33)/12)*(1+XLOOKUP(DL$2,Assumptions!$C$94:$M$94,Assumptions!$C$98:$M$98))))</f>
        <v>-6395.65347</v>
      </c>
      <c r="DM33" s="49">
        <f t="array" ref="DM33">-(IF(DM$2=1,Assumptions!$X34/12,-(SUMIF($D$2:$EE$2,DM$2-1,$D33:$EE33)/12)*(1+XLOOKUP(DM$2,Assumptions!$C$94:$M$94,Assumptions!$C$98:$M$98))))</f>
        <v>-6395.65347</v>
      </c>
      <c r="DN33" s="49">
        <f t="array" ref="DN33">-(IF(DN$2=1,Assumptions!$X34/12,-(SUMIF($D$2:$EE$2,DN$2-1,$D33:$EE33)/12)*(1+XLOOKUP(DN$2,Assumptions!$C$94:$M$94,Assumptions!$C$98:$M$98))))</f>
        <v>-6395.65347</v>
      </c>
      <c r="DO33" s="49">
        <f t="array" ref="DO33">-(IF(DO$2=1,Assumptions!$X34/12,-(SUMIF($D$2:$EE$2,DO$2-1,$D33:$EE33)/12)*(1+XLOOKUP(DO$2,Assumptions!$C$94:$M$94,Assumptions!$C$98:$M$98))))</f>
        <v>-6395.65347</v>
      </c>
      <c r="DP33" s="49">
        <f t="array" ref="DP33">-(IF(DP$2=1,Assumptions!$X34/12,-(SUMIF($D$2:$EE$2,DP$2-1,$D33:$EE33)/12)*(1+XLOOKUP(DP$2,Assumptions!$C$94:$M$94,Assumptions!$C$98:$M$98))))</f>
        <v>-6395.65347</v>
      </c>
      <c r="DQ33" s="49">
        <f t="array" ref="DQ33">-(IF(DQ$2=1,Assumptions!$X34/12,-(SUMIF($D$2:$EE$2,DQ$2-1,$D33:$EE33)/12)*(1+XLOOKUP(DQ$2,Assumptions!$C$94:$M$94,Assumptions!$C$98:$M$98))))</f>
        <v>-6395.65347</v>
      </c>
      <c r="DR33" s="49">
        <f t="array" ref="DR33">-(IF(DR$2=1,Assumptions!$X34/12,-(SUMIF($D$2:$EE$2,DR$2-1,$D33:$EE33)/12)*(1+XLOOKUP(DR$2,Assumptions!$C$94:$M$94,Assumptions!$C$98:$M$98))))</f>
        <v>-6395.65347</v>
      </c>
      <c r="DS33" s="49">
        <f t="array" ref="DS33">-(IF(DS$2=1,Assumptions!$X34/12,-(SUMIF($D$2:$EE$2,DS$2-1,$D33:$EE33)/12)*(1+XLOOKUP(DS$2,Assumptions!$C$94:$M$94,Assumptions!$C$98:$M$98))))</f>
        <v>-6395.65347</v>
      </c>
      <c r="DT33" s="49">
        <f t="array" ref="DT33">-(IF(DT$2=1,Assumptions!$X34/12,-(SUMIF($D$2:$EE$2,DT$2-1,$D33:$EE33)/12)*(1+XLOOKUP(DT$2,Assumptions!$C$94:$M$94,Assumptions!$C$98:$M$98))))</f>
        <v>-6587.523074</v>
      </c>
      <c r="DU33" s="49">
        <f t="array" ref="DU33">-(IF(DU$2=1,Assumptions!$X34/12,-(SUMIF($D$2:$EE$2,DU$2-1,$D33:$EE33)/12)*(1+XLOOKUP(DU$2,Assumptions!$C$94:$M$94,Assumptions!$C$98:$M$98))))</f>
        <v>-6587.523074</v>
      </c>
      <c r="DV33" s="49">
        <f t="array" ref="DV33">-(IF(DV$2=1,Assumptions!$X34/12,-(SUMIF($D$2:$EE$2,DV$2-1,$D33:$EE33)/12)*(1+XLOOKUP(DV$2,Assumptions!$C$94:$M$94,Assumptions!$C$98:$M$98))))</f>
        <v>-6587.523074</v>
      </c>
      <c r="DW33" s="49">
        <f t="array" ref="DW33">-(IF(DW$2=1,Assumptions!$X34/12,-(SUMIF($D$2:$EE$2,DW$2-1,$D33:$EE33)/12)*(1+XLOOKUP(DW$2,Assumptions!$C$94:$M$94,Assumptions!$C$98:$M$98))))</f>
        <v>-6587.523074</v>
      </c>
      <c r="DX33" s="49">
        <f t="array" ref="DX33">-(IF(DX$2=1,Assumptions!$X34/12,-(SUMIF($D$2:$EE$2,DX$2-1,$D33:$EE33)/12)*(1+XLOOKUP(DX$2,Assumptions!$C$94:$M$94,Assumptions!$C$98:$M$98))))</f>
        <v>-6587.523074</v>
      </c>
      <c r="DY33" s="49">
        <f t="array" ref="DY33">-(IF(DY$2=1,Assumptions!$X34/12,-(SUMIF($D$2:$EE$2,DY$2-1,$D33:$EE33)/12)*(1+XLOOKUP(DY$2,Assumptions!$C$94:$M$94,Assumptions!$C$98:$M$98))))</f>
        <v>-6587.523074</v>
      </c>
      <c r="DZ33" s="49">
        <f t="array" ref="DZ33">-(IF(DZ$2=1,Assumptions!$X34/12,-(SUMIF($D$2:$EE$2,DZ$2-1,$D33:$EE33)/12)*(1+XLOOKUP(DZ$2,Assumptions!$C$94:$M$94,Assumptions!$C$98:$M$98))))</f>
        <v>-6587.523074</v>
      </c>
      <c r="EA33" s="49">
        <f t="array" ref="EA33">-(IF(EA$2=1,Assumptions!$X34/12,-(SUMIF($D$2:$EE$2,EA$2-1,$D33:$EE33)/12)*(1+XLOOKUP(EA$2,Assumptions!$C$94:$M$94,Assumptions!$C$98:$M$98))))</f>
        <v>-6587.523074</v>
      </c>
      <c r="EB33" s="49">
        <f t="array" ref="EB33">-(IF(EB$2=1,Assumptions!$X34/12,-(SUMIF($D$2:$EE$2,EB$2-1,$D33:$EE33)/12)*(1+XLOOKUP(EB$2,Assumptions!$C$94:$M$94,Assumptions!$C$98:$M$98))))</f>
        <v>-6587.523074</v>
      </c>
      <c r="EC33" s="49">
        <f t="array" ref="EC33">-(IF(EC$2=1,Assumptions!$X34/12,-(SUMIF($D$2:$EE$2,EC$2-1,$D33:$EE33)/12)*(1+XLOOKUP(EC$2,Assumptions!$C$94:$M$94,Assumptions!$C$98:$M$98))))</f>
        <v>-6587.523074</v>
      </c>
      <c r="ED33" s="49">
        <f t="array" ref="ED33">-(IF(ED$2=1,Assumptions!$X34/12,-(SUMIF($D$2:$EE$2,ED$2-1,$D33:$EE33)/12)*(1+XLOOKUP(ED$2,Assumptions!$C$94:$M$94,Assumptions!$C$98:$M$98))))</f>
        <v>-6587.523074</v>
      </c>
      <c r="EE33" s="49">
        <f t="array" ref="EE33">-(IF(EE$2=1,Assumptions!$X34/12,-(SUMIF($D$2:$EE$2,EE$2-1,$D33:$EE33)/12)*(1+XLOOKUP(EE$2,Assumptions!$C$94:$M$94,Assumptions!$C$98:$M$98))))</f>
        <v>-6587.523074</v>
      </c>
    </row>
    <row r="34" ht="15.75" customHeight="1">
      <c r="A34" s="1"/>
      <c r="B34" s="1"/>
      <c r="C34" s="1" t="str">
        <f>Assumptions!J35</f>
        <v>Insurance</v>
      </c>
      <c r="D34" s="49">
        <f t="array" ref="D34">-(IF(D$2=1,Assumptions!$X35/12,-(SUMIF($D$2:$EE$2,D$2-1,$D34:$EE34)/12)*(1+XLOOKUP(D$2,Assumptions!$C$94:$M$94,Assumptions!$C$98:$M$98))))</f>
        <v>-866.242875</v>
      </c>
      <c r="E34" s="49">
        <f t="array" ref="E34">-(IF(E$2=1,Assumptions!$X35/12,-(SUMIF($D$2:$EE$2,E$2-1,$D34:$EE34)/12)*(1+XLOOKUP(E$2,Assumptions!$C$94:$M$94,Assumptions!$C$98:$M$98))))</f>
        <v>-866.242875</v>
      </c>
      <c r="F34" s="49">
        <f t="array" ref="F34">-(IF(F$2=1,Assumptions!$X35/12,-(SUMIF($D$2:$EE$2,F$2-1,$D34:$EE34)/12)*(1+XLOOKUP(F$2,Assumptions!$C$94:$M$94,Assumptions!$C$98:$M$98))))</f>
        <v>-866.242875</v>
      </c>
      <c r="G34" s="49">
        <f t="array" ref="G34">-(IF(G$2=1,Assumptions!$X35/12,-(SUMIF($D$2:$EE$2,G$2-1,$D34:$EE34)/12)*(1+XLOOKUP(G$2,Assumptions!$C$94:$M$94,Assumptions!$C$98:$M$98))))</f>
        <v>-866.242875</v>
      </c>
      <c r="H34" s="49">
        <f t="array" ref="H34">-(IF(H$2=1,Assumptions!$X35/12,-(SUMIF($D$2:$EE$2,H$2-1,$D34:$EE34)/12)*(1+XLOOKUP(H$2,Assumptions!$C$94:$M$94,Assumptions!$C$98:$M$98))))</f>
        <v>-866.242875</v>
      </c>
      <c r="I34" s="49">
        <f t="array" ref="I34">-(IF(I$2=1,Assumptions!$X35/12,-(SUMIF($D$2:$EE$2,I$2-1,$D34:$EE34)/12)*(1+XLOOKUP(I$2,Assumptions!$C$94:$M$94,Assumptions!$C$98:$M$98))))</f>
        <v>-866.242875</v>
      </c>
      <c r="J34" s="49">
        <f t="array" ref="J34">-(IF(J$2=1,Assumptions!$X35/12,-(SUMIF($D$2:$EE$2,J$2-1,$D34:$EE34)/12)*(1+XLOOKUP(J$2,Assumptions!$C$94:$M$94,Assumptions!$C$98:$M$98))))</f>
        <v>-866.242875</v>
      </c>
      <c r="K34" s="49">
        <f t="array" ref="K34">-(IF(K$2=1,Assumptions!$X35/12,-(SUMIF($D$2:$EE$2,K$2-1,$D34:$EE34)/12)*(1+XLOOKUP(K$2,Assumptions!$C$94:$M$94,Assumptions!$C$98:$M$98))))</f>
        <v>-866.242875</v>
      </c>
      <c r="L34" s="49">
        <f t="array" ref="L34">-(IF(L$2=1,Assumptions!$X35/12,-(SUMIF($D$2:$EE$2,L$2-1,$D34:$EE34)/12)*(1+XLOOKUP(L$2,Assumptions!$C$94:$M$94,Assumptions!$C$98:$M$98))))</f>
        <v>-866.242875</v>
      </c>
      <c r="M34" s="49">
        <f t="array" ref="M34">-(IF(M$2=1,Assumptions!$X35/12,-(SUMIF($D$2:$EE$2,M$2-1,$D34:$EE34)/12)*(1+XLOOKUP(M$2,Assumptions!$C$94:$M$94,Assumptions!$C$98:$M$98))))</f>
        <v>-866.242875</v>
      </c>
      <c r="N34" s="49">
        <f t="array" ref="N34">-(IF(N$2=1,Assumptions!$X35/12,-(SUMIF($D$2:$EE$2,N$2-1,$D34:$EE34)/12)*(1+XLOOKUP(N$2,Assumptions!$C$94:$M$94,Assumptions!$C$98:$M$98))))</f>
        <v>-866.242875</v>
      </c>
      <c r="O34" s="49">
        <f t="array" ref="O34">-(IF(O$2=1,Assumptions!$X35/12,-(SUMIF($D$2:$EE$2,O$2-1,$D34:$EE34)/12)*(1+XLOOKUP(O$2,Assumptions!$C$94:$M$94,Assumptions!$C$98:$M$98))))</f>
        <v>-866.242875</v>
      </c>
      <c r="P34" s="49">
        <f t="array" ref="P34">-(IF(P$2=1,Assumptions!$X35/12,-(SUMIF($D$2:$EE$2,P$2-1,$D34:$EE34)/12)*(1+XLOOKUP(P$2,Assumptions!$C$94:$M$94,Assumptions!$C$98:$M$98))))</f>
        <v>-892.2301613</v>
      </c>
      <c r="Q34" s="49">
        <f t="array" ref="Q34">-(IF(Q$2=1,Assumptions!$X35/12,-(SUMIF($D$2:$EE$2,Q$2-1,$D34:$EE34)/12)*(1+XLOOKUP(Q$2,Assumptions!$C$94:$M$94,Assumptions!$C$98:$M$98))))</f>
        <v>-892.2301613</v>
      </c>
      <c r="R34" s="49">
        <f t="array" ref="R34">-(IF(R$2=1,Assumptions!$X35/12,-(SUMIF($D$2:$EE$2,R$2-1,$D34:$EE34)/12)*(1+XLOOKUP(R$2,Assumptions!$C$94:$M$94,Assumptions!$C$98:$M$98))))</f>
        <v>-892.2301613</v>
      </c>
      <c r="S34" s="49">
        <f t="array" ref="S34">-(IF(S$2=1,Assumptions!$X35/12,-(SUMIF($D$2:$EE$2,S$2-1,$D34:$EE34)/12)*(1+XLOOKUP(S$2,Assumptions!$C$94:$M$94,Assumptions!$C$98:$M$98))))</f>
        <v>-892.2301613</v>
      </c>
      <c r="T34" s="49">
        <f t="array" ref="T34">-(IF(T$2=1,Assumptions!$X35/12,-(SUMIF($D$2:$EE$2,T$2-1,$D34:$EE34)/12)*(1+XLOOKUP(T$2,Assumptions!$C$94:$M$94,Assumptions!$C$98:$M$98))))</f>
        <v>-892.2301613</v>
      </c>
      <c r="U34" s="49">
        <f t="array" ref="U34">-(IF(U$2=1,Assumptions!$X35/12,-(SUMIF($D$2:$EE$2,U$2-1,$D34:$EE34)/12)*(1+XLOOKUP(U$2,Assumptions!$C$94:$M$94,Assumptions!$C$98:$M$98))))</f>
        <v>-892.2301613</v>
      </c>
      <c r="V34" s="49">
        <f t="array" ref="V34">-(IF(V$2=1,Assumptions!$X35/12,-(SUMIF($D$2:$EE$2,V$2-1,$D34:$EE34)/12)*(1+XLOOKUP(V$2,Assumptions!$C$94:$M$94,Assumptions!$C$98:$M$98))))</f>
        <v>-892.2301613</v>
      </c>
      <c r="W34" s="49">
        <f t="array" ref="W34">-(IF(W$2=1,Assumptions!$X35/12,-(SUMIF($D$2:$EE$2,W$2-1,$D34:$EE34)/12)*(1+XLOOKUP(W$2,Assumptions!$C$94:$M$94,Assumptions!$C$98:$M$98))))</f>
        <v>-892.2301613</v>
      </c>
      <c r="X34" s="49">
        <f t="array" ref="X34">-(IF(X$2=1,Assumptions!$X35/12,-(SUMIF($D$2:$EE$2,X$2-1,$D34:$EE34)/12)*(1+XLOOKUP(X$2,Assumptions!$C$94:$M$94,Assumptions!$C$98:$M$98))))</f>
        <v>-892.2301613</v>
      </c>
      <c r="Y34" s="49">
        <f t="array" ref="Y34">-(IF(Y$2=1,Assumptions!$X35/12,-(SUMIF($D$2:$EE$2,Y$2-1,$D34:$EE34)/12)*(1+XLOOKUP(Y$2,Assumptions!$C$94:$M$94,Assumptions!$C$98:$M$98))))</f>
        <v>-892.2301613</v>
      </c>
      <c r="Z34" s="49">
        <f t="array" ref="Z34">-(IF(Z$2=1,Assumptions!$X35/12,-(SUMIF($D$2:$EE$2,Z$2-1,$D34:$EE34)/12)*(1+XLOOKUP(Z$2,Assumptions!$C$94:$M$94,Assumptions!$C$98:$M$98))))</f>
        <v>-892.2301613</v>
      </c>
      <c r="AA34" s="49">
        <f t="array" ref="AA34">-(IF(AA$2=1,Assumptions!$X35/12,-(SUMIF($D$2:$EE$2,AA$2-1,$D34:$EE34)/12)*(1+XLOOKUP(AA$2,Assumptions!$C$94:$M$94,Assumptions!$C$98:$M$98))))</f>
        <v>-892.2301613</v>
      </c>
      <c r="AB34" s="49">
        <f t="array" ref="AB34">-(IF(AB$2=1,Assumptions!$X35/12,-(SUMIF($D$2:$EE$2,AB$2-1,$D34:$EE34)/12)*(1+XLOOKUP(AB$2,Assumptions!$C$94:$M$94,Assumptions!$C$98:$M$98))))</f>
        <v>-918.9970661</v>
      </c>
      <c r="AC34" s="49">
        <f t="array" ref="AC34">-(IF(AC$2=1,Assumptions!$X35/12,-(SUMIF($D$2:$EE$2,AC$2-1,$D34:$EE34)/12)*(1+XLOOKUP(AC$2,Assumptions!$C$94:$M$94,Assumptions!$C$98:$M$98))))</f>
        <v>-918.9970661</v>
      </c>
      <c r="AD34" s="49">
        <f t="array" ref="AD34">-(IF(AD$2=1,Assumptions!$X35/12,-(SUMIF($D$2:$EE$2,AD$2-1,$D34:$EE34)/12)*(1+XLOOKUP(AD$2,Assumptions!$C$94:$M$94,Assumptions!$C$98:$M$98))))</f>
        <v>-918.9970661</v>
      </c>
      <c r="AE34" s="49">
        <f t="array" ref="AE34">-(IF(AE$2=1,Assumptions!$X35/12,-(SUMIF($D$2:$EE$2,AE$2-1,$D34:$EE34)/12)*(1+XLOOKUP(AE$2,Assumptions!$C$94:$M$94,Assumptions!$C$98:$M$98))))</f>
        <v>-918.9970661</v>
      </c>
      <c r="AF34" s="49">
        <f t="array" ref="AF34">-(IF(AF$2=1,Assumptions!$X35/12,-(SUMIF($D$2:$EE$2,AF$2-1,$D34:$EE34)/12)*(1+XLOOKUP(AF$2,Assumptions!$C$94:$M$94,Assumptions!$C$98:$M$98))))</f>
        <v>-918.9970661</v>
      </c>
      <c r="AG34" s="49">
        <f t="array" ref="AG34">-(IF(AG$2=1,Assumptions!$X35/12,-(SUMIF($D$2:$EE$2,AG$2-1,$D34:$EE34)/12)*(1+XLOOKUP(AG$2,Assumptions!$C$94:$M$94,Assumptions!$C$98:$M$98))))</f>
        <v>-918.9970661</v>
      </c>
      <c r="AH34" s="49">
        <f t="array" ref="AH34">-(IF(AH$2=1,Assumptions!$X35/12,-(SUMIF($D$2:$EE$2,AH$2-1,$D34:$EE34)/12)*(1+XLOOKUP(AH$2,Assumptions!$C$94:$M$94,Assumptions!$C$98:$M$98))))</f>
        <v>-918.9970661</v>
      </c>
      <c r="AI34" s="49">
        <f t="array" ref="AI34">-(IF(AI$2=1,Assumptions!$X35/12,-(SUMIF($D$2:$EE$2,AI$2-1,$D34:$EE34)/12)*(1+XLOOKUP(AI$2,Assumptions!$C$94:$M$94,Assumptions!$C$98:$M$98))))</f>
        <v>-918.9970661</v>
      </c>
      <c r="AJ34" s="49">
        <f t="array" ref="AJ34">-(IF(AJ$2=1,Assumptions!$X35/12,-(SUMIF($D$2:$EE$2,AJ$2-1,$D34:$EE34)/12)*(1+XLOOKUP(AJ$2,Assumptions!$C$94:$M$94,Assumptions!$C$98:$M$98))))</f>
        <v>-918.9970661</v>
      </c>
      <c r="AK34" s="49">
        <f t="array" ref="AK34">-(IF(AK$2=1,Assumptions!$X35/12,-(SUMIF($D$2:$EE$2,AK$2-1,$D34:$EE34)/12)*(1+XLOOKUP(AK$2,Assumptions!$C$94:$M$94,Assumptions!$C$98:$M$98))))</f>
        <v>-918.9970661</v>
      </c>
      <c r="AL34" s="49">
        <f t="array" ref="AL34">-(IF(AL$2=1,Assumptions!$X35/12,-(SUMIF($D$2:$EE$2,AL$2-1,$D34:$EE34)/12)*(1+XLOOKUP(AL$2,Assumptions!$C$94:$M$94,Assumptions!$C$98:$M$98))))</f>
        <v>-918.9970661</v>
      </c>
      <c r="AM34" s="49">
        <f t="array" ref="AM34">-(IF(AM$2=1,Assumptions!$X35/12,-(SUMIF($D$2:$EE$2,AM$2-1,$D34:$EE34)/12)*(1+XLOOKUP(AM$2,Assumptions!$C$94:$M$94,Assumptions!$C$98:$M$98))))</f>
        <v>-918.9970661</v>
      </c>
      <c r="AN34" s="49">
        <f t="array" ref="AN34">-(IF(AN$2=1,Assumptions!$X35/12,-(SUMIF($D$2:$EE$2,AN$2-1,$D34:$EE34)/12)*(1+XLOOKUP(AN$2,Assumptions!$C$94:$M$94,Assumptions!$C$98:$M$98))))</f>
        <v>-946.5669781</v>
      </c>
      <c r="AO34" s="49">
        <f t="array" ref="AO34">-(IF(AO$2=1,Assumptions!$X35/12,-(SUMIF($D$2:$EE$2,AO$2-1,$D34:$EE34)/12)*(1+XLOOKUP(AO$2,Assumptions!$C$94:$M$94,Assumptions!$C$98:$M$98))))</f>
        <v>-946.5669781</v>
      </c>
      <c r="AP34" s="49">
        <f t="array" ref="AP34">-(IF(AP$2=1,Assumptions!$X35/12,-(SUMIF($D$2:$EE$2,AP$2-1,$D34:$EE34)/12)*(1+XLOOKUP(AP$2,Assumptions!$C$94:$M$94,Assumptions!$C$98:$M$98))))</f>
        <v>-946.5669781</v>
      </c>
      <c r="AQ34" s="49">
        <f t="array" ref="AQ34">-(IF(AQ$2=1,Assumptions!$X35/12,-(SUMIF($D$2:$EE$2,AQ$2-1,$D34:$EE34)/12)*(1+XLOOKUP(AQ$2,Assumptions!$C$94:$M$94,Assumptions!$C$98:$M$98))))</f>
        <v>-946.5669781</v>
      </c>
      <c r="AR34" s="49">
        <f t="array" ref="AR34">-(IF(AR$2=1,Assumptions!$X35/12,-(SUMIF($D$2:$EE$2,AR$2-1,$D34:$EE34)/12)*(1+XLOOKUP(AR$2,Assumptions!$C$94:$M$94,Assumptions!$C$98:$M$98))))</f>
        <v>-946.5669781</v>
      </c>
      <c r="AS34" s="49">
        <f t="array" ref="AS34">-(IF(AS$2=1,Assumptions!$X35/12,-(SUMIF($D$2:$EE$2,AS$2-1,$D34:$EE34)/12)*(1+XLOOKUP(AS$2,Assumptions!$C$94:$M$94,Assumptions!$C$98:$M$98))))</f>
        <v>-946.5669781</v>
      </c>
      <c r="AT34" s="49">
        <f t="array" ref="AT34">-(IF(AT$2=1,Assumptions!$X35/12,-(SUMIF($D$2:$EE$2,AT$2-1,$D34:$EE34)/12)*(1+XLOOKUP(AT$2,Assumptions!$C$94:$M$94,Assumptions!$C$98:$M$98))))</f>
        <v>-946.5669781</v>
      </c>
      <c r="AU34" s="49">
        <f t="array" ref="AU34">-(IF(AU$2=1,Assumptions!$X35/12,-(SUMIF($D$2:$EE$2,AU$2-1,$D34:$EE34)/12)*(1+XLOOKUP(AU$2,Assumptions!$C$94:$M$94,Assumptions!$C$98:$M$98))))</f>
        <v>-946.5669781</v>
      </c>
      <c r="AV34" s="49">
        <f t="array" ref="AV34">-(IF(AV$2=1,Assumptions!$X35/12,-(SUMIF($D$2:$EE$2,AV$2-1,$D34:$EE34)/12)*(1+XLOOKUP(AV$2,Assumptions!$C$94:$M$94,Assumptions!$C$98:$M$98))))</f>
        <v>-946.5669781</v>
      </c>
      <c r="AW34" s="49">
        <f t="array" ref="AW34">-(IF(AW$2=1,Assumptions!$X35/12,-(SUMIF($D$2:$EE$2,AW$2-1,$D34:$EE34)/12)*(1+XLOOKUP(AW$2,Assumptions!$C$94:$M$94,Assumptions!$C$98:$M$98))))</f>
        <v>-946.5669781</v>
      </c>
      <c r="AX34" s="49">
        <f t="array" ref="AX34">-(IF(AX$2=1,Assumptions!$X35/12,-(SUMIF($D$2:$EE$2,AX$2-1,$D34:$EE34)/12)*(1+XLOOKUP(AX$2,Assumptions!$C$94:$M$94,Assumptions!$C$98:$M$98))))</f>
        <v>-946.5669781</v>
      </c>
      <c r="AY34" s="49">
        <f t="array" ref="AY34">-(IF(AY$2=1,Assumptions!$X35/12,-(SUMIF($D$2:$EE$2,AY$2-1,$D34:$EE34)/12)*(1+XLOOKUP(AY$2,Assumptions!$C$94:$M$94,Assumptions!$C$98:$M$98))))</f>
        <v>-946.5669781</v>
      </c>
      <c r="AZ34" s="49">
        <f t="array" ref="AZ34">-(IF(AZ$2=1,Assumptions!$X35/12,-(SUMIF($D$2:$EE$2,AZ$2-1,$D34:$EE34)/12)*(1+XLOOKUP(AZ$2,Assumptions!$C$94:$M$94,Assumptions!$C$98:$M$98))))</f>
        <v>-974.9639874</v>
      </c>
      <c r="BA34" s="49">
        <f t="array" ref="BA34">-(IF(BA$2=1,Assumptions!$X35/12,-(SUMIF($D$2:$EE$2,BA$2-1,$D34:$EE34)/12)*(1+XLOOKUP(BA$2,Assumptions!$C$94:$M$94,Assumptions!$C$98:$M$98))))</f>
        <v>-974.9639874</v>
      </c>
      <c r="BB34" s="49">
        <f t="array" ref="BB34">-(IF(BB$2=1,Assumptions!$X35/12,-(SUMIF($D$2:$EE$2,BB$2-1,$D34:$EE34)/12)*(1+XLOOKUP(BB$2,Assumptions!$C$94:$M$94,Assumptions!$C$98:$M$98))))</f>
        <v>-974.9639874</v>
      </c>
      <c r="BC34" s="49">
        <f t="array" ref="BC34">-(IF(BC$2=1,Assumptions!$X35/12,-(SUMIF($D$2:$EE$2,BC$2-1,$D34:$EE34)/12)*(1+XLOOKUP(BC$2,Assumptions!$C$94:$M$94,Assumptions!$C$98:$M$98))))</f>
        <v>-974.9639874</v>
      </c>
      <c r="BD34" s="49">
        <f t="array" ref="BD34">-(IF(BD$2=1,Assumptions!$X35/12,-(SUMIF($D$2:$EE$2,BD$2-1,$D34:$EE34)/12)*(1+XLOOKUP(BD$2,Assumptions!$C$94:$M$94,Assumptions!$C$98:$M$98))))</f>
        <v>-974.9639874</v>
      </c>
      <c r="BE34" s="49">
        <f t="array" ref="BE34">-(IF(BE$2=1,Assumptions!$X35/12,-(SUMIF($D$2:$EE$2,BE$2-1,$D34:$EE34)/12)*(1+XLOOKUP(BE$2,Assumptions!$C$94:$M$94,Assumptions!$C$98:$M$98))))</f>
        <v>-974.9639874</v>
      </c>
      <c r="BF34" s="49">
        <f t="array" ref="BF34">-(IF(BF$2=1,Assumptions!$X35/12,-(SUMIF($D$2:$EE$2,BF$2-1,$D34:$EE34)/12)*(1+XLOOKUP(BF$2,Assumptions!$C$94:$M$94,Assumptions!$C$98:$M$98))))</f>
        <v>-974.9639874</v>
      </c>
      <c r="BG34" s="49">
        <f t="array" ref="BG34">-(IF(BG$2=1,Assumptions!$X35/12,-(SUMIF($D$2:$EE$2,BG$2-1,$D34:$EE34)/12)*(1+XLOOKUP(BG$2,Assumptions!$C$94:$M$94,Assumptions!$C$98:$M$98))))</f>
        <v>-974.9639874</v>
      </c>
      <c r="BH34" s="49">
        <f t="array" ref="BH34">-(IF(BH$2=1,Assumptions!$X35/12,-(SUMIF($D$2:$EE$2,BH$2-1,$D34:$EE34)/12)*(1+XLOOKUP(BH$2,Assumptions!$C$94:$M$94,Assumptions!$C$98:$M$98))))</f>
        <v>-974.9639874</v>
      </c>
      <c r="BI34" s="49">
        <f t="array" ref="BI34">-(IF(BI$2=1,Assumptions!$X35/12,-(SUMIF($D$2:$EE$2,BI$2-1,$D34:$EE34)/12)*(1+XLOOKUP(BI$2,Assumptions!$C$94:$M$94,Assumptions!$C$98:$M$98))))</f>
        <v>-974.9639874</v>
      </c>
      <c r="BJ34" s="49">
        <f t="array" ref="BJ34">-(IF(BJ$2=1,Assumptions!$X35/12,-(SUMIF($D$2:$EE$2,BJ$2-1,$D34:$EE34)/12)*(1+XLOOKUP(BJ$2,Assumptions!$C$94:$M$94,Assumptions!$C$98:$M$98))))</f>
        <v>-974.9639874</v>
      </c>
      <c r="BK34" s="49">
        <f t="array" ref="BK34">-(IF(BK$2=1,Assumptions!$X35/12,-(SUMIF($D$2:$EE$2,BK$2-1,$D34:$EE34)/12)*(1+XLOOKUP(BK$2,Assumptions!$C$94:$M$94,Assumptions!$C$98:$M$98))))</f>
        <v>-974.9639874</v>
      </c>
      <c r="BL34" s="49">
        <f t="array" ref="BL34">-(IF(BL$2=1,Assumptions!$X35/12,-(SUMIF($D$2:$EE$2,BL$2-1,$D34:$EE34)/12)*(1+XLOOKUP(BL$2,Assumptions!$C$94:$M$94,Assumptions!$C$98:$M$98))))</f>
        <v>-1004.212907</v>
      </c>
      <c r="BM34" s="49">
        <f t="array" ref="BM34">-(IF(BM$2=1,Assumptions!$X35/12,-(SUMIF($D$2:$EE$2,BM$2-1,$D34:$EE34)/12)*(1+XLOOKUP(BM$2,Assumptions!$C$94:$M$94,Assumptions!$C$98:$M$98))))</f>
        <v>-1004.212907</v>
      </c>
      <c r="BN34" s="49">
        <f t="array" ref="BN34">-(IF(BN$2=1,Assumptions!$X35/12,-(SUMIF($D$2:$EE$2,BN$2-1,$D34:$EE34)/12)*(1+XLOOKUP(BN$2,Assumptions!$C$94:$M$94,Assumptions!$C$98:$M$98))))</f>
        <v>-1004.212907</v>
      </c>
      <c r="BO34" s="49">
        <f t="array" ref="BO34">-(IF(BO$2=1,Assumptions!$X35/12,-(SUMIF($D$2:$EE$2,BO$2-1,$D34:$EE34)/12)*(1+XLOOKUP(BO$2,Assumptions!$C$94:$M$94,Assumptions!$C$98:$M$98))))</f>
        <v>-1004.212907</v>
      </c>
      <c r="BP34" s="49">
        <f t="array" ref="BP34">-(IF(BP$2=1,Assumptions!$X35/12,-(SUMIF($D$2:$EE$2,BP$2-1,$D34:$EE34)/12)*(1+XLOOKUP(BP$2,Assumptions!$C$94:$M$94,Assumptions!$C$98:$M$98))))</f>
        <v>-1004.212907</v>
      </c>
      <c r="BQ34" s="49">
        <f t="array" ref="BQ34">-(IF(BQ$2=1,Assumptions!$X35/12,-(SUMIF($D$2:$EE$2,BQ$2-1,$D34:$EE34)/12)*(1+XLOOKUP(BQ$2,Assumptions!$C$94:$M$94,Assumptions!$C$98:$M$98))))</f>
        <v>-1004.212907</v>
      </c>
      <c r="BR34" s="49">
        <f t="array" ref="BR34">-(IF(BR$2=1,Assumptions!$X35/12,-(SUMIF($D$2:$EE$2,BR$2-1,$D34:$EE34)/12)*(1+XLOOKUP(BR$2,Assumptions!$C$94:$M$94,Assumptions!$C$98:$M$98))))</f>
        <v>-1004.212907</v>
      </c>
      <c r="BS34" s="49">
        <f t="array" ref="BS34">-(IF(BS$2=1,Assumptions!$X35/12,-(SUMIF($D$2:$EE$2,BS$2-1,$D34:$EE34)/12)*(1+XLOOKUP(BS$2,Assumptions!$C$94:$M$94,Assumptions!$C$98:$M$98))))</f>
        <v>-1004.212907</v>
      </c>
      <c r="BT34" s="49">
        <f t="array" ref="BT34">-(IF(BT$2=1,Assumptions!$X35/12,-(SUMIF($D$2:$EE$2,BT$2-1,$D34:$EE34)/12)*(1+XLOOKUP(BT$2,Assumptions!$C$94:$M$94,Assumptions!$C$98:$M$98))))</f>
        <v>-1004.212907</v>
      </c>
      <c r="BU34" s="49">
        <f t="array" ref="BU34">-(IF(BU$2=1,Assumptions!$X35/12,-(SUMIF($D$2:$EE$2,BU$2-1,$D34:$EE34)/12)*(1+XLOOKUP(BU$2,Assumptions!$C$94:$M$94,Assumptions!$C$98:$M$98))))</f>
        <v>-1004.212907</v>
      </c>
      <c r="BV34" s="49">
        <f t="array" ref="BV34">-(IF(BV$2=1,Assumptions!$X35/12,-(SUMIF($D$2:$EE$2,BV$2-1,$D34:$EE34)/12)*(1+XLOOKUP(BV$2,Assumptions!$C$94:$M$94,Assumptions!$C$98:$M$98))))</f>
        <v>-1004.212907</v>
      </c>
      <c r="BW34" s="49">
        <f t="array" ref="BW34">-(IF(BW$2=1,Assumptions!$X35/12,-(SUMIF($D$2:$EE$2,BW$2-1,$D34:$EE34)/12)*(1+XLOOKUP(BW$2,Assumptions!$C$94:$M$94,Assumptions!$C$98:$M$98))))</f>
        <v>-1004.212907</v>
      </c>
      <c r="BX34" s="49">
        <f t="array" ref="BX34">-(IF(BX$2=1,Assumptions!$X35/12,-(SUMIF($D$2:$EE$2,BX$2-1,$D34:$EE34)/12)*(1+XLOOKUP(BX$2,Assumptions!$C$94:$M$94,Assumptions!$C$98:$M$98))))</f>
        <v>-1034.339294</v>
      </c>
      <c r="BY34" s="49">
        <f t="array" ref="BY34">-(IF(BY$2=1,Assumptions!$X35/12,-(SUMIF($D$2:$EE$2,BY$2-1,$D34:$EE34)/12)*(1+XLOOKUP(BY$2,Assumptions!$C$94:$M$94,Assumptions!$C$98:$M$98))))</f>
        <v>-1034.339294</v>
      </c>
      <c r="BZ34" s="49">
        <f t="array" ref="BZ34">-(IF(BZ$2=1,Assumptions!$X35/12,-(SUMIF($D$2:$EE$2,BZ$2-1,$D34:$EE34)/12)*(1+XLOOKUP(BZ$2,Assumptions!$C$94:$M$94,Assumptions!$C$98:$M$98))))</f>
        <v>-1034.339294</v>
      </c>
      <c r="CA34" s="49">
        <f t="array" ref="CA34">-(IF(CA$2=1,Assumptions!$X35/12,-(SUMIF($D$2:$EE$2,CA$2-1,$D34:$EE34)/12)*(1+XLOOKUP(CA$2,Assumptions!$C$94:$M$94,Assumptions!$C$98:$M$98))))</f>
        <v>-1034.339294</v>
      </c>
      <c r="CB34" s="49">
        <f t="array" ref="CB34">-(IF(CB$2=1,Assumptions!$X35/12,-(SUMIF($D$2:$EE$2,CB$2-1,$D34:$EE34)/12)*(1+XLOOKUP(CB$2,Assumptions!$C$94:$M$94,Assumptions!$C$98:$M$98))))</f>
        <v>-1034.339294</v>
      </c>
      <c r="CC34" s="49">
        <f t="array" ref="CC34">-(IF(CC$2=1,Assumptions!$X35/12,-(SUMIF($D$2:$EE$2,CC$2-1,$D34:$EE34)/12)*(1+XLOOKUP(CC$2,Assumptions!$C$94:$M$94,Assumptions!$C$98:$M$98))))</f>
        <v>-1034.339294</v>
      </c>
      <c r="CD34" s="49">
        <f t="array" ref="CD34">-(IF(CD$2=1,Assumptions!$X35/12,-(SUMIF($D$2:$EE$2,CD$2-1,$D34:$EE34)/12)*(1+XLOOKUP(CD$2,Assumptions!$C$94:$M$94,Assumptions!$C$98:$M$98))))</f>
        <v>-1034.339294</v>
      </c>
      <c r="CE34" s="49">
        <f t="array" ref="CE34">-(IF(CE$2=1,Assumptions!$X35/12,-(SUMIF($D$2:$EE$2,CE$2-1,$D34:$EE34)/12)*(1+XLOOKUP(CE$2,Assumptions!$C$94:$M$94,Assumptions!$C$98:$M$98))))</f>
        <v>-1034.339294</v>
      </c>
      <c r="CF34" s="49">
        <f t="array" ref="CF34">-(IF(CF$2=1,Assumptions!$X35/12,-(SUMIF($D$2:$EE$2,CF$2-1,$D34:$EE34)/12)*(1+XLOOKUP(CF$2,Assumptions!$C$94:$M$94,Assumptions!$C$98:$M$98))))</f>
        <v>-1034.339294</v>
      </c>
      <c r="CG34" s="49">
        <f t="array" ref="CG34">-(IF(CG$2=1,Assumptions!$X35/12,-(SUMIF($D$2:$EE$2,CG$2-1,$D34:$EE34)/12)*(1+XLOOKUP(CG$2,Assumptions!$C$94:$M$94,Assumptions!$C$98:$M$98))))</f>
        <v>-1034.339294</v>
      </c>
      <c r="CH34" s="49">
        <f t="array" ref="CH34">-(IF(CH$2=1,Assumptions!$X35/12,-(SUMIF($D$2:$EE$2,CH$2-1,$D34:$EE34)/12)*(1+XLOOKUP(CH$2,Assumptions!$C$94:$M$94,Assumptions!$C$98:$M$98))))</f>
        <v>-1034.339294</v>
      </c>
      <c r="CI34" s="49">
        <f t="array" ref="CI34">-(IF(CI$2=1,Assumptions!$X35/12,-(SUMIF($D$2:$EE$2,CI$2-1,$D34:$EE34)/12)*(1+XLOOKUP(CI$2,Assumptions!$C$94:$M$94,Assumptions!$C$98:$M$98))))</f>
        <v>-1034.339294</v>
      </c>
      <c r="CJ34" s="49">
        <f t="array" ref="CJ34">-(IF(CJ$2=1,Assumptions!$X35/12,-(SUMIF($D$2:$EE$2,CJ$2-1,$D34:$EE34)/12)*(1+XLOOKUP(CJ$2,Assumptions!$C$94:$M$94,Assumptions!$C$98:$M$98))))</f>
        <v>-1065.369473</v>
      </c>
      <c r="CK34" s="49">
        <f t="array" ref="CK34">-(IF(CK$2=1,Assumptions!$X35/12,-(SUMIF($D$2:$EE$2,CK$2-1,$D34:$EE34)/12)*(1+XLOOKUP(CK$2,Assumptions!$C$94:$M$94,Assumptions!$C$98:$M$98))))</f>
        <v>-1065.369473</v>
      </c>
      <c r="CL34" s="49">
        <f t="array" ref="CL34">-(IF(CL$2=1,Assumptions!$X35/12,-(SUMIF($D$2:$EE$2,CL$2-1,$D34:$EE34)/12)*(1+XLOOKUP(CL$2,Assumptions!$C$94:$M$94,Assumptions!$C$98:$M$98))))</f>
        <v>-1065.369473</v>
      </c>
      <c r="CM34" s="49">
        <f t="array" ref="CM34">-(IF(CM$2=1,Assumptions!$X35/12,-(SUMIF($D$2:$EE$2,CM$2-1,$D34:$EE34)/12)*(1+XLOOKUP(CM$2,Assumptions!$C$94:$M$94,Assumptions!$C$98:$M$98))))</f>
        <v>-1065.369473</v>
      </c>
      <c r="CN34" s="49">
        <f t="array" ref="CN34">-(IF(CN$2=1,Assumptions!$X35/12,-(SUMIF($D$2:$EE$2,CN$2-1,$D34:$EE34)/12)*(1+XLOOKUP(CN$2,Assumptions!$C$94:$M$94,Assumptions!$C$98:$M$98))))</f>
        <v>-1065.369473</v>
      </c>
      <c r="CO34" s="49">
        <f t="array" ref="CO34">-(IF(CO$2=1,Assumptions!$X35/12,-(SUMIF($D$2:$EE$2,CO$2-1,$D34:$EE34)/12)*(1+XLOOKUP(CO$2,Assumptions!$C$94:$M$94,Assumptions!$C$98:$M$98))))</f>
        <v>-1065.369473</v>
      </c>
      <c r="CP34" s="49">
        <f t="array" ref="CP34">-(IF(CP$2=1,Assumptions!$X35/12,-(SUMIF($D$2:$EE$2,CP$2-1,$D34:$EE34)/12)*(1+XLOOKUP(CP$2,Assumptions!$C$94:$M$94,Assumptions!$C$98:$M$98))))</f>
        <v>-1065.369473</v>
      </c>
      <c r="CQ34" s="49">
        <f t="array" ref="CQ34">-(IF(CQ$2=1,Assumptions!$X35/12,-(SUMIF($D$2:$EE$2,CQ$2-1,$D34:$EE34)/12)*(1+XLOOKUP(CQ$2,Assumptions!$C$94:$M$94,Assumptions!$C$98:$M$98))))</f>
        <v>-1065.369473</v>
      </c>
      <c r="CR34" s="49">
        <f t="array" ref="CR34">-(IF(CR$2=1,Assumptions!$X35/12,-(SUMIF($D$2:$EE$2,CR$2-1,$D34:$EE34)/12)*(1+XLOOKUP(CR$2,Assumptions!$C$94:$M$94,Assumptions!$C$98:$M$98))))</f>
        <v>-1065.369473</v>
      </c>
      <c r="CS34" s="49">
        <f t="array" ref="CS34">-(IF(CS$2=1,Assumptions!$X35/12,-(SUMIF($D$2:$EE$2,CS$2-1,$D34:$EE34)/12)*(1+XLOOKUP(CS$2,Assumptions!$C$94:$M$94,Assumptions!$C$98:$M$98))))</f>
        <v>-1065.369473</v>
      </c>
      <c r="CT34" s="49">
        <f t="array" ref="CT34">-(IF(CT$2=1,Assumptions!$X35/12,-(SUMIF($D$2:$EE$2,CT$2-1,$D34:$EE34)/12)*(1+XLOOKUP(CT$2,Assumptions!$C$94:$M$94,Assumptions!$C$98:$M$98))))</f>
        <v>-1065.369473</v>
      </c>
      <c r="CU34" s="49">
        <f t="array" ref="CU34">-(IF(CU$2=1,Assumptions!$X35/12,-(SUMIF($D$2:$EE$2,CU$2-1,$D34:$EE34)/12)*(1+XLOOKUP(CU$2,Assumptions!$C$94:$M$94,Assumptions!$C$98:$M$98))))</f>
        <v>-1065.369473</v>
      </c>
      <c r="CV34" s="49">
        <f t="array" ref="CV34">-(IF(CV$2=1,Assumptions!$X35/12,-(SUMIF($D$2:$EE$2,CV$2-1,$D34:$EE34)/12)*(1+XLOOKUP(CV$2,Assumptions!$C$94:$M$94,Assumptions!$C$98:$M$98))))</f>
        <v>-1097.330557</v>
      </c>
      <c r="CW34" s="49">
        <f t="array" ref="CW34">-(IF(CW$2=1,Assumptions!$X35/12,-(SUMIF($D$2:$EE$2,CW$2-1,$D34:$EE34)/12)*(1+XLOOKUP(CW$2,Assumptions!$C$94:$M$94,Assumptions!$C$98:$M$98))))</f>
        <v>-1097.330557</v>
      </c>
      <c r="CX34" s="49">
        <f t="array" ref="CX34">-(IF(CX$2=1,Assumptions!$X35/12,-(SUMIF($D$2:$EE$2,CX$2-1,$D34:$EE34)/12)*(1+XLOOKUP(CX$2,Assumptions!$C$94:$M$94,Assumptions!$C$98:$M$98))))</f>
        <v>-1097.330557</v>
      </c>
      <c r="CY34" s="49">
        <f t="array" ref="CY34">-(IF(CY$2=1,Assumptions!$X35/12,-(SUMIF($D$2:$EE$2,CY$2-1,$D34:$EE34)/12)*(1+XLOOKUP(CY$2,Assumptions!$C$94:$M$94,Assumptions!$C$98:$M$98))))</f>
        <v>-1097.330557</v>
      </c>
      <c r="CZ34" s="49">
        <f t="array" ref="CZ34">-(IF(CZ$2=1,Assumptions!$X35/12,-(SUMIF($D$2:$EE$2,CZ$2-1,$D34:$EE34)/12)*(1+XLOOKUP(CZ$2,Assumptions!$C$94:$M$94,Assumptions!$C$98:$M$98))))</f>
        <v>-1097.330557</v>
      </c>
      <c r="DA34" s="49">
        <f t="array" ref="DA34">-(IF(DA$2=1,Assumptions!$X35/12,-(SUMIF($D$2:$EE$2,DA$2-1,$D34:$EE34)/12)*(1+XLOOKUP(DA$2,Assumptions!$C$94:$M$94,Assumptions!$C$98:$M$98))))</f>
        <v>-1097.330557</v>
      </c>
      <c r="DB34" s="49">
        <f t="array" ref="DB34">-(IF(DB$2=1,Assumptions!$X35/12,-(SUMIF($D$2:$EE$2,DB$2-1,$D34:$EE34)/12)*(1+XLOOKUP(DB$2,Assumptions!$C$94:$M$94,Assumptions!$C$98:$M$98))))</f>
        <v>-1097.330557</v>
      </c>
      <c r="DC34" s="49">
        <f t="array" ref="DC34">-(IF(DC$2=1,Assumptions!$X35/12,-(SUMIF($D$2:$EE$2,DC$2-1,$D34:$EE34)/12)*(1+XLOOKUP(DC$2,Assumptions!$C$94:$M$94,Assumptions!$C$98:$M$98))))</f>
        <v>-1097.330557</v>
      </c>
      <c r="DD34" s="49">
        <f t="array" ref="DD34">-(IF(DD$2=1,Assumptions!$X35/12,-(SUMIF($D$2:$EE$2,DD$2-1,$D34:$EE34)/12)*(1+XLOOKUP(DD$2,Assumptions!$C$94:$M$94,Assumptions!$C$98:$M$98))))</f>
        <v>-1097.330557</v>
      </c>
      <c r="DE34" s="49">
        <f t="array" ref="DE34">-(IF(DE$2=1,Assumptions!$X35/12,-(SUMIF($D$2:$EE$2,DE$2-1,$D34:$EE34)/12)*(1+XLOOKUP(DE$2,Assumptions!$C$94:$M$94,Assumptions!$C$98:$M$98))))</f>
        <v>-1097.330557</v>
      </c>
      <c r="DF34" s="49">
        <f t="array" ref="DF34">-(IF(DF$2=1,Assumptions!$X35/12,-(SUMIF($D$2:$EE$2,DF$2-1,$D34:$EE34)/12)*(1+XLOOKUP(DF$2,Assumptions!$C$94:$M$94,Assumptions!$C$98:$M$98))))</f>
        <v>-1097.330557</v>
      </c>
      <c r="DG34" s="49">
        <f t="array" ref="DG34">-(IF(DG$2=1,Assumptions!$X35/12,-(SUMIF($D$2:$EE$2,DG$2-1,$D34:$EE34)/12)*(1+XLOOKUP(DG$2,Assumptions!$C$94:$M$94,Assumptions!$C$98:$M$98))))</f>
        <v>-1097.330557</v>
      </c>
      <c r="DH34" s="49">
        <f t="array" ref="DH34">-(IF(DH$2=1,Assumptions!$X35/12,-(SUMIF($D$2:$EE$2,DH$2-1,$D34:$EE34)/12)*(1+XLOOKUP(DH$2,Assumptions!$C$94:$M$94,Assumptions!$C$98:$M$98))))</f>
        <v>-1130.250474</v>
      </c>
      <c r="DI34" s="49">
        <f t="array" ref="DI34">-(IF(DI$2=1,Assumptions!$X35/12,-(SUMIF($D$2:$EE$2,DI$2-1,$D34:$EE34)/12)*(1+XLOOKUP(DI$2,Assumptions!$C$94:$M$94,Assumptions!$C$98:$M$98))))</f>
        <v>-1130.250474</v>
      </c>
      <c r="DJ34" s="49">
        <f t="array" ref="DJ34">-(IF(DJ$2=1,Assumptions!$X35/12,-(SUMIF($D$2:$EE$2,DJ$2-1,$D34:$EE34)/12)*(1+XLOOKUP(DJ$2,Assumptions!$C$94:$M$94,Assumptions!$C$98:$M$98))))</f>
        <v>-1130.250474</v>
      </c>
      <c r="DK34" s="49">
        <f t="array" ref="DK34">-(IF(DK$2=1,Assumptions!$X35/12,-(SUMIF($D$2:$EE$2,DK$2-1,$D34:$EE34)/12)*(1+XLOOKUP(DK$2,Assumptions!$C$94:$M$94,Assumptions!$C$98:$M$98))))</f>
        <v>-1130.250474</v>
      </c>
      <c r="DL34" s="49">
        <f t="array" ref="DL34">-(IF(DL$2=1,Assumptions!$X35/12,-(SUMIF($D$2:$EE$2,DL$2-1,$D34:$EE34)/12)*(1+XLOOKUP(DL$2,Assumptions!$C$94:$M$94,Assumptions!$C$98:$M$98))))</f>
        <v>-1130.250474</v>
      </c>
      <c r="DM34" s="49">
        <f t="array" ref="DM34">-(IF(DM$2=1,Assumptions!$X35/12,-(SUMIF($D$2:$EE$2,DM$2-1,$D34:$EE34)/12)*(1+XLOOKUP(DM$2,Assumptions!$C$94:$M$94,Assumptions!$C$98:$M$98))))</f>
        <v>-1130.250474</v>
      </c>
      <c r="DN34" s="49">
        <f t="array" ref="DN34">-(IF(DN$2=1,Assumptions!$X35/12,-(SUMIF($D$2:$EE$2,DN$2-1,$D34:$EE34)/12)*(1+XLOOKUP(DN$2,Assumptions!$C$94:$M$94,Assumptions!$C$98:$M$98))))</f>
        <v>-1130.250474</v>
      </c>
      <c r="DO34" s="49">
        <f t="array" ref="DO34">-(IF(DO$2=1,Assumptions!$X35/12,-(SUMIF($D$2:$EE$2,DO$2-1,$D34:$EE34)/12)*(1+XLOOKUP(DO$2,Assumptions!$C$94:$M$94,Assumptions!$C$98:$M$98))))</f>
        <v>-1130.250474</v>
      </c>
      <c r="DP34" s="49">
        <f t="array" ref="DP34">-(IF(DP$2=1,Assumptions!$X35/12,-(SUMIF($D$2:$EE$2,DP$2-1,$D34:$EE34)/12)*(1+XLOOKUP(DP$2,Assumptions!$C$94:$M$94,Assumptions!$C$98:$M$98))))</f>
        <v>-1130.250474</v>
      </c>
      <c r="DQ34" s="49">
        <f t="array" ref="DQ34">-(IF(DQ$2=1,Assumptions!$X35/12,-(SUMIF($D$2:$EE$2,DQ$2-1,$D34:$EE34)/12)*(1+XLOOKUP(DQ$2,Assumptions!$C$94:$M$94,Assumptions!$C$98:$M$98))))</f>
        <v>-1130.250474</v>
      </c>
      <c r="DR34" s="49">
        <f t="array" ref="DR34">-(IF(DR$2=1,Assumptions!$X35/12,-(SUMIF($D$2:$EE$2,DR$2-1,$D34:$EE34)/12)*(1+XLOOKUP(DR$2,Assumptions!$C$94:$M$94,Assumptions!$C$98:$M$98))))</f>
        <v>-1130.250474</v>
      </c>
      <c r="DS34" s="49">
        <f t="array" ref="DS34">-(IF(DS$2=1,Assumptions!$X35/12,-(SUMIF($D$2:$EE$2,DS$2-1,$D34:$EE34)/12)*(1+XLOOKUP(DS$2,Assumptions!$C$94:$M$94,Assumptions!$C$98:$M$98))))</f>
        <v>-1130.250474</v>
      </c>
      <c r="DT34" s="49">
        <f t="array" ref="DT34">-(IF(DT$2=1,Assumptions!$X35/12,-(SUMIF($D$2:$EE$2,DT$2-1,$D34:$EE34)/12)*(1+XLOOKUP(DT$2,Assumptions!$C$94:$M$94,Assumptions!$C$98:$M$98))))</f>
        <v>-1164.157988</v>
      </c>
      <c r="DU34" s="49">
        <f t="array" ref="DU34">-(IF(DU$2=1,Assumptions!$X35/12,-(SUMIF($D$2:$EE$2,DU$2-1,$D34:$EE34)/12)*(1+XLOOKUP(DU$2,Assumptions!$C$94:$M$94,Assumptions!$C$98:$M$98))))</f>
        <v>-1164.157988</v>
      </c>
      <c r="DV34" s="49">
        <f t="array" ref="DV34">-(IF(DV$2=1,Assumptions!$X35/12,-(SUMIF($D$2:$EE$2,DV$2-1,$D34:$EE34)/12)*(1+XLOOKUP(DV$2,Assumptions!$C$94:$M$94,Assumptions!$C$98:$M$98))))</f>
        <v>-1164.157988</v>
      </c>
      <c r="DW34" s="49">
        <f t="array" ref="DW34">-(IF(DW$2=1,Assumptions!$X35/12,-(SUMIF($D$2:$EE$2,DW$2-1,$D34:$EE34)/12)*(1+XLOOKUP(DW$2,Assumptions!$C$94:$M$94,Assumptions!$C$98:$M$98))))</f>
        <v>-1164.157988</v>
      </c>
      <c r="DX34" s="49">
        <f t="array" ref="DX34">-(IF(DX$2=1,Assumptions!$X35/12,-(SUMIF($D$2:$EE$2,DX$2-1,$D34:$EE34)/12)*(1+XLOOKUP(DX$2,Assumptions!$C$94:$M$94,Assumptions!$C$98:$M$98))))</f>
        <v>-1164.157988</v>
      </c>
      <c r="DY34" s="49">
        <f t="array" ref="DY34">-(IF(DY$2=1,Assumptions!$X35/12,-(SUMIF($D$2:$EE$2,DY$2-1,$D34:$EE34)/12)*(1+XLOOKUP(DY$2,Assumptions!$C$94:$M$94,Assumptions!$C$98:$M$98))))</f>
        <v>-1164.157988</v>
      </c>
      <c r="DZ34" s="49">
        <f t="array" ref="DZ34">-(IF(DZ$2=1,Assumptions!$X35/12,-(SUMIF($D$2:$EE$2,DZ$2-1,$D34:$EE34)/12)*(1+XLOOKUP(DZ$2,Assumptions!$C$94:$M$94,Assumptions!$C$98:$M$98))))</f>
        <v>-1164.157988</v>
      </c>
      <c r="EA34" s="49">
        <f t="array" ref="EA34">-(IF(EA$2=1,Assumptions!$X35/12,-(SUMIF($D$2:$EE$2,EA$2-1,$D34:$EE34)/12)*(1+XLOOKUP(EA$2,Assumptions!$C$94:$M$94,Assumptions!$C$98:$M$98))))</f>
        <v>-1164.157988</v>
      </c>
      <c r="EB34" s="49">
        <f t="array" ref="EB34">-(IF(EB$2=1,Assumptions!$X35/12,-(SUMIF($D$2:$EE$2,EB$2-1,$D34:$EE34)/12)*(1+XLOOKUP(EB$2,Assumptions!$C$94:$M$94,Assumptions!$C$98:$M$98))))</f>
        <v>-1164.157988</v>
      </c>
      <c r="EC34" s="49">
        <f t="array" ref="EC34">-(IF(EC$2=1,Assumptions!$X35/12,-(SUMIF($D$2:$EE$2,EC$2-1,$D34:$EE34)/12)*(1+XLOOKUP(EC$2,Assumptions!$C$94:$M$94,Assumptions!$C$98:$M$98))))</f>
        <v>-1164.157988</v>
      </c>
      <c r="ED34" s="49">
        <f t="array" ref="ED34">-(IF(ED$2=1,Assumptions!$X35/12,-(SUMIF($D$2:$EE$2,ED$2-1,$D34:$EE34)/12)*(1+XLOOKUP(ED$2,Assumptions!$C$94:$M$94,Assumptions!$C$98:$M$98))))</f>
        <v>-1164.157988</v>
      </c>
      <c r="EE34" s="49">
        <f t="array" ref="EE34">-(IF(EE$2=1,Assumptions!$X35/12,-(SUMIF($D$2:$EE$2,EE$2-1,$D34:$EE34)/12)*(1+XLOOKUP(EE$2,Assumptions!$C$94:$M$94,Assumptions!$C$98:$M$98))))</f>
        <v>-1164.157988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49">
        <f t="array" ref="D35">-(IF(D$2=1,Assumptions!$X36/12,-(SUMIF($D$2:$EE$2,D$2-1,$D35:$EE35)/12)*(1+XLOOKUP(D$2,Assumptions!$C$94:$M$94,Assumptions!$C$98:$M$98))))</f>
        <v>-238.5308333</v>
      </c>
      <c r="E35" s="49">
        <f t="array" ref="E35">-(IF(E$2=1,Assumptions!$X36/12,-(SUMIF($D$2:$EE$2,E$2-1,$D35:$EE35)/12)*(1+XLOOKUP(E$2,Assumptions!$C$94:$M$94,Assumptions!$C$98:$M$98))))</f>
        <v>-238.5308333</v>
      </c>
      <c r="F35" s="49">
        <f t="array" ref="F35">-(IF(F$2=1,Assumptions!$X36/12,-(SUMIF($D$2:$EE$2,F$2-1,$D35:$EE35)/12)*(1+XLOOKUP(F$2,Assumptions!$C$94:$M$94,Assumptions!$C$98:$M$98))))</f>
        <v>-238.5308333</v>
      </c>
      <c r="G35" s="49">
        <f t="array" ref="G35">-(IF(G$2=1,Assumptions!$X36/12,-(SUMIF($D$2:$EE$2,G$2-1,$D35:$EE35)/12)*(1+XLOOKUP(G$2,Assumptions!$C$94:$M$94,Assumptions!$C$98:$M$98))))</f>
        <v>-238.5308333</v>
      </c>
      <c r="H35" s="49">
        <f t="array" ref="H35">-(IF(H$2=1,Assumptions!$X36/12,-(SUMIF($D$2:$EE$2,H$2-1,$D35:$EE35)/12)*(1+XLOOKUP(H$2,Assumptions!$C$94:$M$94,Assumptions!$C$98:$M$98))))</f>
        <v>-238.5308333</v>
      </c>
      <c r="I35" s="49">
        <f t="array" ref="I35">-(IF(I$2=1,Assumptions!$X36/12,-(SUMIF($D$2:$EE$2,I$2-1,$D35:$EE35)/12)*(1+XLOOKUP(I$2,Assumptions!$C$94:$M$94,Assumptions!$C$98:$M$98))))</f>
        <v>-238.5308333</v>
      </c>
      <c r="J35" s="49">
        <f t="array" ref="J35">-(IF(J$2=1,Assumptions!$X36/12,-(SUMIF($D$2:$EE$2,J$2-1,$D35:$EE35)/12)*(1+XLOOKUP(J$2,Assumptions!$C$94:$M$94,Assumptions!$C$98:$M$98))))</f>
        <v>-238.5308333</v>
      </c>
      <c r="K35" s="49">
        <f t="array" ref="K35">-(IF(K$2=1,Assumptions!$X36/12,-(SUMIF($D$2:$EE$2,K$2-1,$D35:$EE35)/12)*(1+XLOOKUP(K$2,Assumptions!$C$94:$M$94,Assumptions!$C$98:$M$98))))</f>
        <v>-238.5308333</v>
      </c>
      <c r="L35" s="49">
        <f t="array" ref="L35">-(IF(L$2=1,Assumptions!$X36/12,-(SUMIF($D$2:$EE$2,L$2-1,$D35:$EE35)/12)*(1+XLOOKUP(L$2,Assumptions!$C$94:$M$94,Assumptions!$C$98:$M$98))))</f>
        <v>-238.5308333</v>
      </c>
      <c r="M35" s="49">
        <f t="array" ref="M35">-(IF(M$2=1,Assumptions!$X36/12,-(SUMIF($D$2:$EE$2,M$2-1,$D35:$EE35)/12)*(1+XLOOKUP(M$2,Assumptions!$C$94:$M$94,Assumptions!$C$98:$M$98))))</f>
        <v>-238.5308333</v>
      </c>
      <c r="N35" s="49">
        <f t="array" ref="N35">-(IF(N$2=1,Assumptions!$X36/12,-(SUMIF($D$2:$EE$2,N$2-1,$D35:$EE35)/12)*(1+XLOOKUP(N$2,Assumptions!$C$94:$M$94,Assumptions!$C$98:$M$98))))</f>
        <v>-238.5308333</v>
      </c>
      <c r="O35" s="49">
        <f t="array" ref="O35">-(IF(O$2=1,Assumptions!$X36/12,-(SUMIF($D$2:$EE$2,O$2-1,$D35:$EE35)/12)*(1+XLOOKUP(O$2,Assumptions!$C$94:$M$94,Assumptions!$C$98:$M$98))))</f>
        <v>-238.5308333</v>
      </c>
      <c r="P35" s="49">
        <f t="array" ref="P35">-(IF(P$2=1,Assumptions!$X36/12,-(SUMIF($D$2:$EE$2,P$2-1,$D35:$EE35)/12)*(1+XLOOKUP(P$2,Assumptions!$C$94:$M$94,Assumptions!$C$98:$M$98))))</f>
        <v>-245.6867583</v>
      </c>
      <c r="Q35" s="49">
        <f t="array" ref="Q35">-(IF(Q$2=1,Assumptions!$X36/12,-(SUMIF($D$2:$EE$2,Q$2-1,$D35:$EE35)/12)*(1+XLOOKUP(Q$2,Assumptions!$C$94:$M$94,Assumptions!$C$98:$M$98))))</f>
        <v>-245.6867583</v>
      </c>
      <c r="R35" s="49">
        <f t="array" ref="R35">-(IF(R$2=1,Assumptions!$X36/12,-(SUMIF($D$2:$EE$2,R$2-1,$D35:$EE35)/12)*(1+XLOOKUP(R$2,Assumptions!$C$94:$M$94,Assumptions!$C$98:$M$98))))</f>
        <v>-245.6867583</v>
      </c>
      <c r="S35" s="49">
        <f t="array" ref="S35">-(IF(S$2=1,Assumptions!$X36/12,-(SUMIF($D$2:$EE$2,S$2-1,$D35:$EE35)/12)*(1+XLOOKUP(S$2,Assumptions!$C$94:$M$94,Assumptions!$C$98:$M$98))))</f>
        <v>-245.6867583</v>
      </c>
      <c r="T35" s="49">
        <f t="array" ref="T35">-(IF(T$2=1,Assumptions!$X36/12,-(SUMIF($D$2:$EE$2,T$2-1,$D35:$EE35)/12)*(1+XLOOKUP(T$2,Assumptions!$C$94:$M$94,Assumptions!$C$98:$M$98))))</f>
        <v>-245.6867583</v>
      </c>
      <c r="U35" s="49">
        <f t="array" ref="U35">-(IF(U$2=1,Assumptions!$X36/12,-(SUMIF($D$2:$EE$2,U$2-1,$D35:$EE35)/12)*(1+XLOOKUP(U$2,Assumptions!$C$94:$M$94,Assumptions!$C$98:$M$98))))</f>
        <v>-245.6867583</v>
      </c>
      <c r="V35" s="49">
        <f t="array" ref="V35">-(IF(V$2=1,Assumptions!$X36/12,-(SUMIF($D$2:$EE$2,V$2-1,$D35:$EE35)/12)*(1+XLOOKUP(V$2,Assumptions!$C$94:$M$94,Assumptions!$C$98:$M$98))))</f>
        <v>-245.6867583</v>
      </c>
      <c r="W35" s="49">
        <f t="array" ref="W35">-(IF(W$2=1,Assumptions!$X36/12,-(SUMIF($D$2:$EE$2,W$2-1,$D35:$EE35)/12)*(1+XLOOKUP(W$2,Assumptions!$C$94:$M$94,Assumptions!$C$98:$M$98))))</f>
        <v>-245.6867583</v>
      </c>
      <c r="X35" s="49">
        <f t="array" ref="X35">-(IF(X$2=1,Assumptions!$X36/12,-(SUMIF($D$2:$EE$2,X$2-1,$D35:$EE35)/12)*(1+XLOOKUP(X$2,Assumptions!$C$94:$M$94,Assumptions!$C$98:$M$98))))</f>
        <v>-245.6867583</v>
      </c>
      <c r="Y35" s="49">
        <f t="array" ref="Y35">-(IF(Y$2=1,Assumptions!$X36/12,-(SUMIF($D$2:$EE$2,Y$2-1,$D35:$EE35)/12)*(1+XLOOKUP(Y$2,Assumptions!$C$94:$M$94,Assumptions!$C$98:$M$98))))</f>
        <v>-245.6867583</v>
      </c>
      <c r="Z35" s="49">
        <f t="array" ref="Z35">-(IF(Z$2=1,Assumptions!$X36/12,-(SUMIF($D$2:$EE$2,Z$2-1,$D35:$EE35)/12)*(1+XLOOKUP(Z$2,Assumptions!$C$94:$M$94,Assumptions!$C$98:$M$98))))</f>
        <v>-245.6867583</v>
      </c>
      <c r="AA35" s="49">
        <f t="array" ref="AA35">-(IF(AA$2=1,Assumptions!$X36/12,-(SUMIF($D$2:$EE$2,AA$2-1,$D35:$EE35)/12)*(1+XLOOKUP(AA$2,Assumptions!$C$94:$M$94,Assumptions!$C$98:$M$98))))</f>
        <v>-245.6867583</v>
      </c>
      <c r="AB35" s="49">
        <f t="array" ref="AB35">-(IF(AB$2=1,Assumptions!$X36/12,-(SUMIF($D$2:$EE$2,AB$2-1,$D35:$EE35)/12)*(1+XLOOKUP(AB$2,Assumptions!$C$94:$M$94,Assumptions!$C$98:$M$98))))</f>
        <v>-253.0573611</v>
      </c>
      <c r="AC35" s="49">
        <f t="array" ref="AC35">-(IF(AC$2=1,Assumptions!$X36/12,-(SUMIF($D$2:$EE$2,AC$2-1,$D35:$EE35)/12)*(1+XLOOKUP(AC$2,Assumptions!$C$94:$M$94,Assumptions!$C$98:$M$98))))</f>
        <v>-253.0573611</v>
      </c>
      <c r="AD35" s="49">
        <f t="array" ref="AD35">-(IF(AD$2=1,Assumptions!$X36/12,-(SUMIF($D$2:$EE$2,AD$2-1,$D35:$EE35)/12)*(1+XLOOKUP(AD$2,Assumptions!$C$94:$M$94,Assumptions!$C$98:$M$98))))</f>
        <v>-253.0573611</v>
      </c>
      <c r="AE35" s="49">
        <f t="array" ref="AE35">-(IF(AE$2=1,Assumptions!$X36/12,-(SUMIF($D$2:$EE$2,AE$2-1,$D35:$EE35)/12)*(1+XLOOKUP(AE$2,Assumptions!$C$94:$M$94,Assumptions!$C$98:$M$98))))</f>
        <v>-253.0573611</v>
      </c>
      <c r="AF35" s="49">
        <f t="array" ref="AF35">-(IF(AF$2=1,Assumptions!$X36/12,-(SUMIF($D$2:$EE$2,AF$2-1,$D35:$EE35)/12)*(1+XLOOKUP(AF$2,Assumptions!$C$94:$M$94,Assumptions!$C$98:$M$98))))</f>
        <v>-253.0573611</v>
      </c>
      <c r="AG35" s="49">
        <f t="array" ref="AG35">-(IF(AG$2=1,Assumptions!$X36/12,-(SUMIF($D$2:$EE$2,AG$2-1,$D35:$EE35)/12)*(1+XLOOKUP(AG$2,Assumptions!$C$94:$M$94,Assumptions!$C$98:$M$98))))</f>
        <v>-253.0573611</v>
      </c>
      <c r="AH35" s="49">
        <f t="array" ref="AH35">-(IF(AH$2=1,Assumptions!$X36/12,-(SUMIF($D$2:$EE$2,AH$2-1,$D35:$EE35)/12)*(1+XLOOKUP(AH$2,Assumptions!$C$94:$M$94,Assumptions!$C$98:$M$98))))</f>
        <v>-253.0573611</v>
      </c>
      <c r="AI35" s="49">
        <f t="array" ref="AI35">-(IF(AI$2=1,Assumptions!$X36/12,-(SUMIF($D$2:$EE$2,AI$2-1,$D35:$EE35)/12)*(1+XLOOKUP(AI$2,Assumptions!$C$94:$M$94,Assumptions!$C$98:$M$98))))</f>
        <v>-253.0573611</v>
      </c>
      <c r="AJ35" s="49">
        <f t="array" ref="AJ35">-(IF(AJ$2=1,Assumptions!$X36/12,-(SUMIF($D$2:$EE$2,AJ$2-1,$D35:$EE35)/12)*(1+XLOOKUP(AJ$2,Assumptions!$C$94:$M$94,Assumptions!$C$98:$M$98))))</f>
        <v>-253.0573611</v>
      </c>
      <c r="AK35" s="49">
        <f t="array" ref="AK35">-(IF(AK$2=1,Assumptions!$X36/12,-(SUMIF($D$2:$EE$2,AK$2-1,$D35:$EE35)/12)*(1+XLOOKUP(AK$2,Assumptions!$C$94:$M$94,Assumptions!$C$98:$M$98))))</f>
        <v>-253.0573611</v>
      </c>
      <c r="AL35" s="49">
        <f t="array" ref="AL35">-(IF(AL$2=1,Assumptions!$X36/12,-(SUMIF($D$2:$EE$2,AL$2-1,$D35:$EE35)/12)*(1+XLOOKUP(AL$2,Assumptions!$C$94:$M$94,Assumptions!$C$98:$M$98))))</f>
        <v>-253.0573611</v>
      </c>
      <c r="AM35" s="49">
        <f t="array" ref="AM35">-(IF(AM$2=1,Assumptions!$X36/12,-(SUMIF($D$2:$EE$2,AM$2-1,$D35:$EE35)/12)*(1+XLOOKUP(AM$2,Assumptions!$C$94:$M$94,Assumptions!$C$98:$M$98))))</f>
        <v>-253.0573611</v>
      </c>
      <c r="AN35" s="49">
        <f t="array" ref="AN35">-(IF(AN$2=1,Assumptions!$X36/12,-(SUMIF($D$2:$EE$2,AN$2-1,$D35:$EE35)/12)*(1+XLOOKUP(AN$2,Assumptions!$C$94:$M$94,Assumptions!$C$98:$M$98))))</f>
        <v>-260.6490819</v>
      </c>
      <c r="AO35" s="49">
        <f t="array" ref="AO35">-(IF(AO$2=1,Assumptions!$X36/12,-(SUMIF($D$2:$EE$2,AO$2-1,$D35:$EE35)/12)*(1+XLOOKUP(AO$2,Assumptions!$C$94:$M$94,Assumptions!$C$98:$M$98))))</f>
        <v>-260.6490819</v>
      </c>
      <c r="AP35" s="49">
        <f t="array" ref="AP35">-(IF(AP$2=1,Assumptions!$X36/12,-(SUMIF($D$2:$EE$2,AP$2-1,$D35:$EE35)/12)*(1+XLOOKUP(AP$2,Assumptions!$C$94:$M$94,Assumptions!$C$98:$M$98))))</f>
        <v>-260.6490819</v>
      </c>
      <c r="AQ35" s="49">
        <f t="array" ref="AQ35">-(IF(AQ$2=1,Assumptions!$X36/12,-(SUMIF($D$2:$EE$2,AQ$2-1,$D35:$EE35)/12)*(1+XLOOKUP(AQ$2,Assumptions!$C$94:$M$94,Assumptions!$C$98:$M$98))))</f>
        <v>-260.6490819</v>
      </c>
      <c r="AR35" s="49">
        <f t="array" ref="AR35">-(IF(AR$2=1,Assumptions!$X36/12,-(SUMIF($D$2:$EE$2,AR$2-1,$D35:$EE35)/12)*(1+XLOOKUP(AR$2,Assumptions!$C$94:$M$94,Assumptions!$C$98:$M$98))))</f>
        <v>-260.6490819</v>
      </c>
      <c r="AS35" s="49">
        <f t="array" ref="AS35">-(IF(AS$2=1,Assumptions!$X36/12,-(SUMIF($D$2:$EE$2,AS$2-1,$D35:$EE35)/12)*(1+XLOOKUP(AS$2,Assumptions!$C$94:$M$94,Assumptions!$C$98:$M$98))))</f>
        <v>-260.6490819</v>
      </c>
      <c r="AT35" s="49">
        <f t="array" ref="AT35">-(IF(AT$2=1,Assumptions!$X36/12,-(SUMIF($D$2:$EE$2,AT$2-1,$D35:$EE35)/12)*(1+XLOOKUP(AT$2,Assumptions!$C$94:$M$94,Assumptions!$C$98:$M$98))))</f>
        <v>-260.6490819</v>
      </c>
      <c r="AU35" s="49">
        <f t="array" ref="AU35">-(IF(AU$2=1,Assumptions!$X36/12,-(SUMIF($D$2:$EE$2,AU$2-1,$D35:$EE35)/12)*(1+XLOOKUP(AU$2,Assumptions!$C$94:$M$94,Assumptions!$C$98:$M$98))))</f>
        <v>-260.6490819</v>
      </c>
      <c r="AV35" s="49">
        <f t="array" ref="AV35">-(IF(AV$2=1,Assumptions!$X36/12,-(SUMIF($D$2:$EE$2,AV$2-1,$D35:$EE35)/12)*(1+XLOOKUP(AV$2,Assumptions!$C$94:$M$94,Assumptions!$C$98:$M$98))))</f>
        <v>-260.6490819</v>
      </c>
      <c r="AW35" s="49">
        <f t="array" ref="AW35">-(IF(AW$2=1,Assumptions!$X36/12,-(SUMIF($D$2:$EE$2,AW$2-1,$D35:$EE35)/12)*(1+XLOOKUP(AW$2,Assumptions!$C$94:$M$94,Assumptions!$C$98:$M$98))))</f>
        <v>-260.6490819</v>
      </c>
      <c r="AX35" s="49">
        <f t="array" ref="AX35">-(IF(AX$2=1,Assumptions!$X36/12,-(SUMIF($D$2:$EE$2,AX$2-1,$D35:$EE35)/12)*(1+XLOOKUP(AX$2,Assumptions!$C$94:$M$94,Assumptions!$C$98:$M$98))))</f>
        <v>-260.6490819</v>
      </c>
      <c r="AY35" s="49">
        <f t="array" ref="AY35">-(IF(AY$2=1,Assumptions!$X36/12,-(SUMIF($D$2:$EE$2,AY$2-1,$D35:$EE35)/12)*(1+XLOOKUP(AY$2,Assumptions!$C$94:$M$94,Assumptions!$C$98:$M$98))))</f>
        <v>-260.6490819</v>
      </c>
      <c r="AZ35" s="49">
        <f t="array" ref="AZ35">-(IF(AZ$2=1,Assumptions!$X36/12,-(SUMIF($D$2:$EE$2,AZ$2-1,$D35:$EE35)/12)*(1+XLOOKUP(AZ$2,Assumptions!$C$94:$M$94,Assumptions!$C$98:$M$98))))</f>
        <v>-268.4685544</v>
      </c>
      <c r="BA35" s="49">
        <f t="array" ref="BA35">-(IF(BA$2=1,Assumptions!$X36/12,-(SUMIF($D$2:$EE$2,BA$2-1,$D35:$EE35)/12)*(1+XLOOKUP(BA$2,Assumptions!$C$94:$M$94,Assumptions!$C$98:$M$98))))</f>
        <v>-268.4685544</v>
      </c>
      <c r="BB35" s="49">
        <f t="array" ref="BB35">-(IF(BB$2=1,Assumptions!$X36/12,-(SUMIF($D$2:$EE$2,BB$2-1,$D35:$EE35)/12)*(1+XLOOKUP(BB$2,Assumptions!$C$94:$M$94,Assumptions!$C$98:$M$98))))</f>
        <v>-268.4685544</v>
      </c>
      <c r="BC35" s="49">
        <f t="array" ref="BC35">-(IF(BC$2=1,Assumptions!$X36/12,-(SUMIF($D$2:$EE$2,BC$2-1,$D35:$EE35)/12)*(1+XLOOKUP(BC$2,Assumptions!$C$94:$M$94,Assumptions!$C$98:$M$98))))</f>
        <v>-268.4685544</v>
      </c>
      <c r="BD35" s="49">
        <f t="array" ref="BD35">-(IF(BD$2=1,Assumptions!$X36/12,-(SUMIF($D$2:$EE$2,BD$2-1,$D35:$EE35)/12)*(1+XLOOKUP(BD$2,Assumptions!$C$94:$M$94,Assumptions!$C$98:$M$98))))</f>
        <v>-268.4685544</v>
      </c>
      <c r="BE35" s="49">
        <f t="array" ref="BE35">-(IF(BE$2=1,Assumptions!$X36/12,-(SUMIF($D$2:$EE$2,BE$2-1,$D35:$EE35)/12)*(1+XLOOKUP(BE$2,Assumptions!$C$94:$M$94,Assumptions!$C$98:$M$98))))</f>
        <v>-268.4685544</v>
      </c>
      <c r="BF35" s="49">
        <f t="array" ref="BF35">-(IF(BF$2=1,Assumptions!$X36/12,-(SUMIF($D$2:$EE$2,BF$2-1,$D35:$EE35)/12)*(1+XLOOKUP(BF$2,Assumptions!$C$94:$M$94,Assumptions!$C$98:$M$98))))</f>
        <v>-268.4685544</v>
      </c>
      <c r="BG35" s="49">
        <f t="array" ref="BG35">-(IF(BG$2=1,Assumptions!$X36/12,-(SUMIF($D$2:$EE$2,BG$2-1,$D35:$EE35)/12)*(1+XLOOKUP(BG$2,Assumptions!$C$94:$M$94,Assumptions!$C$98:$M$98))))</f>
        <v>-268.4685544</v>
      </c>
      <c r="BH35" s="49">
        <f t="array" ref="BH35">-(IF(BH$2=1,Assumptions!$X36/12,-(SUMIF($D$2:$EE$2,BH$2-1,$D35:$EE35)/12)*(1+XLOOKUP(BH$2,Assumptions!$C$94:$M$94,Assumptions!$C$98:$M$98))))</f>
        <v>-268.4685544</v>
      </c>
      <c r="BI35" s="49">
        <f t="array" ref="BI35">-(IF(BI$2=1,Assumptions!$X36/12,-(SUMIF($D$2:$EE$2,BI$2-1,$D35:$EE35)/12)*(1+XLOOKUP(BI$2,Assumptions!$C$94:$M$94,Assumptions!$C$98:$M$98))))</f>
        <v>-268.4685544</v>
      </c>
      <c r="BJ35" s="49">
        <f t="array" ref="BJ35">-(IF(BJ$2=1,Assumptions!$X36/12,-(SUMIF($D$2:$EE$2,BJ$2-1,$D35:$EE35)/12)*(1+XLOOKUP(BJ$2,Assumptions!$C$94:$M$94,Assumptions!$C$98:$M$98))))</f>
        <v>-268.4685544</v>
      </c>
      <c r="BK35" s="49">
        <f t="array" ref="BK35">-(IF(BK$2=1,Assumptions!$X36/12,-(SUMIF($D$2:$EE$2,BK$2-1,$D35:$EE35)/12)*(1+XLOOKUP(BK$2,Assumptions!$C$94:$M$94,Assumptions!$C$98:$M$98))))</f>
        <v>-268.4685544</v>
      </c>
      <c r="BL35" s="49">
        <f t="array" ref="BL35">-(IF(BL$2=1,Assumptions!$X36/12,-(SUMIF($D$2:$EE$2,BL$2-1,$D35:$EE35)/12)*(1+XLOOKUP(BL$2,Assumptions!$C$94:$M$94,Assumptions!$C$98:$M$98))))</f>
        <v>-276.522611</v>
      </c>
      <c r="BM35" s="49">
        <f t="array" ref="BM35">-(IF(BM$2=1,Assumptions!$X36/12,-(SUMIF($D$2:$EE$2,BM$2-1,$D35:$EE35)/12)*(1+XLOOKUP(BM$2,Assumptions!$C$94:$M$94,Assumptions!$C$98:$M$98))))</f>
        <v>-276.522611</v>
      </c>
      <c r="BN35" s="49">
        <f t="array" ref="BN35">-(IF(BN$2=1,Assumptions!$X36/12,-(SUMIF($D$2:$EE$2,BN$2-1,$D35:$EE35)/12)*(1+XLOOKUP(BN$2,Assumptions!$C$94:$M$94,Assumptions!$C$98:$M$98))))</f>
        <v>-276.522611</v>
      </c>
      <c r="BO35" s="49">
        <f t="array" ref="BO35">-(IF(BO$2=1,Assumptions!$X36/12,-(SUMIF($D$2:$EE$2,BO$2-1,$D35:$EE35)/12)*(1+XLOOKUP(BO$2,Assumptions!$C$94:$M$94,Assumptions!$C$98:$M$98))))</f>
        <v>-276.522611</v>
      </c>
      <c r="BP35" s="49">
        <f t="array" ref="BP35">-(IF(BP$2=1,Assumptions!$X36/12,-(SUMIF($D$2:$EE$2,BP$2-1,$D35:$EE35)/12)*(1+XLOOKUP(BP$2,Assumptions!$C$94:$M$94,Assumptions!$C$98:$M$98))))</f>
        <v>-276.522611</v>
      </c>
      <c r="BQ35" s="49">
        <f t="array" ref="BQ35">-(IF(BQ$2=1,Assumptions!$X36/12,-(SUMIF($D$2:$EE$2,BQ$2-1,$D35:$EE35)/12)*(1+XLOOKUP(BQ$2,Assumptions!$C$94:$M$94,Assumptions!$C$98:$M$98))))</f>
        <v>-276.522611</v>
      </c>
      <c r="BR35" s="49">
        <f t="array" ref="BR35">-(IF(BR$2=1,Assumptions!$X36/12,-(SUMIF($D$2:$EE$2,BR$2-1,$D35:$EE35)/12)*(1+XLOOKUP(BR$2,Assumptions!$C$94:$M$94,Assumptions!$C$98:$M$98))))</f>
        <v>-276.522611</v>
      </c>
      <c r="BS35" s="49">
        <f t="array" ref="BS35">-(IF(BS$2=1,Assumptions!$X36/12,-(SUMIF($D$2:$EE$2,BS$2-1,$D35:$EE35)/12)*(1+XLOOKUP(BS$2,Assumptions!$C$94:$M$94,Assumptions!$C$98:$M$98))))</f>
        <v>-276.522611</v>
      </c>
      <c r="BT35" s="49">
        <f t="array" ref="BT35">-(IF(BT$2=1,Assumptions!$X36/12,-(SUMIF($D$2:$EE$2,BT$2-1,$D35:$EE35)/12)*(1+XLOOKUP(BT$2,Assumptions!$C$94:$M$94,Assumptions!$C$98:$M$98))))</f>
        <v>-276.522611</v>
      </c>
      <c r="BU35" s="49">
        <f t="array" ref="BU35">-(IF(BU$2=1,Assumptions!$X36/12,-(SUMIF($D$2:$EE$2,BU$2-1,$D35:$EE35)/12)*(1+XLOOKUP(BU$2,Assumptions!$C$94:$M$94,Assumptions!$C$98:$M$98))))</f>
        <v>-276.522611</v>
      </c>
      <c r="BV35" s="49">
        <f t="array" ref="BV35">-(IF(BV$2=1,Assumptions!$X36/12,-(SUMIF($D$2:$EE$2,BV$2-1,$D35:$EE35)/12)*(1+XLOOKUP(BV$2,Assumptions!$C$94:$M$94,Assumptions!$C$98:$M$98))))</f>
        <v>-276.522611</v>
      </c>
      <c r="BW35" s="49">
        <f t="array" ref="BW35">-(IF(BW$2=1,Assumptions!$X36/12,-(SUMIF($D$2:$EE$2,BW$2-1,$D35:$EE35)/12)*(1+XLOOKUP(BW$2,Assumptions!$C$94:$M$94,Assumptions!$C$98:$M$98))))</f>
        <v>-276.522611</v>
      </c>
      <c r="BX35" s="49">
        <f t="array" ref="BX35">-(IF(BX$2=1,Assumptions!$X36/12,-(SUMIF($D$2:$EE$2,BX$2-1,$D35:$EE35)/12)*(1+XLOOKUP(BX$2,Assumptions!$C$94:$M$94,Assumptions!$C$98:$M$98))))</f>
        <v>-284.8182893</v>
      </c>
      <c r="BY35" s="49">
        <f t="array" ref="BY35">-(IF(BY$2=1,Assumptions!$X36/12,-(SUMIF($D$2:$EE$2,BY$2-1,$D35:$EE35)/12)*(1+XLOOKUP(BY$2,Assumptions!$C$94:$M$94,Assumptions!$C$98:$M$98))))</f>
        <v>-284.8182893</v>
      </c>
      <c r="BZ35" s="49">
        <f t="array" ref="BZ35">-(IF(BZ$2=1,Assumptions!$X36/12,-(SUMIF($D$2:$EE$2,BZ$2-1,$D35:$EE35)/12)*(1+XLOOKUP(BZ$2,Assumptions!$C$94:$M$94,Assumptions!$C$98:$M$98))))</f>
        <v>-284.8182893</v>
      </c>
      <c r="CA35" s="49">
        <f t="array" ref="CA35">-(IF(CA$2=1,Assumptions!$X36/12,-(SUMIF($D$2:$EE$2,CA$2-1,$D35:$EE35)/12)*(1+XLOOKUP(CA$2,Assumptions!$C$94:$M$94,Assumptions!$C$98:$M$98))))</f>
        <v>-284.8182893</v>
      </c>
      <c r="CB35" s="49">
        <f t="array" ref="CB35">-(IF(CB$2=1,Assumptions!$X36/12,-(SUMIF($D$2:$EE$2,CB$2-1,$D35:$EE35)/12)*(1+XLOOKUP(CB$2,Assumptions!$C$94:$M$94,Assumptions!$C$98:$M$98))))</f>
        <v>-284.8182893</v>
      </c>
      <c r="CC35" s="49">
        <f t="array" ref="CC35">-(IF(CC$2=1,Assumptions!$X36/12,-(SUMIF($D$2:$EE$2,CC$2-1,$D35:$EE35)/12)*(1+XLOOKUP(CC$2,Assumptions!$C$94:$M$94,Assumptions!$C$98:$M$98))))</f>
        <v>-284.8182893</v>
      </c>
      <c r="CD35" s="49">
        <f t="array" ref="CD35">-(IF(CD$2=1,Assumptions!$X36/12,-(SUMIF($D$2:$EE$2,CD$2-1,$D35:$EE35)/12)*(1+XLOOKUP(CD$2,Assumptions!$C$94:$M$94,Assumptions!$C$98:$M$98))))</f>
        <v>-284.8182893</v>
      </c>
      <c r="CE35" s="49">
        <f t="array" ref="CE35">-(IF(CE$2=1,Assumptions!$X36/12,-(SUMIF($D$2:$EE$2,CE$2-1,$D35:$EE35)/12)*(1+XLOOKUP(CE$2,Assumptions!$C$94:$M$94,Assumptions!$C$98:$M$98))))</f>
        <v>-284.8182893</v>
      </c>
      <c r="CF35" s="49">
        <f t="array" ref="CF35">-(IF(CF$2=1,Assumptions!$X36/12,-(SUMIF($D$2:$EE$2,CF$2-1,$D35:$EE35)/12)*(1+XLOOKUP(CF$2,Assumptions!$C$94:$M$94,Assumptions!$C$98:$M$98))))</f>
        <v>-284.8182893</v>
      </c>
      <c r="CG35" s="49">
        <f t="array" ref="CG35">-(IF(CG$2=1,Assumptions!$X36/12,-(SUMIF($D$2:$EE$2,CG$2-1,$D35:$EE35)/12)*(1+XLOOKUP(CG$2,Assumptions!$C$94:$M$94,Assumptions!$C$98:$M$98))))</f>
        <v>-284.8182893</v>
      </c>
      <c r="CH35" s="49">
        <f t="array" ref="CH35">-(IF(CH$2=1,Assumptions!$X36/12,-(SUMIF($D$2:$EE$2,CH$2-1,$D35:$EE35)/12)*(1+XLOOKUP(CH$2,Assumptions!$C$94:$M$94,Assumptions!$C$98:$M$98))))</f>
        <v>-284.8182893</v>
      </c>
      <c r="CI35" s="49">
        <f t="array" ref="CI35">-(IF(CI$2=1,Assumptions!$X36/12,-(SUMIF($D$2:$EE$2,CI$2-1,$D35:$EE35)/12)*(1+XLOOKUP(CI$2,Assumptions!$C$94:$M$94,Assumptions!$C$98:$M$98))))</f>
        <v>-284.8182893</v>
      </c>
      <c r="CJ35" s="49">
        <f t="array" ref="CJ35">-(IF(CJ$2=1,Assumptions!$X36/12,-(SUMIF($D$2:$EE$2,CJ$2-1,$D35:$EE35)/12)*(1+XLOOKUP(CJ$2,Assumptions!$C$94:$M$94,Assumptions!$C$98:$M$98))))</f>
        <v>-293.362838</v>
      </c>
      <c r="CK35" s="49">
        <f t="array" ref="CK35">-(IF(CK$2=1,Assumptions!$X36/12,-(SUMIF($D$2:$EE$2,CK$2-1,$D35:$EE35)/12)*(1+XLOOKUP(CK$2,Assumptions!$C$94:$M$94,Assumptions!$C$98:$M$98))))</f>
        <v>-293.362838</v>
      </c>
      <c r="CL35" s="49">
        <f t="array" ref="CL35">-(IF(CL$2=1,Assumptions!$X36/12,-(SUMIF($D$2:$EE$2,CL$2-1,$D35:$EE35)/12)*(1+XLOOKUP(CL$2,Assumptions!$C$94:$M$94,Assumptions!$C$98:$M$98))))</f>
        <v>-293.362838</v>
      </c>
      <c r="CM35" s="49">
        <f t="array" ref="CM35">-(IF(CM$2=1,Assumptions!$X36/12,-(SUMIF($D$2:$EE$2,CM$2-1,$D35:$EE35)/12)*(1+XLOOKUP(CM$2,Assumptions!$C$94:$M$94,Assumptions!$C$98:$M$98))))</f>
        <v>-293.362838</v>
      </c>
      <c r="CN35" s="49">
        <f t="array" ref="CN35">-(IF(CN$2=1,Assumptions!$X36/12,-(SUMIF($D$2:$EE$2,CN$2-1,$D35:$EE35)/12)*(1+XLOOKUP(CN$2,Assumptions!$C$94:$M$94,Assumptions!$C$98:$M$98))))</f>
        <v>-293.362838</v>
      </c>
      <c r="CO35" s="49">
        <f t="array" ref="CO35">-(IF(CO$2=1,Assumptions!$X36/12,-(SUMIF($D$2:$EE$2,CO$2-1,$D35:$EE35)/12)*(1+XLOOKUP(CO$2,Assumptions!$C$94:$M$94,Assumptions!$C$98:$M$98))))</f>
        <v>-293.362838</v>
      </c>
      <c r="CP35" s="49">
        <f t="array" ref="CP35">-(IF(CP$2=1,Assumptions!$X36/12,-(SUMIF($D$2:$EE$2,CP$2-1,$D35:$EE35)/12)*(1+XLOOKUP(CP$2,Assumptions!$C$94:$M$94,Assumptions!$C$98:$M$98))))</f>
        <v>-293.362838</v>
      </c>
      <c r="CQ35" s="49">
        <f t="array" ref="CQ35">-(IF(CQ$2=1,Assumptions!$X36/12,-(SUMIF($D$2:$EE$2,CQ$2-1,$D35:$EE35)/12)*(1+XLOOKUP(CQ$2,Assumptions!$C$94:$M$94,Assumptions!$C$98:$M$98))))</f>
        <v>-293.362838</v>
      </c>
      <c r="CR35" s="49">
        <f t="array" ref="CR35">-(IF(CR$2=1,Assumptions!$X36/12,-(SUMIF($D$2:$EE$2,CR$2-1,$D35:$EE35)/12)*(1+XLOOKUP(CR$2,Assumptions!$C$94:$M$94,Assumptions!$C$98:$M$98))))</f>
        <v>-293.362838</v>
      </c>
      <c r="CS35" s="49">
        <f t="array" ref="CS35">-(IF(CS$2=1,Assumptions!$X36/12,-(SUMIF($D$2:$EE$2,CS$2-1,$D35:$EE35)/12)*(1+XLOOKUP(CS$2,Assumptions!$C$94:$M$94,Assumptions!$C$98:$M$98))))</f>
        <v>-293.362838</v>
      </c>
      <c r="CT35" s="49">
        <f t="array" ref="CT35">-(IF(CT$2=1,Assumptions!$X36/12,-(SUMIF($D$2:$EE$2,CT$2-1,$D35:$EE35)/12)*(1+XLOOKUP(CT$2,Assumptions!$C$94:$M$94,Assumptions!$C$98:$M$98))))</f>
        <v>-293.362838</v>
      </c>
      <c r="CU35" s="49">
        <f t="array" ref="CU35">-(IF(CU$2=1,Assumptions!$X36/12,-(SUMIF($D$2:$EE$2,CU$2-1,$D35:$EE35)/12)*(1+XLOOKUP(CU$2,Assumptions!$C$94:$M$94,Assumptions!$C$98:$M$98))))</f>
        <v>-293.362838</v>
      </c>
      <c r="CV35" s="49">
        <f t="array" ref="CV35">-(IF(CV$2=1,Assumptions!$X36/12,-(SUMIF($D$2:$EE$2,CV$2-1,$D35:$EE35)/12)*(1+XLOOKUP(CV$2,Assumptions!$C$94:$M$94,Assumptions!$C$98:$M$98))))</f>
        <v>-302.1637232</v>
      </c>
      <c r="CW35" s="49">
        <f t="array" ref="CW35">-(IF(CW$2=1,Assumptions!$X36/12,-(SUMIF($D$2:$EE$2,CW$2-1,$D35:$EE35)/12)*(1+XLOOKUP(CW$2,Assumptions!$C$94:$M$94,Assumptions!$C$98:$M$98))))</f>
        <v>-302.1637232</v>
      </c>
      <c r="CX35" s="49">
        <f t="array" ref="CX35">-(IF(CX$2=1,Assumptions!$X36/12,-(SUMIF($D$2:$EE$2,CX$2-1,$D35:$EE35)/12)*(1+XLOOKUP(CX$2,Assumptions!$C$94:$M$94,Assumptions!$C$98:$M$98))))</f>
        <v>-302.1637232</v>
      </c>
      <c r="CY35" s="49">
        <f t="array" ref="CY35">-(IF(CY$2=1,Assumptions!$X36/12,-(SUMIF($D$2:$EE$2,CY$2-1,$D35:$EE35)/12)*(1+XLOOKUP(CY$2,Assumptions!$C$94:$M$94,Assumptions!$C$98:$M$98))))</f>
        <v>-302.1637232</v>
      </c>
      <c r="CZ35" s="49">
        <f t="array" ref="CZ35">-(IF(CZ$2=1,Assumptions!$X36/12,-(SUMIF($D$2:$EE$2,CZ$2-1,$D35:$EE35)/12)*(1+XLOOKUP(CZ$2,Assumptions!$C$94:$M$94,Assumptions!$C$98:$M$98))))</f>
        <v>-302.1637232</v>
      </c>
      <c r="DA35" s="49">
        <f t="array" ref="DA35">-(IF(DA$2=1,Assumptions!$X36/12,-(SUMIF($D$2:$EE$2,DA$2-1,$D35:$EE35)/12)*(1+XLOOKUP(DA$2,Assumptions!$C$94:$M$94,Assumptions!$C$98:$M$98))))</f>
        <v>-302.1637232</v>
      </c>
      <c r="DB35" s="49">
        <f t="array" ref="DB35">-(IF(DB$2=1,Assumptions!$X36/12,-(SUMIF($D$2:$EE$2,DB$2-1,$D35:$EE35)/12)*(1+XLOOKUP(DB$2,Assumptions!$C$94:$M$94,Assumptions!$C$98:$M$98))))</f>
        <v>-302.1637232</v>
      </c>
      <c r="DC35" s="49">
        <f t="array" ref="DC35">-(IF(DC$2=1,Assumptions!$X36/12,-(SUMIF($D$2:$EE$2,DC$2-1,$D35:$EE35)/12)*(1+XLOOKUP(DC$2,Assumptions!$C$94:$M$94,Assumptions!$C$98:$M$98))))</f>
        <v>-302.1637232</v>
      </c>
      <c r="DD35" s="49">
        <f t="array" ref="DD35">-(IF(DD$2=1,Assumptions!$X36/12,-(SUMIF($D$2:$EE$2,DD$2-1,$D35:$EE35)/12)*(1+XLOOKUP(DD$2,Assumptions!$C$94:$M$94,Assumptions!$C$98:$M$98))))</f>
        <v>-302.1637232</v>
      </c>
      <c r="DE35" s="49">
        <f t="array" ref="DE35">-(IF(DE$2=1,Assumptions!$X36/12,-(SUMIF($D$2:$EE$2,DE$2-1,$D35:$EE35)/12)*(1+XLOOKUP(DE$2,Assumptions!$C$94:$M$94,Assumptions!$C$98:$M$98))))</f>
        <v>-302.1637232</v>
      </c>
      <c r="DF35" s="49">
        <f t="array" ref="DF35">-(IF(DF$2=1,Assumptions!$X36/12,-(SUMIF($D$2:$EE$2,DF$2-1,$D35:$EE35)/12)*(1+XLOOKUP(DF$2,Assumptions!$C$94:$M$94,Assumptions!$C$98:$M$98))))</f>
        <v>-302.1637232</v>
      </c>
      <c r="DG35" s="49">
        <f t="array" ref="DG35">-(IF(DG$2=1,Assumptions!$X36/12,-(SUMIF($D$2:$EE$2,DG$2-1,$D35:$EE35)/12)*(1+XLOOKUP(DG$2,Assumptions!$C$94:$M$94,Assumptions!$C$98:$M$98))))</f>
        <v>-302.1637232</v>
      </c>
      <c r="DH35" s="49">
        <f t="array" ref="DH35">-(IF(DH$2=1,Assumptions!$X36/12,-(SUMIF($D$2:$EE$2,DH$2-1,$D35:$EE35)/12)*(1+XLOOKUP(DH$2,Assumptions!$C$94:$M$94,Assumptions!$C$98:$M$98))))</f>
        <v>-311.2286348</v>
      </c>
      <c r="DI35" s="49">
        <f t="array" ref="DI35">-(IF(DI$2=1,Assumptions!$X36/12,-(SUMIF($D$2:$EE$2,DI$2-1,$D35:$EE35)/12)*(1+XLOOKUP(DI$2,Assumptions!$C$94:$M$94,Assumptions!$C$98:$M$98))))</f>
        <v>-311.2286348</v>
      </c>
      <c r="DJ35" s="49">
        <f t="array" ref="DJ35">-(IF(DJ$2=1,Assumptions!$X36/12,-(SUMIF($D$2:$EE$2,DJ$2-1,$D35:$EE35)/12)*(1+XLOOKUP(DJ$2,Assumptions!$C$94:$M$94,Assumptions!$C$98:$M$98))))</f>
        <v>-311.2286348</v>
      </c>
      <c r="DK35" s="49">
        <f t="array" ref="DK35">-(IF(DK$2=1,Assumptions!$X36/12,-(SUMIF($D$2:$EE$2,DK$2-1,$D35:$EE35)/12)*(1+XLOOKUP(DK$2,Assumptions!$C$94:$M$94,Assumptions!$C$98:$M$98))))</f>
        <v>-311.2286348</v>
      </c>
      <c r="DL35" s="49">
        <f t="array" ref="DL35">-(IF(DL$2=1,Assumptions!$X36/12,-(SUMIF($D$2:$EE$2,DL$2-1,$D35:$EE35)/12)*(1+XLOOKUP(DL$2,Assumptions!$C$94:$M$94,Assumptions!$C$98:$M$98))))</f>
        <v>-311.2286348</v>
      </c>
      <c r="DM35" s="49">
        <f t="array" ref="DM35">-(IF(DM$2=1,Assumptions!$X36/12,-(SUMIF($D$2:$EE$2,DM$2-1,$D35:$EE35)/12)*(1+XLOOKUP(DM$2,Assumptions!$C$94:$M$94,Assumptions!$C$98:$M$98))))</f>
        <v>-311.2286348</v>
      </c>
      <c r="DN35" s="49">
        <f t="array" ref="DN35">-(IF(DN$2=1,Assumptions!$X36/12,-(SUMIF($D$2:$EE$2,DN$2-1,$D35:$EE35)/12)*(1+XLOOKUP(DN$2,Assumptions!$C$94:$M$94,Assumptions!$C$98:$M$98))))</f>
        <v>-311.2286348</v>
      </c>
      <c r="DO35" s="49">
        <f t="array" ref="DO35">-(IF(DO$2=1,Assumptions!$X36/12,-(SUMIF($D$2:$EE$2,DO$2-1,$D35:$EE35)/12)*(1+XLOOKUP(DO$2,Assumptions!$C$94:$M$94,Assumptions!$C$98:$M$98))))</f>
        <v>-311.2286348</v>
      </c>
      <c r="DP35" s="49">
        <f t="array" ref="DP35">-(IF(DP$2=1,Assumptions!$X36/12,-(SUMIF($D$2:$EE$2,DP$2-1,$D35:$EE35)/12)*(1+XLOOKUP(DP$2,Assumptions!$C$94:$M$94,Assumptions!$C$98:$M$98))))</f>
        <v>-311.2286348</v>
      </c>
      <c r="DQ35" s="49">
        <f t="array" ref="DQ35">-(IF(DQ$2=1,Assumptions!$X36/12,-(SUMIF($D$2:$EE$2,DQ$2-1,$D35:$EE35)/12)*(1+XLOOKUP(DQ$2,Assumptions!$C$94:$M$94,Assumptions!$C$98:$M$98))))</f>
        <v>-311.2286348</v>
      </c>
      <c r="DR35" s="49">
        <f t="array" ref="DR35">-(IF(DR$2=1,Assumptions!$X36/12,-(SUMIF($D$2:$EE$2,DR$2-1,$D35:$EE35)/12)*(1+XLOOKUP(DR$2,Assumptions!$C$94:$M$94,Assumptions!$C$98:$M$98))))</f>
        <v>-311.2286348</v>
      </c>
      <c r="DS35" s="49">
        <f t="array" ref="DS35">-(IF(DS$2=1,Assumptions!$X36/12,-(SUMIF($D$2:$EE$2,DS$2-1,$D35:$EE35)/12)*(1+XLOOKUP(DS$2,Assumptions!$C$94:$M$94,Assumptions!$C$98:$M$98))))</f>
        <v>-311.2286348</v>
      </c>
      <c r="DT35" s="49">
        <f t="array" ref="DT35">-(IF(DT$2=1,Assumptions!$X36/12,-(SUMIF($D$2:$EE$2,DT$2-1,$D35:$EE35)/12)*(1+XLOOKUP(DT$2,Assumptions!$C$94:$M$94,Assumptions!$C$98:$M$98))))</f>
        <v>-320.5654939</v>
      </c>
      <c r="DU35" s="49">
        <f t="array" ref="DU35">-(IF(DU$2=1,Assumptions!$X36/12,-(SUMIF($D$2:$EE$2,DU$2-1,$D35:$EE35)/12)*(1+XLOOKUP(DU$2,Assumptions!$C$94:$M$94,Assumptions!$C$98:$M$98))))</f>
        <v>-320.5654939</v>
      </c>
      <c r="DV35" s="49">
        <f t="array" ref="DV35">-(IF(DV$2=1,Assumptions!$X36/12,-(SUMIF($D$2:$EE$2,DV$2-1,$D35:$EE35)/12)*(1+XLOOKUP(DV$2,Assumptions!$C$94:$M$94,Assumptions!$C$98:$M$98))))</f>
        <v>-320.5654939</v>
      </c>
      <c r="DW35" s="49">
        <f t="array" ref="DW35">-(IF(DW$2=1,Assumptions!$X36/12,-(SUMIF($D$2:$EE$2,DW$2-1,$D35:$EE35)/12)*(1+XLOOKUP(DW$2,Assumptions!$C$94:$M$94,Assumptions!$C$98:$M$98))))</f>
        <v>-320.5654939</v>
      </c>
      <c r="DX35" s="49">
        <f t="array" ref="DX35">-(IF(DX$2=1,Assumptions!$X36/12,-(SUMIF($D$2:$EE$2,DX$2-1,$D35:$EE35)/12)*(1+XLOOKUP(DX$2,Assumptions!$C$94:$M$94,Assumptions!$C$98:$M$98))))</f>
        <v>-320.5654939</v>
      </c>
      <c r="DY35" s="49">
        <f t="array" ref="DY35">-(IF(DY$2=1,Assumptions!$X36/12,-(SUMIF($D$2:$EE$2,DY$2-1,$D35:$EE35)/12)*(1+XLOOKUP(DY$2,Assumptions!$C$94:$M$94,Assumptions!$C$98:$M$98))))</f>
        <v>-320.5654939</v>
      </c>
      <c r="DZ35" s="49">
        <f t="array" ref="DZ35">-(IF(DZ$2=1,Assumptions!$X36/12,-(SUMIF($D$2:$EE$2,DZ$2-1,$D35:$EE35)/12)*(1+XLOOKUP(DZ$2,Assumptions!$C$94:$M$94,Assumptions!$C$98:$M$98))))</f>
        <v>-320.5654939</v>
      </c>
      <c r="EA35" s="49">
        <f t="array" ref="EA35">-(IF(EA$2=1,Assumptions!$X36/12,-(SUMIF($D$2:$EE$2,EA$2-1,$D35:$EE35)/12)*(1+XLOOKUP(EA$2,Assumptions!$C$94:$M$94,Assumptions!$C$98:$M$98))))</f>
        <v>-320.5654939</v>
      </c>
      <c r="EB35" s="49">
        <f t="array" ref="EB35">-(IF(EB$2=1,Assumptions!$X36/12,-(SUMIF($D$2:$EE$2,EB$2-1,$D35:$EE35)/12)*(1+XLOOKUP(EB$2,Assumptions!$C$94:$M$94,Assumptions!$C$98:$M$98))))</f>
        <v>-320.5654939</v>
      </c>
      <c r="EC35" s="49">
        <f t="array" ref="EC35">-(IF(EC$2=1,Assumptions!$X36/12,-(SUMIF($D$2:$EE$2,EC$2-1,$D35:$EE35)/12)*(1+XLOOKUP(EC$2,Assumptions!$C$94:$M$94,Assumptions!$C$98:$M$98))))</f>
        <v>-320.5654939</v>
      </c>
      <c r="ED35" s="49">
        <f t="array" ref="ED35">-(IF(ED$2=1,Assumptions!$X36/12,-(SUMIF($D$2:$EE$2,ED$2-1,$D35:$EE35)/12)*(1+XLOOKUP(ED$2,Assumptions!$C$94:$M$94,Assumptions!$C$98:$M$98))))</f>
        <v>-320.5654939</v>
      </c>
      <c r="EE35" s="49">
        <f t="array" ref="EE35">-(IF(EE$2=1,Assumptions!$X36/12,-(SUMIF($D$2:$EE$2,EE$2-1,$D35:$EE35)/12)*(1+XLOOKUP(EE$2,Assumptions!$C$94:$M$94,Assumptions!$C$98:$M$98))))</f>
        <v>-320.5654939</v>
      </c>
    </row>
    <row r="36" ht="15.75" customHeight="1">
      <c r="A36" s="1"/>
      <c r="B36" s="85"/>
      <c r="C36" s="42" t="str">
        <f>Assumptions!J37</f>
        <v>Total Operating Expenses</v>
      </c>
      <c r="D36" s="203">
        <f t="shared" ref="D36:EE36" si="6">SUM(D24:D35)</f>
        <v>-13807.17559</v>
      </c>
      <c r="E36" s="203">
        <f t="shared" si="6"/>
        <v>-13807.17559</v>
      </c>
      <c r="F36" s="203">
        <f t="shared" si="6"/>
        <v>-13807.17559</v>
      </c>
      <c r="G36" s="203">
        <f t="shared" si="6"/>
        <v>-13807.17559</v>
      </c>
      <c r="H36" s="203">
        <f t="shared" si="6"/>
        <v>-13807.17559</v>
      </c>
      <c r="I36" s="203">
        <f t="shared" si="6"/>
        <v>-13807.17559</v>
      </c>
      <c r="J36" s="203">
        <f t="shared" si="6"/>
        <v>-13807.17559</v>
      </c>
      <c r="K36" s="203">
        <f t="shared" si="6"/>
        <v>-13807.17559</v>
      </c>
      <c r="L36" s="203">
        <f t="shared" si="6"/>
        <v>-13807.17559</v>
      </c>
      <c r="M36" s="203">
        <f t="shared" si="6"/>
        <v>-13807.17559</v>
      </c>
      <c r="N36" s="203">
        <f t="shared" si="6"/>
        <v>-13807.17559</v>
      </c>
      <c r="O36" s="203">
        <f t="shared" si="6"/>
        <v>-13807.17559</v>
      </c>
      <c r="P36" s="203">
        <f t="shared" si="6"/>
        <v>-14319.37372</v>
      </c>
      <c r="Q36" s="203">
        <f t="shared" si="6"/>
        <v>-14319.37372</v>
      </c>
      <c r="R36" s="203">
        <f t="shared" si="6"/>
        <v>-14319.37372</v>
      </c>
      <c r="S36" s="203">
        <f t="shared" si="6"/>
        <v>-14319.37372</v>
      </c>
      <c r="T36" s="203">
        <f t="shared" si="6"/>
        <v>-14319.37372</v>
      </c>
      <c r="U36" s="203">
        <f t="shared" si="6"/>
        <v>-14319.37372</v>
      </c>
      <c r="V36" s="203">
        <f t="shared" si="6"/>
        <v>-14319.37372</v>
      </c>
      <c r="W36" s="203">
        <f t="shared" si="6"/>
        <v>-14319.37372</v>
      </c>
      <c r="X36" s="203">
        <f t="shared" si="6"/>
        <v>-14319.37372</v>
      </c>
      <c r="Y36" s="203">
        <f t="shared" si="6"/>
        <v>-14319.37372</v>
      </c>
      <c r="Z36" s="203">
        <f t="shared" si="6"/>
        <v>-14319.37372</v>
      </c>
      <c r="AA36" s="203">
        <f t="shared" si="6"/>
        <v>-14319.37372</v>
      </c>
      <c r="AB36" s="203">
        <f t="shared" si="6"/>
        <v>-14703.91042</v>
      </c>
      <c r="AC36" s="203">
        <f t="shared" si="6"/>
        <v>-14703.91042</v>
      </c>
      <c r="AD36" s="203">
        <f t="shared" si="6"/>
        <v>-14703.91042</v>
      </c>
      <c r="AE36" s="203">
        <f t="shared" si="6"/>
        <v>-14703.91042</v>
      </c>
      <c r="AF36" s="203">
        <f t="shared" si="6"/>
        <v>-14703.91042</v>
      </c>
      <c r="AG36" s="203">
        <f t="shared" si="6"/>
        <v>-14703.91042</v>
      </c>
      <c r="AH36" s="203">
        <f t="shared" si="6"/>
        <v>-14703.91042</v>
      </c>
      <c r="AI36" s="203">
        <f t="shared" si="6"/>
        <v>-14703.91042</v>
      </c>
      <c r="AJ36" s="203">
        <f t="shared" si="6"/>
        <v>-14703.91042</v>
      </c>
      <c r="AK36" s="203">
        <f t="shared" si="6"/>
        <v>-14703.91042</v>
      </c>
      <c r="AL36" s="203">
        <f t="shared" si="6"/>
        <v>-14703.91042</v>
      </c>
      <c r="AM36" s="203">
        <f t="shared" si="6"/>
        <v>-14703.91042</v>
      </c>
      <c r="AN36" s="203">
        <f t="shared" si="6"/>
        <v>-15099.08232</v>
      </c>
      <c r="AO36" s="203">
        <f t="shared" si="6"/>
        <v>-15099.08232</v>
      </c>
      <c r="AP36" s="203">
        <f t="shared" si="6"/>
        <v>-15099.08232</v>
      </c>
      <c r="AQ36" s="203">
        <f t="shared" si="6"/>
        <v>-15099.08232</v>
      </c>
      <c r="AR36" s="203">
        <f t="shared" si="6"/>
        <v>-15099.08232</v>
      </c>
      <c r="AS36" s="203">
        <f t="shared" si="6"/>
        <v>-15099.08232</v>
      </c>
      <c r="AT36" s="203">
        <f t="shared" si="6"/>
        <v>-15099.08232</v>
      </c>
      <c r="AU36" s="203">
        <f t="shared" si="6"/>
        <v>-15099.08232</v>
      </c>
      <c r="AV36" s="203">
        <f t="shared" si="6"/>
        <v>-15099.08232</v>
      </c>
      <c r="AW36" s="203">
        <f t="shared" si="6"/>
        <v>-15099.08232</v>
      </c>
      <c r="AX36" s="203">
        <f t="shared" si="6"/>
        <v>-15099.08232</v>
      </c>
      <c r="AY36" s="203">
        <f t="shared" si="6"/>
        <v>-15099.08232</v>
      </c>
      <c r="AZ36" s="203">
        <f t="shared" si="6"/>
        <v>-15552.05479</v>
      </c>
      <c r="BA36" s="203">
        <f t="shared" si="6"/>
        <v>-15552.05479</v>
      </c>
      <c r="BB36" s="203">
        <f t="shared" si="6"/>
        <v>-15552.05479</v>
      </c>
      <c r="BC36" s="203">
        <f t="shared" si="6"/>
        <v>-15552.05479</v>
      </c>
      <c r="BD36" s="203">
        <f t="shared" si="6"/>
        <v>-15552.05479</v>
      </c>
      <c r="BE36" s="203">
        <f t="shared" si="6"/>
        <v>-15552.05479</v>
      </c>
      <c r="BF36" s="203">
        <f t="shared" si="6"/>
        <v>-15552.05479</v>
      </c>
      <c r="BG36" s="203">
        <f t="shared" si="6"/>
        <v>-15552.05479</v>
      </c>
      <c r="BH36" s="203">
        <f t="shared" si="6"/>
        <v>-15552.05479</v>
      </c>
      <c r="BI36" s="203">
        <f t="shared" si="6"/>
        <v>-15552.05479</v>
      </c>
      <c r="BJ36" s="203">
        <f t="shared" si="6"/>
        <v>-15552.05479</v>
      </c>
      <c r="BK36" s="203">
        <f t="shared" si="6"/>
        <v>-15552.05479</v>
      </c>
      <c r="BL36" s="203">
        <f t="shared" si="6"/>
        <v>-16018.61644</v>
      </c>
      <c r="BM36" s="203">
        <f t="shared" si="6"/>
        <v>-16018.61644</v>
      </c>
      <c r="BN36" s="203">
        <f t="shared" si="6"/>
        <v>-16018.61644</v>
      </c>
      <c r="BO36" s="203">
        <f t="shared" si="6"/>
        <v>-16018.61644</v>
      </c>
      <c r="BP36" s="203">
        <f t="shared" si="6"/>
        <v>-16018.61644</v>
      </c>
      <c r="BQ36" s="203">
        <f t="shared" si="6"/>
        <v>-16018.61644</v>
      </c>
      <c r="BR36" s="203">
        <f t="shared" si="6"/>
        <v>-16018.61644</v>
      </c>
      <c r="BS36" s="203">
        <f t="shared" si="6"/>
        <v>-16018.61644</v>
      </c>
      <c r="BT36" s="203">
        <f t="shared" si="6"/>
        <v>-16018.61644</v>
      </c>
      <c r="BU36" s="203">
        <f t="shared" si="6"/>
        <v>-16018.61644</v>
      </c>
      <c r="BV36" s="203">
        <f t="shared" si="6"/>
        <v>-16018.61644</v>
      </c>
      <c r="BW36" s="203">
        <f t="shared" si="6"/>
        <v>-16018.61644</v>
      </c>
      <c r="BX36" s="203">
        <f t="shared" si="6"/>
        <v>-16499.17493</v>
      </c>
      <c r="BY36" s="203">
        <f t="shared" si="6"/>
        <v>-16499.17493</v>
      </c>
      <c r="BZ36" s="203">
        <f t="shared" si="6"/>
        <v>-16499.17493</v>
      </c>
      <c r="CA36" s="203">
        <f t="shared" si="6"/>
        <v>-16499.17493</v>
      </c>
      <c r="CB36" s="203">
        <f t="shared" si="6"/>
        <v>-16499.17493</v>
      </c>
      <c r="CC36" s="203">
        <f t="shared" si="6"/>
        <v>-16499.17493</v>
      </c>
      <c r="CD36" s="203">
        <f t="shared" si="6"/>
        <v>-16499.17493</v>
      </c>
      <c r="CE36" s="203">
        <f t="shared" si="6"/>
        <v>-16499.17493</v>
      </c>
      <c r="CF36" s="203">
        <f t="shared" si="6"/>
        <v>-16499.17493</v>
      </c>
      <c r="CG36" s="203">
        <f t="shared" si="6"/>
        <v>-16499.17493</v>
      </c>
      <c r="CH36" s="203">
        <f t="shared" si="6"/>
        <v>-16499.17493</v>
      </c>
      <c r="CI36" s="203">
        <f t="shared" si="6"/>
        <v>-16499.17493</v>
      </c>
      <c r="CJ36" s="203">
        <f t="shared" si="6"/>
        <v>-16994.15018</v>
      </c>
      <c r="CK36" s="203">
        <f t="shared" si="6"/>
        <v>-16994.15018</v>
      </c>
      <c r="CL36" s="203">
        <f t="shared" si="6"/>
        <v>-16994.15018</v>
      </c>
      <c r="CM36" s="203">
        <f t="shared" si="6"/>
        <v>-16994.15018</v>
      </c>
      <c r="CN36" s="203">
        <f t="shared" si="6"/>
        <v>-16994.15018</v>
      </c>
      <c r="CO36" s="203">
        <f t="shared" si="6"/>
        <v>-16994.15018</v>
      </c>
      <c r="CP36" s="203">
        <f t="shared" si="6"/>
        <v>-16994.15018</v>
      </c>
      <c r="CQ36" s="203">
        <f t="shared" si="6"/>
        <v>-16994.15018</v>
      </c>
      <c r="CR36" s="203">
        <f t="shared" si="6"/>
        <v>-16994.15018</v>
      </c>
      <c r="CS36" s="203">
        <f t="shared" si="6"/>
        <v>-16994.15018</v>
      </c>
      <c r="CT36" s="203">
        <f t="shared" si="6"/>
        <v>-16994.15018</v>
      </c>
      <c r="CU36" s="203">
        <f t="shared" si="6"/>
        <v>-16994.15018</v>
      </c>
      <c r="CV36" s="203">
        <f t="shared" si="6"/>
        <v>-17503.97468</v>
      </c>
      <c r="CW36" s="203">
        <f t="shared" si="6"/>
        <v>-17503.97468</v>
      </c>
      <c r="CX36" s="203">
        <f t="shared" si="6"/>
        <v>-17503.97468</v>
      </c>
      <c r="CY36" s="203">
        <f t="shared" si="6"/>
        <v>-17503.97468</v>
      </c>
      <c r="CZ36" s="203">
        <f t="shared" si="6"/>
        <v>-17503.97468</v>
      </c>
      <c r="DA36" s="203">
        <f t="shared" si="6"/>
        <v>-17503.97468</v>
      </c>
      <c r="DB36" s="203">
        <f t="shared" si="6"/>
        <v>-17503.97468</v>
      </c>
      <c r="DC36" s="203">
        <f t="shared" si="6"/>
        <v>-17503.97468</v>
      </c>
      <c r="DD36" s="203">
        <f t="shared" si="6"/>
        <v>-17503.97468</v>
      </c>
      <c r="DE36" s="203">
        <f t="shared" si="6"/>
        <v>-17503.97468</v>
      </c>
      <c r="DF36" s="203">
        <f t="shared" si="6"/>
        <v>-17503.97468</v>
      </c>
      <c r="DG36" s="203">
        <f t="shared" si="6"/>
        <v>-17503.97468</v>
      </c>
      <c r="DH36" s="203">
        <f t="shared" si="6"/>
        <v>-17854.22379</v>
      </c>
      <c r="DI36" s="203">
        <f t="shared" si="6"/>
        <v>-17854.22379</v>
      </c>
      <c r="DJ36" s="203">
        <f t="shared" si="6"/>
        <v>-17854.22379</v>
      </c>
      <c r="DK36" s="203">
        <f t="shared" si="6"/>
        <v>-17854.22379</v>
      </c>
      <c r="DL36" s="203">
        <f t="shared" si="6"/>
        <v>-17854.22379</v>
      </c>
      <c r="DM36" s="203">
        <f t="shared" si="6"/>
        <v>-17854.22379</v>
      </c>
      <c r="DN36" s="203">
        <f t="shared" si="6"/>
        <v>-17854.22379</v>
      </c>
      <c r="DO36" s="203">
        <f t="shared" si="6"/>
        <v>-17854.22379</v>
      </c>
      <c r="DP36" s="203">
        <f t="shared" si="6"/>
        <v>-17854.22379</v>
      </c>
      <c r="DQ36" s="203">
        <f t="shared" si="6"/>
        <v>-17854.22379</v>
      </c>
      <c r="DR36" s="203">
        <f t="shared" si="6"/>
        <v>-17854.22379</v>
      </c>
      <c r="DS36" s="203">
        <f t="shared" si="6"/>
        <v>-17854.22379</v>
      </c>
      <c r="DT36" s="203">
        <f t="shared" si="6"/>
        <v>-18569.96674</v>
      </c>
      <c r="DU36" s="203">
        <f t="shared" si="6"/>
        <v>-18569.96674</v>
      </c>
      <c r="DV36" s="203">
        <f t="shared" si="6"/>
        <v>-18569.96674</v>
      </c>
      <c r="DW36" s="203">
        <f t="shared" si="6"/>
        <v>-18569.96674</v>
      </c>
      <c r="DX36" s="203">
        <f t="shared" si="6"/>
        <v>-18569.96674</v>
      </c>
      <c r="DY36" s="203">
        <f t="shared" si="6"/>
        <v>-18569.96674</v>
      </c>
      <c r="DZ36" s="203">
        <f t="shared" si="6"/>
        <v>-18569.96674</v>
      </c>
      <c r="EA36" s="203">
        <f t="shared" si="6"/>
        <v>-18569.96674</v>
      </c>
      <c r="EB36" s="203">
        <f t="shared" si="6"/>
        <v>-18569.96674</v>
      </c>
      <c r="EC36" s="203">
        <f t="shared" si="6"/>
        <v>-18569.96674</v>
      </c>
      <c r="ED36" s="203">
        <f t="shared" si="6"/>
        <v>-18569.96674</v>
      </c>
      <c r="EE36" s="203">
        <f t="shared" si="6"/>
        <v>-18569.96674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Assumptions!J39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22135.09688</v>
      </c>
      <c r="E38" s="207">
        <f t="shared" ref="E38:EE38" si="7">E21+E36</f>
        <v>22135.09688</v>
      </c>
      <c r="F38" s="207">
        <f t="shared" si="7"/>
        <v>22135.09688</v>
      </c>
      <c r="G38" s="207">
        <f t="shared" si="7"/>
        <v>22135.09688</v>
      </c>
      <c r="H38" s="207">
        <f t="shared" si="7"/>
        <v>22135.09688</v>
      </c>
      <c r="I38" s="207">
        <f t="shared" si="7"/>
        <v>22135.09688</v>
      </c>
      <c r="J38" s="207">
        <f t="shared" si="7"/>
        <v>22135.09688</v>
      </c>
      <c r="K38" s="207">
        <f t="shared" si="7"/>
        <v>22135.09688</v>
      </c>
      <c r="L38" s="207">
        <f t="shared" si="7"/>
        <v>22135.09688</v>
      </c>
      <c r="M38" s="207">
        <f t="shared" si="7"/>
        <v>22135.09688</v>
      </c>
      <c r="N38" s="207">
        <f t="shared" si="7"/>
        <v>22135.09688</v>
      </c>
      <c r="O38" s="207">
        <f t="shared" si="7"/>
        <v>22135.09688</v>
      </c>
      <c r="P38" s="207">
        <f t="shared" si="7"/>
        <v>23454.88127</v>
      </c>
      <c r="Q38" s="207">
        <f t="shared" si="7"/>
        <v>23454.88127</v>
      </c>
      <c r="R38" s="207">
        <f t="shared" si="7"/>
        <v>23454.88127</v>
      </c>
      <c r="S38" s="207">
        <f t="shared" si="7"/>
        <v>23454.88127</v>
      </c>
      <c r="T38" s="207">
        <f t="shared" si="7"/>
        <v>23454.88127</v>
      </c>
      <c r="U38" s="207">
        <f t="shared" si="7"/>
        <v>23454.88127</v>
      </c>
      <c r="V38" s="207">
        <f t="shared" si="7"/>
        <v>23454.88127</v>
      </c>
      <c r="W38" s="207">
        <f t="shared" si="7"/>
        <v>23454.88127</v>
      </c>
      <c r="X38" s="207">
        <f t="shared" si="7"/>
        <v>23454.88127</v>
      </c>
      <c r="Y38" s="207">
        <f t="shared" si="7"/>
        <v>23454.88127</v>
      </c>
      <c r="Z38" s="207">
        <f t="shared" si="7"/>
        <v>23454.88127</v>
      </c>
      <c r="AA38" s="207">
        <f t="shared" si="7"/>
        <v>23454.88127</v>
      </c>
      <c r="AB38" s="207">
        <f t="shared" si="7"/>
        <v>23857.07594</v>
      </c>
      <c r="AC38" s="207">
        <f t="shared" si="7"/>
        <v>23857.07594</v>
      </c>
      <c r="AD38" s="207">
        <f t="shared" si="7"/>
        <v>23857.07594</v>
      </c>
      <c r="AE38" s="207">
        <f t="shared" si="7"/>
        <v>23857.07594</v>
      </c>
      <c r="AF38" s="207">
        <f t="shared" si="7"/>
        <v>23857.07594</v>
      </c>
      <c r="AG38" s="207">
        <f t="shared" si="7"/>
        <v>23857.07594</v>
      </c>
      <c r="AH38" s="207">
        <f t="shared" si="7"/>
        <v>23857.07594</v>
      </c>
      <c r="AI38" s="207">
        <f t="shared" si="7"/>
        <v>23857.07594</v>
      </c>
      <c r="AJ38" s="207">
        <f t="shared" si="7"/>
        <v>23857.07594</v>
      </c>
      <c r="AK38" s="207">
        <f t="shared" si="7"/>
        <v>23857.07594</v>
      </c>
      <c r="AL38" s="207">
        <f t="shared" si="7"/>
        <v>23857.07594</v>
      </c>
      <c r="AM38" s="207">
        <f t="shared" si="7"/>
        <v>23857.07594</v>
      </c>
      <c r="AN38" s="207">
        <f t="shared" si="7"/>
        <v>24265.30741</v>
      </c>
      <c r="AO38" s="207">
        <f t="shared" si="7"/>
        <v>24265.30741</v>
      </c>
      <c r="AP38" s="207">
        <f t="shared" si="7"/>
        <v>24265.30741</v>
      </c>
      <c r="AQ38" s="207">
        <f t="shared" si="7"/>
        <v>24265.30741</v>
      </c>
      <c r="AR38" s="207">
        <f t="shared" si="7"/>
        <v>24265.30741</v>
      </c>
      <c r="AS38" s="207">
        <f t="shared" si="7"/>
        <v>24265.30741</v>
      </c>
      <c r="AT38" s="207">
        <f t="shared" si="7"/>
        <v>24265.30741</v>
      </c>
      <c r="AU38" s="207">
        <f t="shared" si="7"/>
        <v>24265.30741</v>
      </c>
      <c r="AV38" s="207">
        <f t="shared" si="7"/>
        <v>24265.30741</v>
      </c>
      <c r="AW38" s="207">
        <f t="shared" si="7"/>
        <v>24265.30741</v>
      </c>
      <c r="AX38" s="207">
        <f t="shared" si="7"/>
        <v>24265.30741</v>
      </c>
      <c r="AY38" s="207">
        <f t="shared" si="7"/>
        <v>24265.30741</v>
      </c>
      <c r="AZ38" s="207">
        <f t="shared" si="7"/>
        <v>24993.26664</v>
      </c>
      <c r="BA38" s="207">
        <f t="shared" si="7"/>
        <v>24993.26664</v>
      </c>
      <c r="BB38" s="207">
        <f t="shared" si="7"/>
        <v>24993.26664</v>
      </c>
      <c r="BC38" s="207">
        <f t="shared" si="7"/>
        <v>24993.26664</v>
      </c>
      <c r="BD38" s="207">
        <f t="shared" si="7"/>
        <v>24993.26664</v>
      </c>
      <c r="BE38" s="207">
        <f t="shared" si="7"/>
        <v>24993.26664</v>
      </c>
      <c r="BF38" s="207">
        <f t="shared" si="7"/>
        <v>24993.26664</v>
      </c>
      <c r="BG38" s="207">
        <f t="shared" si="7"/>
        <v>24993.26664</v>
      </c>
      <c r="BH38" s="207">
        <f t="shared" si="7"/>
        <v>24993.26664</v>
      </c>
      <c r="BI38" s="207">
        <f t="shared" si="7"/>
        <v>24993.26664</v>
      </c>
      <c r="BJ38" s="207">
        <f t="shared" si="7"/>
        <v>24993.26664</v>
      </c>
      <c r="BK38" s="207">
        <f t="shared" si="7"/>
        <v>24993.26664</v>
      </c>
      <c r="BL38" s="207">
        <f t="shared" si="7"/>
        <v>25743.06463</v>
      </c>
      <c r="BM38" s="207">
        <f t="shared" si="7"/>
        <v>25743.06463</v>
      </c>
      <c r="BN38" s="207">
        <f t="shared" si="7"/>
        <v>25743.06463</v>
      </c>
      <c r="BO38" s="207">
        <f t="shared" si="7"/>
        <v>25743.06463</v>
      </c>
      <c r="BP38" s="207">
        <f t="shared" si="7"/>
        <v>25743.06463</v>
      </c>
      <c r="BQ38" s="207">
        <f t="shared" si="7"/>
        <v>25743.06463</v>
      </c>
      <c r="BR38" s="207">
        <f t="shared" si="7"/>
        <v>25743.06463</v>
      </c>
      <c r="BS38" s="207">
        <f t="shared" si="7"/>
        <v>25743.06463</v>
      </c>
      <c r="BT38" s="207">
        <f t="shared" si="7"/>
        <v>25743.06463</v>
      </c>
      <c r="BU38" s="207">
        <f t="shared" si="7"/>
        <v>25743.06463</v>
      </c>
      <c r="BV38" s="207">
        <f t="shared" si="7"/>
        <v>25743.06463</v>
      </c>
      <c r="BW38" s="207">
        <f t="shared" si="7"/>
        <v>25743.06463</v>
      </c>
      <c r="BX38" s="207">
        <f t="shared" si="7"/>
        <v>26515.35657</v>
      </c>
      <c r="BY38" s="207">
        <f t="shared" si="7"/>
        <v>26515.35657</v>
      </c>
      <c r="BZ38" s="207">
        <f t="shared" si="7"/>
        <v>26515.35657</v>
      </c>
      <c r="CA38" s="207">
        <f t="shared" si="7"/>
        <v>26515.35657</v>
      </c>
      <c r="CB38" s="207">
        <f t="shared" si="7"/>
        <v>26515.35657</v>
      </c>
      <c r="CC38" s="207">
        <f t="shared" si="7"/>
        <v>26515.35657</v>
      </c>
      <c r="CD38" s="207">
        <f t="shared" si="7"/>
        <v>26515.35657</v>
      </c>
      <c r="CE38" s="207">
        <f t="shared" si="7"/>
        <v>26515.35657</v>
      </c>
      <c r="CF38" s="207">
        <f t="shared" si="7"/>
        <v>26515.35657</v>
      </c>
      <c r="CG38" s="207">
        <f t="shared" si="7"/>
        <v>26515.35657</v>
      </c>
      <c r="CH38" s="207">
        <f t="shared" si="7"/>
        <v>26515.35657</v>
      </c>
      <c r="CI38" s="207">
        <f t="shared" si="7"/>
        <v>26515.35657</v>
      </c>
      <c r="CJ38" s="207">
        <f t="shared" si="7"/>
        <v>27310.81727</v>
      </c>
      <c r="CK38" s="207">
        <f t="shared" si="7"/>
        <v>27310.81727</v>
      </c>
      <c r="CL38" s="207">
        <f t="shared" si="7"/>
        <v>27310.81727</v>
      </c>
      <c r="CM38" s="207">
        <f t="shared" si="7"/>
        <v>27310.81727</v>
      </c>
      <c r="CN38" s="207">
        <f t="shared" si="7"/>
        <v>27310.81727</v>
      </c>
      <c r="CO38" s="207">
        <f t="shared" si="7"/>
        <v>27310.81727</v>
      </c>
      <c r="CP38" s="207">
        <f t="shared" si="7"/>
        <v>27310.81727</v>
      </c>
      <c r="CQ38" s="207">
        <f t="shared" si="7"/>
        <v>27310.81727</v>
      </c>
      <c r="CR38" s="207">
        <f t="shared" si="7"/>
        <v>27310.81727</v>
      </c>
      <c r="CS38" s="207">
        <f t="shared" si="7"/>
        <v>27310.81727</v>
      </c>
      <c r="CT38" s="207">
        <f t="shared" si="7"/>
        <v>27310.81727</v>
      </c>
      <c r="CU38" s="207">
        <f t="shared" si="7"/>
        <v>27310.81727</v>
      </c>
      <c r="CV38" s="207">
        <f t="shared" si="7"/>
        <v>28130.14179</v>
      </c>
      <c r="CW38" s="207">
        <f t="shared" si="7"/>
        <v>28130.14179</v>
      </c>
      <c r="CX38" s="207">
        <f t="shared" si="7"/>
        <v>28130.14179</v>
      </c>
      <c r="CY38" s="207">
        <f t="shared" si="7"/>
        <v>28130.14179</v>
      </c>
      <c r="CZ38" s="207">
        <f t="shared" si="7"/>
        <v>28130.14179</v>
      </c>
      <c r="DA38" s="207">
        <f t="shared" si="7"/>
        <v>28130.14179</v>
      </c>
      <c r="DB38" s="207">
        <f t="shared" si="7"/>
        <v>28130.14179</v>
      </c>
      <c r="DC38" s="207">
        <f t="shared" si="7"/>
        <v>28130.14179</v>
      </c>
      <c r="DD38" s="207">
        <f t="shared" si="7"/>
        <v>28130.14179</v>
      </c>
      <c r="DE38" s="207">
        <f t="shared" si="7"/>
        <v>28130.14179</v>
      </c>
      <c r="DF38" s="207">
        <f t="shared" si="7"/>
        <v>28130.14179</v>
      </c>
      <c r="DG38" s="207">
        <f t="shared" si="7"/>
        <v>28130.14179</v>
      </c>
      <c r="DH38" s="207">
        <f t="shared" si="7"/>
        <v>27803.76129</v>
      </c>
      <c r="DI38" s="207">
        <f t="shared" si="7"/>
        <v>27803.76129</v>
      </c>
      <c r="DJ38" s="207">
        <f t="shared" si="7"/>
        <v>27803.76129</v>
      </c>
      <c r="DK38" s="207">
        <f t="shared" si="7"/>
        <v>27803.76129</v>
      </c>
      <c r="DL38" s="207">
        <f t="shared" si="7"/>
        <v>27803.76129</v>
      </c>
      <c r="DM38" s="207">
        <f t="shared" si="7"/>
        <v>27803.76129</v>
      </c>
      <c r="DN38" s="207">
        <f t="shared" si="7"/>
        <v>27803.76129</v>
      </c>
      <c r="DO38" s="207">
        <f t="shared" si="7"/>
        <v>27803.76129</v>
      </c>
      <c r="DP38" s="207">
        <f t="shared" si="7"/>
        <v>27803.76129</v>
      </c>
      <c r="DQ38" s="207">
        <f t="shared" si="7"/>
        <v>27803.76129</v>
      </c>
      <c r="DR38" s="207">
        <f t="shared" si="7"/>
        <v>27803.76129</v>
      </c>
      <c r="DS38" s="207">
        <f t="shared" si="7"/>
        <v>27803.76129</v>
      </c>
      <c r="DT38" s="207">
        <f t="shared" si="7"/>
        <v>29843.26742</v>
      </c>
      <c r="DU38" s="207">
        <f t="shared" si="7"/>
        <v>29843.26742</v>
      </c>
      <c r="DV38" s="207">
        <f t="shared" si="7"/>
        <v>29843.26742</v>
      </c>
      <c r="DW38" s="207">
        <f t="shared" si="7"/>
        <v>29843.26742</v>
      </c>
      <c r="DX38" s="207">
        <f t="shared" si="7"/>
        <v>29843.26742</v>
      </c>
      <c r="DY38" s="207">
        <f t="shared" si="7"/>
        <v>29843.26742</v>
      </c>
      <c r="DZ38" s="207">
        <f t="shared" si="7"/>
        <v>29843.26742</v>
      </c>
      <c r="EA38" s="207">
        <f t="shared" si="7"/>
        <v>29843.26742</v>
      </c>
      <c r="EB38" s="207">
        <f t="shared" si="7"/>
        <v>29843.26742</v>
      </c>
      <c r="EC38" s="207">
        <f t="shared" si="7"/>
        <v>29843.26742</v>
      </c>
      <c r="ED38" s="207">
        <f t="shared" si="7"/>
        <v>29843.26742</v>
      </c>
      <c r="EE38" s="207">
        <f t="shared" si="7"/>
        <v>29843.26742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3" t="str">
        <f>'201 s. Wright'!C40</f>
        <v>Capital Expenditure</v>
      </c>
      <c r="D40" s="126">
        <f>IF(OR(D$1=Assumptions!$B$115,D$1=Assumptions!$C$115,D$1=Assumptions!$D$115,D$1=Assumptions!$E$115,D$1=Assumptions!$F$115),Assumptions!$T$12*Assumptions!$C$102/Assumptions!$C$104,0)</f>
        <v>0</v>
      </c>
      <c r="E40" s="126">
        <f>IF(OR(E$1=Assumptions!$B$115,E$1=Assumptions!$C$115,E$1=Assumptions!$D$115,E$1=Assumptions!$E$115,E$1=Assumptions!$F$115),Assumptions!$T$12*Assumptions!$C$102/Assumptions!$C$104,0)</f>
        <v>0</v>
      </c>
      <c r="F40" s="126">
        <f>IF(OR(F$1=Assumptions!$B$115,F$1=Assumptions!$C$115,F$1=Assumptions!$D$115,F$1=Assumptions!$E$115,F$1=Assumptions!$F$115),Assumptions!$T$12*Assumptions!$C$102/Assumptions!$C$104,0)</f>
        <v>0</v>
      </c>
      <c r="G40" s="126">
        <f>IF(OR(G$1=Assumptions!$B$115,G$1=Assumptions!$C$115,G$1=Assumptions!$D$115,G$1=Assumptions!$E$115,G$1=Assumptions!$F$115),Assumptions!$T$12*Assumptions!$C$102/Assumptions!$C$104,0)</f>
        <v>0</v>
      </c>
      <c r="H40" s="126">
        <f>IF(OR(H$1=Assumptions!$B$115,H$1=Assumptions!$C$115,H$1=Assumptions!$D$115,H$1=Assumptions!$E$115,H$1=Assumptions!$F$115),Assumptions!$T$12*Assumptions!$C$102/Assumptions!$C$104,0)</f>
        <v>0</v>
      </c>
      <c r="I40" s="126">
        <f>IF(OR(I$1=Assumptions!$B$115,I$1=Assumptions!$C$115,I$1=Assumptions!$D$115,I$1=Assumptions!$E$115,I$1=Assumptions!$F$115),Assumptions!$T$12*Assumptions!$C$102/Assumptions!$C$104,0)</f>
        <v>0</v>
      </c>
      <c r="J40" s="126">
        <f>IF(OR(J$1=Assumptions!$B$115,J$1=Assumptions!$C$115,J$1=Assumptions!$D$115,J$1=Assumptions!$E$115,J$1=Assumptions!$F$115),Assumptions!$T$12*Assumptions!$C$102/Assumptions!$C$104,0)</f>
        <v>0</v>
      </c>
      <c r="K40" s="126">
        <f>IF(OR(K$1=Assumptions!$B$115,K$1=Assumptions!$C$115,K$1=Assumptions!$D$115,K$1=Assumptions!$E$115,K$1=Assumptions!$F$115),Assumptions!$T$12*Assumptions!$C$102/Assumptions!$C$104,0)</f>
        <v>0</v>
      </c>
      <c r="L40" s="126">
        <f>IF(OR(L$1=Assumptions!$B$115,L$1=Assumptions!$C$115,L$1=Assumptions!$D$115,L$1=Assumptions!$E$115,L$1=Assumptions!$F$115),Assumptions!$T$12*Assumptions!$C$102/Assumptions!$C$104,0)</f>
        <v>0</v>
      </c>
      <c r="M40" s="126">
        <f>IF(OR(M$1=Assumptions!$B$115,M$1=Assumptions!$C$115,M$1=Assumptions!$D$115,M$1=Assumptions!$E$115,M$1=Assumptions!$F$115),Assumptions!$T$12*Assumptions!$C$102/Assumptions!$C$104,0)</f>
        <v>0</v>
      </c>
      <c r="N40" s="126">
        <f>IF(OR(N$1=Assumptions!$B$115,N$1=Assumptions!$C$115,N$1=Assumptions!$D$115,N$1=Assumptions!$E$115,N$1=Assumptions!$F$115),Assumptions!$T$12*Assumptions!$C$102/Assumptions!$C$104,0)</f>
        <v>0</v>
      </c>
      <c r="O40" s="126">
        <f>IF(OR(O$1=Assumptions!$B$115,O$1=Assumptions!$C$115,O$1=Assumptions!$D$115,O$1=Assumptions!$E$115,O$1=Assumptions!$F$115),Assumptions!$T$12*Assumptions!$C$102/Assumptions!$C$104,0)</f>
        <v>0</v>
      </c>
      <c r="P40" s="126">
        <f>IF(OR(P$1=Assumptions!$B$115,P$1=Assumptions!$C$115,P$1=Assumptions!$D$115,P$1=Assumptions!$E$115,P$1=Assumptions!$F$115),Assumptions!$T$12*Assumptions!$C$102/Assumptions!$C$104,0)</f>
        <v>0</v>
      </c>
      <c r="Q40" s="126">
        <f>IF(OR(Q$1=Assumptions!$B$115,Q$1=Assumptions!$C$115,Q$1=Assumptions!$D$115,Q$1=Assumptions!$E$115,Q$1=Assumptions!$F$115),Assumptions!$T$12*Assumptions!$C$102/Assumptions!$C$104,0)</f>
        <v>0</v>
      </c>
      <c r="R40" s="126">
        <f>IF(OR(R$1=Assumptions!$B$115,R$1=Assumptions!$C$115,R$1=Assumptions!$D$115,R$1=Assumptions!$E$115,R$1=Assumptions!$F$115),Assumptions!$T$12*Assumptions!$C$102/Assumptions!$C$104,0)</f>
        <v>0</v>
      </c>
      <c r="S40" s="126">
        <f>IF(OR(S$1=Assumptions!$B$115,S$1=Assumptions!$C$115,S$1=Assumptions!$D$115,S$1=Assumptions!$E$115,S$1=Assumptions!$F$115),Assumptions!$T$12*Assumptions!$C$102/Assumptions!$C$104,0)</f>
        <v>0</v>
      </c>
      <c r="T40" s="126">
        <f>IF(OR(T$1=Assumptions!$B$115,T$1=Assumptions!$C$115,T$1=Assumptions!$D$115,T$1=Assumptions!$E$115,T$1=Assumptions!$F$115),Assumptions!$T$12*Assumptions!$C$102/Assumptions!$C$104,0)</f>
        <v>0</v>
      </c>
      <c r="U40" s="126">
        <f>IF(OR(U$1=Assumptions!$B$115,U$1=Assumptions!$C$115,U$1=Assumptions!$D$115,U$1=Assumptions!$E$115,U$1=Assumptions!$F$115),Assumptions!$T$12*Assumptions!$C$102/Assumptions!$C$104,0)</f>
        <v>0</v>
      </c>
      <c r="V40" s="126">
        <f>IF(OR(V$1=Assumptions!$B$115,V$1=Assumptions!$C$115,V$1=Assumptions!$D$115,V$1=Assumptions!$E$115,V$1=Assumptions!$F$115),Assumptions!$T$12*Assumptions!$C$102/Assumptions!$C$104,0)</f>
        <v>0</v>
      </c>
      <c r="W40" s="126">
        <f>IF(OR(W$1=Assumptions!$B$115,W$1=Assumptions!$C$115,W$1=Assumptions!$D$115,W$1=Assumptions!$E$115,W$1=Assumptions!$F$115),Assumptions!$T$12*Assumptions!$C$102/Assumptions!$C$104,0)</f>
        <v>0</v>
      </c>
      <c r="X40" s="126">
        <f>IF(OR(X$1=Assumptions!$B$115,X$1=Assumptions!$C$115,X$1=Assumptions!$D$115,X$1=Assumptions!$E$115,X$1=Assumptions!$F$115),Assumptions!$T$12*Assumptions!$C$102/Assumptions!$C$104,0)</f>
        <v>0</v>
      </c>
      <c r="Y40" s="126">
        <f>IF(OR(Y$1=Assumptions!$B$115,Y$1=Assumptions!$C$115,Y$1=Assumptions!$D$115,Y$1=Assumptions!$E$115,Y$1=Assumptions!$F$115),Assumptions!$T$12*Assumptions!$C$102/Assumptions!$C$104,0)</f>
        <v>0</v>
      </c>
      <c r="Z40" s="126">
        <f>IF(OR(Z$1=Assumptions!$B$115,Z$1=Assumptions!$C$115,Z$1=Assumptions!$D$115,Z$1=Assumptions!$E$115,Z$1=Assumptions!$F$115),Assumptions!$T$12*Assumptions!$C$102/Assumptions!$C$104,0)</f>
        <v>0</v>
      </c>
      <c r="AA40" s="126">
        <f>IF(OR(AA$1=Assumptions!$B$115,AA$1=Assumptions!$C$115,AA$1=Assumptions!$D$115,AA$1=Assumptions!$E$115,AA$1=Assumptions!$F$115),Assumptions!$T$12*Assumptions!$C$102/Assumptions!$C$104,0)</f>
        <v>0</v>
      </c>
      <c r="AB40" s="126">
        <f>IF(OR(AB$1=Assumptions!$B$115,AB$1=Assumptions!$C$115,AB$1=Assumptions!$D$115,AB$1=Assumptions!$E$115,AB$1=Assumptions!$F$115),Assumptions!$T$12*Assumptions!$C$102/Assumptions!$C$104,0)</f>
        <v>0</v>
      </c>
      <c r="AC40" s="126">
        <f>IF(OR(AC$1=Assumptions!$B$115,AC$1=Assumptions!$C$115,AC$1=Assumptions!$D$115,AC$1=Assumptions!$E$115,AC$1=Assumptions!$F$115),Assumptions!$T$12*Assumptions!$C$102/Assumptions!$C$104,0)</f>
        <v>0</v>
      </c>
      <c r="AD40" s="126">
        <f>IF(OR(AD$1=Assumptions!$B$115,AD$1=Assumptions!$C$115,AD$1=Assumptions!$D$115,AD$1=Assumptions!$E$115,AD$1=Assumptions!$F$115),Assumptions!$T$12*Assumptions!$C$102/Assumptions!$C$104,0)</f>
        <v>0</v>
      </c>
      <c r="AE40" s="126">
        <f>IF(OR(AE$1=Assumptions!$B$115,AE$1=Assumptions!$C$115,AE$1=Assumptions!$D$115,AE$1=Assumptions!$E$115,AE$1=Assumptions!$F$115),Assumptions!$T$12*Assumptions!$C$102/Assumptions!$C$104,0)</f>
        <v>0</v>
      </c>
      <c r="AF40" s="126">
        <f>IF(OR(AF$1=Assumptions!$B$115,AF$1=Assumptions!$C$115,AF$1=Assumptions!$D$115,AF$1=Assumptions!$E$115,AF$1=Assumptions!$F$115),Assumptions!$T$12*Assumptions!$C$102/Assumptions!$C$104,0)</f>
        <v>0</v>
      </c>
      <c r="AG40" s="126">
        <f>IF(OR(AG$1=Assumptions!$B$115,AG$1=Assumptions!$C$115,AG$1=Assumptions!$D$115,AG$1=Assumptions!$E$115,AG$1=Assumptions!$F$115),Assumptions!$T$12*Assumptions!$C$102/Assumptions!$C$104,0)</f>
        <v>0</v>
      </c>
      <c r="AH40" s="126">
        <f>IF(OR(AH$1=Assumptions!$B$115,AH$1=Assumptions!$C$115,AH$1=Assumptions!$D$115,AH$1=Assumptions!$E$115,AH$1=Assumptions!$F$115),Assumptions!$T$12*Assumptions!$C$102/Assumptions!$C$104,0)</f>
        <v>0</v>
      </c>
      <c r="AI40" s="126">
        <f>IF(OR(AI$1=Assumptions!$B$115,AI$1=Assumptions!$C$115,AI$1=Assumptions!$D$115,AI$1=Assumptions!$E$115,AI$1=Assumptions!$F$115),Assumptions!$T$12*Assumptions!$C$102/Assumptions!$C$104,0)</f>
        <v>0</v>
      </c>
      <c r="AJ40" s="126">
        <f>IF(OR(AJ$1=Assumptions!$B$115,AJ$1=Assumptions!$C$115,AJ$1=Assumptions!$D$115,AJ$1=Assumptions!$E$115,AJ$1=Assumptions!$F$115),Assumptions!$T$12*Assumptions!$C$102/Assumptions!$C$104,0)</f>
        <v>0</v>
      </c>
      <c r="AK40" s="126">
        <f>IF(OR(AK$1=Assumptions!$B$115,AK$1=Assumptions!$C$115,AK$1=Assumptions!$D$115,AK$1=Assumptions!$E$115,AK$1=Assumptions!$F$115),Assumptions!$T$12*Assumptions!$C$102/Assumptions!$C$104,0)</f>
        <v>0</v>
      </c>
      <c r="AL40" s="126">
        <f>IF(OR(AL$1=Assumptions!$B$115,AL$1=Assumptions!$C$115,AL$1=Assumptions!$D$115,AL$1=Assumptions!$E$115,AL$1=Assumptions!$F$115),Assumptions!$T$12*Assumptions!$C$102/Assumptions!$C$104,0)</f>
        <v>0</v>
      </c>
      <c r="AM40" s="126">
        <f>IF(OR(AM$1=Assumptions!$B$115,AM$1=Assumptions!$C$115,AM$1=Assumptions!$D$115,AM$1=Assumptions!$E$115,AM$1=Assumptions!$F$115),Assumptions!$T$12*Assumptions!$C$102/Assumptions!$C$104,0)</f>
        <v>0</v>
      </c>
      <c r="AN40" s="126">
        <f>IF(OR(AN$1=Assumptions!$B$115,AN$1=Assumptions!$C$115,AN$1=Assumptions!$D$115,AN$1=Assumptions!$E$115,AN$1=Assumptions!$F$115),Assumptions!$T$12*Assumptions!$C$102/Assumptions!$C$104,0)</f>
        <v>0</v>
      </c>
      <c r="AO40" s="126">
        <f>IF(OR(AO$1=Assumptions!$B$115,AO$1=Assumptions!$C$115,AO$1=Assumptions!$D$115,AO$1=Assumptions!$E$115,AO$1=Assumptions!$F$115),Assumptions!$T$12*Assumptions!$C$102/Assumptions!$C$104,0)</f>
        <v>0</v>
      </c>
      <c r="AP40" s="126">
        <f>IF(OR(AP$1=Assumptions!$B$115,AP$1=Assumptions!$C$115,AP$1=Assumptions!$D$115,AP$1=Assumptions!$E$115,AP$1=Assumptions!$F$115),Assumptions!$T$12*Assumptions!$C$102/Assumptions!$C$104,0)</f>
        <v>0</v>
      </c>
      <c r="AQ40" s="126">
        <f>IF(OR(AQ$1=Assumptions!$B$115,AQ$1=Assumptions!$C$115,AQ$1=Assumptions!$D$115,AQ$1=Assumptions!$E$115,AQ$1=Assumptions!$F$115),Assumptions!$T$12*Assumptions!$C$102/Assumptions!$C$104,0)</f>
        <v>0</v>
      </c>
      <c r="AR40" s="126">
        <f>IF(OR(AR$1=Assumptions!$B$115,AR$1=Assumptions!$C$115,AR$1=Assumptions!$D$115,AR$1=Assumptions!$E$115,AR$1=Assumptions!$F$115),Assumptions!$T$12*Assumptions!$C$102/Assumptions!$C$104,0)</f>
        <v>0</v>
      </c>
      <c r="AS40" s="126">
        <f>IF(OR(AS$1=Assumptions!$B$115,AS$1=Assumptions!$C$115,AS$1=Assumptions!$D$115,AS$1=Assumptions!$E$115,AS$1=Assumptions!$F$115),Assumptions!$T$12*Assumptions!$C$102/Assumptions!$C$104,0)</f>
        <v>0</v>
      </c>
      <c r="AT40" s="126">
        <f>IF(OR(AT$1=Assumptions!$B$115,AT$1=Assumptions!$C$115,AT$1=Assumptions!$D$115,AT$1=Assumptions!$E$115,AT$1=Assumptions!$F$115),Assumptions!$T$12*Assumptions!$C$102/Assumptions!$C$104,0)</f>
        <v>0</v>
      </c>
      <c r="AU40" s="126">
        <f>IF(OR(AU$1=Assumptions!$B$115,AU$1=Assumptions!$C$115,AU$1=Assumptions!$D$115,AU$1=Assumptions!$E$115,AU$1=Assumptions!$F$115),Assumptions!$T$12*Assumptions!$C$102/Assumptions!$C$104,0)</f>
        <v>0</v>
      </c>
      <c r="AV40" s="126">
        <f>IF(OR(AV$1=Assumptions!$B$115,AV$1=Assumptions!$C$115,AV$1=Assumptions!$D$115,AV$1=Assumptions!$E$115,AV$1=Assumptions!$F$115),Assumptions!$T$12*Assumptions!$C$102/Assumptions!$C$104,0)</f>
        <v>0</v>
      </c>
      <c r="AW40" s="126">
        <f>IF(OR(AW$1=Assumptions!$B$115,AW$1=Assumptions!$C$115,AW$1=Assumptions!$D$115,AW$1=Assumptions!$E$115,AW$1=Assumptions!$F$115),Assumptions!$T$12*Assumptions!$C$102/Assumptions!$C$104,0)</f>
        <v>0</v>
      </c>
      <c r="AX40" s="126">
        <f>IF(OR(AX$1=Assumptions!$B$115,AX$1=Assumptions!$C$115,AX$1=Assumptions!$D$115,AX$1=Assumptions!$E$115,AX$1=Assumptions!$F$115),Assumptions!$T$12*Assumptions!$C$102/Assumptions!$C$104,0)</f>
        <v>0</v>
      </c>
      <c r="AY40" s="126">
        <f>IF(OR(AY$1=Assumptions!$B$115,AY$1=Assumptions!$C$115,AY$1=Assumptions!$D$115,AY$1=Assumptions!$E$115,AY$1=Assumptions!$F$115),Assumptions!$T$12*Assumptions!$C$102/Assumptions!$C$104,0)</f>
        <v>0</v>
      </c>
      <c r="AZ40" s="126">
        <f>IF(OR(AZ$1=Assumptions!$B$115,AZ$1=Assumptions!$C$115,AZ$1=Assumptions!$D$115,AZ$1=Assumptions!$E$115,AZ$1=Assumptions!$F$115),Assumptions!$T$12*Assumptions!$C$102/Assumptions!$C$104,0)</f>
        <v>0</v>
      </c>
      <c r="BA40" s="126">
        <f>IF(OR(BA$1=Assumptions!$B$115,BA$1=Assumptions!$C$115,BA$1=Assumptions!$D$115,BA$1=Assumptions!$E$115,BA$1=Assumptions!$F$115),Assumptions!$T$12*Assumptions!$C$102/Assumptions!$C$104,0)</f>
        <v>0</v>
      </c>
      <c r="BB40" s="126">
        <f>IF(OR(BB$1=Assumptions!$B$115,BB$1=Assumptions!$C$115,BB$1=Assumptions!$D$115,BB$1=Assumptions!$E$115,BB$1=Assumptions!$F$115),Assumptions!$T$12*Assumptions!$C$102/Assumptions!$C$104,0)</f>
        <v>0</v>
      </c>
      <c r="BC40" s="126">
        <f>IF(OR(BC$1=Assumptions!$B$115,BC$1=Assumptions!$C$115,BC$1=Assumptions!$D$115,BC$1=Assumptions!$E$115,BC$1=Assumptions!$F$115),Assumptions!$T$12*Assumptions!$C$102/Assumptions!$C$104,0)</f>
        <v>0</v>
      </c>
      <c r="BD40" s="126">
        <f>IF(OR(BD$1=Assumptions!$B$115,BD$1=Assumptions!$C$115,BD$1=Assumptions!$D$115,BD$1=Assumptions!$E$115,BD$1=Assumptions!$F$115),Assumptions!$T$12*Assumptions!$C$102/Assumptions!$C$104,0)</f>
        <v>0</v>
      </c>
      <c r="BE40" s="126">
        <f>IF(OR(BE$1=Assumptions!$B$115,BE$1=Assumptions!$C$115,BE$1=Assumptions!$D$115,BE$1=Assumptions!$E$115,BE$1=Assumptions!$F$115),Assumptions!$T$12*Assumptions!$C$102/Assumptions!$C$104,0)</f>
        <v>0</v>
      </c>
      <c r="BF40" s="126">
        <f>IF(OR(BF$1=Assumptions!$B$115,BF$1=Assumptions!$C$115,BF$1=Assumptions!$D$115,BF$1=Assumptions!$E$115,BF$1=Assumptions!$F$115),Assumptions!$T$12*Assumptions!$C$102/Assumptions!$C$104,0)</f>
        <v>0</v>
      </c>
      <c r="BG40" s="126">
        <f>IF(OR(BG$1=Assumptions!$B$115,BG$1=Assumptions!$C$115,BG$1=Assumptions!$D$115,BG$1=Assumptions!$E$115,BG$1=Assumptions!$F$115),Assumptions!$T$12*Assumptions!$C$102/Assumptions!$C$104,0)</f>
        <v>0</v>
      </c>
      <c r="BH40" s="126">
        <f>IF(OR(BH$1=Assumptions!$B$115,BH$1=Assumptions!$C$115,BH$1=Assumptions!$D$115,BH$1=Assumptions!$E$115,BH$1=Assumptions!$F$115),Assumptions!$T$12*Assumptions!$C$102/Assumptions!$C$104,0)</f>
        <v>0</v>
      </c>
      <c r="BI40" s="126">
        <f>IF(OR(BI$1=Assumptions!$B$115,BI$1=Assumptions!$C$115,BI$1=Assumptions!$D$115,BI$1=Assumptions!$E$115,BI$1=Assumptions!$F$115),Assumptions!$T$12*Assumptions!$C$102/Assumptions!$C$104,0)</f>
        <v>0</v>
      </c>
      <c r="BJ40" s="126">
        <f>IF(OR(BJ$1=Assumptions!$B$115,BJ$1=Assumptions!$C$115,BJ$1=Assumptions!$D$115,BJ$1=Assumptions!$E$115,BJ$1=Assumptions!$F$115),Assumptions!$T$12*Assumptions!$C$102/Assumptions!$C$104,0)</f>
        <v>0</v>
      </c>
      <c r="BK40" s="126">
        <f>IF(OR(BK$1=Assumptions!$B$115,BK$1=Assumptions!$C$115,BK$1=Assumptions!$D$115,BK$1=Assumptions!$E$115,BK$1=Assumptions!$F$115),Assumptions!$T$12*Assumptions!$C$102/Assumptions!$C$104,0)</f>
        <v>0</v>
      </c>
      <c r="BL40" s="126">
        <f>IF(OR(BL$1=Assumptions!$B$115,BL$1=Assumptions!$C$115,BL$1=Assumptions!$D$115,BL$1=Assumptions!$E$115,BL$1=Assumptions!$F$115),Assumptions!$T$12*Assumptions!$C$102/Assumptions!$C$104,0)</f>
        <v>0</v>
      </c>
      <c r="BM40" s="126">
        <f>IF(OR(BM$1=Assumptions!$B$115,BM$1=Assumptions!$C$115,BM$1=Assumptions!$D$115,BM$1=Assumptions!$E$115,BM$1=Assumptions!$F$115),Assumptions!$T$12*Assumptions!$C$102/Assumptions!$C$104,0)</f>
        <v>0</v>
      </c>
      <c r="BN40" s="126">
        <f>IF(OR(BN$1=Assumptions!$B$115,BN$1=Assumptions!$C$115,BN$1=Assumptions!$D$115,BN$1=Assumptions!$E$115,BN$1=Assumptions!$F$115),Assumptions!$T$12*Assumptions!$C$102/Assumptions!$C$104,0)</f>
        <v>0</v>
      </c>
      <c r="BO40" s="126">
        <f>IF(OR(BO$1=Assumptions!$B$115,BO$1=Assumptions!$C$115,BO$1=Assumptions!$D$115,BO$1=Assumptions!$E$115,BO$1=Assumptions!$F$115),Assumptions!$T$12*Assumptions!$C$102/Assumptions!$C$104,0)</f>
        <v>0</v>
      </c>
      <c r="BP40" s="126">
        <f>IF(OR(BP$1=Assumptions!$B$115,BP$1=Assumptions!$C$115,BP$1=Assumptions!$D$115,BP$1=Assumptions!$E$115,BP$1=Assumptions!$F$115),Assumptions!$T$12*Assumptions!$C$102/Assumptions!$C$104,0)</f>
        <v>0</v>
      </c>
      <c r="BQ40" s="126">
        <f>IF(OR(BQ$1=Assumptions!$B$115,BQ$1=Assumptions!$C$115,BQ$1=Assumptions!$D$115,BQ$1=Assumptions!$E$115,BQ$1=Assumptions!$F$115),Assumptions!$T$12*Assumptions!$C$102/Assumptions!$C$104,0)</f>
        <v>0</v>
      </c>
      <c r="BR40" s="126">
        <f>IF(OR(BR$1=Assumptions!$B$115,BR$1=Assumptions!$C$115,BR$1=Assumptions!$D$115,BR$1=Assumptions!$E$115,BR$1=Assumptions!$F$115),Assumptions!$T$12*Assumptions!$C$102/Assumptions!$C$104,0)</f>
        <v>0</v>
      </c>
      <c r="BS40" s="126">
        <f>IF(OR(BS$1=Assumptions!$B$115,BS$1=Assumptions!$C$115,BS$1=Assumptions!$D$115,BS$1=Assumptions!$E$115,BS$1=Assumptions!$F$115),Assumptions!$T$12*Assumptions!$C$102/Assumptions!$C$104,0)</f>
        <v>0</v>
      </c>
      <c r="BT40" s="126">
        <f>IF(OR(BT$1=Assumptions!$B$115,BT$1=Assumptions!$C$115,BT$1=Assumptions!$D$115,BT$1=Assumptions!$E$115,BT$1=Assumptions!$F$115),Assumptions!$T$12*Assumptions!$C$102/Assumptions!$C$104,0)</f>
        <v>0</v>
      </c>
      <c r="BU40" s="126">
        <f>IF(OR(BU$1=Assumptions!$B$115,BU$1=Assumptions!$C$115,BU$1=Assumptions!$D$115,BU$1=Assumptions!$E$115,BU$1=Assumptions!$F$115),Assumptions!$T$12*Assumptions!$C$102/Assumptions!$C$104,0)</f>
        <v>0</v>
      </c>
      <c r="BV40" s="126">
        <f>IF(OR(BV$1=Assumptions!$B$115,BV$1=Assumptions!$C$115,BV$1=Assumptions!$D$115,BV$1=Assumptions!$E$115,BV$1=Assumptions!$F$115),Assumptions!$T$12*Assumptions!$C$102/Assumptions!$C$104,0)</f>
        <v>0</v>
      </c>
      <c r="BW40" s="126">
        <f>IF(OR(BW$1=Assumptions!$B$115,BW$1=Assumptions!$C$115,BW$1=Assumptions!$D$115,BW$1=Assumptions!$E$115,BW$1=Assumptions!$F$115),Assumptions!$T$12*Assumptions!$C$102/Assumptions!$C$104,0)</f>
        <v>0</v>
      </c>
      <c r="BX40" s="126">
        <f>IF(OR(BX$1=Assumptions!$B$115,BX$1=Assumptions!$C$115,BX$1=Assumptions!$D$115,BX$1=Assumptions!$E$115,BX$1=Assumptions!$F$115),Assumptions!$T$12*Assumptions!$C$102/Assumptions!$C$104,0)</f>
        <v>0</v>
      </c>
      <c r="BY40" s="126">
        <f>IF(OR(BY$1=Assumptions!$B$115,BY$1=Assumptions!$C$115,BY$1=Assumptions!$D$115,BY$1=Assumptions!$E$115,BY$1=Assumptions!$F$115),Assumptions!$T$12*Assumptions!$C$102/Assumptions!$C$104,0)</f>
        <v>0</v>
      </c>
      <c r="BZ40" s="126">
        <f>IF(OR(BZ$1=Assumptions!$B$115,BZ$1=Assumptions!$C$115,BZ$1=Assumptions!$D$115,BZ$1=Assumptions!$E$115,BZ$1=Assumptions!$F$115),Assumptions!$T$12*Assumptions!$C$102/Assumptions!$C$104,0)</f>
        <v>0</v>
      </c>
      <c r="CA40" s="126">
        <f>IF(OR(CA$1=Assumptions!$B$115,CA$1=Assumptions!$C$115,CA$1=Assumptions!$D$115,CA$1=Assumptions!$E$115,CA$1=Assumptions!$F$115),Assumptions!$T$12*Assumptions!$C$102/Assumptions!$C$104,0)</f>
        <v>0</v>
      </c>
      <c r="CB40" s="126">
        <f>IF(OR(CB$1=Assumptions!$B$115,CB$1=Assumptions!$C$115,CB$1=Assumptions!$D$115,CB$1=Assumptions!$E$115,CB$1=Assumptions!$F$115),Assumptions!$T$12*Assumptions!$C$102/Assumptions!$C$104,0)</f>
        <v>0</v>
      </c>
      <c r="CC40" s="126">
        <f>IF(OR(CC$1=Assumptions!$B$115,CC$1=Assumptions!$C$115,CC$1=Assumptions!$D$115,CC$1=Assumptions!$E$115,CC$1=Assumptions!$F$115),Assumptions!$T$12*Assumptions!$C$102/Assumptions!$C$104,0)</f>
        <v>0</v>
      </c>
      <c r="CD40" s="126">
        <f>IF(OR(CD$1=Assumptions!$B$115,CD$1=Assumptions!$C$115,CD$1=Assumptions!$D$115,CD$1=Assumptions!$E$115,CD$1=Assumptions!$F$115),Assumptions!$T$12*Assumptions!$C$102/Assumptions!$C$104,0)</f>
        <v>0</v>
      </c>
      <c r="CE40" s="126">
        <f>IF(OR(CE$1=Assumptions!$B$115,CE$1=Assumptions!$C$115,CE$1=Assumptions!$D$115,CE$1=Assumptions!$E$115,CE$1=Assumptions!$F$115),Assumptions!$T$12*Assumptions!$C$102/Assumptions!$C$104,0)</f>
        <v>0</v>
      </c>
      <c r="CF40" s="126">
        <f>IF(OR(CF$1=Assumptions!$B$115,CF$1=Assumptions!$C$115,CF$1=Assumptions!$D$115,CF$1=Assumptions!$E$115,CF$1=Assumptions!$F$115),Assumptions!$T$12*Assumptions!$C$102/Assumptions!$C$104,0)</f>
        <v>0</v>
      </c>
      <c r="CG40" s="126">
        <f>IF(OR(CG$1=Assumptions!$B$115,CG$1=Assumptions!$C$115,CG$1=Assumptions!$D$115,CG$1=Assumptions!$E$115,CG$1=Assumptions!$F$115),Assumptions!$T$12*Assumptions!$C$102/Assumptions!$C$104,0)</f>
        <v>0</v>
      </c>
      <c r="CH40" s="126">
        <f>IF(OR(CH$1=Assumptions!$B$115,CH$1=Assumptions!$C$115,CH$1=Assumptions!$D$115,CH$1=Assumptions!$E$115,CH$1=Assumptions!$F$115),Assumptions!$T$12*Assumptions!$C$102/Assumptions!$C$104,0)</f>
        <v>0</v>
      </c>
      <c r="CI40" s="126">
        <f>IF(OR(CI$1=Assumptions!$B$115,CI$1=Assumptions!$C$115,CI$1=Assumptions!$D$115,CI$1=Assumptions!$E$115,CI$1=Assumptions!$F$115),Assumptions!$T$12*Assumptions!$C$102/Assumptions!$C$104,0)</f>
        <v>0</v>
      </c>
      <c r="CJ40" s="126">
        <f>IF(OR(CJ$1=Assumptions!$B$115,CJ$1=Assumptions!$C$115,CJ$1=Assumptions!$D$115,CJ$1=Assumptions!$E$115,CJ$1=Assumptions!$F$115),Assumptions!$T$12*Assumptions!$C$102/Assumptions!$C$104,0)</f>
        <v>0</v>
      </c>
      <c r="CK40" s="126">
        <f>IF(OR(CK$1=Assumptions!$B$115,CK$1=Assumptions!$C$115,CK$1=Assumptions!$D$115,CK$1=Assumptions!$E$115,CK$1=Assumptions!$F$115),Assumptions!$T$12*Assumptions!$C$102/Assumptions!$C$104,0)</f>
        <v>0</v>
      </c>
      <c r="CL40" s="126">
        <f>IF(OR(CL$1=Assumptions!$B$115,CL$1=Assumptions!$C$115,CL$1=Assumptions!$D$115,CL$1=Assumptions!$E$115,CL$1=Assumptions!$F$115),Assumptions!$T$12*Assumptions!$C$102/Assumptions!$C$104,0)</f>
        <v>0</v>
      </c>
      <c r="CM40" s="126">
        <f>IF(OR(CM$1=Assumptions!$B$115,CM$1=Assumptions!$C$115,CM$1=Assumptions!$D$115,CM$1=Assumptions!$E$115,CM$1=Assumptions!$F$115),Assumptions!$T$12*Assumptions!$C$102/Assumptions!$C$104,0)</f>
        <v>0</v>
      </c>
      <c r="CN40" s="126">
        <f>IF(OR(CN$1=Assumptions!$B$115,CN$1=Assumptions!$C$115,CN$1=Assumptions!$D$115,CN$1=Assumptions!$E$115,CN$1=Assumptions!$F$115),Assumptions!$T$12*Assumptions!$C$102/Assumptions!$C$104,0)</f>
        <v>0</v>
      </c>
      <c r="CO40" s="126">
        <f>IF(OR(CO$1=Assumptions!$B$115,CO$1=Assumptions!$C$115,CO$1=Assumptions!$D$115,CO$1=Assumptions!$E$115,CO$1=Assumptions!$F$115),Assumptions!$T$12*Assumptions!$C$102/Assumptions!$C$104,0)</f>
        <v>0</v>
      </c>
      <c r="CP40" s="126">
        <f>IF(OR(CP$1=Assumptions!$B$115,CP$1=Assumptions!$C$115,CP$1=Assumptions!$D$115,CP$1=Assumptions!$E$115,CP$1=Assumptions!$F$115),Assumptions!$T$12*Assumptions!$C$102/Assumptions!$C$104,0)</f>
        <v>0</v>
      </c>
      <c r="CQ40" s="126">
        <f>IF(OR(CQ$1=Assumptions!$B$115,CQ$1=Assumptions!$C$115,CQ$1=Assumptions!$D$115,CQ$1=Assumptions!$E$115,CQ$1=Assumptions!$F$115),Assumptions!$T$12*Assumptions!$C$102/Assumptions!$C$104,0)</f>
        <v>0</v>
      </c>
      <c r="CR40" s="126">
        <f>IF(OR(CR$1=Assumptions!$B$115,CR$1=Assumptions!$C$115,CR$1=Assumptions!$D$115,CR$1=Assumptions!$E$115,CR$1=Assumptions!$F$115),Assumptions!$T$12*Assumptions!$C$102/Assumptions!$C$104,0)</f>
        <v>0</v>
      </c>
      <c r="CS40" s="126">
        <f>IF(OR(CS$1=Assumptions!$B$115,CS$1=Assumptions!$C$115,CS$1=Assumptions!$D$115,CS$1=Assumptions!$E$115,CS$1=Assumptions!$F$115),Assumptions!$T$12*Assumptions!$C$102/Assumptions!$C$104,0)</f>
        <v>0</v>
      </c>
      <c r="CT40" s="126">
        <f>IF(OR(CT$1=Assumptions!$B$115,CT$1=Assumptions!$C$115,CT$1=Assumptions!$D$115,CT$1=Assumptions!$E$115,CT$1=Assumptions!$F$115),Assumptions!$T$12*Assumptions!$C$102/Assumptions!$C$104,0)</f>
        <v>0</v>
      </c>
      <c r="CU40" s="126">
        <f>IF(OR(CU$1=Assumptions!$B$115,CU$1=Assumptions!$C$115,CU$1=Assumptions!$D$115,CU$1=Assumptions!$E$115,CU$1=Assumptions!$F$115),Assumptions!$T$12*Assumptions!$C$102/Assumptions!$C$104,0)</f>
        <v>0</v>
      </c>
      <c r="CV40" s="126">
        <f>IF(OR(CV$1=Assumptions!$B$115,CV$1=Assumptions!$C$115,CV$1=Assumptions!$D$115,CV$1=Assumptions!$E$115,CV$1=Assumptions!$F$115),Assumptions!$T$12*Assumptions!$C$102/Assumptions!$C$104,0)</f>
        <v>0</v>
      </c>
      <c r="CW40" s="126">
        <f>IF(OR(CW$1=Assumptions!$B$115,CW$1=Assumptions!$C$115,CW$1=Assumptions!$D$115,CW$1=Assumptions!$E$115,CW$1=Assumptions!$F$115),Assumptions!$T$12*Assumptions!$C$102/Assumptions!$C$104,0)</f>
        <v>0</v>
      </c>
      <c r="CX40" s="126">
        <f>IF(OR(CX$1=Assumptions!$B$115,CX$1=Assumptions!$C$115,CX$1=Assumptions!$D$115,CX$1=Assumptions!$E$115,CX$1=Assumptions!$F$115),Assumptions!$T$12*Assumptions!$C$102/Assumptions!$C$104,0)</f>
        <v>0</v>
      </c>
      <c r="CY40" s="126">
        <f>IF(OR(CY$1=Assumptions!$B$115,CY$1=Assumptions!$C$115,CY$1=Assumptions!$D$115,CY$1=Assumptions!$E$115,CY$1=Assumptions!$F$115),Assumptions!$T$12*Assumptions!$C$102/Assumptions!$C$104,0)</f>
        <v>0</v>
      </c>
      <c r="CZ40" s="126">
        <f>IF(OR(CZ$1=Assumptions!$B$115,CZ$1=Assumptions!$C$115,CZ$1=Assumptions!$D$115,CZ$1=Assumptions!$E$115,CZ$1=Assumptions!$F$115),Assumptions!$T$12*Assumptions!$C$102/Assumptions!$C$104,0)</f>
        <v>0</v>
      </c>
      <c r="DA40" s="126">
        <f>IF(OR(DA$1=Assumptions!$B$115,DA$1=Assumptions!$C$115,DA$1=Assumptions!$D$115,DA$1=Assumptions!$E$115,DA$1=Assumptions!$F$115),Assumptions!$T$12*Assumptions!$C$102/Assumptions!$C$104,0)</f>
        <v>0</v>
      </c>
      <c r="DB40" s="126">
        <f>IF(OR(DB$1=Assumptions!$B$115,DB$1=Assumptions!$C$115,DB$1=Assumptions!$D$115,DB$1=Assumptions!$E$115,DB$1=Assumptions!$F$115),Assumptions!$T$12*Assumptions!$C$102/Assumptions!$C$104,0)</f>
        <v>0</v>
      </c>
      <c r="DC40" s="126">
        <f>IF(OR(DC$1=Assumptions!$B$115,DC$1=Assumptions!$C$115,DC$1=Assumptions!$D$115,DC$1=Assumptions!$E$115,DC$1=Assumptions!$F$115),Assumptions!$T$12*Assumptions!$C$102/Assumptions!$C$104,0)</f>
        <v>0</v>
      </c>
      <c r="DD40" s="126">
        <f>IF(OR(DD$1=Assumptions!$B$115,DD$1=Assumptions!$C$115,DD$1=Assumptions!$D$115,DD$1=Assumptions!$E$115,DD$1=Assumptions!$F$115),Assumptions!$T$12*Assumptions!$C$102/Assumptions!$C$104,0)</f>
        <v>0</v>
      </c>
      <c r="DE40" s="126">
        <f>IF(OR(DE$1=Assumptions!$B$115,DE$1=Assumptions!$C$115,DE$1=Assumptions!$D$115,DE$1=Assumptions!$E$115,DE$1=Assumptions!$F$115),Assumptions!$T$12*Assumptions!$C$102/Assumptions!$C$104,0)</f>
        <v>0</v>
      </c>
      <c r="DF40" s="126">
        <f>IF(OR(DF$1=Assumptions!$B$115,DF$1=Assumptions!$C$115,DF$1=Assumptions!$D$115,DF$1=Assumptions!$E$115,DF$1=Assumptions!$F$115),Assumptions!$T$12*Assumptions!$C$102/Assumptions!$C$104,0)</f>
        <v>0</v>
      </c>
      <c r="DG40" s="126">
        <f>IF(OR(DG$1=Assumptions!$B$115,DG$1=Assumptions!$C$115,DG$1=Assumptions!$D$115,DG$1=Assumptions!$E$115,DG$1=Assumptions!$F$115),Assumptions!$T$12*Assumptions!$C$102/Assumptions!$C$104,0)</f>
        <v>0</v>
      </c>
      <c r="DH40" s="126">
        <f>IF(OR(DH$1=Assumptions!$B$115,DH$1=Assumptions!$C$115,DH$1=Assumptions!$D$115,DH$1=Assumptions!$E$115,DH$1=Assumptions!$F$115),Assumptions!$T$12*Assumptions!$C$102/Assumptions!$C$104,0)</f>
        <v>0</v>
      </c>
      <c r="DI40" s="126">
        <f>IF(OR(DI$1=Assumptions!$B$115,DI$1=Assumptions!$C$115,DI$1=Assumptions!$D$115,DI$1=Assumptions!$E$115,DI$1=Assumptions!$F$115),Assumptions!$T$12*Assumptions!$C$102/Assumptions!$C$104,0)</f>
        <v>0</v>
      </c>
      <c r="DJ40" s="126">
        <f>IF(OR(DJ$1=Assumptions!$B$115,DJ$1=Assumptions!$C$115,DJ$1=Assumptions!$D$115,DJ$1=Assumptions!$E$115,DJ$1=Assumptions!$F$115),Assumptions!$T$12*Assumptions!$C$102/Assumptions!$C$104,0)</f>
        <v>0</v>
      </c>
      <c r="DK40" s="126">
        <f>IF(OR(DK$1=Assumptions!$B$115,DK$1=Assumptions!$C$115,DK$1=Assumptions!$D$115,DK$1=Assumptions!$E$115,DK$1=Assumptions!$F$115),Assumptions!$T$12*Assumptions!$C$102/Assumptions!$C$104,0)</f>
        <v>0</v>
      </c>
      <c r="DL40" s="126">
        <f>IF(OR(DL$1=Assumptions!$B$115,DL$1=Assumptions!$C$115,DL$1=Assumptions!$D$115,DL$1=Assumptions!$E$115,DL$1=Assumptions!$F$115),Assumptions!$T$12*Assumptions!$C$102/Assumptions!$C$104,0)</f>
        <v>0</v>
      </c>
      <c r="DM40" s="126">
        <f>IF(OR(DM$1=Assumptions!$B$115,DM$1=Assumptions!$C$115,DM$1=Assumptions!$D$115,DM$1=Assumptions!$E$115,DM$1=Assumptions!$F$115),Assumptions!$T$12*Assumptions!$C$102/Assumptions!$C$104,0)</f>
        <v>0</v>
      </c>
      <c r="DN40" s="126">
        <f>IF(OR(DN$1=Assumptions!$B$115,DN$1=Assumptions!$C$115,DN$1=Assumptions!$D$115,DN$1=Assumptions!$E$115,DN$1=Assumptions!$F$115),Assumptions!$T$12*Assumptions!$C$102/Assumptions!$C$104,0)</f>
        <v>0</v>
      </c>
      <c r="DO40" s="126">
        <f>IF(OR(DO$1=Assumptions!$B$115,DO$1=Assumptions!$C$115,DO$1=Assumptions!$D$115,DO$1=Assumptions!$E$115,DO$1=Assumptions!$F$115),Assumptions!$T$12*Assumptions!$C$102/Assumptions!$C$104,0)</f>
        <v>0</v>
      </c>
      <c r="DP40" s="126">
        <f>IF(OR(DP$1=Assumptions!$B$115,DP$1=Assumptions!$C$115,DP$1=Assumptions!$D$115,DP$1=Assumptions!$E$115,DP$1=Assumptions!$F$115),Assumptions!$T$12*Assumptions!$C$102/Assumptions!$C$104,0)</f>
        <v>0</v>
      </c>
      <c r="DQ40" s="126">
        <f>IF(OR(DQ$1=Assumptions!$B$115,DQ$1=Assumptions!$C$115,DQ$1=Assumptions!$D$115,DQ$1=Assumptions!$E$115,DQ$1=Assumptions!$F$115),Assumptions!$T$12*Assumptions!$C$102/Assumptions!$C$104,0)</f>
        <v>0</v>
      </c>
      <c r="DR40" s="126">
        <f>IF(OR(DR$1=Assumptions!$B$115,DR$1=Assumptions!$C$115,DR$1=Assumptions!$D$115,DR$1=Assumptions!$E$115,DR$1=Assumptions!$F$115),Assumptions!$T$12*Assumptions!$C$102/Assumptions!$C$104,0)</f>
        <v>0</v>
      </c>
      <c r="DS40" s="126">
        <f>IF(OR(DS$1=Assumptions!$B$115,DS$1=Assumptions!$C$115,DS$1=Assumptions!$D$115,DS$1=Assumptions!$E$115,DS$1=Assumptions!$F$115),Assumptions!$T$12*Assumptions!$C$102/Assumptions!$C$104,0)</f>
        <v>0</v>
      </c>
      <c r="DT40" s="126">
        <f>IF(OR(DT$1=Assumptions!$B$115,DT$1=Assumptions!$C$115,DT$1=Assumptions!$D$115,DT$1=Assumptions!$E$115,DT$1=Assumptions!$F$115),Assumptions!$T$12*Assumptions!$C$102/Assumptions!$C$104,0)</f>
        <v>0</v>
      </c>
      <c r="DU40" s="126">
        <f>IF(OR(DU$1=Assumptions!$B$115,DU$1=Assumptions!$C$115,DU$1=Assumptions!$D$115,DU$1=Assumptions!$E$115,DU$1=Assumptions!$F$115),Assumptions!$T$12*Assumptions!$C$102/Assumptions!$C$104,0)</f>
        <v>0</v>
      </c>
      <c r="DV40" s="126">
        <f>IF(OR(DV$1=Assumptions!$B$115,DV$1=Assumptions!$C$115,DV$1=Assumptions!$D$115,DV$1=Assumptions!$E$115,DV$1=Assumptions!$F$115),Assumptions!$T$12*Assumptions!$C$102/Assumptions!$C$104,0)</f>
        <v>0</v>
      </c>
      <c r="DW40" s="126">
        <f>IF(OR(DW$1=Assumptions!$B$115,DW$1=Assumptions!$C$115,DW$1=Assumptions!$D$115,DW$1=Assumptions!$E$115,DW$1=Assumptions!$F$115),Assumptions!$T$12*Assumptions!$C$102/Assumptions!$C$104,0)</f>
        <v>0</v>
      </c>
      <c r="DX40" s="126">
        <f>IF(OR(DX$1=Assumptions!$B$115,DX$1=Assumptions!$C$115,DX$1=Assumptions!$D$115,DX$1=Assumptions!$E$115,DX$1=Assumptions!$F$115),Assumptions!$T$12*Assumptions!$C$102/Assumptions!$C$104,0)</f>
        <v>0</v>
      </c>
      <c r="DY40" s="126">
        <f>IF(OR(DY$1=Assumptions!$B$115,DY$1=Assumptions!$C$115,DY$1=Assumptions!$D$115,DY$1=Assumptions!$E$115,DY$1=Assumptions!$F$115),Assumptions!$T$12*Assumptions!$C$102/Assumptions!$C$104,0)</f>
        <v>0</v>
      </c>
      <c r="DZ40" s="126">
        <f>IF(OR(DZ$1=Assumptions!$B$115,DZ$1=Assumptions!$C$115,DZ$1=Assumptions!$D$115,DZ$1=Assumptions!$E$115,DZ$1=Assumptions!$F$115),Assumptions!$T$12*Assumptions!$C$102/Assumptions!$C$104,0)</f>
        <v>0</v>
      </c>
      <c r="EA40" s="126">
        <f>IF(OR(EA$1=Assumptions!$B$115,EA$1=Assumptions!$C$115,EA$1=Assumptions!$D$115,EA$1=Assumptions!$E$115,EA$1=Assumptions!$F$115),Assumptions!$T$12*Assumptions!$C$102/Assumptions!$C$104,0)</f>
        <v>0</v>
      </c>
      <c r="EB40" s="126">
        <f>IF(OR(EB$1=Assumptions!$B$115,EB$1=Assumptions!$C$115,EB$1=Assumptions!$D$115,EB$1=Assumptions!$E$115,EB$1=Assumptions!$F$115),Assumptions!$T$12*Assumptions!$C$102/Assumptions!$C$104,0)</f>
        <v>0</v>
      </c>
      <c r="EC40" s="126">
        <f>IF(OR(EC$1=Assumptions!$B$115,EC$1=Assumptions!$C$115,EC$1=Assumptions!$D$115,EC$1=Assumptions!$E$115,EC$1=Assumptions!$F$115),Assumptions!$T$12*Assumptions!$C$102/Assumptions!$C$104,0)</f>
        <v>0</v>
      </c>
      <c r="ED40" s="126">
        <f>IF(OR(ED$1=Assumptions!$B$115,ED$1=Assumptions!$C$115,ED$1=Assumptions!$D$115,ED$1=Assumptions!$E$115,ED$1=Assumptions!$F$115),Assumptions!$T$12*Assumptions!$C$102/Assumptions!$C$104,0)</f>
        <v>0</v>
      </c>
      <c r="EE40" s="126">
        <f>IF(OR(EE$1=Assumptions!$B$115,EE$1=Assumptions!$C$115,EE$1=Assumptions!$D$115,EE$1=Assumptions!$E$115,EE$1=Assumptions!$F$115),Assumptions!$T$12*Assumptions!$C$102/Assumptions!$C$104,0)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101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186</v>
      </c>
      <c r="D43" s="49">
        <f>Assumptions!X42</f>
        <v>2479130.851</v>
      </c>
      <c r="E43" s="49">
        <f t="shared" ref="E43:EE43" si="8">D47</f>
        <v>2479130.851</v>
      </c>
      <c r="F43" s="49">
        <f t="shared" si="8"/>
        <v>2479130.851</v>
      </c>
      <c r="G43" s="49">
        <f t="shared" si="8"/>
        <v>2479130.851</v>
      </c>
      <c r="H43" s="49">
        <f t="shared" si="8"/>
        <v>2479130.851</v>
      </c>
      <c r="I43" s="49">
        <f t="shared" si="8"/>
        <v>2479130.851</v>
      </c>
      <c r="J43" s="49">
        <f t="shared" si="8"/>
        <v>2479130.851</v>
      </c>
      <c r="K43" s="49">
        <f t="shared" si="8"/>
        <v>2479130.851</v>
      </c>
      <c r="L43" s="49">
        <f t="shared" si="8"/>
        <v>2479130.851</v>
      </c>
      <c r="M43" s="49">
        <f t="shared" si="8"/>
        <v>2479130.851</v>
      </c>
      <c r="N43" s="49">
        <f t="shared" si="8"/>
        <v>2479130.851</v>
      </c>
      <c r="O43" s="49">
        <f t="shared" si="8"/>
        <v>2479130.851</v>
      </c>
      <c r="P43" s="49">
        <f t="shared" si="8"/>
        <v>2479130.851</v>
      </c>
      <c r="Q43" s="49">
        <f t="shared" si="8"/>
        <v>2479130.851</v>
      </c>
      <c r="R43" s="49">
        <f t="shared" si="8"/>
        <v>2479130.851</v>
      </c>
      <c r="S43" s="49">
        <f t="shared" si="8"/>
        <v>2479130.851</v>
      </c>
      <c r="T43" s="49">
        <f t="shared" si="8"/>
        <v>2479130.851</v>
      </c>
      <c r="U43" s="49">
        <f t="shared" si="8"/>
        <v>2479130.851</v>
      </c>
      <c r="V43" s="49">
        <f t="shared" si="8"/>
        <v>2479130.851</v>
      </c>
      <c r="W43" s="49">
        <f t="shared" si="8"/>
        <v>2479130.851</v>
      </c>
      <c r="X43" s="49">
        <f t="shared" si="8"/>
        <v>2479130.851</v>
      </c>
      <c r="Y43" s="49">
        <f t="shared" si="8"/>
        <v>2479130.851</v>
      </c>
      <c r="Z43" s="49">
        <f t="shared" si="8"/>
        <v>2479130.851</v>
      </c>
      <c r="AA43" s="49">
        <f t="shared" si="8"/>
        <v>2479130.851</v>
      </c>
      <c r="AB43" s="49">
        <f t="shared" si="8"/>
        <v>2479130.851</v>
      </c>
      <c r="AC43" s="49">
        <f t="shared" si="8"/>
        <v>2479130.851</v>
      </c>
      <c r="AD43" s="49">
        <f t="shared" si="8"/>
        <v>2479130.851</v>
      </c>
      <c r="AE43" s="49">
        <f t="shared" si="8"/>
        <v>2479130.851</v>
      </c>
      <c r="AF43" s="49">
        <f t="shared" si="8"/>
        <v>2479130.851</v>
      </c>
      <c r="AG43" s="49">
        <f t="shared" si="8"/>
        <v>2479130.851</v>
      </c>
      <c r="AH43" s="49">
        <f t="shared" si="8"/>
        <v>2479130.851</v>
      </c>
      <c r="AI43" s="49">
        <f t="shared" si="8"/>
        <v>2479130.851</v>
      </c>
      <c r="AJ43" s="49">
        <f t="shared" si="8"/>
        <v>2479130.851</v>
      </c>
      <c r="AK43" s="49">
        <f t="shared" si="8"/>
        <v>2479130.851</v>
      </c>
      <c r="AL43" s="49">
        <f t="shared" si="8"/>
        <v>2479130.851</v>
      </c>
      <c r="AM43" s="49">
        <f t="shared" si="8"/>
        <v>2479130.851</v>
      </c>
      <c r="AN43" s="49">
        <f t="shared" si="8"/>
        <v>2479130.851</v>
      </c>
      <c r="AO43" s="49">
        <f t="shared" si="8"/>
        <v>2476662.863</v>
      </c>
      <c r="AP43" s="49">
        <f t="shared" si="8"/>
        <v>2474182.535</v>
      </c>
      <c r="AQ43" s="49">
        <f t="shared" si="8"/>
        <v>2471689.806</v>
      </c>
      <c r="AR43" s="49">
        <f t="shared" si="8"/>
        <v>2469184.613</v>
      </c>
      <c r="AS43" s="49">
        <f t="shared" si="8"/>
        <v>2466666.894</v>
      </c>
      <c r="AT43" s="49">
        <f t="shared" si="8"/>
        <v>2464136.586</v>
      </c>
      <c r="AU43" s="49">
        <f t="shared" si="8"/>
        <v>2461593.627</v>
      </c>
      <c r="AV43" s="49">
        <f t="shared" si="8"/>
        <v>2459037.953</v>
      </c>
      <c r="AW43" s="49">
        <f t="shared" si="8"/>
        <v>2456469.501</v>
      </c>
      <c r="AX43" s="49">
        <f t="shared" si="8"/>
        <v>2453888.206</v>
      </c>
      <c r="AY43" s="49">
        <f t="shared" si="8"/>
        <v>2451294.005</v>
      </c>
      <c r="AZ43" s="49">
        <f t="shared" si="8"/>
        <v>2448686.833</v>
      </c>
      <c r="BA43" s="49">
        <f t="shared" si="8"/>
        <v>2446066.626</v>
      </c>
      <c r="BB43" s="49">
        <f t="shared" si="8"/>
        <v>2443433.317</v>
      </c>
      <c r="BC43" s="49">
        <f t="shared" si="8"/>
        <v>2440786.841</v>
      </c>
      <c r="BD43" s="49">
        <f t="shared" si="8"/>
        <v>2438127.133</v>
      </c>
      <c r="BE43" s="49">
        <f t="shared" si="8"/>
        <v>2435454.127</v>
      </c>
      <c r="BF43" s="49">
        <f t="shared" si="8"/>
        <v>2432767.756</v>
      </c>
      <c r="BG43" s="49">
        <f t="shared" si="8"/>
        <v>2430067.952</v>
      </c>
      <c r="BH43" s="49">
        <f t="shared" si="8"/>
        <v>2427354.65</v>
      </c>
      <c r="BI43" s="49">
        <f t="shared" si="8"/>
        <v>2424627.781</v>
      </c>
      <c r="BJ43" s="49">
        <f t="shared" si="8"/>
        <v>2421887.278</v>
      </c>
      <c r="BK43" s="49">
        <f t="shared" si="8"/>
        <v>2419133.073</v>
      </c>
      <c r="BL43" s="49">
        <f t="shared" si="8"/>
        <v>2416365.096</v>
      </c>
      <c r="BM43" s="49">
        <f t="shared" si="8"/>
        <v>2413583.279</v>
      </c>
      <c r="BN43" s="49">
        <f t="shared" si="8"/>
        <v>2410787.554</v>
      </c>
      <c r="BO43" s="49">
        <f t="shared" si="8"/>
        <v>2407977.849</v>
      </c>
      <c r="BP43" s="49">
        <f t="shared" si="8"/>
        <v>2405154.097</v>
      </c>
      <c r="BQ43" s="49">
        <f t="shared" si="8"/>
        <v>2402316.225</v>
      </c>
      <c r="BR43" s="49">
        <f t="shared" si="8"/>
        <v>2399464.164</v>
      </c>
      <c r="BS43" s="49">
        <f t="shared" si="8"/>
        <v>2396597.843</v>
      </c>
      <c r="BT43" s="49">
        <f t="shared" si="8"/>
        <v>2393717.19</v>
      </c>
      <c r="BU43" s="49">
        <f t="shared" si="8"/>
        <v>2390822.134</v>
      </c>
      <c r="BV43" s="49">
        <f t="shared" si="8"/>
        <v>2387912.603</v>
      </c>
      <c r="BW43" s="49">
        <f t="shared" si="8"/>
        <v>2384988.524</v>
      </c>
      <c r="BX43" s="49">
        <f t="shared" si="8"/>
        <v>2382049.824</v>
      </c>
      <c r="BY43" s="49">
        <f t="shared" si="8"/>
        <v>2379096.431</v>
      </c>
      <c r="BZ43" s="49">
        <f t="shared" si="8"/>
        <v>2376128.271</v>
      </c>
      <c r="CA43" s="49">
        <f t="shared" si="8"/>
        <v>2373145.271</v>
      </c>
      <c r="CB43" s="49">
        <f t="shared" si="8"/>
        <v>2370147.355</v>
      </c>
      <c r="CC43" s="49">
        <f t="shared" si="8"/>
        <v>2367134.45</v>
      </c>
      <c r="CD43" s="49">
        <f t="shared" si="8"/>
        <v>2364106.48</v>
      </c>
      <c r="CE43" s="49">
        <f t="shared" si="8"/>
        <v>2361063.37</v>
      </c>
      <c r="CF43" s="49">
        <f t="shared" si="8"/>
        <v>2358005.045</v>
      </c>
      <c r="CG43" s="49">
        <f t="shared" si="8"/>
        <v>2354931.428</v>
      </c>
      <c r="CH43" s="49">
        <f t="shared" si="8"/>
        <v>2351842.444</v>
      </c>
      <c r="CI43" s="49">
        <f t="shared" si="8"/>
        <v>2348738.014</v>
      </c>
      <c r="CJ43" s="49">
        <f t="shared" si="8"/>
        <v>2345618.062</v>
      </c>
      <c r="CK43" s="49">
        <f t="shared" si="8"/>
        <v>2342482.51</v>
      </c>
      <c r="CL43" s="49">
        <f t="shared" si="8"/>
        <v>2339331.281</v>
      </c>
      <c r="CM43" s="49">
        <f t="shared" si="8"/>
        <v>2336164.295</v>
      </c>
      <c r="CN43" s="49">
        <f t="shared" si="8"/>
        <v>2332981.474</v>
      </c>
      <c r="CO43" s="49">
        <f t="shared" si="8"/>
        <v>2329782.74</v>
      </c>
      <c r="CP43" s="49">
        <f t="shared" si="8"/>
        <v>2326568.011</v>
      </c>
      <c r="CQ43" s="49">
        <f t="shared" si="8"/>
        <v>2323337.209</v>
      </c>
      <c r="CR43" s="49">
        <f t="shared" si="8"/>
        <v>2320090.253</v>
      </c>
      <c r="CS43" s="49">
        <f t="shared" si="8"/>
        <v>2316827.063</v>
      </c>
      <c r="CT43" s="49">
        <f t="shared" si="8"/>
        <v>2313547.556</v>
      </c>
      <c r="CU43" s="49">
        <f t="shared" si="8"/>
        <v>2310251.652</v>
      </c>
      <c r="CV43" s="49">
        <f t="shared" si="8"/>
        <v>2306939.268</v>
      </c>
      <c r="CW43" s="49">
        <f t="shared" si="8"/>
        <v>2303610.322</v>
      </c>
      <c r="CX43" s="49">
        <f t="shared" si="8"/>
        <v>2300264.732</v>
      </c>
      <c r="CY43" s="49">
        <f t="shared" si="8"/>
        <v>2296902.413</v>
      </c>
      <c r="CZ43" s="49">
        <f t="shared" si="8"/>
        <v>2293523.283</v>
      </c>
      <c r="DA43" s="49">
        <f t="shared" si="8"/>
        <v>2290127.258</v>
      </c>
      <c r="DB43" s="49">
        <f t="shared" si="8"/>
        <v>2286714.252</v>
      </c>
      <c r="DC43" s="49">
        <f t="shared" si="8"/>
        <v>2283284.181</v>
      </c>
      <c r="DD43" s="49">
        <f t="shared" si="8"/>
        <v>2279836.96</v>
      </c>
      <c r="DE43" s="49">
        <f t="shared" si="8"/>
        <v>2276372.503</v>
      </c>
      <c r="DF43" s="49">
        <f t="shared" si="8"/>
        <v>2272890.723</v>
      </c>
      <c r="DG43" s="49">
        <f t="shared" si="8"/>
        <v>2269391.535</v>
      </c>
      <c r="DH43" s="49">
        <f t="shared" si="8"/>
        <v>2265874.851</v>
      </c>
      <c r="DI43" s="49">
        <f t="shared" si="8"/>
        <v>2262340.583</v>
      </c>
      <c r="DJ43" s="49">
        <f t="shared" si="8"/>
        <v>2258788.644</v>
      </c>
      <c r="DK43" s="49">
        <f t="shared" si="8"/>
        <v>2255218.945</v>
      </c>
      <c r="DL43" s="49">
        <f t="shared" si="8"/>
        <v>2251631.398</v>
      </c>
      <c r="DM43" s="49">
        <f t="shared" si="8"/>
        <v>2248025.913</v>
      </c>
      <c r="DN43" s="49">
        <f t="shared" si="8"/>
        <v>2244402.4</v>
      </c>
      <c r="DO43" s="49">
        <f t="shared" si="8"/>
        <v>2240760.77</v>
      </c>
      <c r="DP43" s="49">
        <f t="shared" si="8"/>
        <v>2237100.932</v>
      </c>
      <c r="DQ43" s="49">
        <f t="shared" si="8"/>
        <v>2233422.795</v>
      </c>
      <c r="DR43" s="49">
        <f t="shared" si="8"/>
        <v>2229726.266</v>
      </c>
      <c r="DS43" s="49">
        <f t="shared" si="8"/>
        <v>2226011.256</v>
      </c>
      <c r="DT43" s="49">
        <f t="shared" si="8"/>
        <v>2222277.67</v>
      </c>
      <c r="DU43" s="49">
        <f t="shared" si="8"/>
        <v>2218525.416</v>
      </c>
      <c r="DV43" s="49">
        <f t="shared" si="8"/>
        <v>2214754.401</v>
      </c>
      <c r="DW43" s="49">
        <f t="shared" si="8"/>
        <v>2210964.531</v>
      </c>
      <c r="DX43" s="49">
        <f t="shared" si="8"/>
        <v>2207155.712</v>
      </c>
      <c r="DY43" s="49">
        <f t="shared" si="8"/>
        <v>2203327.848</v>
      </c>
      <c r="DZ43" s="49">
        <f t="shared" si="8"/>
        <v>2199480.846</v>
      </c>
      <c r="EA43" s="49">
        <f t="shared" si="8"/>
        <v>2195614.608</v>
      </c>
      <c r="EB43" s="49">
        <f t="shared" si="8"/>
        <v>2191729.039</v>
      </c>
      <c r="EC43" s="49">
        <f t="shared" si="8"/>
        <v>2187824.042</v>
      </c>
      <c r="ED43" s="49">
        <f t="shared" si="8"/>
        <v>2183899.52</v>
      </c>
      <c r="EE43" s="49">
        <f t="shared" si="8"/>
        <v>2179955.376</v>
      </c>
    </row>
    <row r="44" ht="15.75" customHeight="1">
      <c r="A44" s="1"/>
      <c r="B44" s="1"/>
      <c r="C44" s="1" t="s">
        <v>187</v>
      </c>
      <c r="D44" s="49">
        <f>(D43*Assumptions!$X44/12)*IF(D1&gt;Assumptions!$X$47,1,0)</f>
        <v>0</v>
      </c>
      <c r="E44" s="49">
        <f>(E43*Assumptions!$X44/12)*IF(E1&gt;Assumptions!$X$47,1,0)</f>
        <v>0</v>
      </c>
      <c r="F44" s="49">
        <f>(F43*Assumptions!$X44/12)*IF(F1&gt;Assumptions!$X$47,1,0)</f>
        <v>0</v>
      </c>
      <c r="G44" s="49">
        <f>(G43*Assumptions!$X44/12)*IF(G1&gt;Assumptions!$X$47,1,0)</f>
        <v>0</v>
      </c>
      <c r="H44" s="49">
        <f>(H43*Assumptions!$X44/12)*IF(H1&gt;Assumptions!$X$47,1,0)</f>
        <v>0</v>
      </c>
      <c r="I44" s="49">
        <f>(I43*Assumptions!$X44/12)*IF(I1&gt;Assumptions!$X$47,1,0)</f>
        <v>0</v>
      </c>
      <c r="J44" s="49">
        <f>(J43*Assumptions!$X44/12)*IF(J1&gt;Assumptions!$X$47,1,0)</f>
        <v>0</v>
      </c>
      <c r="K44" s="49">
        <f>(K43*Assumptions!$X44/12)*IF(K1&gt;Assumptions!$X$47,1,0)</f>
        <v>0</v>
      </c>
      <c r="L44" s="49">
        <f>(L43*Assumptions!$X44/12)*IF(L1&gt;Assumptions!$X$47,1,0)</f>
        <v>0</v>
      </c>
      <c r="M44" s="49">
        <f>(M43*Assumptions!$X44/12)*IF(M1&gt;Assumptions!$X$47,1,0)</f>
        <v>0</v>
      </c>
      <c r="N44" s="49">
        <f>(N43*Assumptions!$X44/12)*IF(N1&gt;Assumptions!$X$47,1,0)</f>
        <v>0</v>
      </c>
      <c r="O44" s="49">
        <f>(O43*Assumptions!$X44/12)*IF(O1&gt;Assumptions!$X$47,1,0)</f>
        <v>0</v>
      </c>
      <c r="P44" s="49">
        <f>(P43*Assumptions!$X44/12)*IF(P1&gt;Assumptions!$X$47,1,0)</f>
        <v>0</v>
      </c>
      <c r="Q44" s="49">
        <f>(Q43*Assumptions!$X44/12)*IF(Q1&gt;Assumptions!$X$47,1,0)</f>
        <v>0</v>
      </c>
      <c r="R44" s="49">
        <f>(R43*Assumptions!$X44/12)*IF(R1&gt;Assumptions!$X$47,1,0)</f>
        <v>0</v>
      </c>
      <c r="S44" s="49">
        <f>(S43*Assumptions!$X44/12)*IF(S1&gt;Assumptions!$X$47,1,0)</f>
        <v>0</v>
      </c>
      <c r="T44" s="49">
        <f>(T43*Assumptions!$X44/12)*IF(T1&gt;Assumptions!$X$47,1,0)</f>
        <v>0</v>
      </c>
      <c r="U44" s="49">
        <f>(U43*Assumptions!$X44/12)*IF(U1&gt;Assumptions!$X$47,1,0)</f>
        <v>0</v>
      </c>
      <c r="V44" s="49">
        <f>(V43*Assumptions!$X44/12)*IF(V1&gt;Assumptions!$X$47,1,0)</f>
        <v>0</v>
      </c>
      <c r="W44" s="49">
        <f>(W43*Assumptions!$X44/12)*IF(W1&gt;Assumptions!$X$47,1,0)</f>
        <v>0</v>
      </c>
      <c r="X44" s="49">
        <f>(X43*Assumptions!$X44/12)*IF(X1&gt;Assumptions!$X$47,1,0)</f>
        <v>0</v>
      </c>
      <c r="Y44" s="49">
        <f>(Y43*Assumptions!$X44/12)*IF(Y1&gt;Assumptions!$X$47,1,0)</f>
        <v>0</v>
      </c>
      <c r="Z44" s="49">
        <f>(Z43*Assumptions!$X44/12)*IF(Z1&gt;Assumptions!$X$47,1,0)</f>
        <v>0</v>
      </c>
      <c r="AA44" s="49">
        <f>(AA43*Assumptions!$X44/12)*IF(AA1&gt;Assumptions!$X$47,1,0)</f>
        <v>0</v>
      </c>
      <c r="AB44" s="49">
        <f>(AB43*Assumptions!$X44/12)*IF(AB1&gt;Assumptions!$X$47,1,0)</f>
        <v>0</v>
      </c>
      <c r="AC44" s="49">
        <f>(AC43*Assumptions!$X44/12)*IF(AC1&gt;Assumptions!$X$47,1,0)</f>
        <v>0</v>
      </c>
      <c r="AD44" s="49">
        <f>(AD43*Assumptions!$X44/12)*IF(AD1&gt;Assumptions!$X$47,1,0)</f>
        <v>0</v>
      </c>
      <c r="AE44" s="49">
        <f>(AE43*Assumptions!$X44/12)*IF(AE1&gt;Assumptions!$X$47,1,0)</f>
        <v>0</v>
      </c>
      <c r="AF44" s="49">
        <f>(AF43*Assumptions!$X44/12)*IF(AF1&gt;Assumptions!$X$47,1,0)</f>
        <v>0</v>
      </c>
      <c r="AG44" s="49">
        <f>(AG43*Assumptions!$X44/12)*IF(AG1&gt;Assumptions!$X$47,1,0)</f>
        <v>0</v>
      </c>
      <c r="AH44" s="49">
        <f>(AH43*Assumptions!$X44/12)*IF(AH1&gt;Assumptions!$X$47,1,0)</f>
        <v>0</v>
      </c>
      <c r="AI44" s="49">
        <f>(AI43*Assumptions!$X44/12)*IF(AI1&gt;Assumptions!$X$47,1,0)</f>
        <v>0</v>
      </c>
      <c r="AJ44" s="49">
        <f>(AJ43*Assumptions!$X44/12)*IF(AJ1&gt;Assumptions!$X$47,1,0)</f>
        <v>0</v>
      </c>
      <c r="AK44" s="49">
        <f>(AK43*Assumptions!$X44/12)*IF(AK1&gt;Assumptions!$X$47,1,0)</f>
        <v>0</v>
      </c>
      <c r="AL44" s="49">
        <f>(AL43*Assumptions!$X44/12)*IF(AL1&gt;Assumptions!$X$47,1,0)</f>
        <v>0</v>
      </c>
      <c r="AM44" s="49">
        <f>(AM43*Assumptions!$X44/12)*IF(AM1&gt;Assumptions!$X$47,1,0)</f>
        <v>0</v>
      </c>
      <c r="AN44" s="49">
        <f>(AN43*Assumptions!$X44/12)*IF(AN1&gt;Assumptions!$X$47,1,0)</f>
        <v>12395.65425</v>
      </c>
      <c r="AO44" s="49">
        <f>(AO43*Assumptions!$X44/12)*IF(AO1&gt;Assumptions!$X$47,1,0)</f>
        <v>12383.31431</v>
      </c>
      <c r="AP44" s="49">
        <f>(AP43*Assumptions!$X44/12)*IF(AP1&gt;Assumptions!$X$47,1,0)</f>
        <v>12370.91268</v>
      </c>
      <c r="AQ44" s="49">
        <f>(AQ43*Assumptions!$X44/12)*IF(AQ1&gt;Assumptions!$X$47,1,0)</f>
        <v>12358.44903</v>
      </c>
      <c r="AR44" s="49">
        <f>(AR43*Assumptions!$X44/12)*IF(AR1&gt;Assumptions!$X$47,1,0)</f>
        <v>12345.92306</v>
      </c>
      <c r="AS44" s="49">
        <f>(AS43*Assumptions!$X44/12)*IF(AS1&gt;Assumptions!$X$47,1,0)</f>
        <v>12333.33447</v>
      </c>
      <c r="AT44" s="49">
        <f>(AT43*Assumptions!$X44/12)*IF(AT1&gt;Assumptions!$X$47,1,0)</f>
        <v>12320.68293</v>
      </c>
      <c r="AU44" s="49">
        <f>(AU43*Assumptions!$X44/12)*IF(AU1&gt;Assumptions!$X$47,1,0)</f>
        <v>12307.96814</v>
      </c>
      <c r="AV44" s="49">
        <f>(AV43*Assumptions!$X44/12)*IF(AV1&gt;Assumptions!$X$47,1,0)</f>
        <v>12295.18977</v>
      </c>
      <c r="AW44" s="49">
        <f>(AW43*Assumptions!$X44/12)*IF(AW1&gt;Assumptions!$X$47,1,0)</f>
        <v>12282.34751</v>
      </c>
      <c r="AX44" s="49">
        <f>(AX43*Assumptions!$X44/12)*IF(AX1&gt;Assumptions!$X$47,1,0)</f>
        <v>12269.44103</v>
      </c>
      <c r="AY44" s="49">
        <f>(AY43*Assumptions!$X44/12)*IF(AY1&gt;Assumptions!$X$47,1,0)</f>
        <v>12256.47003</v>
      </c>
      <c r="AZ44" s="49">
        <f>(AZ43*Assumptions!$X44/12)*IF(AZ1&gt;Assumptions!$X$47,1,0)</f>
        <v>12243.43417</v>
      </c>
      <c r="BA44" s="49">
        <f>(BA43*Assumptions!$X44/12)*IF(BA1&gt;Assumptions!$X$47,1,0)</f>
        <v>12230.33313</v>
      </c>
      <c r="BB44" s="49">
        <f>(BB43*Assumptions!$X44/12)*IF(BB1&gt;Assumptions!$X$47,1,0)</f>
        <v>12217.16658</v>
      </c>
      <c r="BC44" s="49">
        <f>(BC43*Assumptions!$X44/12)*IF(BC1&gt;Assumptions!$X$47,1,0)</f>
        <v>12203.93421</v>
      </c>
      <c r="BD44" s="49">
        <f>(BD43*Assumptions!$X44/12)*IF(BD1&gt;Assumptions!$X$47,1,0)</f>
        <v>12190.63567</v>
      </c>
      <c r="BE44" s="49">
        <f>(BE43*Assumptions!$X44/12)*IF(BE1&gt;Assumptions!$X$47,1,0)</f>
        <v>12177.27064</v>
      </c>
      <c r="BF44" s="49">
        <f>(BF43*Assumptions!$X44/12)*IF(BF1&gt;Assumptions!$X$47,1,0)</f>
        <v>12163.83878</v>
      </c>
      <c r="BG44" s="49">
        <f>(BG43*Assumptions!$X44/12)*IF(BG1&gt;Assumptions!$X$47,1,0)</f>
        <v>12150.33976</v>
      </c>
      <c r="BH44" s="49">
        <f>(BH43*Assumptions!$X44/12)*IF(BH1&gt;Assumptions!$X$47,1,0)</f>
        <v>12136.77325</v>
      </c>
      <c r="BI44" s="49">
        <f>(BI43*Assumptions!$X44/12)*IF(BI1&gt;Assumptions!$X$47,1,0)</f>
        <v>12123.13891</v>
      </c>
      <c r="BJ44" s="49">
        <f>(BJ43*Assumptions!$X44/12)*IF(BJ1&gt;Assumptions!$X$47,1,0)</f>
        <v>12109.43639</v>
      </c>
      <c r="BK44" s="49">
        <f>(BK43*Assumptions!$X44/12)*IF(BK1&gt;Assumptions!$X$47,1,0)</f>
        <v>12095.66536</v>
      </c>
      <c r="BL44" s="49">
        <f>(BL43*Assumptions!$X44/12)*IF(BL1&gt;Assumptions!$X$47,1,0)</f>
        <v>12081.82548</v>
      </c>
      <c r="BM44" s="49">
        <f>(BM43*Assumptions!$X44/12)*IF(BM1&gt;Assumptions!$X$47,1,0)</f>
        <v>12067.9164</v>
      </c>
      <c r="BN44" s="49">
        <f>(BN43*Assumptions!$X44/12)*IF(BN1&gt;Assumptions!$X$47,1,0)</f>
        <v>12053.93777</v>
      </c>
      <c r="BO44" s="49">
        <f>(BO43*Assumptions!$X44/12)*IF(BO1&gt;Assumptions!$X$47,1,0)</f>
        <v>12039.88925</v>
      </c>
      <c r="BP44" s="49">
        <f>(BP43*Assumptions!$X44/12)*IF(BP1&gt;Assumptions!$X$47,1,0)</f>
        <v>12025.77048</v>
      </c>
      <c r="BQ44" s="49">
        <f>(BQ43*Assumptions!$X44/12)*IF(BQ1&gt;Assumptions!$X$47,1,0)</f>
        <v>12011.58113</v>
      </c>
      <c r="BR44" s="49">
        <f>(BR43*Assumptions!$X44/12)*IF(BR1&gt;Assumptions!$X$47,1,0)</f>
        <v>11997.32082</v>
      </c>
      <c r="BS44" s="49">
        <f>(BS43*Assumptions!$X44/12)*IF(BS1&gt;Assumptions!$X$47,1,0)</f>
        <v>11982.98921</v>
      </c>
      <c r="BT44" s="49">
        <f>(BT43*Assumptions!$X44/12)*IF(BT1&gt;Assumptions!$X$47,1,0)</f>
        <v>11968.58595</v>
      </c>
      <c r="BU44" s="49">
        <f>(BU43*Assumptions!$X44/12)*IF(BU1&gt;Assumptions!$X$47,1,0)</f>
        <v>11954.11067</v>
      </c>
      <c r="BV44" s="49">
        <f>(BV43*Assumptions!$X44/12)*IF(BV1&gt;Assumptions!$X$47,1,0)</f>
        <v>11939.56301</v>
      </c>
      <c r="BW44" s="49">
        <f>(BW43*Assumptions!$X44/12)*IF(BW1&gt;Assumptions!$X$47,1,0)</f>
        <v>11924.94262</v>
      </c>
      <c r="BX44" s="49">
        <f>(BX43*Assumptions!$X44/12)*IF(BX1&gt;Assumptions!$X$47,1,0)</f>
        <v>11910.24912</v>
      </c>
      <c r="BY44" s="49">
        <f>(BY43*Assumptions!$X44/12)*IF(BY1&gt;Assumptions!$X$47,1,0)</f>
        <v>11895.48216</v>
      </c>
      <c r="BZ44" s="49">
        <f>(BZ43*Assumptions!$X44/12)*IF(BZ1&gt;Assumptions!$X$47,1,0)</f>
        <v>11880.64136</v>
      </c>
      <c r="CA44" s="49">
        <f>(CA43*Assumptions!$X44/12)*IF(CA1&gt;Assumptions!$X$47,1,0)</f>
        <v>11865.72635</v>
      </c>
      <c r="CB44" s="49">
        <f>(CB43*Assumptions!$X44/12)*IF(CB1&gt;Assumptions!$X$47,1,0)</f>
        <v>11850.73678</v>
      </c>
      <c r="CC44" s="49">
        <f>(CC43*Assumptions!$X44/12)*IF(CC1&gt;Assumptions!$X$47,1,0)</f>
        <v>11835.67225</v>
      </c>
      <c r="CD44" s="49">
        <f>(CD43*Assumptions!$X44/12)*IF(CD1&gt;Assumptions!$X$47,1,0)</f>
        <v>11820.5324</v>
      </c>
      <c r="CE44" s="49">
        <f>(CE43*Assumptions!$X44/12)*IF(CE1&gt;Assumptions!$X$47,1,0)</f>
        <v>11805.31685</v>
      </c>
      <c r="CF44" s="49">
        <f>(CF43*Assumptions!$X44/12)*IF(CF1&gt;Assumptions!$X$47,1,0)</f>
        <v>11790.02523</v>
      </c>
      <c r="CG44" s="49">
        <f>(CG43*Assumptions!$X44/12)*IF(CG1&gt;Assumptions!$X$47,1,0)</f>
        <v>11774.65714</v>
      </c>
      <c r="CH44" s="49">
        <f>(CH43*Assumptions!$X44/12)*IF(CH1&gt;Assumptions!$X$47,1,0)</f>
        <v>11759.21222</v>
      </c>
      <c r="CI44" s="49">
        <f>(CI43*Assumptions!$X44/12)*IF(CI1&gt;Assumptions!$X$47,1,0)</f>
        <v>11743.69007</v>
      </c>
      <c r="CJ44" s="49">
        <f>(CJ43*Assumptions!$X44/12)*IF(CJ1&gt;Assumptions!$X$47,1,0)</f>
        <v>11728.09031</v>
      </c>
      <c r="CK44" s="49">
        <f>(CK43*Assumptions!$X44/12)*IF(CK1&gt;Assumptions!$X$47,1,0)</f>
        <v>11712.41255</v>
      </c>
      <c r="CL44" s="49">
        <f>(CL43*Assumptions!$X44/12)*IF(CL1&gt;Assumptions!$X$47,1,0)</f>
        <v>11696.6564</v>
      </c>
      <c r="CM44" s="49">
        <f>(CM43*Assumptions!$X44/12)*IF(CM1&gt;Assumptions!$X$47,1,0)</f>
        <v>11680.82147</v>
      </c>
      <c r="CN44" s="49">
        <f>(CN43*Assumptions!$X44/12)*IF(CN1&gt;Assumptions!$X$47,1,0)</f>
        <v>11664.90737</v>
      </c>
      <c r="CO44" s="49">
        <f>(CO43*Assumptions!$X44/12)*IF(CO1&gt;Assumptions!$X$47,1,0)</f>
        <v>11648.9137</v>
      </c>
      <c r="CP44" s="49">
        <f>(CP43*Assumptions!$X44/12)*IF(CP1&gt;Assumptions!$X$47,1,0)</f>
        <v>11632.84006</v>
      </c>
      <c r="CQ44" s="49">
        <f>(CQ43*Assumptions!$X44/12)*IF(CQ1&gt;Assumptions!$X$47,1,0)</f>
        <v>11616.68605</v>
      </c>
      <c r="CR44" s="49">
        <f>(CR43*Assumptions!$X44/12)*IF(CR1&gt;Assumptions!$X$47,1,0)</f>
        <v>11600.45127</v>
      </c>
      <c r="CS44" s="49">
        <f>(CS43*Assumptions!$X44/12)*IF(CS1&gt;Assumptions!$X$47,1,0)</f>
        <v>11584.13531</v>
      </c>
      <c r="CT44" s="49">
        <f>(CT43*Assumptions!$X44/12)*IF(CT1&gt;Assumptions!$X$47,1,0)</f>
        <v>11567.73778</v>
      </c>
      <c r="CU44" s="49">
        <f>(CU43*Assumptions!$X44/12)*IF(CU1&gt;Assumptions!$X$47,1,0)</f>
        <v>11551.25826</v>
      </c>
      <c r="CV44" s="49">
        <f>(CV43*Assumptions!$X44/12)*IF(CV1&gt;Assumptions!$X$47,1,0)</f>
        <v>11534.69634</v>
      </c>
      <c r="CW44" s="49">
        <f>(CW43*Assumptions!$X44/12)*IF(CW1&gt;Assumptions!$X$47,1,0)</f>
        <v>11518.05161</v>
      </c>
      <c r="CX44" s="49">
        <f>(CX43*Assumptions!$X44/12)*IF(CX1&gt;Assumptions!$X$47,1,0)</f>
        <v>11501.32366</v>
      </c>
      <c r="CY44" s="49">
        <f>(CY43*Assumptions!$X44/12)*IF(CY1&gt;Assumptions!$X$47,1,0)</f>
        <v>11484.51207</v>
      </c>
      <c r="CZ44" s="49">
        <f>(CZ43*Assumptions!$X44/12)*IF(CZ1&gt;Assumptions!$X$47,1,0)</f>
        <v>11467.61642</v>
      </c>
      <c r="DA44" s="49">
        <f>(DA43*Assumptions!$X44/12)*IF(DA1&gt;Assumptions!$X$47,1,0)</f>
        <v>11450.63629</v>
      </c>
      <c r="DB44" s="49">
        <f>(DB43*Assumptions!$X44/12)*IF(DB1&gt;Assumptions!$X$47,1,0)</f>
        <v>11433.57126</v>
      </c>
      <c r="DC44" s="49">
        <f>(DC43*Assumptions!$X44/12)*IF(DC1&gt;Assumptions!$X$47,1,0)</f>
        <v>11416.42091</v>
      </c>
      <c r="DD44" s="49">
        <f>(DD43*Assumptions!$X44/12)*IF(DD1&gt;Assumptions!$X$47,1,0)</f>
        <v>11399.1848</v>
      </c>
      <c r="DE44" s="49">
        <f>(DE43*Assumptions!$X44/12)*IF(DE1&gt;Assumptions!$X$47,1,0)</f>
        <v>11381.86251</v>
      </c>
      <c r="DF44" s="49">
        <f>(DF43*Assumptions!$X44/12)*IF(DF1&gt;Assumptions!$X$47,1,0)</f>
        <v>11364.45362</v>
      </c>
      <c r="DG44" s="49">
        <f>(DG43*Assumptions!$X44/12)*IF(DG1&gt;Assumptions!$X$47,1,0)</f>
        <v>11346.95768</v>
      </c>
      <c r="DH44" s="49">
        <f>(DH43*Assumptions!$X44/12)*IF(DH1&gt;Assumptions!$X$47,1,0)</f>
        <v>11329.37425</v>
      </c>
      <c r="DI44" s="49">
        <f>(DI43*Assumptions!$X44/12)*IF(DI1&gt;Assumptions!$X$47,1,0)</f>
        <v>11311.70291</v>
      </c>
      <c r="DJ44" s="49">
        <f>(DJ43*Assumptions!$X44/12)*IF(DJ1&gt;Assumptions!$X$47,1,0)</f>
        <v>11293.94322</v>
      </c>
      <c r="DK44" s="49">
        <f>(DK43*Assumptions!$X44/12)*IF(DK1&gt;Assumptions!$X$47,1,0)</f>
        <v>11276.09472</v>
      </c>
      <c r="DL44" s="49">
        <f>(DL43*Assumptions!$X44/12)*IF(DL1&gt;Assumptions!$X$47,1,0)</f>
        <v>11258.15699</v>
      </c>
      <c r="DM44" s="49">
        <f>(DM43*Assumptions!$X44/12)*IF(DM1&gt;Assumptions!$X$47,1,0)</f>
        <v>11240.12956</v>
      </c>
      <c r="DN44" s="49">
        <f>(DN43*Assumptions!$X44/12)*IF(DN1&gt;Assumptions!$X$47,1,0)</f>
        <v>11222.012</v>
      </c>
      <c r="DO44" s="49">
        <f>(DO43*Assumptions!$X44/12)*IF(DO1&gt;Assumptions!$X$47,1,0)</f>
        <v>11203.80385</v>
      </c>
      <c r="DP44" s="49">
        <f>(DP43*Assumptions!$X44/12)*IF(DP1&gt;Assumptions!$X$47,1,0)</f>
        <v>11185.50466</v>
      </c>
      <c r="DQ44" s="49">
        <f>(DQ43*Assumptions!$X44/12)*IF(DQ1&gt;Assumptions!$X$47,1,0)</f>
        <v>11167.11397</v>
      </c>
      <c r="DR44" s="49">
        <f>(DR43*Assumptions!$X44/12)*IF(DR1&gt;Assumptions!$X$47,1,0)</f>
        <v>11148.63133</v>
      </c>
      <c r="DS44" s="49">
        <f>(DS43*Assumptions!$X44/12)*IF(DS1&gt;Assumptions!$X$47,1,0)</f>
        <v>11130.05628</v>
      </c>
      <c r="DT44" s="49">
        <f>(DT43*Assumptions!$X44/12)*IF(DT1&gt;Assumptions!$X$47,1,0)</f>
        <v>11111.38835</v>
      </c>
      <c r="DU44" s="49">
        <f>(DU43*Assumptions!$X44/12)*IF(DU1&gt;Assumptions!$X$47,1,0)</f>
        <v>11092.62708</v>
      </c>
      <c r="DV44" s="49">
        <f>(DV43*Assumptions!$X44/12)*IF(DV1&gt;Assumptions!$X$47,1,0)</f>
        <v>11073.77201</v>
      </c>
      <c r="DW44" s="49">
        <f>(DW43*Assumptions!$X44/12)*IF(DW1&gt;Assumptions!$X$47,1,0)</f>
        <v>11054.82266</v>
      </c>
      <c r="DX44" s="49">
        <f>(DX43*Assumptions!$X44/12)*IF(DX1&gt;Assumptions!$X$47,1,0)</f>
        <v>11035.77856</v>
      </c>
      <c r="DY44" s="49">
        <f>(DY43*Assumptions!$X44/12)*IF(DY1&gt;Assumptions!$X$47,1,0)</f>
        <v>11016.63924</v>
      </c>
      <c r="DZ44" s="49">
        <f>(DZ43*Assumptions!$X44/12)*IF(DZ1&gt;Assumptions!$X$47,1,0)</f>
        <v>10997.40423</v>
      </c>
      <c r="EA44" s="49">
        <f>(EA43*Assumptions!$X44/12)*IF(EA1&gt;Assumptions!$X$47,1,0)</f>
        <v>10978.07304</v>
      </c>
      <c r="EB44" s="49">
        <f>(EB43*Assumptions!$X44/12)*IF(EB1&gt;Assumptions!$X$47,1,0)</f>
        <v>10958.64519</v>
      </c>
      <c r="EC44" s="49">
        <f>(EC43*Assumptions!$X44/12)*IF(EC1&gt;Assumptions!$X$47,1,0)</f>
        <v>10939.12021</v>
      </c>
      <c r="ED44" s="49">
        <f>(ED43*Assumptions!$X44/12)*IF(ED1&gt;Assumptions!$X$47,1,0)</f>
        <v>10919.4976</v>
      </c>
      <c r="EE44" s="49">
        <f>(EE43*Assumptions!$X44/12)*IF(EE1&gt;Assumptions!$X$47,1,0)</f>
        <v>10899.77688</v>
      </c>
    </row>
    <row r="45" ht="15.75" customHeight="1">
      <c r="A45" s="1"/>
      <c r="B45" s="1"/>
      <c r="C45" s="1" t="s">
        <v>211</v>
      </c>
      <c r="D45" s="49">
        <f t="shared" ref="D45:EE45" si="9">D46-D44</f>
        <v>0</v>
      </c>
      <c r="E45" s="49">
        <f t="shared" si="9"/>
        <v>0</v>
      </c>
      <c r="F45" s="49">
        <f t="shared" si="9"/>
        <v>0</v>
      </c>
      <c r="G45" s="49">
        <f t="shared" si="9"/>
        <v>0</v>
      </c>
      <c r="H45" s="49">
        <f t="shared" si="9"/>
        <v>0</v>
      </c>
      <c r="I45" s="49">
        <f t="shared" si="9"/>
        <v>0</v>
      </c>
      <c r="J45" s="49">
        <f t="shared" si="9"/>
        <v>0</v>
      </c>
      <c r="K45" s="49">
        <f t="shared" si="9"/>
        <v>0</v>
      </c>
      <c r="L45" s="49">
        <f t="shared" si="9"/>
        <v>0</v>
      </c>
      <c r="M45" s="49">
        <f t="shared" si="9"/>
        <v>0</v>
      </c>
      <c r="N45" s="49">
        <f t="shared" si="9"/>
        <v>0</v>
      </c>
      <c r="O45" s="49">
        <f t="shared" si="9"/>
        <v>0</v>
      </c>
      <c r="P45" s="49">
        <f t="shared" si="9"/>
        <v>0</v>
      </c>
      <c r="Q45" s="49">
        <f t="shared" si="9"/>
        <v>0</v>
      </c>
      <c r="R45" s="49">
        <f t="shared" si="9"/>
        <v>0</v>
      </c>
      <c r="S45" s="49">
        <f t="shared" si="9"/>
        <v>0</v>
      </c>
      <c r="T45" s="49">
        <f t="shared" si="9"/>
        <v>0</v>
      </c>
      <c r="U45" s="49">
        <f t="shared" si="9"/>
        <v>0</v>
      </c>
      <c r="V45" s="49">
        <f t="shared" si="9"/>
        <v>0</v>
      </c>
      <c r="W45" s="49">
        <f t="shared" si="9"/>
        <v>0</v>
      </c>
      <c r="X45" s="49">
        <f t="shared" si="9"/>
        <v>0</v>
      </c>
      <c r="Y45" s="49">
        <f t="shared" si="9"/>
        <v>0</v>
      </c>
      <c r="Z45" s="49">
        <f t="shared" si="9"/>
        <v>0</v>
      </c>
      <c r="AA45" s="49">
        <f t="shared" si="9"/>
        <v>0</v>
      </c>
      <c r="AB45" s="49">
        <f t="shared" si="9"/>
        <v>0</v>
      </c>
      <c r="AC45" s="49">
        <f t="shared" si="9"/>
        <v>0</v>
      </c>
      <c r="AD45" s="49">
        <f t="shared" si="9"/>
        <v>0</v>
      </c>
      <c r="AE45" s="49">
        <f t="shared" si="9"/>
        <v>0</v>
      </c>
      <c r="AF45" s="49">
        <f t="shared" si="9"/>
        <v>0</v>
      </c>
      <c r="AG45" s="49">
        <f t="shared" si="9"/>
        <v>0</v>
      </c>
      <c r="AH45" s="49">
        <f t="shared" si="9"/>
        <v>0</v>
      </c>
      <c r="AI45" s="49">
        <f t="shared" si="9"/>
        <v>0</v>
      </c>
      <c r="AJ45" s="49">
        <f t="shared" si="9"/>
        <v>0</v>
      </c>
      <c r="AK45" s="49">
        <f t="shared" si="9"/>
        <v>0</v>
      </c>
      <c r="AL45" s="49">
        <f t="shared" si="9"/>
        <v>0</v>
      </c>
      <c r="AM45" s="49">
        <f t="shared" si="9"/>
        <v>0</v>
      </c>
      <c r="AN45" s="49">
        <f t="shared" si="9"/>
        <v>2467.987781</v>
      </c>
      <c r="AO45" s="49">
        <f t="shared" si="9"/>
        <v>2480.32772</v>
      </c>
      <c r="AP45" s="49">
        <f t="shared" si="9"/>
        <v>2492.729359</v>
      </c>
      <c r="AQ45" s="49">
        <f t="shared" si="9"/>
        <v>2505.193005</v>
      </c>
      <c r="AR45" s="49">
        <f t="shared" si="9"/>
        <v>2517.71897</v>
      </c>
      <c r="AS45" s="49">
        <f t="shared" si="9"/>
        <v>2530.307565</v>
      </c>
      <c r="AT45" s="49">
        <f t="shared" si="9"/>
        <v>2542.959103</v>
      </c>
      <c r="AU45" s="49">
        <f t="shared" si="9"/>
        <v>2555.673899</v>
      </c>
      <c r="AV45" s="49">
        <f t="shared" si="9"/>
        <v>2568.452268</v>
      </c>
      <c r="AW45" s="49">
        <f t="shared" si="9"/>
        <v>2581.294529</v>
      </c>
      <c r="AX45" s="49">
        <f t="shared" si="9"/>
        <v>2594.201002</v>
      </c>
      <c r="AY45" s="49">
        <f t="shared" si="9"/>
        <v>2607.172007</v>
      </c>
      <c r="AZ45" s="49">
        <f t="shared" si="9"/>
        <v>2620.207867</v>
      </c>
      <c r="BA45" s="49">
        <f t="shared" si="9"/>
        <v>2633.308906</v>
      </c>
      <c r="BB45" s="49">
        <f t="shared" si="9"/>
        <v>2646.475451</v>
      </c>
      <c r="BC45" s="49">
        <f t="shared" si="9"/>
        <v>2659.707828</v>
      </c>
      <c r="BD45" s="49">
        <f t="shared" si="9"/>
        <v>2673.006367</v>
      </c>
      <c r="BE45" s="49">
        <f t="shared" si="9"/>
        <v>2686.371399</v>
      </c>
      <c r="BF45" s="49">
        <f t="shared" si="9"/>
        <v>2699.803256</v>
      </c>
      <c r="BG45" s="49">
        <f t="shared" si="9"/>
        <v>2713.302273</v>
      </c>
      <c r="BH45" s="49">
        <f t="shared" si="9"/>
        <v>2726.868784</v>
      </c>
      <c r="BI45" s="49">
        <f t="shared" si="9"/>
        <v>2740.503128</v>
      </c>
      <c r="BJ45" s="49">
        <f t="shared" si="9"/>
        <v>2754.205643</v>
      </c>
      <c r="BK45" s="49">
        <f t="shared" si="9"/>
        <v>2767.976672</v>
      </c>
      <c r="BL45" s="49">
        <f t="shared" si="9"/>
        <v>2781.816555</v>
      </c>
      <c r="BM45" s="49">
        <f t="shared" si="9"/>
        <v>2795.725638</v>
      </c>
      <c r="BN45" s="49">
        <f t="shared" si="9"/>
        <v>2809.704266</v>
      </c>
      <c r="BO45" s="49">
        <f t="shared" si="9"/>
        <v>2823.752787</v>
      </c>
      <c r="BP45" s="49">
        <f t="shared" si="9"/>
        <v>2837.871551</v>
      </c>
      <c r="BQ45" s="49">
        <f t="shared" si="9"/>
        <v>2852.060909</v>
      </c>
      <c r="BR45" s="49">
        <f t="shared" si="9"/>
        <v>2866.321214</v>
      </c>
      <c r="BS45" s="49">
        <f t="shared" si="9"/>
        <v>2880.65282</v>
      </c>
      <c r="BT45" s="49">
        <f t="shared" si="9"/>
        <v>2895.056084</v>
      </c>
      <c r="BU45" s="49">
        <f t="shared" si="9"/>
        <v>2909.531364</v>
      </c>
      <c r="BV45" s="49">
        <f t="shared" si="9"/>
        <v>2924.079021</v>
      </c>
      <c r="BW45" s="49">
        <f t="shared" si="9"/>
        <v>2938.699416</v>
      </c>
      <c r="BX45" s="49">
        <f t="shared" si="9"/>
        <v>2953.392913</v>
      </c>
      <c r="BY45" s="49">
        <f t="shared" si="9"/>
        <v>2968.159878</v>
      </c>
      <c r="BZ45" s="49">
        <f t="shared" si="9"/>
        <v>2983.000677</v>
      </c>
      <c r="CA45" s="49">
        <f t="shared" si="9"/>
        <v>2997.91568</v>
      </c>
      <c r="CB45" s="49">
        <f t="shared" si="9"/>
        <v>3012.905259</v>
      </c>
      <c r="CC45" s="49">
        <f t="shared" si="9"/>
        <v>3027.969785</v>
      </c>
      <c r="CD45" s="49">
        <f t="shared" si="9"/>
        <v>3043.109634</v>
      </c>
      <c r="CE45" s="49">
        <f t="shared" si="9"/>
        <v>3058.325182</v>
      </c>
      <c r="CF45" s="49">
        <f t="shared" si="9"/>
        <v>3073.616808</v>
      </c>
      <c r="CG45" s="49">
        <f t="shared" si="9"/>
        <v>3088.984892</v>
      </c>
      <c r="CH45" s="49">
        <f t="shared" si="9"/>
        <v>3104.429817</v>
      </c>
      <c r="CI45" s="49">
        <f t="shared" si="9"/>
        <v>3119.951966</v>
      </c>
      <c r="CJ45" s="49">
        <f t="shared" si="9"/>
        <v>3135.551726</v>
      </c>
      <c r="CK45" s="49">
        <f t="shared" si="9"/>
        <v>3151.229484</v>
      </c>
      <c r="CL45" s="49">
        <f t="shared" si="9"/>
        <v>3166.985632</v>
      </c>
      <c r="CM45" s="49">
        <f t="shared" si="9"/>
        <v>3182.82056</v>
      </c>
      <c r="CN45" s="49">
        <f t="shared" si="9"/>
        <v>3198.734663</v>
      </c>
      <c r="CO45" s="49">
        <f t="shared" si="9"/>
        <v>3214.728336</v>
      </c>
      <c r="CP45" s="49">
        <f t="shared" si="9"/>
        <v>3230.801978</v>
      </c>
      <c r="CQ45" s="49">
        <f t="shared" si="9"/>
        <v>3246.955987</v>
      </c>
      <c r="CR45" s="49">
        <f t="shared" si="9"/>
        <v>3263.190767</v>
      </c>
      <c r="CS45" s="49">
        <f t="shared" si="9"/>
        <v>3279.506721</v>
      </c>
      <c r="CT45" s="49">
        <f t="shared" si="9"/>
        <v>3295.904255</v>
      </c>
      <c r="CU45" s="49">
        <f t="shared" si="9"/>
        <v>3312.383776</v>
      </c>
      <c r="CV45" s="49">
        <f t="shared" si="9"/>
        <v>3328.945695</v>
      </c>
      <c r="CW45" s="49">
        <f t="shared" si="9"/>
        <v>3345.590423</v>
      </c>
      <c r="CX45" s="49">
        <f t="shared" si="9"/>
        <v>3362.318376</v>
      </c>
      <c r="CY45" s="49">
        <f t="shared" si="9"/>
        <v>3379.129967</v>
      </c>
      <c r="CZ45" s="49">
        <f t="shared" si="9"/>
        <v>3396.025617</v>
      </c>
      <c r="DA45" s="49">
        <f t="shared" si="9"/>
        <v>3413.005745</v>
      </c>
      <c r="DB45" s="49">
        <f t="shared" si="9"/>
        <v>3430.070774</v>
      </c>
      <c r="DC45" s="49">
        <f t="shared" si="9"/>
        <v>3447.221128</v>
      </c>
      <c r="DD45" s="49">
        <f t="shared" si="9"/>
        <v>3464.457234</v>
      </c>
      <c r="DE45" s="49">
        <f t="shared" si="9"/>
        <v>3481.77952</v>
      </c>
      <c r="DF45" s="49">
        <f t="shared" si="9"/>
        <v>3499.188417</v>
      </c>
      <c r="DG45" s="49">
        <f t="shared" si="9"/>
        <v>3516.684359</v>
      </c>
      <c r="DH45" s="49">
        <f t="shared" si="9"/>
        <v>3534.267781</v>
      </c>
      <c r="DI45" s="49">
        <f t="shared" si="9"/>
        <v>3551.93912</v>
      </c>
      <c r="DJ45" s="49">
        <f t="shared" si="9"/>
        <v>3569.698816</v>
      </c>
      <c r="DK45" s="49">
        <f t="shared" si="9"/>
        <v>3587.54731</v>
      </c>
      <c r="DL45" s="49">
        <f t="shared" si="9"/>
        <v>3605.485046</v>
      </c>
      <c r="DM45" s="49">
        <f t="shared" si="9"/>
        <v>3623.512472</v>
      </c>
      <c r="DN45" s="49">
        <f t="shared" si="9"/>
        <v>3641.630034</v>
      </c>
      <c r="DO45" s="49">
        <f t="shared" si="9"/>
        <v>3659.838184</v>
      </c>
      <c r="DP45" s="49">
        <f t="shared" si="9"/>
        <v>3678.137375</v>
      </c>
      <c r="DQ45" s="49">
        <f t="shared" si="9"/>
        <v>3696.528062</v>
      </c>
      <c r="DR45" s="49">
        <f t="shared" si="9"/>
        <v>3715.010702</v>
      </c>
      <c r="DS45" s="49">
        <f t="shared" si="9"/>
        <v>3733.585756</v>
      </c>
      <c r="DT45" s="49">
        <f t="shared" si="9"/>
        <v>3752.253685</v>
      </c>
      <c r="DU45" s="49">
        <f t="shared" si="9"/>
        <v>3771.014953</v>
      </c>
      <c r="DV45" s="49">
        <f t="shared" si="9"/>
        <v>3789.870028</v>
      </c>
      <c r="DW45" s="49">
        <f t="shared" si="9"/>
        <v>3808.819378</v>
      </c>
      <c r="DX45" s="49">
        <f t="shared" si="9"/>
        <v>3827.863475</v>
      </c>
      <c r="DY45" s="49">
        <f t="shared" si="9"/>
        <v>3847.002792</v>
      </c>
      <c r="DZ45" s="49">
        <f t="shared" si="9"/>
        <v>3866.237806</v>
      </c>
      <c r="EA45" s="49">
        <f t="shared" si="9"/>
        <v>3885.568995</v>
      </c>
      <c r="EB45" s="49">
        <f t="shared" si="9"/>
        <v>3904.99684</v>
      </c>
      <c r="EC45" s="49">
        <f t="shared" si="9"/>
        <v>3924.521824</v>
      </c>
      <c r="ED45" s="49">
        <f t="shared" si="9"/>
        <v>3944.144433</v>
      </c>
      <c r="EE45" s="49">
        <f t="shared" si="9"/>
        <v>3963.865156</v>
      </c>
    </row>
    <row r="46" ht="15.75" customHeight="1">
      <c r="A46" s="1"/>
      <c r="B46" s="1"/>
      <c r="C46" s="1" t="s">
        <v>212</v>
      </c>
      <c r="D46" s="49">
        <f>-PMT(Assumptions!$X44/12,Assumptions!$X45*12,Assumptions!$X42)*IF(D1&gt;Assumptions!$X$47,1,0)</f>
        <v>0</v>
      </c>
      <c r="E46" s="49">
        <f>-PMT(Assumptions!$X44/12,Assumptions!$X45*12,Assumptions!$X42)*IF(E1&gt;Assumptions!$X$47,1,0)</f>
        <v>0</v>
      </c>
      <c r="F46" s="49">
        <f>-PMT(Assumptions!$X44/12,Assumptions!$X45*12,Assumptions!$X42)*IF(F1&gt;Assumptions!$X$47,1,0)</f>
        <v>0</v>
      </c>
      <c r="G46" s="49">
        <f>-PMT(Assumptions!$X44/12,Assumptions!$X45*12,Assumptions!$X42)*IF(G1&gt;Assumptions!$X$47,1,0)</f>
        <v>0</v>
      </c>
      <c r="H46" s="49">
        <f>-PMT(Assumptions!$X44/12,Assumptions!$X45*12,Assumptions!$X42)*IF(H1&gt;Assumptions!$X$47,1,0)</f>
        <v>0</v>
      </c>
      <c r="I46" s="49">
        <f>-PMT(Assumptions!$X44/12,Assumptions!$X45*12,Assumptions!$X42)*IF(I1&gt;Assumptions!$X$47,1,0)</f>
        <v>0</v>
      </c>
      <c r="J46" s="49">
        <f>-PMT(Assumptions!$X44/12,Assumptions!$X45*12,Assumptions!$X42)*IF(J1&gt;Assumptions!$X$47,1,0)</f>
        <v>0</v>
      </c>
      <c r="K46" s="49">
        <f>-PMT(Assumptions!$X44/12,Assumptions!$X45*12,Assumptions!$X42)*IF(K1&gt;Assumptions!$X$47,1,0)</f>
        <v>0</v>
      </c>
      <c r="L46" s="49">
        <f>-PMT(Assumptions!$X44/12,Assumptions!$X45*12,Assumptions!$X42)*IF(L1&gt;Assumptions!$X$47,1,0)</f>
        <v>0</v>
      </c>
      <c r="M46" s="49">
        <f>-PMT(Assumptions!$X44/12,Assumptions!$X45*12,Assumptions!$X42)*IF(M1&gt;Assumptions!$X$47,1,0)</f>
        <v>0</v>
      </c>
      <c r="N46" s="49">
        <f>-PMT(Assumptions!$X44/12,Assumptions!$X45*12,Assumptions!$X42)*IF(N1&gt;Assumptions!$X$47,1,0)</f>
        <v>0</v>
      </c>
      <c r="O46" s="49">
        <f>-PMT(Assumptions!$X44/12,Assumptions!$X45*12,Assumptions!$X42)*IF(O1&gt;Assumptions!$X$47,1,0)</f>
        <v>0</v>
      </c>
      <c r="P46" s="49">
        <f>-PMT(Assumptions!$X44/12,Assumptions!$X45*12,Assumptions!$X42)*IF(P1&gt;Assumptions!$X$47,1,0)</f>
        <v>0</v>
      </c>
      <c r="Q46" s="49">
        <f>-PMT(Assumptions!$X44/12,Assumptions!$X45*12,Assumptions!$X42)*IF(Q1&gt;Assumptions!$X$47,1,0)</f>
        <v>0</v>
      </c>
      <c r="R46" s="49">
        <f>-PMT(Assumptions!$X44/12,Assumptions!$X45*12,Assumptions!$X42)*IF(R1&gt;Assumptions!$X$47,1,0)</f>
        <v>0</v>
      </c>
      <c r="S46" s="49">
        <f>-PMT(Assumptions!$X44/12,Assumptions!$X45*12,Assumptions!$X42)*IF(S1&gt;Assumptions!$X$47,1,0)</f>
        <v>0</v>
      </c>
      <c r="T46" s="49">
        <f>-PMT(Assumptions!$X44/12,Assumptions!$X45*12,Assumptions!$X42)*IF(T1&gt;Assumptions!$X$47,1,0)</f>
        <v>0</v>
      </c>
      <c r="U46" s="49">
        <f>-PMT(Assumptions!$X44/12,Assumptions!$X45*12,Assumptions!$X42)*IF(U1&gt;Assumptions!$X$47,1,0)</f>
        <v>0</v>
      </c>
      <c r="V46" s="49">
        <f>-PMT(Assumptions!$X44/12,Assumptions!$X45*12,Assumptions!$X42)*IF(V1&gt;Assumptions!$X$47,1,0)</f>
        <v>0</v>
      </c>
      <c r="W46" s="49">
        <f>-PMT(Assumptions!$X44/12,Assumptions!$X45*12,Assumptions!$X42)*IF(W1&gt;Assumptions!$X$47,1,0)</f>
        <v>0</v>
      </c>
      <c r="X46" s="49">
        <f>-PMT(Assumptions!$X44/12,Assumptions!$X45*12,Assumptions!$X42)*IF(X1&gt;Assumptions!$X$47,1,0)</f>
        <v>0</v>
      </c>
      <c r="Y46" s="49">
        <f>-PMT(Assumptions!$X44/12,Assumptions!$X45*12,Assumptions!$X42)*IF(Y1&gt;Assumptions!$X$47,1,0)</f>
        <v>0</v>
      </c>
      <c r="Z46" s="49">
        <f>-PMT(Assumptions!$X44/12,Assumptions!$X45*12,Assumptions!$X42)*IF(Z1&gt;Assumptions!$X$47,1,0)</f>
        <v>0</v>
      </c>
      <c r="AA46" s="49">
        <f>-PMT(Assumptions!$X44/12,Assumptions!$X45*12,Assumptions!$X42)*IF(AA1&gt;Assumptions!$X$47,1,0)</f>
        <v>0</v>
      </c>
      <c r="AB46" s="49">
        <f>-PMT(Assumptions!$X44/12,Assumptions!$X45*12,Assumptions!$X42)*IF(AB1&gt;Assumptions!$X$47,1,0)</f>
        <v>0</v>
      </c>
      <c r="AC46" s="49">
        <f>-PMT(Assumptions!$X44/12,Assumptions!$X45*12,Assumptions!$X42)*IF(AC1&gt;Assumptions!$X$47,1,0)</f>
        <v>0</v>
      </c>
      <c r="AD46" s="49">
        <f>-PMT(Assumptions!$X44/12,Assumptions!$X45*12,Assumptions!$X42)*IF(AD1&gt;Assumptions!$X$47,1,0)</f>
        <v>0</v>
      </c>
      <c r="AE46" s="49">
        <f>-PMT(Assumptions!$X44/12,Assumptions!$X45*12,Assumptions!$X42)*IF(AE1&gt;Assumptions!$X$47,1,0)</f>
        <v>0</v>
      </c>
      <c r="AF46" s="49">
        <f>-PMT(Assumptions!$X44/12,Assumptions!$X45*12,Assumptions!$X42)*IF(AF1&gt;Assumptions!$X$47,1,0)</f>
        <v>0</v>
      </c>
      <c r="AG46" s="49">
        <f>-PMT(Assumptions!$X44/12,Assumptions!$X45*12,Assumptions!$X42)*IF(AG1&gt;Assumptions!$X$47,1,0)</f>
        <v>0</v>
      </c>
      <c r="AH46" s="49">
        <f>-PMT(Assumptions!$X44/12,Assumptions!$X45*12,Assumptions!$X42)*IF(AH1&gt;Assumptions!$X$47,1,0)</f>
        <v>0</v>
      </c>
      <c r="AI46" s="49">
        <f>-PMT(Assumptions!$X44/12,Assumptions!$X45*12,Assumptions!$X42)*IF(AI1&gt;Assumptions!$X$47,1,0)</f>
        <v>0</v>
      </c>
      <c r="AJ46" s="49">
        <f>-PMT(Assumptions!$X44/12,Assumptions!$X45*12,Assumptions!$X42)*IF(AJ1&gt;Assumptions!$X$47,1,0)</f>
        <v>0</v>
      </c>
      <c r="AK46" s="49">
        <f>-PMT(Assumptions!$X44/12,Assumptions!$X45*12,Assumptions!$X42)*IF(AK1&gt;Assumptions!$X$47,1,0)</f>
        <v>0</v>
      </c>
      <c r="AL46" s="49">
        <f>-PMT(Assumptions!$X44/12,Assumptions!$X45*12,Assumptions!$X42)*IF(AL1&gt;Assumptions!$X$47,1,0)</f>
        <v>0</v>
      </c>
      <c r="AM46" s="49">
        <f>-PMT(Assumptions!$X44/12,Assumptions!$X45*12,Assumptions!$X42)*IF(AM1&gt;Assumptions!$X$47,1,0)</f>
        <v>0</v>
      </c>
      <c r="AN46" s="49">
        <f>-PMT(Assumptions!$X44/12,Assumptions!$X45*12,Assumptions!$X42)*IF(AN1&gt;Assumptions!$X$47,1,0)</f>
        <v>14863.64203</v>
      </c>
      <c r="AO46" s="49">
        <f>-PMT(Assumptions!$X44/12,Assumptions!$X45*12,Assumptions!$X42)*IF(AO1&gt;Assumptions!$X$47,1,0)</f>
        <v>14863.64203</v>
      </c>
      <c r="AP46" s="49">
        <f>-PMT(Assumptions!$X44/12,Assumptions!$X45*12,Assumptions!$X42)*IF(AP1&gt;Assumptions!$X$47,1,0)</f>
        <v>14863.64203</v>
      </c>
      <c r="AQ46" s="49">
        <f>-PMT(Assumptions!$X44/12,Assumptions!$X45*12,Assumptions!$X42)*IF(AQ1&gt;Assumptions!$X$47,1,0)</f>
        <v>14863.64203</v>
      </c>
      <c r="AR46" s="49">
        <f>-PMT(Assumptions!$X44/12,Assumptions!$X45*12,Assumptions!$X42)*IF(AR1&gt;Assumptions!$X$47,1,0)</f>
        <v>14863.64203</v>
      </c>
      <c r="AS46" s="49">
        <f>-PMT(Assumptions!$X44/12,Assumptions!$X45*12,Assumptions!$X42)*IF(AS1&gt;Assumptions!$X$47,1,0)</f>
        <v>14863.64203</v>
      </c>
      <c r="AT46" s="49">
        <f>-PMT(Assumptions!$X44/12,Assumptions!$X45*12,Assumptions!$X42)*IF(AT1&gt;Assumptions!$X$47,1,0)</f>
        <v>14863.64203</v>
      </c>
      <c r="AU46" s="49">
        <f>-PMT(Assumptions!$X44/12,Assumptions!$X45*12,Assumptions!$X42)*IF(AU1&gt;Assumptions!$X$47,1,0)</f>
        <v>14863.64203</v>
      </c>
      <c r="AV46" s="49">
        <f>-PMT(Assumptions!$X44/12,Assumptions!$X45*12,Assumptions!$X42)*IF(AV1&gt;Assumptions!$X$47,1,0)</f>
        <v>14863.64203</v>
      </c>
      <c r="AW46" s="49">
        <f>-PMT(Assumptions!$X44/12,Assumptions!$X45*12,Assumptions!$X42)*IF(AW1&gt;Assumptions!$X$47,1,0)</f>
        <v>14863.64203</v>
      </c>
      <c r="AX46" s="49">
        <f>-PMT(Assumptions!$X44/12,Assumptions!$X45*12,Assumptions!$X42)*IF(AX1&gt;Assumptions!$X$47,1,0)</f>
        <v>14863.64203</v>
      </c>
      <c r="AY46" s="49">
        <f>-PMT(Assumptions!$X44/12,Assumptions!$X45*12,Assumptions!$X42)*IF(AY1&gt;Assumptions!$X$47,1,0)</f>
        <v>14863.64203</v>
      </c>
      <c r="AZ46" s="49">
        <f>-PMT(Assumptions!$X44/12,Assumptions!$X45*12,Assumptions!$X42)*IF(AZ1&gt;Assumptions!$X$47,1,0)</f>
        <v>14863.64203</v>
      </c>
      <c r="BA46" s="49">
        <f>-PMT(Assumptions!$X44/12,Assumptions!$X45*12,Assumptions!$X42)*IF(BA1&gt;Assumptions!$X$47,1,0)</f>
        <v>14863.64203</v>
      </c>
      <c r="BB46" s="49">
        <f>-PMT(Assumptions!$X44/12,Assumptions!$X45*12,Assumptions!$X42)*IF(BB1&gt;Assumptions!$X$47,1,0)</f>
        <v>14863.64203</v>
      </c>
      <c r="BC46" s="49">
        <f>-PMT(Assumptions!$X44/12,Assumptions!$X45*12,Assumptions!$X42)*IF(BC1&gt;Assumptions!$X$47,1,0)</f>
        <v>14863.64203</v>
      </c>
      <c r="BD46" s="49">
        <f>-PMT(Assumptions!$X44/12,Assumptions!$X45*12,Assumptions!$X42)*IF(BD1&gt;Assumptions!$X$47,1,0)</f>
        <v>14863.64203</v>
      </c>
      <c r="BE46" s="49">
        <f>-PMT(Assumptions!$X44/12,Assumptions!$X45*12,Assumptions!$X42)*IF(BE1&gt;Assumptions!$X$47,1,0)</f>
        <v>14863.64203</v>
      </c>
      <c r="BF46" s="49">
        <f>-PMT(Assumptions!$X44/12,Assumptions!$X45*12,Assumptions!$X42)*IF(BF1&gt;Assumptions!$X$47,1,0)</f>
        <v>14863.64203</v>
      </c>
      <c r="BG46" s="49">
        <f>-PMT(Assumptions!$X44/12,Assumptions!$X45*12,Assumptions!$X42)*IF(BG1&gt;Assumptions!$X$47,1,0)</f>
        <v>14863.64203</v>
      </c>
      <c r="BH46" s="49">
        <f>-PMT(Assumptions!$X44/12,Assumptions!$X45*12,Assumptions!$X42)*IF(BH1&gt;Assumptions!$X$47,1,0)</f>
        <v>14863.64203</v>
      </c>
      <c r="BI46" s="49">
        <f>-PMT(Assumptions!$X44/12,Assumptions!$X45*12,Assumptions!$X42)*IF(BI1&gt;Assumptions!$X$47,1,0)</f>
        <v>14863.64203</v>
      </c>
      <c r="BJ46" s="49">
        <f>-PMT(Assumptions!$X44/12,Assumptions!$X45*12,Assumptions!$X42)*IF(BJ1&gt;Assumptions!$X$47,1,0)</f>
        <v>14863.64203</v>
      </c>
      <c r="BK46" s="49">
        <f>-PMT(Assumptions!$X44/12,Assumptions!$X45*12,Assumptions!$X42)*IF(BK1&gt;Assumptions!$X$47,1,0)</f>
        <v>14863.64203</v>
      </c>
      <c r="BL46" s="49">
        <f>-PMT(Assumptions!$X44/12,Assumptions!$X45*12,Assumptions!$X42)*IF(BL1&gt;Assumptions!$X$47,1,0)</f>
        <v>14863.64203</v>
      </c>
      <c r="BM46" s="49">
        <f>-PMT(Assumptions!$X44/12,Assumptions!$X45*12,Assumptions!$X42)*IF(BM1&gt;Assumptions!$X$47,1,0)</f>
        <v>14863.64203</v>
      </c>
      <c r="BN46" s="49">
        <f>-PMT(Assumptions!$X44/12,Assumptions!$X45*12,Assumptions!$X42)*IF(BN1&gt;Assumptions!$X$47,1,0)</f>
        <v>14863.64203</v>
      </c>
      <c r="BO46" s="49">
        <f>-PMT(Assumptions!$X44/12,Assumptions!$X45*12,Assumptions!$X42)*IF(BO1&gt;Assumptions!$X$47,1,0)</f>
        <v>14863.64203</v>
      </c>
      <c r="BP46" s="49">
        <f>-PMT(Assumptions!$X44/12,Assumptions!$X45*12,Assumptions!$X42)*IF(BP1&gt;Assumptions!$X$47,1,0)</f>
        <v>14863.64203</v>
      </c>
      <c r="BQ46" s="49">
        <f>-PMT(Assumptions!$X44/12,Assumptions!$X45*12,Assumptions!$X42)*IF(BQ1&gt;Assumptions!$X$47,1,0)</f>
        <v>14863.64203</v>
      </c>
      <c r="BR46" s="49">
        <f>-PMT(Assumptions!$X44/12,Assumptions!$X45*12,Assumptions!$X42)*IF(BR1&gt;Assumptions!$X$47,1,0)</f>
        <v>14863.64203</v>
      </c>
      <c r="BS46" s="49">
        <f>-PMT(Assumptions!$X44/12,Assumptions!$X45*12,Assumptions!$X42)*IF(BS1&gt;Assumptions!$X$47,1,0)</f>
        <v>14863.64203</v>
      </c>
      <c r="BT46" s="49">
        <f>-PMT(Assumptions!$X44/12,Assumptions!$X45*12,Assumptions!$X42)*IF(BT1&gt;Assumptions!$X$47,1,0)</f>
        <v>14863.64203</v>
      </c>
      <c r="BU46" s="49">
        <f>-PMT(Assumptions!$X44/12,Assumptions!$X45*12,Assumptions!$X42)*IF(BU1&gt;Assumptions!$X$47,1,0)</f>
        <v>14863.64203</v>
      </c>
      <c r="BV46" s="49">
        <f>-PMT(Assumptions!$X44/12,Assumptions!$X45*12,Assumptions!$X42)*IF(BV1&gt;Assumptions!$X$47,1,0)</f>
        <v>14863.64203</v>
      </c>
      <c r="BW46" s="49">
        <f>-PMT(Assumptions!$X44/12,Assumptions!$X45*12,Assumptions!$X42)*IF(BW1&gt;Assumptions!$X$47,1,0)</f>
        <v>14863.64203</v>
      </c>
      <c r="BX46" s="49">
        <f>-PMT(Assumptions!$X44/12,Assumptions!$X45*12,Assumptions!$X42)*IF(BX1&gt;Assumptions!$X$47,1,0)</f>
        <v>14863.64203</v>
      </c>
      <c r="BY46" s="49">
        <f>-PMT(Assumptions!$X44/12,Assumptions!$X45*12,Assumptions!$X42)*IF(BY1&gt;Assumptions!$X$47,1,0)</f>
        <v>14863.64203</v>
      </c>
      <c r="BZ46" s="49">
        <f>-PMT(Assumptions!$X44/12,Assumptions!$X45*12,Assumptions!$X42)*IF(BZ1&gt;Assumptions!$X$47,1,0)</f>
        <v>14863.64203</v>
      </c>
      <c r="CA46" s="49">
        <f>-PMT(Assumptions!$X44/12,Assumptions!$X45*12,Assumptions!$X42)*IF(CA1&gt;Assumptions!$X$47,1,0)</f>
        <v>14863.64203</v>
      </c>
      <c r="CB46" s="49">
        <f>-PMT(Assumptions!$X44/12,Assumptions!$X45*12,Assumptions!$X42)*IF(CB1&gt;Assumptions!$X$47,1,0)</f>
        <v>14863.64203</v>
      </c>
      <c r="CC46" s="49">
        <f>-PMT(Assumptions!$X44/12,Assumptions!$X45*12,Assumptions!$X42)*IF(CC1&gt;Assumptions!$X$47,1,0)</f>
        <v>14863.64203</v>
      </c>
      <c r="CD46" s="49">
        <f>-PMT(Assumptions!$X44/12,Assumptions!$X45*12,Assumptions!$X42)*IF(CD1&gt;Assumptions!$X$47,1,0)</f>
        <v>14863.64203</v>
      </c>
      <c r="CE46" s="49">
        <f>-PMT(Assumptions!$X44/12,Assumptions!$X45*12,Assumptions!$X42)*IF(CE1&gt;Assumptions!$X$47,1,0)</f>
        <v>14863.64203</v>
      </c>
      <c r="CF46" s="49">
        <f>-PMT(Assumptions!$X44/12,Assumptions!$X45*12,Assumptions!$X42)*IF(CF1&gt;Assumptions!$X$47,1,0)</f>
        <v>14863.64203</v>
      </c>
      <c r="CG46" s="49">
        <f>-PMT(Assumptions!$X44/12,Assumptions!$X45*12,Assumptions!$X42)*IF(CG1&gt;Assumptions!$X$47,1,0)</f>
        <v>14863.64203</v>
      </c>
      <c r="CH46" s="49">
        <f>-PMT(Assumptions!$X44/12,Assumptions!$X45*12,Assumptions!$X42)*IF(CH1&gt;Assumptions!$X$47,1,0)</f>
        <v>14863.64203</v>
      </c>
      <c r="CI46" s="49">
        <f>-PMT(Assumptions!$X44/12,Assumptions!$X45*12,Assumptions!$X42)*IF(CI1&gt;Assumptions!$X$47,1,0)</f>
        <v>14863.64203</v>
      </c>
      <c r="CJ46" s="49">
        <f>-PMT(Assumptions!$X44/12,Assumptions!$X45*12,Assumptions!$X42)*IF(CJ1&gt;Assumptions!$X$47,1,0)</f>
        <v>14863.64203</v>
      </c>
      <c r="CK46" s="49">
        <f>-PMT(Assumptions!$X44/12,Assumptions!$X45*12,Assumptions!$X42)*IF(CK1&gt;Assumptions!$X$47,1,0)</f>
        <v>14863.64203</v>
      </c>
      <c r="CL46" s="49">
        <f>-PMT(Assumptions!$X44/12,Assumptions!$X45*12,Assumptions!$X42)*IF(CL1&gt;Assumptions!$X$47,1,0)</f>
        <v>14863.64203</v>
      </c>
      <c r="CM46" s="49">
        <f>-PMT(Assumptions!$X44/12,Assumptions!$X45*12,Assumptions!$X42)*IF(CM1&gt;Assumptions!$X$47,1,0)</f>
        <v>14863.64203</v>
      </c>
      <c r="CN46" s="49">
        <f>-PMT(Assumptions!$X44/12,Assumptions!$X45*12,Assumptions!$X42)*IF(CN1&gt;Assumptions!$X$47,1,0)</f>
        <v>14863.64203</v>
      </c>
      <c r="CO46" s="49">
        <f>-PMT(Assumptions!$X44/12,Assumptions!$X45*12,Assumptions!$X42)*IF(CO1&gt;Assumptions!$X$47,1,0)</f>
        <v>14863.64203</v>
      </c>
      <c r="CP46" s="49">
        <f>-PMT(Assumptions!$X44/12,Assumptions!$X45*12,Assumptions!$X42)*IF(CP1&gt;Assumptions!$X$47,1,0)</f>
        <v>14863.64203</v>
      </c>
      <c r="CQ46" s="49">
        <f>-PMT(Assumptions!$X44/12,Assumptions!$X45*12,Assumptions!$X42)*IF(CQ1&gt;Assumptions!$X$47,1,0)</f>
        <v>14863.64203</v>
      </c>
      <c r="CR46" s="49">
        <f>-PMT(Assumptions!$X44/12,Assumptions!$X45*12,Assumptions!$X42)*IF(CR1&gt;Assumptions!$X$47,1,0)</f>
        <v>14863.64203</v>
      </c>
      <c r="CS46" s="49">
        <f>-PMT(Assumptions!$X44/12,Assumptions!$X45*12,Assumptions!$X42)*IF(CS1&gt;Assumptions!$X$47,1,0)</f>
        <v>14863.64203</v>
      </c>
      <c r="CT46" s="49">
        <f>-PMT(Assumptions!$X44/12,Assumptions!$X45*12,Assumptions!$X42)*IF(CT1&gt;Assumptions!$X$47,1,0)</f>
        <v>14863.64203</v>
      </c>
      <c r="CU46" s="49">
        <f>-PMT(Assumptions!$X44/12,Assumptions!$X45*12,Assumptions!$X42)*IF(CU1&gt;Assumptions!$X$47,1,0)</f>
        <v>14863.64203</v>
      </c>
      <c r="CV46" s="49">
        <f>-PMT(Assumptions!$X44/12,Assumptions!$X45*12,Assumptions!$X42)*IF(CV1&gt;Assumptions!$X$47,1,0)</f>
        <v>14863.64203</v>
      </c>
      <c r="CW46" s="49">
        <f>-PMT(Assumptions!$X44/12,Assumptions!$X45*12,Assumptions!$X42)*IF(CW1&gt;Assumptions!$X$47,1,0)</f>
        <v>14863.64203</v>
      </c>
      <c r="CX46" s="49">
        <f>-PMT(Assumptions!$X44/12,Assumptions!$X45*12,Assumptions!$X42)*IF(CX1&gt;Assumptions!$X$47,1,0)</f>
        <v>14863.64203</v>
      </c>
      <c r="CY46" s="49">
        <f>-PMT(Assumptions!$X44/12,Assumptions!$X45*12,Assumptions!$X42)*IF(CY1&gt;Assumptions!$X$47,1,0)</f>
        <v>14863.64203</v>
      </c>
      <c r="CZ46" s="49">
        <f>-PMT(Assumptions!$X44/12,Assumptions!$X45*12,Assumptions!$X42)*IF(CZ1&gt;Assumptions!$X$47,1,0)</f>
        <v>14863.64203</v>
      </c>
      <c r="DA46" s="49">
        <f>-PMT(Assumptions!$X44/12,Assumptions!$X45*12,Assumptions!$X42)*IF(DA1&gt;Assumptions!$X$47,1,0)</f>
        <v>14863.64203</v>
      </c>
      <c r="DB46" s="49">
        <f>-PMT(Assumptions!$X44/12,Assumptions!$X45*12,Assumptions!$X42)*IF(DB1&gt;Assumptions!$X$47,1,0)</f>
        <v>14863.64203</v>
      </c>
      <c r="DC46" s="49">
        <f>-PMT(Assumptions!$X44/12,Assumptions!$X45*12,Assumptions!$X42)*IF(DC1&gt;Assumptions!$X$47,1,0)</f>
        <v>14863.64203</v>
      </c>
      <c r="DD46" s="49">
        <f>-PMT(Assumptions!$X44/12,Assumptions!$X45*12,Assumptions!$X42)*IF(DD1&gt;Assumptions!$X$47,1,0)</f>
        <v>14863.64203</v>
      </c>
      <c r="DE46" s="49">
        <f>-PMT(Assumptions!$X44/12,Assumptions!$X45*12,Assumptions!$X42)*IF(DE1&gt;Assumptions!$X$47,1,0)</f>
        <v>14863.64203</v>
      </c>
      <c r="DF46" s="49">
        <f>-PMT(Assumptions!$X44/12,Assumptions!$X45*12,Assumptions!$X42)*IF(DF1&gt;Assumptions!$X$47,1,0)</f>
        <v>14863.64203</v>
      </c>
      <c r="DG46" s="49">
        <f>-PMT(Assumptions!$X44/12,Assumptions!$X45*12,Assumptions!$X42)*IF(DG1&gt;Assumptions!$X$47,1,0)</f>
        <v>14863.64203</v>
      </c>
      <c r="DH46" s="49">
        <f>-PMT(Assumptions!$X44/12,Assumptions!$X45*12,Assumptions!$X42)*IF(DH1&gt;Assumptions!$X$47,1,0)</f>
        <v>14863.64203</v>
      </c>
      <c r="DI46" s="49">
        <f>-PMT(Assumptions!$X44/12,Assumptions!$X45*12,Assumptions!$X42)*IF(DI1&gt;Assumptions!$X$47,1,0)</f>
        <v>14863.64203</v>
      </c>
      <c r="DJ46" s="49">
        <f>-PMT(Assumptions!$X44/12,Assumptions!$X45*12,Assumptions!$X42)*IF(DJ1&gt;Assumptions!$X$47,1,0)</f>
        <v>14863.64203</v>
      </c>
      <c r="DK46" s="49">
        <f>-PMT(Assumptions!$X44/12,Assumptions!$X45*12,Assumptions!$X42)*IF(DK1&gt;Assumptions!$X$47,1,0)</f>
        <v>14863.64203</v>
      </c>
      <c r="DL46" s="49">
        <f>-PMT(Assumptions!$X44/12,Assumptions!$X45*12,Assumptions!$X42)*IF(DL1&gt;Assumptions!$X$47,1,0)</f>
        <v>14863.64203</v>
      </c>
      <c r="DM46" s="49">
        <f>-PMT(Assumptions!$X44/12,Assumptions!$X45*12,Assumptions!$X42)*IF(DM1&gt;Assumptions!$X$47,1,0)</f>
        <v>14863.64203</v>
      </c>
      <c r="DN46" s="49">
        <f>-PMT(Assumptions!$X44/12,Assumptions!$X45*12,Assumptions!$X42)*IF(DN1&gt;Assumptions!$X$47,1,0)</f>
        <v>14863.64203</v>
      </c>
      <c r="DO46" s="49">
        <f>-PMT(Assumptions!$X44/12,Assumptions!$X45*12,Assumptions!$X42)*IF(DO1&gt;Assumptions!$X$47,1,0)</f>
        <v>14863.64203</v>
      </c>
      <c r="DP46" s="49">
        <f>-PMT(Assumptions!$X44/12,Assumptions!$X45*12,Assumptions!$X42)*IF(DP1&gt;Assumptions!$X$47,1,0)</f>
        <v>14863.64203</v>
      </c>
      <c r="DQ46" s="49">
        <f>-PMT(Assumptions!$X44/12,Assumptions!$X45*12,Assumptions!$X42)*IF(DQ1&gt;Assumptions!$X$47,1,0)</f>
        <v>14863.64203</v>
      </c>
      <c r="DR46" s="49">
        <f>-PMT(Assumptions!$X44/12,Assumptions!$X45*12,Assumptions!$X42)*IF(DR1&gt;Assumptions!$X$47,1,0)</f>
        <v>14863.64203</v>
      </c>
      <c r="DS46" s="49">
        <f>-PMT(Assumptions!$X44/12,Assumptions!$X45*12,Assumptions!$X42)*IF(DS1&gt;Assumptions!$X$47,1,0)</f>
        <v>14863.64203</v>
      </c>
      <c r="DT46" s="49">
        <f>-PMT(Assumptions!$X44/12,Assumptions!$X45*12,Assumptions!$X42)*IF(DT1&gt;Assumptions!$X$47,1,0)</f>
        <v>14863.64203</v>
      </c>
      <c r="DU46" s="49">
        <f>-PMT(Assumptions!$X44/12,Assumptions!$X45*12,Assumptions!$X42)*IF(DU1&gt;Assumptions!$X$47,1,0)</f>
        <v>14863.64203</v>
      </c>
      <c r="DV46" s="49">
        <f>-PMT(Assumptions!$X44/12,Assumptions!$X45*12,Assumptions!$X42)*IF(DV1&gt;Assumptions!$X$47,1,0)</f>
        <v>14863.64203</v>
      </c>
      <c r="DW46" s="49">
        <f>-PMT(Assumptions!$X44/12,Assumptions!$X45*12,Assumptions!$X42)*IF(DW1&gt;Assumptions!$X$47,1,0)</f>
        <v>14863.64203</v>
      </c>
      <c r="DX46" s="49">
        <f>-PMT(Assumptions!$X44/12,Assumptions!$X45*12,Assumptions!$X42)*IF(DX1&gt;Assumptions!$X$47,1,0)</f>
        <v>14863.64203</v>
      </c>
      <c r="DY46" s="49">
        <f>-PMT(Assumptions!$X44/12,Assumptions!$X45*12,Assumptions!$X42)*IF(DY1&gt;Assumptions!$X$47,1,0)</f>
        <v>14863.64203</v>
      </c>
      <c r="DZ46" s="49">
        <f>-PMT(Assumptions!$X44/12,Assumptions!$X45*12,Assumptions!$X42)*IF(DZ1&gt;Assumptions!$X$47,1,0)</f>
        <v>14863.64203</v>
      </c>
      <c r="EA46" s="49">
        <f>-PMT(Assumptions!$X44/12,Assumptions!$X45*12,Assumptions!$X42)*IF(EA1&gt;Assumptions!$X$47,1,0)</f>
        <v>14863.64203</v>
      </c>
      <c r="EB46" s="49">
        <f>-PMT(Assumptions!$X44/12,Assumptions!$X45*12,Assumptions!$X42)*IF(EB1&gt;Assumptions!$X$47,1,0)</f>
        <v>14863.64203</v>
      </c>
      <c r="EC46" s="49">
        <f>-PMT(Assumptions!$X44/12,Assumptions!$X45*12,Assumptions!$X42)*IF(EC1&gt;Assumptions!$X$47,1,0)</f>
        <v>14863.64203</v>
      </c>
      <c r="ED46" s="49">
        <f>-PMT(Assumptions!$X44/12,Assumptions!$X45*12,Assumptions!$X42)*IF(ED1&gt;Assumptions!$X$47,1,0)</f>
        <v>14863.64203</v>
      </c>
      <c r="EE46" s="49">
        <f>-PMT(Assumptions!$X44/12,Assumptions!$X45*12,Assumptions!$X42)*IF(EE1&gt;Assumptions!$X$47,1,0)</f>
        <v>14863.64203</v>
      </c>
    </row>
    <row r="47" ht="15.75" customHeight="1">
      <c r="A47" s="1"/>
      <c r="B47" s="1"/>
      <c r="C47" s="1" t="s">
        <v>189</v>
      </c>
      <c r="D47" s="49">
        <f t="shared" ref="D47:EE47" si="10">D43-D45</f>
        <v>2479130.851</v>
      </c>
      <c r="E47" s="49">
        <f t="shared" si="10"/>
        <v>2479130.851</v>
      </c>
      <c r="F47" s="49">
        <f t="shared" si="10"/>
        <v>2479130.851</v>
      </c>
      <c r="G47" s="49">
        <f t="shared" si="10"/>
        <v>2479130.851</v>
      </c>
      <c r="H47" s="49">
        <f t="shared" si="10"/>
        <v>2479130.851</v>
      </c>
      <c r="I47" s="49">
        <f t="shared" si="10"/>
        <v>2479130.851</v>
      </c>
      <c r="J47" s="49">
        <f t="shared" si="10"/>
        <v>2479130.851</v>
      </c>
      <c r="K47" s="49">
        <f t="shared" si="10"/>
        <v>2479130.851</v>
      </c>
      <c r="L47" s="49">
        <f t="shared" si="10"/>
        <v>2479130.851</v>
      </c>
      <c r="M47" s="49">
        <f t="shared" si="10"/>
        <v>2479130.851</v>
      </c>
      <c r="N47" s="49">
        <f t="shared" si="10"/>
        <v>2479130.851</v>
      </c>
      <c r="O47" s="49">
        <f t="shared" si="10"/>
        <v>2479130.851</v>
      </c>
      <c r="P47" s="49">
        <f t="shared" si="10"/>
        <v>2479130.851</v>
      </c>
      <c r="Q47" s="49">
        <f t="shared" si="10"/>
        <v>2479130.851</v>
      </c>
      <c r="R47" s="49">
        <f t="shared" si="10"/>
        <v>2479130.851</v>
      </c>
      <c r="S47" s="49">
        <f t="shared" si="10"/>
        <v>2479130.851</v>
      </c>
      <c r="T47" s="49">
        <f t="shared" si="10"/>
        <v>2479130.851</v>
      </c>
      <c r="U47" s="49">
        <f t="shared" si="10"/>
        <v>2479130.851</v>
      </c>
      <c r="V47" s="49">
        <f t="shared" si="10"/>
        <v>2479130.851</v>
      </c>
      <c r="W47" s="49">
        <f t="shared" si="10"/>
        <v>2479130.851</v>
      </c>
      <c r="X47" s="49">
        <f t="shared" si="10"/>
        <v>2479130.851</v>
      </c>
      <c r="Y47" s="49">
        <f t="shared" si="10"/>
        <v>2479130.851</v>
      </c>
      <c r="Z47" s="49">
        <f t="shared" si="10"/>
        <v>2479130.851</v>
      </c>
      <c r="AA47" s="49">
        <f t="shared" si="10"/>
        <v>2479130.851</v>
      </c>
      <c r="AB47" s="49">
        <f t="shared" si="10"/>
        <v>2479130.851</v>
      </c>
      <c r="AC47" s="49">
        <f t="shared" si="10"/>
        <v>2479130.851</v>
      </c>
      <c r="AD47" s="49">
        <f t="shared" si="10"/>
        <v>2479130.851</v>
      </c>
      <c r="AE47" s="49">
        <f t="shared" si="10"/>
        <v>2479130.851</v>
      </c>
      <c r="AF47" s="49">
        <f t="shared" si="10"/>
        <v>2479130.851</v>
      </c>
      <c r="AG47" s="49">
        <f t="shared" si="10"/>
        <v>2479130.851</v>
      </c>
      <c r="AH47" s="49">
        <f t="shared" si="10"/>
        <v>2479130.851</v>
      </c>
      <c r="AI47" s="49">
        <f t="shared" si="10"/>
        <v>2479130.851</v>
      </c>
      <c r="AJ47" s="49">
        <f t="shared" si="10"/>
        <v>2479130.851</v>
      </c>
      <c r="AK47" s="49">
        <f t="shared" si="10"/>
        <v>2479130.851</v>
      </c>
      <c r="AL47" s="49">
        <f t="shared" si="10"/>
        <v>2479130.851</v>
      </c>
      <c r="AM47" s="49">
        <f t="shared" si="10"/>
        <v>2479130.851</v>
      </c>
      <c r="AN47" s="49">
        <f t="shared" si="10"/>
        <v>2476662.863</v>
      </c>
      <c r="AO47" s="49">
        <f t="shared" si="10"/>
        <v>2474182.535</v>
      </c>
      <c r="AP47" s="49">
        <f t="shared" si="10"/>
        <v>2471689.806</v>
      </c>
      <c r="AQ47" s="49">
        <f t="shared" si="10"/>
        <v>2469184.613</v>
      </c>
      <c r="AR47" s="49">
        <f t="shared" si="10"/>
        <v>2466666.894</v>
      </c>
      <c r="AS47" s="49">
        <f t="shared" si="10"/>
        <v>2464136.586</v>
      </c>
      <c r="AT47" s="49">
        <f t="shared" si="10"/>
        <v>2461593.627</v>
      </c>
      <c r="AU47" s="49">
        <f t="shared" si="10"/>
        <v>2459037.953</v>
      </c>
      <c r="AV47" s="49">
        <f t="shared" si="10"/>
        <v>2456469.501</v>
      </c>
      <c r="AW47" s="49">
        <f t="shared" si="10"/>
        <v>2453888.206</v>
      </c>
      <c r="AX47" s="49">
        <f t="shared" si="10"/>
        <v>2451294.005</v>
      </c>
      <c r="AY47" s="49">
        <f t="shared" si="10"/>
        <v>2448686.833</v>
      </c>
      <c r="AZ47" s="49">
        <f t="shared" si="10"/>
        <v>2446066.626</v>
      </c>
      <c r="BA47" s="49">
        <f t="shared" si="10"/>
        <v>2443433.317</v>
      </c>
      <c r="BB47" s="49">
        <f t="shared" si="10"/>
        <v>2440786.841</v>
      </c>
      <c r="BC47" s="49">
        <f t="shared" si="10"/>
        <v>2438127.133</v>
      </c>
      <c r="BD47" s="49">
        <f t="shared" si="10"/>
        <v>2435454.127</v>
      </c>
      <c r="BE47" s="49">
        <f t="shared" si="10"/>
        <v>2432767.756</v>
      </c>
      <c r="BF47" s="49">
        <f t="shared" si="10"/>
        <v>2430067.952</v>
      </c>
      <c r="BG47" s="49">
        <f t="shared" si="10"/>
        <v>2427354.65</v>
      </c>
      <c r="BH47" s="49">
        <f t="shared" si="10"/>
        <v>2424627.781</v>
      </c>
      <c r="BI47" s="49">
        <f t="shared" si="10"/>
        <v>2421887.278</v>
      </c>
      <c r="BJ47" s="49">
        <f t="shared" si="10"/>
        <v>2419133.073</v>
      </c>
      <c r="BK47" s="49">
        <f t="shared" si="10"/>
        <v>2416365.096</v>
      </c>
      <c r="BL47" s="49">
        <f t="shared" si="10"/>
        <v>2413583.279</v>
      </c>
      <c r="BM47" s="49">
        <f t="shared" si="10"/>
        <v>2410787.554</v>
      </c>
      <c r="BN47" s="49">
        <f t="shared" si="10"/>
        <v>2407977.849</v>
      </c>
      <c r="BO47" s="49">
        <f t="shared" si="10"/>
        <v>2405154.097</v>
      </c>
      <c r="BP47" s="49">
        <f t="shared" si="10"/>
        <v>2402316.225</v>
      </c>
      <c r="BQ47" s="49">
        <f t="shared" si="10"/>
        <v>2399464.164</v>
      </c>
      <c r="BR47" s="49">
        <f t="shared" si="10"/>
        <v>2396597.843</v>
      </c>
      <c r="BS47" s="49">
        <f t="shared" si="10"/>
        <v>2393717.19</v>
      </c>
      <c r="BT47" s="49">
        <f t="shared" si="10"/>
        <v>2390822.134</v>
      </c>
      <c r="BU47" s="49">
        <f t="shared" si="10"/>
        <v>2387912.603</v>
      </c>
      <c r="BV47" s="49">
        <f t="shared" si="10"/>
        <v>2384988.524</v>
      </c>
      <c r="BW47" s="49">
        <f t="shared" si="10"/>
        <v>2382049.824</v>
      </c>
      <c r="BX47" s="49">
        <f t="shared" si="10"/>
        <v>2379096.431</v>
      </c>
      <c r="BY47" s="49">
        <f t="shared" si="10"/>
        <v>2376128.271</v>
      </c>
      <c r="BZ47" s="49">
        <f t="shared" si="10"/>
        <v>2373145.271</v>
      </c>
      <c r="CA47" s="49">
        <f t="shared" si="10"/>
        <v>2370147.355</v>
      </c>
      <c r="CB47" s="49">
        <f t="shared" si="10"/>
        <v>2367134.45</v>
      </c>
      <c r="CC47" s="49">
        <f t="shared" si="10"/>
        <v>2364106.48</v>
      </c>
      <c r="CD47" s="49">
        <f t="shared" si="10"/>
        <v>2361063.37</v>
      </c>
      <c r="CE47" s="49">
        <f t="shared" si="10"/>
        <v>2358005.045</v>
      </c>
      <c r="CF47" s="49">
        <f t="shared" si="10"/>
        <v>2354931.428</v>
      </c>
      <c r="CG47" s="49">
        <f t="shared" si="10"/>
        <v>2351842.444</v>
      </c>
      <c r="CH47" s="49">
        <f t="shared" si="10"/>
        <v>2348738.014</v>
      </c>
      <c r="CI47" s="49">
        <f t="shared" si="10"/>
        <v>2345618.062</v>
      </c>
      <c r="CJ47" s="49">
        <f t="shared" si="10"/>
        <v>2342482.51</v>
      </c>
      <c r="CK47" s="49">
        <f t="shared" si="10"/>
        <v>2339331.281</v>
      </c>
      <c r="CL47" s="49">
        <f t="shared" si="10"/>
        <v>2336164.295</v>
      </c>
      <c r="CM47" s="49">
        <f t="shared" si="10"/>
        <v>2332981.474</v>
      </c>
      <c r="CN47" s="49">
        <f t="shared" si="10"/>
        <v>2329782.74</v>
      </c>
      <c r="CO47" s="49">
        <f t="shared" si="10"/>
        <v>2326568.011</v>
      </c>
      <c r="CP47" s="49">
        <f t="shared" si="10"/>
        <v>2323337.209</v>
      </c>
      <c r="CQ47" s="49">
        <f t="shared" si="10"/>
        <v>2320090.253</v>
      </c>
      <c r="CR47" s="49">
        <f t="shared" si="10"/>
        <v>2316827.063</v>
      </c>
      <c r="CS47" s="49">
        <f t="shared" si="10"/>
        <v>2313547.556</v>
      </c>
      <c r="CT47" s="49">
        <f t="shared" si="10"/>
        <v>2310251.652</v>
      </c>
      <c r="CU47" s="49">
        <f t="shared" si="10"/>
        <v>2306939.268</v>
      </c>
      <c r="CV47" s="49">
        <f t="shared" si="10"/>
        <v>2303610.322</v>
      </c>
      <c r="CW47" s="49">
        <f t="shared" si="10"/>
        <v>2300264.732</v>
      </c>
      <c r="CX47" s="49">
        <f t="shared" si="10"/>
        <v>2296902.413</v>
      </c>
      <c r="CY47" s="49">
        <f t="shared" si="10"/>
        <v>2293523.283</v>
      </c>
      <c r="CZ47" s="49">
        <f t="shared" si="10"/>
        <v>2290127.258</v>
      </c>
      <c r="DA47" s="49">
        <f t="shared" si="10"/>
        <v>2286714.252</v>
      </c>
      <c r="DB47" s="49">
        <f t="shared" si="10"/>
        <v>2283284.181</v>
      </c>
      <c r="DC47" s="49">
        <f t="shared" si="10"/>
        <v>2279836.96</v>
      </c>
      <c r="DD47" s="49">
        <f t="shared" si="10"/>
        <v>2276372.503</v>
      </c>
      <c r="DE47" s="49">
        <f t="shared" si="10"/>
        <v>2272890.723</v>
      </c>
      <c r="DF47" s="49">
        <f t="shared" si="10"/>
        <v>2269391.535</v>
      </c>
      <c r="DG47" s="49">
        <f t="shared" si="10"/>
        <v>2265874.851</v>
      </c>
      <c r="DH47" s="49">
        <f t="shared" si="10"/>
        <v>2262340.583</v>
      </c>
      <c r="DI47" s="49">
        <f t="shared" si="10"/>
        <v>2258788.644</v>
      </c>
      <c r="DJ47" s="49">
        <f t="shared" si="10"/>
        <v>2255218.945</v>
      </c>
      <c r="DK47" s="49">
        <f t="shared" si="10"/>
        <v>2251631.398</v>
      </c>
      <c r="DL47" s="49">
        <f t="shared" si="10"/>
        <v>2248025.913</v>
      </c>
      <c r="DM47" s="49">
        <f t="shared" si="10"/>
        <v>2244402.4</v>
      </c>
      <c r="DN47" s="49">
        <f t="shared" si="10"/>
        <v>2240760.77</v>
      </c>
      <c r="DO47" s="49">
        <f t="shared" si="10"/>
        <v>2237100.932</v>
      </c>
      <c r="DP47" s="49">
        <f t="shared" si="10"/>
        <v>2233422.795</v>
      </c>
      <c r="DQ47" s="49">
        <f t="shared" si="10"/>
        <v>2229726.266</v>
      </c>
      <c r="DR47" s="49">
        <f t="shared" si="10"/>
        <v>2226011.256</v>
      </c>
      <c r="DS47" s="49">
        <f t="shared" si="10"/>
        <v>2222277.67</v>
      </c>
      <c r="DT47" s="49">
        <f t="shared" si="10"/>
        <v>2218525.416</v>
      </c>
      <c r="DU47" s="49">
        <f t="shared" si="10"/>
        <v>2214754.401</v>
      </c>
      <c r="DV47" s="49">
        <f t="shared" si="10"/>
        <v>2210964.531</v>
      </c>
      <c r="DW47" s="49">
        <f t="shared" si="10"/>
        <v>2207155.712</v>
      </c>
      <c r="DX47" s="49">
        <f t="shared" si="10"/>
        <v>2203327.848</v>
      </c>
      <c r="DY47" s="49">
        <f t="shared" si="10"/>
        <v>2199480.846</v>
      </c>
      <c r="DZ47" s="49">
        <f t="shared" si="10"/>
        <v>2195614.608</v>
      </c>
      <c r="EA47" s="49">
        <f t="shared" si="10"/>
        <v>2191729.039</v>
      </c>
      <c r="EB47" s="49">
        <f t="shared" si="10"/>
        <v>2187824.042</v>
      </c>
      <c r="EC47" s="49">
        <f t="shared" si="10"/>
        <v>2183899.52</v>
      </c>
      <c r="ED47" s="49">
        <f t="shared" si="10"/>
        <v>2179955.376</v>
      </c>
      <c r="EE47" s="49">
        <f t="shared" si="10"/>
        <v>2175991.511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213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214</v>
      </c>
      <c r="D50" s="49">
        <f>SUM(E38:P38)/Assumptions!$T64*IF(D1=Assumptions!$T68*12,1,0)</f>
        <v>0</v>
      </c>
      <c r="E50" s="49">
        <f>SUM(F38:Q38)/Assumptions!$T64*IF(E1=Assumptions!$T68*12,1,0)</f>
        <v>0</v>
      </c>
      <c r="F50" s="49">
        <f>SUM(G38:R38)/Assumptions!$T64*IF(F1=Assumptions!$T68*12,1,0)</f>
        <v>0</v>
      </c>
      <c r="G50" s="49">
        <f>SUM(H38:S38)/Assumptions!$T64*IF(G1=Assumptions!$T68*12,1,0)</f>
        <v>0</v>
      </c>
      <c r="H50" s="49">
        <f>SUM(I38:T38)/Assumptions!$T64*IF(H1=Assumptions!$T68*12,1,0)</f>
        <v>0</v>
      </c>
      <c r="I50" s="49">
        <f>SUM(J38:U38)/Assumptions!$T64*IF(I1=Assumptions!$T68*12,1,0)</f>
        <v>0</v>
      </c>
      <c r="J50" s="49">
        <f>SUM(K38:V38)/Assumptions!$T64*IF(J1=Assumptions!$T68*12,1,0)</f>
        <v>0</v>
      </c>
      <c r="K50" s="49">
        <f>SUM(L38:W38)/Assumptions!$T64*IF(K1=Assumptions!$T68*12,1,0)</f>
        <v>0</v>
      </c>
      <c r="L50" s="49">
        <f>SUM(M38:X38)/Assumptions!$T64*IF(L1=Assumptions!$T68*12,1,0)</f>
        <v>0</v>
      </c>
      <c r="M50" s="49">
        <f>SUM(N38:Y38)/Assumptions!$T64*IF(M1=Assumptions!$T68*12,1,0)</f>
        <v>0</v>
      </c>
      <c r="N50" s="49">
        <f>SUM(O38:Z38)/Assumptions!$T64*IF(N1=Assumptions!$T68*12,1,0)</f>
        <v>0</v>
      </c>
      <c r="O50" s="49">
        <f>SUM(P38:AA38)/Assumptions!$T64*IF(O1=Assumptions!$T68*12,1,0)</f>
        <v>0</v>
      </c>
      <c r="P50" s="49">
        <f>SUM(Q38:AB38)/Assumptions!$T64*IF(P1=Assumptions!$T68*12,1,0)</f>
        <v>0</v>
      </c>
      <c r="Q50" s="49">
        <f>SUM(R38:AC38)/Assumptions!$T64*IF(Q1=Assumptions!$T68*12,1,0)</f>
        <v>0</v>
      </c>
      <c r="R50" s="49">
        <f>SUM(S38:AD38)/Assumptions!$T64*IF(R1=Assumptions!$T68*12,1,0)</f>
        <v>0</v>
      </c>
      <c r="S50" s="49">
        <f>SUM(T38:AE38)/Assumptions!$T64*IF(S1=Assumptions!$T68*12,1,0)</f>
        <v>0</v>
      </c>
      <c r="T50" s="49">
        <f>SUM(U38:AF38)/Assumptions!$T64*IF(T1=Assumptions!$T68*12,1,0)</f>
        <v>0</v>
      </c>
      <c r="U50" s="49">
        <f>SUM(V38:AG38)/Assumptions!$T64*IF(U1=Assumptions!$T68*12,1,0)</f>
        <v>0</v>
      </c>
      <c r="V50" s="49">
        <f>SUM(W38:AH38)/Assumptions!$T64*IF(V1=Assumptions!$T68*12,1,0)</f>
        <v>0</v>
      </c>
      <c r="W50" s="49">
        <f>SUM(X38:AI38)/Assumptions!$T64*IF(W1=Assumptions!$T68*12,1,0)</f>
        <v>0</v>
      </c>
      <c r="X50" s="49">
        <f>SUM(Y38:AJ38)/Assumptions!$T64*IF(X1=Assumptions!$T68*12,1,0)</f>
        <v>0</v>
      </c>
      <c r="Y50" s="49">
        <f>SUM(Z38:AK38)/Assumptions!$T64*IF(Y1=Assumptions!$T68*12,1,0)</f>
        <v>0</v>
      </c>
      <c r="Z50" s="49">
        <f>SUM(AA38:AL38)/Assumptions!$T64*IF(Z1=Assumptions!$T68*12,1,0)</f>
        <v>0</v>
      </c>
      <c r="AA50" s="49">
        <f>SUM(AB38:AM38)/Assumptions!$T64*IF(AA1=Assumptions!$T68*12,1,0)</f>
        <v>0</v>
      </c>
      <c r="AB50" s="49">
        <f>SUM(AC38:AN38)/Assumptions!$T64*IF(AB1=Assumptions!$T68*12,1,0)</f>
        <v>0</v>
      </c>
      <c r="AC50" s="49">
        <f>SUM(AD38:AO38)/Assumptions!$T64*IF(AC1=Assumptions!$T68*12,1,0)</f>
        <v>0</v>
      </c>
      <c r="AD50" s="49">
        <f>SUM(AE38:AP38)/Assumptions!$T64*IF(AD1=Assumptions!$T68*12,1,0)</f>
        <v>0</v>
      </c>
      <c r="AE50" s="49">
        <f>SUM(AF38:AQ38)/Assumptions!$T64*IF(AE1=Assumptions!$T68*12,1,0)</f>
        <v>0</v>
      </c>
      <c r="AF50" s="49">
        <f>SUM(AG38:AR38)/Assumptions!$T64*IF(AF1=Assumptions!$T68*12,1,0)</f>
        <v>0</v>
      </c>
      <c r="AG50" s="49">
        <f>SUM(AH38:AS38)/Assumptions!$T64*IF(AG1=Assumptions!$T68*12,1,0)</f>
        <v>0</v>
      </c>
      <c r="AH50" s="49">
        <f>SUM(AI38:AT38)/Assumptions!$T64*IF(AH1=Assumptions!$T68*12,1,0)</f>
        <v>0</v>
      </c>
      <c r="AI50" s="49">
        <f>SUM(AJ38:AU38)/Assumptions!$T64*IF(AI1=Assumptions!$T68*12,1,0)</f>
        <v>0</v>
      </c>
      <c r="AJ50" s="49">
        <f>SUM(AK38:AV38)/Assumptions!$T64*IF(AJ1=Assumptions!$T68*12,1,0)</f>
        <v>0</v>
      </c>
      <c r="AK50" s="49">
        <f>SUM(AL38:AW38)/Assumptions!$T64*IF(AK1=Assumptions!$T68*12,1,0)</f>
        <v>0</v>
      </c>
      <c r="AL50" s="49">
        <f>SUM(AM38:AX38)/Assumptions!$T64*IF(AL1=Assumptions!$T68*12,1,0)</f>
        <v>0</v>
      </c>
      <c r="AM50" s="49">
        <f>SUM(AN38:AY38)/Assumptions!$T64*IF(AM1=Assumptions!$T68*12,1,0)</f>
        <v>0</v>
      </c>
      <c r="AN50" s="49">
        <f>SUM(AO38:AZ38)/Assumptions!$T64*IF(AN1=Assumptions!$T68*12,1,0)</f>
        <v>0</v>
      </c>
      <c r="AO50" s="49">
        <f>SUM(AP38:BA38)/Assumptions!$T64*IF(AO1=Assumptions!$T68*12,1,0)</f>
        <v>0</v>
      </c>
      <c r="AP50" s="49">
        <f>SUM(AQ38:BB38)/Assumptions!$T64*IF(AP1=Assumptions!$T68*12,1,0)</f>
        <v>0</v>
      </c>
      <c r="AQ50" s="49">
        <f>SUM(AR38:BC38)/Assumptions!$T64*IF(AQ1=Assumptions!$T68*12,1,0)</f>
        <v>0</v>
      </c>
      <c r="AR50" s="49">
        <f>SUM(AS38:BD38)/Assumptions!$T64*IF(AR1=Assumptions!$T68*12,1,0)</f>
        <v>0</v>
      </c>
      <c r="AS50" s="49">
        <f>SUM(AT38:BE38)/Assumptions!$T64*IF(AS1=Assumptions!$T68*12,1,0)</f>
        <v>0</v>
      </c>
      <c r="AT50" s="49">
        <f>SUM(AU38:BF38)/Assumptions!$T64*IF(AT1=Assumptions!$T68*12,1,0)</f>
        <v>0</v>
      </c>
      <c r="AU50" s="49">
        <f>SUM(AV38:BG38)/Assumptions!$T64*IF(AU1=Assumptions!$T68*12,1,0)</f>
        <v>0</v>
      </c>
      <c r="AV50" s="49">
        <f>SUM(AW38:BH38)/Assumptions!$T64*IF(AV1=Assumptions!$T68*12,1,0)</f>
        <v>0</v>
      </c>
      <c r="AW50" s="49">
        <f>SUM(AX38:BI38)/Assumptions!$T64*IF(AW1=Assumptions!$T68*12,1,0)</f>
        <v>0</v>
      </c>
      <c r="AX50" s="49">
        <f>SUM(AY38:BJ38)/Assumptions!$T64*IF(AX1=Assumptions!$T68*12,1,0)</f>
        <v>0</v>
      </c>
      <c r="AY50" s="49">
        <f>SUM(AZ38:BK38)/Assumptions!$T64*IF(AY1=Assumptions!$T68*12,1,0)</f>
        <v>0</v>
      </c>
      <c r="AZ50" s="49">
        <f>SUM(BA38:BL38)/Assumptions!$T64*IF(AZ1=Assumptions!$T68*12,1,0)</f>
        <v>0</v>
      </c>
      <c r="BA50" s="49">
        <f>SUM(BB38:BM38)/Assumptions!$T64*IF(BA1=Assumptions!$T68*12,1,0)</f>
        <v>0</v>
      </c>
      <c r="BB50" s="49">
        <f>SUM(BC38:BN38)/Assumptions!$T64*IF(BB1=Assumptions!$T68*12,1,0)</f>
        <v>0</v>
      </c>
      <c r="BC50" s="49">
        <f>SUM(BD38:BO38)/Assumptions!$T64*IF(BC1=Assumptions!$T68*12,1,0)</f>
        <v>0</v>
      </c>
      <c r="BD50" s="49">
        <f>SUM(BE38:BP38)/Assumptions!$T64*IF(BD1=Assumptions!$T68*12,1,0)</f>
        <v>0</v>
      </c>
      <c r="BE50" s="49">
        <f>SUM(BF38:BQ38)/Assumptions!$T64*IF(BE1=Assumptions!$T68*12,1,0)</f>
        <v>0</v>
      </c>
      <c r="BF50" s="49">
        <f>SUM(BG38:BR38)/Assumptions!$T64*IF(BF1=Assumptions!$T68*12,1,0)</f>
        <v>0</v>
      </c>
      <c r="BG50" s="49">
        <f>SUM(BH38:BS38)/Assumptions!$T64*IF(BG1=Assumptions!$T68*12,1,0)</f>
        <v>0</v>
      </c>
      <c r="BH50" s="49">
        <f>SUM(BI38:BT38)/Assumptions!$T64*IF(BH1=Assumptions!$T68*12,1,0)</f>
        <v>0</v>
      </c>
      <c r="BI50" s="49">
        <f>SUM(BJ38:BU38)/Assumptions!$T64*IF(BI1=Assumptions!$T68*12,1,0)</f>
        <v>0</v>
      </c>
      <c r="BJ50" s="49">
        <f>SUM(BK38:BV38)/Assumptions!$T64*IF(BJ1=Assumptions!$T68*12,1,0)</f>
        <v>0</v>
      </c>
      <c r="BK50" s="49">
        <f>SUM(BL38:BW38)/Assumptions!$T64*IF(BK1=Assumptions!$T68*12,1,0)</f>
        <v>0</v>
      </c>
      <c r="BL50" s="49">
        <f>SUM(BM38:BX38)/Assumptions!$T64*IF(BL1=Assumptions!$T68*12,1,0)</f>
        <v>0</v>
      </c>
      <c r="BM50" s="49">
        <f>SUM(BN38:BY38)/Assumptions!$T64*IF(BM1=Assumptions!$T68*12,1,0)</f>
        <v>0</v>
      </c>
      <c r="BN50" s="49">
        <f>SUM(BO38:BZ38)/Assumptions!$T64*IF(BN1=Assumptions!$T68*12,1,0)</f>
        <v>0</v>
      </c>
      <c r="BO50" s="49">
        <f>SUM(BP38:CA38)/Assumptions!$T64*IF(BO1=Assumptions!$T68*12,1,0)</f>
        <v>0</v>
      </c>
      <c r="BP50" s="49">
        <f>SUM(BQ38:CB38)/Assumptions!$T64*IF(BP1=Assumptions!$T68*12,1,0)</f>
        <v>0</v>
      </c>
      <c r="BQ50" s="49">
        <f>SUM(BR38:CC38)/Assumptions!$T64*IF(BQ1=Assumptions!$T68*12,1,0)</f>
        <v>0</v>
      </c>
      <c r="BR50" s="49">
        <f>SUM(BS38:CD38)/Assumptions!$T64*IF(BR1=Assumptions!$T68*12,1,0)</f>
        <v>0</v>
      </c>
      <c r="BS50" s="49">
        <f>SUM(BT38:CE38)/Assumptions!$T64*IF(BS1=Assumptions!$T68*12,1,0)</f>
        <v>0</v>
      </c>
      <c r="BT50" s="49">
        <f>SUM(BU38:CF38)/Assumptions!$T64*IF(BT1=Assumptions!$T68*12,1,0)</f>
        <v>0</v>
      </c>
      <c r="BU50" s="49">
        <f>SUM(BV38:CG38)/Assumptions!$T64*IF(BU1=Assumptions!$T68*12,1,0)</f>
        <v>0</v>
      </c>
      <c r="BV50" s="49">
        <f>SUM(BW38:CH38)/Assumptions!$T64*IF(BV1=Assumptions!$T68*12,1,0)</f>
        <v>0</v>
      </c>
      <c r="BW50" s="49">
        <f>SUM(BX38:CI38)/Assumptions!$T64*IF(BW1=Assumptions!$T68*12,1,0)</f>
        <v>0</v>
      </c>
      <c r="BX50" s="49">
        <f>SUM(BY38:CJ38)/Assumptions!$T64*IF(BX1=Assumptions!$T68*12,1,0)</f>
        <v>0</v>
      </c>
      <c r="BY50" s="49">
        <f>SUM(BZ38:CK38)/Assumptions!$T64*IF(BY1=Assumptions!$T68*12,1,0)</f>
        <v>0</v>
      </c>
      <c r="BZ50" s="49">
        <f>SUM(CA38:CL38)/Assumptions!$T64*IF(BZ1=Assumptions!$T68*12,1,0)</f>
        <v>0</v>
      </c>
      <c r="CA50" s="49">
        <f>SUM(CB38:CM38)/Assumptions!$T64*IF(CA1=Assumptions!$T68*12,1,0)</f>
        <v>0</v>
      </c>
      <c r="CB50" s="49">
        <f>SUM(CC38:CN38)/Assumptions!$T64*IF(CB1=Assumptions!$T68*12,1,0)</f>
        <v>0</v>
      </c>
      <c r="CC50" s="49">
        <f>SUM(CD38:CO38)/Assumptions!$T64*IF(CC1=Assumptions!$T68*12,1,0)</f>
        <v>0</v>
      </c>
      <c r="CD50" s="49">
        <f>SUM(CE38:CP38)/Assumptions!$T64*IF(CD1=Assumptions!$T68*12,1,0)</f>
        <v>0</v>
      </c>
      <c r="CE50" s="49">
        <f>SUM(CF38:CQ38)/Assumptions!$T64*IF(CE1=Assumptions!$T68*12,1,0)</f>
        <v>0</v>
      </c>
      <c r="CF50" s="49">
        <f>SUM(CG38:CR38)/Assumptions!$T64*IF(CF1=Assumptions!$T68*12,1,0)</f>
        <v>0</v>
      </c>
      <c r="CG50" s="49">
        <f>SUM(CH38:CS38)/Assumptions!$T64*IF(CG1=Assumptions!$T68*12,1,0)</f>
        <v>0</v>
      </c>
      <c r="CH50" s="49">
        <f>SUM(CI38:CT38)/Assumptions!$T64*IF(CH1=Assumptions!$T68*12,1,0)</f>
        <v>0</v>
      </c>
      <c r="CI50" s="49">
        <f>SUM(CJ38:CU38)/Assumptions!$T64*IF(CI1=Assumptions!$T68*12,1,0)</f>
        <v>0</v>
      </c>
      <c r="CJ50" s="49">
        <f>SUM(CK38:CV38)/Assumptions!$T64*IF(CJ1=Assumptions!$T68*12,1,0)</f>
        <v>0</v>
      </c>
      <c r="CK50" s="49">
        <f>SUM(CL38:CW38)/Assumptions!$T64*IF(CK1=Assumptions!$T68*12,1,0)</f>
        <v>0</v>
      </c>
      <c r="CL50" s="49">
        <f>SUM(CM38:CX38)/Assumptions!$T64*IF(CL1=Assumptions!$T68*12,1,0)</f>
        <v>0</v>
      </c>
      <c r="CM50" s="49">
        <f>SUM(CN38:CY38)/Assumptions!$T64*IF(CM1=Assumptions!$T68*12,1,0)</f>
        <v>0</v>
      </c>
      <c r="CN50" s="49">
        <f>SUM(CO38:CZ38)/Assumptions!$T64*IF(CN1=Assumptions!$T68*12,1,0)</f>
        <v>0</v>
      </c>
      <c r="CO50" s="49">
        <f>SUM(CP38:DA38)/Assumptions!$T64*IF(CO1=Assumptions!$T68*12,1,0)</f>
        <v>0</v>
      </c>
      <c r="CP50" s="49">
        <f>SUM(CQ38:DB38)/Assumptions!$T64*IF(CP1=Assumptions!$T68*12,1,0)</f>
        <v>0</v>
      </c>
      <c r="CQ50" s="49">
        <f>SUM(CR38:DC38)/Assumptions!$T64*IF(CQ1=Assumptions!$T68*12,1,0)</f>
        <v>0</v>
      </c>
      <c r="CR50" s="49">
        <f>SUM(CS38:DD38)/Assumptions!$T64*IF(CR1=Assumptions!$T68*12,1,0)</f>
        <v>0</v>
      </c>
      <c r="CS50" s="49">
        <f>SUM(CT38:DE38)/Assumptions!$T64*IF(CS1=Assumptions!$T68*12,1,0)</f>
        <v>0</v>
      </c>
      <c r="CT50" s="49">
        <f>SUM(CU38:DF38)/Assumptions!$T64*IF(CT1=Assumptions!$T68*12,1,0)</f>
        <v>0</v>
      </c>
      <c r="CU50" s="49">
        <f>SUM(CV38:DG38)/Assumptions!$T64*IF(CU1=Assumptions!$T68*12,1,0)</f>
        <v>0</v>
      </c>
      <c r="CV50" s="49">
        <f>SUM(CW38:DH38)/Assumptions!$T64*IF(CV1=Assumptions!$T68*12,1,0)</f>
        <v>0</v>
      </c>
      <c r="CW50" s="49">
        <f>SUM(CX38:DI38)/Assumptions!$T64*IF(CW1=Assumptions!$T68*12,1,0)</f>
        <v>0</v>
      </c>
      <c r="CX50" s="49">
        <f>SUM(CY38:DJ38)/Assumptions!$T64*IF(CX1=Assumptions!$T68*12,1,0)</f>
        <v>0</v>
      </c>
      <c r="CY50" s="49">
        <f>SUM(CZ38:DK38)/Assumptions!$T64*IF(CY1=Assumptions!$T68*12,1,0)</f>
        <v>0</v>
      </c>
      <c r="CZ50" s="49">
        <f>SUM(DA38:DL38)/Assumptions!$T64*IF(CZ1=Assumptions!$T68*12,1,0)</f>
        <v>0</v>
      </c>
      <c r="DA50" s="49">
        <f>SUM(DB38:DM38)/Assumptions!$T64*IF(DA1=Assumptions!$T68*12,1,0)</f>
        <v>0</v>
      </c>
      <c r="DB50" s="49">
        <f>SUM(DC38:DN38)/Assumptions!$T64*IF(DB1=Assumptions!$T68*12,1,0)</f>
        <v>0</v>
      </c>
      <c r="DC50" s="49">
        <f>SUM(DD38:DO38)/Assumptions!$T64*IF(DC1=Assumptions!$T68*12,1,0)</f>
        <v>0</v>
      </c>
      <c r="DD50" s="49">
        <f>SUM(DE38:DP38)/Assumptions!$T64*IF(DD1=Assumptions!$T68*12,1,0)</f>
        <v>0</v>
      </c>
      <c r="DE50" s="49">
        <f>SUM(DF38:DQ38)/Assumptions!$T64*IF(DE1=Assumptions!$T68*12,1,0)</f>
        <v>0</v>
      </c>
      <c r="DF50" s="49">
        <f>SUM(DG38:DR38)/Assumptions!$T64*IF(DF1=Assumptions!$T68*12,1,0)</f>
        <v>0</v>
      </c>
      <c r="DG50" s="49">
        <f>SUM(DH38:DS38)/Assumptions!$T64*IF(DG1=Assumptions!$T68*12,1,0)</f>
        <v>0</v>
      </c>
      <c r="DH50" s="49">
        <f>SUM(DI38:DT38)/Assumptions!$T64*IF(DH1=Assumptions!$T68*12,1,0)</f>
        <v>0</v>
      </c>
      <c r="DI50" s="49">
        <f>SUM(DJ38:DU38)/Assumptions!$T64*IF(DI1=Assumptions!$T68*12,1,0)</f>
        <v>0</v>
      </c>
      <c r="DJ50" s="49">
        <f>SUM(DK38:DV38)/Assumptions!$T64*IF(DJ1=Assumptions!$T68*12,1,0)</f>
        <v>0</v>
      </c>
      <c r="DK50" s="49">
        <f>SUM(DL38:DW38)/Assumptions!$T64*IF(DK1=Assumptions!$T68*12,1,0)</f>
        <v>0</v>
      </c>
      <c r="DL50" s="49">
        <f>SUM(DM38:DX38)/Assumptions!$T64*IF(DL1=Assumptions!$T68*12,1,0)</f>
        <v>0</v>
      </c>
      <c r="DM50" s="49">
        <f>SUM(DN38:DY38)/Assumptions!$T64*IF(DM1=Assumptions!$T68*12,1,0)</f>
        <v>0</v>
      </c>
      <c r="DN50" s="49">
        <f>SUM(DO38:DZ38)/Assumptions!$T64*IF(DN1=Assumptions!$T68*12,1,0)</f>
        <v>0</v>
      </c>
      <c r="DO50" s="49">
        <f>SUM(DP38:EA38)/Assumptions!$T64*IF(DO1=Assumptions!$T68*12,1,0)</f>
        <v>0</v>
      </c>
      <c r="DP50" s="49">
        <f>SUM(DQ38:EB38)/Assumptions!$T64*IF(DP1=Assumptions!$T68*12,1,0)</f>
        <v>0</v>
      </c>
      <c r="DQ50" s="49">
        <f>SUM(DR38:EC38)/Assumptions!$T64*IF(DQ1=Assumptions!$T68*12,1,0)</f>
        <v>0</v>
      </c>
      <c r="DR50" s="49">
        <f>SUM(DS38:ED38)/Assumptions!$T64*IF(DR1=Assumptions!$T68*12,1,0)</f>
        <v>0</v>
      </c>
      <c r="DS50" s="49">
        <f>SUM(DT38:EE38)/Assumptions!$T64*IF(DS1=Assumptions!$T68*12,1,0)</f>
        <v>5509526.294</v>
      </c>
      <c r="DT50" s="49">
        <f>SUM(DU38:EF38)/Assumptions!$T64*IF(DT1=Assumptions!$T68*12,1,0)</f>
        <v>0</v>
      </c>
      <c r="DU50" s="49">
        <f>SUM(DV38:EG38)/Assumptions!$T64*IF(DU1=Assumptions!$T68*12,1,0)</f>
        <v>0</v>
      </c>
      <c r="DV50" s="49">
        <f>SUM(DW38:EH38)/Assumptions!$T64*IF(DV1=Assumptions!$T68*12,1,0)</f>
        <v>0</v>
      </c>
      <c r="DW50" s="49">
        <f>SUM(DX38:EI38)/Assumptions!$T64*IF(DW1=Assumptions!$T68*12,1,0)</f>
        <v>0</v>
      </c>
      <c r="DX50" s="49">
        <f>SUM(DY38:EJ38)/Assumptions!$T64*IF(DX1=Assumptions!$T68*12,1,0)</f>
        <v>0</v>
      </c>
      <c r="DY50" s="49">
        <f>SUM(DZ38:EK38)/Assumptions!$T64*IF(DY1=Assumptions!$T68*12,1,0)</f>
        <v>0</v>
      </c>
      <c r="DZ50" s="49">
        <f>SUM(EA38:EL38)/Assumptions!$T64*IF(DZ1=Assumptions!$T68*12,1,0)</f>
        <v>0</v>
      </c>
      <c r="EA50" s="49">
        <f>SUM(EB38:EM38)/Assumptions!$T64*IF(EA1=Assumptions!$T68*12,1,0)</f>
        <v>0</v>
      </c>
      <c r="EB50" s="49">
        <f>SUM(EC38:EN38)/Assumptions!$T64*IF(EB1=Assumptions!$T68*12,1,0)</f>
        <v>0</v>
      </c>
      <c r="EC50" s="49">
        <f>SUM(ED38:EO38)/Assumptions!$T64*IF(EC1=Assumptions!$T68*12,1,0)</f>
        <v>0</v>
      </c>
      <c r="ED50" s="49">
        <f>SUM(EE38:EP38)/Assumptions!$T64*IF(ED1=Assumptions!$T68*12,1,0)</f>
        <v>0</v>
      </c>
      <c r="EE50" s="49">
        <f>SUM(EF38:EQ38)/Assumptions!$T64*IF(EE1=Assumptions!$T68*12,1,0)</f>
        <v>0</v>
      </c>
    </row>
    <row r="51" ht="15.75" customHeight="1">
      <c r="A51" s="1"/>
      <c r="B51" s="1"/>
      <c r="C51" s="1" t="s">
        <v>136</v>
      </c>
      <c r="D51" s="49">
        <f>-D50*Assumptions!$T65</f>
        <v>0</v>
      </c>
      <c r="E51" s="49">
        <f>-E50*Assumptions!$T65</f>
        <v>0</v>
      </c>
      <c r="F51" s="49">
        <f>-F50*Assumptions!$T65</f>
        <v>0</v>
      </c>
      <c r="G51" s="49">
        <f>-G50*Assumptions!$T65</f>
        <v>0</v>
      </c>
      <c r="H51" s="49">
        <f>-H50*Assumptions!$T65</f>
        <v>0</v>
      </c>
      <c r="I51" s="49">
        <f>-I50*Assumptions!$T65</f>
        <v>0</v>
      </c>
      <c r="J51" s="49">
        <f>-J50*Assumptions!$T65</f>
        <v>0</v>
      </c>
      <c r="K51" s="49">
        <f>-K50*Assumptions!$T65</f>
        <v>0</v>
      </c>
      <c r="L51" s="49">
        <f>-L50*Assumptions!$T65</f>
        <v>0</v>
      </c>
      <c r="M51" s="49">
        <f>-M50*Assumptions!$T65</f>
        <v>0</v>
      </c>
      <c r="N51" s="49">
        <f>-N50*Assumptions!$T65</f>
        <v>0</v>
      </c>
      <c r="O51" s="49">
        <f>-O50*Assumptions!$T65</f>
        <v>0</v>
      </c>
      <c r="P51" s="49">
        <f>-P50*Assumptions!$T65</f>
        <v>0</v>
      </c>
      <c r="Q51" s="49">
        <f>-Q50*Assumptions!$T65</f>
        <v>0</v>
      </c>
      <c r="R51" s="49">
        <f>-R50*Assumptions!$T65</f>
        <v>0</v>
      </c>
      <c r="S51" s="49">
        <f>-S50*Assumptions!$T65</f>
        <v>0</v>
      </c>
      <c r="T51" s="49">
        <f>-T50*Assumptions!$T65</f>
        <v>0</v>
      </c>
      <c r="U51" s="49">
        <f>-U50*Assumptions!$T65</f>
        <v>0</v>
      </c>
      <c r="V51" s="49">
        <f>-V50*Assumptions!$T65</f>
        <v>0</v>
      </c>
      <c r="W51" s="49">
        <f>-W50*Assumptions!$T65</f>
        <v>0</v>
      </c>
      <c r="X51" s="49">
        <f>-X50*Assumptions!$T65</f>
        <v>0</v>
      </c>
      <c r="Y51" s="49">
        <f>-Y50*Assumptions!$T65</f>
        <v>0</v>
      </c>
      <c r="Z51" s="49">
        <f>-Z50*Assumptions!$T65</f>
        <v>0</v>
      </c>
      <c r="AA51" s="49">
        <f>-AA50*Assumptions!$T65</f>
        <v>0</v>
      </c>
      <c r="AB51" s="49">
        <f>-AB50*Assumptions!$T65</f>
        <v>0</v>
      </c>
      <c r="AC51" s="49">
        <f>-AC50*Assumptions!$T65</f>
        <v>0</v>
      </c>
      <c r="AD51" s="49">
        <f>-AD50*Assumptions!$T65</f>
        <v>0</v>
      </c>
      <c r="AE51" s="49">
        <f>-AE50*Assumptions!$T65</f>
        <v>0</v>
      </c>
      <c r="AF51" s="49">
        <f>-AF50*Assumptions!$T65</f>
        <v>0</v>
      </c>
      <c r="AG51" s="49">
        <f>-AG50*Assumptions!$T65</f>
        <v>0</v>
      </c>
      <c r="AH51" s="49">
        <f>-AH50*Assumptions!$T65</f>
        <v>0</v>
      </c>
      <c r="AI51" s="49">
        <f>-AI50*Assumptions!$T65</f>
        <v>0</v>
      </c>
      <c r="AJ51" s="49">
        <f>-AJ50*Assumptions!$T65</f>
        <v>0</v>
      </c>
      <c r="AK51" s="49">
        <f>-AK50*Assumptions!$T65</f>
        <v>0</v>
      </c>
      <c r="AL51" s="49">
        <f>-AL50*Assumptions!$T65</f>
        <v>0</v>
      </c>
      <c r="AM51" s="49">
        <f>-AM50*Assumptions!$T65</f>
        <v>0</v>
      </c>
      <c r="AN51" s="49">
        <f>-AN50*Assumptions!$T65</f>
        <v>0</v>
      </c>
      <c r="AO51" s="49">
        <f>-AO50*Assumptions!$T65</f>
        <v>0</v>
      </c>
      <c r="AP51" s="49">
        <f>-AP50*Assumptions!$T65</f>
        <v>0</v>
      </c>
      <c r="AQ51" s="49">
        <f>-AQ50*Assumptions!$T65</f>
        <v>0</v>
      </c>
      <c r="AR51" s="49">
        <f>-AR50*Assumptions!$T65</f>
        <v>0</v>
      </c>
      <c r="AS51" s="49">
        <f>-AS50*Assumptions!$T65</f>
        <v>0</v>
      </c>
      <c r="AT51" s="49">
        <f>-AT50*Assumptions!$T65</f>
        <v>0</v>
      </c>
      <c r="AU51" s="49">
        <f>-AU50*Assumptions!$T65</f>
        <v>0</v>
      </c>
      <c r="AV51" s="49">
        <f>-AV50*Assumptions!$T65</f>
        <v>0</v>
      </c>
      <c r="AW51" s="49">
        <f>-AW50*Assumptions!$T65</f>
        <v>0</v>
      </c>
      <c r="AX51" s="49">
        <f>-AX50*Assumptions!$T65</f>
        <v>0</v>
      </c>
      <c r="AY51" s="49">
        <f>-AY50*Assumptions!$T65</f>
        <v>0</v>
      </c>
      <c r="AZ51" s="49">
        <f>-AZ50*Assumptions!$T65</f>
        <v>0</v>
      </c>
      <c r="BA51" s="49">
        <f>-BA50*Assumptions!$T65</f>
        <v>0</v>
      </c>
      <c r="BB51" s="49">
        <f>-BB50*Assumptions!$T65</f>
        <v>0</v>
      </c>
      <c r="BC51" s="49">
        <f>-BC50*Assumptions!$T65</f>
        <v>0</v>
      </c>
      <c r="BD51" s="49">
        <f>-BD50*Assumptions!$T65</f>
        <v>0</v>
      </c>
      <c r="BE51" s="49">
        <f>-BE50*Assumptions!$T65</f>
        <v>0</v>
      </c>
      <c r="BF51" s="49">
        <f>-BF50*Assumptions!$T65</f>
        <v>0</v>
      </c>
      <c r="BG51" s="49">
        <f>-BG50*Assumptions!$T65</f>
        <v>0</v>
      </c>
      <c r="BH51" s="49">
        <f>-BH50*Assumptions!$T65</f>
        <v>0</v>
      </c>
      <c r="BI51" s="49">
        <f>-BI50*Assumptions!$T65</f>
        <v>0</v>
      </c>
      <c r="BJ51" s="49">
        <f>-BJ50*Assumptions!$T65</f>
        <v>0</v>
      </c>
      <c r="BK51" s="49">
        <f>-BK50*Assumptions!$T65</f>
        <v>0</v>
      </c>
      <c r="BL51" s="49">
        <f>-BL50*Assumptions!$T65</f>
        <v>0</v>
      </c>
      <c r="BM51" s="49">
        <f>-BM50*Assumptions!$T65</f>
        <v>0</v>
      </c>
      <c r="BN51" s="49">
        <f>-BN50*Assumptions!$T65</f>
        <v>0</v>
      </c>
      <c r="BO51" s="49">
        <f>-BO50*Assumptions!$T65</f>
        <v>0</v>
      </c>
      <c r="BP51" s="49">
        <f>-BP50*Assumptions!$T65</f>
        <v>0</v>
      </c>
      <c r="BQ51" s="49">
        <f>-BQ50*Assumptions!$T65</f>
        <v>0</v>
      </c>
      <c r="BR51" s="49">
        <f>-BR50*Assumptions!$T65</f>
        <v>0</v>
      </c>
      <c r="BS51" s="49">
        <f>-BS50*Assumptions!$T65</f>
        <v>0</v>
      </c>
      <c r="BT51" s="49">
        <f>-BT50*Assumptions!$T65</f>
        <v>0</v>
      </c>
      <c r="BU51" s="49">
        <f>-BU50*Assumptions!$T65</f>
        <v>0</v>
      </c>
      <c r="BV51" s="49">
        <f>-BV50*Assumptions!$T65</f>
        <v>0</v>
      </c>
      <c r="BW51" s="49">
        <f>-BW50*Assumptions!$T65</f>
        <v>0</v>
      </c>
      <c r="BX51" s="49">
        <f>-BX50*Assumptions!$T65</f>
        <v>0</v>
      </c>
      <c r="BY51" s="49">
        <f>-BY50*Assumptions!$T65</f>
        <v>0</v>
      </c>
      <c r="BZ51" s="49">
        <f>-BZ50*Assumptions!$T65</f>
        <v>0</v>
      </c>
      <c r="CA51" s="49">
        <f>-CA50*Assumptions!$T65</f>
        <v>0</v>
      </c>
      <c r="CB51" s="49">
        <f>-CB50*Assumptions!$T65</f>
        <v>0</v>
      </c>
      <c r="CC51" s="49">
        <f>-CC50*Assumptions!$T65</f>
        <v>0</v>
      </c>
      <c r="CD51" s="49">
        <f>-CD50*Assumptions!$T65</f>
        <v>0</v>
      </c>
      <c r="CE51" s="49">
        <f>-CE50*Assumptions!$T65</f>
        <v>0</v>
      </c>
      <c r="CF51" s="49">
        <f>-CF50*Assumptions!$T65</f>
        <v>0</v>
      </c>
      <c r="CG51" s="49">
        <f>-CG50*Assumptions!$T65</f>
        <v>0</v>
      </c>
      <c r="CH51" s="49">
        <f>-CH50*Assumptions!$T65</f>
        <v>0</v>
      </c>
      <c r="CI51" s="49">
        <f>-CI50*Assumptions!$T65</f>
        <v>0</v>
      </c>
      <c r="CJ51" s="49">
        <f>-CJ50*Assumptions!$T65</f>
        <v>0</v>
      </c>
      <c r="CK51" s="49">
        <f>-CK50*Assumptions!$T65</f>
        <v>0</v>
      </c>
      <c r="CL51" s="49">
        <f>-CL50*Assumptions!$T65</f>
        <v>0</v>
      </c>
      <c r="CM51" s="49">
        <f>-CM50*Assumptions!$T65</f>
        <v>0</v>
      </c>
      <c r="CN51" s="49">
        <f>-CN50*Assumptions!$T65</f>
        <v>0</v>
      </c>
      <c r="CO51" s="49">
        <f>-CO50*Assumptions!$T65</f>
        <v>0</v>
      </c>
      <c r="CP51" s="49">
        <f>-CP50*Assumptions!$T65</f>
        <v>0</v>
      </c>
      <c r="CQ51" s="49">
        <f>-CQ50*Assumptions!$T65</f>
        <v>0</v>
      </c>
      <c r="CR51" s="49">
        <f>-CR50*Assumptions!$T65</f>
        <v>0</v>
      </c>
      <c r="CS51" s="49">
        <f>-CS50*Assumptions!$T65</f>
        <v>0</v>
      </c>
      <c r="CT51" s="49">
        <f>-CT50*Assumptions!$T65</f>
        <v>0</v>
      </c>
      <c r="CU51" s="49">
        <f>-CU50*Assumptions!$T65</f>
        <v>0</v>
      </c>
      <c r="CV51" s="49">
        <f>-CV50*Assumptions!$T65</f>
        <v>0</v>
      </c>
      <c r="CW51" s="49">
        <f>-CW50*Assumptions!$T65</f>
        <v>0</v>
      </c>
      <c r="CX51" s="49">
        <f>-CX50*Assumptions!$T65</f>
        <v>0</v>
      </c>
      <c r="CY51" s="49">
        <f>-CY50*Assumptions!$T65</f>
        <v>0</v>
      </c>
      <c r="CZ51" s="49">
        <f>-CZ50*Assumptions!$T65</f>
        <v>0</v>
      </c>
      <c r="DA51" s="49">
        <f>-DA50*Assumptions!$T65</f>
        <v>0</v>
      </c>
      <c r="DB51" s="49">
        <f>-DB50*Assumptions!$T65</f>
        <v>0</v>
      </c>
      <c r="DC51" s="49">
        <f>-DC50*Assumptions!$T65</f>
        <v>0</v>
      </c>
      <c r="DD51" s="49">
        <f>-DD50*Assumptions!$T65</f>
        <v>0</v>
      </c>
      <c r="DE51" s="49">
        <f>-DE50*Assumptions!$T65</f>
        <v>0</v>
      </c>
      <c r="DF51" s="49">
        <f>-DF50*Assumptions!$T65</f>
        <v>0</v>
      </c>
      <c r="DG51" s="49">
        <f>-DG50*Assumptions!$T65</f>
        <v>0</v>
      </c>
      <c r="DH51" s="49">
        <f>-DH50*Assumptions!$T65</f>
        <v>0</v>
      </c>
      <c r="DI51" s="49">
        <f>-DI50*Assumptions!$T65</f>
        <v>0</v>
      </c>
      <c r="DJ51" s="49">
        <f>-DJ50*Assumptions!$T65</f>
        <v>0</v>
      </c>
      <c r="DK51" s="49">
        <f>-DK50*Assumptions!$T65</f>
        <v>0</v>
      </c>
      <c r="DL51" s="49">
        <f>-DL50*Assumptions!$T65</f>
        <v>0</v>
      </c>
      <c r="DM51" s="49">
        <f>-DM50*Assumptions!$T65</f>
        <v>0</v>
      </c>
      <c r="DN51" s="49">
        <f>-DN50*Assumptions!$T65</f>
        <v>0</v>
      </c>
      <c r="DO51" s="49">
        <f>-DO50*Assumptions!$T65</f>
        <v>0</v>
      </c>
      <c r="DP51" s="49">
        <f>-DP50*Assumptions!$T65</f>
        <v>0</v>
      </c>
      <c r="DQ51" s="49">
        <f>-DQ50*Assumptions!$T65</f>
        <v>0</v>
      </c>
      <c r="DR51" s="49">
        <f>-DR50*Assumptions!$T65</f>
        <v>0</v>
      </c>
      <c r="DS51" s="49">
        <f>-DS50*Assumptions!$T65</f>
        <v>-110190.5259</v>
      </c>
      <c r="DT51" s="49">
        <f>-DT50*Assumptions!$T65</f>
        <v>0</v>
      </c>
      <c r="DU51" s="49">
        <f>-DU50*Assumptions!$T65</f>
        <v>0</v>
      </c>
      <c r="DV51" s="49">
        <f>-DV50*Assumptions!$T65</f>
        <v>0</v>
      </c>
      <c r="DW51" s="49">
        <f>-DW50*Assumptions!$T65</f>
        <v>0</v>
      </c>
      <c r="DX51" s="49">
        <f>-DX50*Assumptions!$T65</f>
        <v>0</v>
      </c>
      <c r="DY51" s="49">
        <f>-DY50*Assumptions!$T65</f>
        <v>0</v>
      </c>
      <c r="DZ51" s="49">
        <f>-DZ50*Assumptions!$T65</f>
        <v>0</v>
      </c>
      <c r="EA51" s="49">
        <f>-EA50*Assumptions!$T65</f>
        <v>0</v>
      </c>
      <c r="EB51" s="49">
        <f>-EB50*Assumptions!$T65</f>
        <v>0</v>
      </c>
      <c r="EC51" s="49">
        <f>-EC50*Assumptions!$T65</f>
        <v>0</v>
      </c>
      <c r="ED51" s="49">
        <f>-ED50*Assumptions!$T65</f>
        <v>0</v>
      </c>
      <c r="EE51" s="49">
        <f>-EE50*Assumptions!$T65</f>
        <v>0</v>
      </c>
    </row>
    <row r="52" ht="15.75" customHeight="1">
      <c r="A52" s="1"/>
      <c r="B52" s="21"/>
      <c r="C52" s="21" t="s">
        <v>215</v>
      </c>
      <c r="D52" s="205">
        <f t="shared" ref="D52:EE52" si="11">-D47*IF(D50=0,0,1)</f>
        <v>0</v>
      </c>
      <c r="E52" s="205">
        <f t="shared" si="11"/>
        <v>0</v>
      </c>
      <c r="F52" s="205">
        <f t="shared" si="11"/>
        <v>0</v>
      </c>
      <c r="G52" s="205">
        <f t="shared" si="11"/>
        <v>0</v>
      </c>
      <c r="H52" s="205">
        <f t="shared" si="11"/>
        <v>0</v>
      </c>
      <c r="I52" s="205">
        <f t="shared" si="11"/>
        <v>0</v>
      </c>
      <c r="J52" s="205">
        <f t="shared" si="11"/>
        <v>0</v>
      </c>
      <c r="K52" s="205">
        <f t="shared" si="11"/>
        <v>0</v>
      </c>
      <c r="L52" s="205">
        <f t="shared" si="11"/>
        <v>0</v>
      </c>
      <c r="M52" s="205">
        <f t="shared" si="11"/>
        <v>0</v>
      </c>
      <c r="N52" s="205">
        <f t="shared" si="11"/>
        <v>0</v>
      </c>
      <c r="O52" s="205">
        <f t="shared" si="11"/>
        <v>0</v>
      </c>
      <c r="P52" s="205">
        <f t="shared" si="11"/>
        <v>0</v>
      </c>
      <c r="Q52" s="205">
        <f t="shared" si="11"/>
        <v>0</v>
      </c>
      <c r="R52" s="205">
        <f t="shared" si="11"/>
        <v>0</v>
      </c>
      <c r="S52" s="205">
        <f t="shared" si="11"/>
        <v>0</v>
      </c>
      <c r="T52" s="205">
        <f t="shared" si="11"/>
        <v>0</v>
      </c>
      <c r="U52" s="205">
        <f t="shared" si="11"/>
        <v>0</v>
      </c>
      <c r="V52" s="205">
        <f t="shared" si="11"/>
        <v>0</v>
      </c>
      <c r="W52" s="205">
        <f t="shared" si="11"/>
        <v>0</v>
      </c>
      <c r="X52" s="205">
        <f t="shared" si="11"/>
        <v>0</v>
      </c>
      <c r="Y52" s="205">
        <f t="shared" si="11"/>
        <v>0</v>
      </c>
      <c r="Z52" s="205">
        <f t="shared" si="11"/>
        <v>0</v>
      </c>
      <c r="AA52" s="205">
        <f t="shared" si="11"/>
        <v>0</v>
      </c>
      <c r="AB52" s="205">
        <f t="shared" si="11"/>
        <v>0</v>
      </c>
      <c r="AC52" s="205">
        <f t="shared" si="11"/>
        <v>0</v>
      </c>
      <c r="AD52" s="205">
        <f t="shared" si="11"/>
        <v>0</v>
      </c>
      <c r="AE52" s="205">
        <f t="shared" si="11"/>
        <v>0</v>
      </c>
      <c r="AF52" s="205">
        <f t="shared" si="11"/>
        <v>0</v>
      </c>
      <c r="AG52" s="205">
        <f t="shared" si="11"/>
        <v>0</v>
      </c>
      <c r="AH52" s="205">
        <f t="shared" si="11"/>
        <v>0</v>
      </c>
      <c r="AI52" s="205">
        <f t="shared" si="11"/>
        <v>0</v>
      </c>
      <c r="AJ52" s="205">
        <f t="shared" si="11"/>
        <v>0</v>
      </c>
      <c r="AK52" s="205">
        <f t="shared" si="11"/>
        <v>0</v>
      </c>
      <c r="AL52" s="205">
        <f t="shared" si="11"/>
        <v>0</v>
      </c>
      <c r="AM52" s="205">
        <f t="shared" si="11"/>
        <v>0</v>
      </c>
      <c r="AN52" s="205">
        <f t="shared" si="11"/>
        <v>0</v>
      </c>
      <c r="AO52" s="205">
        <f t="shared" si="11"/>
        <v>0</v>
      </c>
      <c r="AP52" s="205">
        <f t="shared" si="11"/>
        <v>0</v>
      </c>
      <c r="AQ52" s="205">
        <f t="shared" si="11"/>
        <v>0</v>
      </c>
      <c r="AR52" s="205">
        <f t="shared" si="11"/>
        <v>0</v>
      </c>
      <c r="AS52" s="205">
        <f t="shared" si="11"/>
        <v>0</v>
      </c>
      <c r="AT52" s="205">
        <f t="shared" si="11"/>
        <v>0</v>
      </c>
      <c r="AU52" s="205">
        <f t="shared" si="11"/>
        <v>0</v>
      </c>
      <c r="AV52" s="205">
        <f t="shared" si="11"/>
        <v>0</v>
      </c>
      <c r="AW52" s="205">
        <f t="shared" si="11"/>
        <v>0</v>
      </c>
      <c r="AX52" s="205">
        <f t="shared" si="11"/>
        <v>0</v>
      </c>
      <c r="AY52" s="205">
        <f t="shared" si="11"/>
        <v>0</v>
      </c>
      <c r="AZ52" s="205">
        <f t="shared" si="11"/>
        <v>0</v>
      </c>
      <c r="BA52" s="205">
        <f t="shared" si="11"/>
        <v>0</v>
      </c>
      <c r="BB52" s="205">
        <f t="shared" si="11"/>
        <v>0</v>
      </c>
      <c r="BC52" s="205">
        <f t="shared" si="11"/>
        <v>0</v>
      </c>
      <c r="BD52" s="205">
        <f t="shared" si="11"/>
        <v>0</v>
      </c>
      <c r="BE52" s="205">
        <f t="shared" si="11"/>
        <v>0</v>
      </c>
      <c r="BF52" s="205">
        <f t="shared" si="11"/>
        <v>0</v>
      </c>
      <c r="BG52" s="205">
        <f t="shared" si="11"/>
        <v>0</v>
      </c>
      <c r="BH52" s="205">
        <f t="shared" si="11"/>
        <v>0</v>
      </c>
      <c r="BI52" s="205">
        <f t="shared" si="11"/>
        <v>0</v>
      </c>
      <c r="BJ52" s="205">
        <f t="shared" si="11"/>
        <v>0</v>
      </c>
      <c r="BK52" s="205">
        <f t="shared" si="11"/>
        <v>0</v>
      </c>
      <c r="BL52" s="205">
        <f t="shared" si="11"/>
        <v>0</v>
      </c>
      <c r="BM52" s="205">
        <f t="shared" si="11"/>
        <v>0</v>
      </c>
      <c r="BN52" s="205">
        <f t="shared" si="11"/>
        <v>0</v>
      </c>
      <c r="BO52" s="205">
        <f t="shared" si="11"/>
        <v>0</v>
      </c>
      <c r="BP52" s="205">
        <f t="shared" si="11"/>
        <v>0</v>
      </c>
      <c r="BQ52" s="205">
        <f t="shared" si="11"/>
        <v>0</v>
      </c>
      <c r="BR52" s="205">
        <f t="shared" si="11"/>
        <v>0</v>
      </c>
      <c r="BS52" s="205">
        <f t="shared" si="11"/>
        <v>0</v>
      </c>
      <c r="BT52" s="205">
        <f t="shared" si="11"/>
        <v>0</v>
      </c>
      <c r="BU52" s="205">
        <f t="shared" si="11"/>
        <v>0</v>
      </c>
      <c r="BV52" s="205">
        <f t="shared" si="11"/>
        <v>0</v>
      </c>
      <c r="BW52" s="205">
        <f t="shared" si="11"/>
        <v>0</v>
      </c>
      <c r="BX52" s="205">
        <f t="shared" si="11"/>
        <v>0</v>
      </c>
      <c r="BY52" s="205">
        <f t="shared" si="11"/>
        <v>0</v>
      </c>
      <c r="BZ52" s="205">
        <f t="shared" si="11"/>
        <v>0</v>
      </c>
      <c r="CA52" s="205">
        <f t="shared" si="11"/>
        <v>0</v>
      </c>
      <c r="CB52" s="205">
        <f t="shared" si="11"/>
        <v>0</v>
      </c>
      <c r="CC52" s="205">
        <f t="shared" si="11"/>
        <v>0</v>
      </c>
      <c r="CD52" s="205">
        <f t="shared" si="11"/>
        <v>0</v>
      </c>
      <c r="CE52" s="205">
        <f t="shared" si="11"/>
        <v>0</v>
      </c>
      <c r="CF52" s="205">
        <f t="shared" si="11"/>
        <v>0</v>
      </c>
      <c r="CG52" s="205">
        <f t="shared" si="11"/>
        <v>0</v>
      </c>
      <c r="CH52" s="205">
        <f t="shared" si="11"/>
        <v>0</v>
      </c>
      <c r="CI52" s="205">
        <f t="shared" si="11"/>
        <v>0</v>
      </c>
      <c r="CJ52" s="205">
        <f t="shared" si="11"/>
        <v>0</v>
      </c>
      <c r="CK52" s="205">
        <f t="shared" si="11"/>
        <v>0</v>
      </c>
      <c r="CL52" s="205">
        <f t="shared" si="11"/>
        <v>0</v>
      </c>
      <c r="CM52" s="205">
        <f t="shared" si="11"/>
        <v>0</v>
      </c>
      <c r="CN52" s="205">
        <f t="shared" si="11"/>
        <v>0</v>
      </c>
      <c r="CO52" s="205">
        <f t="shared" si="11"/>
        <v>0</v>
      </c>
      <c r="CP52" s="205">
        <f t="shared" si="11"/>
        <v>0</v>
      </c>
      <c r="CQ52" s="205">
        <f t="shared" si="11"/>
        <v>0</v>
      </c>
      <c r="CR52" s="205">
        <f t="shared" si="11"/>
        <v>0</v>
      </c>
      <c r="CS52" s="205">
        <f t="shared" si="11"/>
        <v>0</v>
      </c>
      <c r="CT52" s="205">
        <f t="shared" si="11"/>
        <v>0</v>
      </c>
      <c r="CU52" s="205">
        <f t="shared" si="11"/>
        <v>0</v>
      </c>
      <c r="CV52" s="205">
        <f t="shared" si="11"/>
        <v>0</v>
      </c>
      <c r="CW52" s="205">
        <f t="shared" si="11"/>
        <v>0</v>
      </c>
      <c r="CX52" s="205">
        <f t="shared" si="11"/>
        <v>0</v>
      </c>
      <c r="CY52" s="205">
        <f t="shared" si="11"/>
        <v>0</v>
      </c>
      <c r="CZ52" s="205">
        <f t="shared" si="11"/>
        <v>0</v>
      </c>
      <c r="DA52" s="205">
        <f t="shared" si="11"/>
        <v>0</v>
      </c>
      <c r="DB52" s="205">
        <f t="shared" si="11"/>
        <v>0</v>
      </c>
      <c r="DC52" s="205">
        <f t="shared" si="11"/>
        <v>0</v>
      </c>
      <c r="DD52" s="205">
        <f t="shared" si="11"/>
        <v>0</v>
      </c>
      <c r="DE52" s="205">
        <f t="shared" si="11"/>
        <v>0</v>
      </c>
      <c r="DF52" s="205">
        <f t="shared" si="11"/>
        <v>0</v>
      </c>
      <c r="DG52" s="205">
        <f t="shared" si="11"/>
        <v>0</v>
      </c>
      <c r="DH52" s="205">
        <f t="shared" si="11"/>
        <v>0</v>
      </c>
      <c r="DI52" s="205">
        <f t="shared" si="11"/>
        <v>0</v>
      </c>
      <c r="DJ52" s="205">
        <f t="shared" si="11"/>
        <v>0</v>
      </c>
      <c r="DK52" s="205">
        <f t="shared" si="11"/>
        <v>0</v>
      </c>
      <c r="DL52" s="205">
        <f t="shared" si="11"/>
        <v>0</v>
      </c>
      <c r="DM52" s="205">
        <f t="shared" si="11"/>
        <v>0</v>
      </c>
      <c r="DN52" s="205">
        <f t="shared" si="11"/>
        <v>0</v>
      </c>
      <c r="DO52" s="205">
        <f t="shared" si="11"/>
        <v>0</v>
      </c>
      <c r="DP52" s="205">
        <f t="shared" si="11"/>
        <v>0</v>
      </c>
      <c r="DQ52" s="205">
        <f t="shared" si="11"/>
        <v>0</v>
      </c>
      <c r="DR52" s="205">
        <f t="shared" si="11"/>
        <v>0</v>
      </c>
      <c r="DS52" s="205">
        <f t="shared" si="11"/>
        <v>-2222277.67</v>
      </c>
      <c r="DT52" s="205">
        <f t="shared" si="11"/>
        <v>0</v>
      </c>
      <c r="DU52" s="205">
        <f t="shared" si="11"/>
        <v>0</v>
      </c>
      <c r="DV52" s="205">
        <f t="shared" si="11"/>
        <v>0</v>
      </c>
      <c r="DW52" s="205">
        <f t="shared" si="11"/>
        <v>0</v>
      </c>
      <c r="DX52" s="205">
        <f t="shared" si="11"/>
        <v>0</v>
      </c>
      <c r="DY52" s="205">
        <f t="shared" si="11"/>
        <v>0</v>
      </c>
      <c r="DZ52" s="205">
        <f t="shared" si="11"/>
        <v>0</v>
      </c>
      <c r="EA52" s="205">
        <f t="shared" si="11"/>
        <v>0</v>
      </c>
      <c r="EB52" s="205">
        <f t="shared" si="11"/>
        <v>0</v>
      </c>
      <c r="EC52" s="205">
        <f t="shared" si="11"/>
        <v>0</v>
      </c>
      <c r="ED52" s="205">
        <f t="shared" si="11"/>
        <v>0</v>
      </c>
      <c r="EE52" s="205">
        <f t="shared" si="11"/>
        <v>0</v>
      </c>
    </row>
    <row r="53" ht="15.75" customHeight="1">
      <c r="A53" s="1"/>
      <c r="B53" s="42"/>
      <c r="C53" s="42" t="s">
        <v>166</v>
      </c>
      <c r="D53" s="207">
        <f t="shared" ref="D53:EE53" si="12">SUM(D50:D52)</f>
        <v>0</v>
      </c>
      <c r="E53" s="207">
        <f t="shared" si="12"/>
        <v>0</v>
      </c>
      <c r="F53" s="207">
        <f t="shared" si="12"/>
        <v>0</v>
      </c>
      <c r="G53" s="207">
        <f t="shared" si="12"/>
        <v>0</v>
      </c>
      <c r="H53" s="207">
        <f t="shared" si="12"/>
        <v>0</v>
      </c>
      <c r="I53" s="207">
        <f t="shared" si="12"/>
        <v>0</v>
      </c>
      <c r="J53" s="207">
        <f t="shared" si="12"/>
        <v>0</v>
      </c>
      <c r="K53" s="207">
        <f t="shared" si="12"/>
        <v>0</v>
      </c>
      <c r="L53" s="207">
        <f t="shared" si="12"/>
        <v>0</v>
      </c>
      <c r="M53" s="207">
        <f t="shared" si="12"/>
        <v>0</v>
      </c>
      <c r="N53" s="207">
        <f t="shared" si="12"/>
        <v>0</v>
      </c>
      <c r="O53" s="207">
        <f t="shared" si="12"/>
        <v>0</v>
      </c>
      <c r="P53" s="207">
        <f t="shared" si="12"/>
        <v>0</v>
      </c>
      <c r="Q53" s="207">
        <f t="shared" si="12"/>
        <v>0</v>
      </c>
      <c r="R53" s="207">
        <f t="shared" si="12"/>
        <v>0</v>
      </c>
      <c r="S53" s="207">
        <f t="shared" si="12"/>
        <v>0</v>
      </c>
      <c r="T53" s="207">
        <f t="shared" si="12"/>
        <v>0</v>
      </c>
      <c r="U53" s="207">
        <f t="shared" si="12"/>
        <v>0</v>
      </c>
      <c r="V53" s="207">
        <f t="shared" si="12"/>
        <v>0</v>
      </c>
      <c r="W53" s="207">
        <f t="shared" si="12"/>
        <v>0</v>
      </c>
      <c r="X53" s="207">
        <f t="shared" si="12"/>
        <v>0</v>
      </c>
      <c r="Y53" s="207">
        <f t="shared" si="12"/>
        <v>0</v>
      </c>
      <c r="Z53" s="207">
        <f t="shared" si="12"/>
        <v>0</v>
      </c>
      <c r="AA53" s="207">
        <f t="shared" si="12"/>
        <v>0</v>
      </c>
      <c r="AB53" s="207">
        <f t="shared" si="12"/>
        <v>0</v>
      </c>
      <c r="AC53" s="207">
        <f t="shared" si="12"/>
        <v>0</v>
      </c>
      <c r="AD53" s="207">
        <f t="shared" si="12"/>
        <v>0</v>
      </c>
      <c r="AE53" s="207">
        <f t="shared" si="12"/>
        <v>0</v>
      </c>
      <c r="AF53" s="207">
        <f t="shared" si="12"/>
        <v>0</v>
      </c>
      <c r="AG53" s="207">
        <f t="shared" si="12"/>
        <v>0</v>
      </c>
      <c r="AH53" s="207">
        <f t="shared" si="12"/>
        <v>0</v>
      </c>
      <c r="AI53" s="207">
        <f t="shared" si="12"/>
        <v>0</v>
      </c>
      <c r="AJ53" s="207">
        <f t="shared" si="12"/>
        <v>0</v>
      </c>
      <c r="AK53" s="207">
        <f t="shared" si="12"/>
        <v>0</v>
      </c>
      <c r="AL53" s="207">
        <f t="shared" si="12"/>
        <v>0</v>
      </c>
      <c r="AM53" s="207">
        <f t="shared" si="12"/>
        <v>0</v>
      </c>
      <c r="AN53" s="207">
        <f t="shared" si="12"/>
        <v>0</v>
      </c>
      <c r="AO53" s="207">
        <f t="shared" si="12"/>
        <v>0</v>
      </c>
      <c r="AP53" s="207">
        <f t="shared" si="12"/>
        <v>0</v>
      </c>
      <c r="AQ53" s="207">
        <f t="shared" si="12"/>
        <v>0</v>
      </c>
      <c r="AR53" s="207">
        <f t="shared" si="12"/>
        <v>0</v>
      </c>
      <c r="AS53" s="207">
        <f t="shared" si="12"/>
        <v>0</v>
      </c>
      <c r="AT53" s="207">
        <f t="shared" si="12"/>
        <v>0</v>
      </c>
      <c r="AU53" s="207">
        <f t="shared" si="12"/>
        <v>0</v>
      </c>
      <c r="AV53" s="207">
        <f t="shared" si="12"/>
        <v>0</v>
      </c>
      <c r="AW53" s="207">
        <f t="shared" si="12"/>
        <v>0</v>
      </c>
      <c r="AX53" s="207">
        <f t="shared" si="12"/>
        <v>0</v>
      </c>
      <c r="AY53" s="207">
        <f t="shared" si="12"/>
        <v>0</v>
      </c>
      <c r="AZ53" s="207">
        <f t="shared" si="12"/>
        <v>0</v>
      </c>
      <c r="BA53" s="207">
        <f t="shared" si="12"/>
        <v>0</v>
      </c>
      <c r="BB53" s="207">
        <f t="shared" si="12"/>
        <v>0</v>
      </c>
      <c r="BC53" s="207">
        <f t="shared" si="12"/>
        <v>0</v>
      </c>
      <c r="BD53" s="207">
        <f t="shared" si="12"/>
        <v>0</v>
      </c>
      <c r="BE53" s="207">
        <f t="shared" si="12"/>
        <v>0</v>
      </c>
      <c r="BF53" s="207">
        <f t="shared" si="12"/>
        <v>0</v>
      </c>
      <c r="BG53" s="207">
        <f t="shared" si="12"/>
        <v>0</v>
      </c>
      <c r="BH53" s="207">
        <f t="shared" si="12"/>
        <v>0</v>
      </c>
      <c r="BI53" s="207">
        <f t="shared" si="12"/>
        <v>0</v>
      </c>
      <c r="BJ53" s="207">
        <f t="shared" si="12"/>
        <v>0</v>
      </c>
      <c r="BK53" s="207">
        <f t="shared" si="12"/>
        <v>0</v>
      </c>
      <c r="BL53" s="207">
        <f t="shared" si="12"/>
        <v>0</v>
      </c>
      <c r="BM53" s="207">
        <f t="shared" si="12"/>
        <v>0</v>
      </c>
      <c r="BN53" s="207">
        <f t="shared" si="12"/>
        <v>0</v>
      </c>
      <c r="BO53" s="207">
        <f t="shared" si="12"/>
        <v>0</v>
      </c>
      <c r="BP53" s="207">
        <f t="shared" si="12"/>
        <v>0</v>
      </c>
      <c r="BQ53" s="207">
        <f t="shared" si="12"/>
        <v>0</v>
      </c>
      <c r="BR53" s="207">
        <f t="shared" si="12"/>
        <v>0</v>
      </c>
      <c r="BS53" s="207">
        <f t="shared" si="12"/>
        <v>0</v>
      </c>
      <c r="BT53" s="207">
        <f t="shared" si="12"/>
        <v>0</v>
      </c>
      <c r="BU53" s="207">
        <f t="shared" si="12"/>
        <v>0</v>
      </c>
      <c r="BV53" s="207">
        <f t="shared" si="12"/>
        <v>0</v>
      </c>
      <c r="BW53" s="207">
        <f t="shared" si="12"/>
        <v>0</v>
      </c>
      <c r="BX53" s="207">
        <f t="shared" si="12"/>
        <v>0</v>
      </c>
      <c r="BY53" s="207">
        <f t="shared" si="12"/>
        <v>0</v>
      </c>
      <c r="BZ53" s="207">
        <f t="shared" si="12"/>
        <v>0</v>
      </c>
      <c r="CA53" s="207">
        <f t="shared" si="12"/>
        <v>0</v>
      </c>
      <c r="CB53" s="207">
        <f t="shared" si="12"/>
        <v>0</v>
      </c>
      <c r="CC53" s="207">
        <f t="shared" si="12"/>
        <v>0</v>
      </c>
      <c r="CD53" s="207">
        <f t="shared" si="12"/>
        <v>0</v>
      </c>
      <c r="CE53" s="207">
        <f t="shared" si="12"/>
        <v>0</v>
      </c>
      <c r="CF53" s="207">
        <f t="shared" si="12"/>
        <v>0</v>
      </c>
      <c r="CG53" s="207">
        <f t="shared" si="12"/>
        <v>0</v>
      </c>
      <c r="CH53" s="207">
        <f t="shared" si="12"/>
        <v>0</v>
      </c>
      <c r="CI53" s="207">
        <f t="shared" si="12"/>
        <v>0</v>
      </c>
      <c r="CJ53" s="207">
        <f t="shared" si="12"/>
        <v>0</v>
      </c>
      <c r="CK53" s="207">
        <f t="shared" si="12"/>
        <v>0</v>
      </c>
      <c r="CL53" s="207">
        <f t="shared" si="12"/>
        <v>0</v>
      </c>
      <c r="CM53" s="207">
        <f t="shared" si="12"/>
        <v>0</v>
      </c>
      <c r="CN53" s="207">
        <f t="shared" si="12"/>
        <v>0</v>
      </c>
      <c r="CO53" s="207">
        <f t="shared" si="12"/>
        <v>0</v>
      </c>
      <c r="CP53" s="207">
        <f t="shared" si="12"/>
        <v>0</v>
      </c>
      <c r="CQ53" s="207">
        <f t="shared" si="12"/>
        <v>0</v>
      </c>
      <c r="CR53" s="207">
        <f t="shared" si="12"/>
        <v>0</v>
      </c>
      <c r="CS53" s="207">
        <f t="shared" si="12"/>
        <v>0</v>
      </c>
      <c r="CT53" s="207">
        <f t="shared" si="12"/>
        <v>0</v>
      </c>
      <c r="CU53" s="207">
        <f t="shared" si="12"/>
        <v>0</v>
      </c>
      <c r="CV53" s="207">
        <f t="shared" si="12"/>
        <v>0</v>
      </c>
      <c r="CW53" s="207">
        <f t="shared" si="12"/>
        <v>0</v>
      </c>
      <c r="CX53" s="207">
        <f t="shared" si="12"/>
        <v>0</v>
      </c>
      <c r="CY53" s="207">
        <f t="shared" si="12"/>
        <v>0</v>
      </c>
      <c r="CZ53" s="207">
        <f t="shared" si="12"/>
        <v>0</v>
      </c>
      <c r="DA53" s="207">
        <f t="shared" si="12"/>
        <v>0</v>
      </c>
      <c r="DB53" s="207">
        <f t="shared" si="12"/>
        <v>0</v>
      </c>
      <c r="DC53" s="207">
        <f t="shared" si="12"/>
        <v>0</v>
      </c>
      <c r="DD53" s="207">
        <f t="shared" si="12"/>
        <v>0</v>
      </c>
      <c r="DE53" s="207">
        <f t="shared" si="12"/>
        <v>0</v>
      </c>
      <c r="DF53" s="207">
        <f t="shared" si="12"/>
        <v>0</v>
      </c>
      <c r="DG53" s="207">
        <f t="shared" si="12"/>
        <v>0</v>
      </c>
      <c r="DH53" s="207">
        <f t="shared" si="12"/>
        <v>0</v>
      </c>
      <c r="DI53" s="207">
        <f t="shared" si="12"/>
        <v>0</v>
      </c>
      <c r="DJ53" s="207">
        <f t="shared" si="12"/>
        <v>0</v>
      </c>
      <c r="DK53" s="207">
        <f t="shared" si="12"/>
        <v>0</v>
      </c>
      <c r="DL53" s="207">
        <f t="shared" si="12"/>
        <v>0</v>
      </c>
      <c r="DM53" s="207">
        <f t="shared" si="12"/>
        <v>0</v>
      </c>
      <c r="DN53" s="207">
        <f t="shared" si="12"/>
        <v>0</v>
      </c>
      <c r="DO53" s="207">
        <f t="shared" si="12"/>
        <v>0</v>
      </c>
      <c r="DP53" s="207">
        <f t="shared" si="12"/>
        <v>0</v>
      </c>
      <c r="DQ53" s="207">
        <f t="shared" si="12"/>
        <v>0</v>
      </c>
      <c r="DR53" s="207">
        <f t="shared" si="12"/>
        <v>0</v>
      </c>
      <c r="DS53" s="207">
        <f t="shared" si="12"/>
        <v>3177058.098</v>
      </c>
      <c r="DT53" s="207">
        <f t="shared" si="12"/>
        <v>0</v>
      </c>
      <c r="DU53" s="207">
        <f t="shared" si="12"/>
        <v>0</v>
      </c>
      <c r="DV53" s="207">
        <f t="shared" si="12"/>
        <v>0</v>
      </c>
      <c r="DW53" s="207">
        <f t="shared" si="12"/>
        <v>0</v>
      </c>
      <c r="DX53" s="207">
        <f t="shared" si="12"/>
        <v>0</v>
      </c>
      <c r="DY53" s="207">
        <f t="shared" si="12"/>
        <v>0</v>
      </c>
      <c r="DZ53" s="207">
        <f t="shared" si="12"/>
        <v>0</v>
      </c>
      <c r="EA53" s="207">
        <f t="shared" si="12"/>
        <v>0</v>
      </c>
      <c r="EB53" s="207">
        <f t="shared" si="12"/>
        <v>0</v>
      </c>
      <c r="EC53" s="207">
        <f t="shared" si="12"/>
        <v>0</v>
      </c>
      <c r="ED53" s="207">
        <f t="shared" si="12"/>
        <v>0</v>
      </c>
      <c r="EE53" s="207">
        <f t="shared" si="12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167</v>
      </c>
      <c r="D55" s="49">
        <f>(D38-D46)*IF(D1&gt;Assumptions!$T$68*12,0,1)</f>
        <v>22135.09688</v>
      </c>
      <c r="E55" s="49">
        <f>(E38-E46)*IF(E1&gt;Assumptions!$T$68*12,0,1)</f>
        <v>22135.09688</v>
      </c>
      <c r="F55" s="49">
        <f>(F38-F46)*IF(F1&gt;Assumptions!$T$68*12,0,1)</f>
        <v>22135.09688</v>
      </c>
      <c r="G55" s="49">
        <f>(G38-G46)*IF(G1&gt;Assumptions!$T$68*12,0,1)</f>
        <v>22135.09688</v>
      </c>
      <c r="H55" s="49">
        <f>(H38-H46)*IF(H1&gt;Assumptions!$T$68*12,0,1)</f>
        <v>22135.09688</v>
      </c>
      <c r="I55" s="49">
        <f>(I38-I46)*IF(I1&gt;Assumptions!$T$68*12,0,1)</f>
        <v>22135.09688</v>
      </c>
      <c r="J55" s="49">
        <f>(J38-J46)*IF(J1&gt;Assumptions!$T$68*12,0,1)</f>
        <v>22135.09688</v>
      </c>
      <c r="K55" s="49">
        <f>(K38-K46)*IF(K1&gt;Assumptions!$T$68*12,0,1)</f>
        <v>22135.09688</v>
      </c>
      <c r="L55" s="49">
        <f>(L38-L46)*IF(L1&gt;Assumptions!$T$68*12,0,1)</f>
        <v>22135.09688</v>
      </c>
      <c r="M55" s="49">
        <f>(M38-M46)*IF(M1&gt;Assumptions!$T$68*12,0,1)</f>
        <v>22135.09688</v>
      </c>
      <c r="N55" s="49">
        <f>(N38-N46)*IF(N1&gt;Assumptions!$T$68*12,0,1)</f>
        <v>22135.09688</v>
      </c>
      <c r="O55" s="49">
        <f>(O38-O46)*IF(O1&gt;Assumptions!$T$68*12,0,1)</f>
        <v>22135.09688</v>
      </c>
      <c r="P55" s="49">
        <f>(P38-P46)*IF(P1&gt;Assumptions!$T$68*12,0,1)</f>
        <v>23454.88127</v>
      </c>
      <c r="Q55" s="49">
        <f>(Q38-Q46)*IF(Q1&gt;Assumptions!$T$68*12,0,1)</f>
        <v>23454.88127</v>
      </c>
      <c r="R55" s="49">
        <f>(R38-R46)*IF(R1&gt;Assumptions!$T$68*12,0,1)</f>
        <v>23454.88127</v>
      </c>
      <c r="S55" s="49">
        <f>(S38-S46)*IF(S1&gt;Assumptions!$T$68*12,0,1)</f>
        <v>23454.88127</v>
      </c>
      <c r="T55" s="49">
        <f>(T38-T46)*IF(T1&gt;Assumptions!$T$68*12,0,1)</f>
        <v>23454.88127</v>
      </c>
      <c r="U55" s="49">
        <f>(U38-U46)*IF(U1&gt;Assumptions!$T$68*12,0,1)</f>
        <v>23454.88127</v>
      </c>
      <c r="V55" s="49">
        <f>(V38-V46)*IF(V1&gt;Assumptions!$T$68*12,0,1)</f>
        <v>23454.88127</v>
      </c>
      <c r="W55" s="49">
        <f>(W38-W46)*IF(W1&gt;Assumptions!$T$68*12,0,1)</f>
        <v>23454.88127</v>
      </c>
      <c r="X55" s="49">
        <f>(X38-X46)*IF(X1&gt;Assumptions!$T$68*12,0,1)</f>
        <v>23454.88127</v>
      </c>
      <c r="Y55" s="49">
        <f>(Y38-Y46)*IF(Y1&gt;Assumptions!$T$68*12,0,1)</f>
        <v>23454.88127</v>
      </c>
      <c r="Z55" s="49">
        <f>(Z38-Z46)*IF(Z1&gt;Assumptions!$T$68*12,0,1)</f>
        <v>23454.88127</v>
      </c>
      <c r="AA55" s="49">
        <f>(AA38-AA46)*IF(AA1&gt;Assumptions!$T$68*12,0,1)</f>
        <v>23454.88127</v>
      </c>
      <c r="AB55" s="49">
        <f>(AB38-AB46)*IF(AB1&gt;Assumptions!$T$68*12,0,1)</f>
        <v>23857.07594</v>
      </c>
      <c r="AC55" s="49">
        <f>(AC38-AC46)*IF(AC1&gt;Assumptions!$T$68*12,0,1)</f>
        <v>23857.07594</v>
      </c>
      <c r="AD55" s="49">
        <f>(AD38-AD46)*IF(AD1&gt;Assumptions!$T$68*12,0,1)</f>
        <v>23857.07594</v>
      </c>
      <c r="AE55" s="49">
        <f>(AE38-AE46)*IF(AE1&gt;Assumptions!$T$68*12,0,1)</f>
        <v>23857.07594</v>
      </c>
      <c r="AF55" s="49">
        <f>(AF38-AF46)*IF(AF1&gt;Assumptions!$T$68*12,0,1)</f>
        <v>23857.07594</v>
      </c>
      <c r="AG55" s="49">
        <f>(AG38-AG46)*IF(AG1&gt;Assumptions!$T$68*12,0,1)</f>
        <v>23857.07594</v>
      </c>
      <c r="AH55" s="49">
        <f>(AH38-AH46)*IF(AH1&gt;Assumptions!$T$68*12,0,1)</f>
        <v>23857.07594</v>
      </c>
      <c r="AI55" s="49">
        <f>(AI38-AI46)*IF(AI1&gt;Assumptions!$T$68*12,0,1)</f>
        <v>23857.07594</v>
      </c>
      <c r="AJ55" s="49">
        <f>(AJ38-AJ46)*IF(AJ1&gt;Assumptions!$T$68*12,0,1)</f>
        <v>23857.07594</v>
      </c>
      <c r="AK55" s="49">
        <f>(AK38-AK46)*IF(AK1&gt;Assumptions!$T$68*12,0,1)</f>
        <v>23857.07594</v>
      </c>
      <c r="AL55" s="49">
        <f>(AL38-AL46)*IF(AL1&gt;Assumptions!$T$68*12,0,1)</f>
        <v>23857.07594</v>
      </c>
      <c r="AM55" s="49">
        <f>(AM38-AM46)*IF(AM1&gt;Assumptions!$T$68*12,0,1)</f>
        <v>23857.07594</v>
      </c>
      <c r="AN55" s="49">
        <f>(AN38-AN46)*IF(AN1&gt;Assumptions!$T$68*12,0,1)</f>
        <v>9401.665378</v>
      </c>
      <c r="AO55" s="49">
        <f>(AO38-AO46)*IF(AO1&gt;Assumptions!$T$68*12,0,1)</f>
        <v>9401.665378</v>
      </c>
      <c r="AP55" s="49">
        <f>(AP38-AP46)*IF(AP1&gt;Assumptions!$T$68*12,0,1)</f>
        <v>9401.665378</v>
      </c>
      <c r="AQ55" s="49">
        <f>(AQ38-AQ46)*IF(AQ1&gt;Assumptions!$T$68*12,0,1)</f>
        <v>9401.665378</v>
      </c>
      <c r="AR55" s="49">
        <f>(AR38-AR46)*IF(AR1&gt;Assumptions!$T$68*12,0,1)</f>
        <v>9401.665378</v>
      </c>
      <c r="AS55" s="49">
        <f>(AS38-AS46)*IF(AS1&gt;Assumptions!$T$68*12,0,1)</f>
        <v>9401.665378</v>
      </c>
      <c r="AT55" s="49">
        <f>(AT38-AT46)*IF(AT1&gt;Assumptions!$T$68*12,0,1)</f>
        <v>9401.665378</v>
      </c>
      <c r="AU55" s="49">
        <f>(AU38-AU46)*IF(AU1&gt;Assumptions!$T$68*12,0,1)</f>
        <v>9401.665378</v>
      </c>
      <c r="AV55" s="49">
        <f>(AV38-AV46)*IF(AV1&gt;Assumptions!$T$68*12,0,1)</f>
        <v>9401.665378</v>
      </c>
      <c r="AW55" s="49">
        <f>(AW38-AW46)*IF(AW1&gt;Assumptions!$T$68*12,0,1)</f>
        <v>9401.665378</v>
      </c>
      <c r="AX55" s="49">
        <f>(AX38-AX46)*IF(AX1&gt;Assumptions!$T$68*12,0,1)</f>
        <v>9401.665378</v>
      </c>
      <c r="AY55" s="49">
        <f>(AY38-AY46)*IF(AY1&gt;Assumptions!$T$68*12,0,1)</f>
        <v>9401.665378</v>
      </c>
      <c r="AZ55" s="49">
        <f>(AZ38-AZ46)*IF(AZ1&gt;Assumptions!$T$68*12,0,1)</f>
        <v>10129.6246</v>
      </c>
      <c r="BA55" s="49">
        <f>(BA38-BA46)*IF(BA1&gt;Assumptions!$T$68*12,0,1)</f>
        <v>10129.6246</v>
      </c>
      <c r="BB55" s="49">
        <f>(BB38-BB46)*IF(BB1&gt;Assumptions!$T$68*12,0,1)</f>
        <v>10129.6246</v>
      </c>
      <c r="BC55" s="49">
        <f>(BC38-BC46)*IF(BC1&gt;Assumptions!$T$68*12,0,1)</f>
        <v>10129.6246</v>
      </c>
      <c r="BD55" s="49">
        <f>(BD38-BD46)*IF(BD1&gt;Assumptions!$T$68*12,0,1)</f>
        <v>10129.6246</v>
      </c>
      <c r="BE55" s="49">
        <f>(BE38-BE46)*IF(BE1&gt;Assumptions!$T$68*12,0,1)</f>
        <v>10129.6246</v>
      </c>
      <c r="BF55" s="49">
        <f>(BF38-BF46)*IF(BF1&gt;Assumptions!$T$68*12,0,1)</f>
        <v>10129.6246</v>
      </c>
      <c r="BG55" s="49">
        <f>(BG38-BG46)*IF(BG1&gt;Assumptions!$T$68*12,0,1)</f>
        <v>10129.6246</v>
      </c>
      <c r="BH55" s="49">
        <f>(BH38-BH46)*IF(BH1&gt;Assumptions!$T$68*12,0,1)</f>
        <v>10129.6246</v>
      </c>
      <c r="BI55" s="49">
        <f>(BI38-BI46)*IF(BI1&gt;Assumptions!$T$68*12,0,1)</f>
        <v>10129.6246</v>
      </c>
      <c r="BJ55" s="49">
        <f>(BJ38-BJ46)*IF(BJ1&gt;Assumptions!$T$68*12,0,1)</f>
        <v>10129.6246</v>
      </c>
      <c r="BK55" s="49">
        <f>(BK38-BK46)*IF(BK1&gt;Assumptions!$T$68*12,0,1)</f>
        <v>10129.6246</v>
      </c>
      <c r="BL55" s="49">
        <f>(BL38-BL46)*IF(BL1&gt;Assumptions!$T$68*12,0,1)</f>
        <v>10879.4226</v>
      </c>
      <c r="BM55" s="49">
        <f>(BM38-BM46)*IF(BM1&gt;Assumptions!$T$68*12,0,1)</f>
        <v>10879.4226</v>
      </c>
      <c r="BN55" s="49">
        <f>(BN38-BN46)*IF(BN1&gt;Assumptions!$T$68*12,0,1)</f>
        <v>10879.4226</v>
      </c>
      <c r="BO55" s="49">
        <f>(BO38-BO46)*IF(BO1&gt;Assumptions!$T$68*12,0,1)</f>
        <v>10879.4226</v>
      </c>
      <c r="BP55" s="49">
        <f>(BP38-BP46)*IF(BP1&gt;Assumptions!$T$68*12,0,1)</f>
        <v>10879.4226</v>
      </c>
      <c r="BQ55" s="49">
        <f>(BQ38-BQ46)*IF(BQ1&gt;Assumptions!$T$68*12,0,1)</f>
        <v>10879.4226</v>
      </c>
      <c r="BR55" s="49">
        <f>(BR38-BR46)*IF(BR1&gt;Assumptions!$T$68*12,0,1)</f>
        <v>10879.4226</v>
      </c>
      <c r="BS55" s="49">
        <f>(BS38-BS46)*IF(BS1&gt;Assumptions!$T$68*12,0,1)</f>
        <v>10879.4226</v>
      </c>
      <c r="BT55" s="49">
        <f>(BT38-BT46)*IF(BT1&gt;Assumptions!$T$68*12,0,1)</f>
        <v>10879.4226</v>
      </c>
      <c r="BU55" s="49">
        <f>(BU38-BU46)*IF(BU1&gt;Assumptions!$T$68*12,0,1)</f>
        <v>10879.4226</v>
      </c>
      <c r="BV55" s="49">
        <f>(BV38-BV46)*IF(BV1&gt;Assumptions!$T$68*12,0,1)</f>
        <v>10879.4226</v>
      </c>
      <c r="BW55" s="49">
        <f>(BW38-BW46)*IF(BW1&gt;Assumptions!$T$68*12,0,1)</f>
        <v>10879.4226</v>
      </c>
      <c r="BX55" s="49">
        <f>(BX38-BX46)*IF(BX1&gt;Assumptions!$T$68*12,0,1)</f>
        <v>11651.71454</v>
      </c>
      <c r="BY55" s="49">
        <f>(BY38-BY46)*IF(BY1&gt;Assumptions!$T$68*12,0,1)</f>
        <v>11651.71454</v>
      </c>
      <c r="BZ55" s="49">
        <f>(BZ38-BZ46)*IF(BZ1&gt;Assumptions!$T$68*12,0,1)</f>
        <v>11651.71454</v>
      </c>
      <c r="CA55" s="49">
        <f>(CA38-CA46)*IF(CA1&gt;Assumptions!$T$68*12,0,1)</f>
        <v>11651.71454</v>
      </c>
      <c r="CB55" s="49">
        <f>(CB38-CB46)*IF(CB1&gt;Assumptions!$T$68*12,0,1)</f>
        <v>11651.71454</v>
      </c>
      <c r="CC55" s="49">
        <f>(CC38-CC46)*IF(CC1&gt;Assumptions!$T$68*12,0,1)</f>
        <v>11651.71454</v>
      </c>
      <c r="CD55" s="49">
        <f>(CD38-CD46)*IF(CD1&gt;Assumptions!$T$68*12,0,1)</f>
        <v>11651.71454</v>
      </c>
      <c r="CE55" s="49">
        <f>(CE38-CE46)*IF(CE1&gt;Assumptions!$T$68*12,0,1)</f>
        <v>11651.71454</v>
      </c>
      <c r="CF55" s="49">
        <f>(CF38-CF46)*IF(CF1&gt;Assumptions!$T$68*12,0,1)</f>
        <v>11651.71454</v>
      </c>
      <c r="CG55" s="49">
        <f>(CG38-CG46)*IF(CG1&gt;Assumptions!$T$68*12,0,1)</f>
        <v>11651.71454</v>
      </c>
      <c r="CH55" s="49">
        <f>(CH38-CH46)*IF(CH1&gt;Assumptions!$T$68*12,0,1)</f>
        <v>11651.71454</v>
      </c>
      <c r="CI55" s="49">
        <f>(CI38-CI46)*IF(CI1&gt;Assumptions!$T$68*12,0,1)</f>
        <v>11651.71454</v>
      </c>
      <c r="CJ55" s="49">
        <f>(CJ38-CJ46)*IF(CJ1&gt;Assumptions!$T$68*12,0,1)</f>
        <v>12447.17524</v>
      </c>
      <c r="CK55" s="49">
        <f>(CK38-CK46)*IF(CK1&gt;Assumptions!$T$68*12,0,1)</f>
        <v>12447.17524</v>
      </c>
      <c r="CL55" s="49">
        <f>(CL38-CL46)*IF(CL1&gt;Assumptions!$T$68*12,0,1)</f>
        <v>12447.17524</v>
      </c>
      <c r="CM55" s="49">
        <f>(CM38-CM46)*IF(CM1&gt;Assumptions!$T$68*12,0,1)</f>
        <v>12447.17524</v>
      </c>
      <c r="CN55" s="49">
        <f>(CN38-CN46)*IF(CN1&gt;Assumptions!$T$68*12,0,1)</f>
        <v>12447.17524</v>
      </c>
      <c r="CO55" s="49">
        <f>(CO38-CO46)*IF(CO1&gt;Assumptions!$T$68*12,0,1)</f>
        <v>12447.17524</v>
      </c>
      <c r="CP55" s="49">
        <f>(CP38-CP46)*IF(CP1&gt;Assumptions!$T$68*12,0,1)</f>
        <v>12447.17524</v>
      </c>
      <c r="CQ55" s="49">
        <f>(CQ38-CQ46)*IF(CQ1&gt;Assumptions!$T$68*12,0,1)</f>
        <v>12447.17524</v>
      </c>
      <c r="CR55" s="49">
        <f>(CR38-CR46)*IF(CR1&gt;Assumptions!$T$68*12,0,1)</f>
        <v>12447.17524</v>
      </c>
      <c r="CS55" s="49">
        <f>(CS38-CS46)*IF(CS1&gt;Assumptions!$T$68*12,0,1)</f>
        <v>12447.17524</v>
      </c>
      <c r="CT55" s="49">
        <f>(CT38-CT46)*IF(CT1&gt;Assumptions!$T$68*12,0,1)</f>
        <v>12447.17524</v>
      </c>
      <c r="CU55" s="49">
        <f>(CU38-CU46)*IF(CU1&gt;Assumptions!$T$68*12,0,1)</f>
        <v>12447.17524</v>
      </c>
      <c r="CV55" s="49">
        <f>(CV38-CV46)*IF(CV1&gt;Assumptions!$T$68*12,0,1)</f>
        <v>13266.49975</v>
      </c>
      <c r="CW55" s="49">
        <f>(CW38-CW46)*IF(CW1&gt;Assumptions!$T$68*12,0,1)</f>
        <v>13266.49975</v>
      </c>
      <c r="CX55" s="49">
        <f>(CX38-CX46)*IF(CX1&gt;Assumptions!$T$68*12,0,1)</f>
        <v>13266.49975</v>
      </c>
      <c r="CY55" s="49">
        <f>(CY38-CY46)*IF(CY1&gt;Assumptions!$T$68*12,0,1)</f>
        <v>13266.49975</v>
      </c>
      <c r="CZ55" s="49">
        <f>(CZ38-CZ46)*IF(CZ1&gt;Assumptions!$T$68*12,0,1)</f>
        <v>13266.49975</v>
      </c>
      <c r="DA55" s="49">
        <f>(DA38-DA46)*IF(DA1&gt;Assumptions!$T$68*12,0,1)</f>
        <v>13266.49975</v>
      </c>
      <c r="DB55" s="49">
        <f>(DB38-DB46)*IF(DB1&gt;Assumptions!$T$68*12,0,1)</f>
        <v>13266.49975</v>
      </c>
      <c r="DC55" s="49">
        <f>(DC38-DC46)*IF(DC1&gt;Assumptions!$T$68*12,0,1)</f>
        <v>13266.49975</v>
      </c>
      <c r="DD55" s="49">
        <f>(DD38-DD46)*IF(DD1&gt;Assumptions!$T$68*12,0,1)</f>
        <v>13266.49975</v>
      </c>
      <c r="DE55" s="49">
        <f>(DE38-DE46)*IF(DE1&gt;Assumptions!$T$68*12,0,1)</f>
        <v>13266.49975</v>
      </c>
      <c r="DF55" s="49">
        <f>(DF38-DF46)*IF(DF1&gt;Assumptions!$T$68*12,0,1)</f>
        <v>13266.49975</v>
      </c>
      <c r="DG55" s="49">
        <f>(DG38-DG46)*IF(DG1&gt;Assumptions!$T$68*12,0,1)</f>
        <v>13266.49975</v>
      </c>
      <c r="DH55" s="49">
        <f>(DH38-DH46)*IF(DH1&gt;Assumptions!$T$68*12,0,1)</f>
        <v>12940.11925</v>
      </c>
      <c r="DI55" s="49">
        <f>(DI38-DI46)*IF(DI1&gt;Assumptions!$T$68*12,0,1)</f>
        <v>12940.11925</v>
      </c>
      <c r="DJ55" s="49">
        <f>(DJ38-DJ46)*IF(DJ1&gt;Assumptions!$T$68*12,0,1)</f>
        <v>12940.11925</v>
      </c>
      <c r="DK55" s="49">
        <f>(DK38-DK46)*IF(DK1&gt;Assumptions!$T$68*12,0,1)</f>
        <v>12940.11925</v>
      </c>
      <c r="DL55" s="49">
        <f>(DL38-DL46)*IF(DL1&gt;Assumptions!$T$68*12,0,1)</f>
        <v>12940.11925</v>
      </c>
      <c r="DM55" s="49">
        <f>(DM38-DM46)*IF(DM1&gt;Assumptions!$T$68*12,0,1)</f>
        <v>12940.11925</v>
      </c>
      <c r="DN55" s="49">
        <f>(DN38-DN46)*IF(DN1&gt;Assumptions!$T$68*12,0,1)</f>
        <v>12940.11925</v>
      </c>
      <c r="DO55" s="49">
        <f>(DO38-DO46)*IF(DO1&gt;Assumptions!$T$68*12,0,1)</f>
        <v>12940.11925</v>
      </c>
      <c r="DP55" s="49">
        <f>(DP38-DP46)*IF(DP1&gt;Assumptions!$T$68*12,0,1)</f>
        <v>12940.11925</v>
      </c>
      <c r="DQ55" s="49">
        <f>(DQ38-DQ46)*IF(DQ1&gt;Assumptions!$T$68*12,0,1)</f>
        <v>12940.11925</v>
      </c>
      <c r="DR55" s="49">
        <f>(DR38-DR46)*IF(DR1&gt;Assumptions!$T$68*12,0,1)</f>
        <v>12940.11925</v>
      </c>
      <c r="DS55" s="49">
        <f>(DS38-DS46)*IF(DS1&gt;Assumptions!$T$68*12,0,1)</f>
        <v>12940.11925</v>
      </c>
      <c r="DT55" s="49">
        <f>(DT38-DT46)*IF(DT1&gt;Assumptions!$T$68*12,0,1)</f>
        <v>0</v>
      </c>
      <c r="DU55" s="49">
        <f>(DU38-DU46)*IF(DU1&gt;Assumptions!$T$68*12,0,1)</f>
        <v>0</v>
      </c>
      <c r="DV55" s="49">
        <f>(DV38-DV46)*IF(DV1&gt;Assumptions!$T$68*12,0,1)</f>
        <v>0</v>
      </c>
      <c r="DW55" s="49">
        <f>(DW38-DW46)*IF(DW1&gt;Assumptions!$T$68*12,0,1)</f>
        <v>0</v>
      </c>
      <c r="DX55" s="49">
        <f>(DX38-DX46)*IF(DX1&gt;Assumptions!$T$68*12,0,1)</f>
        <v>0</v>
      </c>
      <c r="DY55" s="49">
        <f>(DY38-DY46)*IF(DY1&gt;Assumptions!$T$68*12,0,1)</f>
        <v>0</v>
      </c>
      <c r="DZ55" s="49">
        <f>(DZ38-DZ46)*IF(DZ1&gt;Assumptions!$T$68*12,0,1)</f>
        <v>0</v>
      </c>
      <c r="EA55" s="49">
        <f>(EA38-EA46)*IF(EA1&gt;Assumptions!$T$68*12,0,1)</f>
        <v>0</v>
      </c>
      <c r="EB55" s="49">
        <f>(EB38-EB46)*IF(EB1&gt;Assumptions!$T$68*12,0,1)</f>
        <v>0</v>
      </c>
      <c r="EC55" s="49">
        <f>(EC38-EC46)*IF(EC1&gt;Assumptions!$T$68*12,0,1)</f>
        <v>0</v>
      </c>
      <c r="ED55" s="49">
        <f>(ED38-ED46)*IF(ED1&gt;Assumptions!$T$68*12,0,1)</f>
        <v>0</v>
      </c>
      <c r="EE55" s="49">
        <f>(EE38-EE46)*IF(EE1&gt;Assumptions!$T$68*12,0,1)</f>
        <v>0</v>
      </c>
    </row>
    <row r="56" ht="15.75" customHeight="1">
      <c r="A56" s="1"/>
      <c r="B56" s="1"/>
      <c r="C56" s="1" t="s">
        <v>168</v>
      </c>
      <c r="D56" s="49">
        <f t="shared" ref="D56:EE56" si="13">D53</f>
        <v>0</v>
      </c>
      <c r="E56" s="49">
        <f t="shared" si="13"/>
        <v>0</v>
      </c>
      <c r="F56" s="49">
        <f t="shared" si="13"/>
        <v>0</v>
      </c>
      <c r="G56" s="49">
        <f t="shared" si="13"/>
        <v>0</v>
      </c>
      <c r="H56" s="49">
        <f t="shared" si="13"/>
        <v>0</v>
      </c>
      <c r="I56" s="49">
        <f t="shared" si="13"/>
        <v>0</v>
      </c>
      <c r="J56" s="49">
        <f t="shared" si="13"/>
        <v>0</v>
      </c>
      <c r="K56" s="49">
        <f t="shared" si="13"/>
        <v>0</v>
      </c>
      <c r="L56" s="49">
        <f t="shared" si="13"/>
        <v>0</v>
      </c>
      <c r="M56" s="49">
        <f t="shared" si="13"/>
        <v>0</v>
      </c>
      <c r="N56" s="49">
        <f t="shared" si="13"/>
        <v>0</v>
      </c>
      <c r="O56" s="49">
        <f t="shared" si="13"/>
        <v>0</v>
      </c>
      <c r="P56" s="49">
        <f t="shared" si="13"/>
        <v>0</v>
      </c>
      <c r="Q56" s="49">
        <f t="shared" si="13"/>
        <v>0</v>
      </c>
      <c r="R56" s="49">
        <f t="shared" si="13"/>
        <v>0</v>
      </c>
      <c r="S56" s="49">
        <f t="shared" si="13"/>
        <v>0</v>
      </c>
      <c r="T56" s="49">
        <f t="shared" si="13"/>
        <v>0</v>
      </c>
      <c r="U56" s="49">
        <f t="shared" si="13"/>
        <v>0</v>
      </c>
      <c r="V56" s="49">
        <f t="shared" si="13"/>
        <v>0</v>
      </c>
      <c r="W56" s="49">
        <f t="shared" si="13"/>
        <v>0</v>
      </c>
      <c r="X56" s="49">
        <f t="shared" si="13"/>
        <v>0</v>
      </c>
      <c r="Y56" s="49">
        <f t="shared" si="13"/>
        <v>0</v>
      </c>
      <c r="Z56" s="49">
        <f t="shared" si="13"/>
        <v>0</v>
      </c>
      <c r="AA56" s="49">
        <f t="shared" si="13"/>
        <v>0</v>
      </c>
      <c r="AB56" s="49">
        <f t="shared" si="13"/>
        <v>0</v>
      </c>
      <c r="AC56" s="49">
        <f t="shared" si="13"/>
        <v>0</v>
      </c>
      <c r="AD56" s="49">
        <f t="shared" si="13"/>
        <v>0</v>
      </c>
      <c r="AE56" s="49">
        <f t="shared" si="13"/>
        <v>0</v>
      </c>
      <c r="AF56" s="49">
        <f t="shared" si="13"/>
        <v>0</v>
      </c>
      <c r="AG56" s="49">
        <f t="shared" si="13"/>
        <v>0</v>
      </c>
      <c r="AH56" s="49">
        <f t="shared" si="13"/>
        <v>0</v>
      </c>
      <c r="AI56" s="49">
        <f t="shared" si="13"/>
        <v>0</v>
      </c>
      <c r="AJ56" s="49">
        <f t="shared" si="13"/>
        <v>0</v>
      </c>
      <c r="AK56" s="49">
        <f t="shared" si="13"/>
        <v>0</v>
      </c>
      <c r="AL56" s="49">
        <f t="shared" si="13"/>
        <v>0</v>
      </c>
      <c r="AM56" s="49">
        <f t="shared" si="13"/>
        <v>0</v>
      </c>
      <c r="AN56" s="49">
        <f t="shared" si="13"/>
        <v>0</v>
      </c>
      <c r="AO56" s="49">
        <f t="shared" si="13"/>
        <v>0</v>
      </c>
      <c r="AP56" s="49">
        <f t="shared" si="13"/>
        <v>0</v>
      </c>
      <c r="AQ56" s="49">
        <f t="shared" si="13"/>
        <v>0</v>
      </c>
      <c r="AR56" s="49">
        <f t="shared" si="13"/>
        <v>0</v>
      </c>
      <c r="AS56" s="49">
        <f t="shared" si="13"/>
        <v>0</v>
      </c>
      <c r="AT56" s="49">
        <f t="shared" si="13"/>
        <v>0</v>
      </c>
      <c r="AU56" s="49">
        <f t="shared" si="13"/>
        <v>0</v>
      </c>
      <c r="AV56" s="49">
        <f t="shared" si="13"/>
        <v>0</v>
      </c>
      <c r="AW56" s="49">
        <f t="shared" si="13"/>
        <v>0</v>
      </c>
      <c r="AX56" s="49">
        <f t="shared" si="13"/>
        <v>0</v>
      </c>
      <c r="AY56" s="49">
        <f t="shared" si="13"/>
        <v>0</v>
      </c>
      <c r="AZ56" s="49">
        <f t="shared" si="13"/>
        <v>0</v>
      </c>
      <c r="BA56" s="49">
        <f t="shared" si="13"/>
        <v>0</v>
      </c>
      <c r="BB56" s="49">
        <f t="shared" si="13"/>
        <v>0</v>
      </c>
      <c r="BC56" s="49">
        <f t="shared" si="13"/>
        <v>0</v>
      </c>
      <c r="BD56" s="49">
        <f t="shared" si="13"/>
        <v>0</v>
      </c>
      <c r="BE56" s="49">
        <f t="shared" si="13"/>
        <v>0</v>
      </c>
      <c r="BF56" s="49">
        <f t="shared" si="13"/>
        <v>0</v>
      </c>
      <c r="BG56" s="49">
        <f t="shared" si="13"/>
        <v>0</v>
      </c>
      <c r="BH56" s="49">
        <f t="shared" si="13"/>
        <v>0</v>
      </c>
      <c r="BI56" s="49">
        <f t="shared" si="13"/>
        <v>0</v>
      </c>
      <c r="BJ56" s="49">
        <f t="shared" si="13"/>
        <v>0</v>
      </c>
      <c r="BK56" s="49">
        <f t="shared" si="13"/>
        <v>0</v>
      </c>
      <c r="BL56" s="49">
        <f t="shared" si="13"/>
        <v>0</v>
      </c>
      <c r="BM56" s="49">
        <f t="shared" si="13"/>
        <v>0</v>
      </c>
      <c r="BN56" s="49">
        <f t="shared" si="13"/>
        <v>0</v>
      </c>
      <c r="BO56" s="49">
        <f t="shared" si="13"/>
        <v>0</v>
      </c>
      <c r="BP56" s="49">
        <f t="shared" si="13"/>
        <v>0</v>
      </c>
      <c r="BQ56" s="49">
        <f t="shared" si="13"/>
        <v>0</v>
      </c>
      <c r="BR56" s="49">
        <f t="shared" si="13"/>
        <v>0</v>
      </c>
      <c r="BS56" s="49">
        <f t="shared" si="13"/>
        <v>0</v>
      </c>
      <c r="BT56" s="49">
        <f t="shared" si="13"/>
        <v>0</v>
      </c>
      <c r="BU56" s="49">
        <f t="shared" si="13"/>
        <v>0</v>
      </c>
      <c r="BV56" s="49">
        <f t="shared" si="13"/>
        <v>0</v>
      </c>
      <c r="BW56" s="49">
        <f t="shared" si="13"/>
        <v>0</v>
      </c>
      <c r="BX56" s="49">
        <f t="shared" si="13"/>
        <v>0</v>
      </c>
      <c r="BY56" s="49">
        <f t="shared" si="13"/>
        <v>0</v>
      </c>
      <c r="BZ56" s="49">
        <f t="shared" si="13"/>
        <v>0</v>
      </c>
      <c r="CA56" s="49">
        <f t="shared" si="13"/>
        <v>0</v>
      </c>
      <c r="CB56" s="49">
        <f t="shared" si="13"/>
        <v>0</v>
      </c>
      <c r="CC56" s="49">
        <f t="shared" si="13"/>
        <v>0</v>
      </c>
      <c r="CD56" s="49">
        <f t="shared" si="13"/>
        <v>0</v>
      </c>
      <c r="CE56" s="49">
        <f t="shared" si="13"/>
        <v>0</v>
      </c>
      <c r="CF56" s="49">
        <f t="shared" si="13"/>
        <v>0</v>
      </c>
      <c r="CG56" s="49">
        <f t="shared" si="13"/>
        <v>0</v>
      </c>
      <c r="CH56" s="49">
        <f t="shared" si="13"/>
        <v>0</v>
      </c>
      <c r="CI56" s="49">
        <f t="shared" si="13"/>
        <v>0</v>
      </c>
      <c r="CJ56" s="49">
        <f t="shared" si="13"/>
        <v>0</v>
      </c>
      <c r="CK56" s="49">
        <f t="shared" si="13"/>
        <v>0</v>
      </c>
      <c r="CL56" s="49">
        <f t="shared" si="13"/>
        <v>0</v>
      </c>
      <c r="CM56" s="49">
        <f t="shared" si="13"/>
        <v>0</v>
      </c>
      <c r="CN56" s="49">
        <f t="shared" si="13"/>
        <v>0</v>
      </c>
      <c r="CO56" s="49">
        <f t="shared" si="13"/>
        <v>0</v>
      </c>
      <c r="CP56" s="49">
        <f t="shared" si="13"/>
        <v>0</v>
      </c>
      <c r="CQ56" s="49">
        <f t="shared" si="13"/>
        <v>0</v>
      </c>
      <c r="CR56" s="49">
        <f t="shared" si="13"/>
        <v>0</v>
      </c>
      <c r="CS56" s="49">
        <f t="shared" si="13"/>
        <v>0</v>
      </c>
      <c r="CT56" s="49">
        <f t="shared" si="13"/>
        <v>0</v>
      </c>
      <c r="CU56" s="49">
        <f t="shared" si="13"/>
        <v>0</v>
      </c>
      <c r="CV56" s="49">
        <f t="shared" si="13"/>
        <v>0</v>
      </c>
      <c r="CW56" s="49">
        <f t="shared" si="13"/>
        <v>0</v>
      </c>
      <c r="CX56" s="49">
        <f t="shared" si="13"/>
        <v>0</v>
      </c>
      <c r="CY56" s="49">
        <f t="shared" si="13"/>
        <v>0</v>
      </c>
      <c r="CZ56" s="49">
        <f t="shared" si="13"/>
        <v>0</v>
      </c>
      <c r="DA56" s="49">
        <f t="shared" si="13"/>
        <v>0</v>
      </c>
      <c r="DB56" s="49">
        <f t="shared" si="13"/>
        <v>0</v>
      </c>
      <c r="DC56" s="49">
        <f t="shared" si="13"/>
        <v>0</v>
      </c>
      <c r="DD56" s="49">
        <f t="shared" si="13"/>
        <v>0</v>
      </c>
      <c r="DE56" s="49">
        <f t="shared" si="13"/>
        <v>0</v>
      </c>
      <c r="DF56" s="49">
        <f t="shared" si="13"/>
        <v>0</v>
      </c>
      <c r="DG56" s="49">
        <f t="shared" si="13"/>
        <v>0</v>
      </c>
      <c r="DH56" s="49">
        <f t="shared" si="13"/>
        <v>0</v>
      </c>
      <c r="DI56" s="49">
        <f t="shared" si="13"/>
        <v>0</v>
      </c>
      <c r="DJ56" s="49">
        <f t="shared" si="13"/>
        <v>0</v>
      </c>
      <c r="DK56" s="49">
        <f t="shared" si="13"/>
        <v>0</v>
      </c>
      <c r="DL56" s="49">
        <f t="shared" si="13"/>
        <v>0</v>
      </c>
      <c r="DM56" s="49">
        <f t="shared" si="13"/>
        <v>0</v>
      </c>
      <c r="DN56" s="49">
        <f t="shared" si="13"/>
        <v>0</v>
      </c>
      <c r="DO56" s="49">
        <f t="shared" si="13"/>
        <v>0</v>
      </c>
      <c r="DP56" s="49">
        <f t="shared" si="13"/>
        <v>0</v>
      </c>
      <c r="DQ56" s="49">
        <f t="shared" si="13"/>
        <v>0</v>
      </c>
      <c r="DR56" s="49">
        <f t="shared" si="13"/>
        <v>0</v>
      </c>
      <c r="DS56" s="49">
        <f t="shared" si="13"/>
        <v>3177058.098</v>
      </c>
      <c r="DT56" s="49">
        <f t="shared" si="13"/>
        <v>0</v>
      </c>
      <c r="DU56" s="49">
        <f t="shared" si="13"/>
        <v>0</v>
      </c>
      <c r="DV56" s="49">
        <f t="shared" si="13"/>
        <v>0</v>
      </c>
      <c r="DW56" s="49">
        <f t="shared" si="13"/>
        <v>0</v>
      </c>
      <c r="DX56" s="49">
        <f t="shared" si="13"/>
        <v>0</v>
      </c>
      <c r="DY56" s="49">
        <f t="shared" si="13"/>
        <v>0</v>
      </c>
      <c r="DZ56" s="49">
        <f t="shared" si="13"/>
        <v>0</v>
      </c>
      <c r="EA56" s="49">
        <f t="shared" si="13"/>
        <v>0</v>
      </c>
      <c r="EB56" s="49">
        <f t="shared" si="13"/>
        <v>0</v>
      </c>
      <c r="EC56" s="49">
        <f t="shared" si="13"/>
        <v>0</v>
      </c>
      <c r="ED56" s="49">
        <f t="shared" si="13"/>
        <v>0</v>
      </c>
      <c r="EE56" s="49">
        <f t="shared" si="13"/>
        <v>0</v>
      </c>
    </row>
    <row r="57" ht="15.75" customHeight="1">
      <c r="A57" s="1"/>
      <c r="B57" s="85"/>
      <c r="C57" s="42" t="s">
        <v>169</v>
      </c>
      <c r="D57" s="203">
        <f t="shared" ref="D57:EE57" si="14">SUM(D55:D56)</f>
        <v>22135.09688</v>
      </c>
      <c r="E57" s="203">
        <f t="shared" si="14"/>
        <v>22135.09688</v>
      </c>
      <c r="F57" s="203">
        <f t="shared" si="14"/>
        <v>22135.09688</v>
      </c>
      <c r="G57" s="203">
        <f t="shared" si="14"/>
        <v>22135.09688</v>
      </c>
      <c r="H57" s="203">
        <f t="shared" si="14"/>
        <v>22135.09688</v>
      </c>
      <c r="I57" s="203">
        <f t="shared" si="14"/>
        <v>22135.09688</v>
      </c>
      <c r="J57" s="203">
        <f t="shared" si="14"/>
        <v>22135.09688</v>
      </c>
      <c r="K57" s="203">
        <f t="shared" si="14"/>
        <v>22135.09688</v>
      </c>
      <c r="L57" s="203">
        <f t="shared" si="14"/>
        <v>22135.09688</v>
      </c>
      <c r="M57" s="203">
        <f t="shared" si="14"/>
        <v>22135.09688</v>
      </c>
      <c r="N57" s="203">
        <f t="shared" si="14"/>
        <v>22135.09688</v>
      </c>
      <c r="O57" s="203">
        <f t="shared" si="14"/>
        <v>22135.09688</v>
      </c>
      <c r="P57" s="203">
        <f t="shared" si="14"/>
        <v>23454.88127</v>
      </c>
      <c r="Q57" s="203">
        <f t="shared" si="14"/>
        <v>23454.88127</v>
      </c>
      <c r="R57" s="203">
        <f t="shared" si="14"/>
        <v>23454.88127</v>
      </c>
      <c r="S57" s="203">
        <f t="shared" si="14"/>
        <v>23454.88127</v>
      </c>
      <c r="T57" s="203">
        <f t="shared" si="14"/>
        <v>23454.88127</v>
      </c>
      <c r="U57" s="203">
        <f t="shared" si="14"/>
        <v>23454.88127</v>
      </c>
      <c r="V57" s="203">
        <f t="shared" si="14"/>
        <v>23454.88127</v>
      </c>
      <c r="W57" s="203">
        <f t="shared" si="14"/>
        <v>23454.88127</v>
      </c>
      <c r="X57" s="203">
        <f t="shared" si="14"/>
        <v>23454.88127</v>
      </c>
      <c r="Y57" s="203">
        <f t="shared" si="14"/>
        <v>23454.88127</v>
      </c>
      <c r="Z57" s="203">
        <f t="shared" si="14"/>
        <v>23454.88127</v>
      </c>
      <c r="AA57" s="203">
        <f t="shared" si="14"/>
        <v>23454.88127</v>
      </c>
      <c r="AB57" s="203">
        <f t="shared" si="14"/>
        <v>23857.07594</v>
      </c>
      <c r="AC57" s="203">
        <f t="shared" si="14"/>
        <v>23857.07594</v>
      </c>
      <c r="AD57" s="203">
        <f t="shared" si="14"/>
        <v>23857.07594</v>
      </c>
      <c r="AE57" s="203">
        <f t="shared" si="14"/>
        <v>23857.07594</v>
      </c>
      <c r="AF57" s="203">
        <f t="shared" si="14"/>
        <v>23857.07594</v>
      </c>
      <c r="AG57" s="203">
        <f t="shared" si="14"/>
        <v>23857.07594</v>
      </c>
      <c r="AH57" s="203">
        <f t="shared" si="14"/>
        <v>23857.07594</v>
      </c>
      <c r="AI57" s="203">
        <f t="shared" si="14"/>
        <v>23857.07594</v>
      </c>
      <c r="AJ57" s="203">
        <f t="shared" si="14"/>
        <v>23857.07594</v>
      </c>
      <c r="AK57" s="203">
        <f t="shared" si="14"/>
        <v>23857.07594</v>
      </c>
      <c r="AL57" s="203">
        <f t="shared" si="14"/>
        <v>23857.07594</v>
      </c>
      <c r="AM57" s="203">
        <f t="shared" si="14"/>
        <v>23857.07594</v>
      </c>
      <c r="AN57" s="203">
        <f t="shared" si="14"/>
        <v>9401.665378</v>
      </c>
      <c r="AO57" s="203">
        <f t="shared" si="14"/>
        <v>9401.665378</v>
      </c>
      <c r="AP57" s="203">
        <f t="shared" si="14"/>
        <v>9401.665378</v>
      </c>
      <c r="AQ57" s="203">
        <f t="shared" si="14"/>
        <v>9401.665378</v>
      </c>
      <c r="AR57" s="203">
        <f t="shared" si="14"/>
        <v>9401.665378</v>
      </c>
      <c r="AS57" s="203">
        <f t="shared" si="14"/>
        <v>9401.665378</v>
      </c>
      <c r="AT57" s="203">
        <f t="shared" si="14"/>
        <v>9401.665378</v>
      </c>
      <c r="AU57" s="203">
        <f t="shared" si="14"/>
        <v>9401.665378</v>
      </c>
      <c r="AV57" s="203">
        <f t="shared" si="14"/>
        <v>9401.665378</v>
      </c>
      <c r="AW57" s="203">
        <f t="shared" si="14"/>
        <v>9401.665378</v>
      </c>
      <c r="AX57" s="203">
        <f t="shared" si="14"/>
        <v>9401.665378</v>
      </c>
      <c r="AY57" s="203">
        <f t="shared" si="14"/>
        <v>9401.665378</v>
      </c>
      <c r="AZ57" s="203">
        <f t="shared" si="14"/>
        <v>10129.6246</v>
      </c>
      <c r="BA57" s="203">
        <f t="shared" si="14"/>
        <v>10129.6246</v>
      </c>
      <c r="BB57" s="203">
        <f t="shared" si="14"/>
        <v>10129.6246</v>
      </c>
      <c r="BC57" s="203">
        <f t="shared" si="14"/>
        <v>10129.6246</v>
      </c>
      <c r="BD57" s="203">
        <f t="shared" si="14"/>
        <v>10129.6246</v>
      </c>
      <c r="BE57" s="203">
        <f t="shared" si="14"/>
        <v>10129.6246</v>
      </c>
      <c r="BF57" s="203">
        <f t="shared" si="14"/>
        <v>10129.6246</v>
      </c>
      <c r="BG57" s="203">
        <f t="shared" si="14"/>
        <v>10129.6246</v>
      </c>
      <c r="BH57" s="203">
        <f t="shared" si="14"/>
        <v>10129.6246</v>
      </c>
      <c r="BI57" s="203">
        <f t="shared" si="14"/>
        <v>10129.6246</v>
      </c>
      <c r="BJ57" s="203">
        <f t="shared" si="14"/>
        <v>10129.6246</v>
      </c>
      <c r="BK57" s="203">
        <f t="shared" si="14"/>
        <v>10129.6246</v>
      </c>
      <c r="BL57" s="203">
        <f t="shared" si="14"/>
        <v>10879.4226</v>
      </c>
      <c r="BM57" s="203">
        <f t="shared" si="14"/>
        <v>10879.4226</v>
      </c>
      <c r="BN57" s="203">
        <f t="shared" si="14"/>
        <v>10879.4226</v>
      </c>
      <c r="BO57" s="203">
        <f t="shared" si="14"/>
        <v>10879.4226</v>
      </c>
      <c r="BP57" s="203">
        <f t="shared" si="14"/>
        <v>10879.4226</v>
      </c>
      <c r="BQ57" s="203">
        <f t="shared" si="14"/>
        <v>10879.4226</v>
      </c>
      <c r="BR57" s="203">
        <f t="shared" si="14"/>
        <v>10879.4226</v>
      </c>
      <c r="BS57" s="203">
        <f t="shared" si="14"/>
        <v>10879.4226</v>
      </c>
      <c r="BT57" s="203">
        <f t="shared" si="14"/>
        <v>10879.4226</v>
      </c>
      <c r="BU57" s="203">
        <f t="shared" si="14"/>
        <v>10879.4226</v>
      </c>
      <c r="BV57" s="203">
        <f t="shared" si="14"/>
        <v>10879.4226</v>
      </c>
      <c r="BW57" s="203">
        <f t="shared" si="14"/>
        <v>10879.4226</v>
      </c>
      <c r="BX57" s="203">
        <f t="shared" si="14"/>
        <v>11651.71454</v>
      </c>
      <c r="BY57" s="203">
        <f t="shared" si="14"/>
        <v>11651.71454</v>
      </c>
      <c r="BZ57" s="203">
        <f t="shared" si="14"/>
        <v>11651.71454</v>
      </c>
      <c r="CA57" s="203">
        <f t="shared" si="14"/>
        <v>11651.71454</v>
      </c>
      <c r="CB57" s="203">
        <f t="shared" si="14"/>
        <v>11651.71454</v>
      </c>
      <c r="CC57" s="203">
        <f t="shared" si="14"/>
        <v>11651.71454</v>
      </c>
      <c r="CD57" s="203">
        <f t="shared" si="14"/>
        <v>11651.71454</v>
      </c>
      <c r="CE57" s="203">
        <f t="shared" si="14"/>
        <v>11651.71454</v>
      </c>
      <c r="CF57" s="203">
        <f t="shared" si="14"/>
        <v>11651.71454</v>
      </c>
      <c r="CG57" s="203">
        <f t="shared" si="14"/>
        <v>11651.71454</v>
      </c>
      <c r="CH57" s="203">
        <f t="shared" si="14"/>
        <v>11651.71454</v>
      </c>
      <c r="CI57" s="203">
        <f t="shared" si="14"/>
        <v>11651.71454</v>
      </c>
      <c r="CJ57" s="203">
        <f t="shared" si="14"/>
        <v>12447.17524</v>
      </c>
      <c r="CK57" s="203">
        <f t="shared" si="14"/>
        <v>12447.17524</v>
      </c>
      <c r="CL57" s="203">
        <f t="shared" si="14"/>
        <v>12447.17524</v>
      </c>
      <c r="CM57" s="203">
        <f t="shared" si="14"/>
        <v>12447.17524</v>
      </c>
      <c r="CN57" s="203">
        <f t="shared" si="14"/>
        <v>12447.17524</v>
      </c>
      <c r="CO57" s="203">
        <f t="shared" si="14"/>
        <v>12447.17524</v>
      </c>
      <c r="CP57" s="203">
        <f t="shared" si="14"/>
        <v>12447.17524</v>
      </c>
      <c r="CQ57" s="203">
        <f t="shared" si="14"/>
        <v>12447.17524</v>
      </c>
      <c r="CR57" s="203">
        <f t="shared" si="14"/>
        <v>12447.17524</v>
      </c>
      <c r="CS57" s="203">
        <f t="shared" si="14"/>
        <v>12447.17524</v>
      </c>
      <c r="CT57" s="203">
        <f t="shared" si="14"/>
        <v>12447.17524</v>
      </c>
      <c r="CU57" s="203">
        <f t="shared" si="14"/>
        <v>12447.17524</v>
      </c>
      <c r="CV57" s="203">
        <f t="shared" si="14"/>
        <v>13266.49975</v>
      </c>
      <c r="CW57" s="203">
        <f t="shared" si="14"/>
        <v>13266.49975</v>
      </c>
      <c r="CX57" s="203">
        <f t="shared" si="14"/>
        <v>13266.49975</v>
      </c>
      <c r="CY57" s="203">
        <f t="shared" si="14"/>
        <v>13266.49975</v>
      </c>
      <c r="CZ57" s="203">
        <f t="shared" si="14"/>
        <v>13266.49975</v>
      </c>
      <c r="DA57" s="203">
        <f t="shared" si="14"/>
        <v>13266.49975</v>
      </c>
      <c r="DB57" s="203">
        <f t="shared" si="14"/>
        <v>13266.49975</v>
      </c>
      <c r="DC57" s="203">
        <f t="shared" si="14"/>
        <v>13266.49975</v>
      </c>
      <c r="DD57" s="203">
        <f t="shared" si="14"/>
        <v>13266.49975</v>
      </c>
      <c r="DE57" s="203">
        <f t="shared" si="14"/>
        <v>13266.49975</v>
      </c>
      <c r="DF57" s="203">
        <f t="shared" si="14"/>
        <v>13266.49975</v>
      </c>
      <c r="DG57" s="203">
        <f t="shared" si="14"/>
        <v>13266.49975</v>
      </c>
      <c r="DH57" s="203">
        <f t="shared" si="14"/>
        <v>12940.11925</v>
      </c>
      <c r="DI57" s="203">
        <f t="shared" si="14"/>
        <v>12940.11925</v>
      </c>
      <c r="DJ57" s="203">
        <f t="shared" si="14"/>
        <v>12940.11925</v>
      </c>
      <c r="DK57" s="203">
        <f t="shared" si="14"/>
        <v>12940.11925</v>
      </c>
      <c r="DL57" s="203">
        <f t="shared" si="14"/>
        <v>12940.11925</v>
      </c>
      <c r="DM57" s="203">
        <f t="shared" si="14"/>
        <v>12940.11925</v>
      </c>
      <c r="DN57" s="203">
        <f t="shared" si="14"/>
        <v>12940.11925</v>
      </c>
      <c r="DO57" s="203">
        <f t="shared" si="14"/>
        <v>12940.11925</v>
      </c>
      <c r="DP57" s="203">
        <f t="shared" si="14"/>
        <v>12940.11925</v>
      </c>
      <c r="DQ57" s="203">
        <f t="shared" si="14"/>
        <v>12940.11925</v>
      </c>
      <c r="DR57" s="203">
        <f t="shared" si="14"/>
        <v>12940.11925</v>
      </c>
      <c r="DS57" s="203">
        <f t="shared" si="14"/>
        <v>3189998.217</v>
      </c>
      <c r="DT57" s="203">
        <f t="shared" si="14"/>
        <v>0</v>
      </c>
      <c r="DU57" s="203">
        <f t="shared" si="14"/>
        <v>0</v>
      </c>
      <c r="DV57" s="203">
        <f t="shared" si="14"/>
        <v>0</v>
      </c>
      <c r="DW57" s="203">
        <f t="shared" si="14"/>
        <v>0</v>
      </c>
      <c r="DX57" s="203">
        <f t="shared" si="14"/>
        <v>0</v>
      </c>
      <c r="DY57" s="203">
        <f t="shared" si="14"/>
        <v>0</v>
      </c>
      <c r="DZ57" s="203">
        <f t="shared" si="14"/>
        <v>0</v>
      </c>
      <c r="EA57" s="203">
        <f t="shared" si="14"/>
        <v>0</v>
      </c>
      <c r="EB57" s="203">
        <f t="shared" si="14"/>
        <v>0</v>
      </c>
      <c r="EC57" s="203">
        <f t="shared" si="14"/>
        <v>0</v>
      </c>
      <c r="ED57" s="203">
        <f t="shared" si="14"/>
        <v>0</v>
      </c>
      <c r="EE57" s="203">
        <f t="shared" si="14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77"/>
      <c r="B1" s="295" t="s">
        <v>207</v>
      </c>
      <c r="C1" s="77"/>
      <c r="D1" s="77">
        <v>1.0</v>
      </c>
      <c r="E1" s="77">
        <f t="shared" ref="E1:EE1" si="1">D1+1</f>
        <v>2</v>
      </c>
      <c r="F1" s="77">
        <f t="shared" si="1"/>
        <v>3</v>
      </c>
      <c r="G1" s="77">
        <f t="shared" si="1"/>
        <v>4</v>
      </c>
      <c r="H1" s="77">
        <f t="shared" si="1"/>
        <v>5</v>
      </c>
      <c r="I1" s="77">
        <f t="shared" si="1"/>
        <v>6</v>
      </c>
      <c r="J1" s="77">
        <f t="shared" si="1"/>
        <v>7</v>
      </c>
      <c r="K1" s="77">
        <f t="shared" si="1"/>
        <v>8</v>
      </c>
      <c r="L1" s="77">
        <f t="shared" si="1"/>
        <v>9</v>
      </c>
      <c r="M1" s="77">
        <f t="shared" si="1"/>
        <v>10</v>
      </c>
      <c r="N1" s="77">
        <f t="shared" si="1"/>
        <v>11</v>
      </c>
      <c r="O1" s="77">
        <f t="shared" si="1"/>
        <v>12</v>
      </c>
      <c r="P1" s="77">
        <f t="shared" si="1"/>
        <v>13</v>
      </c>
      <c r="Q1" s="77">
        <f t="shared" si="1"/>
        <v>14</v>
      </c>
      <c r="R1" s="77">
        <f t="shared" si="1"/>
        <v>15</v>
      </c>
      <c r="S1" s="77">
        <f t="shared" si="1"/>
        <v>16</v>
      </c>
      <c r="T1" s="77">
        <f t="shared" si="1"/>
        <v>17</v>
      </c>
      <c r="U1" s="77">
        <f t="shared" si="1"/>
        <v>18</v>
      </c>
      <c r="V1" s="77">
        <f t="shared" si="1"/>
        <v>19</v>
      </c>
      <c r="W1" s="77">
        <f t="shared" si="1"/>
        <v>20</v>
      </c>
      <c r="X1" s="77">
        <f t="shared" si="1"/>
        <v>21</v>
      </c>
      <c r="Y1" s="77">
        <f t="shared" si="1"/>
        <v>22</v>
      </c>
      <c r="Z1" s="77">
        <f t="shared" si="1"/>
        <v>23</v>
      </c>
      <c r="AA1" s="77">
        <f t="shared" si="1"/>
        <v>24</v>
      </c>
      <c r="AB1" s="77">
        <f t="shared" si="1"/>
        <v>25</v>
      </c>
      <c r="AC1" s="77">
        <f t="shared" si="1"/>
        <v>26</v>
      </c>
      <c r="AD1" s="77">
        <f t="shared" si="1"/>
        <v>27</v>
      </c>
      <c r="AE1" s="77">
        <f t="shared" si="1"/>
        <v>28</v>
      </c>
      <c r="AF1" s="77">
        <f t="shared" si="1"/>
        <v>29</v>
      </c>
      <c r="AG1" s="77">
        <f t="shared" si="1"/>
        <v>30</v>
      </c>
      <c r="AH1" s="77">
        <f t="shared" si="1"/>
        <v>31</v>
      </c>
      <c r="AI1" s="77">
        <f t="shared" si="1"/>
        <v>32</v>
      </c>
      <c r="AJ1" s="77">
        <f t="shared" si="1"/>
        <v>33</v>
      </c>
      <c r="AK1" s="77">
        <f t="shared" si="1"/>
        <v>34</v>
      </c>
      <c r="AL1" s="77">
        <f t="shared" si="1"/>
        <v>35</v>
      </c>
      <c r="AM1" s="77">
        <f t="shared" si="1"/>
        <v>36</v>
      </c>
      <c r="AN1" s="77">
        <f t="shared" si="1"/>
        <v>37</v>
      </c>
      <c r="AO1" s="77">
        <f t="shared" si="1"/>
        <v>38</v>
      </c>
      <c r="AP1" s="77">
        <f t="shared" si="1"/>
        <v>39</v>
      </c>
      <c r="AQ1" s="77">
        <f t="shared" si="1"/>
        <v>40</v>
      </c>
      <c r="AR1" s="77">
        <f t="shared" si="1"/>
        <v>41</v>
      </c>
      <c r="AS1" s="77">
        <f t="shared" si="1"/>
        <v>42</v>
      </c>
      <c r="AT1" s="77">
        <f t="shared" si="1"/>
        <v>43</v>
      </c>
      <c r="AU1" s="77">
        <f t="shared" si="1"/>
        <v>44</v>
      </c>
      <c r="AV1" s="77">
        <f t="shared" si="1"/>
        <v>45</v>
      </c>
      <c r="AW1" s="77">
        <f t="shared" si="1"/>
        <v>46</v>
      </c>
      <c r="AX1" s="77">
        <f t="shared" si="1"/>
        <v>47</v>
      </c>
      <c r="AY1" s="77">
        <f t="shared" si="1"/>
        <v>48</v>
      </c>
      <c r="AZ1" s="77">
        <f t="shared" si="1"/>
        <v>49</v>
      </c>
      <c r="BA1" s="77">
        <f t="shared" si="1"/>
        <v>50</v>
      </c>
      <c r="BB1" s="77">
        <f t="shared" si="1"/>
        <v>51</v>
      </c>
      <c r="BC1" s="77">
        <f t="shared" si="1"/>
        <v>52</v>
      </c>
      <c r="BD1" s="77">
        <f t="shared" si="1"/>
        <v>53</v>
      </c>
      <c r="BE1" s="77">
        <f t="shared" si="1"/>
        <v>54</v>
      </c>
      <c r="BF1" s="77">
        <f t="shared" si="1"/>
        <v>55</v>
      </c>
      <c r="BG1" s="77">
        <f t="shared" si="1"/>
        <v>56</v>
      </c>
      <c r="BH1" s="77">
        <f t="shared" si="1"/>
        <v>57</v>
      </c>
      <c r="BI1" s="77">
        <f t="shared" si="1"/>
        <v>58</v>
      </c>
      <c r="BJ1" s="77">
        <f t="shared" si="1"/>
        <v>59</v>
      </c>
      <c r="BK1" s="77">
        <f t="shared" si="1"/>
        <v>60</v>
      </c>
      <c r="BL1" s="77">
        <f t="shared" si="1"/>
        <v>61</v>
      </c>
      <c r="BM1" s="77">
        <f t="shared" si="1"/>
        <v>62</v>
      </c>
      <c r="BN1" s="77">
        <f t="shared" si="1"/>
        <v>63</v>
      </c>
      <c r="BO1" s="77">
        <f t="shared" si="1"/>
        <v>64</v>
      </c>
      <c r="BP1" s="77">
        <f t="shared" si="1"/>
        <v>65</v>
      </c>
      <c r="BQ1" s="77">
        <f t="shared" si="1"/>
        <v>66</v>
      </c>
      <c r="BR1" s="77">
        <f t="shared" si="1"/>
        <v>67</v>
      </c>
      <c r="BS1" s="77">
        <f t="shared" si="1"/>
        <v>68</v>
      </c>
      <c r="BT1" s="77">
        <f t="shared" si="1"/>
        <v>69</v>
      </c>
      <c r="BU1" s="77">
        <f t="shared" si="1"/>
        <v>70</v>
      </c>
      <c r="BV1" s="77">
        <f t="shared" si="1"/>
        <v>71</v>
      </c>
      <c r="BW1" s="77">
        <f t="shared" si="1"/>
        <v>72</v>
      </c>
      <c r="BX1" s="77">
        <f t="shared" si="1"/>
        <v>73</v>
      </c>
      <c r="BY1" s="77">
        <f t="shared" si="1"/>
        <v>74</v>
      </c>
      <c r="BZ1" s="77">
        <f t="shared" si="1"/>
        <v>75</v>
      </c>
      <c r="CA1" s="77">
        <f t="shared" si="1"/>
        <v>76</v>
      </c>
      <c r="CB1" s="77">
        <f t="shared" si="1"/>
        <v>77</v>
      </c>
      <c r="CC1" s="77">
        <f t="shared" si="1"/>
        <v>78</v>
      </c>
      <c r="CD1" s="77">
        <f t="shared" si="1"/>
        <v>79</v>
      </c>
      <c r="CE1" s="77">
        <f t="shared" si="1"/>
        <v>80</v>
      </c>
      <c r="CF1" s="77">
        <f t="shared" si="1"/>
        <v>81</v>
      </c>
      <c r="CG1" s="77">
        <f t="shared" si="1"/>
        <v>82</v>
      </c>
      <c r="CH1" s="77">
        <f t="shared" si="1"/>
        <v>83</v>
      </c>
      <c r="CI1" s="77">
        <f t="shared" si="1"/>
        <v>84</v>
      </c>
      <c r="CJ1" s="77">
        <f t="shared" si="1"/>
        <v>85</v>
      </c>
      <c r="CK1" s="77">
        <f t="shared" si="1"/>
        <v>86</v>
      </c>
      <c r="CL1" s="77">
        <f t="shared" si="1"/>
        <v>87</v>
      </c>
      <c r="CM1" s="77">
        <f t="shared" si="1"/>
        <v>88</v>
      </c>
      <c r="CN1" s="77">
        <f t="shared" si="1"/>
        <v>89</v>
      </c>
      <c r="CO1" s="77">
        <f t="shared" si="1"/>
        <v>90</v>
      </c>
      <c r="CP1" s="77">
        <f t="shared" si="1"/>
        <v>91</v>
      </c>
      <c r="CQ1" s="77">
        <f t="shared" si="1"/>
        <v>92</v>
      </c>
      <c r="CR1" s="77">
        <f t="shared" si="1"/>
        <v>93</v>
      </c>
      <c r="CS1" s="77">
        <f t="shared" si="1"/>
        <v>94</v>
      </c>
      <c r="CT1" s="77">
        <f t="shared" si="1"/>
        <v>95</v>
      </c>
      <c r="CU1" s="77">
        <f t="shared" si="1"/>
        <v>96</v>
      </c>
      <c r="CV1" s="77">
        <f t="shared" si="1"/>
        <v>97</v>
      </c>
      <c r="CW1" s="77">
        <f t="shared" si="1"/>
        <v>98</v>
      </c>
      <c r="CX1" s="77">
        <f t="shared" si="1"/>
        <v>99</v>
      </c>
      <c r="CY1" s="77">
        <f t="shared" si="1"/>
        <v>100</v>
      </c>
      <c r="CZ1" s="77">
        <f t="shared" si="1"/>
        <v>101</v>
      </c>
      <c r="DA1" s="77">
        <f t="shared" si="1"/>
        <v>102</v>
      </c>
      <c r="DB1" s="77">
        <f t="shared" si="1"/>
        <v>103</v>
      </c>
      <c r="DC1" s="77">
        <f t="shared" si="1"/>
        <v>104</v>
      </c>
      <c r="DD1" s="77">
        <f t="shared" si="1"/>
        <v>105</v>
      </c>
      <c r="DE1" s="77">
        <f t="shared" si="1"/>
        <v>106</v>
      </c>
      <c r="DF1" s="77">
        <f t="shared" si="1"/>
        <v>107</v>
      </c>
      <c r="DG1" s="77">
        <f t="shared" si="1"/>
        <v>108</v>
      </c>
      <c r="DH1" s="77">
        <f t="shared" si="1"/>
        <v>109</v>
      </c>
      <c r="DI1" s="77">
        <f t="shared" si="1"/>
        <v>110</v>
      </c>
      <c r="DJ1" s="77">
        <f t="shared" si="1"/>
        <v>111</v>
      </c>
      <c r="DK1" s="77">
        <f t="shared" si="1"/>
        <v>112</v>
      </c>
      <c r="DL1" s="77">
        <f t="shared" si="1"/>
        <v>113</v>
      </c>
      <c r="DM1" s="77">
        <f t="shared" si="1"/>
        <v>114</v>
      </c>
      <c r="DN1" s="77">
        <f t="shared" si="1"/>
        <v>115</v>
      </c>
      <c r="DO1" s="77">
        <f t="shared" si="1"/>
        <v>116</v>
      </c>
      <c r="DP1" s="77">
        <f t="shared" si="1"/>
        <v>117</v>
      </c>
      <c r="DQ1" s="77">
        <f t="shared" si="1"/>
        <v>118</v>
      </c>
      <c r="DR1" s="77">
        <f t="shared" si="1"/>
        <v>119</v>
      </c>
      <c r="DS1" s="77">
        <f t="shared" si="1"/>
        <v>120</v>
      </c>
      <c r="DT1" s="77">
        <f t="shared" si="1"/>
        <v>121</v>
      </c>
      <c r="DU1" s="77">
        <f t="shared" si="1"/>
        <v>122</v>
      </c>
      <c r="DV1" s="77">
        <f t="shared" si="1"/>
        <v>123</v>
      </c>
      <c r="DW1" s="77">
        <f t="shared" si="1"/>
        <v>124</v>
      </c>
      <c r="DX1" s="77">
        <f t="shared" si="1"/>
        <v>125</v>
      </c>
      <c r="DY1" s="77">
        <f t="shared" si="1"/>
        <v>126</v>
      </c>
      <c r="DZ1" s="77">
        <f t="shared" si="1"/>
        <v>127</v>
      </c>
      <c r="EA1" s="77">
        <f t="shared" si="1"/>
        <v>128</v>
      </c>
      <c r="EB1" s="77">
        <f t="shared" si="1"/>
        <v>129</v>
      </c>
      <c r="EC1" s="77">
        <f t="shared" si="1"/>
        <v>130</v>
      </c>
      <c r="ED1" s="77">
        <f t="shared" si="1"/>
        <v>131</v>
      </c>
      <c r="EE1" s="77">
        <f t="shared" si="1"/>
        <v>132</v>
      </c>
    </row>
    <row r="2" ht="15.75" customHeight="1">
      <c r="A2" s="77"/>
      <c r="B2" s="295" t="s">
        <v>152</v>
      </c>
      <c r="C2" s="77"/>
      <c r="D2" s="77">
        <f t="shared" ref="D2:EE2" si="2">ROUNDUP(D1/12,0)</f>
        <v>1</v>
      </c>
      <c r="E2" s="77">
        <f t="shared" si="2"/>
        <v>1</v>
      </c>
      <c r="F2" s="77">
        <f t="shared" si="2"/>
        <v>1</v>
      </c>
      <c r="G2" s="77">
        <f t="shared" si="2"/>
        <v>1</v>
      </c>
      <c r="H2" s="77">
        <f t="shared" si="2"/>
        <v>1</v>
      </c>
      <c r="I2" s="77">
        <f t="shared" si="2"/>
        <v>1</v>
      </c>
      <c r="J2" s="77">
        <f t="shared" si="2"/>
        <v>1</v>
      </c>
      <c r="K2" s="77">
        <f t="shared" si="2"/>
        <v>1</v>
      </c>
      <c r="L2" s="77">
        <f t="shared" si="2"/>
        <v>1</v>
      </c>
      <c r="M2" s="77">
        <f t="shared" si="2"/>
        <v>1</v>
      </c>
      <c r="N2" s="77">
        <f t="shared" si="2"/>
        <v>1</v>
      </c>
      <c r="O2" s="77">
        <f t="shared" si="2"/>
        <v>1</v>
      </c>
      <c r="P2" s="77">
        <f t="shared" si="2"/>
        <v>2</v>
      </c>
      <c r="Q2" s="77">
        <f t="shared" si="2"/>
        <v>2</v>
      </c>
      <c r="R2" s="77">
        <f t="shared" si="2"/>
        <v>2</v>
      </c>
      <c r="S2" s="77">
        <f t="shared" si="2"/>
        <v>2</v>
      </c>
      <c r="T2" s="77">
        <f t="shared" si="2"/>
        <v>2</v>
      </c>
      <c r="U2" s="77">
        <f t="shared" si="2"/>
        <v>2</v>
      </c>
      <c r="V2" s="77">
        <f t="shared" si="2"/>
        <v>2</v>
      </c>
      <c r="W2" s="77">
        <f t="shared" si="2"/>
        <v>2</v>
      </c>
      <c r="X2" s="77">
        <f t="shared" si="2"/>
        <v>2</v>
      </c>
      <c r="Y2" s="77">
        <f t="shared" si="2"/>
        <v>2</v>
      </c>
      <c r="Z2" s="77">
        <f t="shared" si="2"/>
        <v>2</v>
      </c>
      <c r="AA2" s="77">
        <f t="shared" si="2"/>
        <v>2</v>
      </c>
      <c r="AB2" s="77">
        <f t="shared" si="2"/>
        <v>3</v>
      </c>
      <c r="AC2" s="77">
        <f t="shared" si="2"/>
        <v>3</v>
      </c>
      <c r="AD2" s="77">
        <f t="shared" si="2"/>
        <v>3</v>
      </c>
      <c r="AE2" s="77">
        <f t="shared" si="2"/>
        <v>3</v>
      </c>
      <c r="AF2" s="77">
        <f t="shared" si="2"/>
        <v>3</v>
      </c>
      <c r="AG2" s="77">
        <f t="shared" si="2"/>
        <v>3</v>
      </c>
      <c r="AH2" s="77">
        <f t="shared" si="2"/>
        <v>3</v>
      </c>
      <c r="AI2" s="77">
        <f t="shared" si="2"/>
        <v>3</v>
      </c>
      <c r="AJ2" s="77">
        <f t="shared" si="2"/>
        <v>3</v>
      </c>
      <c r="AK2" s="77">
        <f t="shared" si="2"/>
        <v>3</v>
      </c>
      <c r="AL2" s="77">
        <f t="shared" si="2"/>
        <v>3</v>
      </c>
      <c r="AM2" s="77">
        <f t="shared" si="2"/>
        <v>3</v>
      </c>
      <c r="AN2" s="77">
        <f t="shared" si="2"/>
        <v>4</v>
      </c>
      <c r="AO2" s="77">
        <f t="shared" si="2"/>
        <v>4</v>
      </c>
      <c r="AP2" s="77">
        <f t="shared" si="2"/>
        <v>4</v>
      </c>
      <c r="AQ2" s="77">
        <f t="shared" si="2"/>
        <v>4</v>
      </c>
      <c r="AR2" s="77">
        <f t="shared" si="2"/>
        <v>4</v>
      </c>
      <c r="AS2" s="77">
        <f t="shared" si="2"/>
        <v>4</v>
      </c>
      <c r="AT2" s="77">
        <f t="shared" si="2"/>
        <v>4</v>
      </c>
      <c r="AU2" s="77">
        <f t="shared" si="2"/>
        <v>4</v>
      </c>
      <c r="AV2" s="77">
        <f t="shared" si="2"/>
        <v>4</v>
      </c>
      <c r="AW2" s="77">
        <f t="shared" si="2"/>
        <v>4</v>
      </c>
      <c r="AX2" s="77">
        <f t="shared" si="2"/>
        <v>4</v>
      </c>
      <c r="AY2" s="77">
        <f t="shared" si="2"/>
        <v>4</v>
      </c>
      <c r="AZ2" s="77">
        <f t="shared" si="2"/>
        <v>5</v>
      </c>
      <c r="BA2" s="77">
        <f t="shared" si="2"/>
        <v>5</v>
      </c>
      <c r="BB2" s="77">
        <f t="shared" si="2"/>
        <v>5</v>
      </c>
      <c r="BC2" s="77">
        <f t="shared" si="2"/>
        <v>5</v>
      </c>
      <c r="BD2" s="77">
        <f t="shared" si="2"/>
        <v>5</v>
      </c>
      <c r="BE2" s="77">
        <f t="shared" si="2"/>
        <v>5</v>
      </c>
      <c r="BF2" s="77">
        <f t="shared" si="2"/>
        <v>5</v>
      </c>
      <c r="BG2" s="77">
        <f t="shared" si="2"/>
        <v>5</v>
      </c>
      <c r="BH2" s="77">
        <f t="shared" si="2"/>
        <v>5</v>
      </c>
      <c r="BI2" s="77">
        <f t="shared" si="2"/>
        <v>5</v>
      </c>
      <c r="BJ2" s="77">
        <f t="shared" si="2"/>
        <v>5</v>
      </c>
      <c r="BK2" s="77">
        <f t="shared" si="2"/>
        <v>5</v>
      </c>
      <c r="BL2" s="77">
        <f t="shared" si="2"/>
        <v>6</v>
      </c>
      <c r="BM2" s="77">
        <f t="shared" si="2"/>
        <v>6</v>
      </c>
      <c r="BN2" s="77">
        <f t="shared" si="2"/>
        <v>6</v>
      </c>
      <c r="BO2" s="77">
        <f t="shared" si="2"/>
        <v>6</v>
      </c>
      <c r="BP2" s="77">
        <f t="shared" si="2"/>
        <v>6</v>
      </c>
      <c r="BQ2" s="77">
        <f t="shared" si="2"/>
        <v>6</v>
      </c>
      <c r="BR2" s="77">
        <f t="shared" si="2"/>
        <v>6</v>
      </c>
      <c r="BS2" s="77">
        <f t="shared" si="2"/>
        <v>6</v>
      </c>
      <c r="BT2" s="77">
        <f t="shared" si="2"/>
        <v>6</v>
      </c>
      <c r="BU2" s="77">
        <f t="shared" si="2"/>
        <v>6</v>
      </c>
      <c r="BV2" s="77">
        <f t="shared" si="2"/>
        <v>6</v>
      </c>
      <c r="BW2" s="77">
        <f t="shared" si="2"/>
        <v>6</v>
      </c>
      <c r="BX2" s="77">
        <f t="shared" si="2"/>
        <v>7</v>
      </c>
      <c r="BY2" s="77">
        <f t="shared" si="2"/>
        <v>7</v>
      </c>
      <c r="BZ2" s="77">
        <f t="shared" si="2"/>
        <v>7</v>
      </c>
      <c r="CA2" s="77">
        <f t="shared" si="2"/>
        <v>7</v>
      </c>
      <c r="CB2" s="77">
        <f t="shared" si="2"/>
        <v>7</v>
      </c>
      <c r="CC2" s="77">
        <f t="shared" si="2"/>
        <v>7</v>
      </c>
      <c r="CD2" s="77">
        <f t="shared" si="2"/>
        <v>7</v>
      </c>
      <c r="CE2" s="77">
        <f t="shared" si="2"/>
        <v>7</v>
      </c>
      <c r="CF2" s="77">
        <f t="shared" si="2"/>
        <v>7</v>
      </c>
      <c r="CG2" s="77">
        <f t="shared" si="2"/>
        <v>7</v>
      </c>
      <c r="CH2" s="77">
        <f t="shared" si="2"/>
        <v>7</v>
      </c>
      <c r="CI2" s="77">
        <f t="shared" si="2"/>
        <v>7</v>
      </c>
      <c r="CJ2" s="77">
        <f t="shared" si="2"/>
        <v>8</v>
      </c>
      <c r="CK2" s="77">
        <f t="shared" si="2"/>
        <v>8</v>
      </c>
      <c r="CL2" s="77">
        <f t="shared" si="2"/>
        <v>8</v>
      </c>
      <c r="CM2" s="77">
        <f t="shared" si="2"/>
        <v>8</v>
      </c>
      <c r="CN2" s="77">
        <f t="shared" si="2"/>
        <v>8</v>
      </c>
      <c r="CO2" s="77">
        <f t="shared" si="2"/>
        <v>8</v>
      </c>
      <c r="CP2" s="77">
        <f t="shared" si="2"/>
        <v>8</v>
      </c>
      <c r="CQ2" s="77">
        <f t="shared" si="2"/>
        <v>8</v>
      </c>
      <c r="CR2" s="77">
        <f t="shared" si="2"/>
        <v>8</v>
      </c>
      <c r="CS2" s="77">
        <f t="shared" si="2"/>
        <v>8</v>
      </c>
      <c r="CT2" s="77">
        <f t="shared" si="2"/>
        <v>8</v>
      </c>
      <c r="CU2" s="77">
        <f t="shared" si="2"/>
        <v>8</v>
      </c>
      <c r="CV2" s="77">
        <f t="shared" si="2"/>
        <v>9</v>
      </c>
      <c r="CW2" s="77">
        <f t="shared" si="2"/>
        <v>9</v>
      </c>
      <c r="CX2" s="77">
        <f t="shared" si="2"/>
        <v>9</v>
      </c>
      <c r="CY2" s="77">
        <f t="shared" si="2"/>
        <v>9</v>
      </c>
      <c r="CZ2" s="77">
        <f t="shared" si="2"/>
        <v>9</v>
      </c>
      <c r="DA2" s="77">
        <f t="shared" si="2"/>
        <v>9</v>
      </c>
      <c r="DB2" s="77">
        <f t="shared" si="2"/>
        <v>9</v>
      </c>
      <c r="DC2" s="77">
        <f t="shared" si="2"/>
        <v>9</v>
      </c>
      <c r="DD2" s="77">
        <f t="shared" si="2"/>
        <v>9</v>
      </c>
      <c r="DE2" s="77">
        <f t="shared" si="2"/>
        <v>9</v>
      </c>
      <c r="DF2" s="77">
        <f t="shared" si="2"/>
        <v>9</v>
      </c>
      <c r="DG2" s="77">
        <f t="shared" si="2"/>
        <v>9</v>
      </c>
      <c r="DH2" s="77">
        <f t="shared" si="2"/>
        <v>10</v>
      </c>
      <c r="DI2" s="77">
        <f t="shared" si="2"/>
        <v>10</v>
      </c>
      <c r="DJ2" s="77">
        <f t="shared" si="2"/>
        <v>10</v>
      </c>
      <c r="DK2" s="77">
        <f t="shared" si="2"/>
        <v>10</v>
      </c>
      <c r="DL2" s="77">
        <f t="shared" si="2"/>
        <v>10</v>
      </c>
      <c r="DM2" s="77">
        <f t="shared" si="2"/>
        <v>10</v>
      </c>
      <c r="DN2" s="77">
        <f t="shared" si="2"/>
        <v>10</v>
      </c>
      <c r="DO2" s="77">
        <f t="shared" si="2"/>
        <v>10</v>
      </c>
      <c r="DP2" s="77">
        <f t="shared" si="2"/>
        <v>10</v>
      </c>
      <c r="DQ2" s="77">
        <f t="shared" si="2"/>
        <v>10</v>
      </c>
      <c r="DR2" s="77">
        <f t="shared" si="2"/>
        <v>10</v>
      </c>
      <c r="DS2" s="77">
        <f t="shared" si="2"/>
        <v>10</v>
      </c>
      <c r="DT2" s="77">
        <f t="shared" si="2"/>
        <v>11</v>
      </c>
      <c r="DU2" s="77">
        <f t="shared" si="2"/>
        <v>11</v>
      </c>
      <c r="DV2" s="77">
        <f t="shared" si="2"/>
        <v>11</v>
      </c>
      <c r="DW2" s="77">
        <f t="shared" si="2"/>
        <v>11</v>
      </c>
      <c r="DX2" s="77">
        <f t="shared" si="2"/>
        <v>11</v>
      </c>
      <c r="DY2" s="77">
        <f t="shared" si="2"/>
        <v>11</v>
      </c>
      <c r="DZ2" s="77">
        <f t="shared" si="2"/>
        <v>11</v>
      </c>
      <c r="EA2" s="296">
        <f t="shared" si="2"/>
        <v>11</v>
      </c>
      <c r="EB2" s="77">
        <f t="shared" si="2"/>
        <v>11</v>
      </c>
      <c r="EC2" s="77">
        <f t="shared" si="2"/>
        <v>11</v>
      </c>
      <c r="ED2" s="77">
        <f t="shared" si="2"/>
        <v>11</v>
      </c>
      <c r="EE2" s="297">
        <f t="shared" si="2"/>
        <v>11</v>
      </c>
    </row>
    <row r="3" ht="15.75" customHeight="1">
      <c r="A3" s="1"/>
      <c r="B3" s="1"/>
      <c r="C3" s="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208</v>
      </c>
      <c r="C4" s="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Assumptions!Z5</f>
        <v>1 Bed</v>
      </c>
      <c r="D5" s="49">
        <f t="array" ref="D5">IF(D$2=1,Assumptions!$AF5/12,(SUMIF($D$2:$EE$2,D$2-1,$D5:$EE5)/12)*(1+XLOOKUP(D$2,Assumptions!$C$94:$M$94,Assumptions!$C$97:$M$97)))</f>
        <v>6525.05</v>
      </c>
      <c r="E5" s="49">
        <f t="array" ref="E5">IF(E$2=1,Assumptions!$AF5/12,(SUMIF($D$2:$EE$2,E$2-1,$D5:$EE5)/12)*(1+XLOOKUP(E$2,Assumptions!$C$94:$M$94,Assumptions!$C$97:$M$97)))</f>
        <v>6525.05</v>
      </c>
      <c r="F5" s="49">
        <f t="array" ref="F5">IF(F$2=1,Assumptions!$AF5/12,(SUMIF($D$2:$EE$2,F$2-1,$D5:$EE5)/12)*(1+XLOOKUP(F$2,Assumptions!$C$94:$M$94,Assumptions!$C$97:$M$97)))</f>
        <v>6525.05</v>
      </c>
      <c r="G5" s="49">
        <f t="array" ref="G5">IF(G$2=1,Assumptions!$AF5/12,(SUMIF($D$2:$EE$2,G$2-1,$D5:$EE5)/12)*(1+XLOOKUP(G$2,Assumptions!$C$94:$M$94,Assumptions!$C$97:$M$97)))</f>
        <v>6525.05</v>
      </c>
      <c r="H5" s="49">
        <f t="array" ref="H5">IF(H$2=1,Assumptions!$AF5/12,(SUMIF($D$2:$EE$2,H$2-1,$D5:$EE5)/12)*(1+XLOOKUP(H$2,Assumptions!$C$94:$M$94,Assumptions!$C$97:$M$97)))</f>
        <v>6525.05</v>
      </c>
      <c r="I5" s="49">
        <f t="array" ref="I5">IF(I$2=1,Assumptions!$AF5/12,(SUMIF($D$2:$EE$2,I$2-1,$D5:$EE5)/12)*(1+XLOOKUP(I$2,Assumptions!$C$94:$M$94,Assumptions!$C$97:$M$97)))</f>
        <v>6525.05</v>
      </c>
      <c r="J5" s="49">
        <f t="array" ref="J5">IF(J$2=1,Assumptions!$AF5/12,(SUMIF($D$2:$EE$2,J$2-1,$D5:$EE5)/12)*(1+XLOOKUP(J$2,Assumptions!$C$94:$M$94,Assumptions!$C$97:$M$97)))</f>
        <v>6525.05</v>
      </c>
      <c r="K5" s="49">
        <f t="array" ref="K5">IF(K$2=1,Assumptions!$AF5/12,(SUMIF($D$2:$EE$2,K$2-1,$D5:$EE5)/12)*(1+XLOOKUP(K$2,Assumptions!$C$94:$M$94,Assumptions!$C$97:$M$97)))</f>
        <v>6525.05</v>
      </c>
      <c r="L5" s="49">
        <f t="array" ref="L5">IF(L$2=1,Assumptions!$AF5/12,(SUMIF($D$2:$EE$2,L$2-1,$D5:$EE5)/12)*(1+XLOOKUP(L$2,Assumptions!$C$94:$M$94,Assumptions!$C$97:$M$97)))</f>
        <v>6525.05</v>
      </c>
      <c r="M5" s="49">
        <f t="array" ref="M5">IF(M$2=1,Assumptions!$AF5/12,(SUMIF($D$2:$EE$2,M$2-1,$D5:$EE5)/12)*(1+XLOOKUP(M$2,Assumptions!$C$94:$M$94,Assumptions!$C$97:$M$97)))</f>
        <v>6525.05</v>
      </c>
      <c r="N5" s="49">
        <f t="array" ref="N5">IF(N$2=1,Assumptions!$AF5/12,(SUMIF($D$2:$EE$2,N$2-1,$D5:$EE5)/12)*(1+XLOOKUP(N$2,Assumptions!$C$94:$M$94,Assumptions!$C$97:$M$97)))</f>
        <v>6525.05</v>
      </c>
      <c r="O5" s="49">
        <f t="array" ref="O5">IF(O$2=1,Assumptions!$AF5/12,(SUMIF($D$2:$EE$2,O$2-1,$D5:$EE5)/12)*(1+XLOOKUP(O$2,Assumptions!$C$94:$M$94,Assumptions!$C$97:$M$97)))</f>
        <v>6525.05</v>
      </c>
      <c r="P5" s="49">
        <f t="array" ref="P5">IF(P$2=1,Assumptions!$AF5/12,(SUMIF($D$2:$EE$2,P$2-1,$D5:$EE5)/12)*(1+XLOOKUP(P$2,Assumptions!$C$94:$M$94,Assumptions!$C$97:$M$97)))</f>
        <v>6655.551</v>
      </c>
      <c r="Q5" s="49">
        <f t="array" ref="Q5">IF(Q$2=1,Assumptions!$AF5/12,(SUMIF($D$2:$EE$2,Q$2-1,$D5:$EE5)/12)*(1+XLOOKUP(Q$2,Assumptions!$C$94:$M$94,Assumptions!$C$97:$M$97)))</f>
        <v>6655.551</v>
      </c>
      <c r="R5" s="49">
        <f t="array" ref="R5">IF(R$2=1,Assumptions!$AF5/12,(SUMIF($D$2:$EE$2,R$2-1,$D5:$EE5)/12)*(1+XLOOKUP(R$2,Assumptions!$C$94:$M$94,Assumptions!$C$97:$M$97)))</f>
        <v>6655.551</v>
      </c>
      <c r="S5" s="49">
        <f t="array" ref="S5">IF(S$2=1,Assumptions!$AF5/12,(SUMIF($D$2:$EE$2,S$2-1,$D5:$EE5)/12)*(1+XLOOKUP(S$2,Assumptions!$C$94:$M$94,Assumptions!$C$97:$M$97)))</f>
        <v>6655.551</v>
      </c>
      <c r="T5" s="49">
        <f t="array" ref="T5">IF(T$2=1,Assumptions!$AF5/12,(SUMIF($D$2:$EE$2,T$2-1,$D5:$EE5)/12)*(1+XLOOKUP(T$2,Assumptions!$C$94:$M$94,Assumptions!$C$97:$M$97)))</f>
        <v>6655.551</v>
      </c>
      <c r="U5" s="49">
        <f t="array" ref="U5">IF(U$2=1,Assumptions!$AF5/12,(SUMIF($D$2:$EE$2,U$2-1,$D5:$EE5)/12)*(1+XLOOKUP(U$2,Assumptions!$C$94:$M$94,Assumptions!$C$97:$M$97)))</f>
        <v>6655.551</v>
      </c>
      <c r="V5" s="49">
        <f t="array" ref="V5">IF(V$2=1,Assumptions!$AF5/12,(SUMIF($D$2:$EE$2,V$2-1,$D5:$EE5)/12)*(1+XLOOKUP(V$2,Assumptions!$C$94:$M$94,Assumptions!$C$97:$M$97)))</f>
        <v>6655.551</v>
      </c>
      <c r="W5" s="49">
        <f t="array" ref="W5">IF(W$2=1,Assumptions!$AF5/12,(SUMIF($D$2:$EE$2,W$2-1,$D5:$EE5)/12)*(1+XLOOKUP(W$2,Assumptions!$C$94:$M$94,Assumptions!$C$97:$M$97)))</f>
        <v>6655.551</v>
      </c>
      <c r="X5" s="49">
        <f t="array" ref="X5">IF(X$2=1,Assumptions!$AF5/12,(SUMIF($D$2:$EE$2,X$2-1,$D5:$EE5)/12)*(1+XLOOKUP(X$2,Assumptions!$C$94:$M$94,Assumptions!$C$97:$M$97)))</f>
        <v>6655.551</v>
      </c>
      <c r="Y5" s="49">
        <f t="array" ref="Y5">IF(Y$2=1,Assumptions!$AF5/12,(SUMIF($D$2:$EE$2,Y$2-1,$D5:$EE5)/12)*(1+XLOOKUP(Y$2,Assumptions!$C$94:$M$94,Assumptions!$C$97:$M$97)))</f>
        <v>6655.551</v>
      </c>
      <c r="Z5" s="49">
        <f t="array" ref="Z5">IF(Z$2=1,Assumptions!$AF5/12,(SUMIF($D$2:$EE$2,Z$2-1,$D5:$EE5)/12)*(1+XLOOKUP(Z$2,Assumptions!$C$94:$M$94,Assumptions!$C$97:$M$97)))</f>
        <v>6655.551</v>
      </c>
      <c r="AA5" s="49">
        <f t="array" ref="AA5">IF(AA$2=1,Assumptions!$AF5/12,(SUMIF($D$2:$EE$2,AA$2-1,$D5:$EE5)/12)*(1+XLOOKUP(AA$2,Assumptions!$C$94:$M$94,Assumptions!$C$97:$M$97)))</f>
        <v>6655.551</v>
      </c>
      <c r="AB5" s="49">
        <f t="array" ref="AB5">IF(AB$2=1,Assumptions!$AF5/12,(SUMIF($D$2:$EE$2,AB$2-1,$D5:$EE5)/12)*(1+XLOOKUP(AB$2,Assumptions!$C$94:$M$94,Assumptions!$C$97:$M$97)))</f>
        <v>6788.66202</v>
      </c>
      <c r="AC5" s="49">
        <f t="array" ref="AC5">IF(AC$2=1,Assumptions!$AF5/12,(SUMIF($D$2:$EE$2,AC$2-1,$D5:$EE5)/12)*(1+XLOOKUP(AC$2,Assumptions!$C$94:$M$94,Assumptions!$C$97:$M$97)))</f>
        <v>6788.66202</v>
      </c>
      <c r="AD5" s="49">
        <f t="array" ref="AD5">IF(AD$2=1,Assumptions!$AF5/12,(SUMIF($D$2:$EE$2,AD$2-1,$D5:$EE5)/12)*(1+XLOOKUP(AD$2,Assumptions!$C$94:$M$94,Assumptions!$C$97:$M$97)))</f>
        <v>6788.66202</v>
      </c>
      <c r="AE5" s="49">
        <f t="array" ref="AE5">IF(AE$2=1,Assumptions!$AF5/12,(SUMIF($D$2:$EE$2,AE$2-1,$D5:$EE5)/12)*(1+XLOOKUP(AE$2,Assumptions!$C$94:$M$94,Assumptions!$C$97:$M$97)))</f>
        <v>6788.66202</v>
      </c>
      <c r="AF5" s="49">
        <f t="array" ref="AF5">IF(AF$2=1,Assumptions!$AF5/12,(SUMIF($D$2:$EE$2,AF$2-1,$D5:$EE5)/12)*(1+XLOOKUP(AF$2,Assumptions!$C$94:$M$94,Assumptions!$C$97:$M$97)))</f>
        <v>6788.66202</v>
      </c>
      <c r="AG5" s="49">
        <f t="array" ref="AG5">IF(AG$2=1,Assumptions!$AF5/12,(SUMIF($D$2:$EE$2,AG$2-1,$D5:$EE5)/12)*(1+XLOOKUP(AG$2,Assumptions!$C$94:$M$94,Assumptions!$C$97:$M$97)))</f>
        <v>6788.66202</v>
      </c>
      <c r="AH5" s="49">
        <f t="array" ref="AH5">IF(AH$2=1,Assumptions!$AF5/12,(SUMIF($D$2:$EE$2,AH$2-1,$D5:$EE5)/12)*(1+XLOOKUP(AH$2,Assumptions!$C$94:$M$94,Assumptions!$C$97:$M$97)))</f>
        <v>6788.66202</v>
      </c>
      <c r="AI5" s="49">
        <f t="array" ref="AI5">IF(AI$2=1,Assumptions!$AF5/12,(SUMIF($D$2:$EE$2,AI$2-1,$D5:$EE5)/12)*(1+XLOOKUP(AI$2,Assumptions!$C$94:$M$94,Assumptions!$C$97:$M$97)))</f>
        <v>6788.66202</v>
      </c>
      <c r="AJ5" s="49">
        <f t="array" ref="AJ5">IF(AJ$2=1,Assumptions!$AF5/12,(SUMIF($D$2:$EE$2,AJ$2-1,$D5:$EE5)/12)*(1+XLOOKUP(AJ$2,Assumptions!$C$94:$M$94,Assumptions!$C$97:$M$97)))</f>
        <v>6788.66202</v>
      </c>
      <c r="AK5" s="49">
        <f t="array" ref="AK5">IF(AK$2=1,Assumptions!$AF5/12,(SUMIF($D$2:$EE$2,AK$2-1,$D5:$EE5)/12)*(1+XLOOKUP(AK$2,Assumptions!$C$94:$M$94,Assumptions!$C$97:$M$97)))</f>
        <v>6788.66202</v>
      </c>
      <c r="AL5" s="49">
        <f t="array" ref="AL5">IF(AL$2=1,Assumptions!$AF5/12,(SUMIF($D$2:$EE$2,AL$2-1,$D5:$EE5)/12)*(1+XLOOKUP(AL$2,Assumptions!$C$94:$M$94,Assumptions!$C$97:$M$97)))</f>
        <v>6788.66202</v>
      </c>
      <c r="AM5" s="49">
        <f t="array" ref="AM5">IF(AM$2=1,Assumptions!$AF5/12,(SUMIF($D$2:$EE$2,AM$2-1,$D5:$EE5)/12)*(1+XLOOKUP(AM$2,Assumptions!$C$94:$M$94,Assumptions!$C$97:$M$97)))</f>
        <v>6788.66202</v>
      </c>
      <c r="AN5" s="49">
        <f t="array" ref="AN5">IF(AN$2=1,Assumptions!$AF5/12,(SUMIF($D$2:$EE$2,AN$2-1,$D5:$EE5)/12)*(1+XLOOKUP(AN$2,Assumptions!$C$94:$M$94,Assumptions!$C$97:$M$97)))</f>
        <v>6924.43526</v>
      </c>
      <c r="AO5" s="49">
        <f t="array" ref="AO5">IF(AO$2=1,Assumptions!$AF5/12,(SUMIF($D$2:$EE$2,AO$2-1,$D5:$EE5)/12)*(1+XLOOKUP(AO$2,Assumptions!$C$94:$M$94,Assumptions!$C$97:$M$97)))</f>
        <v>6924.43526</v>
      </c>
      <c r="AP5" s="49">
        <f t="array" ref="AP5">IF(AP$2=1,Assumptions!$AF5/12,(SUMIF($D$2:$EE$2,AP$2-1,$D5:$EE5)/12)*(1+XLOOKUP(AP$2,Assumptions!$C$94:$M$94,Assumptions!$C$97:$M$97)))</f>
        <v>6924.43526</v>
      </c>
      <c r="AQ5" s="49">
        <f t="array" ref="AQ5">IF(AQ$2=1,Assumptions!$AF5/12,(SUMIF($D$2:$EE$2,AQ$2-1,$D5:$EE5)/12)*(1+XLOOKUP(AQ$2,Assumptions!$C$94:$M$94,Assumptions!$C$97:$M$97)))</f>
        <v>6924.43526</v>
      </c>
      <c r="AR5" s="49">
        <f t="array" ref="AR5">IF(AR$2=1,Assumptions!$AF5/12,(SUMIF($D$2:$EE$2,AR$2-1,$D5:$EE5)/12)*(1+XLOOKUP(AR$2,Assumptions!$C$94:$M$94,Assumptions!$C$97:$M$97)))</f>
        <v>6924.43526</v>
      </c>
      <c r="AS5" s="49">
        <f t="array" ref="AS5">IF(AS$2=1,Assumptions!$AF5/12,(SUMIF($D$2:$EE$2,AS$2-1,$D5:$EE5)/12)*(1+XLOOKUP(AS$2,Assumptions!$C$94:$M$94,Assumptions!$C$97:$M$97)))</f>
        <v>6924.43526</v>
      </c>
      <c r="AT5" s="49">
        <f t="array" ref="AT5">IF(AT$2=1,Assumptions!$AF5/12,(SUMIF($D$2:$EE$2,AT$2-1,$D5:$EE5)/12)*(1+XLOOKUP(AT$2,Assumptions!$C$94:$M$94,Assumptions!$C$97:$M$97)))</f>
        <v>6924.43526</v>
      </c>
      <c r="AU5" s="49">
        <f t="array" ref="AU5">IF(AU$2=1,Assumptions!$AF5/12,(SUMIF($D$2:$EE$2,AU$2-1,$D5:$EE5)/12)*(1+XLOOKUP(AU$2,Assumptions!$C$94:$M$94,Assumptions!$C$97:$M$97)))</f>
        <v>6924.43526</v>
      </c>
      <c r="AV5" s="49">
        <f t="array" ref="AV5">IF(AV$2=1,Assumptions!$AF5/12,(SUMIF($D$2:$EE$2,AV$2-1,$D5:$EE5)/12)*(1+XLOOKUP(AV$2,Assumptions!$C$94:$M$94,Assumptions!$C$97:$M$97)))</f>
        <v>6924.43526</v>
      </c>
      <c r="AW5" s="49">
        <f t="array" ref="AW5">IF(AW$2=1,Assumptions!$AF5/12,(SUMIF($D$2:$EE$2,AW$2-1,$D5:$EE5)/12)*(1+XLOOKUP(AW$2,Assumptions!$C$94:$M$94,Assumptions!$C$97:$M$97)))</f>
        <v>6924.43526</v>
      </c>
      <c r="AX5" s="49">
        <f t="array" ref="AX5">IF(AX$2=1,Assumptions!$AF5/12,(SUMIF($D$2:$EE$2,AX$2-1,$D5:$EE5)/12)*(1+XLOOKUP(AX$2,Assumptions!$C$94:$M$94,Assumptions!$C$97:$M$97)))</f>
        <v>6924.43526</v>
      </c>
      <c r="AY5" s="49">
        <f t="array" ref="AY5">IF(AY$2=1,Assumptions!$AF5/12,(SUMIF($D$2:$EE$2,AY$2-1,$D5:$EE5)/12)*(1+XLOOKUP(AY$2,Assumptions!$C$94:$M$94,Assumptions!$C$97:$M$97)))</f>
        <v>6924.43526</v>
      </c>
      <c r="AZ5" s="49">
        <f t="array" ref="AZ5">IF(AZ$2=1,Assumptions!$AF5/12,(SUMIF($D$2:$EE$2,AZ$2-1,$D5:$EE5)/12)*(1+XLOOKUP(AZ$2,Assumptions!$C$94:$M$94,Assumptions!$C$97:$M$97)))</f>
        <v>7132.168318</v>
      </c>
      <c r="BA5" s="49">
        <f t="array" ref="BA5">IF(BA$2=1,Assumptions!$AF5/12,(SUMIF($D$2:$EE$2,BA$2-1,$D5:$EE5)/12)*(1+XLOOKUP(BA$2,Assumptions!$C$94:$M$94,Assumptions!$C$97:$M$97)))</f>
        <v>7132.168318</v>
      </c>
      <c r="BB5" s="49">
        <f t="array" ref="BB5">IF(BB$2=1,Assumptions!$AF5/12,(SUMIF($D$2:$EE$2,BB$2-1,$D5:$EE5)/12)*(1+XLOOKUP(BB$2,Assumptions!$C$94:$M$94,Assumptions!$C$97:$M$97)))</f>
        <v>7132.168318</v>
      </c>
      <c r="BC5" s="49">
        <f t="array" ref="BC5">IF(BC$2=1,Assumptions!$AF5/12,(SUMIF($D$2:$EE$2,BC$2-1,$D5:$EE5)/12)*(1+XLOOKUP(BC$2,Assumptions!$C$94:$M$94,Assumptions!$C$97:$M$97)))</f>
        <v>7132.168318</v>
      </c>
      <c r="BD5" s="49">
        <f t="array" ref="BD5">IF(BD$2=1,Assumptions!$AF5/12,(SUMIF($D$2:$EE$2,BD$2-1,$D5:$EE5)/12)*(1+XLOOKUP(BD$2,Assumptions!$C$94:$M$94,Assumptions!$C$97:$M$97)))</f>
        <v>7132.168318</v>
      </c>
      <c r="BE5" s="49">
        <f t="array" ref="BE5">IF(BE$2=1,Assumptions!$AF5/12,(SUMIF($D$2:$EE$2,BE$2-1,$D5:$EE5)/12)*(1+XLOOKUP(BE$2,Assumptions!$C$94:$M$94,Assumptions!$C$97:$M$97)))</f>
        <v>7132.168318</v>
      </c>
      <c r="BF5" s="49">
        <f t="array" ref="BF5">IF(BF$2=1,Assumptions!$AF5/12,(SUMIF($D$2:$EE$2,BF$2-1,$D5:$EE5)/12)*(1+XLOOKUP(BF$2,Assumptions!$C$94:$M$94,Assumptions!$C$97:$M$97)))</f>
        <v>7132.168318</v>
      </c>
      <c r="BG5" s="49">
        <f t="array" ref="BG5">IF(BG$2=1,Assumptions!$AF5/12,(SUMIF($D$2:$EE$2,BG$2-1,$D5:$EE5)/12)*(1+XLOOKUP(BG$2,Assumptions!$C$94:$M$94,Assumptions!$C$97:$M$97)))</f>
        <v>7132.168318</v>
      </c>
      <c r="BH5" s="49">
        <f t="array" ref="BH5">IF(BH$2=1,Assumptions!$AF5/12,(SUMIF($D$2:$EE$2,BH$2-1,$D5:$EE5)/12)*(1+XLOOKUP(BH$2,Assumptions!$C$94:$M$94,Assumptions!$C$97:$M$97)))</f>
        <v>7132.168318</v>
      </c>
      <c r="BI5" s="49">
        <f t="array" ref="BI5">IF(BI$2=1,Assumptions!$AF5/12,(SUMIF($D$2:$EE$2,BI$2-1,$D5:$EE5)/12)*(1+XLOOKUP(BI$2,Assumptions!$C$94:$M$94,Assumptions!$C$97:$M$97)))</f>
        <v>7132.168318</v>
      </c>
      <c r="BJ5" s="49">
        <f t="array" ref="BJ5">IF(BJ$2=1,Assumptions!$AF5/12,(SUMIF($D$2:$EE$2,BJ$2-1,$D5:$EE5)/12)*(1+XLOOKUP(BJ$2,Assumptions!$C$94:$M$94,Assumptions!$C$97:$M$97)))</f>
        <v>7132.168318</v>
      </c>
      <c r="BK5" s="49">
        <f t="array" ref="BK5">IF(BK$2=1,Assumptions!$AF5/12,(SUMIF($D$2:$EE$2,BK$2-1,$D5:$EE5)/12)*(1+XLOOKUP(BK$2,Assumptions!$C$94:$M$94,Assumptions!$C$97:$M$97)))</f>
        <v>7132.168318</v>
      </c>
      <c r="BL5" s="49">
        <f t="array" ref="BL5">IF(BL$2=1,Assumptions!$AF5/12,(SUMIF($D$2:$EE$2,BL$2-1,$D5:$EE5)/12)*(1+XLOOKUP(BL$2,Assumptions!$C$94:$M$94,Assumptions!$C$97:$M$97)))</f>
        <v>7346.133368</v>
      </c>
      <c r="BM5" s="49">
        <f t="array" ref="BM5">IF(BM$2=1,Assumptions!$AF5/12,(SUMIF($D$2:$EE$2,BM$2-1,$D5:$EE5)/12)*(1+XLOOKUP(BM$2,Assumptions!$C$94:$M$94,Assumptions!$C$97:$M$97)))</f>
        <v>7346.133368</v>
      </c>
      <c r="BN5" s="49">
        <f t="array" ref="BN5">IF(BN$2=1,Assumptions!$AF5/12,(SUMIF($D$2:$EE$2,BN$2-1,$D5:$EE5)/12)*(1+XLOOKUP(BN$2,Assumptions!$C$94:$M$94,Assumptions!$C$97:$M$97)))</f>
        <v>7346.133368</v>
      </c>
      <c r="BO5" s="49">
        <f t="array" ref="BO5">IF(BO$2=1,Assumptions!$AF5/12,(SUMIF($D$2:$EE$2,BO$2-1,$D5:$EE5)/12)*(1+XLOOKUP(BO$2,Assumptions!$C$94:$M$94,Assumptions!$C$97:$M$97)))</f>
        <v>7346.133368</v>
      </c>
      <c r="BP5" s="49">
        <f t="array" ref="BP5">IF(BP$2=1,Assumptions!$AF5/12,(SUMIF($D$2:$EE$2,BP$2-1,$D5:$EE5)/12)*(1+XLOOKUP(BP$2,Assumptions!$C$94:$M$94,Assumptions!$C$97:$M$97)))</f>
        <v>7346.133368</v>
      </c>
      <c r="BQ5" s="49">
        <f t="array" ref="BQ5">IF(BQ$2=1,Assumptions!$AF5/12,(SUMIF($D$2:$EE$2,BQ$2-1,$D5:$EE5)/12)*(1+XLOOKUP(BQ$2,Assumptions!$C$94:$M$94,Assumptions!$C$97:$M$97)))</f>
        <v>7346.133368</v>
      </c>
      <c r="BR5" s="49">
        <f t="array" ref="BR5">IF(BR$2=1,Assumptions!$AF5/12,(SUMIF($D$2:$EE$2,BR$2-1,$D5:$EE5)/12)*(1+XLOOKUP(BR$2,Assumptions!$C$94:$M$94,Assumptions!$C$97:$M$97)))</f>
        <v>7346.133368</v>
      </c>
      <c r="BS5" s="49">
        <f t="array" ref="BS5">IF(BS$2=1,Assumptions!$AF5/12,(SUMIF($D$2:$EE$2,BS$2-1,$D5:$EE5)/12)*(1+XLOOKUP(BS$2,Assumptions!$C$94:$M$94,Assumptions!$C$97:$M$97)))</f>
        <v>7346.133368</v>
      </c>
      <c r="BT5" s="49">
        <f t="array" ref="BT5">IF(BT$2=1,Assumptions!$AF5/12,(SUMIF($D$2:$EE$2,BT$2-1,$D5:$EE5)/12)*(1+XLOOKUP(BT$2,Assumptions!$C$94:$M$94,Assumptions!$C$97:$M$97)))</f>
        <v>7346.133368</v>
      </c>
      <c r="BU5" s="49">
        <f t="array" ref="BU5">IF(BU$2=1,Assumptions!$AF5/12,(SUMIF($D$2:$EE$2,BU$2-1,$D5:$EE5)/12)*(1+XLOOKUP(BU$2,Assumptions!$C$94:$M$94,Assumptions!$C$97:$M$97)))</f>
        <v>7346.133368</v>
      </c>
      <c r="BV5" s="49">
        <f t="array" ref="BV5">IF(BV$2=1,Assumptions!$AF5/12,(SUMIF($D$2:$EE$2,BV$2-1,$D5:$EE5)/12)*(1+XLOOKUP(BV$2,Assumptions!$C$94:$M$94,Assumptions!$C$97:$M$97)))</f>
        <v>7346.133368</v>
      </c>
      <c r="BW5" s="49">
        <f t="array" ref="BW5">IF(BW$2=1,Assumptions!$AF5/12,(SUMIF($D$2:$EE$2,BW$2-1,$D5:$EE5)/12)*(1+XLOOKUP(BW$2,Assumptions!$C$94:$M$94,Assumptions!$C$97:$M$97)))</f>
        <v>7346.133368</v>
      </c>
      <c r="BX5" s="49">
        <f t="array" ref="BX5">IF(BX$2=1,Assumptions!$AF5/12,(SUMIF($D$2:$EE$2,BX$2-1,$D5:$EE5)/12)*(1+XLOOKUP(BX$2,Assumptions!$C$94:$M$94,Assumptions!$C$97:$M$97)))</f>
        <v>7566.517369</v>
      </c>
      <c r="BY5" s="49">
        <f t="array" ref="BY5">IF(BY$2=1,Assumptions!$AF5/12,(SUMIF($D$2:$EE$2,BY$2-1,$D5:$EE5)/12)*(1+XLOOKUP(BY$2,Assumptions!$C$94:$M$94,Assumptions!$C$97:$M$97)))</f>
        <v>7566.517369</v>
      </c>
      <c r="BZ5" s="49">
        <f t="array" ref="BZ5">IF(BZ$2=1,Assumptions!$AF5/12,(SUMIF($D$2:$EE$2,BZ$2-1,$D5:$EE5)/12)*(1+XLOOKUP(BZ$2,Assumptions!$C$94:$M$94,Assumptions!$C$97:$M$97)))</f>
        <v>7566.517369</v>
      </c>
      <c r="CA5" s="49">
        <f t="array" ref="CA5">IF(CA$2=1,Assumptions!$AF5/12,(SUMIF($D$2:$EE$2,CA$2-1,$D5:$EE5)/12)*(1+XLOOKUP(CA$2,Assumptions!$C$94:$M$94,Assumptions!$C$97:$M$97)))</f>
        <v>7566.517369</v>
      </c>
      <c r="CB5" s="49">
        <f t="array" ref="CB5">IF(CB$2=1,Assumptions!$AF5/12,(SUMIF($D$2:$EE$2,CB$2-1,$D5:$EE5)/12)*(1+XLOOKUP(CB$2,Assumptions!$C$94:$M$94,Assumptions!$C$97:$M$97)))</f>
        <v>7566.517369</v>
      </c>
      <c r="CC5" s="49">
        <f t="array" ref="CC5">IF(CC$2=1,Assumptions!$AF5/12,(SUMIF($D$2:$EE$2,CC$2-1,$D5:$EE5)/12)*(1+XLOOKUP(CC$2,Assumptions!$C$94:$M$94,Assumptions!$C$97:$M$97)))</f>
        <v>7566.517369</v>
      </c>
      <c r="CD5" s="49">
        <f t="array" ref="CD5">IF(CD$2=1,Assumptions!$AF5/12,(SUMIF($D$2:$EE$2,CD$2-1,$D5:$EE5)/12)*(1+XLOOKUP(CD$2,Assumptions!$C$94:$M$94,Assumptions!$C$97:$M$97)))</f>
        <v>7566.517369</v>
      </c>
      <c r="CE5" s="49">
        <f t="array" ref="CE5">IF(CE$2=1,Assumptions!$AF5/12,(SUMIF($D$2:$EE$2,CE$2-1,$D5:$EE5)/12)*(1+XLOOKUP(CE$2,Assumptions!$C$94:$M$94,Assumptions!$C$97:$M$97)))</f>
        <v>7566.517369</v>
      </c>
      <c r="CF5" s="49">
        <f t="array" ref="CF5">IF(CF$2=1,Assumptions!$AF5/12,(SUMIF($D$2:$EE$2,CF$2-1,$D5:$EE5)/12)*(1+XLOOKUP(CF$2,Assumptions!$C$94:$M$94,Assumptions!$C$97:$M$97)))</f>
        <v>7566.517369</v>
      </c>
      <c r="CG5" s="49">
        <f t="array" ref="CG5">IF(CG$2=1,Assumptions!$AF5/12,(SUMIF($D$2:$EE$2,CG$2-1,$D5:$EE5)/12)*(1+XLOOKUP(CG$2,Assumptions!$C$94:$M$94,Assumptions!$C$97:$M$97)))</f>
        <v>7566.517369</v>
      </c>
      <c r="CH5" s="49">
        <f t="array" ref="CH5">IF(CH$2=1,Assumptions!$AF5/12,(SUMIF($D$2:$EE$2,CH$2-1,$D5:$EE5)/12)*(1+XLOOKUP(CH$2,Assumptions!$C$94:$M$94,Assumptions!$C$97:$M$97)))</f>
        <v>7566.517369</v>
      </c>
      <c r="CI5" s="49">
        <f t="array" ref="CI5">IF(CI$2=1,Assumptions!$AF5/12,(SUMIF($D$2:$EE$2,CI$2-1,$D5:$EE5)/12)*(1+XLOOKUP(CI$2,Assumptions!$C$94:$M$94,Assumptions!$C$97:$M$97)))</f>
        <v>7566.517369</v>
      </c>
      <c r="CJ5" s="49">
        <f t="array" ref="CJ5">IF(CJ$2=1,Assumptions!$AF5/12,(SUMIF($D$2:$EE$2,CJ$2-1,$D5:$EE5)/12)*(1+XLOOKUP(CJ$2,Assumptions!$C$94:$M$94,Assumptions!$C$97:$M$97)))</f>
        <v>7793.51289</v>
      </c>
      <c r="CK5" s="49">
        <f t="array" ref="CK5">IF(CK$2=1,Assumptions!$AF5/12,(SUMIF($D$2:$EE$2,CK$2-1,$D5:$EE5)/12)*(1+XLOOKUP(CK$2,Assumptions!$C$94:$M$94,Assumptions!$C$97:$M$97)))</f>
        <v>7793.51289</v>
      </c>
      <c r="CL5" s="49">
        <f t="array" ref="CL5">IF(CL$2=1,Assumptions!$AF5/12,(SUMIF($D$2:$EE$2,CL$2-1,$D5:$EE5)/12)*(1+XLOOKUP(CL$2,Assumptions!$C$94:$M$94,Assumptions!$C$97:$M$97)))</f>
        <v>7793.51289</v>
      </c>
      <c r="CM5" s="49">
        <f t="array" ref="CM5">IF(CM$2=1,Assumptions!$AF5/12,(SUMIF($D$2:$EE$2,CM$2-1,$D5:$EE5)/12)*(1+XLOOKUP(CM$2,Assumptions!$C$94:$M$94,Assumptions!$C$97:$M$97)))</f>
        <v>7793.51289</v>
      </c>
      <c r="CN5" s="49">
        <f t="array" ref="CN5">IF(CN$2=1,Assumptions!$AF5/12,(SUMIF($D$2:$EE$2,CN$2-1,$D5:$EE5)/12)*(1+XLOOKUP(CN$2,Assumptions!$C$94:$M$94,Assumptions!$C$97:$M$97)))</f>
        <v>7793.51289</v>
      </c>
      <c r="CO5" s="49">
        <f t="array" ref="CO5">IF(CO$2=1,Assumptions!$AF5/12,(SUMIF($D$2:$EE$2,CO$2-1,$D5:$EE5)/12)*(1+XLOOKUP(CO$2,Assumptions!$C$94:$M$94,Assumptions!$C$97:$M$97)))</f>
        <v>7793.51289</v>
      </c>
      <c r="CP5" s="49">
        <f t="array" ref="CP5">IF(CP$2=1,Assumptions!$AF5/12,(SUMIF($D$2:$EE$2,CP$2-1,$D5:$EE5)/12)*(1+XLOOKUP(CP$2,Assumptions!$C$94:$M$94,Assumptions!$C$97:$M$97)))</f>
        <v>7793.51289</v>
      </c>
      <c r="CQ5" s="49">
        <f t="array" ref="CQ5">IF(CQ$2=1,Assumptions!$AF5/12,(SUMIF($D$2:$EE$2,CQ$2-1,$D5:$EE5)/12)*(1+XLOOKUP(CQ$2,Assumptions!$C$94:$M$94,Assumptions!$C$97:$M$97)))</f>
        <v>7793.51289</v>
      </c>
      <c r="CR5" s="49">
        <f t="array" ref="CR5">IF(CR$2=1,Assumptions!$AF5/12,(SUMIF($D$2:$EE$2,CR$2-1,$D5:$EE5)/12)*(1+XLOOKUP(CR$2,Assumptions!$C$94:$M$94,Assumptions!$C$97:$M$97)))</f>
        <v>7793.51289</v>
      </c>
      <c r="CS5" s="49">
        <f t="array" ref="CS5">IF(CS$2=1,Assumptions!$AF5/12,(SUMIF($D$2:$EE$2,CS$2-1,$D5:$EE5)/12)*(1+XLOOKUP(CS$2,Assumptions!$C$94:$M$94,Assumptions!$C$97:$M$97)))</f>
        <v>7793.51289</v>
      </c>
      <c r="CT5" s="49">
        <f t="array" ref="CT5">IF(CT$2=1,Assumptions!$AF5/12,(SUMIF($D$2:$EE$2,CT$2-1,$D5:$EE5)/12)*(1+XLOOKUP(CT$2,Assumptions!$C$94:$M$94,Assumptions!$C$97:$M$97)))</f>
        <v>7793.51289</v>
      </c>
      <c r="CU5" s="49">
        <f t="array" ref="CU5">IF(CU$2=1,Assumptions!$AF5/12,(SUMIF($D$2:$EE$2,CU$2-1,$D5:$EE5)/12)*(1+XLOOKUP(CU$2,Assumptions!$C$94:$M$94,Assumptions!$C$97:$M$97)))</f>
        <v>7793.51289</v>
      </c>
      <c r="CV5" s="49">
        <f t="array" ref="CV5">IF(CV$2=1,Assumptions!$AF5/12,(SUMIF($D$2:$EE$2,CV$2-1,$D5:$EE5)/12)*(1+XLOOKUP(CV$2,Assumptions!$C$94:$M$94,Assumptions!$C$97:$M$97)))</f>
        <v>8027.318277</v>
      </c>
      <c r="CW5" s="49">
        <f t="array" ref="CW5">IF(CW$2=1,Assumptions!$AF5/12,(SUMIF($D$2:$EE$2,CW$2-1,$D5:$EE5)/12)*(1+XLOOKUP(CW$2,Assumptions!$C$94:$M$94,Assumptions!$C$97:$M$97)))</f>
        <v>8027.318277</v>
      </c>
      <c r="CX5" s="49">
        <f t="array" ref="CX5">IF(CX$2=1,Assumptions!$AF5/12,(SUMIF($D$2:$EE$2,CX$2-1,$D5:$EE5)/12)*(1+XLOOKUP(CX$2,Assumptions!$C$94:$M$94,Assumptions!$C$97:$M$97)))</f>
        <v>8027.318277</v>
      </c>
      <c r="CY5" s="49">
        <f t="array" ref="CY5">IF(CY$2=1,Assumptions!$AF5/12,(SUMIF($D$2:$EE$2,CY$2-1,$D5:$EE5)/12)*(1+XLOOKUP(CY$2,Assumptions!$C$94:$M$94,Assumptions!$C$97:$M$97)))</f>
        <v>8027.318277</v>
      </c>
      <c r="CZ5" s="49">
        <f t="array" ref="CZ5">IF(CZ$2=1,Assumptions!$AF5/12,(SUMIF($D$2:$EE$2,CZ$2-1,$D5:$EE5)/12)*(1+XLOOKUP(CZ$2,Assumptions!$C$94:$M$94,Assumptions!$C$97:$M$97)))</f>
        <v>8027.318277</v>
      </c>
      <c r="DA5" s="49">
        <f t="array" ref="DA5">IF(DA$2=1,Assumptions!$AF5/12,(SUMIF($D$2:$EE$2,DA$2-1,$D5:$EE5)/12)*(1+XLOOKUP(DA$2,Assumptions!$C$94:$M$94,Assumptions!$C$97:$M$97)))</f>
        <v>8027.318277</v>
      </c>
      <c r="DB5" s="49">
        <f t="array" ref="DB5">IF(DB$2=1,Assumptions!$AF5/12,(SUMIF($D$2:$EE$2,DB$2-1,$D5:$EE5)/12)*(1+XLOOKUP(DB$2,Assumptions!$C$94:$M$94,Assumptions!$C$97:$M$97)))</f>
        <v>8027.318277</v>
      </c>
      <c r="DC5" s="49">
        <f t="array" ref="DC5">IF(DC$2=1,Assumptions!$AF5/12,(SUMIF($D$2:$EE$2,DC$2-1,$D5:$EE5)/12)*(1+XLOOKUP(DC$2,Assumptions!$C$94:$M$94,Assumptions!$C$97:$M$97)))</f>
        <v>8027.318277</v>
      </c>
      <c r="DD5" s="49">
        <f t="array" ref="DD5">IF(DD$2=1,Assumptions!$AF5/12,(SUMIF($D$2:$EE$2,DD$2-1,$D5:$EE5)/12)*(1+XLOOKUP(DD$2,Assumptions!$C$94:$M$94,Assumptions!$C$97:$M$97)))</f>
        <v>8027.318277</v>
      </c>
      <c r="DE5" s="49">
        <f t="array" ref="DE5">IF(DE$2=1,Assumptions!$AF5/12,(SUMIF($D$2:$EE$2,DE$2-1,$D5:$EE5)/12)*(1+XLOOKUP(DE$2,Assumptions!$C$94:$M$94,Assumptions!$C$97:$M$97)))</f>
        <v>8027.318277</v>
      </c>
      <c r="DF5" s="49">
        <f t="array" ref="DF5">IF(DF$2=1,Assumptions!$AF5/12,(SUMIF($D$2:$EE$2,DF$2-1,$D5:$EE5)/12)*(1+XLOOKUP(DF$2,Assumptions!$C$94:$M$94,Assumptions!$C$97:$M$97)))</f>
        <v>8027.318277</v>
      </c>
      <c r="DG5" s="49">
        <f t="array" ref="DG5">IF(DG$2=1,Assumptions!$AF5/12,(SUMIF($D$2:$EE$2,DG$2-1,$D5:$EE5)/12)*(1+XLOOKUP(DG$2,Assumptions!$C$94:$M$94,Assumptions!$C$97:$M$97)))</f>
        <v>8027.318277</v>
      </c>
      <c r="DH5" s="49">
        <f t="array" ref="DH5">IF(DH$2=1,Assumptions!$AF5/12,(SUMIF($D$2:$EE$2,DH$2-1,$D5:$EE5)/12)*(1+XLOOKUP(DH$2,Assumptions!$C$94:$M$94,Assumptions!$C$97:$M$97)))</f>
        <v>8268.137825</v>
      </c>
      <c r="DI5" s="49">
        <f t="array" ref="DI5">IF(DI$2=1,Assumptions!$AF5/12,(SUMIF($D$2:$EE$2,DI$2-1,$D5:$EE5)/12)*(1+XLOOKUP(DI$2,Assumptions!$C$94:$M$94,Assumptions!$C$97:$M$97)))</f>
        <v>8268.137825</v>
      </c>
      <c r="DJ5" s="49">
        <f t="array" ref="DJ5">IF(DJ$2=1,Assumptions!$AF5/12,(SUMIF($D$2:$EE$2,DJ$2-1,$D5:$EE5)/12)*(1+XLOOKUP(DJ$2,Assumptions!$C$94:$M$94,Assumptions!$C$97:$M$97)))</f>
        <v>8268.137825</v>
      </c>
      <c r="DK5" s="49">
        <f t="array" ref="DK5">IF(DK$2=1,Assumptions!$AF5/12,(SUMIF($D$2:$EE$2,DK$2-1,$D5:$EE5)/12)*(1+XLOOKUP(DK$2,Assumptions!$C$94:$M$94,Assumptions!$C$97:$M$97)))</f>
        <v>8268.137825</v>
      </c>
      <c r="DL5" s="49">
        <f t="array" ref="DL5">IF(DL$2=1,Assumptions!$AF5/12,(SUMIF($D$2:$EE$2,DL$2-1,$D5:$EE5)/12)*(1+XLOOKUP(DL$2,Assumptions!$C$94:$M$94,Assumptions!$C$97:$M$97)))</f>
        <v>8268.137825</v>
      </c>
      <c r="DM5" s="49">
        <f t="array" ref="DM5">IF(DM$2=1,Assumptions!$AF5/12,(SUMIF($D$2:$EE$2,DM$2-1,$D5:$EE5)/12)*(1+XLOOKUP(DM$2,Assumptions!$C$94:$M$94,Assumptions!$C$97:$M$97)))</f>
        <v>8268.137825</v>
      </c>
      <c r="DN5" s="49">
        <f t="array" ref="DN5">IF(DN$2=1,Assumptions!$AF5/12,(SUMIF($D$2:$EE$2,DN$2-1,$D5:$EE5)/12)*(1+XLOOKUP(DN$2,Assumptions!$C$94:$M$94,Assumptions!$C$97:$M$97)))</f>
        <v>8268.137825</v>
      </c>
      <c r="DO5" s="49">
        <f t="array" ref="DO5">IF(DO$2=1,Assumptions!$AF5/12,(SUMIF($D$2:$EE$2,DO$2-1,$D5:$EE5)/12)*(1+XLOOKUP(DO$2,Assumptions!$C$94:$M$94,Assumptions!$C$97:$M$97)))</f>
        <v>8268.137825</v>
      </c>
      <c r="DP5" s="49">
        <f t="array" ref="DP5">IF(DP$2=1,Assumptions!$AF5/12,(SUMIF($D$2:$EE$2,DP$2-1,$D5:$EE5)/12)*(1+XLOOKUP(DP$2,Assumptions!$C$94:$M$94,Assumptions!$C$97:$M$97)))</f>
        <v>8268.137825</v>
      </c>
      <c r="DQ5" s="49">
        <f t="array" ref="DQ5">IF(DQ$2=1,Assumptions!$AF5/12,(SUMIF($D$2:$EE$2,DQ$2-1,$D5:$EE5)/12)*(1+XLOOKUP(DQ$2,Assumptions!$C$94:$M$94,Assumptions!$C$97:$M$97)))</f>
        <v>8268.137825</v>
      </c>
      <c r="DR5" s="49">
        <f t="array" ref="DR5">IF(DR$2=1,Assumptions!$AF5/12,(SUMIF($D$2:$EE$2,DR$2-1,$D5:$EE5)/12)*(1+XLOOKUP(DR$2,Assumptions!$C$94:$M$94,Assumptions!$C$97:$M$97)))</f>
        <v>8268.137825</v>
      </c>
      <c r="DS5" s="49">
        <f t="array" ref="DS5">IF(DS$2=1,Assumptions!$AF5/12,(SUMIF($D$2:$EE$2,DS$2-1,$D5:$EE5)/12)*(1+XLOOKUP(DS$2,Assumptions!$C$94:$M$94,Assumptions!$C$97:$M$97)))</f>
        <v>8268.137825</v>
      </c>
      <c r="DT5" s="49">
        <f t="array" ref="DT5">IF(DT$2=1,Assumptions!$AF5/12,(SUMIF($D$2:$EE$2,DT$2-1,$D5:$EE5)/12)*(1+XLOOKUP(DT$2,Assumptions!$C$94:$M$94,Assumptions!$C$97:$M$97)))</f>
        <v>8516.18196</v>
      </c>
      <c r="DU5" s="49">
        <f t="array" ref="DU5">IF(DU$2=1,Assumptions!$AF5/12,(SUMIF($D$2:$EE$2,DU$2-1,$D5:$EE5)/12)*(1+XLOOKUP(DU$2,Assumptions!$C$94:$M$94,Assumptions!$C$97:$M$97)))</f>
        <v>8516.18196</v>
      </c>
      <c r="DV5" s="49">
        <f t="array" ref="DV5">IF(DV$2=1,Assumptions!$AF5/12,(SUMIF($D$2:$EE$2,DV$2-1,$D5:$EE5)/12)*(1+XLOOKUP(DV$2,Assumptions!$C$94:$M$94,Assumptions!$C$97:$M$97)))</f>
        <v>8516.18196</v>
      </c>
      <c r="DW5" s="49">
        <f t="array" ref="DW5">IF(DW$2=1,Assumptions!$AF5/12,(SUMIF($D$2:$EE$2,DW$2-1,$D5:$EE5)/12)*(1+XLOOKUP(DW$2,Assumptions!$C$94:$M$94,Assumptions!$C$97:$M$97)))</f>
        <v>8516.18196</v>
      </c>
      <c r="DX5" s="49">
        <f t="array" ref="DX5">IF(DX$2=1,Assumptions!$AF5/12,(SUMIF($D$2:$EE$2,DX$2-1,$D5:$EE5)/12)*(1+XLOOKUP(DX$2,Assumptions!$C$94:$M$94,Assumptions!$C$97:$M$97)))</f>
        <v>8516.18196</v>
      </c>
      <c r="DY5" s="49">
        <f t="array" ref="DY5">IF(DY$2=1,Assumptions!$AF5/12,(SUMIF($D$2:$EE$2,DY$2-1,$D5:$EE5)/12)*(1+XLOOKUP(DY$2,Assumptions!$C$94:$M$94,Assumptions!$C$97:$M$97)))</f>
        <v>8516.18196</v>
      </c>
      <c r="DZ5" s="49">
        <f t="array" ref="DZ5">IF(DZ$2=1,Assumptions!$AF5/12,(SUMIF($D$2:$EE$2,DZ$2-1,$D5:$EE5)/12)*(1+XLOOKUP(DZ$2,Assumptions!$C$94:$M$94,Assumptions!$C$97:$M$97)))</f>
        <v>8516.18196</v>
      </c>
      <c r="EA5" s="49">
        <f t="array" ref="EA5">IF(EA$2=1,Assumptions!$AF5/12,(SUMIF($D$2:$EE$2,EA$2-1,$D5:$EE5)/12)*(1+XLOOKUP(EA$2,Assumptions!$C$94:$M$94,Assumptions!$C$97:$M$97)))</f>
        <v>8516.18196</v>
      </c>
      <c r="EB5" s="49">
        <f t="array" ref="EB5">IF(EB$2=1,Assumptions!$AF5/12,(SUMIF($D$2:$EE$2,EB$2-1,$D5:$EE5)/12)*(1+XLOOKUP(EB$2,Assumptions!$C$94:$M$94,Assumptions!$C$97:$M$97)))</f>
        <v>8516.18196</v>
      </c>
      <c r="EC5" s="49">
        <f t="array" ref="EC5">IF(EC$2=1,Assumptions!$AF5/12,(SUMIF($D$2:$EE$2,EC$2-1,$D5:$EE5)/12)*(1+XLOOKUP(EC$2,Assumptions!$C$94:$M$94,Assumptions!$C$97:$M$97)))</f>
        <v>8516.18196</v>
      </c>
      <c r="ED5" s="49">
        <f t="array" ref="ED5">IF(ED$2=1,Assumptions!$AF5/12,(SUMIF($D$2:$EE$2,ED$2-1,$D5:$EE5)/12)*(1+XLOOKUP(ED$2,Assumptions!$C$94:$M$94,Assumptions!$C$97:$M$97)))</f>
        <v>8516.18196</v>
      </c>
      <c r="EE5" s="49">
        <f t="array" ref="EE5">IF(EE$2=1,Assumptions!$AF5/12,(SUMIF($D$2:$EE$2,EE$2-1,$D5:$EE5)/12)*(1+XLOOKUP(EE$2,Assumptions!$C$94:$M$94,Assumptions!$C$97:$M$97)))</f>
        <v>8516.18196</v>
      </c>
    </row>
    <row r="6" ht="15.75" customHeight="1">
      <c r="A6" s="1"/>
      <c r="B6" s="1"/>
      <c r="C6" s="1" t="str">
        <f>Assumptions!Z6</f>
        <v>2 Bed</v>
      </c>
      <c r="D6" s="49">
        <f t="array" ref="D6">IF(D$2=1,Assumptions!$AF6/12,(SUMIF($D$2:$EE$2,D$2-1,$D6:$EE6)/12)*(1+XLOOKUP(D$2,Assumptions!$C$94:$M$94,Assumptions!$C$97:$M$97)))</f>
        <v>15079.2</v>
      </c>
      <c r="E6" s="49">
        <f t="array" ref="E6">IF(E$2=1,Assumptions!$AF6/12,(SUMIF($D$2:$EE$2,E$2-1,$D6:$EE6)/12)*(1+XLOOKUP(E$2,Assumptions!$C$94:$M$94,Assumptions!$C$97:$M$97)))</f>
        <v>15079.2</v>
      </c>
      <c r="F6" s="49">
        <f t="array" ref="F6">IF(F$2=1,Assumptions!$AF6/12,(SUMIF($D$2:$EE$2,F$2-1,$D6:$EE6)/12)*(1+XLOOKUP(F$2,Assumptions!$C$94:$M$94,Assumptions!$C$97:$M$97)))</f>
        <v>15079.2</v>
      </c>
      <c r="G6" s="49">
        <f t="array" ref="G6">IF(G$2=1,Assumptions!$AF6/12,(SUMIF($D$2:$EE$2,G$2-1,$D6:$EE6)/12)*(1+XLOOKUP(G$2,Assumptions!$C$94:$M$94,Assumptions!$C$97:$M$97)))</f>
        <v>15079.2</v>
      </c>
      <c r="H6" s="49">
        <f t="array" ref="H6">IF(H$2=1,Assumptions!$AF6/12,(SUMIF($D$2:$EE$2,H$2-1,$D6:$EE6)/12)*(1+XLOOKUP(H$2,Assumptions!$C$94:$M$94,Assumptions!$C$97:$M$97)))</f>
        <v>15079.2</v>
      </c>
      <c r="I6" s="49">
        <f t="array" ref="I6">IF(I$2=1,Assumptions!$AF6/12,(SUMIF($D$2:$EE$2,I$2-1,$D6:$EE6)/12)*(1+XLOOKUP(I$2,Assumptions!$C$94:$M$94,Assumptions!$C$97:$M$97)))</f>
        <v>15079.2</v>
      </c>
      <c r="J6" s="49">
        <f t="array" ref="J6">IF(J$2=1,Assumptions!$AF6/12,(SUMIF($D$2:$EE$2,J$2-1,$D6:$EE6)/12)*(1+XLOOKUP(J$2,Assumptions!$C$94:$M$94,Assumptions!$C$97:$M$97)))</f>
        <v>15079.2</v>
      </c>
      <c r="K6" s="49">
        <f t="array" ref="K6">IF(K$2=1,Assumptions!$AF6/12,(SUMIF($D$2:$EE$2,K$2-1,$D6:$EE6)/12)*(1+XLOOKUP(K$2,Assumptions!$C$94:$M$94,Assumptions!$C$97:$M$97)))</f>
        <v>15079.2</v>
      </c>
      <c r="L6" s="49">
        <f t="array" ref="L6">IF(L$2=1,Assumptions!$AF6/12,(SUMIF($D$2:$EE$2,L$2-1,$D6:$EE6)/12)*(1+XLOOKUP(L$2,Assumptions!$C$94:$M$94,Assumptions!$C$97:$M$97)))</f>
        <v>15079.2</v>
      </c>
      <c r="M6" s="49">
        <f t="array" ref="M6">IF(M$2=1,Assumptions!$AF6/12,(SUMIF($D$2:$EE$2,M$2-1,$D6:$EE6)/12)*(1+XLOOKUP(M$2,Assumptions!$C$94:$M$94,Assumptions!$C$97:$M$97)))</f>
        <v>15079.2</v>
      </c>
      <c r="N6" s="49">
        <f t="array" ref="N6">IF(N$2=1,Assumptions!$AF6/12,(SUMIF($D$2:$EE$2,N$2-1,$D6:$EE6)/12)*(1+XLOOKUP(N$2,Assumptions!$C$94:$M$94,Assumptions!$C$97:$M$97)))</f>
        <v>15079.2</v>
      </c>
      <c r="O6" s="49">
        <f t="array" ref="O6">IF(O$2=1,Assumptions!$AF6/12,(SUMIF($D$2:$EE$2,O$2-1,$D6:$EE6)/12)*(1+XLOOKUP(O$2,Assumptions!$C$94:$M$94,Assumptions!$C$97:$M$97)))</f>
        <v>15079.2</v>
      </c>
      <c r="P6" s="49">
        <f t="array" ref="P6">IF(P$2=1,Assumptions!$AF6/12,(SUMIF($D$2:$EE$2,P$2-1,$D6:$EE6)/12)*(1+XLOOKUP(P$2,Assumptions!$C$94:$M$94,Assumptions!$C$97:$M$97)))</f>
        <v>15380.784</v>
      </c>
      <c r="Q6" s="49">
        <f t="array" ref="Q6">IF(Q$2=1,Assumptions!$AF6/12,(SUMIF($D$2:$EE$2,Q$2-1,$D6:$EE6)/12)*(1+XLOOKUP(Q$2,Assumptions!$C$94:$M$94,Assumptions!$C$97:$M$97)))</f>
        <v>15380.784</v>
      </c>
      <c r="R6" s="49">
        <f t="array" ref="R6">IF(R$2=1,Assumptions!$AF6/12,(SUMIF($D$2:$EE$2,R$2-1,$D6:$EE6)/12)*(1+XLOOKUP(R$2,Assumptions!$C$94:$M$94,Assumptions!$C$97:$M$97)))</f>
        <v>15380.784</v>
      </c>
      <c r="S6" s="49">
        <f t="array" ref="S6">IF(S$2=1,Assumptions!$AF6/12,(SUMIF($D$2:$EE$2,S$2-1,$D6:$EE6)/12)*(1+XLOOKUP(S$2,Assumptions!$C$94:$M$94,Assumptions!$C$97:$M$97)))</f>
        <v>15380.784</v>
      </c>
      <c r="T6" s="49">
        <f t="array" ref="T6">IF(T$2=1,Assumptions!$AF6/12,(SUMIF($D$2:$EE$2,T$2-1,$D6:$EE6)/12)*(1+XLOOKUP(T$2,Assumptions!$C$94:$M$94,Assumptions!$C$97:$M$97)))</f>
        <v>15380.784</v>
      </c>
      <c r="U6" s="49">
        <f t="array" ref="U6">IF(U$2=1,Assumptions!$AF6/12,(SUMIF($D$2:$EE$2,U$2-1,$D6:$EE6)/12)*(1+XLOOKUP(U$2,Assumptions!$C$94:$M$94,Assumptions!$C$97:$M$97)))</f>
        <v>15380.784</v>
      </c>
      <c r="V6" s="49">
        <f t="array" ref="V6">IF(V$2=1,Assumptions!$AF6/12,(SUMIF($D$2:$EE$2,V$2-1,$D6:$EE6)/12)*(1+XLOOKUP(V$2,Assumptions!$C$94:$M$94,Assumptions!$C$97:$M$97)))</f>
        <v>15380.784</v>
      </c>
      <c r="W6" s="49">
        <f t="array" ref="W6">IF(W$2=1,Assumptions!$AF6/12,(SUMIF($D$2:$EE$2,W$2-1,$D6:$EE6)/12)*(1+XLOOKUP(W$2,Assumptions!$C$94:$M$94,Assumptions!$C$97:$M$97)))</f>
        <v>15380.784</v>
      </c>
      <c r="X6" s="49">
        <f t="array" ref="X6">IF(X$2=1,Assumptions!$AF6/12,(SUMIF($D$2:$EE$2,X$2-1,$D6:$EE6)/12)*(1+XLOOKUP(X$2,Assumptions!$C$94:$M$94,Assumptions!$C$97:$M$97)))</f>
        <v>15380.784</v>
      </c>
      <c r="Y6" s="49">
        <f t="array" ref="Y6">IF(Y$2=1,Assumptions!$AF6/12,(SUMIF($D$2:$EE$2,Y$2-1,$D6:$EE6)/12)*(1+XLOOKUP(Y$2,Assumptions!$C$94:$M$94,Assumptions!$C$97:$M$97)))</f>
        <v>15380.784</v>
      </c>
      <c r="Z6" s="49">
        <f t="array" ref="Z6">IF(Z$2=1,Assumptions!$AF6/12,(SUMIF($D$2:$EE$2,Z$2-1,$D6:$EE6)/12)*(1+XLOOKUP(Z$2,Assumptions!$C$94:$M$94,Assumptions!$C$97:$M$97)))</f>
        <v>15380.784</v>
      </c>
      <c r="AA6" s="49">
        <f t="array" ref="AA6">IF(AA$2=1,Assumptions!$AF6/12,(SUMIF($D$2:$EE$2,AA$2-1,$D6:$EE6)/12)*(1+XLOOKUP(AA$2,Assumptions!$C$94:$M$94,Assumptions!$C$97:$M$97)))</f>
        <v>15380.784</v>
      </c>
      <c r="AB6" s="49">
        <f t="array" ref="AB6">IF(AB$2=1,Assumptions!$AF6/12,(SUMIF($D$2:$EE$2,AB$2-1,$D6:$EE6)/12)*(1+XLOOKUP(AB$2,Assumptions!$C$94:$M$94,Assumptions!$C$97:$M$97)))</f>
        <v>15688.39968</v>
      </c>
      <c r="AC6" s="49">
        <f t="array" ref="AC6">IF(AC$2=1,Assumptions!$AF6/12,(SUMIF($D$2:$EE$2,AC$2-1,$D6:$EE6)/12)*(1+XLOOKUP(AC$2,Assumptions!$C$94:$M$94,Assumptions!$C$97:$M$97)))</f>
        <v>15688.39968</v>
      </c>
      <c r="AD6" s="49">
        <f t="array" ref="AD6">IF(AD$2=1,Assumptions!$AF6/12,(SUMIF($D$2:$EE$2,AD$2-1,$D6:$EE6)/12)*(1+XLOOKUP(AD$2,Assumptions!$C$94:$M$94,Assumptions!$C$97:$M$97)))</f>
        <v>15688.39968</v>
      </c>
      <c r="AE6" s="49">
        <f t="array" ref="AE6">IF(AE$2=1,Assumptions!$AF6/12,(SUMIF($D$2:$EE$2,AE$2-1,$D6:$EE6)/12)*(1+XLOOKUP(AE$2,Assumptions!$C$94:$M$94,Assumptions!$C$97:$M$97)))</f>
        <v>15688.39968</v>
      </c>
      <c r="AF6" s="49">
        <f t="array" ref="AF6">IF(AF$2=1,Assumptions!$AF6/12,(SUMIF($D$2:$EE$2,AF$2-1,$D6:$EE6)/12)*(1+XLOOKUP(AF$2,Assumptions!$C$94:$M$94,Assumptions!$C$97:$M$97)))</f>
        <v>15688.39968</v>
      </c>
      <c r="AG6" s="49">
        <f t="array" ref="AG6">IF(AG$2=1,Assumptions!$AF6/12,(SUMIF($D$2:$EE$2,AG$2-1,$D6:$EE6)/12)*(1+XLOOKUP(AG$2,Assumptions!$C$94:$M$94,Assumptions!$C$97:$M$97)))</f>
        <v>15688.39968</v>
      </c>
      <c r="AH6" s="49">
        <f t="array" ref="AH6">IF(AH$2=1,Assumptions!$AF6/12,(SUMIF($D$2:$EE$2,AH$2-1,$D6:$EE6)/12)*(1+XLOOKUP(AH$2,Assumptions!$C$94:$M$94,Assumptions!$C$97:$M$97)))</f>
        <v>15688.39968</v>
      </c>
      <c r="AI6" s="49">
        <f t="array" ref="AI6">IF(AI$2=1,Assumptions!$AF6/12,(SUMIF($D$2:$EE$2,AI$2-1,$D6:$EE6)/12)*(1+XLOOKUP(AI$2,Assumptions!$C$94:$M$94,Assumptions!$C$97:$M$97)))</f>
        <v>15688.39968</v>
      </c>
      <c r="AJ6" s="49">
        <f t="array" ref="AJ6">IF(AJ$2=1,Assumptions!$AF6/12,(SUMIF($D$2:$EE$2,AJ$2-1,$D6:$EE6)/12)*(1+XLOOKUP(AJ$2,Assumptions!$C$94:$M$94,Assumptions!$C$97:$M$97)))</f>
        <v>15688.39968</v>
      </c>
      <c r="AK6" s="49">
        <f t="array" ref="AK6">IF(AK$2=1,Assumptions!$AF6/12,(SUMIF($D$2:$EE$2,AK$2-1,$D6:$EE6)/12)*(1+XLOOKUP(AK$2,Assumptions!$C$94:$M$94,Assumptions!$C$97:$M$97)))</f>
        <v>15688.39968</v>
      </c>
      <c r="AL6" s="49">
        <f t="array" ref="AL6">IF(AL$2=1,Assumptions!$AF6/12,(SUMIF($D$2:$EE$2,AL$2-1,$D6:$EE6)/12)*(1+XLOOKUP(AL$2,Assumptions!$C$94:$M$94,Assumptions!$C$97:$M$97)))</f>
        <v>15688.39968</v>
      </c>
      <c r="AM6" s="49">
        <f t="array" ref="AM6">IF(AM$2=1,Assumptions!$AF6/12,(SUMIF($D$2:$EE$2,AM$2-1,$D6:$EE6)/12)*(1+XLOOKUP(AM$2,Assumptions!$C$94:$M$94,Assumptions!$C$97:$M$97)))</f>
        <v>15688.39968</v>
      </c>
      <c r="AN6" s="49">
        <f t="array" ref="AN6">IF(AN$2=1,Assumptions!$AF6/12,(SUMIF($D$2:$EE$2,AN$2-1,$D6:$EE6)/12)*(1+XLOOKUP(AN$2,Assumptions!$C$94:$M$94,Assumptions!$C$97:$M$97)))</f>
        <v>16002.16767</v>
      </c>
      <c r="AO6" s="49">
        <f t="array" ref="AO6">IF(AO$2=1,Assumptions!$AF6/12,(SUMIF($D$2:$EE$2,AO$2-1,$D6:$EE6)/12)*(1+XLOOKUP(AO$2,Assumptions!$C$94:$M$94,Assumptions!$C$97:$M$97)))</f>
        <v>16002.16767</v>
      </c>
      <c r="AP6" s="49">
        <f t="array" ref="AP6">IF(AP$2=1,Assumptions!$AF6/12,(SUMIF($D$2:$EE$2,AP$2-1,$D6:$EE6)/12)*(1+XLOOKUP(AP$2,Assumptions!$C$94:$M$94,Assumptions!$C$97:$M$97)))</f>
        <v>16002.16767</v>
      </c>
      <c r="AQ6" s="49">
        <f t="array" ref="AQ6">IF(AQ$2=1,Assumptions!$AF6/12,(SUMIF($D$2:$EE$2,AQ$2-1,$D6:$EE6)/12)*(1+XLOOKUP(AQ$2,Assumptions!$C$94:$M$94,Assumptions!$C$97:$M$97)))</f>
        <v>16002.16767</v>
      </c>
      <c r="AR6" s="49">
        <f t="array" ref="AR6">IF(AR$2=1,Assumptions!$AF6/12,(SUMIF($D$2:$EE$2,AR$2-1,$D6:$EE6)/12)*(1+XLOOKUP(AR$2,Assumptions!$C$94:$M$94,Assumptions!$C$97:$M$97)))</f>
        <v>16002.16767</v>
      </c>
      <c r="AS6" s="49">
        <f t="array" ref="AS6">IF(AS$2=1,Assumptions!$AF6/12,(SUMIF($D$2:$EE$2,AS$2-1,$D6:$EE6)/12)*(1+XLOOKUP(AS$2,Assumptions!$C$94:$M$94,Assumptions!$C$97:$M$97)))</f>
        <v>16002.16767</v>
      </c>
      <c r="AT6" s="49">
        <f t="array" ref="AT6">IF(AT$2=1,Assumptions!$AF6/12,(SUMIF($D$2:$EE$2,AT$2-1,$D6:$EE6)/12)*(1+XLOOKUP(AT$2,Assumptions!$C$94:$M$94,Assumptions!$C$97:$M$97)))</f>
        <v>16002.16767</v>
      </c>
      <c r="AU6" s="49">
        <f t="array" ref="AU6">IF(AU$2=1,Assumptions!$AF6/12,(SUMIF($D$2:$EE$2,AU$2-1,$D6:$EE6)/12)*(1+XLOOKUP(AU$2,Assumptions!$C$94:$M$94,Assumptions!$C$97:$M$97)))</f>
        <v>16002.16767</v>
      </c>
      <c r="AV6" s="49">
        <f t="array" ref="AV6">IF(AV$2=1,Assumptions!$AF6/12,(SUMIF($D$2:$EE$2,AV$2-1,$D6:$EE6)/12)*(1+XLOOKUP(AV$2,Assumptions!$C$94:$M$94,Assumptions!$C$97:$M$97)))</f>
        <v>16002.16767</v>
      </c>
      <c r="AW6" s="49">
        <f t="array" ref="AW6">IF(AW$2=1,Assumptions!$AF6/12,(SUMIF($D$2:$EE$2,AW$2-1,$D6:$EE6)/12)*(1+XLOOKUP(AW$2,Assumptions!$C$94:$M$94,Assumptions!$C$97:$M$97)))</f>
        <v>16002.16767</v>
      </c>
      <c r="AX6" s="49">
        <f t="array" ref="AX6">IF(AX$2=1,Assumptions!$AF6/12,(SUMIF($D$2:$EE$2,AX$2-1,$D6:$EE6)/12)*(1+XLOOKUP(AX$2,Assumptions!$C$94:$M$94,Assumptions!$C$97:$M$97)))</f>
        <v>16002.16767</v>
      </c>
      <c r="AY6" s="49">
        <f t="array" ref="AY6">IF(AY$2=1,Assumptions!$AF6/12,(SUMIF($D$2:$EE$2,AY$2-1,$D6:$EE6)/12)*(1+XLOOKUP(AY$2,Assumptions!$C$94:$M$94,Assumptions!$C$97:$M$97)))</f>
        <v>16002.16767</v>
      </c>
      <c r="AZ6" s="49">
        <f t="array" ref="AZ6">IF(AZ$2=1,Assumptions!$AF6/12,(SUMIF($D$2:$EE$2,AZ$2-1,$D6:$EE6)/12)*(1+XLOOKUP(AZ$2,Assumptions!$C$94:$M$94,Assumptions!$C$97:$M$97)))</f>
        <v>16482.2327</v>
      </c>
      <c r="BA6" s="49">
        <f t="array" ref="BA6">IF(BA$2=1,Assumptions!$AF6/12,(SUMIF($D$2:$EE$2,BA$2-1,$D6:$EE6)/12)*(1+XLOOKUP(BA$2,Assumptions!$C$94:$M$94,Assumptions!$C$97:$M$97)))</f>
        <v>16482.2327</v>
      </c>
      <c r="BB6" s="49">
        <f t="array" ref="BB6">IF(BB$2=1,Assumptions!$AF6/12,(SUMIF($D$2:$EE$2,BB$2-1,$D6:$EE6)/12)*(1+XLOOKUP(BB$2,Assumptions!$C$94:$M$94,Assumptions!$C$97:$M$97)))</f>
        <v>16482.2327</v>
      </c>
      <c r="BC6" s="49">
        <f t="array" ref="BC6">IF(BC$2=1,Assumptions!$AF6/12,(SUMIF($D$2:$EE$2,BC$2-1,$D6:$EE6)/12)*(1+XLOOKUP(BC$2,Assumptions!$C$94:$M$94,Assumptions!$C$97:$M$97)))</f>
        <v>16482.2327</v>
      </c>
      <c r="BD6" s="49">
        <f t="array" ref="BD6">IF(BD$2=1,Assumptions!$AF6/12,(SUMIF($D$2:$EE$2,BD$2-1,$D6:$EE6)/12)*(1+XLOOKUP(BD$2,Assumptions!$C$94:$M$94,Assumptions!$C$97:$M$97)))</f>
        <v>16482.2327</v>
      </c>
      <c r="BE6" s="49">
        <f t="array" ref="BE6">IF(BE$2=1,Assumptions!$AF6/12,(SUMIF($D$2:$EE$2,BE$2-1,$D6:$EE6)/12)*(1+XLOOKUP(BE$2,Assumptions!$C$94:$M$94,Assumptions!$C$97:$M$97)))</f>
        <v>16482.2327</v>
      </c>
      <c r="BF6" s="49">
        <f t="array" ref="BF6">IF(BF$2=1,Assumptions!$AF6/12,(SUMIF($D$2:$EE$2,BF$2-1,$D6:$EE6)/12)*(1+XLOOKUP(BF$2,Assumptions!$C$94:$M$94,Assumptions!$C$97:$M$97)))</f>
        <v>16482.2327</v>
      </c>
      <c r="BG6" s="49">
        <f t="array" ref="BG6">IF(BG$2=1,Assumptions!$AF6/12,(SUMIF($D$2:$EE$2,BG$2-1,$D6:$EE6)/12)*(1+XLOOKUP(BG$2,Assumptions!$C$94:$M$94,Assumptions!$C$97:$M$97)))</f>
        <v>16482.2327</v>
      </c>
      <c r="BH6" s="49">
        <f t="array" ref="BH6">IF(BH$2=1,Assumptions!$AF6/12,(SUMIF($D$2:$EE$2,BH$2-1,$D6:$EE6)/12)*(1+XLOOKUP(BH$2,Assumptions!$C$94:$M$94,Assumptions!$C$97:$M$97)))</f>
        <v>16482.2327</v>
      </c>
      <c r="BI6" s="49">
        <f t="array" ref="BI6">IF(BI$2=1,Assumptions!$AF6/12,(SUMIF($D$2:$EE$2,BI$2-1,$D6:$EE6)/12)*(1+XLOOKUP(BI$2,Assumptions!$C$94:$M$94,Assumptions!$C$97:$M$97)))</f>
        <v>16482.2327</v>
      </c>
      <c r="BJ6" s="49">
        <f t="array" ref="BJ6">IF(BJ$2=1,Assumptions!$AF6/12,(SUMIF($D$2:$EE$2,BJ$2-1,$D6:$EE6)/12)*(1+XLOOKUP(BJ$2,Assumptions!$C$94:$M$94,Assumptions!$C$97:$M$97)))</f>
        <v>16482.2327</v>
      </c>
      <c r="BK6" s="49">
        <f t="array" ref="BK6">IF(BK$2=1,Assumptions!$AF6/12,(SUMIF($D$2:$EE$2,BK$2-1,$D6:$EE6)/12)*(1+XLOOKUP(BK$2,Assumptions!$C$94:$M$94,Assumptions!$C$97:$M$97)))</f>
        <v>16482.2327</v>
      </c>
      <c r="BL6" s="49">
        <f t="array" ref="BL6">IF(BL$2=1,Assumptions!$AF6/12,(SUMIF($D$2:$EE$2,BL$2-1,$D6:$EE6)/12)*(1+XLOOKUP(BL$2,Assumptions!$C$94:$M$94,Assumptions!$C$97:$M$97)))</f>
        <v>16976.69968</v>
      </c>
      <c r="BM6" s="49">
        <f t="array" ref="BM6">IF(BM$2=1,Assumptions!$AF6/12,(SUMIF($D$2:$EE$2,BM$2-1,$D6:$EE6)/12)*(1+XLOOKUP(BM$2,Assumptions!$C$94:$M$94,Assumptions!$C$97:$M$97)))</f>
        <v>16976.69968</v>
      </c>
      <c r="BN6" s="49">
        <f t="array" ref="BN6">IF(BN$2=1,Assumptions!$AF6/12,(SUMIF($D$2:$EE$2,BN$2-1,$D6:$EE6)/12)*(1+XLOOKUP(BN$2,Assumptions!$C$94:$M$94,Assumptions!$C$97:$M$97)))</f>
        <v>16976.69968</v>
      </c>
      <c r="BO6" s="49">
        <f t="array" ref="BO6">IF(BO$2=1,Assumptions!$AF6/12,(SUMIF($D$2:$EE$2,BO$2-1,$D6:$EE6)/12)*(1+XLOOKUP(BO$2,Assumptions!$C$94:$M$94,Assumptions!$C$97:$M$97)))</f>
        <v>16976.69968</v>
      </c>
      <c r="BP6" s="49">
        <f t="array" ref="BP6">IF(BP$2=1,Assumptions!$AF6/12,(SUMIF($D$2:$EE$2,BP$2-1,$D6:$EE6)/12)*(1+XLOOKUP(BP$2,Assumptions!$C$94:$M$94,Assumptions!$C$97:$M$97)))</f>
        <v>16976.69968</v>
      </c>
      <c r="BQ6" s="49">
        <f t="array" ref="BQ6">IF(BQ$2=1,Assumptions!$AF6/12,(SUMIF($D$2:$EE$2,BQ$2-1,$D6:$EE6)/12)*(1+XLOOKUP(BQ$2,Assumptions!$C$94:$M$94,Assumptions!$C$97:$M$97)))</f>
        <v>16976.69968</v>
      </c>
      <c r="BR6" s="49">
        <f t="array" ref="BR6">IF(BR$2=1,Assumptions!$AF6/12,(SUMIF($D$2:$EE$2,BR$2-1,$D6:$EE6)/12)*(1+XLOOKUP(BR$2,Assumptions!$C$94:$M$94,Assumptions!$C$97:$M$97)))</f>
        <v>16976.69968</v>
      </c>
      <c r="BS6" s="49">
        <f t="array" ref="BS6">IF(BS$2=1,Assumptions!$AF6/12,(SUMIF($D$2:$EE$2,BS$2-1,$D6:$EE6)/12)*(1+XLOOKUP(BS$2,Assumptions!$C$94:$M$94,Assumptions!$C$97:$M$97)))</f>
        <v>16976.69968</v>
      </c>
      <c r="BT6" s="49">
        <f t="array" ref="BT6">IF(BT$2=1,Assumptions!$AF6/12,(SUMIF($D$2:$EE$2,BT$2-1,$D6:$EE6)/12)*(1+XLOOKUP(BT$2,Assumptions!$C$94:$M$94,Assumptions!$C$97:$M$97)))</f>
        <v>16976.69968</v>
      </c>
      <c r="BU6" s="49">
        <f t="array" ref="BU6">IF(BU$2=1,Assumptions!$AF6/12,(SUMIF($D$2:$EE$2,BU$2-1,$D6:$EE6)/12)*(1+XLOOKUP(BU$2,Assumptions!$C$94:$M$94,Assumptions!$C$97:$M$97)))</f>
        <v>16976.69968</v>
      </c>
      <c r="BV6" s="49">
        <f t="array" ref="BV6">IF(BV$2=1,Assumptions!$AF6/12,(SUMIF($D$2:$EE$2,BV$2-1,$D6:$EE6)/12)*(1+XLOOKUP(BV$2,Assumptions!$C$94:$M$94,Assumptions!$C$97:$M$97)))</f>
        <v>16976.69968</v>
      </c>
      <c r="BW6" s="49">
        <f t="array" ref="BW6">IF(BW$2=1,Assumptions!$AF6/12,(SUMIF($D$2:$EE$2,BW$2-1,$D6:$EE6)/12)*(1+XLOOKUP(BW$2,Assumptions!$C$94:$M$94,Assumptions!$C$97:$M$97)))</f>
        <v>16976.69968</v>
      </c>
      <c r="BX6" s="49">
        <f t="array" ref="BX6">IF(BX$2=1,Assumptions!$AF6/12,(SUMIF($D$2:$EE$2,BX$2-1,$D6:$EE6)/12)*(1+XLOOKUP(BX$2,Assumptions!$C$94:$M$94,Assumptions!$C$97:$M$97)))</f>
        <v>17486.00068</v>
      </c>
      <c r="BY6" s="49">
        <f t="array" ref="BY6">IF(BY$2=1,Assumptions!$AF6/12,(SUMIF($D$2:$EE$2,BY$2-1,$D6:$EE6)/12)*(1+XLOOKUP(BY$2,Assumptions!$C$94:$M$94,Assumptions!$C$97:$M$97)))</f>
        <v>17486.00068</v>
      </c>
      <c r="BZ6" s="49">
        <f t="array" ref="BZ6">IF(BZ$2=1,Assumptions!$AF6/12,(SUMIF($D$2:$EE$2,BZ$2-1,$D6:$EE6)/12)*(1+XLOOKUP(BZ$2,Assumptions!$C$94:$M$94,Assumptions!$C$97:$M$97)))</f>
        <v>17486.00068</v>
      </c>
      <c r="CA6" s="49">
        <f t="array" ref="CA6">IF(CA$2=1,Assumptions!$AF6/12,(SUMIF($D$2:$EE$2,CA$2-1,$D6:$EE6)/12)*(1+XLOOKUP(CA$2,Assumptions!$C$94:$M$94,Assumptions!$C$97:$M$97)))</f>
        <v>17486.00068</v>
      </c>
      <c r="CB6" s="49">
        <f t="array" ref="CB6">IF(CB$2=1,Assumptions!$AF6/12,(SUMIF($D$2:$EE$2,CB$2-1,$D6:$EE6)/12)*(1+XLOOKUP(CB$2,Assumptions!$C$94:$M$94,Assumptions!$C$97:$M$97)))</f>
        <v>17486.00068</v>
      </c>
      <c r="CC6" s="49">
        <f t="array" ref="CC6">IF(CC$2=1,Assumptions!$AF6/12,(SUMIF($D$2:$EE$2,CC$2-1,$D6:$EE6)/12)*(1+XLOOKUP(CC$2,Assumptions!$C$94:$M$94,Assumptions!$C$97:$M$97)))</f>
        <v>17486.00068</v>
      </c>
      <c r="CD6" s="49">
        <f t="array" ref="CD6">IF(CD$2=1,Assumptions!$AF6/12,(SUMIF($D$2:$EE$2,CD$2-1,$D6:$EE6)/12)*(1+XLOOKUP(CD$2,Assumptions!$C$94:$M$94,Assumptions!$C$97:$M$97)))</f>
        <v>17486.00068</v>
      </c>
      <c r="CE6" s="49">
        <f t="array" ref="CE6">IF(CE$2=1,Assumptions!$AF6/12,(SUMIF($D$2:$EE$2,CE$2-1,$D6:$EE6)/12)*(1+XLOOKUP(CE$2,Assumptions!$C$94:$M$94,Assumptions!$C$97:$M$97)))</f>
        <v>17486.00068</v>
      </c>
      <c r="CF6" s="49">
        <f t="array" ref="CF6">IF(CF$2=1,Assumptions!$AF6/12,(SUMIF($D$2:$EE$2,CF$2-1,$D6:$EE6)/12)*(1+XLOOKUP(CF$2,Assumptions!$C$94:$M$94,Assumptions!$C$97:$M$97)))</f>
        <v>17486.00068</v>
      </c>
      <c r="CG6" s="49">
        <f t="array" ref="CG6">IF(CG$2=1,Assumptions!$AF6/12,(SUMIF($D$2:$EE$2,CG$2-1,$D6:$EE6)/12)*(1+XLOOKUP(CG$2,Assumptions!$C$94:$M$94,Assumptions!$C$97:$M$97)))</f>
        <v>17486.00068</v>
      </c>
      <c r="CH6" s="49">
        <f t="array" ref="CH6">IF(CH$2=1,Assumptions!$AF6/12,(SUMIF($D$2:$EE$2,CH$2-1,$D6:$EE6)/12)*(1+XLOOKUP(CH$2,Assumptions!$C$94:$M$94,Assumptions!$C$97:$M$97)))</f>
        <v>17486.00068</v>
      </c>
      <c r="CI6" s="49">
        <f t="array" ref="CI6">IF(CI$2=1,Assumptions!$AF6/12,(SUMIF($D$2:$EE$2,CI$2-1,$D6:$EE6)/12)*(1+XLOOKUP(CI$2,Assumptions!$C$94:$M$94,Assumptions!$C$97:$M$97)))</f>
        <v>17486.00068</v>
      </c>
      <c r="CJ6" s="49">
        <f t="array" ref="CJ6">IF(CJ$2=1,Assumptions!$AF6/12,(SUMIF($D$2:$EE$2,CJ$2-1,$D6:$EE6)/12)*(1+XLOOKUP(CJ$2,Assumptions!$C$94:$M$94,Assumptions!$C$97:$M$97)))</f>
        <v>18010.5807</v>
      </c>
      <c r="CK6" s="49">
        <f t="array" ref="CK6">IF(CK$2=1,Assumptions!$AF6/12,(SUMIF($D$2:$EE$2,CK$2-1,$D6:$EE6)/12)*(1+XLOOKUP(CK$2,Assumptions!$C$94:$M$94,Assumptions!$C$97:$M$97)))</f>
        <v>18010.5807</v>
      </c>
      <c r="CL6" s="49">
        <f t="array" ref="CL6">IF(CL$2=1,Assumptions!$AF6/12,(SUMIF($D$2:$EE$2,CL$2-1,$D6:$EE6)/12)*(1+XLOOKUP(CL$2,Assumptions!$C$94:$M$94,Assumptions!$C$97:$M$97)))</f>
        <v>18010.5807</v>
      </c>
      <c r="CM6" s="49">
        <f t="array" ref="CM6">IF(CM$2=1,Assumptions!$AF6/12,(SUMIF($D$2:$EE$2,CM$2-1,$D6:$EE6)/12)*(1+XLOOKUP(CM$2,Assumptions!$C$94:$M$94,Assumptions!$C$97:$M$97)))</f>
        <v>18010.5807</v>
      </c>
      <c r="CN6" s="49">
        <f t="array" ref="CN6">IF(CN$2=1,Assumptions!$AF6/12,(SUMIF($D$2:$EE$2,CN$2-1,$D6:$EE6)/12)*(1+XLOOKUP(CN$2,Assumptions!$C$94:$M$94,Assumptions!$C$97:$M$97)))</f>
        <v>18010.5807</v>
      </c>
      <c r="CO6" s="49">
        <f t="array" ref="CO6">IF(CO$2=1,Assumptions!$AF6/12,(SUMIF($D$2:$EE$2,CO$2-1,$D6:$EE6)/12)*(1+XLOOKUP(CO$2,Assumptions!$C$94:$M$94,Assumptions!$C$97:$M$97)))</f>
        <v>18010.5807</v>
      </c>
      <c r="CP6" s="49">
        <f t="array" ref="CP6">IF(CP$2=1,Assumptions!$AF6/12,(SUMIF($D$2:$EE$2,CP$2-1,$D6:$EE6)/12)*(1+XLOOKUP(CP$2,Assumptions!$C$94:$M$94,Assumptions!$C$97:$M$97)))</f>
        <v>18010.5807</v>
      </c>
      <c r="CQ6" s="49">
        <f t="array" ref="CQ6">IF(CQ$2=1,Assumptions!$AF6/12,(SUMIF($D$2:$EE$2,CQ$2-1,$D6:$EE6)/12)*(1+XLOOKUP(CQ$2,Assumptions!$C$94:$M$94,Assumptions!$C$97:$M$97)))</f>
        <v>18010.5807</v>
      </c>
      <c r="CR6" s="49">
        <f t="array" ref="CR6">IF(CR$2=1,Assumptions!$AF6/12,(SUMIF($D$2:$EE$2,CR$2-1,$D6:$EE6)/12)*(1+XLOOKUP(CR$2,Assumptions!$C$94:$M$94,Assumptions!$C$97:$M$97)))</f>
        <v>18010.5807</v>
      </c>
      <c r="CS6" s="49">
        <f t="array" ref="CS6">IF(CS$2=1,Assumptions!$AF6/12,(SUMIF($D$2:$EE$2,CS$2-1,$D6:$EE6)/12)*(1+XLOOKUP(CS$2,Assumptions!$C$94:$M$94,Assumptions!$C$97:$M$97)))</f>
        <v>18010.5807</v>
      </c>
      <c r="CT6" s="49">
        <f t="array" ref="CT6">IF(CT$2=1,Assumptions!$AF6/12,(SUMIF($D$2:$EE$2,CT$2-1,$D6:$EE6)/12)*(1+XLOOKUP(CT$2,Assumptions!$C$94:$M$94,Assumptions!$C$97:$M$97)))</f>
        <v>18010.5807</v>
      </c>
      <c r="CU6" s="49">
        <f t="array" ref="CU6">IF(CU$2=1,Assumptions!$AF6/12,(SUMIF($D$2:$EE$2,CU$2-1,$D6:$EE6)/12)*(1+XLOOKUP(CU$2,Assumptions!$C$94:$M$94,Assumptions!$C$97:$M$97)))</f>
        <v>18010.5807</v>
      </c>
      <c r="CV6" s="49">
        <f t="array" ref="CV6">IF(CV$2=1,Assumptions!$AF6/12,(SUMIF($D$2:$EE$2,CV$2-1,$D6:$EE6)/12)*(1+XLOOKUP(CV$2,Assumptions!$C$94:$M$94,Assumptions!$C$97:$M$97)))</f>
        <v>18550.89812</v>
      </c>
      <c r="CW6" s="49">
        <f t="array" ref="CW6">IF(CW$2=1,Assumptions!$AF6/12,(SUMIF($D$2:$EE$2,CW$2-1,$D6:$EE6)/12)*(1+XLOOKUP(CW$2,Assumptions!$C$94:$M$94,Assumptions!$C$97:$M$97)))</f>
        <v>18550.89812</v>
      </c>
      <c r="CX6" s="49">
        <f t="array" ref="CX6">IF(CX$2=1,Assumptions!$AF6/12,(SUMIF($D$2:$EE$2,CX$2-1,$D6:$EE6)/12)*(1+XLOOKUP(CX$2,Assumptions!$C$94:$M$94,Assumptions!$C$97:$M$97)))</f>
        <v>18550.89812</v>
      </c>
      <c r="CY6" s="49">
        <f t="array" ref="CY6">IF(CY$2=1,Assumptions!$AF6/12,(SUMIF($D$2:$EE$2,CY$2-1,$D6:$EE6)/12)*(1+XLOOKUP(CY$2,Assumptions!$C$94:$M$94,Assumptions!$C$97:$M$97)))</f>
        <v>18550.89812</v>
      </c>
      <c r="CZ6" s="49">
        <f t="array" ref="CZ6">IF(CZ$2=1,Assumptions!$AF6/12,(SUMIF($D$2:$EE$2,CZ$2-1,$D6:$EE6)/12)*(1+XLOOKUP(CZ$2,Assumptions!$C$94:$M$94,Assumptions!$C$97:$M$97)))</f>
        <v>18550.89812</v>
      </c>
      <c r="DA6" s="49">
        <f t="array" ref="DA6">IF(DA$2=1,Assumptions!$AF6/12,(SUMIF($D$2:$EE$2,DA$2-1,$D6:$EE6)/12)*(1+XLOOKUP(DA$2,Assumptions!$C$94:$M$94,Assumptions!$C$97:$M$97)))</f>
        <v>18550.89812</v>
      </c>
      <c r="DB6" s="49">
        <f t="array" ref="DB6">IF(DB$2=1,Assumptions!$AF6/12,(SUMIF($D$2:$EE$2,DB$2-1,$D6:$EE6)/12)*(1+XLOOKUP(DB$2,Assumptions!$C$94:$M$94,Assumptions!$C$97:$M$97)))</f>
        <v>18550.89812</v>
      </c>
      <c r="DC6" s="49">
        <f t="array" ref="DC6">IF(DC$2=1,Assumptions!$AF6/12,(SUMIF($D$2:$EE$2,DC$2-1,$D6:$EE6)/12)*(1+XLOOKUP(DC$2,Assumptions!$C$94:$M$94,Assumptions!$C$97:$M$97)))</f>
        <v>18550.89812</v>
      </c>
      <c r="DD6" s="49">
        <f t="array" ref="DD6">IF(DD$2=1,Assumptions!$AF6/12,(SUMIF($D$2:$EE$2,DD$2-1,$D6:$EE6)/12)*(1+XLOOKUP(DD$2,Assumptions!$C$94:$M$94,Assumptions!$C$97:$M$97)))</f>
        <v>18550.89812</v>
      </c>
      <c r="DE6" s="49">
        <f t="array" ref="DE6">IF(DE$2=1,Assumptions!$AF6/12,(SUMIF($D$2:$EE$2,DE$2-1,$D6:$EE6)/12)*(1+XLOOKUP(DE$2,Assumptions!$C$94:$M$94,Assumptions!$C$97:$M$97)))</f>
        <v>18550.89812</v>
      </c>
      <c r="DF6" s="49">
        <f t="array" ref="DF6">IF(DF$2=1,Assumptions!$AF6/12,(SUMIF($D$2:$EE$2,DF$2-1,$D6:$EE6)/12)*(1+XLOOKUP(DF$2,Assumptions!$C$94:$M$94,Assumptions!$C$97:$M$97)))</f>
        <v>18550.89812</v>
      </c>
      <c r="DG6" s="49">
        <f t="array" ref="DG6">IF(DG$2=1,Assumptions!$AF6/12,(SUMIF($D$2:$EE$2,DG$2-1,$D6:$EE6)/12)*(1+XLOOKUP(DG$2,Assumptions!$C$94:$M$94,Assumptions!$C$97:$M$97)))</f>
        <v>18550.89812</v>
      </c>
      <c r="DH6" s="49">
        <f t="array" ref="DH6">IF(DH$2=1,Assumptions!$AF6/12,(SUMIF($D$2:$EE$2,DH$2-1,$D6:$EE6)/12)*(1+XLOOKUP(DH$2,Assumptions!$C$94:$M$94,Assumptions!$C$97:$M$97)))</f>
        <v>19107.42506</v>
      </c>
      <c r="DI6" s="49">
        <f t="array" ref="DI6">IF(DI$2=1,Assumptions!$AF6/12,(SUMIF($D$2:$EE$2,DI$2-1,$D6:$EE6)/12)*(1+XLOOKUP(DI$2,Assumptions!$C$94:$M$94,Assumptions!$C$97:$M$97)))</f>
        <v>19107.42506</v>
      </c>
      <c r="DJ6" s="49">
        <f t="array" ref="DJ6">IF(DJ$2=1,Assumptions!$AF6/12,(SUMIF($D$2:$EE$2,DJ$2-1,$D6:$EE6)/12)*(1+XLOOKUP(DJ$2,Assumptions!$C$94:$M$94,Assumptions!$C$97:$M$97)))</f>
        <v>19107.42506</v>
      </c>
      <c r="DK6" s="49">
        <f t="array" ref="DK6">IF(DK$2=1,Assumptions!$AF6/12,(SUMIF($D$2:$EE$2,DK$2-1,$D6:$EE6)/12)*(1+XLOOKUP(DK$2,Assumptions!$C$94:$M$94,Assumptions!$C$97:$M$97)))</f>
        <v>19107.42506</v>
      </c>
      <c r="DL6" s="49">
        <f t="array" ref="DL6">IF(DL$2=1,Assumptions!$AF6/12,(SUMIF($D$2:$EE$2,DL$2-1,$D6:$EE6)/12)*(1+XLOOKUP(DL$2,Assumptions!$C$94:$M$94,Assumptions!$C$97:$M$97)))</f>
        <v>19107.42506</v>
      </c>
      <c r="DM6" s="49">
        <f t="array" ref="DM6">IF(DM$2=1,Assumptions!$AF6/12,(SUMIF($D$2:$EE$2,DM$2-1,$D6:$EE6)/12)*(1+XLOOKUP(DM$2,Assumptions!$C$94:$M$94,Assumptions!$C$97:$M$97)))</f>
        <v>19107.42506</v>
      </c>
      <c r="DN6" s="49">
        <f t="array" ref="DN6">IF(DN$2=1,Assumptions!$AF6/12,(SUMIF($D$2:$EE$2,DN$2-1,$D6:$EE6)/12)*(1+XLOOKUP(DN$2,Assumptions!$C$94:$M$94,Assumptions!$C$97:$M$97)))</f>
        <v>19107.42506</v>
      </c>
      <c r="DO6" s="49">
        <f t="array" ref="DO6">IF(DO$2=1,Assumptions!$AF6/12,(SUMIF($D$2:$EE$2,DO$2-1,$D6:$EE6)/12)*(1+XLOOKUP(DO$2,Assumptions!$C$94:$M$94,Assumptions!$C$97:$M$97)))</f>
        <v>19107.42506</v>
      </c>
      <c r="DP6" s="49">
        <f t="array" ref="DP6">IF(DP$2=1,Assumptions!$AF6/12,(SUMIF($D$2:$EE$2,DP$2-1,$D6:$EE6)/12)*(1+XLOOKUP(DP$2,Assumptions!$C$94:$M$94,Assumptions!$C$97:$M$97)))</f>
        <v>19107.42506</v>
      </c>
      <c r="DQ6" s="49">
        <f t="array" ref="DQ6">IF(DQ$2=1,Assumptions!$AF6/12,(SUMIF($D$2:$EE$2,DQ$2-1,$D6:$EE6)/12)*(1+XLOOKUP(DQ$2,Assumptions!$C$94:$M$94,Assumptions!$C$97:$M$97)))</f>
        <v>19107.42506</v>
      </c>
      <c r="DR6" s="49">
        <f t="array" ref="DR6">IF(DR$2=1,Assumptions!$AF6/12,(SUMIF($D$2:$EE$2,DR$2-1,$D6:$EE6)/12)*(1+XLOOKUP(DR$2,Assumptions!$C$94:$M$94,Assumptions!$C$97:$M$97)))</f>
        <v>19107.42506</v>
      </c>
      <c r="DS6" s="49">
        <f t="array" ref="DS6">IF(DS$2=1,Assumptions!$AF6/12,(SUMIF($D$2:$EE$2,DS$2-1,$D6:$EE6)/12)*(1+XLOOKUP(DS$2,Assumptions!$C$94:$M$94,Assumptions!$C$97:$M$97)))</f>
        <v>19107.42506</v>
      </c>
      <c r="DT6" s="49">
        <f t="array" ref="DT6">IF(DT$2=1,Assumptions!$AF6/12,(SUMIF($D$2:$EE$2,DT$2-1,$D6:$EE6)/12)*(1+XLOOKUP(DT$2,Assumptions!$C$94:$M$94,Assumptions!$C$97:$M$97)))</f>
        <v>19680.64781</v>
      </c>
      <c r="DU6" s="49">
        <f t="array" ref="DU6">IF(DU$2=1,Assumptions!$AF6/12,(SUMIF($D$2:$EE$2,DU$2-1,$D6:$EE6)/12)*(1+XLOOKUP(DU$2,Assumptions!$C$94:$M$94,Assumptions!$C$97:$M$97)))</f>
        <v>19680.64781</v>
      </c>
      <c r="DV6" s="49">
        <f t="array" ref="DV6">IF(DV$2=1,Assumptions!$AF6/12,(SUMIF($D$2:$EE$2,DV$2-1,$D6:$EE6)/12)*(1+XLOOKUP(DV$2,Assumptions!$C$94:$M$94,Assumptions!$C$97:$M$97)))</f>
        <v>19680.64781</v>
      </c>
      <c r="DW6" s="49">
        <f t="array" ref="DW6">IF(DW$2=1,Assumptions!$AF6/12,(SUMIF($D$2:$EE$2,DW$2-1,$D6:$EE6)/12)*(1+XLOOKUP(DW$2,Assumptions!$C$94:$M$94,Assumptions!$C$97:$M$97)))</f>
        <v>19680.64781</v>
      </c>
      <c r="DX6" s="49">
        <f t="array" ref="DX6">IF(DX$2=1,Assumptions!$AF6/12,(SUMIF($D$2:$EE$2,DX$2-1,$D6:$EE6)/12)*(1+XLOOKUP(DX$2,Assumptions!$C$94:$M$94,Assumptions!$C$97:$M$97)))</f>
        <v>19680.64781</v>
      </c>
      <c r="DY6" s="49">
        <f t="array" ref="DY6">IF(DY$2=1,Assumptions!$AF6/12,(SUMIF($D$2:$EE$2,DY$2-1,$D6:$EE6)/12)*(1+XLOOKUP(DY$2,Assumptions!$C$94:$M$94,Assumptions!$C$97:$M$97)))</f>
        <v>19680.64781</v>
      </c>
      <c r="DZ6" s="49">
        <f t="array" ref="DZ6">IF(DZ$2=1,Assumptions!$AF6/12,(SUMIF($D$2:$EE$2,DZ$2-1,$D6:$EE6)/12)*(1+XLOOKUP(DZ$2,Assumptions!$C$94:$M$94,Assumptions!$C$97:$M$97)))</f>
        <v>19680.64781</v>
      </c>
      <c r="EA6" s="49">
        <f t="array" ref="EA6">IF(EA$2=1,Assumptions!$AF6/12,(SUMIF($D$2:$EE$2,EA$2-1,$D6:$EE6)/12)*(1+XLOOKUP(EA$2,Assumptions!$C$94:$M$94,Assumptions!$C$97:$M$97)))</f>
        <v>19680.64781</v>
      </c>
      <c r="EB6" s="49">
        <f t="array" ref="EB6">IF(EB$2=1,Assumptions!$AF6/12,(SUMIF($D$2:$EE$2,EB$2-1,$D6:$EE6)/12)*(1+XLOOKUP(EB$2,Assumptions!$C$94:$M$94,Assumptions!$C$97:$M$97)))</f>
        <v>19680.64781</v>
      </c>
      <c r="EC6" s="49">
        <f t="array" ref="EC6">IF(EC$2=1,Assumptions!$AF6/12,(SUMIF($D$2:$EE$2,EC$2-1,$D6:$EE6)/12)*(1+XLOOKUP(EC$2,Assumptions!$C$94:$M$94,Assumptions!$C$97:$M$97)))</f>
        <v>19680.64781</v>
      </c>
      <c r="ED6" s="49">
        <f t="array" ref="ED6">IF(ED$2=1,Assumptions!$AF6/12,(SUMIF($D$2:$EE$2,ED$2-1,$D6:$EE6)/12)*(1+XLOOKUP(ED$2,Assumptions!$C$94:$M$94,Assumptions!$C$97:$M$97)))</f>
        <v>19680.64781</v>
      </c>
      <c r="EE6" s="49">
        <f t="array" ref="EE6">IF(EE$2=1,Assumptions!$AF6/12,(SUMIF($D$2:$EE$2,EE$2-1,$D6:$EE6)/12)*(1+XLOOKUP(EE$2,Assumptions!$C$94:$M$94,Assumptions!$C$97:$M$97)))</f>
        <v>19680.64781</v>
      </c>
    </row>
    <row r="7" ht="15.75" customHeight="1">
      <c r="A7" s="1"/>
      <c r="B7" s="1"/>
      <c r="C7" s="1" t="str">
        <f>Assumptions!Z7</f>
        <v>3 Bed</v>
      </c>
      <c r="D7" s="49">
        <f t="array" ref="D7">IF(D$2=1,Assumptions!$AF7/12,(SUMIF($D$2:$EE$2,D$2-1,$D7:$EE7)/12)*(1+XLOOKUP(D$2,Assumptions!$C$94:$M$94,Assumptions!$C$97:$M$97)))</f>
        <v>15244</v>
      </c>
      <c r="E7" s="49">
        <f t="array" ref="E7">IF(E$2=1,Assumptions!$AF7/12,(SUMIF($D$2:$EE$2,E$2-1,$D7:$EE7)/12)*(1+XLOOKUP(E$2,Assumptions!$C$94:$M$94,Assumptions!$C$97:$M$97)))</f>
        <v>15244</v>
      </c>
      <c r="F7" s="49">
        <f t="array" ref="F7">IF(F$2=1,Assumptions!$AF7/12,(SUMIF($D$2:$EE$2,F$2-1,$D7:$EE7)/12)*(1+XLOOKUP(F$2,Assumptions!$C$94:$M$94,Assumptions!$C$97:$M$97)))</f>
        <v>15244</v>
      </c>
      <c r="G7" s="49">
        <f t="array" ref="G7">IF(G$2=1,Assumptions!$AF7/12,(SUMIF($D$2:$EE$2,G$2-1,$D7:$EE7)/12)*(1+XLOOKUP(G$2,Assumptions!$C$94:$M$94,Assumptions!$C$97:$M$97)))</f>
        <v>15244</v>
      </c>
      <c r="H7" s="49">
        <f t="array" ref="H7">IF(H$2=1,Assumptions!$AF7/12,(SUMIF($D$2:$EE$2,H$2-1,$D7:$EE7)/12)*(1+XLOOKUP(H$2,Assumptions!$C$94:$M$94,Assumptions!$C$97:$M$97)))</f>
        <v>15244</v>
      </c>
      <c r="I7" s="49">
        <f t="array" ref="I7">IF(I$2=1,Assumptions!$AF7/12,(SUMIF($D$2:$EE$2,I$2-1,$D7:$EE7)/12)*(1+XLOOKUP(I$2,Assumptions!$C$94:$M$94,Assumptions!$C$97:$M$97)))</f>
        <v>15244</v>
      </c>
      <c r="J7" s="49">
        <f t="array" ref="J7">IF(J$2=1,Assumptions!$AF7/12,(SUMIF($D$2:$EE$2,J$2-1,$D7:$EE7)/12)*(1+XLOOKUP(J$2,Assumptions!$C$94:$M$94,Assumptions!$C$97:$M$97)))</f>
        <v>15244</v>
      </c>
      <c r="K7" s="49">
        <f t="array" ref="K7">IF(K$2=1,Assumptions!$AF7/12,(SUMIF($D$2:$EE$2,K$2-1,$D7:$EE7)/12)*(1+XLOOKUP(K$2,Assumptions!$C$94:$M$94,Assumptions!$C$97:$M$97)))</f>
        <v>15244</v>
      </c>
      <c r="L7" s="49">
        <f t="array" ref="L7">IF(L$2=1,Assumptions!$AF7/12,(SUMIF($D$2:$EE$2,L$2-1,$D7:$EE7)/12)*(1+XLOOKUP(L$2,Assumptions!$C$94:$M$94,Assumptions!$C$97:$M$97)))</f>
        <v>15244</v>
      </c>
      <c r="M7" s="49">
        <f t="array" ref="M7">IF(M$2=1,Assumptions!$AF7/12,(SUMIF($D$2:$EE$2,M$2-1,$D7:$EE7)/12)*(1+XLOOKUP(M$2,Assumptions!$C$94:$M$94,Assumptions!$C$97:$M$97)))</f>
        <v>15244</v>
      </c>
      <c r="N7" s="49">
        <f t="array" ref="N7">IF(N$2=1,Assumptions!$AF7/12,(SUMIF($D$2:$EE$2,N$2-1,$D7:$EE7)/12)*(1+XLOOKUP(N$2,Assumptions!$C$94:$M$94,Assumptions!$C$97:$M$97)))</f>
        <v>15244</v>
      </c>
      <c r="O7" s="49">
        <f t="array" ref="O7">IF(O$2=1,Assumptions!$AF7/12,(SUMIF($D$2:$EE$2,O$2-1,$D7:$EE7)/12)*(1+XLOOKUP(O$2,Assumptions!$C$94:$M$94,Assumptions!$C$97:$M$97)))</f>
        <v>15244</v>
      </c>
      <c r="P7" s="49">
        <f t="array" ref="P7">IF(P$2=1,Assumptions!$AF7/12,(SUMIF($D$2:$EE$2,P$2-1,$D7:$EE7)/12)*(1+XLOOKUP(P$2,Assumptions!$C$94:$M$94,Assumptions!$C$97:$M$97)))</f>
        <v>15548.88</v>
      </c>
      <c r="Q7" s="49">
        <f t="array" ref="Q7">IF(Q$2=1,Assumptions!$AF7/12,(SUMIF($D$2:$EE$2,Q$2-1,$D7:$EE7)/12)*(1+XLOOKUP(Q$2,Assumptions!$C$94:$M$94,Assumptions!$C$97:$M$97)))</f>
        <v>15548.88</v>
      </c>
      <c r="R7" s="49">
        <f t="array" ref="R7">IF(R$2=1,Assumptions!$AF7/12,(SUMIF($D$2:$EE$2,R$2-1,$D7:$EE7)/12)*(1+XLOOKUP(R$2,Assumptions!$C$94:$M$94,Assumptions!$C$97:$M$97)))</f>
        <v>15548.88</v>
      </c>
      <c r="S7" s="49">
        <f t="array" ref="S7">IF(S$2=1,Assumptions!$AF7/12,(SUMIF($D$2:$EE$2,S$2-1,$D7:$EE7)/12)*(1+XLOOKUP(S$2,Assumptions!$C$94:$M$94,Assumptions!$C$97:$M$97)))</f>
        <v>15548.88</v>
      </c>
      <c r="T7" s="49">
        <f t="array" ref="T7">IF(T$2=1,Assumptions!$AF7/12,(SUMIF($D$2:$EE$2,T$2-1,$D7:$EE7)/12)*(1+XLOOKUP(T$2,Assumptions!$C$94:$M$94,Assumptions!$C$97:$M$97)))</f>
        <v>15548.88</v>
      </c>
      <c r="U7" s="49">
        <f t="array" ref="U7">IF(U$2=1,Assumptions!$AF7/12,(SUMIF($D$2:$EE$2,U$2-1,$D7:$EE7)/12)*(1+XLOOKUP(U$2,Assumptions!$C$94:$M$94,Assumptions!$C$97:$M$97)))</f>
        <v>15548.88</v>
      </c>
      <c r="V7" s="49">
        <f t="array" ref="V7">IF(V$2=1,Assumptions!$AF7/12,(SUMIF($D$2:$EE$2,V$2-1,$D7:$EE7)/12)*(1+XLOOKUP(V$2,Assumptions!$C$94:$M$94,Assumptions!$C$97:$M$97)))</f>
        <v>15548.88</v>
      </c>
      <c r="W7" s="49">
        <f t="array" ref="W7">IF(W$2=1,Assumptions!$AF7/12,(SUMIF($D$2:$EE$2,W$2-1,$D7:$EE7)/12)*(1+XLOOKUP(W$2,Assumptions!$C$94:$M$94,Assumptions!$C$97:$M$97)))</f>
        <v>15548.88</v>
      </c>
      <c r="X7" s="49">
        <f t="array" ref="X7">IF(X$2=1,Assumptions!$AF7/12,(SUMIF($D$2:$EE$2,X$2-1,$D7:$EE7)/12)*(1+XLOOKUP(X$2,Assumptions!$C$94:$M$94,Assumptions!$C$97:$M$97)))</f>
        <v>15548.88</v>
      </c>
      <c r="Y7" s="49">
        <f t="array" ref="Y7">IF(Y$2=1,Assumptions!$AF7/12,(SUMIF($D$2:$EE$2,Y$2-1,$D7:$EE7)/12)*(1+XLOOKUP(Y$2,Assumptions!$C$94:$M$94,Assumptions!$C$97:$M$97)))</f>
        <v>15548.88</v>
      </c>
      <c r="Z7" s="49">
        <f t="array" ref="Z7">IF(Z$2=1,Assumptions!$AF7/12,(SUMIF($D$2:$EE$2,Z$2-1,$D7:$EE7)/12)*(1+XLOOKUP(Z$2,Assumptions!$C$94:$M$94,Assumptions!$C$97:$M$97)))</f>
        <v>15548.88</v>
      </c>
      <c r="AA7" s="49">
        <f t="array" ref="AA7">IF(AA$2=1,Assumptions!$AF7/12,(SUMIF($D$2:$EE$2,AA$2-1,$D7:$EE7)/12)*(1+XLOOKUP(AA$2,Assumptions!$C$94:$M$94,Assumptions!$C$97:$M$97)))</f>
        <v>15548.88</v>
      </c>
      <c r="AB7" s="49">
        <f t="array" ref="AB7">IF(AB$2=1,Assumptions!$AF7/12,(SUMIF($D$2:$EE$2,AB$2-1,$D7:$EE7)/12)*(1+XLOOKUP(AB$2,Assumptions!$C$94:$M$94,Assumptions!$C$97:$M$97)))</f>
        <v>15859.8576</v>
      </c>
      <c r="AC7" s="49">
        <f t="array" ref="AC7">IF(AC$2=1,Assumptions!$AF7/12,(SUMIF($D$2:$EE$2,AC$2-1,$D7:$EE7)/12)*(1+XLOOKUP(AC$2,Assumptions!$C$94:$M$94,Assumptions!$C$97:$M$97)))</f>
        <v>15859.8576</v>
      </c>
      <c r="AD7" s="49">
        <f t="array" ref="AD7">IF(AD$2=1,Assumptions!$AF7/12,(SUMIF($D$2:$EE$2,AD$2-1,$D7:$EE7)/12)*(1+XLOOKUP(AD$2,Assumptions!$C$94:$M$94,Assumptions!$C$97:$M$97)))</f>
        <v>15859.8576</v>
      </c>
      <c r="AE7" s="49">
        <f t="array" ref="AE7">IF(AE$2=1,Assumptions!$AF7/12,(SUMIF($D$2:$EE$2,AE$2-1,$D7:$EE7)/12)*(1+XLOOKUP(AE$2,Assumptions!$C$94:$M$94,Assumptions!$C$97:$M$97)))</f>
        <v>15859.8576</v>
      </c>
      <c r="AF7" s="49">
        <f t="array" ref="AF7">IF(AF$2=1,Assumptions!$AF7/12,(SUMIF($D$2:$EE$2,AF$2-1,$D7:$EE7)/12)*(1+XLOOKUP(AF$2,Assumptions!$C$94:$M$94,Assumptions!$C$97:$M$97)))</f>
        <v>15859.8576</v>
      </c>
      <c r="AG7" s="49">
        <f t="array" ref="AG7">IF(AG$2=1,Assumptions!$AF7/12,(SUMIF($D$2:$EE$2,AG$2-1,$D7:$EE7)/12)*(1+XLOOKUP(AG$2,Assumptions!$C$94:$M$94,Assumptions!$C$97:$M$97)))</f>
        <v>15859.8576</v>
      </c>
      <c r="AH7" s="49">
        <f t="array" ref="AH7">IF(AH$2=1,Assumptions!$AF7/12,(SUMIF($D$2:$EE$2,AH$2-1,$D7:$EE7)/12)*(1+XLOOKUP(AH$2,Assumptions!$C$94:$M$94,Assumptions!$C$97:$M$97)))</f>
        <v>15859.8576</v>
      </c>
      <c r="AI7" s="49">
        <f t="array" ref="AI7">IF(AI$2=1,Assumptions!$AF7/12,(SUMIF($D$2:$EE$2,AI$2-1,$D7:$EE7)/12)*(1+XLOOKUP(AI$2,Assumptions!$C$94:$M$94,Assumptions!$C$97:$M$97)))</f>
        <v>15859.8576</v>
      </c>
      <c r="AJ7" s="49">
        <f t="array" ref="AJ7">IF(AJ$2=1,Assumptions!$AF7/12,(SUMIF($D$2:$EE$2,AJ$2-1,$D7:$EE7)/12)*(1+XLOOKUP(AJ$2,Assumptions!$C$94:$M$94,Assumptions!$C$97:$M$97)))</f>
        <v>15859.8576</v>
      </c>
      <c r="AK7" s="49">
        <f t="array" ref="AK7">IF(AK$2=1,Assumptions!$AF7/12,(SUMIF($D$2:$EE$2,AK$2-1,$D7:$EE7)/12)*(1+XLOOKUP(AK$2,Assumptions!$C$94:$M$94,Assumptions!$C$97:$M$97)))</f>
        <v>15859.8576</v>
      </c>
      <c r="AL7" s="49">
        <f t="array" ref="AL7">IF(AL$2=1,Assumptions!$AF7/12,(SUMIF($D$2:$EE$2,AL$2-1,$D7:$EE7)/12)*(1+XLOOKUP(AL$2,Assumptions!$C$94:$M$94,Assumptions!$C$97:$M$97)))</f>
        <v>15859.8576</v>
      </c>
      <c r="AM7" s="49">
        <f t="array" ref="AM7">IF(AM$2=1,Assumptions!$AF7/12,(SUMIF($D$2:$EE$2,AM$2-1,$D7:$EE7)/12)*(1+XLOOKUP(AM$2,Assumptions!$C$94:$M$94,Assumptions!$C$97:$M$97)))</f>
        <v>15859.8576</v>
      </c>
      <c r="AN7" s="49">
        <f t="array" ref="AN7">IF(AN$2=1,Assumptions!$AF7/12,(SUMIF($D$2:$EE$2,AN$2-1,$D7:$EE7)/12)*(1+XLOOKUP(AN$2,Assumptions!$C$94:$M$94,Assumptions!$C$97:$M$97)))</f>
        <v>16177.05475</v>
      </c>
      <c r="AO7" s="49">
        <f t="array" ref="AO7">IF(AO$2=1,Assumptions!$AF7/12,(SUMIF($D$2:$EE$2,AO$2-1,$D7:$EE7)/12)*(1+XLOOKUP(AO$2,Assumptions!$C$94:$M$94,Assumptions!$C$97:$M$97)))</f>
        <v>16177.05475</v>
      </c>
      <c r="AP7" s="49">
        <f t="array" ref="AP7">IF(AP$2=1,Assumptions!$AF7/12,(SUMIF($D$2:$EE$2,AP$2-1,$D7:$EE7)/12)*(1+XLOOKUP(AP$2,Assumptions!$C$94:$M$94,Assumptions!$C$97:$M$97)))</f>
        <v>16177.05475</v>
      </c>
      <c r="AQ7" s="49">
        <f t="array" ref="AQ7">IF(AQ$2=1,Assumptions!$AF7/12,(SUMIF($D$2:$EE$2,AQ$2-1,$D7:$EE7)/12)*(1+XLOOKUP(AQ$2,Assumptions!$C$94:$M$94,Assumptions!$C$97:$M$97)))</f>
        <v>16177.05475</v>
      </c>
      <c r="AR7" s="49">
        <f t="array" ref="AR7">IF(AR$2=1,Assumptions!$AF7/12,(SUMIF($D$2:$EE$2,AR$2-1,$D7:$EE7)/12)*(1+XLOOKUP(AR$2,Assumptions!$C$94:$M$94,Assumptions!$C$97:$M$97)))</f>
        <v>16177.05475</v>
      </c>
      <c r="AS7" s="49">
        <f t="array" ref="AS7">IF(AS$2=1,Assumptions!$AF7/12,(SUMIF($D$2:$EE$2,AS$2-1,$D7:$EE7)/12)*(1+XLOOKUP(AS$2,Assumptions!$C$94:$M$94,Assumptions!$C$97:$M$97)))</f>
        <v>16177.05475</v>
      </c>
      <c r="AT7" s="49">
        <f t="array" ref="AT7">IF(AT$2=1,Assumptions!$AF7/12,(SUMIF($D$2:$EE$2,AT$2-1,$D7:$EE7)/12)*(1+XLOOKUP(AT$2,Assumptions!$C$94:$M$94,Assumptions!$C$97:$M$97)))</f>
        <v>16177.05475</v>
      </c>
      <c r="AU7" s="49">
        <f t="array" ref="AU7">IF(AU$2=1,Assumptions!$AF7/12,(SUMIF($D$2:$EE$2,AU$2-1,$D7:$EE7)/12)*(1+XLOOKUP(AU$2,Assumptions!$C$94:$M$94,Assumptions!$C$97:$M$97)))</f>
        <v>16177.05475</v>
      </c>
      <c r="AV7" s="49">
        <f t="array" ref="AV7">IF(AV$2=1,Assumptions!$AF7/12,(SUMIF($D$2:$EE$2,AV$2-1,$D7:$EE7)/12)*(1+XLOOKUP(AV$2,Assumptions!$C$94:$M$94,Assumptions!$C$97:$M$97)))</f>
        <v>16177.05475</v>
      </c>
      <c r="AW7" s="49">
        <f t="array" ref="AW7">IF(AW$2=1,Assumptions!$AF7/12,(SUMIF($D$2:$EE$2,AW$2-1,$D7:$EE7)/12)*(1+XLOOKUP(AW$2,Assumptions!$C$94:$M$94,Assumptions!$C$97:$M$97)))</f>
        <v>16177.05475</v>
      </c>
      <c r="AX7" s="49">
        <f t="array" ref="AX7">IF(AX$2=1,Assumptions!$AF7/12,(SUMIF($D$2:$EE$2,AX$2-1,$D7:$EE7)/12)*(1+XLOOKUP(AX$2,Assumptions!$C$94:$M$94,Assumptions!$C$97:$M$97)))</f>
        <v>16177.05475</v>
      </c>
      <c r="AY7" s="49">
        <f t="array" ref="AY7">IF(AY$2=1,Assumptions!$AF7/12,(SUMIF($D$2:$EE$2,AY$2-1,$D7:$EE7)/12)*(1+XLOOKUP(AY$2,Assumptions!$C$94:$M$94,Assumptions!$C$97:$M$97)))</f>
        <v>16177.05475</v>
      </c>
      <c r="AZ7" s="49">
        <f t="array" ref="AZ7">IF(AZ$2=1,Assumptions!$AF7/12,(SUMIF($D$2:$EE$2,AZ$2-1,$D7:$EE7)/12)*(1+XLOOKUP(AZ$2,Assumptions!$C$94:$M$94,Assumptions!$C$97:$M$97)))</f>
        <v>16662.36639</v>
      </c>
      <c r="BA7" s="49">
        <f t="array" ref="BA7">IF(BA$2=1,Assumptions!$AF7/12,(SUMIF($D$2:$EE$2,BA$2-1,$D7:$EE7)/12)*(1+XLOOKUP(BA$2,Assumptions!$C$94:$M$94,Assumptions!$C$97:$M$97)))</f>
        <v>16662.36639</v>
      </c>
      <c r="BB7" s="49">
        <f t="array" ref="BB7">IF(BB$2=1,Assumptions!$AF7/12,(SUMIF($D$2:$EE$2,BB$2-1,$D7:$EE7)/12)*(1+XLOOKUP(BB$2,Assumptions!$C$94:$M$94,Assumptions!$C$97:$M$97)))</f>
        <v>16662.36639</v>
      </c>
      <c r="BC7" s="49">
        <f t="array" ref="BC7">IF(BC$2=1,Assumptions!$AF7/12,(SUMIF($D$2:$EE$2,BC$2-1,$D7:$EE7)/12)*(1+XLOOKUP(BC$2,Assumptions!$C$94:$M$94,Assumptions!$C$97:$M$97)))</f>
        <v>16662.36639</v>
      </c>
      <c r="BD7" s="49">
        <f t="array" ref="BD7">IF(BD$2=1,Assumptions!$AF7/12,(SUMIF($D$2:$EE$2,BD$2-1,$D7:$EE7)/12)*(1+XLOOKUP(BD$2,Assumptions!$C$94:$M$94,Assumptions!$C$97:$M$97)))</f>
        <v>16662.36639</v>
      </c>
      <c r="BE7" s="49">
        <f t="array" ref="BE7">IF(BE$2=1,Assumptions!$AF7/12,(SUMIF($D$2:$EE$2,BE$2-1,$D7:$EE7)/12)*(1+XLOOKUP(BE$2,Assumptions!$C$94:$M$94,Assumptions!$C$97:$M$97)))</f>
        <v>16662.36639</v>
      </c>
      <c r="BF7" s="49">
        <f t="array" ref="BF7">IF(BF$2=1,Assumptions!$AF7/12,(SUMIF($D$2:$EE$2,BF$2-1,$D7:$EE7)/12)*(1+XLOOKUP(BF$2,Assumptions!$C$94:$M$94,Assumptions!$C$97:$M$97)))</f>
        <v>16662.36639</v>
      </c>
      <c r="BG7" s="49">
        <f t="array" ref="BG7">IF(BG$2=1,Assumptions!$AF7/12,(SUMIF($D$2:$EE$2,BG$2-1,$D7:$EE7)/12)*(1+XLOOKUP(BG$2,Assumptions!$C$94:$M$94,Assumptions!$C$97:$M$97)))</f>
        <v>16662.36639</v>
      </c>
      <c r="BH7" s="49">
        <f t="array" ref="BH7">IF(BH$2=1,Assumptions!$AF7/12,(SUMIF($D$2:$EE$2,BH$2-1,$D7:$EE7)/12)*(1+XLOOKUP(BH$2,Assumptions!$C$94:$M$94,Assumptions!$C$97:$M$97)))</f>
        <v>16662.36639</v>
      </c>
      <c r="BI7" s="49">
        <f t="array" ref="BI7">IF(BI$2=1,Assumptions!$AF7/12,(SUMIF($D$2:$EE$2,BI$2-1,$D7:$EE7)/12)*(1+XLOOKUP(BI$2,Assumptions!$C$94:$M$94,Assumptions!$C$97:$M$97)))</f>
        <v>16662.36639</v>
      </c>
      <c r="BJ7" s="49">
        <f t="array" ref="BJ7">IF(BJ$2=1,Assumptions!$AF7/12,(SUMIF($D$2:$EE$2,BJ$2-1,$D7:$EE7)/12)*(1+XLOOKUP(BJ$2,Assumptions!$C$94:$M$94,Assumptions!$C$97:$M$97)))</f>
        <v>16662.36639</v>
      </c>
      <c r="BK7" s="49">
        <f t="array" ref="BK7">IF(BK$2=1,Assumptions!$AF7/12,(SUMIF($D$2:$EE$2,BK$2-1,$D7:$EE7)/12)*(1+XLOOKUP(BK$2,Assumptions!$C$94:$M$94,Assumptions!$C$97:$M$97)))</f>
        <v>16662.36639</v>
      </c>
      <c r="BL7" s="49">
        <f t="array" ref="BL7">IF(BL$2=1,Assumptions!$AF7/12,(SUMIF($D$2:$EE$2,BL$2-1,$D7:$EE7)/12)*(1+XLOOKUP(BL$2,Assumptions!$C$94:$M$94,Assumptions!$C$97:$M$97)))</f>
        <v>17162.23739</v>
      </c>
      <c r="BM7" s="49">
        <f t="array" ref="BM7">IF(BM$2=1,Assumptions!$AF7/12,(SUMIF($D$2:$EE$2,BM$2-1,$D7:$EE7)/12)*(1+XLOOKUP(BM$2,Assumptions!$C$94:$M$94,Assumptions!$C$97:$M$97)))</f>
        <v>17162.23739</v>
      </c>
      <c r="BN7" s="49">
        <f t="array" ref="BN7">IF(BN$2=1,Assumptions!$AF7/12,(SUMIF($D$2:$EE$2,BN$2-1,$D7:$EE7)/12)*(1+XLOOKUP(BN$2,Assumptions!$C$94:$M$94,Assumptions!$C$97:$M$97)))</f>
        <v>17162.23739</v>
      </c>
      <c r="BO7" s="49">
        <f t="array" ref="BO7">IF(BO$2=1,Assumptions!$AF7/12,(SUMIF($D$2:$EE$2,BO$2-1,$D7:$EE7)/12)*(1+XLOOKUP(BO$2,Assumptions!$C$94:$M$94,Assumptions!$C$97:$M$97)))</f>
        <v>17162.23739</v>
      </c>
      <c r="BP7" s="49">
        <f t="array" ref="BP7">IF(BP$2=1,Assumptions!$AF7/12,(SUMIF($D$2:$EE$2,BP$2-1,$D7:$EE7)/12)*(1+XLOOKUP(BP$2,Assumptions!$C$94:$M$94,Assumptions!$C$97:$M$97)))</f>
        <v>17162.23739</v>
      </c>
      <c r="BQ7" s="49">
        <f t="array" ref="BQ7">IF(BQ$2=1,Assumptions!$AF7/12,(SUMIF($D$2:$EE$2,BQ$2-1,$D7:$EE7)/12)*(1+XLOOKUP(BQ$2,Assumptions!$C$94:$M$94,Assumptions!$C$97:$M$97)))</f>
        <v>17162.23739</v>
      </c>
      <c r="BR7" s="49">
        <f t="array" ref="BR7">IF(BR$2=1,Assumptions!$AF7/12,(SUMIF($D$2:$EE$2,BR$2-1,$D7:$EE7)/12)*(1+XLOOKUP(BR$2,Assumptions!$C$94:$M$94,Assumptions!$C$97:$M$97)))</f>
        <v>17162.23739</v>
      </c>
      <c r="BS7" s="49">
        <f t="array" ref="BS7">IF(BS$2=1,Assumptions!$AF7/12,(SUMIF($D$2:$EE$2,BS$2-1,$D7:$EE7)/12)*(1+XLOOKUP(BS$2,Assumptions!$C$94:$M$94,Assumptions!$C$97:$M$97)))</f>
        <v>17162.23739</v>
      </c>
      <c r="BT7" s="49">
        <f t="array" ref="BT7">IF(BT$2=1,Assumptions!$AF7/12,(SUMIF($D$2:$EE$2,BT$2-1,$D7:$EE7)/12)*(1+XLOOKUP(BT$2,Assumptions!$C$94:$M$94,Assumptions!$C$97:$M$97)))</f>
        <v>17162.23739</v>
      </c>
      <c r="BU7" s="49">
        <f t="array" ref="BU7">IF(BU$2=1,Assumptions!$AF7/12,(SUMIF($D$2:$EE$2,BU$2-1,$D7:$EE7)/12)*(1+XLOOKUP(BU$2,Assumptions!$C$94:$M$94,Assumptions!$C$97:$M$97)))</f>
        <v>17162.23739</v>
      </c>
      <c r="BV7" s="49">
        <f t="array" ref="BV7">IF(BV$2=1,Assumptions!$AF7/12,(SUMIF($D$2:$EE$2,BV$2-1,$D7:$EE7)/12)*(1+XLOOKUP(BV$2,Assumptions!$C$94:$M$94,Assumptions!$C$97:$M$97)))</f>
        <v>17162.23739</v>
      </c>
      <c r="BW7" s="49">
        <f t="array" ref="BW7">IF(BW$2=1,Assumptions!$AF7/12,(SUMIF($D$2:$EE$2,BW$2-1,$D7:$EE7)/12)*(1+XLOOKUP(BW$2,Assumptions!$C$94:$M$94,Assumptions!$C$97:$M$97)))</f>
        <v>17162.23739</v>
      </c>
      <c r="BX7" s="49">
        <f t="array" ref="BX7">IF(BX$2=1,Assumptions!$AF7/12,(SUMIF($D$2:$EE$2,BX$2-1,$D7:$EE7)/12)*(1+XLOOKUP(BX$2,Assumptions!$C$94:$M$94,Assumptions!$C$97:$M$97)))</f>
        <v>17677.10451</v>
      </c>
      <c r="BY7" s="49">
        <f t="array" ref="BY7">IF(BY$2=1,Assumptions!$AF7/12,(SUMIF($D$2:$EE$2,BY$2-1,$D7:$EE7)/12)*(1+XLOOKUP(BY$2,Assumptions!$C$94:$M$94,Assumptions!$C$97:$M$97)))</f>
        <v>17677.10451</v>
      </c>
      <c r="BZ7" s="49">
        <f t="array" ref="BZ7">IF(BZ$2=1,Assumptions!$AF7/12,(SUMIF($D$2:$EE$2,BZ$2-1,$D7:$EE7)/12)*(1+XLOOKUP(BZ$2,Assumptions!$C$94:$M$94,Assumptions!$C$97:$M$97)))</f>
        <v>17677.10451</v>
      </c>
      <c r="CA7" s="49">
        <f t="array" ref="CA7">IF(CA$2=1,Assumptions!$AF7/12,(SUMIF($D$2:$EE$2,CA$2-1,$D7:$EE7)/12)*(1+XLOOKUP(CA$2,Assumptions!$C$94:$M$94,Assumptions!$C$97:$M$97)))</f>
        <v>17677.10451</v>
      </c>
      <c r="CB7" s="49">
        <f t="array" ref="CB7">IF(CB$2=1,Assumptions!$AF7/12,(SUMIF($D$2:$EE$2,CB$2-1,$D7:$EE7)/12)*(1+XLOOKUP(CB$2,Assumptions!$C$94:$M$94,Assumptions!$C$97:$M$97)))</f>
        <v>17677.10451</v>
      </c>
      <c r="CC7" s="49">
        <f t="array" ref="CC7">IF(CC$2=1,Assumptions!$AF7/12,(SUMIF($D$2:$EE$2,CC$2-1,$D7:$EE7)/12)*(1+XLOOKUP(CC$2,Assumptions!$C$94:$M$94,Assumptions!$C$97:$M$97)))</f>
        <v>17677.10451</v>
      </c>
      <c r="CD7" s="49">
        <f t="array" ref="CD7">IF(CD$2=1,Assumptions!$AF7/12,(SUMIF($D$2:$EE$2,CD$2-1,$D7:$EE7)/12)*(1+XLOOKUP(CD$2,Assumptions!$C$94:$M$94,Assumptions!$C$97:$M$97)))</f>
        <v>17677.10451</v>
      </c>
      <c r="CE7" s="49">
        <f t="array" ref="CE7">IF(CE$2=1,Assumptions!$AF7/12,(SUMIF($D$2:$EE$2,CE$2-1,$D7:$EE7)/12)*(1+XLOOKUP(CE$2,Assumptions!$C$94:$M$94,Assumptions!$C$97:$M$97)))</f>
        <v>17677.10451</v>
      </c>
      <c r="CF7" s="49">
        <f t="array" ref="CF7">IF(CF$2=1,Assumptions!$AF7/12,(SUMIF($D$2:$EE$2,CF$2-1,$D7:$EE7)/12)*(1+XLOOKUP(CF$2,Assumptions!$C$94:$M$94,Assumptions!$C$97:$M$97)))</f>
        <v>17677.10451</v>
      </c>
      <c r="CG7" s="49">
        <f t="array" ref="CG7">IF(CG$2=1,Assumptions!$AF7/12,(SUMIF($D$2:$EE$2,CG$2-1,$D7:$EE7)/12)*(1+XLOOKUP(CG$2,Assumptions!$C$94:$M$94,Assumptions!$C$97:$M$97)))</f>
        <v>17677.10451</v>
      </c>
      <c r="CH7" s="49">
        <f t="array" ref="CH7">IF(CH$2=1,Assumptions!$AF7/12,(SUMIF($D$2:$EE$2,CH$2-1,$D7:$EE7)/12)*(1+XLOOKUP(CH$2,Assumptions!$C$94:$M$94,Assumptions!$C$97:$M$97)))</f>
        <v>17677.10451</v>
      </c>
      <c r="CI7" s="49">
        <f t="array" ref="CI7">IF(CI$2=1,Assumptions!$AF7/12,(SUMIF($D$2:$EE$2,CI$2-1,$D7:$EE7)/12)*(1+XLOOKUP(CI$2,Assumptions!$C$94:$M$94,Assumptions!$C$97:$M$97)))</f>
        <v>17677.10451</v>
      </c>
      <c r="CJ7" s="49">
        <f t="array" ref="CJ7">IF(CJ$2=1,Assumptions!$AF7/12,(SUMIF($D$2:$EE$2,CJ$2-1,$D7:$EE7)/12)*(1+XLOOKUP(CJ$2,Assumptions!$C$94:$M$94,Assumptions!$C$97:$M$97)))</f>
        <v>18207.41764</v>
      </c>
      <c r="CK7" s="49">
        <f t="array" ref="CK7">IF(CK$2=1,Assumptions!$AF7/12,(SUMIF($D$2:$EE$2,CK$2-1,$D7:$EE7)/12)*(1+XLOOKUP(CK$2,Assumptions!$C$94:$M$94,Assumptions!$C$97:$M$97)))</f>
        <v>18207.41764</v>
      </c>
      <c r="CL7" s="49">
        <f t="array" ref="CL7">IF(CL$2=1,Assumptions!$AF7/12,(SUMIF($D$2:$EE$2,CL$2-1,$D7:$EE7)/12)*(1+XLOOKUP(CL$2,Assumptions!$C$94:$M$94,Assumptions!$C$97:$M$97)))</f>
        <v>18207.41764</v>
      </c>
      <c r="CM7" s="49">
        <f t="array" ref="CM7">IF(CM$2=1,Assumptions!$AF7/12,(SUMIF($D$2:$EE$2,CM$2-1,$D7:$EE7)/12)*(1+XLOOKUP(CM$2,Assumptions!$C$94:$M$94,Assumptions!$C$97:$M$97)))</f>
        <v>18207.41764</v>
      </c>
      <c r="CN7" s="49">
        <f t="array" ref="CN7">IF(CN$2=1,Assumptions!$AF7/12,(SUMIF($D$2:$EE$2,CN$2-1,$D7:$EE7)/12)*(1+XLOOKUP(CN$2,Assumptions!$C$94:$M$94,Assumptions!$C$97:$M$97)))</f>
        <v>18207.41764</v>
      </c>
      <c r="CO7" s="49">
        <f t="array" ref="CO7">IF(CO$2=1,Assumptions!$AF7/12,(SUMIF($D$2:$EE$2,CO$2-1,$D7:$EE7)/12)*(1+XLOOKUP(CO$2,Assumptions!$C$94:$M$94,Assumptions!$C$97:$M$97)))</f>
        <v>18207.41764</v>
      </c>
      <c r="CP7" s="49">
        <f t="array" ref="CP7">IF(CP$2=1,Assumptions!$AF7/12,(SUMIF($D$2:$EE$2,CP$2-1,$D7:$EE7)/12)*(1+XLOOKUP(CP$2,Assumptions!$C$94:$M$94,Assumptions!$C$97:$M$97)))</f>
        <v>18207.41764</v>
      </c>
      <c r="CQ7" s="49">
        <f t="array" ref="CQ7">IF(CQ$2=1,Assumptions!$AF7/12,(SUMIF($D$2:$EE$2,CQ$2-1,$D7:$EE7)/12)*(1+XLOOKUP(CQ$2,Assumptions!$C$94:$M$94,Assumptions!$C$97:$M$97)))</f>
        <v>18207.41764</v>
      </c>
      <c r="CR7" s="49">
        <f t="array" ref="CR7">IF(CR$2=1,Assumptions!$AF7/12,(SUMIF($D$2:$EE$2,CR$2-1,$D7:$EE7)/12)*(1+XLOOKUP(CR$2,Assumptions!$C$94:$M$94,Assumptions!$C$97:$M$97)))</f>
        <v>18207.41764</v>
      </c>
      <c r="CS7" s="49">
        <f t="array" ref="CS7">IF(CS$2=1,Assumptions!$AF7/12,(SUMIF($D$2:$EE$2,CS$2-1,$D7:$EE7)/12)*(1+XLOOKUP(CS$2,Assumptions!$C$94:$M$94,Assumptions!$C$97:$M$97)))</f>
        <v>18207.41764</v>
      </c>
      <c r="CT7" s="49">
        <f t="array" ref="CT7">IF(CT$2=1,Assumptions!$AF7/12,(SUMIF($D$2:$EE$2,CT$2-1,$D7:$EE7)/12)*(1+XLOOKUP(CT$2,Assumptions!$C$94:$M$94,Assumptions!$C$97:$M$97)))</f>
        <v>18207.41764</v>
      </c>
      <c r="CU7" s="49">
        <f t="array" ref="CU7">IF(CU$2=1,Assumptions!$AF7/12,(SUMIF($D$2:$EE$2,CU$2-1,$D7:$EE7)/12)*(1+XLOOKUP(CU$2,Assumptions!$C$94:$M$94,Assumptions!$C$97:$M$97)))</f>
        <v>18207.41764</v>
      </c>
      <c r="CV7" s="49">
        <f t="array" ref="CV7">IF(CV$2=1,Assumptions!$AF7/12,(SUMIF($D$2:$EE$2,CV$2-1,$D7:$EE7)/12)*(1+XLOOKUP(CV$2,Assumptions!$C$94:$M$94,Assumptions!$C$97:$M$97)))</f>
        <v>18753.64017</v>
      </c>
      <c r="CW7" s="49">
        <f t="array" ref="CW7">IF(CW$2=1,Assumptions!$AF7/12,(SUMIF($D$2:$EE$2,CW$2-1,$D7:$EE7)/12)*(1+XLOOKUP(CW$2,Assumptions!$C$94:$M$94,Assumptions!$C$97:$M$97)))</f>
        <v>18753.64017</v>
      </c>
      <c r="CX7" s="49">
        <f t="array" ref="CX7">IF(CX$2=1,Assumptions!$AF7/12,(SUMIF($D$2:$EE$2,CX$2-1,$D7:$EE7)/12)*(1+XLOOKUP(CX$2,Assumptions!$C$94:$M$94,Assumptions!$C$97:$M$97)))</f>
        <v>18753.64017</v>
      </c>
      <c r="CY7" s="49">
        <f t="array" ref="CY7">IF(CY$2=1,Assumptions!$AF7/12,(SUMIF($D$2:$EE$2,CY$2-1,$D7:$EE7)/12)*(1+XLOOKUP(CY$2,Assumptions!$C$94:$M$94,Assumptions!$C$97:$M$97)))</f>
        <v>18753.64017</v>
      </c>
      <c r="CZ7" s="49">
        <f t="array" ref="CZ7">IF(CZ$2=1,Assumptions!$AF7/12,(SUMIF($D$2:$EE$2,CZ$2-1,$D7:$EE7)/12)*(1+XLOOKUP(CZ$2,Assumptions!$C$94:$M$94,Assumptions!$C$97:$M$97)))</f>
        <v>18753.64017</v>
      </c>
      <c r="DA7" s="49">
        <f t="array" ref="DA7">IF(DA$2=1,Assumptions!$AF7/12,(SUMIF($D$2:$EE$2,DA$2-1,$D7:$EE7)/12)*(1+XLOOKUP(DA$2,Assumptions!$C$94:$M$94,Assumptions!$C$97:$M$97)))</f>
        <v>18753.64017</v>
      </c>
      <c r="DB7" s="49">
        <f t="array" ref="DB7">IF(DB$2=1,Assumptions!$AF7/12,(SUMIF($D$2:$EE$2,DB$2-1,$D7:$EE7)/12)*(1+XLOOKUP(DB$2,Assumptions!$C$94:$M$94,Assumptions!$C$97:$M$97)))</f>
        <v>18753.64017</v>
      </c>
      <c r="DC7" s="49">
        <f t="array" ref="DC7">IF(DC$2=1,Assumptions!$AF7/12,(SUMIF($D$2:$EE$2,DC$2-1,$D7:$EE7)/12)*(1+XLOOKUP(DC$2,Assumptions!$C$94:$M$94,Assumptions!$C$97:$M$97)))</f>
        <v>18753.64017</v>
      </c>
      <c r="DD7" s="49">
        <f t="array" ref="DD7">IF(DD$2=1,Assumptions!$AF7/12,(SUMIF($D$2:$EE$2,DD$2-1,$D7:$EE7)/12)*(1+XLOOKUP(DD$2,Assumptions!$C$94:$M$94,Assumptions!$C$97:$M$97)))</f>
        <v>18753.64017</v>
      </c>
      <c r="DE7" s="49">
        <f t="array" ref="DE7">IF(DE$2=1,Assumptions!$AF7/12,(SUMIF($D$2:$EE$2,DE$2-1,$D7:$EE7)/12)*(1+XLOOKUP(DE$2,Assumptions!$C$94:$M$94,Assumptions!$C$97:$M$97)))</f>
        <v>18753.64017</v>
      </c>
      <c r="DF7" s="49">
        <f t="array" ref="DF7">IF(DF$2=1,Assumptions!$AF7/12,(SUMIF($D$2:$EE$2,DF$2-1,$D7:$EE7)/12)*(1+XLOOKUP(DF$2,Assumptions!$C$94:$M$94,Assumptions!$C$97:$M$97)))</f>
        <v>18753.64017</v>
      </c>
      <c r="DG7" s="49">
        <f t="array" ref="DG7">IF(DG$2=1,Assumptions!$AF7/12,(SUMIF($D$2:$EE$2,DG$2-1,$D7:$EE7)/12)*(1+XLOOKUP(DG$2,Assumptions!$C$94:$M$94,Assumptions!$C$97:$M$97)))</f>
        <v>18753.64017</v>
      </c>
      <c r="DH7" s="49">
        <f t="array" ref="DH7">IF(DH$2=1,Assumptions!$AF7/12,(SUMIF($D$2:$EE$2,DH$2-1,$D7:$EE7)/12)*(1+XLOOKUP(DH$2,Assumptions!$C$94:$M$94,Assumptions!$C$97:$M$97)))</f>
        <v>19316.24938</v>
      </c>
      <c r="DI7" s="49">
        <f t="array" ref="DI7">IF(DI$2=1,Assumptions!$AF7/12,(SUMIF($D$2:$EE$2,DI$2-1,$D7:$EE7)/12)*(1+XLOOKUP(DI$2,Assumptions!$C$94:$M$94,Assumptions!$C$97:$M$97)))</f>
        <v>19316.24938</v>
      </c>
      <c r="DJ7" s="49">
        <f t="array" ref="DJ7">IF(DJ$2=1,Assumptions!$AF7/12,(SUMIF($D$2:$EE$2,DJ$2-1,$D7:$EE7)/12)*(1+XLOOKUP(DJ$2,Assumptions!$C$94:$M$94,Assumptions!$C$97:$M$97)))</f>
        <v>19316.24938</v>
      </c>
      <c r="DK7" s="49">
        <f t="array" ref="DK7">IF(DK$2=1,Assumptions!$AF7/12,(SUMIF($D$2:$EE$2,DK$2-1,$D7:$EE7)/12)*(1+XLOOKUP(DK$2,Assumptions!$C$94:$M$94,Assumptions!$C$97:$M$97)))</f>
        <v>19316.24938</v>
      </c>
      <c r="DL7" s="49">
        <f t="array" ref="DL7">IF(DL$2=1,Assumptions!$AF7/12,(SUMIF($D$2:$EE$2,DL$2-1,$D7:$EE7)/12)*(1+XLOOKUP(DL$2,Assumptions!$C$94:$M$94,Assumptions!$C$97:$M$97)))</f>
        <v>19316.24938</v>
      </c>
      <c r="DM7" s="49">
        <f t="array" ref="DM7">IF(DM$2=1,Assumptions!$AF7/12,(SUMIF($D$2:$EE$2,DM$2-1,$D7:$EE7)/12)*(1+XLOOKUP(DM$2,Assumptions!$C$94:$M$94,Assumptions!$C$97:$M$97)))</f>
        <v>19316.24938</v>
      </c>
      <c r="DN7" s="49">
        <f t="array" ref="DN7">IF(DN$2=1,Assumptions!$AF7/12,(SUMIF($D$2:$EE$2,DN$2-1,$D7:$EE7)/12)*(1+XLOOKUP(DN$2,Assumptions!$C$94:$M$94,Assumptions!$C$97:$M$97)))</f>
        <v>19316.24938</v>
      </c>
      <c r="DO7" s="49">
        <f t="array" ref="DO7">IF(DO$2=1,Assumptions!$AF7/12,(SUMIF($D$2:$EE$2,DO$2-1,$D7:$EE7)/12)*(1+XLOOKUP(DO$2,Assumptions!$C$94:$M$94,Assumptions!$C$97:$M$97)))</f>
        <v>19316.24938</v>
      </c>
      <c r="DP7" s="49">
        <f t="array" ref="DP7">IF(DP$2=1,Assumptions!$AF7/12,(SUMIF($D$2:$EE$2,DP$2-1,$D7:$EE7)/12)*(1+XLOOKUP(DP$2,Assumptions!$C$94:$M$94,Assumptions!$C$97:$M$97)))</f>
        <v>19316.24938</v>
      </c>
      <c r="DQ7" s="49">
        <f t="array" ref="DQ7">IF(DQ$2=1,Assumptions!$AF7/12,(SUMIF($D$2:$EE$2,DQ$2-1,$D7:$EE7)/12)*(1+XLOOKUP(DQ$2,Assumptions!$C$94:$M$94,Assumptions!$C$97:$M$97)))</f>
        <v>19316.24938</v>
      </c>
      <c r="DR7" s="49">
        <f t="array" ref="DR7">IF(DR$2=1,Assumptions!$AF7/12,(SUMIF($D$2:$EE$2,DR$2-1,$D7:$EE7)/12)*(1+XLOOKUP(DR$2,Assumptions!$C$94:$M$94,Assumptions!$C$97:$M$97)))</f>
        <v>19316.24938</v>
      </c>
      <c r="DS7" s="49">
        <f t="array" ref="DS7">IF(DS$2=1,Assumptions!$AF7/12,(SUMIF($D$2:$EE$2,DS$2-1,$D7:$EE7)/12)*(1+XLOOKUP(DS$2,Assumptions!$C$94:$M$94,Assumptions!$C$97:$M$97)))</f>
        <v>19316.24938</v>
      </c>
      <c r="DT7" s="49">
        <f t="array" ref="DT7">IF(DT$2=1,Assumptions!$AF7/12,(SUMIF($D$2:$EE$2,DT$2-1,$D7:$EE7)/12)*(1+XLOOKUP(DT$2,Assumptions!$C$94:$M$94,Assumptions!$C$97:$M$97)))</f>
        <v>19895.73686</v>
      </c>
      <c r="DU7" s="49">
        <f t="array" ref="DU7">IF(DU$2=1,Assumptions!$AF7/12,(SUMIF($D$2:$EE$2,DU$2-1,$D7:$EE7)/12)*(1+XLOOKUP(DU$2,Assumptions!$C$94:$M$94,Assumptions!$C$97:$M$97)))</f>
        <v>19895.73686</v>
      </c>
      <c r="DV7" s="49">
        <f t="array" ref="DV7">IF(DV$2=1,Assumptions!$AF7/12,(SUMIF($D$2:$EE$2,DV$2-1,$D7:$EE7)/12)*(1+XLOOKUP(DV$2,Assumptions!$C$94:$M$94,Assumptions!$C$97:$M$97)))</f>
        <v>19895.73686</v>
      </c>
      <c r="DW7" s="49">
        <f t="array" ref="DW7">IF(DW$2=1,Assumptions!$AF7/12,(SUMIF($D$2:$EE$2,DW$2-1,$D7:$EE7)/12)*(1+XLOOKUP(DW$2,Assumptions!$C$94:$M$94,Assumptions!$C$97:$M$97)))</f>
        <v>19895.73686</v>
      </c>
      <c r="DX7" s="49">
        <f t="array" ref="DX7">IF(DX$2=1,Assumptions!$AF7/12,(SUMIF($D$2:$EE$2,DX$2-1,$D7:$EE7)/12)*(1+XLOOKUP(DX$2,Assumptions!$C$94:$M$94,Assumptions!$C$97:$M$97)))</f>
        <v>19895.73686</v>
      </c>
      <c r="DY7" s="49">
        <f t="array" ref="DY7">IF(DY$2=1,Assumptions!$AF7/12,(SUMIF($D$2:$EE$2,DY$2-1,$D7:$EE7)/12)*(1+XLOOKUP(DY$2,Assumptions!$C$94:$M$94,Assumptions!$C$97:$M$97)))</f>
        <v>19895.73686</v>
      </c>
      <c r="DZ7" s="49">
        <f t="array" ref="DZ7">IF(DZ$2=1,Assumptions!$AF7/12,(SUMIF($D$2:$EE$2,DZ$2-1,$D7:$EE7)/12)*(1+XLOOKUP(DZ$2,Assumptions!$C$94:$M$94,Assumptions!$C$97:$M$97)))</f>
        <v>19895.73686</v>
      </c>
      <c r="EA7" s="49">
        <f t="array" ref="EA7">IF(EA$2=1,Assumptions!$AF7/12,(SUMIF($D$2:$EE$2,EA$2-1,$D7:$EE7)/12)*(1+XLOOKUP(EA$2,Assumptions!$C$94:$M$94,Assumptions!$C$97:$M$97)))</f>
        <v>19895.73686</v>
      </c>
      <c r="EB7" s="49">
        <f t="array" ref="EB7">IF(EB$2=1,Assumptions!$AF7/12,(SUMIF($D$2:$EE$2,EB$2-1,$D7:$EE7)/12)*(1+XLOOKUP(EB$2,Assumptions!$C$94:$M$94,Assumptions!$C$97:$M$97)))</f>
        <v>19895.73686</v>
      </c>
      <c r="EC7" s="49">
        <f t="array" ref="EC7">IF(EC$2=1,Assumptions!$AF7/12,(SUMIF($D$2:$EE$2,EC$2-1,$D7:$EE7)/12)*(1+XLOOKUP(EC$2,Assumptions!$C$94:$M$94,Assumptions!$C$97:$M$97)))</f>
        <v>19895.73686</v>
      </c>
      <c r="ED7" s="49">
        <f t="array" ref="ED7">IF(ED$2=1,Assumptions!$AF7/12,(SUMIF($D$2:$EE$2,ED$2-1,$D7:$EE7)/12)*(1+XLOOKUP(ED$2,Assumptions!$C$94:$M$94,Assumptions!$C$97:$M$97)))</f>
        <v>19895.73686</v>
      </c>
      <c r="EE7" s="49">
        <f t="array" ref="EE7">IF(EE$2=1,Assumptions!$AF7/12,(SUMIF($D$2:$EE$2,EE$2-1,$D7:$EE7)/12)*(1+XLOOKUP(EE$2,Assumptions!$C$94:$M$94,Assumptions!$C$97:$M$97)))</f>
        <v>19895.73686</v>
      </c>
    </row>
    <row r="8" ht="15.75" customHeight="1">
      <c r="A8" s="1"/>
      <c r="B8" s="1"/>
      <c r="C8" s="1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</row>
    <row r="9" ht="15.75" customHeight="1">
      <c r="A9" s="1"/>
      <c r="B9" s="1"/>
      <c r="C9" s="1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</row>
    <row r="10" ht="15.75" customHeight="1">
      <c r="A10" s="1"/>
      <c r="B10" s="1"/>
      <c r="C10" s="1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</row>
    <row r="11" ht="15.75" customHeight="1">
      <c r="A11" s="1"/>
      <c r="B11" s="1"/>
      <c r="C11" s="1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</row>
    <row r="12" ht="15.75" customHeight="1">
      <c r="A12" s="1"/>
      <c r="B12" s="21"/>
      <c r="C12" s="1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</row>
    <row r="13" ht="15.75" customHeight="1">
      <c r="A13" s="1"/>
      <c r="B13" s="103"/>
      <c r="C13" s="42" t="s">
        <v>209</v>
      </c>
      <c r="D13" s="207">
        <f t="shared" ref="D13:EE13" si="3">SUM(D5:D12)</f>
        <v>36848.25</v>
      </c>
      <c r="E13" s="207">
        <f t="shared" si="3"/>
        <v>36848.25</v>
      </c>
      <c r="F13" s="207">
        <f t="shared" si="3"/>
        <v>36848.25</v>
      </c>
      <c r="G13" s="207">
        <f t="shared" si="3"/>
        <v>36848.25</v>
      </c>
      <c r="H13" s="207">
        <f t="shared" si="3"/>
        <v>36848.25</v>
      </c>
      <c r="I13" s="207">
        <f t="shared" si="3"/>
        <v>36848.25</v>
      </c>
      <c r="J13" s="207">
        <f t="shared" si="3"/>
        <v>36848.25</v>
      </c>
      <c r="K13" s="207">
        <f t="shared" si="3"/>
        <v>36848.25</v>
      </c>
      <c r="L13" s="207">
        <f t="shared" si="3"/>
        <v>36848.25</v>
      </c>
      <c r="M13" s="207">
        <f t="shared" si="3"/>
        <v>36848.25</v>
      </c>
      <c r="N13" s="207">
        <f t="shared" si="3"/>
        <v>36848.25</v>
      </c>
      <c r="O13" s="207">
        <f t="shared" si="3"/>
        <v>36848.25</v>
      </c>
      <c r="P13" s="207">
        <f t="shared" si="3"/>
        <v>37585.215</v>
      </c>
      <c r="Q13" s="207">
        <f t="shared" si="3"/>
        <v>37585.215</v>
      </c>
      <c r="R13" s="207">
        <f t="shared" si="3"/>
        <v>37585.215</v>
      </c>
      <c r="S13" s="207">
        <f t="shared" si="3"/>
        <v>37585.215</v>
      </c>
      <c r="T13" s="207">
        <f t="shared" si="3"/>
        <v>37585.215</v>
      </c>
      <c r="U13" s="207">
        <f t="shared" si="3"/>
        <v>37585.215</v>
      </c>
      <c r="V13" s="207">
        <f t="shared" si="3"/>
        <v>37585.215</v>
      </c>
      <c r="W13" s="207">
        <f t="shared" si="3"/>
        <v>37585.215</v>
      </c>
      <c r="X13" s="207">
        <f t="shared" si="3"/>
        <v>37585.215</v>
      </c>
      <c r="Y13" s="207">
        <f t="shared" si="3"/>
        <v>37585.215</v>
      </c>
      <c r="Z13" s="207">
        <f t="shared" si="3"/>
        <v>37585.215</v>
      </c>
      <c r="AA13" s="207">
        <f t="shared" si="3"/>
        <v>37585.215</v>
      </c>
      <c r="AB13" s="207">
        <f t="shared" si="3"/>
        <v>38336.9193</v>
      </c>
      <c r="AC13" s="207">
        <f t="shared" si="3"/>
        <v>38336.9193</v>
      </c>
      <c r="AD13" s="207">
        <f t="shared" si="3"/>
        <v>38336.9193</v>
      </c>
      <c r="AE13" s="207">
        <f t="shared" si="3"/>
        <v>38336.9193</v>
      </c>
      <c r="AF13" s="207">
        <f t="shared" si="3"/>
        <v>38336.9193</v>
      </c>
      <c r="AG13" s="207">
        <f t="shared" si="3"/>
        <v>38336.9193</v>
      </c>
      <c r="AH13" s="207">
        <f t="shared" si="3"/>
        <v>38336.9193</v>
      </c>
      <c r="AI13" s="207">
        <f t="shared" si="3"/>
        <v>38336.9193</v>
      </c>
      <c r="AJ13" s="207">
        <f t="shared" si="3"/>
        <v>38336.9193</v>
      </c>
      <c r="AK13" s="207">
        <f t="shared" si="3"/>
        <v>38336.9193</v>
      </c>
      <c r="AL13" s="207">
        <f t="shared" si="3"/>
        <v>38336.9193</v>
      </c>
      <c r="AM13" s="207">
        <f t="shared" si="3"/>
        <v>38336.9193</v>
      </c>
      <c r="AN13" s="207">
        <f t="shared" si="3"/>
        <v>39103.65769</v>
      </c>
      <c r="AO13" s="207">
        <f t="shared" si="3"/>
        <v>39103.65769</v>
      </c>
      <c r="AP13" s="207">
        <f t="shared" si="3"/>
        <v>39103.65769</v>
      </c>
      <c r="AQ13" s="207">
        <f t="shared" si="3"/>
        <v>39103.65769</v>
      </c>
      <c r="AR13" s="207">
        <f t="shared" si="3"/>
        <v>39103.65769</v>
      </c>
      <c r="AS13" s="207">
        <f t="shared" si="3"/>
        <v>39103.65769</v>
      </c>
      <c r="AT13" s="207">
        <f t="shared" si="3"/>
        <v>39103.65769</v>
      </c>
      <c r="AU13" s="207">
        <f t="shared" si="3"/>
        <v>39103.65769</v>
      </c>
      <c r="AV13" s="207">
        <f t="shared" si="3"/>
        <v>39103.65769</v>
      </c>
      <c r="AW13" s="207">
        <f t="shared" si="3"/>
        <v>39103.65769</v>
      </c>
      <c r="AX13" s="207">
        <f t="shared" si="3"/>
        <v>39103.65769</v>
      </c>
      <c r="AY13" s="207">
        <f t="shared" si="3"/>
        <v>39103.65769</v>
      </c>
      <c r="AZ13" s="207">
        <f t="shared" si="3"/>
        <v>40276.76742</v>
      </c>
      <c r="BA13" s="207">
        <f t="shared" si="3"/>
        <v>40276.76742</v>
      </c>
      <c r="BB13" s="207">
        <f t="shared" si="3"/>
        <v>40276.76742</v>
      </c>
      <c r="BC13" s="207">
        <f t="shared" si="3"/>
        <v>40276.76742</v>
      </c>
      <c r="BD13" s="207">
        <f t="shared" si="3"/>
        <v>40276.76742</v>
      </c>
      <c r="BE13" s="207">
        <f t="shared" si="3"/>
        <v>40276.76742</v>
      </c>
      <c r="BF13" s="207">
        <f t="shared" si="3"/>
        <v>40276.76742</v>
      </c>
      <c r="BG13" s="207">
        <f t="shared" si="3"/>
        <v>40276.76742</v>
      </c>
      <c r="BH13" s="207">
        <f t="shared" si="3"/>
        <v>40276.76742</v>
      </c>
      <c r="BI13" s="207">
        <f t="shared" si="3"/>
        <v>40276.76742</v>
      </c>
      <c r="BJ13" s="207">
        <f t="shared" si="3"/>
        <v>40276.76742</v>
      </c>
      <c r="BK13" s="207">
        <f t="shared" si="3"/>
        <v>40276.76742</v>
      </c>
      <c r="BL13" s="207">
        <f t="shared" si="3"/>
        <v>41485.07044</v>
      </c>
      <c r="BM13" s="207">
        <f t="shared" si="3"/>
        <v>41485.07044</v>
      </c>
      <c r="BN13" s="207">
        <f t="shared" si="3"/>
        <v>41485.07044</v>
      </c>
      <c r="BO13" s="207">
        <f t="shared" si="3"/>
        <v>41485.07044</v>
      </c>
      <c r="BP13" s="207">
        <f t="shared" si="3"/>
        <v>41485.07044</v>
      </c>
      <c r="BQ13" s="207">
        <f t="shared" si="3"/>
        <v>41485.07044</v>
      </c>
      <c r="BR13" s="207">
        <f t="shared" si="3"/>
        <v>41485.07044</v>
      </c>
      <c r="BS13" s="207">
        <f t="shared" si="3"/>
        <v>41485.07044</v>
      </c>
      <c r="BT13" s="207">
        <f t="shared" si="3"/>
        <v>41485.07044</v>
      </c>
      <c r="BU13" s="207">
        <f t="shared" si="3"/>
        <v>41485.07044</v>
      </c>
      <c r="BV13" s="207">
        <f t="shared" si="3"/>
        <v>41485.07044</v>
      </c>
      <c r="BW13" s="207">
        <f t="shared" si="3"/>
        <v>41485.07044</v>
      </c>
      <c r="BX13" s="207">
        <f t="shared" si="3"/>
        <v>42729.62255</v>
      </c>
      <c r="BY13" s="207">
        <f t="shared" si="3"/>
        <v>42729.62255</v>
      </c>
      <c r="BZ13" s="207">
        <f t="shared" si="3"/>
        <v>42729.62255</v>
      </c>
      <c r="CA13" s="207">
        <f t="shared" si="3"/>
        <v>42729.62255</v>
      </c>
      <c r="CB13" s="207">
        <f t="shared" si="3"/>
        <v>42729.62255</v>
      </c>
      <c r="CC13" s="207">
        <f t="shared" si="3"/>
        <v>42729.62255</v>
      </c>
      <c r="CD13" s="207">
        <f t="shared" si="3"/>
        <v>42729.62255</v>
      </c>
      <c r="CE13" s="207">
        <f t="shared" si="3"/>
        <v>42729.62255</v>
      </c>
      <c r="CF13" s="207">
        <f t="shared" si="3"/>
        <v>42729.62255</v>
      </c>
      <c r="CG13" s="207">
        <f t="shared" si="3"/>
        <v>42729.62255</v>
      </c>
      <c r="CH13" s="207">
        <f t="shared" si="3"/>
        <v>42729.62255</v>
      </c>
      <c r="CI13" s="207">
        <f t="shared" si="3"/>
        <v>42729.62255</v>
      </c>
      <c r="CJ13" s="207">
        <f t="shared" si="3"/>
        <v>44011.51123</v>
      </c>
      <c r="CK13" s="207">
        <f t="shared" si="3"/>
        <v>44011.51123</v>
      </c>
      <c r="CL13" s="207">
        <f t="shared" si="3"/>
        <v>44011.51123</v>
      </c>
      <c r="CM13" s="207">
        <f t="shared" si="3"/>
        <v>44011.51123</v>
      </c>
      <c r="CN13" s="207">
        <f t="shared" si="3"/>
        <v>44011.51123</v>
      </c>
      <c r="CO13" s="207">
        <f t="shared" si="3"/>
        <v>44011.51123</v>
      </c>
      <c r="CP13" s="207">
        <f t="shared" si="3"/>
        <v>44011.51123</v>
      </c>
      <c r="CQ13" s="207">
        <f t="shared" si="3"/>
        <v>44011.51123</v>
      </c>
      <c r="CR13" s="207">
        <f t="shared" si="3"/>
        <v>44011.51123</v>
      </c>
      <c r="CS13" s="207">
        <f t="shared" si="3"/>
        <v>44011.51123</v>
      </c>
      <c r="CT13" s="207">
        <f t="shared" si="3"/>
        <v>44011.51123</v>
      </c>
      <c r="CU13" s="207">
        <f t="shared" si="3"/>
        <v>44011.51123</v>
      </c>
      <c r="CV13" s="207">
        <f t="shared" si="3"/>
        <v>45331.85657</v>
      </c>
      <c r="CW13" s="207">
        <f t="shared" si="3"/>
        <v>45331.85657</v>
      </c>
      <c r="CX13" s="207">
        <f t="shared" si="3"/>
        <v>45331.85657</v>
      </c>
      <c r="CY13" s="207">
        <f t="shared" si="3"/>
        <v>45331.85657</v>
      </c>
      <c r="CZ13" s="207">
        <f t="shared" si="3"/>
        <v>45331.85657</v>
      </c>
      <c r="DA13" s="207">
        <f t="shared" si="3"/>
        <v>45331.85657</v>
      </c>
      <c r="DB13" s="207">
        <f t="shared" si="3"/>
        <v>45331.85657</v>
      </c>
      <c r="DC13" s="207">
        <f t="shared" si="3"/>
        <v>45331.85657</v>
      </c>
      <c r="DD13" s="207">
        <f t="shared" si="3"/>
        <v>45331.85657</v>
      </c>
      <c r="DE13" s="207">
        <f t="shared" si="3"/>
        <v>45331.85657</v>
      </c>
      <c r="DF13" s="207">
        <f t="shared" si="3"/>
        <v>45331.85657</v>
      </c>
      <c r="DG13" s="207">
        <f t="shared" si="3"/>
        <v>45331.85657</v>
      </c>
      <c r="DH13" s="207">
        <f t="shared" si="3"/>
        <v>46691.81226</v>
      </c>
      <c r="DI13" s="207">
        <f t="shared" si="3"/>
        <v>46691.81226</v>
      </c>
      <c r="DJ13" s="207">
        <f t="shared" si="3"/>
        <v>46691.81226</v>
      </c>
      <c r="DK13" s="207">
        <f t="shared" si="3"/>
        <v>46691.81226</v>
      </c>
      <c r="DL13" s="207">
        <f t="shared" si="3"/>
        <v>46691.81226</v>
      </c>
      <c r="DM13" s="207">
        <f t="shared" si="3"/>
        <v>46691.81226</v>
      </c>
      <c r="DN13" s="207">
        <f t="shared" si="3"/>
        <v>46691.81226</v>
      </c>
      <c r="DO13" s="207">
        <f t="shared" si="3"/>
        <v>46691.81226</v>
      </c>
      <c r="DP13" s="207">
        <f t="shared" si="3"/>
        <v>46691.81226</v>
      </c>
      <c r="DQ13" s="207">
        <f t="shared" si="3"/>
        <v>46691.81226</v>
      </c>
      <c r="DR13" s="207">
        <f t="shared" si="3"/>
        <v>46691.81226</v>
      </c>
      <c r="DS13" s="207">
        <f t="shared" si="3"/>
        <v>46691.81226</v>
      </c>
      <c r="DT13" s="207">
        <f t="shared" si="3"/>
        <v>48092.56663</v>
      </c>
      <c r="DU13" s="207">
        <f t="shared" si="3"/>
        <v>48092.56663</v>
      </c>
      <c r="DV13" s="207">
        <f t="shared" si="3"/>
        <v>48092.56663</v>
      </c>
      <c r="DW13" s="207">
        <f t="shared" si="3"/>
        <v>48092.56663</v>
      </c>
      <c r="DX13" s="207">
        <f t="shared" si="3"/>
        <v>48092.56663</v>
      </c>
      <c r="DY13" s="207">
        <f t="shared" si="3"/>
        <v>48092.56663</v>
      </c>
      <c r="DZ13" s="207">
        <f t="shared" si="3"/>
        <v>48092.56663</v>
      </c>
      <c r="EA13" s="207">
        <f t="shared" si="3"/>
        <v>48092.56663</v>
      </c>
      <c r="EB13" s="207">
        <f t="shared" si="3"/>
        <v>48092.56663</v>
      </c>
      <c r="EC13" s="207">
        <f t="shared" si="3"/>
        <v>48092.56663</v>
      </c>
      <c r="ED13" s="207">
        <f t="shared" si="3"/>
        <v>48092.56663</v>
      </c>
      <c r="EE13" s="207">
        <f t="shared" si="3"/>
        <v>48092.56663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49">
        <f t="array" ref="D15">-D$13*IF(D$2=Assumptions!$D$68,Assumptions!$D$67,XLOOKUP(D$2,Assumptions!$C$94:$M$94,Assumptions!$C$95:$M$95))</f>
        <v>-1842.4125</v>
      </c>
      <c r="E15" s="49">
        <f t="array" ref="E15">-E$13*IF(E$2=Assumptions!$D$68,Assumptions!$D$67,XLOOKUP(E$2,Assumptions!$C$94:$M$94,Assumptions!$C$95:$M$95))</f>
        <v>-1842.4125</v>
      </c>
      <c r="F15" s="49">
        <f t="array" ref="F15">-F$13*IF(F$2=Assumptions!$D$68,Assumptions!$D$67,XLOOKUP(F$2,Assumptions!$C$94:$M$94,Assumptions!$C$95:$M$95))</f>
        <v>-1842.4125</v>
      </c>
      <c r="G15" s="49">
        <f t="array" ref="G15">-G$13*IF(G$2=Assumptions!$D$68,Assumptions!$D$67,XLOOKUP(G$2,Assumptions!$C$94:$M$94,Assumptions!$C$95:$M$95))</f>
        <v>-1842.4125</v>
      </c>
      <c r="H15" s="49">
        <f t="array" ref="H15">-H$13*IF(H$2=Assumptions!$D$68,Assumptions!$D$67,XLOOKUP(H$2,Assumptions!$C$94:$M$94,Assumptions!$C$95:$M$95))</f>
        <v>-1842.4125</v>
      </c>
      <c r="I15" s="49">
        <f t="array" ref="I15">-I$13*IF(I$2=Assumptions!$D$68,Assumptions!$D$67,XLOOKUP(I$2,Assumptions!$C$94:$M$94,Assumptions!$C$95:$M$95))</f>
        <v>-1842.4125</v>
      </c>
      <c r="J15" s="49">
        <f t="array" ref="J15">-J$13*IF(J$2=Assumptions!$D$68,Assumptions!$D$67,XLOOKUP(J$2,Assumptions!$C$94:$M$94,Assumptions!$C$95:$M$95))</f>
        <v>-1842.4125</v>
      </c>
      <c r="K15" s="49">
        <f t="array" ref="K15">-K$13*IF(K$2=Assumptions!$D$68,Assumptions!$D$67,XLOOKUP(K$2,Assumptions!$C$94:$M$94,Assumptions!$C$95:$M$95))</f>
        <v>-1842.4125</v>
      </c>
      <c r="L15" s="49">
        <f t="array" ref="L15">-L$13*IF(L$2=Assumptions!$D$68,Assumptions!$D$67,XLOOKUP(L$2,Assumptions!$C$94:$M$94,Assumptions!$C$95:$M$95))</f>
        <v>-1842.4125</v>
      </c>
      <c r="M15" s="49">
        <f t="array" ref="M15">-M$13*IF(M$2=Assumptions!$D$68,Assumptions!$D$67,XLOOKUP(M$2,Assumptions!$C$94:$M$94,Assumptions!$C$95:$M$95))</f>
        <v>-1842.4125</v>
      </c>
      <c r="N15" s="49">
        <f t="array" ref="N15">-N$13*IF(N$2=Assumptions!$D$68,Assumptions!$D$67,XLOOKUP(N$2,Assumptions!$C$94:$M$94,Assumptions!$C$95:$M$95))</f>
        <v>-1842.4125</v>
      </c>
      <c r="O15" s="49">
        <f t="array" ref="O15">-O$13*IF(O$2=Assumptions!$D$68,Assumptions!$D$67,XLOOKUP(O$2,Assumptions!$C$94:$M$94,Assumptions!$C$95:$M$95))</f>
        <v>-1842.4125</v>
      </c>
      <c r="P15" s="49">
        <f t="array" ref="P15">-P$13*IF(P$2=Assumptions!$D$68,Assumptions!$D$67,XLOOKUP(P$2,Assumptions!$C$94:$M$94,Assumptions!$C$95:$M$95))</f>
        <v>-751.7043</v>
      </c>
      <c r="Q15" s="49">
        <f t="array" ref="Q15">-Q$13*IF(Q$2=Assumptions!$D$68,Assumptions!$D$67,XLOOKUP(Q$2,Assumptions!$C$94:$M$94,Assumptions!$C$95:$M$95))</f>
        <v>-751.7043</v>
      </c>
      <c r="R15" s="49">
        <f t="array" ref="R15">-R$13*IF(R$2=Assumptions!$D$68,Assumptions!$D$67,XLOOKUP(R$2,Assumptions!$C$94:$M$94,Assumptions!$C$95:$M$95))</f>
        <v>-751.7043</v>
      </c>
      <c r="S15" s="49">
        <f t="array" ref="S15">-S$13*IF(S$2=Assumptions!$D$68,Assumptions!$D$67,XLOOKUP(S$2,Assumptions!$C$94:$M$94,Assumptions!$C$95:$M$95))</f>
        <v>-751.7043</v>
      </c>
      <c r="T15" s="49">
        <f t="array" ref="T15">-T$13*IF(T$2=Assumptions!$D$68,Assumptions!$D$67,XLOOKUP(T$2,Assumptions!$C$94:$M$94,Assumptions!$C$95:$M$95))</f>
        <v>-751.7043</v>
      </c>
      <c r="U15" s="49">
        <f t="array" ref="U15">-U$13*IF(U$2=Assumptions!$D$68,Assumptions!$D$67,XLOOKUP(U$2,Assumptions!$C$94:$M$94,Assumptions!$C$95:$M$95))</f>
        <v>-751.7043</v>
      </c>
      <c r="V15" s="49">
        <f t="array" ref="V15">-V$13*IF(V$2=Assumptions!$D$68,Assumptions!$D$67,XLOOKUP(V$2,Assumptions!$C$94:$M$94,Assumptions!$C$95:$M$95))</f>
        <v>-751.7043</v>
      </c>
      <c r="W15" s="49">
        <f t="array" ref="W15">-W$13*IF(W$2=Assumptions!$D$68,Assumptions!$D$67,XLOOKUP(W$2,Assumptions!$C$94:$M$94,Assumptions!$C$95:$M$95))</f>
        <v>-751.7043</v>
      </c>
      <c r="X15" s="49">
        <f t="array" ref="X15">-X$13*IF(X$2=Assumptions!$D$68,Assumptions!$D$67,XLOOKUP(X$2,Assumptions!$C$94:$M$94,Assumptions!$C$95:$M$95))</f>
        <v>-751.7043</v>
      </c>
      <c r="Y15" s="49">
        <f t="array" ref="Y15">-Y$13*IF(Y$2=Assumptions!$D$68,Assumptions!$D$67,XLOOKUP(Y$2,Assumptions!$C$94:$M$94,Assumptions!$C$95:$M$95))</f>
        <v>-751.7043</v>
      </c>
      <c r="Z15" s="49">
        <f t="array" ref="Z15">-Z$13*IF(Z$2=Assumptions!$D$68,Assumptions!$D$67,XLOOKUP(Z$2,Assumptions!$C$94:$M$94,Assumptions!$C$95:$M$95))</f>
        <v>-751.7043</v>
      </c>
      <c r="AA15" s="49">
        <f t="array" ref="AA15">-AA$13*IF(AA$2=Assumptions!$D$68,Assumptions!$D$67,XLOOKUP(AA$2,Assumptions!$C$94:$M$94,Assumptions!$C$95:$M$95))</f>
        <v>-751.7043</v>
      </c>
      <c r="AB15" s="49">
        <f t="array" ref="AB15">-AB$13*IF(AB$2=Assumptions!$D$68,Assumptions!$D$67,XLOOKUP(AB$2,Assumptions!$C$94:$M$94,Assumptions!$C$95:$M$95))</f>
        <v>-766.738386</v>
      </c>
      <c r="AC15" s="49">
        <f t="array" ref="AC15">-AC$13*IF(AC$2=Assumptions!$D$68,Assumptions!$D$67,XLOOKUP(AC$2,Assumptions!$C$94:$M$94,Assumptions!$C$95:$M$95))</f>
        <v>-766.738386</v>
      </c>
      <c r="AD15" s="49">
        <f t="array" ref="AD15">-AD$13*IF(AD$2=Assumptions!$D$68,Assumptions!$D$67,XLOOKUP(AD$2,Assumptions!$C$94:$M$94,Assumptions!$C$95:$M$95))</f>
        <v>-766.738386</v>
      </c>
      <c r="AE15" s="49">
        <f t="array" ref="AE15">-AE$13*IF(AE$2=Assumptions!$D$68,Assumptions!$D$67,XLOOKUP(AE$2,Assumptions!$C$94:$M$94,Assumptions!$C$95:$M$95))</f>
        <v>-766.738386</v>
      </c>
      <c r="AF15" s="49">
        <f t="array" ref="AF15">-AF$13*IF(AF$2=Assumptions!$D$68,Assumptions!$D$67,XLOOKUP(AF$2,Assumptions!$C$94:$M$94,Assumptions!$C$95:$M$95))</f>
        <v>-766.738386</v>
      </c>
      <c r="AG15" s="49">
        <f t="array" ref="AG15">-AG$13*IF(AG$2=Assumptions!$D$68,Assumptions!$D$67,XLOOKUP(AG$2,Assumptions!$C$94:$M$94,Assumptions!$C$95:$M$95))</f>
        <v>-766.738386</v>
      </c>
      <c r="AH15" s="49">
        <f t="array" ref="AH15">-AH$13*IF(AH$2=Assumptions!$D$68,Assumptions!$D$67,XLOOKUP(AH$2,Assumptions!$C$94:$M$94,Assumptions!$C$95:$M$95))</f>
        <v>-766.738386</v>
      </c>
      <c r="AI15" s="49">
        <f t="array" ref="AI15">-AI$13*IF(AI$2=Assumptions!$D$68,Assumptions!$D$67,XLOOKUP(AI$2,Assumptions!$C$94:$M$94,Assumptions!$C$95:$M$95))</f>
        <v>-766.738386</v>
      </c>
      <c r="AJ15" s="49">
        <f t="array" ref="AJ15">-AJ$13*IF(AJ$2=Assumptions!$D$68,Assumptions!$D$67,XLOOKUP(AJ$2,Assumptions!$C$94:$M$94,Assumptions!$C$95:$M$95))</f>
        <v>-766.738386</v>
      </c>
      <c r="AK15" s="49">
        <f t="array" ref="AK15">-AK$13*IF(AK$2=Assumptions!$D$68,Assumptions!$D$67,XLOOKUP(AK$2,Assumptions!$C$94:$M$94,Assumptions!$C$95:$M$95))</f>
        <v>-766.738386</v>
      </c>
      <c r="AL15" s="49">
        <f t="array" ref="AL15">-AL$13*IF(AL$2=Assumptions!$D$68,Assumptions!$D$67,XLOOKUP(AL$2,Assumptions!$C$94:$M$94,Assumptions!$C$95:$M$95))</f>
        <v>-766.738386</v>
      </c>
      <c r="AM15" s="49">
        <f t="array" ref="AM15">-AM$13*IF(AM$2=Assumptions!$D$68,Assumptions!$D$67,XLOOKUP(AM$2,Assumptions!$C$94:$M$94,Assumptions!$C$95:$M$95))</f>
        <v>-766.738386</v>
      </c>
      <c r="AN15" s="49">
        <f t="array" ref="AN15">-AN$13*IF(AN$2=Assumptions!$D$68,Assumptions!$D$67,XLOOKUP(AN$2,Assumptions!$C$94:$M$94,Assumptions!$C$95:$M$95))</f>
        <v>-782.0731537</v>
      </c>
      <c r="AO15" s="49">
        <f t="array" ref="AO15">-AO$13*IF(AO$2=Assumptions!$D$68,Assumptions!$D$67,XLOOKUP(AO$2,Assumptions!$C$94:$M$94,Assumptions!$C$95:$M$95))</f>
        <v>-782.0731537</v>
      </c>
      <c r="AP15" s="49">
        <f t="array" ref="AP15">-AP$13*IF(AP$2=Assumptions!$D$68,Assumptions!$D$67,XLOOKUP(AP$2,Assumptions!$C$94:$M$94,Assumptions!$C$95:$M$95))</f>
        <v>-782.0731537</v>
      </c>
      <c r="AQ15" s="49">
        <f t="array" ref="AQ15">-AQ$13*IF(AQ$2=Assumptions!$D$68,Assumptions!$D$67,XLOOKUP(AQ$2,Assumptions!$C$94:$M$94,Assumptions!$C$95:$M$95))</f>
        <v>-782.0731537</v>
      </c>
      <c r="AR15" s="49">
        <f t="array" ref="AR15">-AR$13*IF(AR$2=Assumptions!$D$68,Assumptions!$D$67,XLOOKUP(AR$2,Assumptions!$C$94:$M$94,Assumptions!$C$95:$M$95))</f>
        <v>-782.0731537</v>
      </c>
      <c r="AS15" s="49">
        <f t="array" ref="AS15">-AS$13*IF(AS$2=Assumptions!$D$68,Assumptions!$D$67,XLOOKUP(AS$2,Assumptions!$C$94:$M$94,Assumptions!$C$95:$M$95))</f>
        <v>-782.0731537</v>
      </c>
      <c r="AT15" s="49">
        <f t="array" ref="AT15">-AT$13*IF(AT$2=Assumptions!$D$68,Assumptions!$D$67,XLOOKUP(AT$2,Assumptions!$C$94:$M$94,Assumptions!$C$95:$M$95))</f>
        <v>-782.0731537</v>
      </c>
      <c r="AU15" s="49">
        <f t="array" ref="AU15">-AU$13*IF(AU$2=Assumptions!$D$68,Assumptions!$D$67,XLOOKUP(AU$2,Assumptions!$C$94:$M$94,Assumptions!$C$95:$M$95))</f>
        <v>-782.0731537</v>
      </c>
      <c r="AV15" s="49">
        <f t="array" ref="AV15">-AV$13*IF(AV$2=Assumptions!$D$68,Assumptions!$D$67,XLOOKUP(AV$2,Assumptions!$C$94:$M$94,Assumptions!$C$95:$M$95))</f>
        <v>-782.0731537</v>
      </c>
      <c r="AW15" s="49">
        <f t="array" ref="AW15">-AW$13*IF(AW$2=Assumptions!$D$68,Assumptions!$D$67,XLOOKUP(AW$2,Assumptions!$C$94:$M$94,Assumptions!$C$95:$M$95))</f>
        <v>-782.0731537</v>
      </c>
      <c r="AX15" s="49">
        <f t="array" ref="AX15">-AX$13*IF(AX$2=Assumptions!$D$68,Assumptions!$D$67,XLOOKUP(AX$2,Assumptions!$C$94:$M$94,Assumptions!$C$95:$M$95))</f>
        <v>-782.0731537</v>
      </c>
      <c r="AY15" s="49">
        <f t="array" ref="AY15">-AY$13*IF(AY$2=Assumptions!$D$68,Assumptions!$D$67,XLOOKUP(AY$2,Assumptions!$C$94:$M$94,Assumptions!$C$95:$M$95))</f>
        <v>-782.0731537</v>
      </c>
      <c r="AZ15" s="49">
        <f t="array" ref="AZ15">-AZ$13*IF(AZ$2=Assumptions!$D$68,Assumptions!$D$67,XLOOKUP(AZ$2,Assumptions!$C$94:$M$94,Assumptions!$C$95:$M$95))</f>
        <v>-805.5353483</v>
      </c>
      <c r="BA15" s="49">
        <f t="array" ref="BA15">-BA$13*IF(BA$2=Assumptions!$D$68,Assumptions!$D$67,XLOOKUP(BA$2,Assumptions!$C$94:$M$94,Assumptions!$C$95:$M$95))</f>
        <v>-805.5353483</v>
      </c>
      <c r="BB15" s="49">
        <f t="array" ref="BB15">-BB$13*IF(BB$2=Assumptions!$D$68,Assumptions!$D$67,XLOOKUP(BB$2,Assumptions!$C$94:$M$94,Assumptions!$C$95:$M$95))</f>
        <v>-805.5353483</v>
      </c>
      <c r="BC15" s="49">
        <f t="array" ref="BC15">-BC$13*IF(BC$2=Assumptions!$D$68,Assumptions!$D$67,XLOOKUP(BC$2,Assumptions!$C$94:$M$94,Assumptions!$C$95:$M$95))</f>
        <v>-805.5353483</v>
      </c>
      <c r="BD15" s="49">
        <f t="array" ref="BD15">-BD$13*IF(BD$2=Assumptions!$D$68,Assumptions!$D$67,XLOOKUP(BD$2,Assumptions!$C$94:$M$94,Assumptions!$C$95:$M$95))</f>
        <v>-805.5353483</v>
      </c>
      <c r="BE15" s="49">
        <f t="array" ref="BE15">-BE$13*IF(BE$2=Assumptions!$D$68,Assumptions!$D$67,XLOOKUP(BE$2,Assumptions!$C$94:$M$94,Assumptions!$C$95:$M$95))</f>
        <v>-805.5353483</v>
      </c>
      <c r="BF15" s="49">
        <f t="array" ref="BF15">-BF$13*IF(BF$2=Assumptions!$D$68,Assumptions!$D$67,XLOOKUP(BF$2,Assumptions!$C$94:$M$94,Assumptions!$C$95:$M$95))</f>
        <v>-805.5353483</v>
      </c>
      <c r="BG15" s="49">
        <f t="array" ref="BG15">-BG$13*IF(BG$2=Assumptions!$D$68,Assumptions!$D$67,XLOOKUP(BG$2,Assumptions!$C$94:$M$94,Assumptions!$C$95:$M$95))</f>
        <v>-805.5353483</v>
      </c>
      <c r="BH15" s="49">
        <f t="array" ref="BH15">-BH$13*IF(BH$2=Assumptions!$D$68,Assumptions!$D$67,XLOOKUP(BH$2,Assumptions!$C$94:$M$94,Assumptions!$C$95:$M$95))</f>
        <v>-805.5353483</v>
      </c>
      <c r="BI15" s="49">
        <f t="array" ref="BI15">-BI$13*IF(BI$2=Assumptions!$D$68,Assumptions!$D$67,XLOOKUP(BI$2,Assumptions!$C$94:$M$94,Assumptions!$C$95:$M$95))</f>
        <v>-805.5353483</v>
      </c>
      <c r="BJ15" s="49">
        <f t="array" ref="BJ15">-BJ$13*IF(BJ$2=Assumptions!$D$68,Assumptions!$D$67,XLOOKUP(BJ$2,Assumptions!$C$94:$M$94,Assumptions!$C$95:$M$95))</f>
        <v>-805.5353483</v>
      </c>
      <c r="BK15" s="49">
        <f t="array" ref="BK15">-BK$13*IF(BK$2=Assumptions!$D$68,Assumptions!$D$67,XLOOKUP(BK$2,Assumptions!$C$94:$M$94,Assumptions!$C$95:$M$95))</f>
        <v>-805.5353483</v>
      </c>
      <c r="BL15" s="49">
        <f t="array" ref="BL15">-BL$13*IF(BL$2=Assumptions!$D$68,Assumptions!$D$67,XLOOKUP(BL$2,Assumptions!$C$94:$M$94,Assumptions!$C$95:$M$95))</f>
        <v>-829.7014088</v>
      </c>
      <c r="BM15" s="49">
        <f t="array" ref="BM15">-BM$13*IF(BM$2=Assumptions!$D$68,Assumptions!$D$67,XLOOKUP(BM$2,Assumptions!$C$94:$M$94,Assumptions!$C$95:$M$95))</f>
        <v>-829.7014088</v>
      </c>
      <c r="BN15" s="49">
        <f t="array" ref="BN15">-BN$13*IF(BN$2=Assumptions!$D$68,Assumptions!$D$67,XLOOKUP(BN$2,Assumptions!$C$94:$M$94,Assumptions!$C$95:$M$95))</f>
        <v>-829.7014088</v>
      </c>
      <c r="BO15" s="49">
        <f t="array" ref="BO15">-BO$13*IF(BO$2=Assumptions!$D$68,Assumptions!$D$67,XLOOKUP(BO$2,Assumptions!$C$94:$M$94,Assumptions!$C$95:$M$95))</f>
        <v>-829.7014088</v>
      </c>
      <c r="BP15" s="49">
        <f t="array" ref="BP15">-BP$13*IF(BP$2=Assumptions!$D$68,Assumptions!$D$67,XLOOKUP(BP$2,Assumptions!$C$94:$M$94,Assumptions!$C$95:$M$95))</f>
        <v>-829.7014088</v>
      </c>
      <c r="BQ15" s="49">
        <f t="array" ref="BQ15">-BQ$13*IF(BQ$2=Assumptions!$D$68,Assumptions!$D$67,XLOOKUP(BQ$2,Assumptions!$C$94:$M$94,Assumptions!$C$95:$M$95))</f>
        <v>-829.7014088</v>
      </c>
      <c r="BR15" s="49">
        <f t="array" ref="BR15">-BR$13*IF(BR$2=Assumptions!$D$68,Assumptions!$D$67,XLOOKUP(BR$2,Assumptions!$C$94:$M$94,Assumptions!$C$95:$M$95))</f>
        <v>-829.7014088</v>
      </c>
      <c r="BS15" s="49">
        <f t="array" ref="BS15">-BS$13*IF(BS$2=Assumptions!$D$68,Assumptions!$D$67,XLOOKUP(BS$2,Assumptions!$C$94:$M$94,Assumptions!$C$95:$M$95))</f>
        <v>-829.7014088</v>
      </c>
      <c r="BT15" s="49">
        <f t="array" ref="BT15">-BT$13*IF(BT$2=Assumptions!$D$68,Assumptions!$D$67,XLOOKUP(BT$2,Assumptions!$C$94:$M$94,Assumptions!$C$95:$M$95))</f>
        <v>-829.7014088</v>
      </c>
      <c r="BU15" s="49">
        <f t="array" ref="BU15">-BU$13*IF(BU$2=Assumptions!$D$68,Assumptions!$D$67,XLOOKUP(BU$2,Assumptions!$C$94:$M$94,Assumptions!$C$95:$M$95))</f>
        <v>-829.7014088</v>
      </c>
      <c r="BV15" s="49">
        <f t="array" ref="BV15">-BV$13*IF(BV$2=Assumptions!$D$68,Assumptions!$D$67,XLOOKUP(BV$2,Assumptions!$C$94:$M$94,Assumptions!$C$95:$M$95))</f>
        <v>-829.7014088</v>
      </c>
      <c r="BW15" s="49">
        <f t="array" ref="BW15">-BW$13*IF(BW$2=Assumptions!$D$68,Assumptions!$D$67,XLOOKUP(BW$2,Assumptions!$C$94:$M$94,Assumptions!$C$95:$M$95))</f>
        <v>-829.7014088</v>
      </c>
      <c r="BX15" s="49">
        <f t="array" ref="BX15">-BX$13*IF(BX$2=Assumptions!$D$68,Assumptions!$D$67,XLOOKUP(BX$2,Assumptions!$C$94:$M$94,Assumptions!$C$95:$M$95))</f>
        <v>-854.592451</v>
      </c>
      <c r="BY15" s="49">
        <f t="array" ref="BY15">-BY$13*IF(BY$2=Assumptions!$D$68,Assumptions!$D$67,XLOOKUP(BY$2,Assumptions!$C$94:$M$94,Assumptions!$C$95:$M$95))</f>
        <v>-854.592451</v>
      </c>
      <c r="BZ15" s="49">
        <f t="array" ref="BZ15">-BZ$13*IF(BZ$2=Assumptions!$D$68,Assumptions!$D$67,XLOOKUP(BZ$2,Assumptions!$C$94:$M$94,Assumptions!$C$95:$M$95))</f>
        <v>-854.592451</v>
      </c>
      <c r="CA15" s="49">
        <f t="array" ref="CA15">-CA$13*IF(CA$2=Assumptions!$D$68,Assumptions!$D$67,XLOOKUP(CA$2,Assumptions!$C$94:$M$94,Assumptions!$C$95:$M$95))</f>
        <v>-854.592451</v>
      </c>
      <c r="CB15" s="49">
        <f t="array" ref="CB15">-CB$13*IF(CB$2=Assumptions!$D$68,Assumptions!$D$67,XLOOKUP(CB$2,Assumptions!$C$94:$M$94,Assumptions!$C$95:$M$95))</f>
        <v>-854.592451</v>
      </c>
      <c r="CC15" s="49">
        <f t="array" ref="CC15">-CC$13*IF(CC$2=Assumptions!$D$68,Assumptions!$D$67,XLOOKUP(CC$2,Assumptions!$C$94:$M$94,Assumptions!$C$95:$M$95))</f>
        <v>-854.592451</v>
      </c>
      <c r="CD15" s="49">
        <f t="array" ref="CD15">-CD$13*IF(CD$2=Assumptions!$D$68,Assumptions!$D$67,XLOOKUP(CD$2,Assumptions!$C$94:$M$94,Assumptions!$C$95:$M$95))</f>
        <v>-854.592451</v>
      </c>
      <c r="CE15" s="49">
        <f t="array" ref="CE15">-CE$13*IF(CE$2=Assumptions!$D$68,Assumptions!$D$67,XLOOKUP(CE$2,Assumptions!$C$94:$M$94,Assumptions!$C$95:$M$95))</f>
        <v>-854.592451</v>
      </c>
      <c r="CF15" s="49">
        <f t="array" ref="CF15">-CF$13*IF(CF$2=Assumptions!$D$68,Assumptions!$D$67,XLOOKUP(CF$2,Assumptions!$C$94:$M$94,Assumptions!$C$95:$M$95))</f>
        <v>-854.592451</v>
      </c>
      <c r="CG15" s="49">
        <f t="array" ref="CG15">-CG$13*IF(CG$2=Assumptions!$D$68,Assumptions!$D$67,XLOOKUP(CG$2,Assumptions!$C$94:$M$94,Assumptions!$C$95:$M$95))</f>
        <v>-854.592451</v>
      </c>
      <c r="CH15" s="49">
        <f t="array" ref="CH15">-CH$13*IF(CH$2=Assumptions!$D$68,Assumptions!$D$67,XLOOKUP(CH$2,Assumptions!$C$94:$M$94,Assumptions!$C$95:$M$95))</f>
        <v>-854.592451</v>
      </c>
      <c r="CI15" s="49">
        <f t="array" ref="CI15">-CI$13*IF(CI$2=Assumptions!$D$68,Assumptions!$D$67,XLOOKUP(CI$2,Assumptions!$C$94:$M$94,Assumptions!$C$95:$M$95))</f>
        <v>-854.592451</v>
      </c>
      <c r="CJ15" s="49">
        <f t="array" ref="CJ15">-CJ$13*IF(CJ$2=Assumptions!$D$68,Assumptions!$D$67,XLOOKUP(CJ$2,Assumptions!$C$94:$M$94,Assumptions!$C$95:$M$95))</f>
        <v>-880.2302246</v>
      </c>
      <c r="CK15" s="49">
        <f t="array" ref="CK15">-CK$13*IF(CK$2=Assumptions!$D$68,Assumptions!$D$67,XLOOKUP(CK$2,Assumptions!$C$94:$M$94,Assumptions!$C$95:$M$95))</f>
        <v>-880.2302246</v>
      </c>
      <c r="CL15" s="49">
        <f t="array" ref="CL15">-CL$13*IF(CL$2=Assumptions!$D$68,Assumptions!$D$67,XLOOKUP(CL$2,Assumptions!$C$94:$M$94,Assumptions!$C$95:$M$95))</f>
        <v>-880.2302246</v>
      </c>
      <c r="CM15" s="49">
        <f t="array" ref="CM15">-CM$13*IF(CM$2=Assumptions!$D$68,Assumptions!$D$67,XLOOKUP(CM$2,Assumptions!$C$94:$M$94,Assumptions!$C$95:$M$95))</f>
        <v>-880.2302246</v>
      </c>
      <c r="CN15" s="49">
        <f t="array" ref="CN15">-CN$13*IF(CN$2=Assumptions!$D$68,Assumptions!$D$67,XLOOKUP(CN$2,Assumptions!$C$94:$M$94,Assumptions!$C$95:$M$95))</f>
        <v>-880.2302246</v>
      </c>
      <c r="CO15" s="49">
        <f t="array" ref="CO15">-CO$13*IF(CO$2=Assumptions!$D$68,Assumptions!$D$67,XLOOKUP(CO$2,Assumptions!$C$94:$M$94,Assumptions!$C$95:$M$95))</f>
        <v>-880.2302246</v>
      </c>
      <c r="CP15" s="49">
        <f t="array" ref="CP15">-CP$13*IF(CP$2=Assumptions!$D$68,Assumptions!$D$67,XLOOKUP(CP$2,Assumptions!$C$94:$M$94,Assumptions!$C$95:$M$95))</f>
        <v>-880.2302246</v>
      </c>
      <c r="CQ15" s="49">
        <f t="array" ref="CQ15">-CQ$13*IF(CQ$2=Assumptions!$D$68,Assumptions!$D$67,XLOOKUP(CQ$2,Assumptions!$C$94:$M$94,Assumptions!$C$95:$M$95))</f>
        <v>-880.2302246</v>
      </c>
      <c r="CR15" s="49">
        <f t="array" ref="CR15">-CR$13*IF(CR$2=Assumptions!$D$68,Assumptions!$D$67,XLOOKUP(CR$2,Assumptions!$C$94:$M$94,Assumptions!$C$95:$M$95))</f>
        <v>-880.2302246</v>
      </c>
      <c r="CS15" s="49">
        <f t="array" ref="CS15">-CS$13*IF(CS$2=Assumptions!$D$68,Assumptions!$D$67,XLOOKUP(CS$2,Assumptions!$C$94:$M$94,Assumptions!$C$95:$M$95))</f>
        <v>-880.2302246</v>
      </c>
      <c r="CT15" s="49">
        <f t="array" ref="CT15">-CT$13*IF(CT$2=Assumptions!$D$68,Assumptions!$D$67,XLOOKUP(CT$2,Assumptions!$C$94:$M$94,Assumptions!$C$95:$M$95))</f>
        <v>-880.2302246</v>
      </c>
      <c r="CU15" s="49">
        <f t="array" ref="CU15">-CU$13*IF(CU$2=Assumptions!$D$68,Assumptions!$D$67,XLOOKUP(CU$2,Assumptions!$C$94:$M$94,Assumptions!$C$95:$M$95))</f>
        <v>-880.2302246</v>
      </c>
      <c r="CV15" s="49">
        <f t="array" ref="CV15">-CV$13*IF(CV$2=Assumptions!$D$68,Assumptions!$D$67,XLOOKUP(CV$2,Assumptions!$C$94:$M$94,Assumptions!$C$95:$M$95))</f>
        <v>-906.6371313</v>
      </c>
      <c r="CW15" s="49">
        <f t="array" ref="CW15">-CW$13*IF(CW$2=Assumptions!$D$68,Assumptions!$D$67,XLOOKUP(CW$2,Assumptions!$C$94:$M$94,Assumptions!$C$95:$M$95))</f>
        <v>-906.6371313</v>
      </c>
      <c r="CX15" s="49">
        <f t="array" ref="CX15">-CX$13*IF(CX$2=Assumptions!$D$68,Assumptions!$D$67,XLOOKUP(CX$2,Assumptions!$C$94:$M$94,Assumptions!$C$95:$M$95))</f>
        <v>-906.6371313</v>
      </c>
      <c r="CY15" s="49">
        <f t="array" ref="CY15">-CY$13*IF(CY$2=Assumptions!$D$68,Assumptions!$D$67,XLOOKUP(CY$2,Assumptions!$C$94:$M$94,Assumptions!$C$95:$M$95))</f>
        <v>-906.6371313</v>
      </c>
      <c r="CZ15" s="49">
        <f t="array" ref="CZ15">-CZ$13*IF(CZ$2=Assumptions!$D$68,Assumptions!$D$67,XLOOKUP(CZ$2,Assumptions!$C$94:$M$94,Assumptions!$C$95:$M$95))</f>
        <v>-906.6371313</v>
      </c>
      <c r="DA15" s="49">
        <f t="array" ref="DA15">-DA$13*IF(DA$2=Assumptions!$D$68,Assumptions!$D$67,XLOOKUP(DA$2,Assumptions!$C$94:$M$94,Assumptions!$C$95:$M$95))</f>
        <v>-906.6371313</v>
      </c>
      <c r="DB15" s="49">
        <f t="array" ref="DB15">-DB$13*IF(DB$2=Assumptions!$D$68,Assumptions!$D$67,XLOOKUP(DB$2,Assumptions!$C$94:$M$94,Assumptions!$C$95:$M$95))</f>
        <v>-906.6371313</v>
      </c>
      <c r="DC15" s="49">
        <f t="array" ref="DC15">-DC$13*IF(DC$2=Assumptions!$D$68,Assumptions!$D$67,XLOOKUP(DC$2,Assumptions!$C$94:$M$94,Assumptions!$C$95:$M$95))</f>
        <v>-906.6371313</v>
      </c>
      <c r="DD15" s="49">
        <f t="array" ref="DD15">-DD$13*IF(DD$2=Assumptions!$D$68,Assumptions!$D$67,XLOOKUP(DD$2,Assumptions!$C$94:$M$94,Assumptions!$C$95:$M$95))</f>
        <v>-906.6371313</v>
      </c>
      <c r="DE15" s="49">
        <f t="array" ref="DE15">-DE$13*IF(DE$2=Assumptions!$D$68,Assumptions!$D$67,XLOOKUP(DE$2,Assumptions!$C$94:$M$94,Assumptions!$C$95:$M$95))</f>
        <v>-906.6371313</v>
      </c>
      <c r="DF15" s="49">
        <f t="array" ref="DF15">-DF$13*IF(DF$2=Assumptions!$D$68,Assumptions!$D$67,XLOOKUP(DF$2,Assumptions!$C$94:$M$94,Assumptions!$C$95:$M$95))</f>
        <v>-906.6371313</v>
      </c>
      <c r="DG15" s="49">
        <f t="array" ref="DG15">-DG$13*IF(DG$2=Assumptions!$D$68,Assumptions!$D$67,XLOOKUP(DG$2,Assumptions!$C$94:$M$94,Assumptions!$C$95:$M$95))</f>
        <v>-906.6371313</v>
      </c>
      <c r="DH15" s="49">
        <f t="array" ref="DH15">-DH$13*IF(DH$2=Assumptions!$D$68,Assumptions!$D$67,XLOOKUP(DH$2,Assumptions!$C$94:$M$94,Assumptions!$C$95:$M$95))</f>
        <v>-2334.590613</v>
      </c>
      <c r="DI15" s="49">
        <f t="array" ref="DI15">-DI$13*IF(DI$2=Assumptions!$D$68,Assumptions!$D$67,XLOOKUP(DI$2,Assumptions!$C$94:$M$94,Assumptions!$C$95:$M$95))</f>
        <v>-2334.590613</v>
      </c>
      <c r="DJ15" s="49">
        <f t="array" ref="DJ15">-DJ$13*IF(DJ$2=Assumptions!$D$68,Assumptions!$D$67,XLOOKUP(DJ$2,Assumptions!$C$94:$M$94,Assumptions!$C$95:$M$95))</f>
        <v>-2334.590613</v>
      </c>
      <c r="DK15" s="49">
        <f t="array" ref="DK15">-DK$13*IF(DK$2=Assumptions!$D$68,Assumptions!$D$67,XLOOKUP(DK$2,Assumptions!$C$94:$M$94,Assumptions!$C$95:$M$95))</f>
        <v>-2334.590613</v>
      </c>
      <c r="DL15" s="49">
        <f t="array" ref="DL15">-DL$13*IF(DL$2=Assumptions!$D$68,Assumptions!$D$67,XLOOKUP(DL$2,Assumptions!$C$94:$M$94,Assumptions!$C$95:$M$95))</f>
        <v>-2334.590613</v>
      </c>
      <c r="DM15" s="49">
        <f t="array" ref="DM15">-DM$13*IF(DM$2=Assumptions!$D$68,Assumptions!$D$67,XLOOKUP(DM$2,Assumptions!$C$94:$M$94,Assumptions!$C$95:$M$95))</f>
        <v>-2334.590613</v>
      </c>
      <c r="DN15" s="49">
        <f t="array" ref="DN15">-DN$13*IF(DN$2=Assumptions!$D$68,Assumptions!$D$67,XLOOKUP(DN$2,Assumptions!$C$94:$M$94,Assumptions!$C$95:$M$95))</f>
        <v>-2334.590613</v>
      </c>
      <c r="DO15" s="49">
        <f t="array" ref="DO15">-DO$13*IF(DO$2=Assumptions!$D$68,Assumptions!$D$67,XLOOKUP(DO$2,Assumptions!$C$94:$M$94,Assumptions!$C$95:$M$95))</f>
        <v>-2334.590613</v>
      </c>
      <c r="DP15" s="49">
        <f t="array" ref="DP15">-DP$13*IF(DP$2=Assumptions!$D$68,Assumptions!$D$67,XLOOKUP(DP$2,Assumptions!$C$94:$M$94,Assumptions!$C$95:$M$95))</f>
        <v>-2334.590613</v>
      </c>
      <c r="DQ15" s="49">
        <f t="array" ref="DQ15">-DQ$13*IF(DQ$2=Assumptions!$D$68,Assumptions!$D$67,XLOOKUP(DQ$2,Assumptions!$C$94:$M$94,Assumptions!$C$95:$M$95))</f>
        <v>-2334.590613</v>
      </c>
      <c r="DR15" s="49">
        <f t="array" ref="DR15">-DR$13*IF(DR$2=Assumptions!$D$68,Assumptions!$D$67,XLOOKUP(DR$2,Assumptions!$C$94:$M$94,Assumptions!$C$95:$M$95))</f>
        <v>-2334.590613</v>
      </c>
      <c r="DS15" s="49">
        <f t="array" ref="DS15">-DS$13*IF(DS$2=Assumptions!$D$68,Assumptions!$D$67,XLOOKUP(DS$2,Assumptions!$C$94:$M$94,Assumptions!$C$95:$M$95))</f>
        <v>-2334.590613</v>
      </c>
      <c r="DT15" s="49">
        <f t="array" ref="DT15">-DT$13*IF(DT$2=Assumptions!$D$68,Assumptions!$D$67,XLOOKUP(DT$2,Assumptions!$C$94:$M$94,Assumptions!$C$95:$M$95))</f>
        <v>-961.8513326</v>
      </c>
      <c r="DU15" s="49">
        <f t="array" ref="DU15">-DU$13*IF(DU$2=Assumptions!$D$68,Assumptions!$D$67,XLOOKUP(DU$2,Assumptions!$C$94:$M$94,Assumptions!$C$95:$M$95))</f>
        <v>-961.8513326</v>
      </c>
      <c r="DV15" s="49">
        <f t="array" ref="DV15">-DV$13*IF(DV$2=Assumptions!$D$68,Assumptions!$D$67,XLOOKUP(DV$2,Assumptions!$C$94:$M$94,Assumptions!$C$95:$M$95))</f>
        <v>-961.8513326</v>
      </c>
      <c r="DW15" s="49">
        <f t="array" ref="DW15">-DW$13*IF(DW$2=Assumptions!$D$68,Assumptions!$D$67,XLOOKUP(DW$2,Assumptions!$C$94:$M$94,Assumptions!$C$95:$M$95))</f>
        <v>-961.8513326</v>
      </c>
      <c r="DX15" s="49">
        <f t="array" ref="DX15">-DX$13*IF(DX$2=Assumptions!$D$68,Assumptions!$D$67,XLOOKUP(DX$2,Assumptions!$C$94:$M$94,Assumptions!$C$95:$M$95))</f>
        <v>-961.8513326</v>
      </c>
      <c r="DY15" s="49">
        <f t="array" ref="DY15">-DY$13*IF(DY$2=Assumptions!$D$68,Assumptions!$D$67,XLOOKUP(DY$2,Assumptions!$C$94:$M$94,Assumptions!$C$95:$M$95))</f>
        <v>-961.8513326</v>
      </c>
      <c r="DZ15" s="49">
        <f t="array" ref="DZ15">-DZ$13*IF(DZ$2=Assumptions!$D$68,Assumptions!$D$67,XLOOKUP(DZ$2,Assumptions!$C$94:$M$94,Assumptions!$C$95:$M$95))</f>
        <v>-961.8513326</v>
      </c>
      <c r="EA15" s="49">
        <f t="array" ref="EA15">-EA$13*IF(EA$2=Assumptions!$D$68,Assumptions!$D$67,XLOOKUP(EA$2,Assumptions!$C$94:$M$94,Assumptions!$C$95:$M$95))</f>
        <v>-961.8513326</v>
      </c>
      <c r="EB15" s="49">
        <f t="array" ref="EB15">-EB$13*IF(EB$2=Assumptions!$D$68,Assumptions!$D$67,XLOOKUP(EB$2,Assumptions!$C$94:$M$94,Assumptions!$C$95:$M$95))</f>
        <v>-961.8513326</v>
      </c>
      <c r="EC15" s="49">
        <f t="array" ref="EC15">-EC$13*IF(EC$2=Assumptions!$D$68,Assumptions!$D$67,XLOOKUP(EC$2,Assumptions!$C$94:$M$94,Assumptions!$C$95:$M$95))</f>
        <v>-961.8513326</v>
      </c>
      <c r="ED15" s="49">
        <f t="array" ref="ED15">-ED$13*IF(ED$2=Assumptions!$D$68,Assumptions!$D$67,XLOOKUP(ED$2,Assumptions!$C$94:$M$94,Assumptions!$C$95:$M$95))</f>
        <v>-961.8513326</v>
      </c>
      <c r="EE15" s="49">
        <f t="array" ref="EE15">-EE$13*IF(EE$2=Assumptions!$D$68,Assumptions!$D$67,XLOOKUP(EE$2,Assumptions!$C$94:$M$94,Assumptions!$C$95:$M$95))</f>
        <v>-961.8513326</v>
      </c>
    </row>
    <row r="16" ht="15.75" customHeight="1">
      <c r="A16" s="1"/>
      <c r="B16" s="1"/>
      <c r="C16" s="1" t="str">
        <f>Assumptions!J15</f>
        <v>Bad Debt </v>
      </c>
      <c r="D16" s="49">
        <f>-D$13*Assumptions!$AD15</f>
        <v>-368.4825</v>
      </c>
      <c r="E16" s="49">
        <f>-E$13*Assumptions!$AD15</f>
        <v>-368.4825</v>
      </c>
      <c r="F16" s="49">
        <f>-F$13*Assumptions!$AD15</f>
        <v>-368.4825</v>
      </c>
      <c r="G16" s="49">
        <f>-G$13*Assumptions!$AD15</f>
        <v>-368.4825</v>
      </c>
      <c r="H16" s="49">
        <f>-H$13*Assumptions!$AD15</f>
        <v>-368.4825</v>
      </c>
      <c r="I16" s="49">
        <f>-I$13*Assumptions!$AD15</f>
        <v>-368.4825</v>
      </c>
      <c r="J16" s="49">
        <f>-J$13*Assumptions!$AD15</f>
        <v>-368.4825</v>
      </c>
      <c r="K16" s="49">
        <f>-K$13*Assumptions!$AD15</f>
        <v>-368.4825</v>
      </c>
      <c r="L16" s="49">
        <f>-L$13*Assumptions!$AD15</f>
        <v>-368.4825</v>
      </c>
      <c r="M16" s="49">
        <f>-M$13*Assumptions!$AD15</f>
        <v>-368.4825</v>
      </c>
      <c r="N16" s="49">
        <f>-N$13*Assumptions!$AD15</f>
        <v>-368.4825</v>
      </c>
      <c r="O16" s="49">
        <f>-O$13*Assumptions!$AD15</f>
        <v>-368.4825</v>
      </c>
      <c r="P16" s="49">
        <f>-P$13*Assumptions!$AD15</f>
        <v>-375.85215</v>
      </c>
      <c r="Q16" s="49">
        <f>-Q$13*Assumptions!$AD15</f>
        <v>-375.85215</v>
      </c>
      <c r="R16" s="49">
        <f>-R$13*Assumptions!$AD15</f>
        <v>-375.85215</v>
      </c>
      <c r="S16" s="49">
        <f>-S$13*Assumptions!$AD15</f>
        <v>-375.85215</v>
      </c>
      <c r="T16" s="49">
        <f>-T$13*Assumptions!$AD15</f>
        <v>-375.85215</v>
      </c>
      <c r="U16" s="49">
        <f>-U$13*Assumptions!$AD15</f>
        <v>-375.85215</v>
      </c>
      <c r="V16" s="49">
        <f>-V$13*Assumptions!$AD15</f>
        <v>-375.85215</v>
      </c>
      <c r="W16" s="49">
        <f>-W$13*Assumptions!$AD15</f>
        <v>-375.85215</v>
      </c>
      <c r="X16" s="49">
        <f>-X$13*Assumptions!$AD15</f>
        <v>-375.85215</v>
      </c>
      <c r="Y16" s="49">
        <f>-Y$13*Assumptions!$AD15</f>
        <v>-375.85215</v>
      </c>
      <c r="Z16" s="49">
        <f>-Z$13*Assumptions!$AD15</f>
        <v>-375.85215</v>
      </c>
      <c r="AA16" s="49">
        <f>-AA$13*Assumptions!$AD15</f>
        <v>-375.85215</v>
      </c>
      <c r="AB16" s="49">
        <f>-AB$13*Assumptions!$AD15</f>
        <v>-383.369193</v>
      </c>
      <c r="AC16" s="49">
        <f>-AC$13*Assumptions!$AD15</f>
        <v>-383.369193</v>
      </c>
      <c r="AD16" s="49">
        <f>-AD$13*Assumptions!$AD15</f>
        <v>-383.369193</v>
      </c>
      <c r="AE16" s="49">
        <f>-AE$13*Assumptions!$AD15</f>
        <v>-383.369193</v>
      </c>
      <c r="AF16" s="49">
        <f>-AF$13*Assumptions!$AD15</f>
        <v>-383.369193</v>
      </c>
      <c r="AG16" s="49">
        <f>-AG$13*Assumptions!$AD15</f>
        <v>-383.369193</v>
      </c>
      <c r="AH16" s="49">
        <f>-AH$13*Assumptions!$AD15</f>
        <v>-383.369193</v>
      </c>
      <c r="AI16" s="49">
        <f>-AI$13*Assumptions!$AD15</f>
        <v>-383.369193</v>
      </c>
      <c r="AJ16" s="49">
        <f>-AJ$13*Assumptions!$AD15</f>
        <v>-383.369193</v>
      </c>
      <c r="AK16" s="49">
        <f>-AK$13*Assumptions!$AD15</f>
        <v>-383.369193</v>
      </c>
      <c r="AL16" s="49">
        <f>-AL$13*Assumptions!$AD15</f>
        <v>-383.369193</v>
      </c>
      <c r="AM16" s="49">
        <f>-AM$13*Assumptions!$AD15</f>
        <v>-383.369193</v>
      </c>
      <c r="AN16" s="49">
        <f>-AN$13*Assumptions!$AD15</f>
        <v>-391.0365769</v>
      </c>
      <c r="AO16" s="49">
        <f>-AO$13*Assumptions!$AD15</f>
        <v>-391.0365769</v>
      </c>
      <c r="AP16" s="49">
        <f>-AP$13*Assumptions!$AD15</f>
        <v>-391.0365769</v>
      </c>
      <c r="AQ16" s="49">
        <f>-AQ$13*Assumptions!$AD15</f>
        <v>-391.0365769</v>
      </c>
      <c r="AR16" s="49">
        <f>-AR$13*Assumptions!$AD15</f>
        <v>-391.0365769</v>
      </c>
      <c r="AS16" s="49">
        <f>-AS$13*Assumptions!$AD15</f>
        <v>-391.0365769</v>
      </c>
      <c r="AT16" s="49">
        <f>-AT$13*Assumptions!$AD15</f>
        <v>-391.0365769</v>
      </c>
      <c r="AU16" s="49">
        <f>-AU$13*Assumptions!$AD15</f>
        <v>-391.0365769</v>
      </c>
      <c r="AV16" s="49">
        <f>-AV$13*Assumptions!$AD15</f>
        <v>-391.0365769</v>
      </c>
      <c r="AW16" s="49">
        <f>-AW$13*Assumptions!$AD15</f>
        <v>-391.0365769</v>
      </c>
      <c r="AX16" s="49">
        <f>-AX$13*Assumptions!$AD15</f>
        <v>-391.0365769</v>
      </c>
      <c r="AY16" s="49">
        <f>-AY$13*Assumptions!$AD15</f>
        <v>-391.0365769</v>
      </c>
      <c r="AZ16" s="49">
        <f>-AZ$13*Assumptions!$AD15</f>
        <v>-402.7676742</v>
      </c>
      <c r="BA16" s="49">
        <f>-BA$13*Assumptions!$AD15</f>
        <v>-402.7676742</v>
      </c>
      <c r="BB16" s="49">
        <f>-BB$13*Assumptions!$AD15</f>
        <v>-402.7676742</v>
      </c>
      <c r="BC16" s="49">
        <f>-BC$13*Assumptions!$AD15</f>
        <v>-402.7676742</v>
      </c>
      <c r="BD16" s="49">
        <f>-BD$13*Assumptions!$AD15</f>
        <v>-402.7676742</v>
      </c>
      <c r="BE16" s="49">
        <f>-BE$13*Assumptions!$AD15</f>
        <v>-402.7676742</v>
      </c>
      <c r="BF16" s="49">
        <f>-BF$13*Assumptions!$AD15</f>
        <v>-402.7676742</v>
      </c>
      <c r="BG16" s="49">
        <f>-BG$13*Assumptions!$AD15</f>
        <v>-402.7676742</v>
      </c>
      <c r="BH16" s="49">
        <f>-BH$13*Assumptions!$AD15</f>
        <v>-402.7676742</v>
      </c>
      <c r="BI16" s="49">
        <f>-BI$13*Assumptions!$AD15</f>
        <v>-402.7676742</v>
      </c>
      <c r="BJ16" s="49">
        <f>-BJ$13*Assumptions!$AD15</f>
        <v>-402.7676742</v>
      </c>
      <c r="BK16" s="49">
        <f>-BK$13*Assumptions!$AD15</f>
        <v>-402.7676742</v>
      </c>
      <c r="BL16" s="49">
        <f>-BL$13*Assumptions!$AD15</f>
        <v>-414.8507044</v>
      </c>
      <c r="BM16" s="49">
        <f>-BM$13*Assumptions!$AD15</f>
        <v>-414.8507044</v>
      </c>
      <c r="BN16" s="49">
        <f>-BN$13*Assumptions!$AD15</f>
        <v>-414.8507044</v>
      </c>
      <c r="BO16" s="49">
        <f>-BO$13*Assumptions!$AD15</f>
        <v>-414.8507044</v>
      </c>
      <c r="BP16" s="49">
        <f>-BP$13*Assumptions!$AD15</f>
        <v>-414.8507044</v>
      </c>
      <c r="BQ16" s="49">
        <f>-BQ$13*Assumptions!$AD15</f>
        <v>-414.8507044</v>
      </c>
      <c r="BR16" s="49">
        <f>-BR$13*Assumptions!$AD15</f>
        <v>-414.8507044</v>
      </c>
      <c r="BS16" s="49">
        <f>-BS$13*Assumptions!$AD15</f>
        <v>-414.8507044</v>
      </c>
      <c r="BT16" s="49">
        <f>-BT$13*Assumptions!$AD15</f>
        <v>-414.8507044</v>
      </c>
      <c r="BU16" s="49">
        <f>-BU$13*Assumptions!$AD15</f>
        <v>-414.8507044</v>
      </c>
      <c r="BV16" s="49">
        <f>-BV$13*Assumptions!$AD15</f>
        <v>-414.8507044</v>
      </c>
      <c r="BW16" s="49">
        <f>-BW$13*Assumptions!$AD15</f>
        <v>-414.8507044</v>
      </c>
      <c r="BX16" s="49">
        <f>-BX$13*Assumptions!$AD15</f>
        <v>-427.2962255</v>
      </c>
      <c r="BY16" s="49">
        <f>-BY$13*Assumptions!$AD15</f>
        <v>-427.2962255</v>
      </c>
      <c r="BZ16" s="49">
        <f>-BZ$13*Assumptions!$AD15</f>
        <v>-427.2962255</v>
      </c>
      <c r="CA16" s="49">
        <f>-CA$13*Assumptions!$AD15</f>
        <v>-427.2962255</v>
      </c>
      <c r="CB16" s="49">
        <f>-CB$13*Assumptions!$AD15</f>
        <v>-427.2962255</v>
      </c>
      <c r="CC16" s="49">
        <f>-CC$13*Assumptions!$AD15</f>
        <v>-427.2962255</v>
      </c>
      <c r="CD16" s="49">
        <f>-CD$13*Assumptions!$AD15</f>
        <v>-427.2962255</v>
      </c>
      <c r="CE16" s="49">
        <f>-CE$13*Assumptions!$AD15</f>
        <v>-427.2962255</v>
      </c>
      <c r="CF16" s="49">
        <f>-CF$13*Assumptions!$AD15</f>
        <v>-427.2962255</v>
      </c>
      <c r="CG16" s="49">
        <f>-CG$13*Assumptions!$AD15</f>
        <v>-427.2962255</v>
      </c>
      <c r="CH16" s="49">
        <f>-CH$13*Assumptions!$AD15</f>
        <v>-427.2962255</v>
      </c>
      <c r="CI16" s="49">
        <f>-CI$13*Assumptions!$AD15</f>
        <v>-427.2962255</v>
      </c>
      <c r="CJ16" s="49">
        <f>-CJ$13*Assumptions!$AD15</f>
        <v>-440.1151123</v>
      </c>
      <c r="CK16" s="49">
        <f>-CK$13*Assumptions!$AD15</f>
        <v>-440.1151123</v>
      </c>
      <c r="CL16" s="49">
        <f>-CL$13*Assumptions!$AD15</f>
        <v>-440.1151123</v>
      </c>
      <c r="CM16" s="49">
        <f>-CM$13*Assumptions!$AD15</f>
        <v>-440.1151123</v>
      </c>
      <c r="CN16" s="49">
        <f>-CN$13*Assumptions!$AD15</f>
        <v>-440.1151123</v>
      </c>
      <c r="CO16" s="49">
        <f>-CO$13*Assumptions!$AD15</f>
        <v>-440.1151123</v>
      </c>
      <c r="CP16" s="49">
        <f>-CP$13*Assumptions!$AD15</f>
        <v>-440.1151123</v>
      </c>
      <c r="CQ16" s="49">
        <f>-CQ$13*Assumptions!$AD15</f>
        <v>-440.1151123</v>
      </c>
      <c r="CR16" s="49">
        <f>-CR$13*Assumptions!$AD15</f>
        <v>-440.1151123</v>
      </c>
      <c r="CS16" s="49">
        <f>-CS$13*Assumptions!$AD15</f>
        <v>-440.1151123</v>
      </c>
      <c r="CT16" s="49">
        <f>-CT$13*Assumptions!$AD15</f>
        <v>-440.1151123</v>
      </c>
      <c r="CU16" s="49">
        <f>-CU$13*Assumptions!$AD15</f>
        <v>-440.1151123</v>
      </c>
      <c r="CV16" s="49">
        <f>-CV$13*Assumptions!$AD15</f>
        <v>-453.3185657</v>
      </c>
      <c r="CW16" s="49">
        <f>-CW$13*Assumptions!$AD15</f>
        <v>-453.3185657</v>
      </c>
      <c r="CX16" s="49">
        <f>-CX$13*Assumptions!$AD15</f>
        <v>-453.3185657</v>
      </c>
      <c r="CY16" s="49">
        <f>-CY$13*Assumptions!$AD15</f>
        <v>-453.3185657</v>
      </c>
      <c r="CZ16" s="49">
        <f>-CZ$13*Assumptions!$AD15</f>
        <v>-453.3185657</v>
      </c>
      <c r="DA16" s="49">
        <f>-DA$13*Assumptions!$AD15</f>
        <v>-453.3185657</v>
      </c>
      <c r="DB16" s="49">
        <f>-DB$13*Assumptions!$AD15</f>
        <v>-453.3185657</v>
      </c>
      <c r="DC16" s="49">
        <f>-DC$13*Assumptions!$AD15</f>
        <v>-453.3185657</v>
      </c>
      <c r="DD16" s="49">
        <f>-DD$13*Assumptions!$AD15</f>
        <v>-453.3185657</v>
      </c>
      <c r="DE16" s="49">
        <f>-DE$13*Assumptions!$AD15</f>
        <v>-453.3185657</v>
      </c>
      <c r="DF16" s="49">
        <f>-DF$13*Assumptions!$AD15</f>
        <v>-453.3185657</v>
      </c>
      <c r="DG16" s="49">
        <f>-DG$13*Assumptions!$AD15</f>
        <v>-453.3185657</v>
      </c>
      <c r="DH16" s="49">
        <f>-DH$13*Assumptions!$AD15</f>
        <v>-466.9181226</v>
      </c>
      <c r="DI16" s="49">
        <f>-DI$13*Assumptions!$AD15</f>
        <v>-466.9181226</v>
      </c>
      <c r="DJ16" s="49">
        <f>-DJ$13*Assumptions!$AD15</f>
        <v>-466.9181226</v>
      </c>
      <c r="DK16" s="49">
        <f>-DK$13*Assumptions!$AD15</f>
        <v>-466.9181226</v>
      </c>
      <c r="DL16" s="49">
        <f>-DL$13*Assumptions!$AD15</f>
        <v>-466.9181226</v>
      </c>
      <c r="DM16" s="49">
        <f>-DM$13*Assumptions!$AD15</f>
        <v>-466.9181226</v>
      </c>
      <c r="DN16" s="49">
        <f>-DN$13*Assumptions!$AD15</f>
        <v>-466.9181226</v>
      </c>
      <c r="DO16" s="49">
        <f>-DO$13*Assumptions!$AD15</f>
        <v>-466.9181226</v>
      </c>
      <c r="DP16" s="49">
        <f>-DP$13*Assumptions!$AD15</f>
        <v>-466.9181226</v>
      </c>
      <c r="DQ16" s="49">
        <f>-DQ$13*Assumptions!$AD15</f>
        <v>-466.9181226</v>
      </c>
      <c r="DR16" s="49">
        <f>-DR$13*Assumptions!$AD15</f>
        <v>-466.9181226</v>
      </c>
      <c r="DS16" s="49">
        <f>-DS$13*Assumptions!$AD15</f>
        <v>-466.9181226</v>
      </c>
      <c r="DT16" s="49">
        <f>-DT$13*Assumptions!$AD15</f>
        <v>-480.9256663</v>
      </c>
      <c r="DU16" s="49">
        <f>-DU$13*Assumptions!$AD15</f>
        <v>-480.9256663</v>
      </c>
      <c r="DV16" s="49">
        <f>-DV$13*Assumptions!$AD15</f>
        <v>-480.9256663</v>
      </c>
      <c r="DW16" s="49">
        <f>-DW$13*Assumptions!$AD15</f>
        <v>-480.9256663</v>
      </c>
      <c r="DX16" s="49">
        <f>-DX$13*Assumptions!$AD15</f>
        <v>-480.9256663</v>
      </c>
      <c r="DY16" s="49">
        <f>-DY$13*Assumptions!$AD15</f>
        <v>-480.9256663</v>
      </c>
      <c r="DZ16" s="49">
        <f>-DZ$13*Assumptions!$AD15</f>
        <v>-480.9256663</v>
      </c>
      <c r="EA16" s="49">
        <f>-EA$13*Assumptions!$AD15</f>
        <v>-480.9256663</v>
      </c>
      <c r="EB16" s="49">
        <f>-EB$13*Assumptions!$AD15</f>
        <v>-480.9256663</v>
      </c>
      <c r="EC16" s="49">
        <f>-EC$13*Assumptions!$AD15</f>
        <v>-480.9256663</v>
      </c>
      <c r="ED16" s="49">
        <f>-ED$13*Assumptions!$AD15</f>
        <v>-480.9256663</v>
      </c>
      <c r="EE16" s="49">
        <f>-EE$13*Assumptions!$AD15</f>
        <v>-480.9256663</v>
      </c>
    </row>
    <row r="17" ht="15.75" customHeight="1">
      <c r="A17" s="1"/>
      <c r="B17" s="1"/>
      <c r="C17" s="1" t="str">
        <f>Assumptions!J16</f>
        <v>Concession</v>
      </c>
      <c r="D17" s="49">
        <f>-D$13*Assumptions!$AD16</f>
        <v>-368.4825</v>
      </c>
      <c r="E17" s="49">
        <f>-E$13*Assumptions!$AD16</f>
        <v>-368.4825</v>
      </c>
      <c r="F17" s="49">
        <f>-F$13*Assumptions!$AD16</f>
        <v>-368.4825</v>
      </c>
      <c r="G17" s="49">
        <f>-G$13*Assumptions!$AD16</f>
        <v>-368.4825</v>
      </c>
      <c r="H17" s="49">
        <f>-H$13*Assumptions!$AD16</f>
        <v>-368.4825</v>
      </c>
      <c r="I17" s="49">
        <f>-I$13*Assumptions!$AD16</f>
        <v>-368.4825</v>
      </c>
      <c r="J17" s="49">
        <f>-J$13*Assumptions!$AD16</f>
        <v>-368.4825</v>
      </c>
      <c r="K17" s="49">
        <f>-K$13*Assumptions!$AD16</f>
        <v>-368.4825</v>
      </c>
      <c r="L17" s="49">
        <f>-L$13*Assumptions!$AD16</f>
        <v>-368.4825</v>
      </c>
      <c r="M17" s="49">
        <f>-M$13*Assumptions!$AD16</f>
        <v>-368.4825</v>
      </c>
      <c r="N17" s="49">
        <f>-N$13*Assumptions!$AD16</f>
        <v>-368.4825</v>
      </c>
      <c r="O17" s="49">
        <f>-O$13*Assumptions!$AD16</f>
        <v>-368.4825</v>
      </c>
      <c r="P17" s="49">
        <f>-P$13*Assumptions!$AD16</f>
        <v>-375.85215</v>
      </c>
      <c r="Q17" s="49">
        <f>-Q$13*Assumptions!$AD16</f>
        <v>-375.85215</v>
      </c>
      <c r="R17" s="49">
        <f>-R$13*Assumptions!$AD16</f>
        <v>-375.85215</v>
      </c>
      <c r="S17" s="49">
        <f>-S$13*Assumptions!$AD16</f>
        <v>-375.85215</v>
      </c>
      <c r="T17" s="49">
        <f>-T$13*Assumptions!$AD16</f>
        <v>-375.85215</v>
      </c>
      <c r="U17" s="49">
        <f>-U$13*Assumptions!$AD16</f>
        <v>-375.85215</v>
      </c>
      <c r="V17" s="49">
        <f>-V$13*Assumptions!$AD16</f>
        <v>-375.85215</v>
      </c>
      <c r="W17" s="49">
        <f>-W$13*Assumptions!$AD16</f>
        <v>-375.85215</v>
      </c>
      <c r="X17" s="49">
        <f>-X$13*Assumptions!$AD16</f>
        <v>-375.85215</v>
      </c>
      <c r="Y17" s="49">
        <f>-Y$13*Assumptions!$AD16</f>
        <v>-375.85215</v>
      </c>
      <c r="Z17" s="49">
        <f>-Z$13*Assumptions!$AD16</f>
        <v>-375.85215</v>
      </c>
      <c r="AA17" s="49">
        <f>-AA$13*Assumptions!$AD16</f>
        <v>-375.85215</v>
      </c>
      <c r="AB17" s="49">
        <f>-AB$13*Assumptions!$AD16</f>
        <v>-383.369193</v>
      </c>
      <c r="AC17" s="49">
        <f>-AC$13*Assumptions!$AD16</f>
        <v>-383.369193</v>
      </c>
      <c r="AD17" s="49">
        <f>-AD$13*Assumptions!$AD16</f>
        <v>-383.369193</v>
      </c>
      <c r="AE17" s="49">
        <f>-AE$13*Assumptions!$AD16</f>
        <v>-383.369193</v>
      </c>
      <c r="AF17" s="49">
        <f>-AF$13*Assumptions!$AD16</f>
        <v>-383.369193</v>
      </c>
      <c r="AG17" s="49">
        <f>-AG$13*Assumptions!$AD16</f>
        <v>-383.369193</v>
      </c>
      <c r="AH17" s="49">
        <f>-AH$13*Assumptions!$AD16</f>
        <v>-383.369193</v>
      </c>
      <c r="AI17" s="49">
        <f>-AI$13*Assumptions!$AD16</f>
        <v>-383.369193</v>
      </c>
      <c r="AJ17" s="49">
        <f>-AJ$13*Assumptions!$AD16</f>
        <v>-383.369193</v>
      </c>
      <c r="AK17" s="49">
        <f>-AK$13*Assumptions!$AD16</f>
        <v>-383.369193</v>
      </c>
      <c r="AL17" s="49">
        <f>-AL$13*Assumptions!$AD16</f>
        <v>-383.369193</v>
      </c>
      <c r="AM17" s="49">
        <f>-AM$13*Assumptions!$AD16</f>
        <v>-383.369193</v>
      </c>
      <c r="AN17" s="49">
        <f>-AN$13*Assumptions!$AD16</f>
        <v>-391.0365769</v>
      </c>
      <c r="AO17" s="49">
        <f>-AO$13*Assumptions!$AD16</f>
        <v>-391.0365769</v>
      </c>
      <c r="AP17" s="49">
        <f>-AP$13*Assumptions!$AD16</f>
        <v>-391.0365769</v>
      </c>
      <c r="AQ17" s="49">
        <f>-AQ$13*Assumptions!$AD16</f>
        <v>-391.0365769</v>
      </c>
      <c r="AR17" s="49">
        <f>-AR$13*Assumptions!$AD16</f>
        <v>-391.0365769</v>
      </c>
      <c r="AS17" s="49">
        <f>-AS$13*Assumptions!$AD16</f>
        <v>-391.0365769</v>
      </c>
      <c r="AT17" s="49">
        <f>-AT$13*Assumptions!$AD16</f>
        <v>-391.0365769</v>
      </c>
      <c r="AU17" s="49">
        <f>-AU$13*Assumptions!$AD16</f>
        <v>-391.0365769</v>
      </c>
      <c r="AV17" s="49">
        <f>-AV$13*Assumptions!$AD16</f>
        <v>-391.0365769</v>
      </c>
      <c r="AW17" s="49">
        <f>-AW$13*Assumptions!$AD16</f>
        <v>-391.0365769</v>
      </c>
      <c r="AX17" s="49">
        <f>-AX$13*Assumptions!$AD16</f>
        <v>-391.0365769</v>
      </c>
      <c r="AY17" s="49">
        <f>-AY$13*Assumptions!$AD16</f>
        <v>-391.0365769</v>
      </c>
      <c r="AZ17" s="49">
        <f>-AZ$13*Assumptions!$AD16</f>
        <v>-402.7676742</v>
      </c>
      <c r="BA17" s="49">
        <f>-BA$13*Assumptions!$AD16</f>
        <v>-402.7676742</v>
      </c>
      <c r="BB17" s="49">
        <f>-BB$13*Assumptions!$AD16</f>
        <v>-402.7676742</v>
      </c>
      <c r="BC17" s="49">
        <f>-BC$13*Assumptions!$AD16</f>
        <v>-402.7676742</v>
      </c>
      <c r="BD17" s="49">
        <f>-BD$13*Assumptions!$AD16</f>
        <v>-402.7676742</v>
      </c>
      <c r="BE17" s="49">
        <f>-BE$13*Assumptions!$AD16</f>
        <v>-402.7676742</v>
      </c>
      <c r="BF17" s="49">
        <f>-BF$13*Assumptions!$AD16</f>
        <v>-402.7676742</v>
      </c>
      <c r="BG17" s="49">
        <f>-BG$13*Assumptions!$AD16</f>
        <v>-402.7676742</v>
      </c>
      <c r="BH17" s="49">
        <f>-BH$13*Assumptions!$AD16</f>
        <v>-402.7676742</v>
      </c>
      <c r="BI17" s="49">
        <f>-BI$13*Assumptions!$AD16</f>
        <v>-402.7676742</v>
      </c>
      <c r="BJ17" s="49">
        <f>-BJ$13*Assumptions!$AD16</f>
        <v>-402.7676742</v>
      </c>
      <c r="BK17" s="49">
        <f>-BK$13*Assumptions!$AD16</f>
        <v>-402.7676742</v>
      </c>
      <c r="BL17" s="49">
        <f>-BL$13*Assumptions!$AD16</f>
        <v>-414.8507044</v>
      </c>
      <c r="BM17" s="49">
        <f>-BM$13*Assumptions!$AD16</f>
        <v>-414.8507044</v>
      </c>
      <c r="BN17" s="49">
        <f>-BN$13*Assumptions!$AD16</f>
        <v>-414.8507044</v>
      </c>
      <c r="BO17" s="49">
        <f>-BO$13*Assumptions!$AD16</f>
        <v>-414.8507044</v>
      </c>
      <c r="BP17" s="49">
        <f>-BP$13*Assumptions!$AD16</f>
        <v>-414.8507044</v>
      </c>
      <c r="BQ17" s="49">
        <f>-BQ$13*Assumptions!$AD16</f>
        <v>-414.8507044</v>
      </c>
      <c r="BR17" s="49">
        <f>-BR$13*Assumptions!$AD16</f>
        <v>-414.8507044</v>
      </c>
      <c r="BS17" s="49">
        <f>-BS$13*Assumptions!$AD16</f>
        <v>-414.8507044</v>
      </c>
      <c r="BT17" s="49">
        <f>-BT$13*Assumptions!$AD16</f>
        <v>-414.8507044</v>
      </c>
      <c r="BU17" s="49">
        <f>-BU$13*Assumptions!$AD16</f>
        <v>-414.8507044</v>
      </c>
      <c r="BV17" s="49">
        <f>-BV$13*Assumptions!$AD16</f>
        <v>-414.8507044</v>
      </c>
      <c r="BW17" s="49">
        <f>-BW$13*Assumptions!$AD16</f>
        <v>-414.8507044</v>
      </c>
      <c r="BX17" s="49">
        <f>-BX$13*Assumptions!$AD16</f>
        <v>-427.2962255</v>
      </c>
      <c r="BY17" s="49">
        <f>-BY$13*Assumptions!$AD16</f>
        <v>-427.2962255</v>
      </c>
      <c r="BZ17" s="49">
        <f>-BZ$13*Assumptions!$AD16</f>
        <v>-427.2962255</v>
      </c>
      <c r="CA17" s="49">
        <f>-CA$13*Assumptions!$AD16</f>
        <v>-427.2962255</v>
      </c>
      <c r="CB17" s="49">
        <f>-CB$13*Assumptions!$AD16</f>
        <v>-427.2962255</v>
      </c>
      <c r="CC17" s="49">
        <f>-CC$13*Assumptions!$AD16</f>
        <v>-427.2962255</v>
      </c>
      <c r="CD17" s="49">
        <f>-CD$13*Assumptions!$AD16</f>
        <v>-427.2962255</v>
      </c>
      <c r="CE17" s="49">
        <f>-CE$13*Assumptions!$AD16</f>
        <v>-427.2962255</v>
      </c>
      <c r="CF17" s="49">
        <f>-CF$13*Assumptions!$AD16</f>
        <v>-427.2962255</v>
      </c>
      <c r="CG17" s="49">
        <f>-CG$13*Assumptions!$AD16</f>
        <v>-427.2962255</v>
      </c>
      <c r="CH17" s="49">
        <f>-CH$13*Assumptions!$AD16</f>
        <v>-427.2962255</v>
      </c>
      <c r="CI17" s="49">
        <f>-CI$13*Assumptions!$AD16</f>
        <v>-427.2962255</v>
      </c>
      <c r="CJ17" s="49">
        <f>-CJ$13*Assumptions!$AD16</f>
        <v>-440.1151123</v>
      </c>
      <c r="CK17" s="49">
        <f>-CK$13*Assumptions!$AD16</f>
        <v>-440.1151123</v>
      </c>
      <c r="CL17" s="49">
        <f>-CL$13*Assumptions!$AD16</f>
        <v>-440.1151123</v>
      </c>
      <c r="CM17" s="49">
        <f>-CM$13*Assumptions!$AD16</f>
        <v>-440.1151123</v>
      </c>
      <c r="CN17" s="49">
        <f>-CN$13*Assumptions!$AD16</f>
        <v>-440.1151123</v>
      </c>
      <c r="CO17" s="49">
        <f>-CO$13*Assumptions!$AD16</f>
        <v>-440.1151123</v>
      </c>
      <c r="CP17" s="49">
        <f>-CP$13*Assumptions!$AD16</f>
        <v>-440.1151123</v>
      </c>
      <c r="CQ17" s="49">
        <f>-CQ$13*Assumptions!$AD16</f>
        <v>-440.1151123</v>
      </c>
      <c r="CR17" s="49">
        <f>-CR$13*Assumptions!$AD16</f>
        <v>-440.1151123</v>
      </c>
      <c r="CS17" s="49">
        <f>-CS$13*Assumptions!$AD16</f>
        <v>-440.1151123</v>
      </c>
      <c r="CT17" s="49">
        <f>-CT$13*Assumptions!$AD16</f>
        <v>-440.1151123</v>
      </c>
      <c r="CU17" s="49">
        <f>-CU$13*Assumptions!$AD16</f>
        <v>-440.1151123</v>
      </c>
      <c r="CV17" s="49">
        <f>-CV$13*Assumptions!$AD16</f>
        <v>-453.3185657</v>
      </c>
      <c r="CW17" s="49">
        <f>-CW$13*Assumptions!$AD16</f>
        <v>-453.3185657</v>
      </c>
      <c r="CX17" s="49">
        <f>-CX$13*Assumptions!$AD16</f>
        <v>-453.3185657</v>
      </c>
      <c r="CY17" s="49">
        <f>-CY$13*Assumptions!$AD16</f>
        <v>-453.3185657</v>
      </c>
      <c r="CZ17" s="49">
        <f>-CZ$13*Assumptions!$AD16</f>
        <v>-453.3185657</v>
      </c>
      <c r="DA17" s="49">
        <f>-DA$13*Assumptions!$AD16</f>
        <v>-453.3185657</v>
      </c>
      <c r="DB17" s="49">
        <f>-DB$13*Assumptions!$AD16</f>
        <v>-453.3185657</v>
      </c>
      <c r="DC17" s="49">
        <f>-DC$13*Assumptions!$AD16</f>
        <v>-453.3185657</v>
      </c>
      <c r="DD17" s="49">
        <f>-DD$13*Assumptions!$AD16</f>
        <v>-453.3185657</v>
      </c>
      <c r="DE17" s="49">
        <f>-DE$13*Assumptions!$AD16</f>
        <v>-453.3185657</v>
      </c>
      <c r="DF17" s="49">
        <f>-DF$13*Assumptions!$AD16</f>
        <v>-453.3185657</v>
      </c>
      <c r="DG17" s="49">
        <f>-DG$13*Assumptions!$AD16</f>
        <v>-453.3185657</v>
      </c>
      <c r="DH17" s="49">
        <f>-DH$13*Assumptions!$AD16</f>
        <v>-466.9181226</v>
      </c>
      <c r="DI17" s="49">
        <f>-DI$13*Assumptions!$AD16</f>
        <v>-466.9181226</v>
      </c>
      <c r="DJ17" s="49">
        <f>-DJ$13*Assumptions!$AD16</f>
        <v>-466.9181226</v>
      </c>
      <c r="DK17" s="49">
        <f>-DK$13*Assumptions!$AD16</f>
        <v>-466.9181226</v>
      </c>
      <c r="DL17" s="49">
        <f>-DL$13*Assumptions!$AD16</f>
        <v>-466.9181226</v>
      </c>
      <c r="DM17" s="49">
        <f>-DM$13*Assumptions!$AD16</f>
        <v>-466.9181226</v>
      </c>
      <c r="DN17" s="49">
        <f>-DN$13*Assumptions!$AD16</f>
        <v>-466.9181226</v>
      </c>
      <c r="DO17" s="49">
        <f>-DO$13*Assumptions!$AD16</f>
        <v>-466.9181226</v>
      </c>
      <c r="DP17" s="49">
        <f>-DP$13*Assumptions!$AD16</f>
        <v>-466.9181226</v>
      </c>
      <c r="DQ17" s="49">
        <f>-DQ$13*Assumptions!$AD16</f>
        <v>-466.9181226</v>
      </c>
      <c r="DR17" s="49">
        <f>-DR$13*Assumptions!$AD16</f>
        <v>-466.9181226</v>
      </c>
      <c r="DS17" s="49">
        <f>-DS$13*Assumptions!$AD16</f>
        <v>-466.9181226</v>
      </c>
      <c r="DT17" s="49">
        <f>-DT$13*Assumptions!$AD16</f>
        <v>-480.9256663</v>
      </c>
      <c r="DU17" s="49">
        <f>-DU$13*Assumptions!$AD16</f>
        <v>-480.9256663</v>
      </c>
      <c r="DV17" s="49">
        <f>-DV$13*Assumptions!$AD16</f>
        <v>-480.9256663</v>
      </c>
      <c r="DW17" s="49">
        <f>-DW$13*Assumptions!$AD16</f>
        <v>-480.9256663</v>
      </c>
      <c r="DX17" s="49">
        <f>-DX$13*Assumptions!$AD16</f>
        <v>-480.9256663</v>
      </c>
      <c r="DY17" s="49">
        <f>-DY$13*Assumptions!$AD16</f>
        <v>-480.9256663</v>
      </c>
      <c r="DZ17" s="49">
        <f>-DZ$13*Assumptions!$AD16</f>
        <v>-480.9256663</v>
      </c>
      <c r="EA17" s="49">
        <f>-EA$13*Assumptions!$AD16</f>
        <v>-480.9256663</v>
      </c>
      <c r="EB17" s="49">
        <f>-EB$13*Assumptions!$AD16</f>
        <v>-480.9256663</v>
      </c>
      <c r="EC17" s="49">
        <f>-EC$13*Assumptions!$AD16</f>
        <v>-480.9256663</v>
      </c>
      <c r="ED17" s="49">
        <f>-ED$13*Assumptions!$AD16</f>
        <v>-480.9256663</v>
      </c>
      <c r="EE17" s="49">
        <f>-EE$13*Assumptions!$AD16</f>
        <v>-480.9256663</v>
      </c>
    </row>
    <row r="18" ht="15.75" customHeight="1">
      <c r="A18" s="1"/>
      <c r="B18" s="6"/>
      <c r="C18" s="56" t="s">
        <v>74</v>
      </c>
      <c r="D18" s="201">
        <f t="shared" ref="D18:EE18" si="4">D13+D15+D16+D17</f>
        <v>34268.8725</v>
      </c>
      <c r="E18" s="201">
        <f t="shared" si="4"/>
        <v>34268.8725</v>
      </c>
      <c r="F18" s="201">
        <f t="shared" si="4"/>
        <v>34268.8725</v>
      </c>
      <c r="G18" s="201">
        <f t="shared" si="4"/>
        <v>34268.8725</v>
      </c>
      <c r="H18" s="201">
        <f t="shared" si="4"/>
        <v>34268.8725</v>
      </c>
      <c r="I18" s="201">
        <f t="shared" si="4"/>
        <v>34268.8725</v>
      </c>
      <c r="J18" s="201">
        <f t="shared" si="4"/>
        <v>34268.8725</v>
      </c>
      <c r="K18" s="201">
        <f t="shared" si="4"/>
        <v>34268.8725</v>
      </c>
      <c r="L18" s="201">
        <f t="shared" si="4"/>
        <v>34268.8725</v>
      </c>
      <c r="M18" s="201">
        <f t="shared" si="4"/>
        <v>34268.8725</v>
      </c>
      <c r="N18" s="201">
        <f t="shared" si="4"/>
        <v>34268.8725</v>
      </c>
      <c r="O18" s="201">
        <f t="shared" si="4"/>
        <v>34268.8725</v>
      </c>
      <c r="P18" s="201">
        <f t="shared" si="4"/>
        <v>36081.8064</v>
      </c>
      <c r="Q18" s="201">
        <f t="shared" si="4"/>
        <v>36081.8064</v>
      </c>
      <c r="R18" s="201">
        <f t="shared" si="4"/>
        <v>36081.8064</v>
      </c>
      <c r="S18" s="201">
        <f t="shared" si="4"/>
        <v>36081.8064</v>
      </c>
      <c r="T18" s="201">
        <f t="shared" si="4"/>
        <v>36081.8064</v>
      </c>
      <c r="U18" s="201">
        <f t="shared" si="4"/>
        <v>36081.8064</v>
      </c>
      <c r="V18" s="201">
        <f t="shared" si="4"/>
        <v>36081.8064</v>
      </c>
      <c r="W18" s="201">
        <f t="shared" si="4"/>
        <v>36081.8064</v>
      </c>
      <c r="X18" s="201">
        <f t="shared" si="4"/>
        <v>36081.8064</v>
      </c>
      <c r="Y18" s="201">
        <f t="shared" si="4"/>
        <v>36081.8064</v>
      </c>
      <c r="Z18" s="201">
        <f t="shared" si="4"/>
        <v>36081.8064</v>
      </c>
      <c r="AA18" s="201">
        <f t="shared" si="4"/>
        <v>36081.8064</v>
      </c>
      <c r="AB18" s="201">
        <f t="shared" si="4"/>
        <v>36803.44253</v>
      </c>
      <c r="AC18" s="201">
        <f t="shared" si="4"/>
        <v>36803.44253</v>
      </c>
      <c r="AD18" s="201">
        <f t="shared" si="4"/>
        <v>36803.44253</v>
      </c>
      <c r="AE18" s="201">
        <f t="shared" si="4"/>
        <v>36803.44253</v>
      </c>
      <c r="AF18" s="201">
        <f t="shared" si="4"/>
        <v>36803.44253</v>
      </c>
      <c r="AG18" s="201">
        <f t="shared" si="4"/>
        <v>36803.44253</v>
      </c>
      <c r="AH18" s="201">
        <f t="shared" si="4"/>
        <v>36803.44253</v>
      </c>
      <c r="AI18" s="201">
        <f t="shared" si="4"/>
        <v>36803.44253</v>
      </c>
      <c r="AJ18" s="201">
        <f t="shared" si="4"/>
        <v>36803.44253</v>
      </c>
      <c r="AK18" s="201">
        <f t="shared" si="4"/>
        <v>36803.44253</v>
      </c>
      <c r="AL18" s="201">
        <f t="shared" si="4"/>
        <v>36803.44253</v>
      </c>
      <c r="AM18" s="201">
        <f t="shared" si="4"/>
        <v>36803.44253</v>
      </c>
      <c r="AN18" s="201">
        <f t="shared" si="4"/>
        <v>37539.51138</v>
      </c>
      <c r="AO18" s="201">
        <f t="shared" si="4"/>
        <v>37539.51138</v>
      </c>
      <c r="AP18" s="201">
        <f t="shared" si="4"/>
        <v>37539.51138</v>
      </c>
      <c r="AQ18" s="201">
        <f t="shared" si="4"/>
        <v>37539.51138</v>
      </c>
      <c r="AR18" s="201">
        <f t="shared" si="4"/>
        <v>37539.51138</v>
      </c>
      <c r="AS18" s="201">
        <f t="shared" si="4"/>
        <v>37539.51138</v>
      </c>
      <c r="AT18" s="201">
        <f t="shared" si="4"/>
        <v>37539.51138</v>
      </c>
      <c r="AU18" s="201">
        <f t="shared" si="4"/>
        <v>37539.51138</v>
      </c>
      <c r="AV18" s="201">
        <f t="shared" si="4"/>
        <v>37539.51138</v>
      </c>
      <c r="AW18" s="201">
        <f t="shared" si="4"/>
        <v>37539.51138</v>
      </c>
      <c r="AX18" s="201">
        <f t="shared" si="4"/>
        <v>37539.51138</v>
      </c>
      <c r="AY18" s="201">
        <f t="shared" si="4"/>
        <v>37539.51138</v>
      </c>
      <c r="AZ18" s="201">
        <f t="shared" si="4"/>
        <v>38665.69672</v>
      </c>
      <c r="BA18" s="201">
        <f t="shared" si="4"/>
        <v>38665.69672</v>
      </c>
      <c r="BB18" s="201">
        <f t="shared" si="4"/>
        <v>38665.69672</v>
      </c>
      <c r="BC18" s="201">
        <f t="shared" si="4"/>
        <v>38665.69672</v>
      </c>
      <c r="BD18" s="201">
        <f t="shared" si="4"/>
        <v>38665.69672</v>
      </c>
      <c r="BE18" s="201">
        <f t="shared" si="4"/>
        <v>38665.69672</v>
      </c>
      <c r="BF18" s="201">
        <f t="shared" si="4"/>
        <v>38665.69672</v>
      </c>
      <c r="BG18" s="201">
        <f t="shared" si="4"/>
        <v>38665.69672</v>
      </c>
      <c r="BH18" s="201">
        <f t="shared" si="4"/>
        <v>38665.69672</v>
      </c>
      <c r="BI18" s="201">
        <f t="shared" si="4"/>
        <v>38665.69672</v>
      </c>
      <c r="BJ18" s="201">
        <f t="shared" si="4"/>
        <v>38665.69672</v>
      </c>
      <c r="BK18" s="201">
        <f t="shared" si="4"/>
        <v>38665.69672</v>
      </c>
      <c r="BL18" s="201">
        <f t="shared" si="4"/>
        <v>39825.66762</v>
      </c>
      <c r="BM18" s="201">
        <f t="shared" si="4"/>
        <v>39825.66762</v>
      </c>
      <c r="BN18" s="201">
        <f t="shared" si="4"/>
        <v>39825.66762</v>
      </c>
      <c r="BO18" s="201">
        <f t="shared" si="4"/>
        <v>39825.66762</v>
      </c>
      <c r="BP18" s="201">
        <f t="shared" si="4"/>
        <v>39825.66762</v>
      </c>
      <c r="BQ18" s="201">
        <f t="shared" si="4"/>
        <v>39825.66762</v>
      </c>
      <c r="BR18" s="201">
        <f t="shared" si="4"/>
        <v>39825.66762</v>
      </c>
      <c r="BS18" s="201">
        <f t="shared" si="4"/>
        <v>39825.66762</v>
      </c>
      <c r="BT18" s="201">
        <f t="shared" si="4"/>
        <v>39825.66762</v>
      </c>
      <c r="BU18" s="201">
        <f t="shared" si="4"/>
        <v>39825.66762</v>
      </c>
      <c r="BV18" s="201">
        <f t="shared" si="4"/>
        <v>39825.66762</v>
      </c>
      <c r="BW18" s="201">
        <f t="shared" si="4"/>
        <v>39825.66762</v>
      </c>
      <c r="BX18" s="201">
        <f t="shared" si="4"/>
        <v>41020.43765</v>
      </c>
      <c r="BY18" s="201">
        <f t="shared" si="4"/>
        <v>41020.43765</v>
      </c>
      <c r="BZ18" s="201">
        <f t="shared" si="4"/>
        <v>41020.43765</v>
      </c>
      <c r="CA18" s="201">
        <f t="shared" si="4"/>
        <v>41020.43765</v>
      </c>
      <c r="CB18" s="201">
        <f t="shared" si="4"/>
        <v>41020.43765</v>
      </c>
      <c r="CC18" s="201">
        <f t="shared" si="4"/>
        <v>41020.43765</v>
      </c>
      <c r="CD18" s="201">
        <f t="shared" si="4"/>
        <v>41020.43765</v>
      </c>
      <c r="CE18" s="201">
        <f t="shared" si="4"/>
        <v>41020.43765</v>
      </c>
      <c r="CF18" s="201">
        <f t="shared" si="4"/>
        <v>41020.43765</v>
      </c>
      <c r="CG18" s="201">
        <f t="shared" si="4"/>
        <v>41020.43765</v>
      </c>
      <c r="CH18" s="201">
        <f t="shared" si="4"/>
        <v>41020.43765</v>
      </c>
      <c r="CI18" s="201">
        <f t="shared" si="4"/>
        <v>41020.43765</v>
      </c>
      <c r="CJ18" s="201">
        <f t="shared" si="4"/>
        <v>42251.05078</v>
      </c>
      <c r="CK18" s="201">
        <f t="shared" si="4"/>
        <v>42251.05078</v>
      </c>
      <c r="CL18" s="201">
        <f t="shared" si="4"/>
        <v>42251.05078</v>
      </c>
      <c r="CM18" s="201">
        <f t="shared" si="4"/>
        <v>42251.05078</v>
      </c>
      <c r="CN18" s="201">
        <f t="shared" si="4"/>
        <v>42251.05078</v>
      </c>
      <c r="CO18" s="201">
        <f t="shared" si="4"/>
        <v>42251.05078</v>
      </c>
      <c r="CP18" s="201">
        <f t="shared" si="4"/>
        <v>42251.05078</v>
      </c>
      <c r="CQ18" s="201">
        <f t="shared" si="4"/>
        <v>42251.05078</v>
      </c>
      <c r="CR18" s="201">
        <f t="shared" si="4"/>
        <v>42251.05078</v>
      </c>
      <c r="CS18" s="201">
        <f t="shared" si="4"/>
        <v>42251.05078</v>
      </c>
      <c r="CT18" s="201">
        <f t="shared" si="4"/>
        <v>42251.05078</v>
      </c>
      <c r="CU18" s="201">
        <f t="shared" si="4"/>
        <v>42251.05078</v>
      </c>
      <c r="CV18" s="201">
        <f t="shared" si="4"/>
        <v>43518.5823</v>
      </c>
      <c r="CW18" s="201">
        <f t="shared" si="4"/>
        <v>43518.5823</v>
      </c>
      <c r="CX18" s="201">
        <f t="shared" si="4"/>
        <v>43518.5823</v>
      </c>
      <c r="CY18" s="201">
        <f t="shared" si="4"/>
        <v>43518.5823</v>
      </c>
      <c r="CZ18" s="201">
        <f t="shared" si="4"/>
        <v>43518.5823</v>
      </c>
      <c r="DA18" s="201">
        <f t="shared" si="4"/>
        <v>43518.5823</v>
      </c>
      <c r="DB18" s="201">
        <f t="shared" si="4"/>
        <v>43518.5823</v>
      </c>
      <c r="DC18" s="201">
        <f t="shared" si="4"/>
        <v>43518.5823</v>
      </c>
      <c r="DD18" s="201">
        <f t="shared" si="4"/>
        <v>43518.5823</v>
      </c>
      <c r="DE18" s="201">
        <f t="shared" si="4"/>
        <v>43518.5823</v>
      </c>
      <c r="DF18" s="201">
        <f t="shared" si="4"/>
        <v>43518.5823</v>
      </c>
      <c r="DG18" s="201">
        <f t="shared" si="4"/>
        <v>43518.5823</v>
      </c>
      <c r="DH18" s="201">
        <f t="shared" si="4"/>
        <v>43423.3854</v>
      </c>
      <c r="DI18" s="201">
        <f t="shared" si="4"/>
        <v>43423.3854</v>
      </c>
      <c r="DJ18" s="201">
        <f t="shared" si="4"/>
        <v>43423.3854</v>
      </c>
      <c r="DK18" s="201">
        <f t="shared" si="4"/>
        <v>43423.3854</v>
      </c>
      <c r="DL18" s="201">
        <f t="shared" si="4"/>
        <v>43423.3854</v>
      </c>
      <c r="DM18" s="201">
        <f t="shared" si="4"/>
        <v>43423.3854</v>
      </c>
      <c r="DN18" s="201">
        <f t="shared" si="4"/>
        <v>43423.3854</v>
      </c>
      <c r="DO18" s="201">
        <f t="shared" si="4"/>
        <v>43423.3854</v>
      </c>
      <c r="DP18" s="201">
        <f t="shared" si="4"/>
        <v>43423.3854</v>
      </c>
      <c r="DQ18" s="201">
        <f t="shared" si="4"/>
        <v>43423.3854</v>
      </c>
      <c r="DR18" s="201">
        <f t="shared" si="4"/>
        <v>43423.3854</v>
      </c>
      <c r="DS18" s="201">
        <f t="shared" si="4"/>
        <v>43423.3854</v>
      </c>
      <c r="DT18" s="201">
        <f t="shared" si="4"/>
        <v>46168.86397</v>
      </c>
      <c r="DU18" s="201">
        <f t="shared" si="4"/>
        <v>46168.86397</v>
      </c>
      <c r="DV18" s="201">
        <f t="shared" si="4"/>
        <v>46168.86397</v>
      </c>
      <c r="DW18" s="201">
        <f t="shared" si="4"/>
        <v>46168.86397</v>
      </c>
      <c r="DX18" s="201">
        <f t="shared" si="4"/>
        <v>46168.86397</v>
      </c>
      <c r="DY18" s="201">
        <f t="shared" si="4"/>
        <v>46168.86397</v>
      </c>
      <c r="DZ18" s="201">
        <f t="shared" si="4"/>
        <v>46168.86397</v>
      </c>
      <c r="EA18" s="201">
        <f t="shared" si="4"/>
        <v>46168.86397</v>
      </c>
      <c r="EB18" s="201">
        <f t="shared" si="4"/>
        <v>46168.86397</v>
      </c>
      <c r="EC18" s="201">
        <f t="shared" si="4"/>
        <v>46168.86397</v>
      </c>
      <c r="ED18" s="201">
        <f t="shared" si="4"/>
        <v>46168.86397</v>
      </c>
      <c r="EE18" s="201">
        <f t="shared" si="4"/>
        <v>46168.86397</v>
      </c>
    </row>
    <row r="19" ht="15.75" customHeight="1">
      <c r="A19" s="1"/>
      <c r="B19" s="1"/>
      <c r="C19" s="1" t="str">
        <f>Assumptions!J19</f>
        <v>Other Income</v>
      </c>
      <c r="D19" s="49">
        <f t="array" ref="D19">IF(D$2=1,Assumptions!$AF19/12,(SUMIF($D$2:$EE$2,D$2-1,$D19:$EE19)/12)*(1+XLOOKUP(D$2,Assumptions!$C$94:$M$94,Assumptions!$C$97:$M$97)))</f>
        <v>1356.166667</v>
      </c>
      <c r="E19" s="49">
        <f t="array" ref="E19">IF(E$2=1,Assumptions!$AF19/12,(SUMIF($D$2:$EE$2,E$2-1,$D19:$EE19)/12)*(1+XLOOKUP(E$2,Assumptions!$C$94:$M$94,Assumptions!$C$97:$M$97)))</f>
        <v>1356.166667</v>
      </c>
      <c r="F19" s="49">
        <f t="array" ref="F19">IF(F$2=1,Assumptions!$AF19/12,(SUMIF($D$2:$EE$2,F$2-1,$D19:$EE19)/12)*(1+XLOOKUP(F$2,Assumptions!$C$94:$M$94,Assumptions!$C$97:$M$97)))</f>
        <v>1356.166667</v>
      </c>
      <c r="G19" s="49">
        <f t="array" ref="G19">IF(G$2=1,Assumptions!$AF19/12,(SUMIF($D$2:$EE$2,G$2-1,$D19:$EE19)/12)*(1+XLOOKUP(G$2,Assumptions!$C$94:$M$94,Assumptions!$C$97:$M$97)))</f>
        <v>1356.166667</v>
      </c>
      <c r="H19" s="49">
        <f t="array" ref="H19">IF(H$2=1,Assumptions!$AF19/12,(SUMIF($D$2:$EE$2,H$2-1,$D19:$EE19)/12)*(1+XLOOKUP(H$2,Assumptions!$C$94:$M$94,Assumptions!$C$97:$M$97)))</f>
        <v>1356.166667</v>
      </c>
      <c r="I19" s="49">
        <f t="array" ref="I19">IF(I$2=1,Assumptions!$AF19/12,(SUMIF($D$2:$EE$2,I$2-1,$D19:$EE19)/12)*(1+XLOOKUP(I$2,Assumptions!$C$94:$M$94,Assumptions!$C$97:$M$97)))</f>
        <v>1356.166667</v>
      </c>
      <c r="J19" s="49">
        <f t="array" ref="J19">IF(J$2=1,Assumptions!$AF19/12,(SUMIF($D$2:$EE$2,J$2-1,$D19:$EE19)/12)*(1+XLOOKUP(J$2,Assumptions!$C$94:$M$94,Assumptions!$C$97:$M$97)))</f>
        <v>1356.166667</v>
      </c>
      <c r="K19" s="49">
        <f t="array" ref="K19">IF(K$2=1,Assumptions!$AF19/12,(SUMIF($D$2:$EE$2,K$2-1,$D19:$EE19)/12)*(1+XLOOKUP(K$2,Assumptions!$C$94:$M$94,Assumptions!$C$97:$M$97)))</f>
        <v>1356.166667</v>
      </c>
      <c r="L19" s="49">
        <f t="array" ref="L19">IF(L$2=1,Assumptions!$AF19/12,(SUMIF($D$2:$EE$2,L$2-1,$D19:$EE19)/12)*(1+XLOOKUP(L$2,Assumptions!$C$94:$M$94,Assumptions!$C$97:$M$97)))</f>
        <v>1356.166667</v>
      </c>
      <c r="M19" s="49">
        <f t="array" ref="M19">IF(M$2=1,Assumptions!$AF19/12,(SUMIF($D$2:$EE$2,M$2-1,$D19:$EE19)/12)*(1+XLOOKUP(M$2,Assumptions!$C$94:$M$94,Assumptions!$C$97:$M$97)))</f>
        <v>1356.166667</v>
      </c>
      <c r="N19" s="49">
        <f t="array" ref="N19">IF(N$2=1,Assumptions!$AF19/12,(SUMIF($D$2:$EE$2,N$2-1,$D19:$EE19)/12)*(1+XLOOKUP(N$2,Assumptions!$C$94:$M$94,Assumptions!$C$97:$M$97)))</f>
        <v>1356.166667</v>
      </c>
      <c r="O19" s="49">
        <f t="array" ref="O19">IF(O$2=1,Assumptions!$AF19/12,(SUMIF($D$2:$EE$2,O$2-1,$D19:$EE19)/12)*(1+XLOOKUP(O$2,Assumptions!$C$94:$M$94,Assumptions!$C$97:$M$97)))</f>
        <v>1356.166667</v>
      </c>
      <c r="P19" s="49">
        <f t="array" ref="P19">IF(P$2=1,Assumptions!$AF19/12,(SUMIF($D$2:$EE$2,P$2-1,$D19:$EE19)/12)*(1+XLOOKUP(P$2,Assumptions!$C$94:$M$94,Assumptions!$C$97:$M$97)))</f>
        <v>1383.29</v>
      </c>
      <c r="Q19" s="49">
        <f t="array" ref="Q19">IF(Q$2=1,Assumptions!$AF19/12,(SUMIF($D$2:$EE$2,Q$2-1,$D19:$EE19)/12)*(1+XLOOKUP(Q$2,Assumptions!$C$94:$M$94,Assumptions!$C$97:$M$97)))</f>
        <v>1383.29</v>
      </c>
      <c r="R19" s="49">
        <f t="array" ref="R19">IF(R$2=1,Assumptions!$AF19/12,(SUMIF($D$2:$EE$2,R$2-1,$D19:$EE19)/12)*(1+XLOOKUP(R$2,Assumptions!$C$94:$M$94,Assumptions!$C$97:$M$97)))</f>
        <v>1383.29</v>
      </c>
      <c r="S19" s="49">
        <f t="array" ref="S19">IF(S$2=1,Assumptions!$AF19/12,(SUMIF($D$2:$EE$2,S$2-1,$D19:$EE19)/12)*(1+XLOOKUP(S$2,Assumptions!$C$94:$M$94,Assumptions!$C$97:$M$97)))</f>
        <v>1383.29</v>
      </c>
      <c r="T19" s="49">
        <f t="array" ref="T19">IF(T$2=1,Assumptions!$AF19/12,(SUMIF($D$2:$EE$2,T$2-1,$D19:$EE19)/12)*(1+XLOOKUP(T$2,Assumptions!$C$94:$M$94,Assumptions!$C$97:$M$97)))</f>
        <v>1383.29</v>
      </c>
      <c r="U19" s="49">
        <f t="array" ref="U19">IF(U$2=1,Assumptions!$AF19/12,(SUMIF($D$2:$EE$2,U$2-1,$D19:$EE19)/12)*(1+XLOOKUP(U$2,Assumptions!$C$94:$M$94,Assumptions!$C$97:$M$97)))</f>
        <v>1383.29</v>
      </c>
      <c r="V19" s="49">
        <f t="array" ref="V19">IF(V$2=1,Assumptions!$AF19/12,(SUMIF($D$2:$EE$2,V$2-1,$D19:$EE19)/12)*(1+XLOOKUP(V$2,Assumptions!$C$94:$M$94,Assumptions!$C$97:$M$97)))</f>
        <v>1383.29</v>
      </c>
      <c r="W19" s="49">
        <f t="array" ref="W19">IF(W$2=1,Assumptions!$AF19/12,(SUMIF($D$2:$EE$2,W$2-1,$D19:$EE19)/12)*(1+XLOOKUP(W$2,Assumptions!$C$94:$M$94,Assumptions!$C$97:$M$97)))</f>
        <v>1383.29</v>
      </c>
      <c r="X19" s="49">
        <f t="array" ref="X19">IF(X$2=1,Assumptions!$AF19/12,(SUMIF($D$2:$EE$2,X$2-1,$D19:$EE19)/12)*(1+XLOOKUP(X$2,Assumptions!$C$94:$M$94,Assumptions!$C$97:$M$97)))</f>
        <v>1383.29</v>
      </c>
      <c r="Y19" s="49">
        <f t="array" ref="Y19">IF(Y$2=1,Assumptions!$AF19/12,(SUMIF($D$2:$EE$2,Y$2-1,$D19:$EE19)/12)*(1+XLOOKUP(Y$2,Assumptions!$C$94:$M$94,Assumptions!$C$97:$M$97)))</f>
        <v>1383.29</v>
      </c>
      <c r="Z19" s="49">
        <f t="array" ref="Z19">IF(Z$2=1,Assumptions!$AF19/12,(SUMIF($D$2:$EE$2,Z$2-1,$D19:$EE19)/12)*(1+XLOOKUP(Z$2,Assumptions!$C$94:$M$94,Assumptions!$C$97:$M$97)))</f>
        <v>1383.29</v>
      </c>
      <c r="AA19" s="49">
        <f t="array" ref="AA19">IF(AA$2=1,Assumptions!$AF19/12,(SUMIF($D$2:$EE$2,AA$2-1,$D19:$EE19)/12)*(1+XLOOKUP(AA$2,Assumptions!$C$94:$M$94,Assumptions!$C$97:$M$97)))</f>
        <v>1383.29</v>
      </c>
      <c r="AB19" s="49">
        <f t="array" ref="AB19">IF(AB$2=1,Assumptions!$AF19/12,(SUMIF($D$2:$EE$2,AB$2-1,$D19:$EE19)/12)*(1+XLOOKUP(AB$2,Assumptions!$C$94:$M$94,Assumptions!$C$97:$M$97)))</f>
        <v>1410.9558</v>
      </c>
      <c r="AC19" s="49">
        <f t="array" ref="AC19">IF(AC$2=1,Assumptions!$AF19/12,(SUMIF($D$2:$EE$2,AC$2-1,$D19:$EE19)/12)*(1+XLOOKUP(AC$2,Assumptions!$C$94:$M$94,Assumptions!$C$97:$M$97)))</f>
        <v>1410.9558</v>
      </c>
      <c r="AD19" s="49">
        <f t="array" ref="AD19">IF(AD$2=1,Assumptions!$AF19/12,(SUMIF($D$2:$EE$2,AD$2-1,$D19:$EE19)/12)*(1+XLOOKUP(AD$2,Assumptions!$C$94:$M$94,Assumptions!$C$97:$M$97)))</f>
        <v>1410.9558</v>
      </c>
      <c r="AE19" s="49">
        <f t="array" ref="AE19">IF(AE$2=1,Assumptions!$AF19/12,(SUMIF($D$2:$EE$2,AE$2-1,$D19:$EE19)/12)*(1+XLOOKUP(AE$2,Assumptions!$C$94:$M$94,Assumptions!$C$97:$M$97)))</f>
        <v>1410.9558</v>
      </c>
      <c r="AF19" s="49">
        <f t="array" ref="AF19">IF(AF$2=1,Assumptions!$AF19/12,(SUMIF($D$2:$EE$2,AF$2-1,$D19:$EE19)/12)*(1+XLOOKUP(AF$2,Assumptions!$C$94:$M$94,Assumptions!$C$97:$M$97)))</f>
        <v>1410.9558</v>
      </c>
      <c r="AG19" s="49">
        <f t="array" ref="AG19">IF(AG$2=1,Assumptions!$AF19/12,(SUMIF($D$2:$EE$2,AG$2-1,$D19:$EE19)/12)*(1+XLOOKUP(AG$2,Assumptions!$C$94:$M$94,Assumptions!$C$97:$M$97)))</f>
        <v>1410.9558</v>
      </c>
      <c r="AH19" s="49">
        <f t="array" ref="AH19">IF(AH$2=1,Assumptions!$AF19/12,(SUMIF($D$2:$EE$2,AH$2-1,$D19:$EE19)/12)*(1+XLOOKUP(AH$2,Assumptions!$C$94:$M$94,Assumptions!$C$97:$M$97)))</f>
        <v>1410.9558</v>
      </c>
      <c r="AI19" s="49">
        <f t="array" ref="AI19">IF(AI$2=1,Assumptions!$AF19/12,(SUMIF($D$2:$EE$2,AI$2-1,$D19:$EE19)/12)*(1+XLOOKUP(AI$2,Assumptions!$C$94:$M$94,Assumptions!$C$97:$M$97)))</f>
        <v>1410.9558</v>
      </c>
      <c r="AJ19" s="49">
        <f t="array" ref="AJ19">IF(AJ$2=1,Assumptions!$AF19/12,(SUMIF($D$2:$EE$2,AJ$2-1,$D19:$EE19)/12)*(1+XLOOKUP(AJ$2,Assumptions!$C$94:$M$94,Assumptions!$C$97:$M$97)))</f>
        <v>1410.9558</v>
      </c>
      <c r="AK19" s="49">
        <f t="array" ref="AK19">IF(AK$2=1,Assumptions!$AF19/12,(SUMIF($D$2:$EE$2,AK$2-1,$D19:$EE19)/12)*(1+XLOOKUP(AK$2,Assumptions!$C$94:$M$94,Assumptions!$C$97:$M$97)))</f>
        <v>1410.9558</v>
      </c>
      <c r="AL19" s="49">
        <f t="array" ref="AL19">IF(AL$2=1,Assumptions!$AF19/12,(SUMIF($D$2:$EE$2,AL$2-1,$D19:$EE19)/12)*(1+XLOOKUP(AL$2,Assumptions!$C$94:$M$94,Assumptions!$C$97:$M$97)))</f>
        <v>1410.9558</v>
      </c>
      <c r="AM19" s="49">
        <f t="array" ref="AM19">IF(AM$2=1,Assumptions!$AF19/12,(SUMIF($D$2:$EE$2,AM$2-1,$D19:$EE19)/12)*(1+XLOOKUP(AM$2,Assumptions!$C$94:$M$94,Assumptions!$C$97:$M$97)))</f>
        <v>1410.9558</v>
      </c>
      <c r="AN19" s="49">
        <f t="array" ref="AN19">IF(AN$2=1,Assumptions!$AF19/12,(SUMIF($D$2:$EE$2,AN$2-1,$D19:$EE19)/12)*(1+XLOOKUP(AN$2,Assumptions!$C$94:$M$94,Assumptions!$C$97:$M$97)))</f>
        <v>1439.174916</v>
      </c>
      <c r="AO19" s="49">
        <f t="array" ref="AO19">IF(AO$2=1,Assumptions!$AF19/12,(SUMIF($D$2:$EE$2,AO$2-1,$D19:$EE19)/12)*(1+XLOOKUP(AO$2,Assumptions!$C$94:$M$94,Assumptions!$C$97:$M$97)))</f>
        <v>1439.174916</v>
      </c>
      <c r="AP19" s="49">
        <f t="array" ref="AP19">IF(AP$2=1,Assumptions!$AF19/12,(SUMIF($D$2:$EE$2,AP$2-1,$D19:$EE19)/12)*(1+XLOOKUP(AP$2,Assumptions!$C$94:$M$94,Assumptions!$C$97:$M$97)))</f>
        <v>1439.174916</v>
      </c>
      <c r="AQ19" s="49">
        <f t="array" ref="AQ19">IF(AQ$2=1,Assumptions!$AF19/12,(SUMIF($D$2:$EE$2,AQ$2-1,$D19:$EE19)/12)*(1+XLOOKUP(AQ$2,Assumptions!$C$94:$M$94,Assumptions!$C$97:$M$97)))</f>
        <v>1439.174916</v>
      </c>
      <c r="AR19" s="49">
        <f t="array" ref="AR19">IF(AR$2=1,Assumptions!$AF19/12,(SUMIF($D$2:$EE$2,AR$2-1,$D19:$EE19)/12)*(1+XLOOKUP(AR$2,Assumptions!$C$94:$M$94,Assumptions!$C$97:$M$97)))</f>
        <v>1439.174916</v>
      </c>
      <c r="AS19" s="49">
        <f t="array" ref="AS19">IF(AS$2=1,Assumptions!$AF19/12,(SUMIF($D$2:$EE$2,AS$2-1,$D19:$EE19)/12)*(1+XLOOKUP(AS$2,Assumptions!$C$94:$M$94,Assumptions!$C$97:$M$97)))</f>
        <v>1439.174916</v>
      </c>
      <c r="AT19" s="49">
        <f t="array" ref="AT19">IF(AT$2=1,Assumptions!$AF19/12,(SUMIF($D$2:$EE$2,AT$2-1,$D19:$EE19)/12)*(1+XLOOKUP(AT$2,Assumptions!$C$94:$M$94,Assumptions!$C$97:$M$97)))</f>
        <v>1439.174916</v>
      </c>
      <c r="AU19" s="49">
        <f t="array" ref="AU19">IF(AU$2=1,Assumptions!$AF19/12,(SUMIF($D$2:$EE$2,AU$2-1,$D19:$EE19)/12)*(1+XLOOKUP(AU$2,Assumptions!$C$94:$M$94,Assumptions!$C$97:$M$97)))</f>
        <v>1439.174916</v>
      </c>
      <c r="AV19" s="49">
        <f t="array" ref="AV19">IF(AV$2=1,Assumptions!$AF19/12,(SUMIF($D$2:$EE$2,AV$2-1,$D19:$EE19)/12)*(1+XLOOKUP(AV$2,Assumptions!$C$94:$M$94,Assumptions!$C$97:$M$97)))</f>
        <v>1439.174916</v>
      </c>
      <c r="AW19" s="49">
        <f t="array" ref="AW19">IF(AW$2=1,Assumptions!$AF19/12,(SUMIF($D$2:$EE$2,AW$2-1,$D19:$EE19)/12)*(1+XLOOKUP(AW$2,Assumptions!$C$94:$M$94,Assumptions!$C$97:$M$97)))</f>
        <v>1439.174916</v>
      </c>
      <c r="AX19" s="49">
        <f t="array" ref="AX19">IF(AX$2=1,Assumptions!$AF19/12,(SUMIF($D$2:$EE$2,AX$2-1,$D19:$EE19)/12)*(1+XLOOKUP(AX$2,Assumptions!$C$94:$M$94,Assumptions!$C$97:$M$97)))</f>
        <v>1439.174916</v>
      </c>
      <c r="AY19" s="49">
        <f t="array" ref="AY19">IF(AY$2=1,Assumptions!$AF19/12,(SUMIF($D$2:$EE$2,AY$2-1,$D19:$EE19)/12)*(1+XLOOKUP(AY$2,Assumptions!$C$94:$M$94,Assumptions!$C$97:$M$97)))</f>
        <v>1439.174916</v>
      </c>
      <c r="AZ19" s="49">
        <f t="array" ref="AZ19">IF(AZ$2=1,Assumptions!$AF19/12,(SUMIF($D$2:$EE$2,AZ$2-1,$D19:$EE19)/12)*(1+XLOOKUP(AZ$2,Assumptions!$C$94:$M$94,Assumptions!$C$97:$M$97)))</f>
        <v>1482.350163</v>
      </c>
      <c r="BA19" s="49">
        <f t="array" ref="BA19">IF(BA$2=1,Assumptions!$AF19/12,(SUMIF($D$2:$EE$2,BA$2-1,$D19:$EE19)/12)*(1+XLOOKUP(BA$2,Assumptions!$C$94:$M$94,Assumptions!$C$97:$M$97)))</f>
        <v>1482.350163</v>
      </c>
      <c r="BB19" s="49">
        <f t="array" ref="BB19">IF(BB$2=1,Assumptions!$AF19/12,(SUMIF($D$2:$EE$2,BB$2-1,$D19:$EE19)/12)*(1+XLOOKUP(BB$2,Assumptions!$C$94:$M$94,Assumptions!$C$97:$M$97)))</f>
        <v>1482.350163</v>
      </c>
      <c r="BC19" s="49">
        <f t="array" ref="BC19">IF(BC$2=1,Assumptions!$AF19/12,(SUMIF($D$2:$EE$2,BC$2-1,$D19:$EE19)/12)*(1+XLOOKUP(BC$2,Assumptions!$C$94:$M$94,Assumptions!$C$97:$M$97)))</f>
        <v>1482.350163</v>
      </c>
      <c r="BD19" s="49">
        <f t="array" ref="BD19">IF(BD$2=1,Assumptions!$AF19/12,(SUMIF($D$2:$EE$2,BD$2-1,$D19:$EE19)/12)*(1+XLOOKUP(BD$2,Assumptions!$C$94:$M$94,Assumptions!$C$97:$M$97)))</f>
        <v>1482.350163</v>
      </c>
      <c r="BE19" s="49">
        <f t="array" ref="BE19">IF(BE$2=1,Assumptions!$AF19/12,(SUMIF($D$2:$EE$2,BE$2-1,$D19:$EE19)/12)*(1+XLOOKUP(BE$2,Assumptions!$C$94:$M$94,Assumptions!$C$97:$M$97)))</f>
        <v>1482.350163</v>
      </c>
      <c r="BF19" s="49">
        <f t="array" ref="BF19">IF(BF$2=1,Assumptions!$AF19/12,(SUMIF($D$2:$EE$2,BF$2-1,$D19:$EE19)/12)*(1+XLOOKUP(BF$2,Assumptions!$C$94:$M$94,Assumptions!$C$97:$M$97)))</f>
        <v>1482.350163</v>
      </c>
      <c r="BG19" s="49">
        <f t="array" ref="BG19">IF(BG$2=1,Assumptions!$AF19/12,(SUMIF($D$2:$EE$2,BG$2-1,$D19:$EE19)/12)*(1+XLOOKUP(BG$2,Assumptions!$C$94:$M$94,Assumptions!$C$97:$M$97)))</f>
        <v>1482.350163</v>
      </c>
      <c r="BH19" s="49">
        <f t="array" ref="BH19">IF(BH$2=1,Assumptions!$AF19/12,(SUMIF($D$2:$EE$2,BH$2-1,$D19:$EE19)/12)*(1+XLOOKUP(BH$2,Assumptions!$C$94:$M$94,Assumptions!$C$97:$M$97)))</f>
        <v>1482.350163</v>
      </c>
      <c r="BI19" s="49">
        <f t="array" ref="BI19">IF(BI$2=1,Assumptions!$AF19/12,(SUMIF($D$2:$EE$2,BI$2-1,$D19:$EE19)/12)*(1+XLOOKUP(BI$2,Assumptions!$C$94:$M$94,Assumptions!$C$97:$M$97)))</f>
        <v>1482.350163</v>
      </c>
      <c r="BJ19" s="49">
        <f t="array" ref="BJ19">IF(BJ$2=1,Assumptions!$AF19/12,(SUMIF($D$2:$EE$2,BJ$2-1,$D19:$EE19)/12)*(1+XLOOKUP(BJ$2,Assumptions!$C$94:$M$94,Assumptions!$C$97:$M$97)))</f>
        <v>1482.350163</v>
      </c>
      <c r="BK19" s="49">
        <f t="array" ref="BK19">IF(BK$2=1,Assumptions!$AF19/12,(SUMIF($D$2:$EE$2,BK$2-1,$D19:$EE19)/12)*(1+XLOOKUP(BK$2,Assumptions!$C$94:$M$94,Assumptions!$C$97:$M$97)))</f>
        <v>1482.350163</v>
      </c>
      <c r="BL19" s="49">
        <f t="array" ref="BL19">IF(BL$2=1,Assumptions!$AF19/12,(SUMIF($D$2:$EE$2,BL$2-1,$D19:$EE19)/12)*(1+XLOOKUP(BL$2,Assumptions!$C$94:$M$94,Assumptions!$C$97:$M$97)))</f>
        <v>1526.820668</v>
      </c>
      <c r="BM19" s="49">
        <f t="array" ref="BM19">IF(BM$2=1,Assumptions!$AF19/12,(SUMIF($D$2:$EE$2,BM$2-1,$D19:$EE19)/12)*(1+XLOOKUP(BM$2,Assumptions!$C$94:$M$94,Assumptions!$C$97:$M$97)))</f>
        <v>1526.820668</v>
      </c>
      <c r="BN19" s="49">
        <f t="array" ref="BN19">IF(BN$2=1,Assumptions!$AF19/12,(SUMIF($D$2:$EE$2,BN$2-1,$D19:$EE19)/12)*(1+XLOOKUP(BN$2,Assumptions!$C$94:$M$94,Assumptions!$C$97:$M$97)))</f>
        <v>1526.820668</v>
      </c>
      <c r="BO19" s="49">
        <f t="array" ref="BO19">IF(BO$2=1,Assumptions!$AF19/12,(SUMIF($D$2:$EE$2,BO$2-1,$D19:$EE19)/12)*(1+XLOOKUP(BO$2,Assumptions!$C$94:$M$94,Assumptions!$C$97:$M$97)))</f>
        <v>1526.820668</v>
      </c>
      <c r="BP19" s="49">
        <f t="array" ref="BP19">IF(BP$2=1,Assumptions!$AF19/12,(SUMIF($D$2:$EE$2,BP$2-1,$D19:$EE19)/12)*(1+XLOOKUP(BP$2,Assumptions!$C$94:$M$94,Assumptions!$C$97:$M$97)))</f>
        <v>1526.820668</v>
      </c>
      <c r="BQ19" s="49">
        <f t="array" ref="BQ19">IF(BQ$2=1,Assumptions!$AF19/12,(SUMIF($D$2:$EE$2,BQ$2-1,$D19:$EE19)/12)*(1+XLOOKUP(BQ$2,Assumptions!$C$94:$M$94,Assumptions!$C$97:$M$97)))</f>
        <v>1526.820668</v>
      </c>
      <c r="BR19" s="49">
        <f t="array" ref="BR19">IF(BR$2=1,Assumptions!$AF19/12,(SUMIF($D$2:$EE$2,BR$2-1,$D19:$EE19)/12)*(1+XLOOKUP(BR$2,Assumptions!$C$94:$M$94,Assumptions!$C$97:$M$97)))</f>
        <v>1526.820668</v>
      </c>
      <c r="BS19" s="49">
        <f t="array" ref="BS19">IF(BS$2=1,Assumptions!$AF19/12,(SUMIF($D$2:$EE$2,BS$2-1,$D19:$EE19)/12)*(1+XLOOKUP(BS$2,Assumptions!$C$94:$M$94,Assumptions!$C$97:$M$97)))</f>
        <v>1526.820668</v>
      </c>
      <c r="BT19" s="49">
        <f t="array" ref="BT19">IF(BT$2=1,Assumptions!$AF19/12,(SUMIF($D$2:$EE$2,BT$2-1,$D19:$EE19)/12)*(1+XLOOKUP(BT$2,Assumptions!$C$94:$M$94,Assumptions!$C$97:$M$97)))</f>
        <v>1526.820668</v>
      </c>
      <c r="BU19" s="49">
        <f t="array" ref="BU19">IF(BU$2=1,Assumptions!$AF19/12,(SUMIF($D$2:$EE$2,BU$2-1,$D19:$EE19)/12)*(1+XLOOKUP(BU$2,Assumptions!$C$94:$M$94,Assumptions!$C$97:$M$97)))</f>
        <v>1526.820668</v>
      </c>
      <c r="BV19" s="49">
        <f t="array" ref="BV19">IF(BV$2=1,Assumptions!$AF19/12,(SUMIF($D$2:$EE$2,BV$2-1,$D19:$EE19)/12)*(1+XLOOKUP(BV$2,Assumptions!$C$94:$M$94,Assumptions!$C$97:$M$97)))</f>
        <v>1526.820668</v>
      </c>
      <c r="BW19" s="49">
        <f t="array" ref="BW19">IF(BW$2=1,Assumptions!$AF19/12,(SUMIF($D$2:$EE$2,BW$2-1,$D19:$EE19)/12)*(1+XLOOKUP(BW$2,Assumptions!$C$94:$M$94,Assumptions!$C$97:$M$97)))</f>
        <v>1526.820668</v>
      </c>
      <c r="BX19" s="49">
        <f t="array" ref="BX19">IF(BX$2=1,Assumptions!$AF19/12,(SUMIF($D$2:$EE$2,BX$2-1,$D19:$EE19)/12)*(1+XLOOKUP(BX$2,Assumptions!$C$94:$M$94,Assumptions!$C$97:$M$97)))</f>
        <v>1572.625288</v>
      </c>
      <c r="BY19" s="49">
        <f t="array" ref="BY19">IF(BY$2=1,Assumptions!$AF19/12,(SUMIF($D$2:$EE$2,BY$2-1,$D19:$EE19)/12)*(1+XLOOKUP(BY$2,Assumptions!$C$94:$M$94,Assumptions!$C$97:$M$97)))</f>
        <v>1572.625288</v>
      </c>
      <c r="BZ19" s="49">
        <f t="array" ref="BZ19">IF(BZ$2=1,Assumptions!$AF19/12,(SUMIF($D$2:$EE$2,BZ$2-1,$D19:$EE19)/12)*(1+XLOOKUP(BZ$2,Assumptions!$C$94:$M$94,Assumptions!$C$97:$M$97)))</f>
        <v>1572.625288</v>
      </c>
      <c r="CA19" s="49">
        <f t="array" ref="CA19">IF(CA$2=1,Assumptions!$AF19/12,(SUMIF($D$2:$EE$2,CA$2-1,$D19:$EE19)/12)*(1+XLOOKUP(CA$2,Assumptions!$C$94:$M$94,Assumptions!$C$97:$M$97)))</f>
        <v>1572.625288</v>
      </c>
      <c r="CB19" s="49">
        <f t="array" ref="CB19">IF(CB$2=1,Assumptions!$AF19/12,(SUMIF($D$2:$EE$2,CB$2-1,$D19:$EE19)/12)*(1+XLOOKUP(CB$2,Assumptions!$C$94:$M$94,Assumptions!$C$97:$M$97)))</f>
        <v>1572.625288</v>
      </c>
      <c r="CC19" s="49">
        <f t="array" ref="CC19">IF(CC$2=1,Assumptions!$AF19/12,(SUMIF($D$2:$EE$2,CC$2-1,$D19:$EE19)/12)*(1+XLOOKUP(CC$2,Assumptions!$C$94:$M$94,Assumptions!$C$97:$M$97)))</f>
        <v>1572.625288</v>
      </c>
      <c r="CD19" s="49">
        <f t="array" ref="CD19">IF(CD$2=1,Assumptions!$AF19/12,(SUMIF($D$2:$EE$2,CD$2-1,$D19:$EE19)/12)*(1+XLOOKUP(CD$2,Assumptions!$C$94:$M$94,Assumptions!$C$97:$M$97)))</f>
        <v>1572.625288</v>
      </c>
      <c r="CE19" s="49">
        <f t="array" ref="CE19">IF(CE$2=1,Assumptions!$AF19/12,(SUMIF($D$2:$EE$2,CE$2-1,$D19:$EE19)/12)*(1+XLOOKUP(CE$2,Assumptions!$C$94:$M$94,Assumptions!$C$97:$M$97)))</f>
        <v>1572.625288</v>
      </c>
      <c r="CF19" s="49">
        <f t="array" ref="CF19">IF(CF$2=1,Assumptions!$AF19/12,(SUMIF($D$2:$EE$2,CF$2-1,$D19:$EE19)/12)*(1+XLOOKUP(CF$2,Assumptions!$C$94:$M$94,Assumptions!$C$97:$M$97)))</f>
        <v>1572.625288</v>
      </c>
      <c r="CG19" s="49">
        <f t="array" ref="CG19">IF(CG$2=1,Assumptions!$AF19/12,(SUMIF($D$2:$EE$2,CG$2-1,$D19:$EE19)/12)*(1+XLOOKUP(CG$2,Assumptions!$C$94:$M$94,Assumptions!$C$97:$M$97)))</f>
        <v>1572.625288</v>
      </c>
      <c r="CH19" s="49">
        <f t="array" ref="CH19">IF(CH$2=1,Assumptions!$AF19/12,(SUMIF($D$2:$EE$2,CH$2-1,$D19:$EE19)/12)*(1+XLOOKUP(CH$2,Assumptions!$C$94:$M$94,Assumptions!$C$97:$M$97)))</f>
        <v>1572.625288</v>
      </c>
      <c r="CI19" s="49">
        <f t="array" ref="CI19">IF(CI$2=1,Assumptions!$AF19/12,(SUMIF($D$2:$EE$2,CI$2-1,$D19:$EE19)/12)*(1+XLOOKUP(CI$2,Assumptions!$C$94:$M$94,Assumptions!$C$97:$M$97)))</f>
        <v>1572.625288</v>
      </c>
      <c r="CJ19" s="49">
        <f t="array" ref="CJ19">IF(CJ$2=1,Assumptions!$AF19/12,(SUMIF($D$2:$EE$2,CJ$2-1,$D19:$EE19)/12)*(1+XLOOKUP(CJ$2,Assumptions!$C$94:$M$94,Assumptions!$C$97:$M$97)))</f>
        <v>1619.804047</v>
      </c>
      <c r="CK19" s="49">
        <f t="array" ref="CK19">IF(CK$2=1,Assumptions!$AF19/12,(SUMIF($D$2:$EE$2,CK$2-1,$D19:$EE19)/12)*(1+XLOOKUP(CK$2,Assumptions!$C$94:$M$94,Assumptions!$C$97:$M$97)))</f>
        <v>1619.804047</v>
      </c>
      <c r="CL19" s="49">
        <f t="array" ref="CL19">IF(CL$2=1,Assumptions!$AF19/12,(SUMIF($D$2:$EE$2,CL$2-1,$D19:$EE19)/12)*(1+XLOOKUP(CL$2,Assumptions!$C$94:$M$94,Assumptions!$C$97:$M$97)))</f>
        <v>1619.804047</v>
      </c>
      <c r="CM19" s="49">
        <f t="array" ref="CM19">IF(CM$2=1,Assumptions!$AF19/12,(SUMIF($D$2:$EE$2,CM$2-1,$D19:$EE19)/12)*(1+XLOOKUP(CM$2,Assumptions!$C$94:$M$94,Assumptions!$C$97:$M$97)))</f>
        <v>1619.804047</v>
      </c>
      <c r="CN19" s="49">
        <f t="array" ref="CN19">IF(CN$2=1,Assumptions!$AF19/12,(SUMIF($D$2:$EE$2,CN$2-1,$D19:$EE19)/12)*(1+XLOOKUP(CN$2,Assumptions!$C$94:$M$94,Assumptions!$C$97:$M$97)))</f>
        <v>1619.804047</v>
      </c>
      <c r="CO19" s="49">
        <f t="array" ref="CO19">IF(CO$2=1,Assumptions!$AF19/12,(SUMIF($D$2:$EE$2,CO$2-1,$D19:$EE19)/12)*(1+XLOOKUP(CO$2,Assumptions!$C$94:$M$94,Assumptions!$C$97:$M$97)))</f>
        <v>1619.804047</v>
      </c>
      <c r="CP19" s="49">
        <f t="array" ref="CP19">IF(CP$2=1,Assumptions!$AF19/12,(SUMIF($D$2:$EE$2,CP$2-1,$D19:$EE19)/12)*(1+XLOOKUP(CP$2,Assumptions!$C$94:$M$94,Assumptions!$C$97:$M$97)))</f>
        <v>1619.804047</v>
      </c>
      <c r="CQ19" s="49">
        <f t="array" ref="CQ19">IF(CQ$2=1,Assumptions!$AF19/12,(SUMIF($D$2:$EE$2,CQ$2-1,$D19:$EE19)/12)*(1+XLOOKUP(CQ$2,Assumptions!$C$94:$M$94,Assumptions!$C$97:$M$97)))</f>
        <v>1619.804047</v>
      </c>
      <c r="CR19" s="49">
        <f t="array" ref="CR19">IF(CR$2=1,Assumptions!$AF19/12,(SUMIF($D$2:$EE$2,CR$2-1,$D19:$EE19)/12)*(1+XLOOKUP(CR$2,Assumptions!$C$94:$M$94,Assumptions!$C$97:$M$97)))</f>
        <v>1619.804047</v>
      </c>
      <c r="CS19" s="49">
        <f t="array" ref="CS19">IF(CS$2=1,Assumptions!$AF19/12,(SUMIF($D$2:$EE$2,CS$2-1,$D19:$EE19)/12)*(1+XLOOKUP(CS$2,Assumptions!$C$94:$M$94,Assumptions!$C$97:$M$97)))</f>
        <v>1619.804047</v>
      </c>
      <c r="CT19" s="49">
        <f t="array" ref="CT19">IF(CT$2=1,Assumptions!$AF19/12,(SUMIF($D$2:$EE$2,CT$2-1,$D19:$EE19)/12)*(1+XLOOKUP(CT$2,Assumptions!$C$94:$M$94,Assumptions!$C$97:$M$97)))</f>
        <v>1619.804047</v>
      </c>
      <c r="CU19" s="49">
        <f t="array" ref="CU19">IF(CU$2=1,Assumptions!$AF19/12,(SUMIF($D$2:$EE$2,CU$2-1,$D19:$EE19)/12)*(1+XLOOKUP(CU$2,Assumptions!$C$94:$M$94,Assumptions!$C$97:$M$97)))</f>
        <v>1619.804047</v>
      </c>
      <c r="CV19" s="49">
        <f t="array" ref="CV19">IF(CV$2=1,Assumptions!$AF19/12,(SUMIF($D$2:$EE$2,CV$2-1,$D19:$EE19)/12)*(1+XLOOKUP(CV$2,Assumptions!$C$94:$M$94,Assumptions!$C$97:$M$97)))</f>
        <v>1668.398169</v>
      </c>
      <c r="CW19" s="49">
        <f t="array" ref="CW19">IF(CW$2=1,Assumptions!$AF19/12,(SUMIF($D$2:$EE$2,CW$2-1,$D19:$EE19)/12)*(1+XLOOKUP(CW$2,Assumptions!$C$94:$M$94,Assumptions!$C$97:$M$97)))</f>
        <v>1668.398169</v>
      </c>
      <c r="CX19" s="49">
        <f t="array" ref="CX19">IF(CX$2=1,Assumptions!$AF19/12,(SUMIF($D$2:$EE$2,CX$2-1,$D19:$EE19)/12)*(1+XLOOKUP(CX$2,Assumptions!$C$94:$M$94,Assumptions!$C$97:$M$97)))</f>
        <v>1668.398169</v>
      </c>
      <c r="CY19" s="49">
        <f t="array" ref="CY19">IF(CY$2=1,Assumptions!$AF19/12,(SUMIF($D$2:$EE$2,CY$2-1,$D19:$EE19)/12)*(1+XLOOKUP(CY$2,Assumptions!$C$94:$M$94,Assumptions!$C$97:$M$97)))</f>
        <v>1668.398169</v>
      </c>
      <c r="CZ19" s="49">
        <f t="array" ref="CZ19">IF(CZ$2=1,Assumptions!$AF19/12,(SUMIF($D$2:$EE$2,CZ$2-1,$D19:$EE19)/12)*(1+XLOOKUP(CZ$2,Assumptions!$C$94:$M$94,Assumptions!$C$97:$M$97)))</f>
        <v>1668.398169</v>
      </c>
      <c r="DA19" s="49">
        <f t="array" ref="DA19">IF(DA$2=1,Assumptions!$AF19/12,(SUMIF($D$2:$EE$2,DA$2-1,$D19:$EE19)/12)*(1+XLOOKUP(DA$2,Assumptions!$C$94:$M$94,Assumptions!$C$97:$M$97)))</f>
        <v>1668.398169</v>
      </c>
      <c r="DB19" s="49">
        <f t="array" ref="DB19">IF(DB$2=1,Assumptions!$AF19/12,(SUMIF($D$2:$EE$2,DB$2-1,$D19:$EE19)/12)*(1+XLOOKUP(DB$2,Assumptions!$C$94:$M$94,Assumptions!$C$97:$M$97)))</f>
        <v>1668.398169</v>
      </c>
      <c r="DC19" s="49">
        <f t="array" ref="DC19">IF(DC$2=1,Assumptions!$AF19/12,(SUMIF($D$2:$EE$2,DC$2-1,$D19:$EE19)/12)*(1+XLOOKUP(DC$2,Assumptions!$C$94:$M$94,Assumptions!$C$97:$M$97)))</f>
        <v>1668.398169</v>
      </c>
      <c r="DD19" s="49">
        <f t="array" ref="DD19">IF(DD$2=1,Assumptions!$AF19/12,(SUMIF($D$2:$EE$2,DD$2-1,$D19:$EE19)/12)*(1+XLOOKUP(DD$2,Assumptions!$C$94:$M$94,Assumptions!$C$97:$M$97)))</f>
        <v>1668.398169</v>
      </c>
      <c r="DE19" s="49">
        <f t="array" ref="DE19">IF(DE$2=1,Assumptions!$AF19/12,(SUMIF($D$2:$EE$2,DE$2-1,$D19:$EE19)/12)*(1+XLOOKUP(DE$2,Assumptions!$C$94:$M$94,Assumptions!$C$97:$M$97)))</f>
        <v>1668.398169</v>
      </c>
      <c r="DF19" s="49">
        <f t="array" ref="DF19">IF(DF$2=1,Assumptions!$AF19/12,(SUMIF($D$2:$EE$2,DF$2-1,$D19:$EE19)/12)*(1+XLOOKUP(DF$2,Assumptions!$C$94:$M$94,Assumptions!$C$97:$M$97)))</f>
        <v>1668.398169</v>
      </c>
      <c r="DG19" s="49">
        <f t="array" ref="DG19">IF(DG$2=1,Assumptions!$AF19/12,(SUMIF($D$2:$EE$2,DG$2-1,$D19:$EE19)/12)*(1+XLOOKUP(DG$2,Assumptions!$C$94:$M$94,Assumptions!$C$97:$M$97)))</f>
        <v>1668.398169</v>
      </c>
      <c r="DH19" s="49">
        <f t="array" ref="DH19">IF(DH$2=1,Assumptions!$AF19/12,(SUMIF($D$2:$EE$2,DH$2-1,$D19:$EE19)/12)*(1+XLOOKUP(DH$2,Assumptions!$C$94:$M$94,Assumptions!$C$97:$M$97)))</f>
        <v>1718.450114</v>
      </c>
      <c r="DI19" s="49">
        <f t="array" ref="DI19">IF(DI$2=1,Assumptions!$AF19/12,(SUMIF($D$2:$EE$2,DI$2-1,$D19:$EE19)/12)*(1+XLOOKUP(DI$2,Assumptions!$C$94:$M$94,Assumptions!$C$97:$M$97)))</f>
        <v>1718.450114</v>
      </c>
      <c r="DJ19" s="49">
        <f t="array" ref="DJ19">IF(DJ$2=1,Assumptions!$AF19/12,(SUMIF($D$2:$EE$2,DJ$2-1,$D19:$EE19)/12)*(1+XLOOKUP(DJ$2,Assumptions!$C$94:$M$94,Assumptions!$C$97:$M$97)))</f>
        <v>1718.450114</v>
      </c>
      <c r="DK19" s="49">
        <f t="array" ref="DK19">IF(DK$2=1,Assumptions!$AF19/12,(SUMIF($D$2:$EE$2,DK$2-1,$D19:$EE19)/12)*(1+XLOOKUP(DK$2,Assumptions!$C$94:$M$94,Assumptions!$C$97:$M$97)))</f>
        <v>1718.450114</v>
      </c>
      <c r="DL19" s="49">
        <f t="array" ref="DL19">IF(DL$2=1,Assumptions!$AF19/12,(SUMIF($D$2:$EE$2,DL$2-1,$D19:$EE19)/12)*(1+XLOOKUP(DL$2,Assumptions!$C$94:$M$94,Assumptions!$C$97:$M$97)))</f>
        <v>1718.450114</v>
      </c>
      <c r="DM19" s="49">
        <f t="array" ref="DM19">IF(DM$2=1,Assumptions!$AF19/12,(SUMIF($D$2:$EE$2,DM$2-1,$D19:$EE19)/12)*(1+XLOOKUP(DM$2,Assumptions!$C$94:$M$94,Assumptions!$C$97:$M$97)))</f>
        <v>1718.450114</v>
      </c>
      <c r="DN19" s="49">
        <f t="array" ref="DN19">IF(DN$2=1,Assumptions!$AF19/12,(SUMIF($D$2:$EE$2,DN$2-1,$D19:$EE19)/12)*(1+XLOOKUP(DN$2,Assumptions!$C$94:$M$94,Assumptions!$C$97:$M$97)))</f>
        <v>1718.450114</v>
      </c>
      <c r="DO19" s="49">
        <f t="array" ref="DO19">IF(DO$2=1,Assumptions!$AF19/12,(SUMIF($D$2:$EE$2,DO$2-1,$D19:$EE19)/12)*(1+XLOOKUP(DO$2,Assumptions!$C$94:$M$94,Assumptions!$C$97:$M$97)))</f>
        <v>1718.450114</v>
      </c>
      <c r="DP19" s="49">
        <f t="array" ref="DP19">IF(DP$2=1,Assumptions!$AF19/12,(SUMIF($D$2:$EE$2,DP$2-1,$D19:$EE19)/12)*(1+XLOOKUP(DP$2,Assumptions!$C$94:$M$94,Assumptions!$C$97:$M$97)))</f>
        <v>1718.450114</v>
      </c>
      <c r="DQ19" s="49">
        <f t="array" ref="DQ19">IF(DQ$2=1,Assumptions!$AF19/12,(SUMIF($D$2:$EE$2,DQ$2-1,$D19:$EE19)/12)*(1+XLOOKUP(DQ$2,Assumptions!$C$94:$M$94,Assumptions!$C$97:$M$97)))</f>
        <v>1718.450114</v>
      </c>
      <c r="DR19" s="49">
        <f t="array" ref="DR19">IF(DR$2=1,Assumptions!$AF19/12,(SUMIF($D$2:$EE$2,DR$2-1,$D19:$EE19)/12)*(1+XLOOKUP(DR$2,Assumptions!$C$94:$M$94,Assumptions!$C$97:$M$97)))</f>
        <v>1718.450114</v>
      </c>
      <c r="DS19" s="49">
        <f t="array" ref="DS19">IF(DS$2=1,Assumptions!$AF19/12,(SUMIF($D$2:$EE$2,DS$2-1,$D19:$EE19)/12)*(1+XLOOKUP(DS$2,Assumptions!$C$94:$M$94,Assumptions!$C$97:$M$97)))</f>
        <v>1718.450114</v>
      </c>
      <c r="DT19" s="49">
        <f t="array" ref="DT19">IF(DT$2=1,Assumptions!$AF19/12,(SUMIF($D$2:$EE$2,DT$2-1,$D19:$EE19)/12)*(1+XLOOKUP(DT$2,Assumptions!$C$94:$M$94,Assumptions!$C$97:$M$97)))</f>
        <v>1770.003617</v>
      </c>
      <c r="DU19" s="49">
        <f t="array" ref="DU19">IF(DU$2=1,Assumptions!$AF19/12,(SUMIF($D$2:$EE$2,DU$2-1,$D19:$EE19)/12)*(1+XLOOKUP(DU$2,Assumptions!$C$94:$M$94,Assumptions!$C$97:$M$97)))</f>
        <v>1770.003617</v>
      </c>
      <c r="DV19" s="49">
        <f t="array" ref="DV19">IF(DV$2=1,Assumptions!$AF19/12,(SUMIF($D$2:$EE$2,DV$2-1,$D19:$EE19)/12)*(1+XLOOKUP(DV$2,Assumptions!$C$94:$M$94,Assumptions!$C$97:$M$97)))</f>
        <v>1770.003617</v>
      </c>
      <c r="DW19" s="49">
        <f t="array" ref="DW19">IF(DW$2=1,Assumptions!$AF19/12,(SUMIF($D$2:$EE$2,DW$2-1,$D19:$EE19)/12)*(1+XLOOKUP(DW$2,Assumptions!$C$94:$M$94,Assumptions!$C$97:$M$97)))</f>
        <v>1770.003617</v>
      </c>
      <c r="DX19" s="49">
        <f t="array" ref="DX19">IF(DX$2=1,Assumptions!$AF19/12,(SUMIF($D$2:$EE$2,DX$2-1,$D19:$EE19)/12)*(1+XLOOKUP(DX$2,Assumptions!$C$94:$M$94,Assumptions!$C$97:$M$97)))</f>
        <v>1770.003617</v>
      </c>
      <c r="DY19" s="49">
        <f t="array" ref="DY19">IF(DY$2=1,Assumptions!$AF19/12,(SUMIF($D$2:$EE$2,DY$2-1,$D19:$EE19)/12)*(1+XLOOKUP(DY$2,Assumptions!$C$94:$M$94,Assumptions!$C$97:$M$97)))</f>
        <v>1770.003617</v>
      </c>
      <c r="DZ19" s="49">
        <f t="array" ref="DZ19">IF(DZ$2=1,Assumptions!$AF19/12,(SUMIF($D$2:$EE$2,DZ$2-1,$D19:$EE19)/12)*(1+XLOOKUP(DZ$2,Assumptions!$C$94:$M$94,Assumptions!$C$97:$M$97)))</f>
        <v>1770.003617</v>
      </c>
      <c r="EA19" s="49">
        <f t="array" ref="EA19">IF(EA$2=1,Assumptions!$AF19/12,(SUMIF($D$2:$EE$2,EA$2-1,$D19:$EE19)/12)*(1+XLOOKUP(EA$2,Assumptions!$C$94:$M$94,Assumptions!$C$97:$M$97)))</f>
        <v>1770.003617</v>
      </c>
      <c r="EB19" s="49">
        <f t="array" ref="EB19">IF(EB$2=1,Assumptions!$AF19/12,(SUMIF($D$2:$EE$2,EB$2-1,$D19:$EE19)/12)*(1+XLOOKUP(EB$2,Assumptions!$C$94:$M$94,Assumptions!$C$97:$M$97)))</f>
        <v>1770.003617</v>
      </c>
      <c r="EC19" s="49">
        <f t="array" ref="EC19">IF(EC$2=1,Assumptions!$AF19/12,(SUMIF($D$2:$EE$2,EC$2-1,$D19:$EE19)/12)*(1+XLOOKUP(EC$2,Assumptions!$C$94:$M$94,Assumptions!$C$97:$M$97)))</f>
        <v>1770.003617</v>
      </c>
      <c r="ED19" s="49">
        <f t="array" ref="ED19">IF(ED$2=1,Assumptions!$AF19/12,(SUMIF($D$2:$EE$2,ED$2-1,$D19:$EE19)/12)*(1+XLOOKUP(ED$2,Assumptions!$C$94:$M$94,Assumptions!$C$97:$M$97)))</f>
        <v>1770.003617</v>
      </c>
      <c r="EE19" s="49">
        <f t="array" ref="EE19">IF(EE$2=1,Assumptions!$AF19/12,(SUMIF($D$2:$EE$2,EE$2-1,$D19:$EE19)/12)*(1+XLOOKUP(EE$2,Assumptions!$C$94:$M$94,Assumptions!$C$97:$M$97)))</f>
        <v>1770.003617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49">
        <f>-D$27*(1+Assumptions!$AB$21)*IF(D2&lt;Assumptions!$F$21,0,1)</f>
        <v>1920.469934</v>
      </c>
      <c r="E20" s="49">
        <f>-E$27*(1+Assumptions!$AB$21)*IF(E2&lt;Assumptions!$F$21,0,1)</f>
        <v>1920.469934</v>
      </c>
      <c r="F20" s="49">
        <f>-F$27*(1+Assumptions!$AB$21)*IF(F2&lt;Assumptions!$F$21,0,1)</f>
        <v>1920.469934</v>
      </c>
      <c r="G20" s="49">
        <f>-G$27*(1+Assumptions!$AB$21)*IF(G2&lt;Assumptions!$F$21,0,1)</f>
        <v>1920.469934</v>
      </c>
      <c r="H20" s="49">
        <f>-H$27*(1+Assumptions!$AB$21)*IF(H2&lt;Assumptions!$F$21,0,1)</f>
        <v>1920.469934</v>
      </c>
      <c r="I20" s="49">
        <f>-I$27*(1+Assumptions!$AB$21)*IF(I2&lt;Assumptions!$F$21,0,1)</f>
        <v>1920.469934</v>
      </c>
      <c r="J20" s="49">
        <f>-J$27*(1+Assumptions!$AB$21)*IF(J2&lt;Assumptions!$F$21,0,1)</f>
        <v>1920.469934</v>
      </c>
      <c r="K20" s="49">
        <f>-K$27*(1+Assumptions!$AB$21)*IF(K2&lt;Assumptions!$F$21,0,1)</f>
        <v>1920.469934</v>
      </c>
      <c r="L20" s="49">
        <f>-L$27*(1+Assumptions!$AB$21)*IF(L2&lt;Assumptions!$F$21,0,1)</f>
        <v>1920.469934</v>
      </c>
      <c r="M20" s="49">
        <f>-M$27*(1+Assumptions!$AB$21)*IF(M2&lt;Assumptions!$F$21,0,1)</f>
        <v>1920.469934</v>
      </c>
      <c r="N20" s="49">
        <f>-N$27*(1+Assumptions!$AB$21)*IF(N2&lt;Assumptions!$F$21,0,1)</f>
        <v>1920.469934</v>
      </c>
      <c r="O20" s="49">
        <f>-O$27*(1+Assumptions!$AB$21)*IF(O2&lt;Assumptions!$F$21,0,1)</f>
        <v>1920.469934</v>
      </c>
      <c r="P20" s="49">
        <f>-P$27*(1+Assumptions!$AB$21)*IF(P2&lt;Assumptions!$F$21,0,1)</f>
        <v>1978.084032</v>
      </c>
      <c r="Q20" s="49">
        <f>-Q$27*(1+Assumptions!$AB$21)*IF(Q2&lt;Assumptions!$F$21,0,1)</f>
        <v>1978.084032</v>
      </c>
      <c r="R20" s="49">
        <f>-R$27*(1+Assumptions!$AB$21)*IF(R2&lt;Assumptions!$F$21,0,1)</f>
        <v>1978.084032</v>
      </c>
      <c r="S20" s="49">
        <f>-S$27*(1+Assumptions!$AB$21)*IF(S2&lt;Assumptions!$F$21,0,1)</f>
        <v>1978.084032</v>
      </c>
      <c r="T20" s="49">
        <f>-T$27*(1+Assumptions!$AB$21)*IF(T2&lt;Assumptions!$F$21,0,1)</f>
        <v>1978.084032</v>
      </c>
      <c r="U20" s="49">
        <f>-U$27*(1+Assumptions!$AB$21)*IF(U2&lt;Assumptions!$F$21,0,1)</f>
        <v>1978.084032</v>
      </c>
      <c r="V20" s="49">
        <f>-V$27*(1+Assumptions!$AB$21)*IF(V2&lt;Assumptions!$F$21,0,1)</f>
        <v>1978.084032</v>
      </c>
      <c r="W20" s="49">
        <f>-W$27*(1+Assumptions!$AB$21)*IF(W2&lt;Assumptions!$F$21,0,1)</f>
        <v>1978.084032</v>
      </c>
      <c r="X20" s="49">
        <f>-X$27*(1+Assumptions!$AB$21)*IF(X2&lt;Assumptions!$F$21,0,1)</f>
        <v>1978.084032</v>
      </c>
      <c r="Y20" s="49">
        <f>-Y$27*(1+Assumptions!$AB$21)*IF(Y2&lt;Assumptions!$F$21,0,1)</f>
        <v>1978.084032</v>
      </c>
      <c r="Z20" s="49">
        <f>-Z$27*(1+Assumptions!$AB$21)*IF(Z2&lt;Assumptions!$F$21,0,1)</f>
        <v>1978.084032</v>
      </c>
      <c r="AA20" s="49">
        <f>-AA$27*(1+Assumptions!$AB$21)*IF(AA2&lt;Assumptions!$F$21,0,1)</f>
        <v>1978.084032</v>
      </c>
      <c r="AB20" s="49">
        <f>-AB$27*(1+Assumptions!$AB$21)*IF(AB2&lt;Assumptions!$F$21,0,1)</f>
        <v>2037.426553</v>
      </c>
      <c r="AC20" s="49">
        <f>-AC$27*(1+Assumptions!$AB$21)*IF(AC2&lt;Assumptions!$F$21,0,1)</f>
        <v>2037.426553</v>
      </c>
      <c r="AD20" s="49">
        <f>-AD$27*(1+Assumptions!$AB$21)*IF(AD2&lt;Assumptions!$F$21,0,1)</f>
        <v>2037.426553</v>
      </c>
      <c r="AE20" s="49">
        <f>-AE$27*(1+Assumptions!$AB$21)*IF(AE2&lt;Assumptions!$F$21,0,1)</f>
        <v>2037.426553</v>
      </c>
      <c r="AF20" s="49">
        <f>-AF$27*(1+Assumptions!$AB$21)*IF(AF2&lt;Assumptions!$F$21,0,1)</f>
        <v>2037.426553</v>
      </c>
      <c r="AG20" s="49">
        <f>-AG$27*(1+Assumptions!$AB$21)*IF(AG2&lt;Assumptions!$F$21,0,1)</f>
        <v>2037.426553</v>
      </c>
      <c r="AH20" s="49">
        <f>-AH$27*(1+Assumptions!$AB$21)*IF(AH2&lt;Assumptions!$F$21,0,1)</f>
        <v>2037.426553</v>
      </c>
      <c r="AI20" s="49">
        <f>-AI$27*(1+Assumptions!$AB$21)*IF(AI2&lt;Assumptions!$F$21,0,1)</f>
        <v>2037.426553</v>
      </c>
      <c r="AJ20" s="49">
        <f>-AJ$27*(1+Assumptions!$AB$21)*IF(AJ2&lt;Assumptions!$F$21,0,1)</f>
        <v>2037.426553</v>
      </c>
      <c r="AK20" s="49">
        <f>-AK$27*(1+Assumptions!$AB$21)*IF(AK2&lt;Assumptions!$F$21,0,1)</f>
        <v>2037.426553</v>
      </c>
      <c r="AL20" s="49">
        <f>-AL$27*(1+Assumptions!$AB$21)*IF(AL2&lt;Assumptions!$F$21,0,1)</f>
        <v>2037.426553</v>
      </c>
      <c r="AM20" s="49">
        <f>-AM$27*(1+Assumptions!$AB$21)*IF(AM2&lt;Assumptions!$F$21,0,1)</f>
        <v>2037.426553</v>
      </c>
      <c r="AN20" s="49">
        <f>-AN$27*(1+Assumptions!$AB$21)*IF(AN2&lt;Assumptions!$F$21,0,1)</f>
        <v>2098.54935</v>
      </c>
      <c r="AO20" s="49">
        <f>-AO$27*(1+Assumptions!$AB$21)*IF(AO2&lt;Assumptions!$F$21,0,1)</f>
        <v>2098.54935</v>
      </c>
      <c r="AP20" s="49">
        <f>-AP$27*(1+Assumptions!$AB$21)*IF(AP2&lt;Assumptions!$F$21,0,1)</f>
        <v>2098.54935</v>
      </c>
      <c r="AQ20" s="49">
        <f>-AQ$27*(1+Assumptions!$AB$21)*IF(AQ2&lt;Assumptions!$F$21,0,1)</f>
        <v>2098.54935</v>
      </c>
      <c r="AR20" s="49">
        <f>-AR$27*(1+Assumptions!$AB$21)*IF(AR2&lt;Assumptions!$F$21,0,1)</f>
        <v>2098.54935</v>
      </c>
      <c r="AS20" s="49">
        <f>-AS$27*(1+Assumptions!$AB$21)*IF(AS2&lt;Assumptions!$F$21,0,1)</f>
        <v>2098.54935</v>
      </c>
      <c r="AT20" s="49">
        <f>-AT$27*(1+Assumptions!$AB$21)*IF(AT2&lt;Assumptions!$F$21,0,1)</f>
        <v>2098.54935</v>
      </c>
      <c r="AU20" s="49">
        <f>-AU$27*(1+Assumptions!$AB$21)*IF(AU2&lt;Assumptions!$F$21,0,1)</f>
        <v>2098.54935</v>
      </c>
      <c r="AV20" s="49">
        <f>-AV$27*(1+Assumptions!$AB$21)*IF(AV2&lt;Assumptions!$F$21,0,1)</f>
        <v>2098.54935</v>
      </c>
      <c r="AW20" s="49">
        <f>-AW$27*(1+Assumptions!$AB$21)*IF(AW2&lt;Assumptions!$F$21,0,1)</f>
        <v>2098.54935</v>
      </c>
      <c r="AX20" s="49">
        <f>-AX$27*(1+Assumptions!$AB$21)*IF(AX2&lt;Assumptions!$F$21,0,1)</f>
        <v>2098.54935</v>
      </c>
      <c r="AY20" s="49">
        <f>-AY$27*(1+Assumptions!$AB$21)*IF(AY2&lt;Assumptions!$F$21,0,1)</f>
        <v>2098.54935</v>
      </c>
      <c r="AZ20" s="49">
        <f>-AZ$27*(1+Assumptions!$AB$21)*IF(AZ2&lt;Assumptions!$F$21,0,1)</f>
        <v>2161.50583</v>
      </c>
      <c r="BA20" s="49">
        <f>-BA$27*(1+Assumptions!$AB$21)*IF(BA2&lt;Assumptions!$F$21,0,1)</f>
        <v>2161.50583</v>
      </c>
      <c r="BB20" s="49">
        <f>-BB$27*(1+Assumptions!$AB$21)*IF(BB2&lt;Assumptions!$F$21,0,1)</f>
        <v>2161.50583</v>
      </c>
      <c r="BC20" s="49">
        <f>-BC$27*(1+Assumptions!$AB$21)*IF(BC2&lt;Assumptions!$F$21,0,1)</f>
        <v>2161.50583</v>
      </c>
      <c r="BD20" s="49">
        <f>-BD$27*(1+Assumptions!$AB$21)*IF(BD2&lt;Assumptions!$F$21,0,1)</f>
        <v>2161.50583</v>
      </c>
      <c r="BE20" s="49">
        <f>-BE$27*(1+Assumptions!$AB$21)*IF(BE2&lt;Assumptions!$F$21,0,1)</f>
        <v>2161.50583</v>
      </c>
      <c r="BF20" s="49">
        <f>-BF$27*(1+Assumptions!$AB$21)*IF(BF2&lt;Assumptions!$F$21,0,1)</f>
        <v>2161.50583</v>
      </c>
      <c r="BG20" s="49">
        <f>-BG$27*(1+Assumptions!$AB$21)*IF(BG2&lt;Assumptions!$F$21,0,1)</f>
        <v>2161.50583</v>
      </c>
      <c r="BH20" s="49">
        <f>-BH$27*(1+Assumptions!$AB$21)*IF(BH2&lt;Assumptions!$F$21,0,1)</f>
        <v>2161.50583</v>
      </c>
      <c r="BI20" s="49">
        <f>-BI$27*(1+Assumptions!$AB$21)*IF(BI2&lt;Assumptions!$F$21,0,1)</f>
        <v>2161.50583</v>
      </c>
      <c r="BJ20" s="49">
        <f>-BJ$27*(1+Assumptions!$AB$21)*IF(BJ2&lt;Assumptions!$F$21,0,1)</f>
        <v>2161.50583</v>
      </c>
      <c r="BK20" s="49">
        <f>-BK$27*(1+Assumptions!$AB$21)*IF(BK2&lt;Assumptions!$F$21,0,1)</f>
        <v>2161.50583</v>
      </c>
      <c r="BL20" s="49">
        <f>-BL$27*(1+Assumptions!$AB$21)*IF(BL2&lt;Assumptions!$F$21,0,1)</f>
        <v>2226.351005</v>
      </c>
      <c r="BM20" s="49">
        <f>-BM$27*(1+Assumptions!$AB$21)*IF(BM2&lt;Assumptions!$F$21,0,1)</f>
        <v>2226.351005</v>
      </c>
      <c r="BN20" s="49">
        <f>-BN$27*(1+Assumptions!$AB$21)*IF(BN2&lt;Assumptions!$F$21,0,1)</f>
        <v>2226.351005</v>
      </c>
      <c r="BO20" s="49">
        <f>-BO$27*(1+Assumptions!$AB$21)*IF(BO2&lt;Assumptions!$F$21,0,1)</f>
        <v>2226.351005</v>
      </c>
      <c r="BP20" s="49">
        <f>-BP$27*(1+Assumptions!$AB$21)*IF(BP2&lt;Assumptions!$F$21,0,1)</f>
        <v>2226.351005</v>
      </c>
      <c r="BQ20" s="49">
        <f>-BQ$27*(1+Assumptions!$AB$21)*IF(BQ2&lt;Assumptions!$F$21,0,1)</f>
        <v>2226.351005</v>
      </c>
      <c r="BR20" s="49">
        <f>-BR$27*(1+Assumptions!$AB$21)*IF(BR2&lt;Assumptions!$F$21,0,1)</f>
        <v>2226.351005</v>
      </c>
      <c r="BS20" s="49">
        <f>-BS$27*(1+Assumptions!$AB$21)*IF(BS2&lt;Assumptions!$F$21,0,1)</f>
        <v>2226.351005</v>
      </c>
      <c r="BT20" s="49">
        <f>-BT$27*(1+Assumptions!$AB$21)*IF(BT2&lt;Assumptions!$F$21,0,1)</f>
        <v>2226.351005</v>
      </c>
      <c r="BU20" s="49">
        <f>-BU$27*(1+Assumptions!$AB$21)*IF(BU2&lt;Assumptions!$F$21,0,1)</f>
        <v>2226.351005</v>
      </c>
      <c r="BV20" s="49">
        <f>-BV$27*(1+Assumptions!$AB$21)*IF(BV2&lt;Assumptions!$F$21,0,1)</f>
        <v>2226.351005</v>
      </c>
      <c r="BW20" s="49">
        <f>-BW$27*(1+Assumptions!$AB$21)*IF(BW2&lt;Assumptions!$F$21,0,1)</f>
        <v>2226.351005</v>
      </c>
      <c r="BX20" s="49">
        <f>-BX$27*(1+Assumptions!$AB$21)*IF(BX2&lt;Assumptions!$F$21,0,1)</f>
        <v>2293.141535</v>
      </c>
      <c r="BY20" s="49">
        <f>-BY$27*(1+Assumptions!$AB$21)*IF(BY2&lt;Assumptions!$F$21,0,1)</f>
        <v>2293.141535</v>
      </c>
      <c r="BZ20" s="49">
        <f>-BZ$27*(1+Assumptions!$AB$21)*IF(BZ2&lt;Assumptions!$F$21,0,1)</f>
        <v>2293.141535</v>
      </c>
      <c r="CA20" s="49">
        <f>-CA$27*(1+Assumptions!$AB$21)*IF(CA2&lt;Assumptions!$F$21,0,1)</f>
        <v>2293.141535</v>
      </c>
      <c r="CB20" s="49">
        <f>-CB$27*(1+Assumptions!$AB$21)*IF(CB2&lt;Assumptions!$F$21,0,1)</f>
        <v>2293.141535</v>
      </c>
      <c r="CC20" s="49">
        <f>-CC$27*(1+Assumptions!$AB$21)*IF(CC2&lt;Assumptions!$F$21,0,1)</f>
        <v>2293.141535</v>
      </c>
      <c r="CD20" s="49">
        <f>-CD$27*(1+Assumptions!$AB$21)*IF(CD2&lt;Assumptions!$F$21,0,1)</f>
        <v>2293.141535</v>
      </c>
      <c r="CE20" s="49">
        <f>-CE$27*(1+Assumptions!$AB$21)*IF(CE2&lt;Assumptions!$F$21,0,1)</f>
        <v>2293.141535</v>
      </c>
      <c r="CF20" s="49">
        <f>-CF$27*(1+Assumptions!$AB$21)*IF(CF2&lt;Assumptions!$F$21,0,1)</f>
        <v>2293.141535</v>
      </c>
      <c r="CG20" s="49">
        <f>-CG$27*(1+Assumptions!$AB$21)*IF(CG2&lt;Assumptions!$F$21,0,1)</f>
        <v>2293.141535</v>
      </c>
      <c r="CH20" s="49">
        <f>-CH$27*(1+Assumptions!$AB$21)*IF(CH2&lt;Assumptions!$F$21,0,1)</f>
        <v>2293.141535</v>
      </c>
      <c r="CI20" s="49">
        <f>-CI$27*(1+Assumptions!$AB$21)*IF(CI2&lt;Assumptions!$F$21,0,1)</f>
        <v>2293.141535</v>
      </c>
      <c r="CJ20" s="49">
        <f>-CJ$27*(1+Assumptions!$AB$21)*IF(CJ2&lt;Assumptions!$F$21,0,1)</f>
        <v>2361.935781</v>
      </c>
      <c r="CK20" s="49">
        <f>-CK$27*(1+Assumptions!$AB$21)*IF(CK2&lt;Assumptions!$F$21,0,1)</f>
        <v>2361.935781</v>
      </c>
      <c r="CL20" s="49">
        <f>-CL$27*(1+Assumptions!$AB$21)*IF(CL2&lt;Assumptions!$F$21,0,1)</f>
        <v>2361.935781</v>
      </c>
      <c r="CM20" s="49">
        <f>-CM$27*(1+Assumptions!$AB$21)*IF(CM2&lt;Assumptions!$F$21,0,1)</f>
        <v>2361.935781</v>
      </c>
      <c r="CN20" s="49">
        <f>-CN$27*(1+Assumptions!$AB$21)*IF(CN2&lt;Assumptions!$F$21,0,1)</f>
        <v>2361.935781</v>
      </c>
      <c r="CO20" s="49">
        <f>-CO$27*(1+Assumptions!$AB$21)*IF(CO2&lt;Assumptions!$F$21,0,1)</f>
        <v>2361.935781</v>
      </c>
      <c r="CP20" s="49">
        <f>-CP$27*(1+Assumptions!$AB$21)*IF(CP2&lt;Assumptions!$F$21,0,1)</f>
        <v>2361.935781</v>
      </c>
      <c r="CQ20" s="49">
        <f>-CQ$27*(1+Assumptions!$AB$21)*IF(CQ2&lt;Assumptions!$F$21,0,1)</f>
        <v>2361.935781</v>
      </c>
      <c r="CR20" s="49">
        <f>-CR$27*(1+Assumptions!$AB$21)*IF(CR2&lt;Assumptions!$F$21,0,1)</f>
        <v>2361.935781</v>
      </c>
      <c r="CS20" s="49">
        <f>-CS$27*(1+Assumptions!$AB$21)*IF(CS2&lt;Assumptions!$F$21,0,1)</f>
        <v>2361.935781</v>
      </c>
      <c r="CT20" s="49">
        <f>-CT$27*(1+Assumptions!$AB$21)*IF(CT2&lt;Assumptions!$F$21,0,1)</f>
        <v>2361.935781</v>
      </c>
      <c r="CU20" s="49">
        <f>-CU$27*(1+Assumptions!$AB$21)*IF(CU2&lt;Assumptions!$F$21,0,1)</f>
        <v>2361.935781</v>
      </c>
      <c r="CV20" s="49">
        <f>-CV$27*(1+Assumptions!$AB$21)*IF(CV2&lt;Assumptions!$F$21,0,1)</f>
        <v>2432.793855</v>
      </c>
      <c r="CW20" s="49">
        <f>-CW$27*(1+Assumptions!$AB$21)*IF(CW2&lt;Assumptions!$F$21,0,1)</f>
        <v>2432.793855</v>
      </c>
      <c r="CX20" s="49">
        <f>-CX$27*(1+Assumptions!$AB$21)*IF(CX2&lt;Assumptions!$F$21,0,1)</f>
        <v>2432.793855</v>
      </c>
      <c r="CY20" s="49">
        <f>-CY$27*(1+Assumptions!$AB$21)*IF(CY2&lt;Assumptions!$F$21,0,1)</f>
        <v>2432.793855</v>
      </c>
      <c r="CZ20" s="49">
        <f>-CZ$27*(1+Assumptions!$AB$21)*IF(CZ2&lt;Assumptions!$F$21,0,1)</f>
        <v>2432.793855</v>
      </c>
      <c r="DA20" s="49">
        <f>-DA$27*(1+Assumptions!$AB$21)*IF(DA2&lt;Assumptions!$F$21,0,1)</f>
        <v>2432.793855</v>
      </c>
      <c r="DB20" s="49">
        <f>-DB$27*(1+Assumptions!$AB$21)*IF(DB2&lt;Assumptions!$F$21,0,1)</f>
        <v>2432.793855</v>
      </c>
      <c r="DC20" s="49">
        <f>-DC$27*(1+Assumptions!$AB$21)*IF(DC2&lt;Assumptions!$F$21,0,1)</f>
        <v>2432.793855</v>
      </c>
      <c r="DD20" s="49">
        <f>-DD$27*(1+Assumptions!$AB$21)*IF(DD2&lt;Assumptions!$F$21,0,1)</f>
        <v>2432.793855</v>
      </c>
      <c r="DE20" s="49">
        <f>-DE$27*(1+Assumptions!$AB$21)*IF(DE2&lt;Assumptions!$F$21,0,1)</f>
        <v>2432.793855</v>
      </c>
      <c r="DF20" s="49">
        <f>-DF$27*(1+Assumptions!$AB$21)*IF(DF2&lt;Assumptions!$F$21,0,1)</f>
        <v>2432.793855</v>
      </c>
      <c r="DG20" s="49">
        <f>-DG$27*(1+Assumptions!$AB$21)*IF(DG2&lt;Assumptions!$F$21,0,1)</f>
        <v>2432.793855</v>
      </c>
      <c r="DH20" s="49">
        <f>-DH$27*(1+Assumptions!$AB$21)*IF(DH2&lt;Assumptions!$F$21,0,1)</f>
        <v>2505.77767</v>
      </c>
      <c r="DI20" s="49">
        <f>-DI$27*(1+Assumptions!$AB$21)*IF(DI2&lt;Assumptions!$F$21,0,1)</f>
        <v>2505.77767</v>
      </c>
      <c r="DJ20" s="49">
        <f>-DJ$27*(1+Assumptions!$AB$21)*IF(DJ2&lt;Assumptions!$F$21,0,1)</f>
        <v>2505.77767</v>
      </c>
      <c r="DK20" s="49">
        <f>-DK$27*(1+Assumptions!$AB$21)*IF(DK2&lt;Assumptions!$F$21,0,1)</f>
        <v>2505.77767</v>
      </c>
      <c r="DL20" s="49">
        <f>-DL$27*(1+Assumptions!$AB$21)*IF(DL2&lt;Assumptions!$F$21,0,1)</f>
        <v>2505.77767</v>
      </c>
      <c r="DM20" s="49">
        <f>-DM$27*(1+Assumptions!$AB$21)*IF(DM2&lt;Assumptions!$F$21,0,1)</f>
        <v>2505.77767</v>
      </c>
      <c r="DN20" s="49">
        <f>-DN$27*(1+Assumptions!$AB$21)*IF(DN2&lt;Assumptions!$F$21,0,1)</f>
        <v>2505.77767</v>
      </c>
      <c r="DO20" s="49">
        <f>-DO$27*(1+Assumptions!$AB$21)*IF(DO2&lt;Assumptions!$F$21,0,1)</f>
        <v>2505.77767</v>
      </c>
      <c r="DP20" s="49">
        <f>-DP$27*(1+Assumptions!$AB$21)*IF(DP2&lt;Assumptions!$F$21,0,1)</f>
        <v>2505.77767</v>
      </c>
      <c r="DQ20" s="49">
        <f>-DQ$27*(1+Assumptions!$AB$21)*IF(DQ2&lt;Assumptions!$F$21,0,1)</f>
        <v>2505.77767</v>
      </c>
      <c r="DR20" s="49">
        <f>-DR$27*(1+Assumptions!$AB$21)*IF(DR2&lt;Assumptions!$F$21,0,1)</f>
        <v>2505.77767</v>
      </c>
      <c r="DS20" s="49">
        <f>-DS$27*(1+Assumptions!$AB$21)*IF(DS2&lt;Assumptions!$F$21,0,1)</f>
        <v>2505.77767</v>
      </c>
      <c r="DT20" s="49">
        <f>-DT$27*(1+Assumptions!$AB$21)*IF(DT2&lt;Assumptions!$F$21,0,1)</f>
        <v>2580.951001</v>
      </c>
      <c r="DU20" s="49">
        <f>-DU$27*(1+Assumptions!$AB$21)*IF(DU2&lt;Assumptions!$F$21,0,1)</f>
        <v>2580.951001</v>
      </c>
      <c r="DV20" s="49">
        <f>-DV$27*(1+Assumptions!$AB$21)*IF(DV2&lt;Assumptions!$F$21,0,1)</f>
        <v>2580.951001</v>
      </c>
      <c r="DW20" s="49">
        <f>-DW$27*(1+Assumptions!$AB$21)*IF(DW2&lt;Assumptions!$F$21,0,1)</f>
        <v>2580.951001</v>
      </c>
      <c r="DX20" s="49">
        <f>-DX$27*(1+Assumptions!$AB$21)*IF(DX2&lt;Assumptions!$F$21,0,1)</f>
        <v>2580.951001</v>
      </c>
      <c r="DY20" s="49">
        <f>-DY$27*(1+Assumptions!$AB$21)*IF(DY2&lt;Assumptions!$F$21,0,1)</f>
        <v>2580.951001</v>
      </c>
      <c r="DZ20" s="49">
        <f>-DZ$27*(1+Assumptions!$AB$21)*IF(DZ2&lt;Assumptions!$F$21,0,1)</f>
        <v>2580.951001</v>
      </c>
      <c r="EA20" s="49">
        <f>-EA$27*(1+Assumptions!$AB$21)*IF(EA2&lt;Assumptions!$F$21,0,1)</f>
        <v>2580.951001</v>
      </c>
      <c r="EB20" s="49">
        <f>-EB$27*(1+Assumptions!$AB$21)*IF(EB2&lt;Assumptions!$F$21,0,1)</f>
        <v>2580.951001</v>
      </c>
      <c r="EC20" s="49">
        <f>-EC$27*(1+Assumptions!$AB$21)*IF(EC2&lt;Assumptions!$F$21,0,1)</f>
        <v>2580.951001</v>
      </c>
      <c r="ED20" s="49">
        <f>-ED$27*(1+Assumptions!$AB$21)*IF(ED2&lt;Assumptions!$F$21,0,1)</f>
        <v>2580.951001</v>
      </c>
      <c r="EE20" s="49">
        <f>-EE$27*(1+Assumptions!$AB$21)*IF(EE2&lt;Assumptions!$F$21,0,1)</f>
        <v>2580.951001</v>
      </c>
    </row>
    <row r="21" ht="15.75" customHeight="1">
      <c r="A21" s="1"/>
      <c r="B21" s="42" t="s">
        <v>79</v>
      </c>
      <c r="C21" s="42"/>
      <c r="D21" s="207">
        <f t="shared" ref="D21:EE21" si="5">SUM(D18:D20)</f>
        <v>37545.5091</v>
      </c>
      <c r="E21" s="207">
        <f t="shared" si="5"/>
        <v>37545.5091</v>
      </c>
      <c r="F21" s="207">
        <f t="shared" si="5"/>
        <v>37545.5091</v>
      </c>
      <c r="G21" s="207">
        <f t="shared" si="5"/>
        <v>37545.5091</v>
      </c>
      <c r="H21" s="207">
        <f t="shared" si="5"/>
        <v>37545.5091</v>
      </c>
      <c r="I21" s="207">
        <f t="shared" si="5"/>
        <v>37545.5091</v>
      </c>
      <c r="J21" s="207">
        <f t="shared" si="5"/>
        <v>37545.5091</v>
      </c>
      <c r="K21" s="207">
        <f t="shared" si="5"/>
        <v>37545.5091</v>
      </c>
      <c r="L21" s="207">
        <f t="shared" si="5"/>
        <v>37545.5091</v>
      </c>
      <c r="M21" s="207">
        <f t="shared" si="5"/>
        <v>37545.5091</v>
      </c>
      <c r="N21" s="207">
        <f t="shared" si="5"/>
        <v>37545.5091</v>
      </c>
      <c r="O21" s="207">
        <f t="shared" si="5"/>
        <v>37545.5091</v>
      </c>
      <c r="P21" s="207">
        <f t="shared" si="5"/>
        <v>39443.18043</v>
      </c>
      <c r="Q21" s="207">
        <f t="shared" si="5"/>
        <v>39443.18043</v>
      </c>
      <c r="R21" s="207">
        <f t="shared" si="5"/>
        <v>39443.18043</v>
      </c>
      <c r="S21" s="207">
        <f t="shared" si="5"/>
        <v>39443.18043</v>
      </c>
      <c r="T21" s="207">
        <f t="shared" si="5"/>
        <v>39443.18043</v>
      </c>
      <c r="U21" s="207">
        <f t="shared" si="5"/>
        <v>39443.18043</v>
      </c>
      <c r="V21" s="207">
        <f t="shared" si="5"/>
        <v>39443.18043</v>
      </c>
      <c r="W21" s="207">
        <f t="shared" si="5"/>
        <v>39443.18043</v>
      </c>
      <c r="X21" s="207">
        <f t="shared" si="5"/>
        <v>39443.18043</v>
      </c>
      <c r="Y21" s="207">
        <f t="shared" si="5"/>
        <v>39443.18043</v>
      </c>
      <c r="Z21" s="207">
        <f t="shared" si="5"/>
        <v>39443.18043</v>
      </c>
      <c r="AA21" s="207">
        <f t="shared" si="5"/>
        <v>39443.18043</v>
      </c>
      <c r="AB21" s="207">
        <f t="shared" si="5"/>
        <v>40251.82488</v>
      </c>
      <c r="AC21" s="207">
        <f t="shared" si="5"/>
        <v>40251.82488</v>
      </c>
      <c r="AD21" s="207">
        <f t="shared" si="5"/>
        <v>40251.82488</v>
      </c>
      <c r="AE21" s="207">
        <f t="shared" si="5"/>
        <v>40251.82488</v>
      </c>
      <c r="AF21" s="207">
        <f t="shared" si="5"/>
        <v>40251.82488</v>
      </c>
      <c r="AG21" s="207">
        <f t="shared" si="5"/>
        <v>40251.82488</v>
      </c>
      <c r="AH21" s="207">
        <f t="shared" si="5"/>
        <v>40251.82488</v>
      </c>
      <c r="AI21" s="207">
        <f t="shared" si="5"/>
        <v>40251.82488</v>
      </c>
      <c r="AJ21" s="207">
        <f t="shared" si="5"/>
        <v>40251.82488</v>
      </c>
      <c r="AK21" s="207">
        <f t="shared" si="5"/>
        <v>40251.82488</v>
      </c>
      <c r="AL21" s="207">
        <f t="shared" si="5"/>
        <v>40251.82488</v>
      </c>
      <c r="AM21" s="207">
        <f t="shared" si="5"/>
        <v>40251.82488</v>
      </c>
      <c r="AN21" s="207">
        <f t="shared" si="5"/>
        <v>41077.23564</v>
      </c>
      <c r="AO21" s="207">
        <f t="shared" si="5"/>
        <v>41077.23564</v>
      </c>
      <c r="AP21" s="207">
        <f t="shared" si="5"/>
        <v>41077.23564</v>
      </c>
      <c r="AQ21" s="207">
        <f t="shared" si="5"/>
        <v>41077.23564</v>
      </c>
      <c r="AR21" s="207">
        <f t="shared" si="5"/>
        <v>41077.23564</v>
      </c>
      <c r="AS21" s="207">
        <f t="shared" si="5"/>
        <v>41077.23564</v>
      </c>
      <c r="AT21" s="207">
        <f t="shared" si="5"/>
        <v>41077.23564</v>
      </c>
      <c r="AU21" s="207">
        <f t="shared" si="5"/>
        <v>41077.23564</v>
      </c>
      <c r="AV21" s="207">
        <f t="shared" si="5"/>
        <v>41077.23564</v>
      </c>
      <c r="AW21" s="207">
        <f t="shared" si="5"/>
        <v>41077.23564</v>
      </c>
      <c r="AX21" s="207">
        <f t="shared" si="5"/>
        <v>41077.23564</v>
      </c>
      <c r="AY21" s="207">
        <f t="shared" si="5"/>
        <v>41077.23564</v>
      </c>
      <c r="AZ21" s="207">
        <f t="shared" si="5"/>
        <v>42309.55271</v>
      </c>
      <c r="BA21" s="207">
        <f t="shared" si="5"/>
        <v>42309.55271</v>
      </c>
      <c r="BB21" s="207">
        <f t="shared" si="5"/>
        <v>42309.55271</v>
      </c>
      <c r="BC21" s="207">
        <f t="shared" si="5"/>
        <v>42309.55271</v>
      </c>
      <c r="BD21" s="207">
        <f t="shared" si="5"/>
        <v>42309.55271</v>
      </c>
      <c r="BE21" s="207">
        <f t="shared" si="5"/>
        <v>42309.55271</v>
      </c>
      <c r="BF21" s="207">
        <f t="shared" si="5"/>
        <v>42309.55271</v>
      </c>
      <c r="BG21" s="207">
        <f t="shared" si="5"/>
        <v>42309.55271</v>
      </c>
      <c r="BH21" s="207">
        <f t="shared" si="5"/>
        <v>42309.55271</v>
      </c>
      <c r="BI21" s="207">
        <f t="shared" si="5"/>
        <v>42309.55271</v>
      </c>
      <c r="BJ21" s="207">
        <f t="shared" si="5"/>
        <v>42309.55271</v>
      </c>
      <c r="BK21" s="207">
        <f t="shared" si="5"/>
        <v>42309.55271</v>
      </c>
      <c r="BL21" s="207">
        <f t="shared" si="5"/>
        <v>43578.8393</v>
      </c>
      <c r="BM21" s="207">
        <f t="shared" si="5"/>
        <v>43578.8393</v>
      </c>
      <c r="BN21" s="207">
        <f t="shared" si="5"/>
        <v>43578.8393</v>
      </c>
      <c r="BO21" s="207">
        <f t="shared" si="5"/>
        <v>43578.8393</v>
      </c>
      <c r="BP21" s="207">
        <f t="shared" si="5"/>
        <v>43578.8393</v>
      </c>
      <c r="BQ21" s="207">
        <f t="shared" si="5"/>
        <v>43578.8393</v>
      </c>
      <c r="BR21" s="207">
        <f t="shared" si="5"/>
        <v>43578.8393</v>
      </c>
      <c r="BS21" s="207">
        <f t="shared" si="5"/>
        <v>43578.8393</v>
      </c>
      <c r="BT21" s="207">
        <f t="shared" si="5"/>
        <v>43578.8393</v>
      </c>
      <c r="BU21" s="207">
        <f t="shared" si="5"/>
        <v>43578.8393</v>
      </c>
      <c r="BV21" s="207">
        <f t="shared" si="5"/>
        <v>43578.8393</v>
      </c>
      <c r="BW21" s="207">
        <f t="shared" si="5"/>
        <v>43578.8393</v>
      </c>
      <c r="BX21" s="207">
        <f t="shared" si="5"/>
        <v>44886.20447</v>
      </c>
      <c r="BY21" s="207">
        <f t="shared" si="5"/>
        <v>44886.20447</v>
      </c>
      <c r="BZ21" s="207">
        <f t="shared" si="5"/>
        <v>44886.20447</v>
      </c>
      <c r="CA21" s="207">
        <f t="shared" si="5"/>
        <v>44886.20447</v>
      </c>
      <c r="CB21" s="207">
        <f t="shared" si="5"/>
        <v>44886.20447</v>
      </c>
      <c r="CC21" s="207">
        <f t="shared" si="5"/>
        <v>44886.20447</v>
      </c>
      <c r="CD21" s="207">
        <f t="shared" si="5"/>
        <v>44886.20447</v>
      </c>
      <c r="CE21" s="207">
        <f t="shared" si="5"/>
        <v>44886.20447</v>
      </c>
      <c r="CF21" s="207">
        <f t="shared" si="5"/>
        <v>44886.20447</v>
      </c>
      <c r="CG21" s="207">
        <f t="shared" si="5"/>
        <v>44886.20447</v>
      </c>
      <c r="CH21" s="207">
        <f t="shared" si="5"/>
        <v>44886.20447</v>
      </c>
      <c r="CI21" s="207">
        <f t="shared" si="5"/>
        <v>44886.20447</v>
      </c>
      <c r="CJ21" s="207">
        <f t="shared" si="5"/>
        <v>46232.79061</v>
      </c>
      <c r="CK21" s="207">
        <f t="shared" si="5"/>
        <v>46232.79061</v>
      </c>
      <c r="CL21" s="207">
        <f t="shared" si="5"/>
        <v>46232.79061</v>
      </c>
      <c r="CM21" s="207">
        <f t="shared" si="5"/>
        <v>46232.79061</v>
      </c>
      <c r="CN21" s="207">
        <f t="shared" si="5"/>
        <v>46232.79061</v>
      </c>
      <c r="CO21" s="207">
        <f t="shared" si="5"/>
        <v>46232.79061</v>
      </c>
      <c r="CP21" s="207">
        <f t="shared" si="5"/>
        <v>46232.79061</v>
      </c>
      <c r="CQ21" s="207">
        <f t="shared" si="5"/>
        <v>46232.79061</v>
      </c>
      <c r="CR21" s="207">
        <f t="shared" si="5"/>
        <v>46232.79061</v>
      </c>
      <c r="CS21" s="207">
        <f t="shared" si="5"/>
        <v>46232.79061</v>
      </c>
      <c r="CT21" s="207">
        <f t="shared" si="5"/>
        <v>46232.79061</v>
      </c>
      <c r="CU21" s="207">
        <f t="shared" si="5"/>
        <v>46232.79061</v>
      </c>
      <c r="CV21" s="207">
        <f t="shared" si="5"/>
        <v>47619.77433</v>
      </c>
      <c r="CW21" s="207">
        <f t="shared" si="5"/>
        <v>47619.77433</v>
      </c>
      <c r="CX21" s="207">
        <f t="shared" si="5"/>
        <v>47619.77433</v>
      </c>
      <c r="CY21" s="207">
        <f t="shared" si="5"/>
        <v>47619.77433</v>
      </c>
      <c r="CZ21" s="207">
        <f t="shared" si="5"/>
        <v>47619.77433</v>
      </c>
      <c r="DA21" s="207">
        <f t="shared" si="5"/>
        <v>47619.77433</v>
      </c>
      <c r="DB21" s="207">
        <f t="shared" si="5"/>
        <v>47619.77433</v>
      </c>
      <c r="DC21" s="207">
        <f t="shared" si="5"/>
        <v>47619.77433</v>
      </c>
      <c r="DD21" s="207">
        <f t="shared" si="5"/>
        <v>47619.77433</v>
      </c>
      <c r="DE21" s="207">
        <f t="shared" si="5"/>
        <v>47619.77433</v>
      </c>
      <c r="DF21" s="207">
        <f t="shared" si="5"/>
        <v>47619.77433</v>
      </c>
      <c r="DG21" s="207">
        <f t="shared" si="5"/>
        <v>47619.77433</v>
      </c>
      <c r="DH21" s="207">
        <f t="shared" si="5"/>
        <v>47647.61319</v>
      </c>
      <c r="DI21" s="207">
        <f t="shared" si="5"/>
        <v>47647.61319</v>
      </c>
      <c r="DJ21" s="207">
        <f t="shared" si="5"/>
        <v>47647.61319</v>
      </c>
      <c r="DK21" s="207">
        <f t="shared" si="5"/>
        <v>47647.61319</v>
      </c>
      <c r="DL21" s="207">
        <f t="shared" si="5"/>
        <v>47647.61319</v>
      </c>
      <c r="DM21" s="207">
        <f t="shared" si="5"/>
        <v>47647.61319</v>
      </c>
      <c r="DN21" s="207">
        <f t="shared" si="5"/>
        <v>47647.61319</v>
      </c>
      <c r="DO21" s="207">
        <f t="shared" si="5"/>
        <v>47647.61319</v>
      </c>
      <c r="DP21" s="207">
        <f t="shared" si="5"/>
        <v>47647.61319</v>
      </c>
      <c r="DQ21" s="207">
        <f t="shared" si="5"/>
        <v>47647.61319</v>
      </c>
      <c r="DR21" s="207">
        <f t="shared" si="5"/>
        <v>47647.61319</v>
      </c>
      <c r="DS21" s="207">
        <f t="shared" si="5"/>
        <v>47647.61319</v>
      </c>
      <c r="DT21" s="207">
        <f t="shared" si="5"/>
        <v>50519.81858</v>
      </c>
      <c r="DU21" s="207">
        <f t="shared" si="5"/>
        <v>50519.81858</v>
      </c>
      <c r="DV21" s="207">
        <f t="shared" si="5"/>
        <v>50519.81858</v>
      </c>
      <c r="DW21" s="207">
        <f t="shared" si="5"/>
        <v>50519.81858</v>
      </c>
      <c r="DX21" s="207">
        <f t="shared" si="5"/>
        <v>50519.81858</v>
      </c>
      <c r="DY21" s="207">
        <f t="shared" si="5"/>
        <v>50519.81858</v>
      </c>
      <c r="DZ21" s="207">
        <f t="shared" si="5"/>
        <v>50519.81858</v>
      </c>
      <c r="EA21" s="207">
        <f t="shared" si="5"/>
        <v>50519.81858</v>
      </c>
      <c r="EB21" s="207">
        <f t="shared" si="5"/>
        <v>50519.81858</v>
      </c>
      <c r="EC21" s="207">
        <f t="shared" si="5"/>
        <v>50519.81858</v>
      </c>
      <c r="ED21" s="207">
        <f t="shared" si="5"/>
        <v>50519.81858</v>
      </c>
      <c r="EE21" s="207">
        <f t="shared" si="5"/>
        <v>50519.81858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80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49">
        <f>-Assumptions!$AD$25*D$21</f>
        <v>-750.910182</v>
      </c>
      <c r="E24" s="49">
        <f>-Assumptions!$AD$25*E$21</f>
        <v>-750.910182</v>
      </c>
      <c r="F24" s="49">
        <f>-Assumptions!$AD$25*F$21</f>
        <v>-750.910182</v>
      </c>
      <c r="G24" s="49">
        <f>-Assumptions!$AD$25*G$21</f>
        <v>-750.910182</v>
      </c>
      <c r="H24" s="49">
        <f>-Assumptions!$AD$25*H$21</f>
        <v>-750.910182</v>
      </c>
      <c r="I24" s="49">
        <f>-Assumptions!$AD$25*I$21</f>
        <v>-750.910182</v>
      </c>
      <c r="J24" s="49">
        <f>-Assumptions!$AD$25*J$21</f>
        <v>-750.910182</v>
      </c>
      <c r="K24" s="49">
        <f>-Assumptions!$AD$25*K$21</f>
        <v>-750.910182</v>
      </c>
      <c r="L24" s="49">
        <f>-Assumptions!$AD$25*L$21</f>
        <v>-750.910182</v>
      </c>
      <c r="M24" s="49">
        <f>-Assumptions!$AD$25*M$21</f>
        <v>-750.910182</v>
      </c>
      <c r="N24" s="49">
        <f>-Assumptions!$AD$25*N$21</f>
        <v>-750.910182</v>
      </c>
      <c r="O24" s="49">
        <f>-Assumptions!$AD$25*O$21</f>
        <v>-750.910182</v>
      </c>
      <c r="P24" s="49">
        <f>-Assumptions!$AD$25*P$21</f>
        <v>-788.8636086</v>
      </c>
      <c r="Q24" s="49">
        <f>-Assumptions!$AD$25*Q$21</f>
        <v>-788.8636086</v>
      </c>
      <c r="R24" s="49">
        <f>-Assumptions!$AD$25*R$21</f>
        <v>-788.8636086</v>
      </c>
      <c r="S24" s="49">
        <f>-Assumptions!$AD$25*S$21</f>
        <v>-788.8636086</v>
      </c>
      <c r="T24" s="49">
        <f>-Assumptions!$AD$25*T$21</f>
        <v>-788.8636086</v>
      </c>
      <c r="U24" s="49">
        <f>-Assumptions!$AD$25*U$21</f>
        <v>-788.8636086</v>
      </c>
      <c r="V24" s="49">
        <f>-Assumptions!$AD$25*V$21</f>
        <v>-788.8636086</v>
      </c>
      <c r="W24" s="49">
        <f>-Assumptions!$AD$25*W$21</f>
        <v>-788.8636086</v>
      </c>
      <c r="X24" s="49">
        <f>-Assumptions!$AD$25*X$21</f>
        <v>-788.8636086</v>
      </c>
      <c r="Y24" s="49">
        <f>-Assumptions!$AD$25*Y$21</f>
        <v>-788.8636086</v>
      </c>
      <c r="Z24" s="49">
        <f>-Assumptions!$AD$25*Z$21</f>
        <v>-788.8636086</v>
      </c>
      <c r="AA24" s="49">
        <f>-Assumptions!$AD$25*AA$21</f>
        <v>-788.8636086</v>
      </c>
      <c r="AB24" s="49">
        <f>-Assumptions!$AD$25*AB$21</f>
        <v>-805.0364976</v>
      </c>
      <c r="AC24" s="49">
        <f>-Assumptions!$AD$25*AC$21</f>
        <v>-805.0364976</v>
      </c>
      <c r="AD24" s="49">
        <f>-Assumptions!$AD$25*AD$21</f>
        <v>-805.0364976</v>
      </c>
      <c r="AE24" s="49">
        <f>-Assumptions!$AD$25*AE$21</f>
        <v>-805.0364976</v>
      </c>
      <c r="AF24" s="49">
        <f>-Assumptions!$AD$25*AF$21</f>
        <v>-805.0364976</v>
      </c>
      <c r="AG24" s="49">
        <f>-Assumptions!$AD$25*AG$21</f>
        <v>-805.0364976</v>
      </c>
      <c r="AH24" s="49">
        <f>-Assumptions!$AD$25*AH$21</f>
        <v>-805.0364976</v>
      </c>
      <c r="AI24" s="49">
        <f>-Assumptions!$AD$25*AI$21</f>
        <v>-805.0364976</v>
      </c>
      <c r="AJ24" s="49">
        <f>-Assumptions!$AD$25*AJ$21</f>
        <v>-805.0364976</v>
      </c>
      <c r="AK24" s="49">
        <f>-Assumptions!$AD$25*AK$21</f>
        <v>-805.0364976</v>
      </c>
      <c r="AL24" s="49">
        <f>-Assumptions!$AD$25*AL$21</f>
        <v>-805.0364976</v>
      </c>
      <c r="AM24" s="49">
        <f>-Assumptions!$AD$25*AM$21</f>
        <v>-805.0364976</v>
      </c>
      <c r="AN24" s="49">
        <f>-Assumptions!$AD$25*AN$21</f>
        <v>-821.5447129</v>
      </c>
      <c r="AO24" s="49">
        <f>-Assumptions!$AD$25*AO$21</f>
        <v>-821.5447129</v>
      </c>
      <c r="AP24" s="49">
        <f>-Assumptions!$AD$25*AP$21</f>
        <v>-821.5447129</v>
      </c>
      <c r="AQ24" s="49">
        <f>-Assumptions!$AD$25*AQ$21</f>
        <v>-821.5447129</v>
      </c>
      <c r="AR24" s="49">
        <f>-Assumptions!$AD$25*AR$21</f>
        <v>-821.5447129</v>
      </c>
      <c r="AS24" s="49">
        <f>-Assumptions!$AD$25*AS$21</f>
        <v>-821.5447129</v>
      </c>
      <c r="AT24" s="49">
        <f>-Assumptions!$AD$25*AT$21</f>
        <v>-821.5447129</v>
      </c>
      <c r="AU24" s="49">
        <f>-Assumptions!$AD$25*AU$21</f>
        <v>-821.5447129</v>
      </c>
      <c r="AV24" s="49">
        <f>-Assumptions!$AD$25*AV$21</f>
        <v>-821.5447129</v>
      </c>
      <c r="AW24" s="49">
        <f>-Assumptions!$AD$25*AW$21</f>
        <v>-821.5447129</v>
      </c>
      <c r="AX24" s="49">
        <f>-Assumptions!$AD$25*AX$21</f>
        <v>-821.5447129</v>
      </c>
      <c r="AY24" s="49">
        <f>-Assumptions!$AD$25*AY$21</f>
        <v>-821.5447129</v>
      </c>
      <c r="AZ24" s="49">
        <f>-Assumptions!$AD$25*AZ$21</f>
        <v>-846.1910543</v>
      </c>
      <c r="BA24" s="49">
        <f>-Assumptions!$AD$25*BA$21</f>
        <v>-846.1910543</v>
      </c>
      <c r="BB24" s="49">
        <f>-Assumptions!$AD$25*BB$21</f>
        <v>-846.1910543</v>
      </c>
      <c r="BC24" s="49">
        <f>-Assumptions!$AD$25*BC$21</f>
        <v>-846.1910543</v>
      </c>
      <c r="BD24" s="49">
        <f>-Assumptions!$AD$25*BD$21</f>
        <v>-846.1910543</v>
      </c>
      <c r="BE24" s="49">
        <f>-Assumptions!$AD$25*BE$21</f>
        <v>-846.1910543</v>
      </c>
      <c r="BF24" s="49">
        <f>-Assumptions!$AD$25*BF$21</f>
        <v>-846.1910543</v>
      </c>
      <c r="BG24" s="49">
        <f>-Assumptions!$AD$25*BG$21</f>
        <v>-846.1910543</v>
      </c>
      <c r="BH24" s="49">
        <f>-Assumptions!$AD$25*BH$21</f>
        <v>-846.1910543</v>
      </c>
      <c r="BI24" s="49">
        <f>-Assumptions!$AD$25*BI$21</f>
        <v>-846.1910543</v>
      </c>
      <c r="BJ24" s="49">
        <f>-Assumptions!$AD$25*BJ$21</f>
        <v>-846.1910543</v>
      </c>
      <c r="BK24" s="49">
        <f>-Assumptions!$AD$25*BK$21</f>
        <v>-846.1910543</v>
      </c>
      <c r="BL24" s="49">
        <f>-Assumptions!$AD$25*BL$21</f>
        <v>-871.5767859</v>
      </c>
      <c r="BM24" s="49">
        <f>-Assumptions!$AD$25*BM$21</f>
        <v>-871.5767859</v>
      </c>
      <c r="BN24" s="49">
        <f>-Assumptions!$AD$25*BN$21</f>
        <v>-871.5767859</v>
      </c>
      <c r="BO24" s="49">
        <f>-Assumptions!$AD$25*BO$21</f>
        <v>-871.5767859</v>
      </c>
      <c r="BP24" s="49">
        <f>-Assumptions!$AD$25*BP$21</f>
        <v>-871.5767859</v>
      </c>
      <c r="BQ24" s="49">
        <f>-Assumptions!$AD$25*BQ$21</f>
        <v>-871.5767859</v>
      </c>
      <c r="BR24" s="49">
        <f>-Assumptions!$AD$25*BR$21</f>
        <v>-871.5767859</v>
      </c>
      <c r="BS24" s="49">
        <f>-Assumptions!$AD$25*BS$21</f>
        <v>-871.5767859</v>
      </c>
      <c r="BT24" s="49">
        <f>-Assumptions!$AD$25*BT$21</f>
        <v>-871.5767859</v>
      </c>
      <c r="BU24" s="49">
        <f>-Assumptions!$AD$25*BU$21</f>
        <v>-871.5767859</v>
      </c>
      <c r="BV24" s="49">
        <f>-Assumptions!$AD$25*BV$21</f>
        <v>-871.5767859</v>
      </c>
      <c r="BW24" s="49">
        <f>-Assumptions!$AD$25*BW$21</f>
        <v>-871.5767859</v>
      </c>
      <c r="BX24" s="49">
        <f>-Assumptions!$AD$25*BX$21</f>
        <v>-897.7240895</v>
      </c>
      <c r="BY24" s="49">
        <f>-Assumptions!$AD$25*BY$21</f>
        <v>-897.7240895</v>
      </c>
      <c r="BZ24" s="49">
        <f>-Assumptions!$AD$25*BZ$21</f>
        <v>-897.7240895</v>
      </c>
      <c r="CA24" s="49">
        <f>-Assumptions!$AD$25*CA$21</f>
        <v>-897.7240895</v>
      </c>
      <c r="CB24" s="49">
        <f>-Assumptions!$AD$25*CB$21</f>
        <v>-897.7240895</v>
      </c>
      <c r="CC24" s="49">
        <f>-Assumptions!$AD$25*CC$21</f>
        <v>-897.7240895</v>
      </c>
      <c r="CD24" s="49">
        <f>-Assumptions!$AD$25*CD$21</f>
        <v>-897.7240895</v>
      </c>
      <c r="CE24" s="49">
        <f>-Assumptions!$AD$25*CE$21</f>
        <v>-897.7240895</v>
      </c>
      <c r="CF24" s="49">
        <f>-Assumptions!$AD$25*CF$21</f>
        <v>-897.7240895</v>
      </c>
      <c r="CG24" s="49">
        <f>-Assumptions!$AD$25*CG$21</f>
        <v>-897.7240895</v>
      </c>
      <c r="CH24" s="49">
        <f>-Assumptions!$AD$25*CH$21</f>
        <v>-897.7240895</v>
      </c>
      <c r="CI24" s="49">
        <f>-Assumptions!$AD$25*CI$21</f>
        <v>-897.7240895</v>
      </c>
      <c r="CJ24" s="49">
        <f>-Assumptions!$AD$25*CJ$21</f>
        <v>-924.6558122</v>
      </c>
      <c r="CK24" s="49">
        <f>-Assumptions!$AD$25*CK$21</f>
        <v>-924.6558122</v>
      </c>
      <c r="CL24" s="49">
        <f>-Assumptions!$AD$25*CL$21</f>
        <v>-924.6558122</v>
      </c>
      <c r="CM24" s="49">
        <f>-Assumptions!$AD$25*CM$21</f>
        <v>-924.6558122</v>
      </c>
      <c r="CN24" s="49">
        <f>-Assumptions!$AD$25*CN$21</f>
        <v>-924.6558122</v>
      </c>
      <c r="CO24" s="49">
        <f>-Assumptions!$AD$25*CO$21</f>
        <v>-924.6558122</v>
      </c>
      <c r="CP24" s="49">
        <f>-Assumptions!$AD$25*CP$21</f>
        <v>-924.6558122</v>
      </c>
      <c r="CQ24" s="49">
        <f>-Assumptions!$AD$25*CQ$21</f>
        <v>-924.6558122</v>
      </c>
      <c r="CR24" s="49">
        <f>-Assumptions!$AD$25*CR$21</f>
        <v>-924.6558122</v>
      </c>
      <c r="CS24" s="49">
        <f>-Assumptions!$AD$25*CS$21</f>
        <v>-924.6558122</v>
      </c>
      <c r="CT24" s="49">
        <f>-Assumptions!$AD$25*CT$21</f>
        <v>-924.6558122</v>
      </c>
      <c r="CU24" s="49">
        <f>-Assumptions!$AD$25*CU$21</f>
        <v>-924.6558122</v>
      </c>
      <c r="CV24" s="49">
        <f>-Assumptions!$AD$25*CV$21</f>
        <v>-952.3954865</v>
      </c>
      <c r="CW24" s="49">
        <f>-Assumptions!$AD$25*CW$21</f>
        <v>-952.3954865</v>
      </c>
      <c r="CX24" s="49">
        <f>-Assumptions!$AD$25*CX$21</f>
        <v>-952.3954865</v>
      </c>
      <c r="CY24" s="49">
        <f>-Assumptions!$AD$25*CY$21</f>
        <v>-952.3954865</v>
      </c>
      <c r="CZ24" s="49">
        <f>-Assumptions!$AD$25*CZ$21</f>
        <v>-952.3954865</v>
      </c>
      <c r="DA24" s="49">
        <f>-Assumptions!$AD$25*DA$21</f>
        <v>-952.3954865</v>
      </c>
      <c r="DB24" s="49">
        <f>-Assumptions!$AD$25*DB$21</f>
        <v>-952.3954865</v>
      </c>
      <c r="DC24" s="49">
        <f>-Assumptions!$AD$25*DC$21</f>
        <v>-952.3954865</v>
      </c>
      <c r="DD24" s="49">
        <f>-Assumptions!$AD$25*DD$21</f>
        <v>-952.3954865</v>
      </c>
      <c r="DE24" s="49">
        <f>-Assumptions!$AD$25*DE$21</f>
        <v>-952.3954865</v>
      </c>
      <c r="DF24" s="49">
        <f>-Assumptions!$AD$25*DF$21</f>
        <v>-952.3954865</v>
      </c>
      <c r="DG24" s="49">
        <f>-Assumptions!$AD$25*DG$21</f>
        <v>-952.3954865</v>
      </c>
      <c r="DH24" s="49">
        <f>-Assumptions!$AD$25*DH$21</f>
        <v>-952.9522638</v>
      </c>
      <c r="DI24" s="49">
        <f>-Assumptions!$AD$25*DI$21</f>
        <v>-952.9522638</v>
      </c>
      <c r="DJ24" s="49">
        <f>-Assumptions!$AD$25*DJ$21</f>
        <v>-952.9522638</v>
      </c>
      <c r="DK24" s="49">
        <f>-Assumptions!$AD$25*DK$21</f>
        <v>-952.9522638</v>
      </c>
      <c r="DL24" s="49">
        <f>-Assumptions!$AD$25*DL$21</f>
        <v>-952.9522638</v>
      </c>
      <c r="DM24" s="49">
        <f>-Assumptions!$AD$25*DM$21</f>
        <v>-952.9522638</v>
      </c>
      <c r="DN24" s="49">
        <f>-Assumptions!$AD$25*DN$21</f>
        <v>-952.9522638</v>
      </c>
      <c r="DO24" s="49">
        <f>-Assumptions!$AD$25*DO$21</f>
        <v>-952.9522638</v>
      </c>
      <c r="DP24" s="49">
        <f>-Assumptions!$AD$25*DP$21</f>
        <v>-952.9522638</v>
      </c>
      <c r="DQ24" s="49">
        <f>-Assumptions!$AD$25*DQ$21</f>
        <v>-952.9522638</v>
      </c>
      <c r="DR24" s="49">
        <f>-Assumptions!$AD$25*DR$21</f>
        <v>-952.9522638</v>
      </c>
      <c r="DS24" s="49">
        <f>-Assumptions!$AD$25*DS$21</f>
        <v>-952.9522638</v>
      </c>
      <c r="DT24" s="49">
        <f>-Assumptions!$AD$25*DT$21</f>
        <v>-1010.396372</v>
      </c>
      <c r="DU24" s="49">
        <f>-Assumptions!$AD$25*DU$21</f>
        <v>-1010.396372</v>
      </c>
      <c r="DV24" s="49">
        <f>-Assumptions!$AD$25*DV$21</f>
        <v>-1010.396372</v>
      </c>
      <c r="DW24" s="49">
        <f>-Assumptions!$AD$25*DW$21</f>
        <v>-1010.396372</v>
      </c>
      <c r="DX24" s="49">
        <f>-Assumptions!$AD$25*DX$21</f>
        <v>-1010.396372</v>
      </c>
      <c r="DY24" s="49">
        <f>-Assumptions!$AD$25*DY$21</f>
        <v>-1010.396372</v>
      </c>
      <c r="DZ24" s="49">
        <f>-Assumptions!$AD$25*DZ$21</f>
        <v>-1010.396372</v>
      </c>
      <c r="EA24" s="49">
        <f>-Assumptions!$AD$25*EA$21</f>
        <v>-1010.396372</v>
      </c>
      <c r="EB24" s="49">
        <f>-Assumptions!$AD$25*EB$21</f>
        <v>-1010.396372</v>
      </c>
      <c r="EC24" s="49">
        <f>-Assumptions!$AD$25*EC$21</f>
        <v>-1010.396372</v>
      </c>
      <c r="ED24" s="49">
        <f>-Assumptions!$AD$25*ED$21</f>
        <v>-1010.396372</v>
      </c>
      <c r="EE24" s="49">
        <f>-Assumptions!$AD$25*EE$21</f>
        <v>-1010.396372</v>
      </c>
    </row>
    <row r="25" ht="15.75" customHeight="1">
      <c r="A25" s="1"/>
      <c r="B25" s="1"/>
      <c r="C25" s="1" t="str">
        <f>Assumptions!J26</f>
        <v>Maintenance - Recurring</v>
      </c>
      <c r="D25" s="49">
        <f>-Assumptions!$AD$26*D$21</f>
        <v>-3003.640728</v>
      </c>
      <c r="E25" s="49">
        <f>-Assumptions!$AD$26*E$21</f>
        <v>-3003.640728</v>
      </c>
      <c r="F25" s="49">
        <f>-Assumptions!$AD$26*F$21</f>
        <v>-3003.640728</v>
      </c>
      <c r="G25" s="49">
        <f>-Assumptions!$AD$26*G$21</f>
        <v>-3003.640728</v>
      </c>
      <c r="H25" s="49">
        <f>-Assumptions!$AD$26*H$21</f>
        <v>-3003.640728</v>
      </c>
      <c r="I25" s="49">
        <f>-Assumptions!$AD$26*I$21</f>
        <v>-3003.640728</v>
      </c>
      <c r="J25" s="49">
        <f>-Assumptions!$AD$26*J$21</f>
        <v>-3003.640728</v>
      </c>
      <c r="K25" s="49">
        <f>-Assumptions!$AD$26*K$21</f>
        <v>-3003.640728</v>
      </c>
      <c r="L25" s="49">
        <f>-Assumptions!$AD$26*L$21</f>
        <v>-3003.640728</v>
      </c>
      <c r="M25" s="49">
        <f>-Assumptions!$AD$26*M$21</f>
        <v>-3003.640728</v>
      </c>
      <c r="N25" s="49">
        <f>-Assumptions!$AD$26*N$21</f>
        <v>-3003.640728</v>
      </c>
      <c r="O25" s="49">
        <f>-Assumptions!$AD$26*O$21</f>
        <v>-3003.640728</v>
      </c>
      <c r="P25" s="49">
        <f>-Assumptions!$AD$26*P$21</f>
        <v>-3155.454435</v>
      </c>
      <c r="Q25" s="49">
        <f>-Assumptions!$AD$26*Q$21</f>
        <v>-3155.454435</v>
      </c>
      <c r="R25" s="49">
        <f>-Assumptions!$AD$26*R$21</f>
        <v>-3155.454435</v>
      </c>
      <c r="S25" s="49">
        <f>-Assumptions!$AD$26*S$21</f>
        <v>-3155.454435</v>
      </c>
      <c r="T25" s="49">
        <f>-Assumptions!$AD$26*T$21</f>
        <v>-3155.454435</v>
      </c>
      <c r="U25" s="49">
        <f>-Assumptions!$AD$26*U$21</f>
        <v>-3155.454435</v>
      </c>
      <c r="V25" s="49">
        <f>-Assumptions!$AD$26*V$21</f>
        <v>-3155.454435</v>
      </c>
      <c r="W25" s="49">
        <f>-Assumptions!$AD$26*W$21</f>
        <v>-3155.454435</v>
      </c>
      <c r="X25" s="49">
        <f>-Assumptions!$AD$26*X$21</f>
        <v>-3155.454435</v>
      </c>
      <c r="Y25" s="49">
        <f>-Assumptions!$AD$26*Y$21</f>
        <v>-3155.454435</v>
      </c>
      <c r="Z25" s="49">
        <f>-Assumptions!$AD$26*Z$21</f>
        <v>-3155.454435</v>
      </c>
      <c r="AA25" s="49">
        <f>-Assumptions!$AD$26*AA$21</f>
        <v>-3155.454435</v>
      </c>
      <c r="AB25" s="49">
        <f>-Assumptions!$AD$26*AB$21</f>
        <v>-3220.14599</v>
      </c>
      <c r="AC25" s="49">
        <f>-Assumptions!$AD$26*AC$21</f>
        <v>-3220.14599</v>
      </c>
      <c r="AD25" s="49">
        <f>-Assumptions!$AD$26*AD$21</f>
        <v>-3220.14599</v>
      </c>
      <c r="AE25" s="49">
        <f>-Assumptions!$AD$26*AE$21</f>
        <v>-3220.14599</v>
      </c>
      <c r="AF25" s="49">
        <f>-Assumptions!$AD$26*AF$21</f>
        <v>-3220.14599</v>
      </c>
      <c r="AG25" s="49">
        <f>-Assumptions!$AD$26*AG$21</f>
        <v>-3220.14599</v>
      </c>
      <c r="AH25" s="49">
        <f>-Assumptions!$AD$26*AH$21</f>
        <v>-3220.14599</v>
      </c>
      <c r="AI25" s="49">
        <f>-Assumptions!$AD$26*AI$21</f>
        <v>-3220.14599</v>
      </c>
      <c r="AJ25" s="49">
        <f>-Assumptions!$AD$26*AJ$21</f>
        <v>-3220.14599</v>
      </c>
      <c r="AK25" s="49">
        <f>-Assumptions!$AD$26*AK$21</f>
        <v>-3220.14599</v>
      </c>
      <c r="AL25" s="49">
        <f>-Assumptions!$AD$26*AL$21</f>
        <v>-3220.14599</v>
      </c>
      <c r="AM25" s="49">
        <f>-Assumptions!$AD$26*AM$21</f>
        <v>-3220.14599</v>
      </c>
      <c r="AN25" s="49">
        <f>-Assumptions!$AD$26*AN$21</f>
        <v>-3286.178852</v>
      </c>
      <c r="AO25" s="49">
        <f>-Assumptions!$AD$26*AO$21</f>
        <v>-3286.178852</v>
      </c>
      <c r="AP25" s="49">
        <f>-Assumptions!$AD$26*AP$21</f>
        <v>-3286.178852</v>
      </c>
      <c r="AQ25" s="49">
        <f>-Assumptions!$AD$26*AQ$21</f>
        <v>-3286.178852</v>
      </c>
      <c r="AR25" s="49">
        <f>-Assumptions!$AD$26*AR$21</f>
        <v>-3286.178852</v>
      </c>
      <c r="AS25" s="49">
        <f>-Assumptions!$AD$26*AS$21</f>
        <v>-3286.178852</v>
      </c>
      <c r="AT25" s="49">
        <f>-Assumptions!$AD$26*AT$21</f>
        <v>-3286.178852</v>
      </c>
      <c r="AU25" s="49">
        <f>-Assumptions!$AD$26*AU$21</f>
        <v>-3286.178852</v>
      </c>
      <c r="AV25" s="49">
        <f>-Assumptions!$AD$26*AV$21</f>
        <v>-3286.178852</v>
      </c>
      <c r="AW25" s="49">
        <f>-Assumptions!$AD$26*AW$21</f>
        <v>-3286.178852</v>
      </c>
      <c r="AX25" s="49">
        <f>-Assumptions!$AD$26*AX$21</f>
        <v>-3286.178852</v>
      </c>
      <c r="AY25" s="49">
        <f>-Assumptions!$AD$26*AY$21</f>
        <v>-3286.178852</v>
      </c>
      <c r="AZ25" s="49">
        <f>-Assumptions!$AD$26*AZ$21</f>
        <v>-3384.764217</v>
      </c>
      <c r="BA25" s="49">
        <f>-Assumptions!$AD$26*BA$21</f>
        <v>-3384.764217</v>
      </c>
      <c r="BB25" s="49">
        <f>-Assumptions!$AD$26*BB$21</f>
        <v>-3384.764217</v>
      </c>
      <c r="BC25" s="49">
        <f>-Assumptions!$AD$26*BC$21</f>
        <v>-3384.764217</v>
      </c>
      <c r="BD25" s="49">
        <f>-Assumptions!$AD$26*BD$21</f>
        <v>-3384.764217</v>
      </c>
      <c r="BE25" s="49">
        <f>-Assumptions!$AD$26*BE$21</f>
        <v>-3384.764217</v>
      </c>
      <c r="BF25" s="49">
        <f>-Assumptions!$AD$26*BF$21</f>
        <v>-3384.764217</v>
      </c>
      <c r="BG25" s="49">
        <f>-Assumptions!$AD$26*BG$21</f>
        <v>-3384.764217</v>
      </c>
      <c r="BH25" s="49">
        <f>-Assumptions!$AD$26*BH$21</f>
        <v>-3384.764217</v>
      </c>
      <c r="BI25" s="49">
        <f>-Assumptions!$AD$26*BI$21</f>
        <v>-3384.764217</v>
      </c>
      <c r="BJ25" s="49">
        <f>-Assumptions!$AD$26*BJ$21</f>
        <v>-3384.764217</v>
      </c>
      <c r="BK25" s="49">
        <f>-Assumptions!$AD$26*BK$21</f>
        <v>-3384.764217</v>
      </c>
      <c r="BL25" s="49">
        <f>-Assumptions!$AD$26*BL$21</f>
        <v>-3486.307144</v>
      </c>
      <c r="BM25" s="49">
        <f>-Assumptions!$AD$26*BM$21</f>
        <v>-3486.307144</v>
      </c>
      <c r="BN25" s="49">
        <f>-Assumptions!$AD$26*BN$21</f>
        <v>-3486.307144</v>
      </c>
      <c r="BO25" s="49">
        <f>-Assumptions!$AD$26*BO$21</f>
        <v>-3486.307144</v>
      </c>
      <c r="BP25" s="49">
        <f>-Assumptions!$AD$26*BP$21</f>
        <v>-3486.307144</v>
      </c>
      <c r="BQ25" s="49">
        <f>-Assumptions!$AD$26*BQ$21</f>
        <v>-3486.307144</v>
      </c>
      <c r="BR25" s="49">
        <f>-Assumptions!$AD$26*BR$21</f>
        <v>-3486.307144</v>
      </c>
      <c r="BS25" s="49">
        <f>-Assumptions!$AD$26*BS$21</f>
        <v>-3486.307144</v>
      </c>
      <c r="BT25" s="49">
        <f>-Assumptions!$AD$26*BT$21</f>
        <v>-3486.307144</v>
      </c>
      <c r="BU25" s="49">
        <f>-Assumptions!$AD$26*BU$21</f>
        <v>-3486.307144</v>
      </c>
      <c r="BV25" s="49">
        <f>-Assumptions!$AD$26*BV$21</f>
        <v>-3486.307144</v>
      </c>
      <c r="BW25" s="49">
        <f>-Assumptions!$AD$26*BW$21</f>
        <v>-3486.307144</v>
      </c>
      <c r="BX25" s="49">
        <f>-Assumptions!$AD$26*BX$21</f>
        <v>-3590.896358</v>
      </c>
      <c r="BY25" s="49">
        <f>-Assumptions!$AD$26*BY$21</f>
        <v>-3590.896358</v>
      </c>
      <c r="BZ25" s="49">
        <f>-Assumptions!$AD$26*BZ$21</f>
        <v>-3590.896358</v>
      </c>
      <c r="CA25" s="49">
        <f>-Assumptions!$AD$26*CA$21</f>
        <v>-3590.896358</v>
      </c>
      <c r="CB25" s="49">
        <f>-Assumptions!$AD$26*CB$21</f>
        <v>-3590.896358</v>
      </c>
      <c r="CC25" s="49">
        <f>-Assumptions!$AD$26*CC$21</f>
        <v>-3590.896358</v>
      </c>
      <c r="CD25" s="49">
        <f>-Assumptions!$AD$26*CD$21</f>
        <v>-3590.896358</v>
      </c>
      <c r="CE25" s="49">
        <f>-Assumptions!$AD$26*CE$21</f>
        <v>-3590.896358</v>
      </c>
      <c r="CF25" s="49">
        <f>-Assumptions!$AD$26*CF$21</f>
        <v>-3590.896358</v>
      </c>
      <c r="CG25" s="49">
        <f>-Assumptions!$AD$26*CG$21</f>
        <v>-3590.896358</v>
      </c>
      <c r="CH25" s="49">
        <f>-Assumptions!$AD$26*CH$21</f>
        <v>-3590.896358</v>
      </c>
      <c r="CI25" s="49">
        <f>-Assumptions!$AD$26*CI$21</f>
        <v>-3590.896358</v>
      </c>
      <c r="CJ25" s="49">
        <f>-Assumptions!$AD$26*CJ$21</f>
        <v>-3698.623249</v>
      </c>
      <c r="CK25" s="49">
        <f>-Assumptions!$AD$26*CK$21</f>
        <v>-3698.623249</v>
      </c>
      <c r="CL25" s="49">
        <f>-Assumptions!$AD$26*CL$21</f>
        <v>-3698.623249</v>
      </c>
      <c r="CM25" s="49">
        <f>-Assumptions!$AD$26*CM$21</f>
        <v>-3698.623249</v>
      </c>
      <c r="CN25" s="49">
        <f>-Assumptions!$AD$26*CN$21</f>
        <v>-3698.623249</v>
      </c>
      <c r="CO25" s="49">
        <f>-Assumptions!$AD$26*CO$21</f>
        <v>-3698.623249</v>
      </c>
      <c r="CP25" s="49">
        <f>-Assumptions!$AD$26*CP$21</f>
        <v>-3698.623249</v>
      </c>
      <c r="CQ25" s="49">
        <f>-Assumptions!$AD$26*CQ$21</f>
        <v>-3698.623249</v>
      </c>
      <c r="CR25" s="49">
        <f>-Assumptions!$AD$26*CR$21</f>
        <v>-3698.623249</v>
      </c>
      <c r="CS25" s="49">
        <f>-Assumptions!$AD$26*CS$21</f>
        <v>-3698.623249</v>
      </c>
      <c r="CT25" s="49">
        <f>-Assumptions!$AD$26*CT$21</f>
        <v>-3698.623249</v>
      </c>
      <c r="CU25" s="49">
        <f>-Assumptions!$AD$26*CU$21</f>
        <v>-3698.623249</v>
      </c>
      <c r="CV25" s="49">
        <f>-Assumptions!$AD$26*CV$21</f>
        <v>-3809.581946</v>
      </c>
      <c r="CW25" s="49">
        <f>-Assumptions!$AD$26*CW$21</f>
        <v>-3809.581946</v>
      </c>
      <c r="CX25" s="49">
        <f>-Assumptions!$AD$26*CX$21</f>
        <v>-3809.581946</v>
      </c>
      <c r="CY25" s="49">
        <f>-Assumptions!$AD$26*CY$21</f>
        <v>-3809.581946</v>
      </c>
      <c r="CZ25" s="49">
        <f>-Assumptions!$AD$26*CZ$21</f>
        <v>-3809.581946</v>
      </c>
      <c r="DA25" s="49">
        <f>-Assumptions!$AD$26*DA$21</f>
        <v>-3809.581946</v>
      </c>
      <c r="DB25" s="49">
        <f>-Assumptions!$AD$26*DB$21</f>
        <v>-3809.581946</v>
      </c>
      <c r="DC25" s="49">
        <f>-Assumptions!$AD$26*DC$21</f>
        <v>-3809.581946</v>
      </c>
      <c r="DD25" s="49">
        <f>-Assumptions!$AD$26*DD$21</f>
        <v>-3809.581946</v>
      </c>
      <c r="DE25" s="49">
        <f>-Assumptions!$AD$26*DE$21</f>
        <v>-3809.581946</v>
      </c>
      <c r="DF25" s="49">
        <f>-Assumptions!$AD$26*DF$21</f>
        <v>-3809.581946</v>
      </c>
      <c r="DG25" s="49">
        <f>-Assumptions!$AD$26*DG$21</f>
        <v>-3809.581946</v>
      </c>
      <c r="DH25" s="49">
        <f>-Assumptions!$AD$26*DH$21</f>
        <v>-3811.809055</v>
      </c>
      <c r="DI25" s="49">
        <f>-Assumptions!$AD$26*DI$21</f>
        <v>-3811.809055</v>
      </c>
      <c r="DJ25" s="49">
        <f>-Assumptions!$AD$26*DJ$21</f>
        <v>-3811.809055</v>
      </c>
      <c r="DK25" s="49">
        <f>-Assumptions!$AD$26*DK$21</f>
        <v>-3811.809055</v>
      </c>
      <c r="DL25" s="49">
        <f>-Assumptions!$AD$26*DL$21</f>
        <v>-3811.809055</v>
      </c>
      <c r="DM25" s="49">
        <f>-Assumptions!$AD$26*DM$21</f>
        <v>-3811.809055</v>
      </c>
      <c r="DN25" s="49">
        <f>-Assumptions!$AD$26*DN$21</f>
        <v>-3811.809055</v>
      </c>
      <c r="DO25" s="49">
        <f>-Assumptions!$AD$26*DO$21</f>
        <v>-3811.809055</v>
      </c>
      <c r="DP25" s="49">
        <f>-Assumptions!$AD$26*DP$21</f>
        <v>-3811.809055</v>
      </c>
      <c r="DQ25" s="49">
        <f>-Assumptions!$AD$26*DQ$21</f>
        <v>-3811.809055</v>
      </c>
      <c r="DR25" s="49">
        <f>-Assumptions!$AD$26*DR$21</f>
        <v>-3811.809055</v>
      </c>
      <c r="DS25" s="49">
        <f>-Assumptions!$AD$26*DS$21</f>
        <v>-3811.809055</v>
      </c>
      <c r="DT25" s="49">
        <f>-Assumptions!$AD$26*DT$21</f>
        <v>-4041.585487</v>
      </c>
      <c r="DU25" s="49">
        <f>-Assumptions!$AD$26*DU$21</f>
        <v>-4041.585487</v>
      </c>
      <c r="DV25" s="49">
        <f>-Assumptions!$AD$26*DV$21</f>
        <v>-4041.585487</v>
      </c>
      <c r="DW25" s="49">
        <f>-Assumptions!$AD$26*DW$21</f>
        <v>-4041.585487</v>
      </c>
      <c r="DX25" s="49">
        <f>-Assumptions!$AD$26*DX$21</f>
        <v>-4041.585487</v>
      </c>
      <c r="DY25" s="49">
        <f>-Assumptions!$AD$26*DY$21</f>
        <v>-4041.585487</v>
      </c>
      <c r="DZ25" s="49">
        <f>-Assumptions!$AD$26*DZ$21</f>
        <v>-4041.585487</v>
      </c>
      <c r="EA25" s="49">
        <f>-Assumptions!$AD$26*EA$21</f>
        <v>-4041.585487</v>
      </c>
      <c r="EB25" s="49">
        <f>-Assumptions!$AD$26*EB$21</f>
        <v>-4041.585487</v>
      </c>
      <c r="EC25" s="49">
        <f>-Assumptions!$AD$26*EC$21</f>
        <v>-4041.585487</v>
      </c>
      <c r="ED25" s="49">
        <f>-Assumptions!$AD$26*ED$21</f>
        <v>-4041.585487</v>
      </c>
      <c r="EE25" s="49">
        <f>-Assumptions!$AD$26*EE$21</f>
        <v>-4041.585487</v>
      </c>
    </row>
    <row r="26" ht="15.75" customHeight="1">
      <c r="A26" s="1"/>
      <c r="B26" s="1"/>
      <c r="C26" s="1" t="str">
        <f>Assumptions!J27</f>
        <v>Study &amp; Fitness Center Expense</v>
      </c>
      <c r="D26" s="49">
        <f t="array" ref="D26">-(IF(D$2=1,Assumptions!$AF27/12,-(SUMIF($D$2:$EE$2,D$2-1,$D26:$EE26)/12)*(1+XLOOKUP(D$2,Assumptions!$C$94:$M$94,Assumptions!$C$98:$M$98))))</f>
        <v>-180.0955</v>
      </c>
      <c r="E26" s="49">
        <f t="array" ref="E26">-(IF(E$2=1,Assumptions!$AF27/12,-(SUMIF($D$2:$EE$2,E$2-1,$D26:$EE26)/12)*(1+XLOOKUP(E$2,Assumptions!$C$94:$M$94,Assumptions!$C$98:$M$98))))</f>
        <v>-180.0955</v>
      </c>
      <c r="F26" s="49">
        <f t="array" ref="F26">-(IF(F$2=1,Assumptions!$AF27/12,-(SUMIF($D$2:$EE$2,F$2-1,$D26:$EE26)/12)*(1+XLOOKUP(F$2,Assumptions!$C$94:$M$94,Assumptions!$C$98:$M$98))))</f>
        <v>-180.0955</v>
      </c>
      <c r="G26" s="49">
        <f t="array" ref="G26">-(IF(G$2=1,Assumptions!$AF27/12,-(SUMIF($D$2:$EE$2,G$2-1,$D26:$EE26)/12)*(1+XLOOKUP(G$2,Assumptions!$C$94:$M$94,Assumptions!$C$98:$M$98))))</f>
        <v>-180.0955</v>
      </c>
      <c r="H26" s="49">
        <f t="array" ref="H26">-(IF(H$2=1,Assumptions!$AF27/12,-(SUMIF($D$2:$EE$2,H$2-1,$D26:$EE26)/12)*(1+XLOOKUP(H$2,Assumptions!$C$94:$M$94,Assumptions!$C$98:$M$98))))</f>
        <v>-180.0955</v>
      </c>
      <c r="I26" s="49">
        <f t="array" ref="I26">-(IF(I$2=1,Assumptions!$AF27/12,-(SUMIF($D$2:$EE$2,I$2-1,$D26:$EE26)/12)*(1+XLOOKUP(I$2,Assumptions!$C$94:$M$94,Assumptions!$C$98:$M$98))))</f>
        <v>-180.0955</v>
      </c>
      <c r="J26" s="49">
        <f t="array" ref="J26">-(IF(J$2=1,Assumptions!$AF27/12,-(SUMIF($D$2:$EE$2,J$2-1,$D26:$EE26)/12)*(1+XLOOKUP(J$2,Assumptions!$C$94:$M$94,Assumptions!$C$98:$M$98))))</f>
        <v>-180.0955</v>
      </c>
      <c r="K26" s="49">
        <f t="array" ref="K26">-(IF(K$2=1,Assumptions!$AF27/12,-(SUMIF($D$2:$EE$2,K$2-1,$D26:$EE26)/12)*(1+XLOOKUP(K$2,Assumptions!$C$94:$M$94,Assumptions!$C$98:$M$98))))</f>
        <v>-180.0955</v>
      </c>
      <c r="L26" s="49">
        <f t="array" ref="L26">-(IF(L$2=1,Assumptions!$AF27/12,-(SUMIF($D$2:$EE$2,L$2-1,$D26:$EE26)/12)*(1+XLOOKUP(L$2,Assumptions!$C$94:$M$94,Assumptions!$C$98:$M$98))))</f>
        <v>-180.0955</v>
      </c>
      <c r="M26" s="49">
        <f t="array" ref="M26">-(IF(M$2=1,Assumptions!$AF27/12,-(SUMIF($D$2:$EE$2,M$2-1,$D26:$EE26)/12)*(1+XLOOKUP(M$2,Assumptions!$C$94:$M$94,Assumptions!$C$98:$M$98))))</f>
        <v>-180.0955</v>
      </c>
      <c r="N26" s="49">
        <f t="array" ref="N26">-(IF(N$2=1,Assumptions!$AF27/12,-(SUMIF($D$2:$EE$2,N$2-1,$D26:$EE26)/12)*(1+XLOOKUP(N$2,Assumptions!$C$94:$M$94,Assumptions!$C$98:$M$98))))</f>
        <v>-180.0955</v>
      </c>
      <c r="O26" s="49">
        <f t="array" ref="O26">-(IF(O$2=1,Assumptions!$AF27/12,-(SUMIF($D$2:$EE$2,O$2-1,$D26:$EE26)/12)*(1+XLOOKUP(O$2,Assumptions!$C$94:$M$94,Assumptions!$C$98:$M$98))))</f>
        <v>-180.0955</v>
      </c>
      <c r="P26" s="49">
        <f t="array" ref="P26">-(IF(P$2=1,Assumptions!$AF27/12,-(SUMIF($D$2:$EE$2,P$2-1,$D26:$EE26)/12)*(1+XLOOKUP(P$2,Assumptions!$C$94:$M$94,Assumptions!$C$98:$M$98))))</f>
        <v>-185.498365</v>
      </c>
      <c r="Q26" s="49">
        <f t="array" ref="Q26">-(IF(Q$2=1,Assumptions!$AF27/12,-(SUMIF($D$2:$EE$2,Q$2-1,$D26:$EE26)/12)*(1+XLOOKUP(Q$2,Assumptions!$C$94:$M$94,Assumptions!$C$98:$M$98))))</f>
        <v>-185.498365</v>
      </c>
      <c r="R26" s="49">
        <f t="array" ref="R26">-(IF(R$2=1,Assumptions!$AF27/12,-(SUMIF($D$2:$EE$2,R$2-1,$D26:$EE26)/12)*(1+XLOOKUP(R$2,Assumptions!$C$94:$M$94,Assumptions!$C$98:$M$98))))</f>
        <v>-185.498365</v>
      </c>
      <c r="S26" s="49">
        <f t="array" ref="S26">-(IF(S$2=1,Assumptions!$AF27/12,-(SUMIF($D$2:$EE$2,S$2-1,$D26:$EE26)/12)*(1+XLOOKUP(S$2,Assumptions!$C$94:$M$94,Assumptions!$C$98:$M$98))))</f>
        <v>-185.498365</v>
      </c>
      <c r="T26" s="49">
        <f t="array" ref="T26">-(IF(T$2=1,Assumptions!$AF27/12,-(SUMIF($D$2:$EE$2,T$2-1,$D26:$EE26)/12)*(1+XLOOKUP(T$2,Assumptions!$C$94:$M$94,Assumptions!$C$98:$M$98))))</f>
        <v>-185.498365</v>
      </c>
      <c r="U26" s="49">
        <f t="array" ref="U26">-(IF(U$2=1,Assumptions!$AF27/12,-(SUMIF($D$2:$EE$2,U$2-1,$D26:$EE26)/12)*(1+XLOOKUP(U$2,Assumptions!$C$94:$M$94,Assumptions!$C$98:$M$98))))</f>
        <v>-185.498365</v>
      </c>
      <c r="V26" s="49">
        <f t="array" ref="V26">-(IF(V$2=1,Assumptions!$AF27/12,-(SUMIF($D$2:$EE$2,V$2-1,$D26:$EE26)/12)*(1+XLOOKUP(V$2,Assumptions!$C$94:$M$94,Assumptions!$C$98:$M$98))))</f>
        <v>-185.498365</v>
      </c>
      <c r="W26" s="49">
        <f t="array" ref="W26">-(IF(W$2=1,Assumptions!$AF27/12,-(SUMIF($D$2:$EE$2,W$2-1,$D26:$EE26)/12)*(1+XLOOKUP(W$2,Assumptions!$C$94:$M$94,Assumptions!$C$98:$M$98))))</f>
        <v>-185.498365</v>
      </c>
      <c r="X26" s="49">
        <f t="array" ref="X26">-(IF(X$2=1,Assumptions!$AF27/12,-(SUMIF($D$2:$EE$2,X$2-1,$D26:$EE26)/12)*(1+XLOOKUP(X$2,Assumptions!$C$94:$M$94,Assumptions!$C$98:$M$98))))</f>
        <v>-185.498365</v>
      </c>
      <c r="Y26" s="49">
        <f t="array" ref="Y26">-(IF(Y$2=1,Assumptions!$AF27/12,-(SUMIF($D$2:$EE$2,Y$2-1,$D26:$EE26)/12)*(1+XLOOKUP(Y$2,Assumptions!$C$94:$M$94,Assumptions!$C$98:$M$98))))</f>
        <v>-185.498365</v>
      </c>
      <c r="Z26" s="49">
        <f t="array" ref="Z26">-(IF(Z$2=1,Assumptions!$AF27/12,-(SUMIF($D$2:$EE$2,Z$2-1,$D26:$EE26)/12)*(1+XLOOKUP(Z$2,Assumptions!$C$94:$M$94,Assumptions!$C$98:$M$98))))</f>
        <v>-185.498365</v>
      </c>
      <c r="AA26" s="49">
        <f t="array" ref="AA26">-(IF(AA$2=1,Assumptions!$AF27/12,-(SUMIF($D$2:$EE$2,AA$2-1,$D26:$EE26)/12)*(1+XLOOKUP(AA$2,Assumptions!$C$94:$M$94,Assumptions!$C$98:$M$98))))</f>
        <v>-185.498365</v>
      </c>
      <c r="AB26" s="49">
        <f t="array" ref="AB26">-(IF(AB$2=1,Assumptions!$AF27/12,-(SUMIF($D$2:$EE$2,AB$2-1,$D26:$EE26)/12)*(1+XLOOKUP(AB$2,Assumptions!$C$94:$M$94,Assumptions!$C$98:$M$98))))</f>
        <v>-191.063316</v>
      </c>
      <c r="AC26" s="49">
        <f t="array" ref="AC26">-(IF(AC$2=1,Assumptions!$AF27/12,-(SUMIF($D$2:$EE$2,AC$2-1,$D26:$EE26)/12)*(1+XLOOKUP(AC$2,Assumptions!$C$94:$M$94,Assumptions!$C$98:$M$98))))</f>
        <v>-191.063316</v>
      </c>
      <c r="AD26" s="49">
        <f t="array" ref="AD26">-(IF(AD$2=1,Assumptions!$AF27/12,-(SUMIF($D$2:$EE$2,AD$2-1,$D26:$EE26)/12)*(1+XLOOKUP(AD$2,Assumptions!$C$94:$M$94,Assumptions!$C$98:$M$98))))</f>
        <v>-191.063316</v>
      </c>
      <c r="AE26" s="49">
        <f t="array" ref="AE26">-(IF(AE$2=1,Assumptions!$AF27/12,-(SUMIF($D$2:$EE$2,AE$2-1,$D26:$EE26)/12)*(1+XLOOKUP(AE$2,Assumptions!$C$94:$M$94,Assumptions!$C$98:$M$98))))</f>
        <v>-191.063316</v>
      </c>
      <c r="AF26" s="49">
        <f t="array" ref="AF26">-(IF(AF$2=1,Assumptions!$AF27/12,-(SUMIF($D$2:$EE$2,AF$2-1,$D26:$EE26)/12)*(1+XLOOKUP(AF$2,Assumptions!$C$94:$M$94,Assumptions!$C$98:$M$98))))</f>
        <v>-191.063316</v>
      </c>
      <c r="AG26" s="49">
        <f t="array" ref="AG26">-(IF(AG$2=1,Assumptions!$AF27/12,-(SUMIF($D$2:$EE$2,AG$2-1,$D26:$EE26)/12)*(1+XLOOKUP(AG$2,Assumptions!$C$94:$M$94,Assumptions!$C$98:$M$98))))</f>
        <v>-191.063316</v>
      </c>
      <c r="AH26" s="49">
        <f t="array" ref="AH26">-(IF(AH$2=1,Assumptions!$AF27/12,-(SUMIF($D$2:$EE$2,AH$2-1,$D26:$EE26)/12)*(1+XLOOKUP(AH$2,Assumptions!$C$94:$M$94,Assumptions!$C$98:$M$98))))</f>
        <v>-191.063316</v>
      </c>
      <c r="AI26" s="49">
        <f t="array" ref="AI26">-(IF(AI$2=1,Assumptions!$AF27/12,-(SUMIF($D$2:$EE$2,AI$2-1,$D26:$EE26)/12)*(1+XLOOKUP(AI$2,Assumptions!$C$94:$M$94,Assumptions!$C$98:$M$98))))</f>
        <v>-191.063316</v>
      </c>
      <c r="AJ26" s="49">
        <f t="array" ref="AJ26">-(IF(AJ$2=1,Assumptions!$AF27/12,-(SUMIF($D$2:$EE$2,AJ$2-1,$D26:$EE26)/12)*(1+XLOOKUP(AJ$2,Assumptions!$C$94:$M$94,Assumptions!$C$98:$M$98))))</f>
        <v>-191.063316</v>
      </c>
      <c r="AK26" s="49">
        <f t="array" ref="AK26">-(IF(AK$2=1,Assumptions!$AF27/12,-(SUMIF($D$2:$EE$2,AK$2-1,$D26:$EE26)/12)*(1+XLOOKUP(AK$2,Assumptions!$C$94:$M$94,Assumptions!$C$98:$M$98))))</f>
        <v>-191.063316</v>
      </c>
      <c r="AL26" s="49">
        <f t="array" ref="AL26">-(IF(AL$2=1,Assumptions!$AF27/12,-(SUMIF($D$2:$EE$2,AL$2-1,$D26:$EE26)/12)*(1+XLOOKUP(AL$2,Assumptions!$C$94:$M$94,Assumptions!$C$98:$M$98))))</f>
        <v>-191.063316</v>
      </c>
      <c r="AM26" s="49">
        <f t="array" ref="AM26">-(IF(AM$2=1,Assumptions!$AF27/12,-(SUMIF($D$2:$EE$2,AM$2-1,$D26:$EE26)/12)*(1+XLOOKUP(AM$2,Assumptions!$C$94:$M$94,Assumptions!$C$98:$M$98))))</f>
        <v>-191.063316</v>
      </c>
      <c r="AN26" s="49">
        <f t="array" ref="AN26">-(IF(AN$2=1,Assumptions!$AF27/12,-(SUMIF($D$2:$EE$2,AN$2-1,$D26:$EE26)/12)*(1+XLOOKUP(AN$2,Assumptions!$C$94:$M$94,Assumptions!$C$98:$M$98))))</f>
        <v>-196.7952154</v>
      </c>
      <c r="AO26" s="49">
        <f t="array" ref="AO26">-(IF(AO$2=1,Assumptions!$AF27/12,-(SUMIF($D$2:$EE$2,AO$2-1,$D26:$EE26)/12)*(1+XLOOKUP(AO$2,Assumptions!$C$94:$M$94,Assumptions!$C$98:$M$98))))</f>
        <v>-196.7952154</v>
      </c>
      <c r="AP26" s="49">
        <f t="array" ref="AP26">-(IF(AP$2=1,Assumptions!$AF27/12,-(SUMIF($D$2:$EE$2,AP$2-1,$D26:$EE26)/12)*(1+XLOOKUP(AP$2,Assumptions!$C$94:$M$94,Assumptions!$C$98:$M$98))))</f>
        <v>-196.7952154</v>
      </c>
      <c r="AQ26" s="49">
        <f t="array" ref="AQ26">-(IF(AQ$2=1,Assumptions!$AF27/12,-(SUMIF($D$2:$EE$2,AQ$2-1,$D26:$EE26)/12)*(1+XLOOKUP(AQ$2,Assumptions!$C$94:$M$94,Assumptions!$C$98:$M$98))))</f>
        <v>-196.7952154</v>
      </c>
      <c r="AR26" s="49">
        <f t="array" ref="AR26">-(IF(AR$2=1,Assumptions!$AF27/12,-(SUMIF($D$2:$EE$2,AR$2-1,$D26:$EE26)/12)*(1+XLOOKUP(AR$2,Assumptions!$C$94:$M$94,Assumptions!$C$98:$M$98))))</f>
        <v>-196.7952154</v>
      </c>
      <c r="AS26" s="49">
        <f t="array" ref="AS26">-(IF(AS$2=1,Assumptions!$AF27/12,-(SUMIF($D$2:$EE$2,AS$2-1,$D26:$EE26)/12)*(1+XLOOKUP(AS$2,Assumptions!$C$94:$M$94,Assumptions!$C$98:$M$98))))</f>
        <v>-196.7952154</v>
      </c>
      <c r="AT26" s="49">
        <f t="array" ref="AT26">-(IF(AT$2=1,Assumptions!$AF27/12,-(SUMIF($D$2:$EE$2,AT$2-1,$D26:$EE26)/12)*(1+XLOOKUP(AT$2,Assumptions!$C$94:$M$94,Assumptions!$C$98:$M$98))))</f>
        <v>-196.7952154</v>
      </c>
      <c r="AU26" s="49">
        <f t="array" ref="AU26">-(IF(AU$2=1,Assumptions!$AF27/12,-(SUMIF($D$2:$EE$2,AU$2-1,$D26:$EE26)/12)*(1+XLOOKUP(AU$2,Assumptions!$C$94:$M$94,Assumptions!$C$98:$M$98))))</f>
        <v>-196.7952154</v>
      </c>
      <c r="AV26" s="49">
        <f t="array" ref="AV26">-(IF(AV$2=1,Assumptions!$AF27/12,-(SUMIF($D$2:$EE$2,AV$2-1,$D26:$EE26)/12)*(1+XLOOKUP(AV$2,Assumptions!$C$94:$M$94,Assumptions!$C$98:$M$98))))</f>
        <v>-196.7952154</v>
      </c>
      <c r="AW26" s="49">
        <f t="array" ref="AW26">-(IF(AW$2=1,Assumptions!$AF27/12,-(SUMIF($D$2:$EE$2,AW$2-1,$D26:$EE26)/12)*(1+XLOOKUP(AW$2,Assumptions!$C$94:$M$94,Assumptions!$C$98:$M$98))))</f>
        <v>-196.7952154</v>
      </c>
      <c r="AX26" s="49">
        <f t="array" ref="AX26">-(IF(AX$2=1,Assumptions!$AF27/12,-(SUMIF($D$2:$EE$2,AX$2-1,$D26:$EE26)/12)*(1+XLOOKUP(AX$2,Assumptions!$C$94:$M$94,Assumptions!$C$98:$M$98))))</f>
        <v>-196.7952154</v>
      </c>
      <c r="AY26" s="49">
        <f t="array" ref="AY26">-(IF(AY$2=1,Assumptions!$AF27/12,-(SUMIF($D$2:$EE$2,AY$2-1,$D26:$EE26)/12)*(1+XLOOKUP(AY$2,Assumptions!$C$94:$M$94,Assumptions!$C$98:$M$98))))</f>
        <v>-196.7952154</v>
      </c>
      <c r="AZ26" s="49">
        <f t="array" ref="AZ26">-(IF(AZ$2=1,Assumptions!$AF27/12,-(SUMIF($D$2:$EE$2,AZ$2-1,$D26:$EE26)/12)*(1+XLOOKUP(AZ$2,Assumptions!$C$94:$M$94,Assumptions!$C$98:$M$98))))</f>
        <v>-202.6990719</v>
      </c>
      <c r="BA26" s="49">
        <f t="array" ref="BA26">-(IF(BA$2=1,Assumptions!$AF27/12,-(SUMIF($D$2:$EE$2,BA$2-1,$D26:$EE26)/12)*(1+XLOOKUP(BA$2,Assumptions!$C$94:$M$94,Assumptions!$C$98:$M$98))))</f>
        <v>-202.6990719</v>
      </c>
      <c r="BB26" s="49">
        <f t="array" ref="BB26">-(IF(BB$2=1,Assumptions!$AF27/12,-(SUMIF($D$2:$EE$2,BB$2-1,$D26:$EE26)/12)*(1+XLOOKUP(BB$2,Assumptions!$C$94:$M$94,Assumptions!$C$98:$M$98))))</f>
        <v>-202.6990719</v>
      </c>
      <c r="BC26" s="49">
        <f t="array" ref="BC26">-(IF(BC$2=1,Assumptions!$AF27/12,-(SUMIF($D$2:$EE$2,BC$2-1,$D26:$EE26)/12)*(1+XLOOKUP(BC$2,Assumptions!$C$94:$M$94,Assumptions!$C$98:$M$98))))</f>
        <v>-202.6990719</v>
      </c>
      <c r="BD26" s="49">
        <f t="array" ref="BD26">-(IF(BD$2=1,Assumptions!$AF27/12,-(SUMIF($D$2:$EE$2,BD$2-1,$D26:$EE26)/12)*(1+XLOOKUP(BD$2,Assumptions!$C$94:$M$94,Assumptions!$C$98:$M$98))))</f>
        <v>-202.6990719</v>
      </c>
      <c r="BE26" s="49">
        <f t="array" ref="BE26">-(IF(BE$2=1,Assumptions!$AF27/12,-(SUMIF($D$2:$EE$2,BE$2-1,$D26:$EE26)/12)*(1+XLOOKUP(BE$2,Assumptions!$C$94:$M$94,Assumptions!$C$98:$M$98))))</f>
        <v>-202.6990719</v>
      </c>
      <c r="BF26" s="49">
        <f t="array" ref="BF26">-(IF(BF$2=1,Assumptions!$AF27/12,-(SUMIF($D$2:$EE$2,BF$2-1,$D26:$EE26)/12)*(1+XLOOKUP(BF$2,Assumptions!$C$94:$M$94,Assumptions!$C$98:$M$98))))</f>
        <v>-202.6990719</v>
      </c>
      <c r="BG26" s="49">
        <f t="array" ref="BG26">-(IF(BG$2=1,Assumptions!$AF27/12,-(SUMIF($D$2:$EE$2,BG$2-1,$D26:$EE26)/12)*(1+XLOOKUP(BG$2,Assumptions!$C$94:$M$94,Assumptions!$C$98:$M$98))))</f>
        <v>-202.6990719</v>
      </c>
      <c r="BH26" s="49">
        <f t="array" ref="BH26">-(IF(BH$2=1,Assumptions!$AF27/12,-(SUMIF($D$2:$EE$2,BH$2-1,$D26:$EE26)/12)*(1+XLOOKUP(BH$2,Assumptions!$C$94:$M$94,Assumptions!$C$98:$M$98))))</f>
        <v>-202.6990719</v>
      </c>
      <c r="BI26" s="49">
        <f t="array" ref="BI26">-(IF(BI$2=1,Assumptions!$AF27/12,-(SUMIF($D$2:$EE$2,BI$2-1,$D26:$EE26)/12)*(1+XLOOKUP(BI$2,Assumptions!$C$94:$M$94,Assumptions!$C$98:$M$98))))</f>
        <v>-202.6990719</v>
      </c>
      <c r="BJ26" s="49">
        <f t="array" ref="BJ26">-(IF(BJ$2=1,Assumptions!$AF27/12,-(SUMIF($D$2:$EE$2,BJ$2-1,$D26:$EE26)/12)*(1+XLOOKUP(BJ$2,Assumptions!$C$94:$M$94,Assumptions!$C$98:$M$98))))</f>
        <v>-202.6990719</v>
      </c>
      <c r="BK26" s="49">
        <f t="array" ref="BK26">-(IF(BK$2=1,Assumptions!$AF27/12,-(SUMIF($D$2:$EE$2,BK$2-1,$D26:$EE26)/12)*(1+XLOOKUP(BK$2,Assumptions!$C$94:$M$94,Assumptions!$C$98:$M$98))))</f>
        <v>-202.6990719</v>
      </c>
      <c r="BL26" s="49">
        <f t="array" ref="BL26">-(IF(BL$2=1,Assumptions!$AF27/12,-(SUMIF($D$2:$EE$2,BL$2-1,$D26:$EE26)/12)*(1+XLOOKUP(BL$2,Assumptions!$C$94:$M$94,Assumptions!$C$98:$M$98))))</f>
        <v>-208.780044</v>
      </c>
      <c r="BM26" s="49">
        <f t="array" ref="BM26">-(IF(BM$2=1,Assumptions!$AF27/12,-(SUMIF($D$2:$EE$2,BM$2-1,$D26:$EE26)/12)*(1+XLOOKUP(BM$2,Assumptions!$C$94:$M$94,Assumptions!$C$98:$M$98))))</f>
        <v>-208.780044</v>
      </c>
      <c r="BN26" s="49">
        <f t="array" ref="BN26">-(IF(BN$2=1,Assumptions!$AF27/12,-(SUMIF($D$2:$EE$2,BN$2-1,$D26:$EE26)/12)*(1+XLOOKUP(BN$2,Assumptions!$C$94:$M$94,Assumptions!$C$98:$M$98))))</f>
        <v>-208.780044</v>
      </c>
      <c r="BO26" s="49">
        <f t="array" ref="BO26">-(IF(BO$2=1,Assumptions!$AF27/12,-(SUMIF($D$2:$EE$2,BO$2-1,$D26:$EE26)/12)*(1+XLOOKUP(BO$2,Assumptions!$C$94:$M$94,Assumptions!$C$98:$M$98))))</f>
        <v>-208.780044</v>
      </c>
      <c r="BP26" s="49">
        <f t="array" ref="BP26">-(IF(BP$2=1,Assumptions!$AF27/12,-(SUMIF($D$2:$EE$2,BP$2-1,$D26:$EE26)/12)*(1+XLOOKUP(BP$2,Assumptions!$C$94:$M$94,Assumptions!$C$98:$M$98))))</f>
        <v>-208.780044</v>
      </c>
      <c r="BQ26" s="49">
        <f t="array" ref="BQ26">-(IF(BQ$2=1,Assumptions!$AF27/12,-(SUMIF($D$2:$EE$2,BQ$2-1,$D26:$EE26)/12)*(1+XLOOKUP(BQ$2,Assumptions!$C$94:$M$94,Assumptions!$C$98:$M$98))))</f>
        <v>-208.780044</v>
      </c>
      <c r="BR26" s="49">
        <f t="array" ref="BR26">-(IF(BR$2=1,Assumptions!$AF27/12,-(SUMIF($D$2:$EE$2,BR$2-1,$D26:$EE26)/12)*(1+XLOOKUP(BR$2,Assumptions!$C$94:$M$94,Assumptions!$C$98:$M$98))))</f>
        <v>-208.780044</v>
      </c>
      <c r="BS26" s="49">
        <f t="array" ref="BS26">-(IF(BS$2=1,Assumptions!$AF27/12,-(SUMIF($D$2:$EE$2,BS$2-1,$D26:$EE26)/12)*(1+XLOOKUP(BS$2,Assumptions!$C$94:$M$94,Assumptions!$C$98:$M$98))))</f>
        <v>-208.780044</v>
      </c>
      <c r="BT26" s="49">
        <f t="array" ref="BT26">-(IF(BT$2=1,Assumptions!$AF27/12,-(SUMIF($D$2:$EE$2,BT$2-1,$D26:$EE26)/12)*(1+XLOOKUP(BT$2,Assumptions!$C$94:$M$94,Assumptions!$C$98:$M$98))))</f>
        <v>-208.780044</v>
      </c>
      <c r="BU26" s="49">
        <f t="array" ref="BU26">-(IF(BU$2=1,Assumptions!$AF27/12,-(SUMIF($D$2:$EE$2,BU$2-1,$D26:$EE26)/12)*(1+XLOOKUP(BU$2,Assumptions!$C$94:$M$94,Assumptions!$C$98:$M$98))))</f>
        <v>-208.780044</v>
      </c>
      <c r="BV26" s="49">
        <f t="array" ref="BV26">-(IF(BV$2=1,Assumptions!$AF27/12,-(SUMIF($D$2:$EE$2,BV$2-1,$D26:$EE26)/12)*(1+XLOOKUP(BV$2,Assumptions!$C$94:$M$94,Assumptions!$C$98:$M$98))))</f>
        <v>-208.780044</v>
      </c>
      <c r="BW26" s="49">
        <f t="array" ref="BW26">-(IF(BW$2=1,Assumptions!$AF27/12,-(SUMIF($D$2:$EE$2,BW$2-1,$D26:$EE26)/12)*(1+XLOOKUP(BW$2,Assumptions!$C$94:$M$94,Assumptions!$C$98:$M$98))))</f>
        <v>-208.780044</v>
      </c>
      <c r="BX26" s="49">
        <f t="array" ref="BX26">-(IF(BX$2=1,Assumptions!$AF27/12,-(SUMIF($D$2:$EE$2,BX$2-1,$D26:$EE26)/12)*(1+XLOOKUP(BX$2,Assumptions!$C$94:$M$94,Assumptions!$C$98:$M$98))))</f>
        <v>-215.0434454</v>
      </c>
      <c r="BY26" s="49">
        <f t="array" ref="BY26">-(IF(BY$2=1,Assumptions!$AF27/12,-(SUMIF($D$2:$EE$2,BY$2-1,$D26:$EE26)/12)*(1+XLOOKUP(BY$2,Assumptions!$C$94:$M$94,Assumptions!$C$98:$M$98))))</f>
        <v>-215.0434454</v>
      </c>
      <c r="BZ26" s="49">
        <f t="array" ref="BZ26">-(IF(BZ$2=1,Assumptions!$AF27/12,-(SUMIF($D$2:$EE$2,BZ$2-1,$D26:$EE26)/12)*(1+XLOOKUP(BZ$2,Assumptions!$C$94:$M$94,Assumptions!$C$98:$M$98))))</f>
        <v>-215.0434454</v>
      </c>
      <c r="CA26" s="49">
        <f t="array" ref="CA26">-(IF(CA$2=1,Assumptions!$AF27/12,-(SUMIF($D$2:$EE$2,CA$2-1,$D26:$EE26)/12)*(1+XLOOKUP(CA$2,Assumptions!$C$94:$M$94,Assumptions!$C$98:$M$98))))</f>
        <v>-215.0434454</v>
      </c>
      <c r="CB26" s="49">
        <f t="array" ref="CB26">-(IF(CB$2=1,Assumptions!$AF27/12,-(SUMIF($D$2:$EE$2,CB$2-1,$D26:$EE26)/12)*(1+XLOOKUP(CB$2,Assumptions!$C$94:$M$94,Assumptions!$C$98:$M$98))))</f>
        <v>-215.0434454</v>
      </c>
      <c r="CC26" s="49">
        <f t="array" ref="CC26">-(IF(CC$2=1,Assumptions!$AF27/12,-(SUMIF($D$2:$EE$2,CC$2-1,$D26:$EE26)/12)*(1+XLOOKUP(CC$2,Assumptions!$C$94:$M$94,Assumptions!$C$98:$M$98))))</f>
        <v>-215.0434454</v>
      </c>
      <c r="CD26" s="49">
        <f t="array" ref="CD26">-(IF(CD$2=1,Assumptions!$AF27/12,-(SUMIF($D$2:$EE$2,CD$2-1,$D26:$EE26)/12)*(1+XLOOKUP(CD$2,Assumptions!$C$94:$M$94,Assumptions!$C$98:$M$98))))</f>
        <v>-215.0434454</v>
      </c>
      <c r="CE26" s="49">
        <f t="array" ref="CE26">-(IF(CE$2=1,Assumptions!$AF27/12,-(SUMIF($D$2:$EE$2,CE$2-1,$D26:$EE26)/12)*(1+XLOOKUP(CE$2,Assumptions!$C$94:$M$94,Assumptions!$C$98:$M$98))))</f>
        <v>-215.0434454</v>
      </c>
      <c r="CF26" s="49">
        <f t="array" ref="CF26">-(IF(CF$2=1,Assumptions!$AF27/12,-(SUMIF($D$2:$EE$2,CF$2-1,$D26:$EE26)/12)*(1+XLOOKUP(CF$2,Assumptions!$C$94:$M$94,Assumptions!$C$98:$M$98))))</f>
        <v>-215.0434454</v>
      </c>
      <c r="CG26" s="49">
        <f t="array" ref="CG26">-(IF(CG$2=1,Assumptions!$AF27/12,-(SUMIF($D$2:$EE$2,CG$2-1,$D26:$EE26)/12)*(1+XLOOKUP(CG$2,Assumptions!$C$94:$M$94,Assumptions!$C$98:$M$98))))</f>
        <v>-215.0434454</v>
      </c>
      <c r="CH26" s="49">
        <f t="array" ref="CH26">-(IF(CH$2=1,Assumptions!$AF27/12,-(SUMIF($D$2:$EE$2,CH$2-1,$D26:$EE26)/12)*(1+XLOOKUP(CH$2,Assumptions!$C$94:$M$94,Assumptions!$C$98:$M$98))))</f>
        <v>-215.0434454</v>
      </c>
      <c r="CI26" s="49">
        <f t="array" ref="CI26">-(IF(CI$2=1,Assumptions!$AF27/12,-(SUMIF($D$2:$EE$2,CI$2-1,$D26:$EE26)/12)*(1+XLOOKUP(CI$2,Assumptions!$C$94:$M$94,Assumptions!$C$98:$M$98))))</f>
        <v>-215.0434454</v>
      </c>
      <c r="CJ26" s="49">
        <f t="array" ref="CJ26">-(IF(CJ$2=1,Assumptions!$AF27/12,-(SUMIF($D$2:$EE$2,CJ$2-1,$D26:$EE26)/12)*(1+XLOOKUP(CJ$2,Assumptions!$C$94:$M$94,Assumptions!$C$98:$M$98))))</f>
        <v>-221.4947487</v>
      </c>
      <c r="CK26" s="49">
        <f t="array" ref="CK26">-(IF(CK$2=1,Assumptions!$AF27/12,-(SUMIF($D$2:$EE$2,CK$2-1,$D26:$EE26)/12)*(1+XLOOKUP(CK$2,Assumptions!$C$94:$M$94,Assumptions!$C$98:$M$98))))</f>
        <v>-221.4947487</v>
      </c>
      <c r="CL26" s="49">
        <f t="array" ref="CL26">-(IF(CL$2=1,Assumptions!$AF27/12,-(SUMIF($D$2:$EE$2,CL$2-1,$D26:$EE26)/12)*(1+XLOOKUP(CL$2,Assumptions!$C$94:$M$94,Assumptions!$C$98:$M$98))))</f>
        <v>-221.4947487</v>
      </c>
      <c r="CM26" s="49">
        <f t="array" ref="CM26">-(IF(CM$2=1,Assumptions!$AF27/12,-(SUMIF($D$2:$EE$2,CM$2-1,$D26:$EE26)/12)*(1+XLOOKUP(CM$2,Assumptions!$C$94:$M$94,Assumptions!$C$98:$M$98))))</f>
        <v>-221.4947487</v>
      </c>
      <c r="CN26" s="49">
        <f t="array" ref="CN26">-(IF(CN$2=1,Assumptions!$AF27/12,-(SUMIF($D$2:$EE$2,CN$2-1,$D26:$EE26)/12)*(1+XLOOKUP(CN$2,Assumptions!$C$94:$M$94,Assumptions!$C$98:$M$98))))</f>
        <v>-221.4947487</v>
      </c>
      <c r="CO26" s="49">
        <f t="array" ref="CO26">-(IF(CO$2=1,Assumptions!$AF27/12,-(SUMIF($D$2:$EE$2,CO$2-1,$D26:$EE26)/12)*(1+XLOOKUP(CO$2,Assumptions!$C$94:$M$94,Assumptions!$C$98:$M$98))))</f>
        <v>-221.4947487</v>
      </c>
      <c r="CP26" s="49">
        <f t="array" ref="CP26">-(IF(CP$2=1,Assumptions!$AF27/12,-(SUMIF($D$2:$EE$2,CP$2-1,$D26:$EE26)/12)*(1+XLOOKUP(CP$2,Assumptions!$C$94:$M$94,Assumptions!$C$98:$M$98))))</f>
        <v>-221.4947487</v>
      </c>
      <c r="CQ26" s="49">
        <f t="array" ref="CQ26">-(IF(CQ$2=1,Assumptions!$AF27/12,-(SUMIF($D$2:$EE$2,CQ$2-1,$D26:$EE26)/12)*(1+XLOOKUP(CQ$2,Assumptions!$C$94:$M$94,Assumptions!$C$98:$M$98))))</f>
        <v>-221.4947487</v>
      </c>
      <c r="CR26" s="49">
        <f t="array" ref="CR26">-(IF(CR$2=1,Assumptions!$AF27/12,-(SUMIF($D$2:$EE$2,CR$2-1,$D26:$EE26)/12)*(1+XLOOKUP(CR$2,Assumptions!$C$94:$M$94,Assumptions!$C$98:$M$98))))</f>
        <v>-221.4947487</v>
      </c>
      <c r="CS26" s="49">
        <f t="array" ref="CS26">-(IF(CS$2=1,Assumptions!$AF27/12,-(SUMIF($D$2:$EE$2,CS$2-1,$D26:$EE26)/12)*(1+XLOOKUP(CS$2,Assumptions!$C$94:$M$94,Assumptions!$C$98:$M$98))))</f>
        <v>-221.4947487</v>
      </c>
      <c r="CT26" s="49">
        <f t="array" ref="CT26">-(IF(CT$2=1,Assumptions!$AF27/12,-(SUMIF($D$2:$EE$2,CT$2-1,$D26:$EE26)/12)*(1+XLOOKUP(CT$2,Assumptions!$C$94:$M$94,Assumptions!$C$98:$M$98))))</f>
        <v>-221.4947487</v>
      </c>
      <c r="CU26" s="49">
        <f t="array" ref="CU26">-(IF(CU$2=1,Assumptions!$AF27/12,-(SUMIF($D$2:$EE$2,CU$2-1,$D26:$EE26)/12)*(1+XLOOKUP(CU$2,Assumptions!$C$94:$M$94,Assumptions!$C$98:$M$98))))</f>
        <v>-221.4947487</v>
      </c>
      <c r="CV26" s="49">
        <f t="array" ref="CV26">-(IF(CV$2=1,Assumptions!$AF27/12,-(SUMIF($D$2:$EE$2,CV$2-1,$D26:$EE26)/12)*(1+XLOOKUP(CV$2,Assumptions!$C$94:$M$94,Assumptions!$C$98:$M$98))))</f>
        <v>-228.1395912</v>
      </c>
      <c r="CW26" s="49">
        <f t="array" ref="CW26">-(IF(CW$2=1,Assumptions!$AF27/12,-(SUMIF($D$2:$EE$2,CW$2-1,$D26:$EE26)/12)*(1+XLOOKUP(CW$2,Assumptions!$C$94:$M$94,Assumptions!$C$98:$M$98))))</f>
        <v>-228.1395912</v>
      </c>
      <c r="CX26" s="49">
        <f t="array" ref="CX26">-(IF(CX$2=1,Assumptions!$AF27/12,-(SUMIF($D$2:$EE$2,CX$2-1,$D26:$EE26)/12)*(1+XLOOKUP(CX$2,Assumptions!$C$94:$M$94,Assumptions!$C$98:$M$98))))</f>
        <v>-228.1395912</v>
      </c>
      <c r="CY26" s="49">
        <f t="array" ref="CY26">-(IF(CY$2=1,Assumptions!$AF27/12,-(SUMIF($D$2:$EE$2,CY$2-1,$D26:$EE26)/12)*(1+XLOOKUP(CY$2,Assumptions!$C$94:$M$94,Assumptions!$C$98:$M$98))))</f>
        <v>-228.1395912</v>
      </c>
      <c r="CZ26" s="49">
        <f t="array" ref="CZ26">-(IF(CZ$2=1,Assumptions!$AF27/12,-(SUMIF($D$2:$EE$2,CZ$2-1,$D26:$EE26)/12)*(1+XLOOKUP(CZ$2,Assumptions!$C$94:$M$94,Assumptions!$C$98:$M$98))))</f>
        <v>-228.1395912</v>
      </c>
      <c r="DA26" s="49">
        <f t="array" ref="DA26">-(IF(DA$2=1,Assumptions!$AF27/12,-(SUMIF($D$2:$EE$2,DA$2-1,$D26:$EE26)/12)*(1+XLOOKUP(DA$2,Assumptions!$C$94:$M$94,Assumptions!$C$98:$M$98))))</f>
        <v>-228.1395912</v>
      </c>
      <c r="DB26" s="49">
        <f t="array" ref="DB26">-(IF(DB$2=1,Assumptions!$AF27/12,-(SUMIF($D$2:$EE$2,DB$2-1,$D26:$EE26)/12)*(1+XLOOKUP(DB$2,Assumptions!$C$94:$M$94,Assumptions!$C$98:$M$98))))</f>
        <v>-228.1395912</v>
      </c>
      <c r="DC26" s="49">
        <f t="array" ref="DC26">-(IF(DC$2=1,Assumptions!$AF27/12,-(SUMIF($D$2:$EE$2,DC$2-1,$D26:$EE26)/12)*(1+XLOOKUP(DC$2,Assumptions!$C$94:$M$94,Assumptions!$C$98:$M$98))))</f>
        <v>-228.1395912</v>
      </c>
      <c r="DD26" s="49">
        <f t="array" ref="DD26">-(IF(DD$2=1,Assumptions!$AF27/12,-(SUMIF($D$2:$EE$2,DD$2-1,$D26:$EE26)/12)*(1+XLOOKUP(DD$2,Assumptions!$C$94:$M$94,Assumptions!$C$98:$M$98))))</f>
        <v>-228.1395912</v>
      </c>
      <c r="DE26" s="49">
        <f t="array" ref="DE26">-(IF(DE$2=1,Assumptions!$AF27/12,-(SUMIF($D$2:$EE$2,DE$2-1,$D26:$EE26)/12)*(1+XLOOKUP(DE$2,Assumptions!$C$94:$M$94,Assumptions!$C$98:$M$98))))</f>
        <v>-228.1395912</v>
      </c>
      <c r="DF26" s="49">
        <f t="array" ref="DF26">-(IF(DF$2=1,Assumptions!$AF27/12,-(SUMIF($D$2:$EE$2,DF$2-1,$D26:$EE26)/12)*(1+XLOOKUP(DF$2,Assumptions!$C$94:$M$94,Assumptions!$C$98:$M$98))))</f>
        <v>-228.1395912</v>
      </c>
      <c r="DG26" s="49">
        <f t="array" ref="DG26">-(IF(DG$2=1,Assumptions!$AF27/12,-(SUMIF($D$2:$EE$2,DG$2-1,$D26:$EE26)/12)*(1+XLOOKUP(DG$2,Assumptions!$C$94:$M$94,Assumptions!$C$98:$M$98))))</f>
        <v>-228.1395912</v>
      </c>
      <c r="DH26" s="49">
        <f t="array" ref="DH26">-(IF(DH$2=1,Assumptions!$AF27/12,-(SUMIF($D$2:$EE$2,DH$2-1,$D26:$EE26)/12)*(1+XLOOKUP(DH$2,Assumptions!$C$94:$M$94,Assumptions!$C$98:$M$98))))</f>
        <v>-234.9837789</v>
      </c>
      <c r="DI26" s="49">
        <f t="array" ref="DI26">-(IF(DI$2=1,Assumptions!$AF27/12,-(SUMIF($D$2:$EE$2,DI$2-1,$D26:$EE26)/12)*(1+XLOOKUP(DI$2,Assumptions!$C$94:$M$94,Assumptions!$C$98:$M$98))))</f>
        <v>-234.9837789</v>
      </c>
      <c r="DJ26" s="49">
        <f t="array" ref="DJ26">-(IF(DJ$2=1,Assumptions!$AF27/12,-(SUMIF($D$2:$EE$2,DJ$2-1,$D26:$EE26)/12)*(1+XLOOKUP(DJ$2,Assumptions!$C$94:$M$94,Assumptions!$C$98:$M$98))))</f>
        <v>-234.9837789</v>
      </c>
      <c r="DK26" s="49">
        <f t="array" ref="DK26">-(IF(DK$2=1,Assumptions!$AF27/12,-(SUMIF($D$2:$EE$2,DK$2-1,$D26:$EE26)/12)*(1+XLOOKUP(DK$2,Assumptions!$C$94:$M$94,Assumptions!$C$98:$M$98))))</f>
        <v>-234.9837789</v>
      </c>
      <c r="DL26" s="49">
        <f t="array" ref="DL26">-(IF(DL$2=1,Assumptions!$AF27/12,-(SUMIF($D$2:$EE$2,DL$2-1,$D26:$EE26)/12)*(1+XLOOKUP(DL$2,Assumptions!$C$94:$M$94,Assumptions!$C$98:$M$98))))</f>
        <v>-234.9837789</v>
      </c>
      <c r="DM26" s="49">
        <f t="array" ref="DM26">-(IF(DM$2=1,Assumptions!$AF27/12,-(SUMIF($D$2:$EE$2,DM$2-1,$D26:$EE26)/12)*(1+XLOOKUP(DM$2,Assumptions!$C$94:$M$94,Assumptions!$C$98:$M$98))))</f>
        <v>-234.9837789</v>
      </c>
      <c r="DN26" s="49">
        <f t="array" ref="DN26">-(IF(DN$2=1,Assumptions!$AF27/12,-(SUMIF($D$2:$EE$2,DN$2-1,$D26:$EE26)/12)*(1+XLOOKUP(DN$2,Assumptions!$C$94:$M$94,Assumptions!$C$98:$M$98))))</f>
        <v>-234.9837789</v>
      </c>
      <c r="DO26" s="49">
        <f t="array" ref="DO26">-(IF(DO$2=1,Assumptions!$AF27/12,-(SUMIF($D$2:$EE$2,DO$2-1,$D26:$EE26)/12)*(1+XLOOKUP(DO$2,Assumptions!$C$94:$M$94,Assumptions!$C$98:$M$98))))</f>
        <v>-234.9837789</v>
      </c>
      <c r="DP26" s="49">
        <f t="array" ref="DP26">-(IF(DP$2=1,Assumptions!$AF27/12,-(SUMIF($D$2:$EE$2,DP$2-1,$D26:$EE26)/12)*(1+XLOOKUP(DP$2,Assumptions!$C$94:$M$94,Assumptions!$C$98:$M$98))))</f>
        <v>-234.9837789</v>
      </c>
      <c r="DQ26" s="49">
        <f t="array" ref="DQ26">-(IF(DQ$2=1,Assumptions!$AF27/12,-(SUMIF($D$2:$EE$2,DQ$2-1,$D26:$EE26)/12)*(1+XLOOKUP(DQ$2,Assumptions!$C$94:$M$94,Assumptions!$C$98:$M$98))))</f>
        <v>-234.9837789</v>
      </c>
      <c r="DR26" s="49">
        <f t="array" ref="DR26">-(IF(DR$2=1,Assumptions!$AF27/12,-(SUMIF($D$2:$EE$2,DR$2-1,$D26:$EE26)/12)*(1+XLOOKUP(DR$2,Assumptions!$C$94:$M$94,Assumptions!$C$98:$M$98))))</f>
        <v>-234.9837789</v>
      </c>
      <c r="DS26" s="49">
        <f t="array" ref="DS26">-(IF(DS$2=1,Assumptions!$AF27/12,-(SUMIF($D$2:$EE$2,DS$2-1,$D26:$EE26)/12)*(1+XLOOKUP(DS$2,Assumptions!$C$94:$M$94,Assumptions!$C$98:$M$98))))</f>
        <v>-234.9837789</v>
      </c>
      <c r="DT26" s="49">
        <f t="array" ref="DT26">-(IF(DT$2=1,Assumptions!$AF27/12,-(SUMIF($D$2:$EE$2,DT$2-1,$D26:$EE26)/12)*(1+XLOOKUP(DT$2,Assumptions!$C$94:$M$94,Assumptions!$C$98:$M$98))))</f>
        <v>-242.0332923</v>
      </c>
      <c r="DU26" s="49">
        <f t="array" ref="DU26">-(IF(DU$2=1,Assumptions!$AF27/12,-(SUMIF($D$2:$EE$2,DU$2-1,$D26:$EE26)/12)*(1+XLOOKUP(DU$2,Assumptions!$C$94:$M$94,Assumptions!$C$98:$M$98))))</f>
        <v>-242.0332923</v>
      </c>
      <c r="DV26" s="49">
        <f t="array" ref="DV26">-(IF(DV$2=1,Assumptions!$AF27/12,-(SUMIF($D$2:$EE$2,DV$2-1,$D26:$EE26)/12)*(1+XLOOKUP(DV$2,Assumptions!$C$94:$M$94,Assumptions!$C$98:$M$98))))</f>
        <v>-242.0332923</v>
      </c>
      <c r="DW26" s="49">
        <f t="array" ref="DW26">-(IF(DW$2=1,Assumptions!$AF27/12,-(SUMIF($D$2:$EE$2,DW$2-1,$D26:$EE26)/12)*(1+XLOOKUP(DW$2,Assumptions!$C$94:$M$94,Assumptions!$C$98:$M$98))))</f>
        <v>-242.0332923</v>
      </c>
      <c r="DX26" s="49">
        <f t="array" ref="DX26">-(IF(DX$2=1,Assumptions!$AF27/12,-(SUMIF($D$2:$EE$2,DX$2-1,$D26:$EE26)/12)*(1+XLOOKUP(DX$2,Assumptions!$C$94:$M$94,Assumptions!$C$98:$M$98))))</f>
        <v>-242.0332923</v>
      </c>
      <c r="DY26" s="49">
        <f t="array" ref="DY26">-(IF(DY$2=1,Assumptions!$AF27/12,-(SUMIF($D$2:$EE$2,DY$2-1,$D26:$EE26)/12)*(1+XLOOKUP(DY$2,Assumptions!$C$94:$M$94,Assumptions!$C$98:$M$98))))</f>
        <v>-242.0332923</v>
      </c>
      <c r="DZ26" s="49">
        <f t="array" ref="DZ26">-(IF(DZ$2=1,Assumptions!$AF27/12,-(SUMIF($D$2:$EE$2,DZ$2-1,$D26:$EE26)/12)*(1+XLOOKUP(DZ$2,Assumptions!$C$94:$M$94,Assumptions!$C$98:$M$98))))</f>
        <v>-242.0332923</v>
      </c>
      <c r="EA26" s="49">
        <f t="array" ref="EA26">-(IF(EA$2=1,Assumptions!$AF27/12,-(SUMIF($D$2:$EE$2,EA$2-1,$D26:$EE26)/12)*(1+XLOOKUP(EA$2,Assumptions!$C$94:$M$94,Assumptions!$C$98:$M$98))))</f>
        <v>-242.0332923</v>
      </c>
      <c r="EB26" s="49">
        <f t="array" ref="EB26">-(IF(EB$2=1,Assumptions!$AF27/12,-(SUMIF($D$2:$EE$2,EB$2-1,$D26:$EE26)/12)*(1+XLOOKUP(EB$2,Assumptions!$C$94:$M$94,Assumptions!$C$98:$M$98))))</f>
        <v>-242.0332923</v>
      </c>
      <c r="EC26" s="49">
        <f t="array" ref="EC26">-(IF(EC$2=1,Assumptions!$AF27/12,-(SUMIF($D$2:$EE$2,EC$2-1,$D26:$EE26)/12)*(1+XLOOKUP(EC$2,Assumptions!$C$94:$M$94,Assumptions!$C$98:$M$98))))</f>
        <v>-242.0332923</v>
      </c>
      <c r="ED26" s="49">
        <f t="array" ref="ED26">-(IF(ED$2=1,Assumptions!$AF27/12,-(SUMIF($D$2:$EE$2,ED$2-1,$D26:$EE26)/12)*(1+XLOOKUP(ED$2,Assumptions!$C$94:$M$94,Assumptions!$C$98:$M$98))))</f>
        <v>-242.0332923</v>
      </c>
      <c r="EE26" s="49">
        <f t="array" ref="EE26">-(IF(EE$2=1,Assumptions!$AF27/12,-(SUMIF($D$2:$EE$2,EE$2-1,$D26:$EE26)/12)*(1+XLOOKUP(EE$2,Assumptions!$C$94:$M$94,Assumptions!$C$98:$M$98))))</f>
        <v>-242.0332923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49">
        <f t="array" ref="D27">-(IF(D$2=1,Assumptions!$AF28/12,-(SUMIF($D$2:$EE$2,D$2-1,$D27:$EE27)/12)*(1+XLOOKUP(D$2,Assumptions!$C$94:$M$94,Assumptions!$C$98:$M$98))))</f>
        <v>-1745.881758</v>
      </c>
      <c r="E27" s="49">
        <f t="array" ref="E27">-(IF(E$2=1,Assumptions!$AF28/12,-(SUMIF($D$2:$EE$2,E$2-1,$D27:$EE27)/12)*(1+XLOOKUP(E$2,Assumptions!$C$94:$M$94,Assumptions!$C$98:$M$98))))</f>
        <v>-1745.881758</v>
      </c>
      <c r="F27" s="49">
        <f t="array" ref="F27">-(IF(F$2=1,Assumptions!$AF28/12,-(SUMIF($D$2:$EE$2,F$2-1,$D27:$EE27)/12)*(1+XLOOKUP(F$2,Assumptions!$C$94:$M$94,Assumptions!$C$98:$M$98))))</f>
        <v>-1745.881758</v>
      </c>
      <c r="G27" s="49">
        <f t="array" ref="G27">-(IF(G$2=1,Assumptions!$AF28/12,-(SUMIF($D$2:$EE$2,G$2-1,$D27:$EE27)/12)*(1+XLOOKUP(G$2,Assumptions!$C$94:$M$94,Assumptions!$C$98:$M$98))))</f>
        <v>-1745.881758</v>
      </c>
      <c r="H27" s="49">
        <f t="array" ref="H27">-(IF(H$2=1,Assumptions!$AF28/12,-(SUMIF($D$2:$EE$2,H$2-1,$D27:$EE27)/12)*(1+XLOOKUP(H$2,Assumptions!$C$94:$M$94,Assumptions!$C$98:$M$98))))</f>
        <v>-1745.881758</v>
      </c>
      <c r="I27" s="49">
        <f t="array" ref="I27">-(IF(I$2=1,Assumptions!$AF28/12,-(SUMIF($D$2:$EE$2,I$2-1,$D27:$EE27)/12)*(1+XLOOKUP(I$2,Assumptions!$C$94:$M$94,Assumptions!$C$98:$M$98))))</f>
        <v>-1745.881758</v>
      </c>
      <c r="J27" s="49">
        <f t="array" ref="J27">-(IF(J$2=1,Assumptions!$AF28/12,-(SUMIF($D$2:$EE$2,J$2-1,$D27:$EE27)/12)*(1+XLOOKUP(J$2,Assumptions!$C$94:$M$94,Assumptions!$C$98:$M$98))))</f>
        <v>-1745.881758</v>
      </c>
      <c r="K27" s="49">
        <f t="array" ref="K27">-(IF(K$2=1,Assumptions!$AF28/12,-(SUMIF($D$2:$EE$2,K$2-1,$D27:$EE27)/12)*(1+XLOOKUP(K$2,Assumptions!$C$94:$M$94,Assumptions!$C$98:$M$98))))</f>
        <v>-1745.881758</v>
      </c>
      <c r="L27" s="49">
        <f t="array" ref="L27">-(IF(L$2=1,Assumptions!$AF28/12,-(SUMIF($D$2:$EE$2,L$2-1,$D27:$EE27)/12)*(1+XLOOKUP(L$2,Assumptions!$C$94:$M$94,Assumptions!$C$98:$M$98))))</f>
        <v>-1745.881758</v>
      </c>
      <c r="M27" s="49">
        <f t="array" ref="M27">-(IF(M$2=1,Assumptions!$AF28/12,-(SUMIF($D$2:$EE$2,M$2-1,$D27:$EE27)/12)*(1+XLOOKUP(M$2,Assumptions!$C$94:$M$94,Assumptions!$C$98:$M$98))))</f>
        <v>-1745.881758</v>
      </c>
      <c r="N27" s="49">
        <f t="array" ref="N27">-(IF(N$2=1,Assumptions!$AF28/12,-(SUMIF($D$2:$EE$2,N$2-1,$D27:$EE27)/12)*(1+XLOOKUP(N$2,Assumptions!$C$94:$M$94,Assumptions!$C$98:$M$98))))</f>
        <v>-1745.881758</v>
      </c>
      <c r="O27" s="49">
        <f t="array" ref="O27">-(IF(O$2=1,Assumptions!$AF28/12,-(SUMIF($D$2:$EE$2,O$2-1,$D27:$EE27)/12)*(1+XLOOKUP(O$2,Assumptions!$C$94:$M$94,Assumptions!$C$98:$M$98))))</f>
        <v>-1745.881758</v>
      </c>
      <c r="P27" s="49">
        <f t="array" ref="P27">-(IF(P$2=1,Assumptions!$AF28/12,-(SUMIF($D$2:$EE$2,P$2-1,$D27:$EE27)/12)*(1+XLOOKUP(P$2,Assumptions!$C$94:$M$94,Assumptions!$C$98:$M$98))))</f>
        <v>-1798.258211</v>
      </c>
      <c r="Q27" s="49">
        <f t="array" ref="Q27">-(IF(Q$2=1,Assumptions!$AF28/12,-(SUMIF($D$2:$EE$2,Q$2-1,$D27:$EE27)/12)*(1+XLOOKUP(Q$2,Assumptions!$C$94:$M$94,Assumptions!$C$98:$M$98))))</f>
        <v>-1798.258211</v>
      </c>
      <c r="R27" s="49">
        <f t="array" ref="R27">-(IF(R$2=1,Assumptions!$AF28/12,-(SUMIF($D$2:$EE$2,R$2-1,$D27:$EE27)/12)*(1+XLOOKUP(R$2,Assumptions!$C$94:$M$94,Assumptions!$C$98:$M$98))))</f>
        <v>-1798.258211</v>
      </c>
      <c r="S27" s="49">
        <f t="array" ref="S27">-(IF(S$2=1,Assumptions!$AF28/12,-(SUMIF($D$2:$EE$2,S$2-1,$D27:$EE27)/12)*(1+XLOOKUP(S$2,Assumptions!$C$94:$M$94,Assumptions!$C$98:$M$98))))</f>
        <v>-1798.258211</v>
      </c>
      <c r="T27" s="49">
        <f t="array" ref="T27">-(IF(T$2=1,Assumptions!$AF28/12,-(SUMIF($D$2:$EE$2,T$2-1,$D27:$EE27)/12)*(1+XLOOKUP(T$2,Assumptions!$C$94:$M$94,Assumptions!$C$98:$M$98))))</f>
        <v>-1798.258211</v>
      </c>
      <c r="U27" s="49">
        <f t="array" ref="U27">-(IF(U$2=1,Assumptions!$AF28/12,-(SUMIF($D$2:$EE$2,U$2-1,$D27:$EE27)/12)*(1+XLOOKUP(U$2,Assumptions!$C$94:$M$94,Assumptions!$C$98:$M$98))))</f>
        <v>-1798.258211</v>
      </c>
      <c r="V27" s="49">
        <f t="array" ref="V27">-(IF(V$2=1,Assumptions!$AF28/12,-(SUMIF($D$2:$EE$2,V$2-1,$D27:$EE27)/12)*(1+XLOOKUP(V$2,Assumptions!$C$94:$M$94,Assumptions!$C$98:$M$98))))</f>
        <v>-1798.258211</v>
      </c>
      <c r="W27" s="49">
        <f t="array" ref="W27">-(IF(W$2=1,Assumptions!$AF28/12,-(SUMIF($D$2:$EE$2,W$2-1,$D27:$EE27)/12)*(1+XLOOKUP(W$2,Assumptions!$C$94:$M$94,Assumptions!$C$98:$M$98))))</f>
        <v>-1798.258211</v>
      </c>
      <c r="X27" s="49">
        <f t="array" ref="X27">-(IF(X$2=1,Assumptions!$AF28/12,-(SUMIF($D$2:$EE$2,X$2-1,$D27:$EE27)/12)*(1+XLOOKUP(X$2,Assumptions!$C$94:$M$94,Assumptions!$C$98:$M$98))))</f>
        <v>-1798.258211</v>
      </c>
      <c r="Y27" s="49">
        <f t="array" ref="Y27">-(IF(Y$2=1,Assumptions!$AF28/12,-(SUMIF($D$2:$EE$2,Y$2-1,$D27:$EE27)/12)*(1+XLOOKUP(Y$2,Assumptions!$C$94:$M$94,Assumptions!$C$98:$M$98))))</f>
        <v>-1798.258211</v>
      </c>
      <c r="Z27" s="49">
        <f t="array" ref="Z27">-(IF(Z$2=1,Assumptions!$AF28/12,-(SUMIF($D$2:$EE$2,Z$2-1,$D27:$EE27)/12)*(1+XLOOKUP(Z$2,Assumptions!$C$94:$M$94,Assumptions!$C$98:$M$98))))</f>
        <v>-1798.258211</v>
      </c>
      <c r="AA27" s="49">
        <f t="array" ref="AA27">-(IF(AA$2=1,Assumptions!$AF28/12,-(SUMIF($D$2:$EE$2,AA$2-1,$D27:$EE27)/12)*(1+XLOOKUP(AA$2,Assumptions!$C$94:$M$94,Assumptions!$C$98:$M$98))))</f>
        <v>-1798.258211</v>
      </c>
      <c r="AB27" s="49">
        <f t="array" ref="AB27">-(IF(AB$2=1,Assumptions!$AF28/12,-(SUMIF($D$2:$EE$2,AB$2-1,$D27:$EE27)/12)*(1+XLOOKUP(AB$2,Assumptions!$C$94:$M$94,Assumptions!$C$98:$M$98))))</f>
        <v>-1852.205957</v>
      </c>
      <c r="AC27" s="49">
        <f t="array" ref="AC27">-(IF(AC$2=1,Assumptions!$AF28/12,-(SUMIF($D$2:$EE$2,AC$2-1,$D27:$EE27)/12)*(1+XLOOKUP(AC$2,Assumptions!$C$94:$M$94,Assumptions!$C$98:$M$98))))</f>
        <v>-1852.205957</v>
      </c>
      <c r="AD27" s="49">
        <f t="array" ref="AD27">-(IF(AD$2=1,Assumptions!$AF28/12,-(SUMIF($D$2:$EE$2,AD$2-1,$D27:$EE27)/12)*(1+XLOOKUP(AD$2,Assumptions!$C$94:$M$94,Assumptions!$C$98:$M$98))))</f>
        <v>-1852.205957</v>
      </c>
      <c r="AE27" s="49">
        <f t="array" ref="AE27">-(IF(AE$2=1,Assumptions!$AF28/12,-(SUMIF($D$2:$EE$2,AE$2-1,$D27:$EE27)/12)*(1+XLOOKUP(AE$2,Assumptions!$C$94:$M$94,Assumptions!$C$98:$M$98))))</f>
        <v>-1852.205957</v>
      </c>
      <c r="AF27" s="49">
        <f t="array" ref="AF27">-(IF(AF$2=1,Assumptions!$AF28/12,-(SUMIF($D$2:$EE$2,AF$2-1,$D27:$EE27)/12)*(1+XLOOKUP(AF$2,Assumptions!$C$94:$M$94,Assumptions!$C$98:$M$98))))</f>
        <v>-1852.205957</v>
      </c>
      <c r="AG27" s="49">
        <f t="array" ref="AG27">-(IF(AG$2=1,Assumptions!$AF28/12,-(SUMIF($D$2:$EE$2,AG$2-1,$D27:$EE27)/12)*(1+XLOOKUP(AG$2,Assumptions!$C$94:$M$94,Assumptions!$C$98:$M$98))))</f>
        <v>-1852.205957</v>
      </c>
      <c r="AH27" s="49">
        <f t="array" ref="AH27">-(IF(AH$2=1,Assumptions!$AF28/12,-(SUMIF($D$2:$EE$2,AH$2-1,$D27:$EE27)/12)*(1+XLOOKUP(AH$2,Assumptions!$C$94:$M$94,Assumptions!$C$98:$M$98))))</f>
        <v>-1852.205957</v>
      </c>
      <c r="AI27" s="49">
        <f t="array" ref="AI27">-(IF(AI$2=1,Assumptions!$AF28/12,-(SUMIF($D$2:$EE$2,AI$2-1,$D27:$EE27)/12)*(1+XLOOKUP(AI$2,Assumptions!$C$94:$M$94,Assumptions!$C$98:$M$98))))</f>
        <v>-1852.205957</v>
      </c>
      <c r="AJ27" s="49">
        <f t="array" ref="AJ27">-(IF(AJ$2=1,Assumptions!$AF28/12,-(SUMIF($D$2:$EE$2,AJ$2-1,$D27:$EE27)/12)*(1+XLOOKUP(AJ$2,Assumptions!$C$94:$M$94,Assumptions!$C$98:$M$98))))</f>
        <v>-1852.205957</v>
      </c>
      <c r="AK27" s="49">
        <f t="array" ref="AK27">-(IF(AK$2=1,Assumptions!$AF28/12,-(SUMIF($D$2:$EE$2,AK$2-1,$D27:$EE27)/12)*(1+XLOOKUP(AK$2,Assumptions!$C$94:$M$94,Assumptions!$C$98:$M$98))))</f>
        <v>-1852.205957</v>
      </c>
      <c r="AL27" s="49">
        <f t="array" ref="AL27">-(IF(AL$2=1,Assumptions!$AF28/12,-(SUMIF($D$2:$EE$2,AL$2-1,$D27:$EE27)/12)*(1+XLOOKUP(AL$2,Assumptions!$C$94:$M$94,Assumptions!$C$98:$M$98))))</f>
        <v>-1852.205957</v>
      </c>
      <c r="AM27" s="49">
        <f t="array" ref="AM27">-(IF(AM$2=1,Assumptions!$AF28/12,-(SUMIF($D$2:$EE$2,AM$2-1,$D27:$EE27)/12)*(1+XLOOKUP(AM$2,Assumptions!$C$94:$M$94,Assumptions!$C$98:$M$98))))</f>
        <v>-1852.205957</v>
      </c>
      <c r="AN27" s="49">
        <f t="array" ref="AN27">-(IF(AN$2=1,Assumptions!$AF28/12,-(SUMIF($D$2:$EE$2,AN$2-1,$D27:$EE27)/12)*(1+XLOOKUP(AN$2,Assumptions!$C$94:$M$94,Assumptions!$C$98:$M$98))))</f>
        <v>-1907.772136</v>
      </c>
      <c r="AO27" s="49">
        <f t="array" ref="AO27">-(IF(AO$2=1,Assumptions!$AF28/12,-(SUMIF($D$2:$EE$2,AO$2-1,$D27:$EE27)/12)*(1+XLOOKUP(AO$2,Assumptions!$C$94:$M$94,Assumptions!$C$98:$M$98))))</f>
        <v>-1907.772136</v>
      </c>
      <c r="AP27" s="49">
        <f t="array" ref="AP27">-(IF(AP$2=1,Assumptions!$AF28/12,-(SUMIF($D$2:$EE$2,AP$2-1,$D27:$EE27)/12)*(1+XLOOKUP(AP$2,Assumptions!$C$94:$M$94,Assumptions!$C$98:$M$98))))</f>
        <v>-1907.772136</v>
      </c>
      <c r="AQ27" s="49">
        <f t="array" ref="AQ27">-(IF(AQ$2=1,Assumptions!$AF28/12,-(SUMIF($D$2:$EE$2,AQ$2-1,$D27:$EE27)/12)*(1+XLOOKUP(AQ$2,Assumptions!$C$94:$M$94,Assumptions!$C$98:$M$98))))</f>
        <v>-1907.772136</v>
      </c>
      <c r="AR27" s="49">
        <f t="array" ref="AR27">-(IF(AR$2=1,Assumptions!$AF28/12,-(SUMIF($D$2:$EE$2,AR$2-1,$D27:$EE27)/12)*(1+XLOOKUP(AR$2,Assumptions!$C$94:$M$94,Assumptions!$C$98:$M$98))))</f>
        <v>-1907.772136</v>
      </c>
      <c r="AS27" s="49">
        <f t="array" ref="AS27">-(IF(AS$2=1,Assumptions!$AF28/12,-(SUMIF($D$2:$EE$2,AS$2-1,$D27:$EE27)/12)*(1+XLOOKUP(AS$2,Assumptions!$C$94:$M$94,Assumptions!$C$98:$M$98))))</f>
        <v>-1907.772136</v>
      </c>
      <c r="AT27" s="49">
        <f t="array" ref="AT27">-(IF(AT$2=1,Assumptions!$AF28/12,-(SUMIF($D$2:$EE$2,AT$2-1,$D27:$EE27)/12)*(1+XLOOKUP(AT$2,Assumptions!$C$94:$M$94,Assumptions!$C$98:$M$98))))</f>
        <v>-1907.772136</v>
      </c>
      <c r="AU27" s="49">
        <f t="array" ref="AU27">-(IF(AU$2=1,Assumptions!$AF28/12,-(SUMIF($D$2:$EE$2,AU$2-1,$D27:$EE27)/12)*(1+XLOOKUP(AU$2,Assumptions!$C$94:$M$94,Assumptions!$C$98:$M$98))))</f>
        <v>-1907.772136</v>
      </c>
      <c r="AV27" s="49">
        <f t="array" ref="AV27">-(IF(AV$2=1,Assumptions!$AF28/12,-(SUMIF($D$2:$EE$2,AV$2-1,$D27:$EE27)/12)*(1+XLOOKUP(AV$2,Assumptions!$C$94:$M$94,Assumptions!$C$98:$M$98))))</f>
        <v>-1907.772136</v>
      </c>
      <c r="AW27" s="49">
        <f t="array" ref="AW27">-(IF(AW$2=1,Assumptions!$AF28/12,-(SUMIF($D$2:$EE$2,AW$2-1,$D27:$EE27)/12)*(1+XLOOKUP(AW$2,Assumptions!$C$94:$M$94,Assumptions!$C$98:$M$98))))</f>
        <v>-1907.772136</v>
      </c>
      <c r="AX27" s="49">
        <f t="array" ref="AX27">-(IF(AX$2=1,Assumptions!$AF28/12,-(SUMIF($D$2:$EE$2,AX$2-1,$D27:$EE27)/12)*(1+XLOOKUP(AX$2,Assumptions!$C$94:$M$94,Assumptions!$C$98:$M$98))))</f>
        <v>-1907.772136</v>
      </c>
      <c r="AY27" s="49">
        <f t="array" ref="AY27">-(IF(AY$2=1,Assumptions!$AF28/12,-(SUMIF($D$2:$EE$2,AY$2-1,$D27:$EE27)/12)*(1+XLOOKUP(AY$2,Assumptions!$C$94:$M$94,Assumptions!$C$98:$M$98))))</f>
        <v>-1907.772136</v>
      </c>
      <c r="AZ27" s="49">
        <f t="array" ref="AZ27">-(IF(AZ$2=1,Assumptions!$AF28/12,-(SUMIF($D$2:$EE$2,AZ$2-1,$D27:$EE27)/12)*(1+XLOOKUP(AZ$2,Assumptions!$C$94:$M$94,Assumptions!$C$98:$M$98))))</f>
        <v>-1965.0053</v>
      </c>
      <c r="BA27" s="49">
        <f t="array" ref="BA27">-(IF(BA$2=1,Assumptions!$AF28/12,-(SUMIF($D$2:$EE$2,BA$2-1,$D27:$EE27)/12)*(1+XLOOKUP(BA$2,Assumptions!$C$94:$M$94,Assumptions!$C$98:$M$98))))</f>
        <v>-1965.0053</v>
      </c>
      <c r="BB27" s="49">
        <f t="array" ref="BB27">-(IF(BB$2=1,Assumptions!$AF28/12,-(SUMIF($D$2:$EE$2,BB$2-1,$D27:$EE27)/12)*(1+XLOOKUP(BB$2,Assumptions!$C$94:$M$94,Assumptions!$C$98:$M$98))))</f>
        <v>-1965.0053</v>
      </c>
      <c r="BC27" s="49">
        <f t="array" ref="BC27">-(IF(BC$2=1,Assumptions!$AF28/12,-(SUMIF($D$2:$EE$2,BC$2-1,$D27:$EE27)/12)*(1+XLOOKUP(BC$2,Assumptions!$C$94:$M$94,Assumptions!$C$98:$M$98))))</f>
        <v>-1965.0053</v>
      </c>
      <c r="BD27" s="49">
        <f t="array" ref="BD27">-(IF(BD$2=1,Assumptions!$AF28/12,-(SUMIF($D$2:$EE$2,BD$2-1,$D27:$EE27)/12)*(1+XLOOKUP(BD$2,Assumptions!$C$94:$M$94,Assumptions!$C$98:$M$98))))</f>
        <v>-1965.0053</v>
      </c>
      <c r="BE27" s="49">
        <f t="array" ref="BE27">-(IF(BE$2=1,Assumptions!$AF28/12,-(SUMIF($D$2:$EE$2,BE$2-1,$D27:$EE27)/12)*(1+XLOOKUP(BE$2,Assumptions!$C$94:$M$94,Assumptions!$C$98:$M$98))))</f>
        <v>-1965.0053</v>
      </c>
      <c r="BF27" s="49">
        <f t="array" ref="BF27">-(IF(BF$2=1,Assumptions!$AF28/12,-(SUMIF($D$2:$EE$2,BF$2-1,$D27:$EE27)/12)*(1+XLOOKUP(BF$2,Assumptions!$C$94:$M$94,Assumptions!$C$98:$M$98))))</f>
        <v>-1965.0053</v>
      </c>
      <c r="BG27" s="49">
        <f t="array" ref="BG27">-(IF(BG$2=1,Assumptions!$AF28/12,-(SUMIF($D$2:$EE$2,BG$2-1,$D27:$EE27)/12)*(1+XLOOKUP(BG$2,Assumptions!$C$94:$M$94,Assumptions!$C$98:$M$98))))</f>
        <v>-1965.0053</v>
      </c>
      <c r="BH27" s="49">
        <f t="array" ref="BH27">-(IF(BH$2=1,Assumptions!$AF28/12,-(SUMIF($D$2:$EE$2,BH$2-1,$D27:$EE27)/12)*(1+XLOOKUP(BH$2,Assumptions!$C$94:$M$94,Assumptions!$C$98:$M$98))))</f>
        <v>-1965.0053</v>
      </c>
      <c r="BI27" s="49">
        <f t="array" ref="BI27">-(IF(BI$2=1,Assumptions!$AF28/12,-(SUMIF($D$2:$EE$2,BI$2-1,$D27:$EE27)/12)*(1+XLOOKUP(BI$2,Assumptions!$C$94:$M$94,Assumptions!$C$98:$M$98))))</f>
        <v>-1965.0053</v>
      </c>
      <c r="BJ27" s="49">
        <f t="array" ref="BJ27">-(IF(BJ$2=1,Assumptions!$AF28/12,-(SUMIF($D$2:$EE$2,BJ$2-1,$D27:$EE27)/12)*(1+XLOOKUP(BJ$2,Assumptions!$C$94:$M$94,Assumptions!$C$98:$M$98))))</f>
        <v>-1965.0053</v>
      </c>
      <c r="BK27" s="49">
        <f t="array" ref="BK27">-(IF(BK$2=1,Assumptions!$AF28/12,-(SUMIF($D$2:$EE$2,BK$2-1,$D27:$EE27)/12)*(1+XLOOKUP(BK$2,Assumptions!$C$94:$M$94,Assumptions!$C$98:$M$98))))</f>
        <v>-1965.0053</v>
      </c>
      <c r="BL27" s="49">
        <f t="array" ref="BL27">-(IF(BL$2=1,Assumptions!$AF28/12,-(SUMIF($D$2:$EE$2,BL$2-1,$D27:$EE27)/12)*(1+XLOOKUP(BL$2,Assumptions!$C$94:$M$94,Assumptions!$C$98:$M$98))))</f>
        <v>-2023.955459</v>
      </c>
      <c r="BM27" s="49">
        <f t="array" ref="BM27">-(IF(BM$2=1,Assumptions!$AF28/12,-(SUMIF($D$2:$EE$2,BM$2-1,$D27:$EE27)/12)*(1+XLOOKUP(BM$2,Assumptions!$C$94:$M$94,Assumptions!$C$98:$M$98))))</f>
        <v>-2023.955459</v>
      </c>
      <c r="BN27" s="49">
        <f t="array" ref="BN27">-(IF(BN$2=1,Assumptions!$AF28/12,-(SUMIF($D$2:$EE$2,BN$2-1,$D27:$EE27)/12)*(1+XLOOKUP(BN$2,Assumptions!$C$94:$M$94,Assumptions!$C$98:$M$98))))</f>
        <v>-2023.955459</v>
      </c>
      <c r="BO27" s="49">
        <f t="array" ref="BO27">-(IF(BO$2=1,Assumptions!$AF28/12,-(SUMIF($D$2:$EE$2,BO$2-1,$D27:$EE27)/12)*(1+XLOOKUP(BO$2,Assumptions!$C$94:$M$94,Assumptions!$C$98:$M$98))))</f>
        <v>-2023.955459</v>
      </c>
      <c r="BP27" s="49">
        <f t="array" ref="BP27">-(IF(BP$2=1,Assumptions!$AF28/12,-(SUMIF($D$2:$EE$2,BP$2-1,$D27:$EE27)/12)*(1+XLOOKUP(BP$2,Assumptions!$C$94:$M$94,Assumptions!$C$98:$M$98))))</f>
        <v>-2023.955459</v>
      </c>
      <c r="BQ27" s="49">
        <f t="array" ref="BQ27">-(IF(BQ$2=1,Assumptions!$AF28/12,-(SUMIF($D$2:$EE$2,BQ$2-1,$D27:$EE27)/12)*(1+XLOOKUP(BQ$2,Assumptions!$C$94:$M$94,Assumptions!$C$98:$M$98))))</f>
        <v>-2023.955459</v>
      </c>
      <c r="BR27" s="49">
        <f t="array" ref="BR27">-(IF(BR$2=1,Assumptions!$AF28/12,-(SUMIF($D$2:$EE$2,BR$2-1,$D27:$EE27)/12)*(1+XLOOKUP(BR$2,Assumptions!$C$94:$M$94,Assumptions!$C$98:$M$98))))</f>
        <v>-2023.955459</v>
      </c>
      <c r="BS27" s="49">
        <f t="array" ref="BS27">-(IF(BS$2=1,Assumptions!$AF28/12,-(SUMIF($D$2:$EE$2,BS$2-1,$D27:$EE27)/12)*(1+XLOOKUP(BS$2,Assumptions!$C$94:$M$94,Assumptions!$C$98:$M$98))))</f>
        <v>-2023.955459</v>
      </c>
      <c r="BT27" s="49">
        <f t="array" ref="BT27">-(IF(BT$2=1,Assumptions!$AF28/12,-(SUMIF($D$2:$EE$2,BT$2-1,$D27:$EE27)/12)*(1+XLOOKUP(BT$2,Assumptions!$C$94:$M$94,Assumptions!$C$98:$M$98))))</f>
        <v>-2023.955459</v>
      </c>
      <c r="BU27" s="49">
        <f t="array" ref="BU27">-(IF(BU$2=1,Assumptions!$AF28/12,-(SUMIF($D$2:$EE$2,BU$2-1,$D27:$EE27)/12)*(1+XLOOKUP(BU$2,Assumptions!$C$94:$M$94,Assumptions!$C$98:$M$98))))</f>
        <v>-2023.955459</v>
      </c>
      <c r="BV27" s="49">
        <f t="array" ref="BV27">-(IF(BV$2=1,Assumptions!$AF28/12,-(SUMIF($D$2:$EE$2,BV$2-1,$D27:$EE27)/12)*(1+XLOOKUP(BV$2,Assumptions!$C$94:$M$94,Assumptions!$C$98:$M$98))))</f>
        <v>-2023.955459</v>
      </c>
      <c r="BW27" s="49">
        <f t="array" ref="BW27">-(IF(BW$2=1,Assumptions!$AF28/12,-(SUMIF($D$2:$EE$2,BW$2-1,$D27:$EE27)/12)*(1+XLOOKUP(BW$2,Assumptions!$C$94:$M$94,Assumptions!$C$98:$M$98))))</f>
        <v>-2023.955459</v>
      </c>
      <c r="BX27" s="49">
        <f t="array" ref="BX27">-(IF(BX$2=1,Assumptions!$AF28/12,-(SUMIF($D$2:$EE$2,BX$2-1,$D27:$EE27)/12)*(1+XLOOKUP(BX$2,Assumptions!$C$94:$M$94,Assumptions!$C$98:$M$98))))</f>
        <v>-2084.674123</v>
      </c>
      <c r="BY27" s="49">
        <f t="array" ref="BY27">-(IF(BY$2=1,Assumptions!$AF28/12,-(SUMIF($D$2:$EE$2,BY$2-1,$D27:$EE27)/12)*(1+XLOOKUP(BY$2,Assumptions!$C$94:$M$94,Assumptions!$C$98:$M$98))))</f>
        <v>-2084.674123</v>
      </c>
      <c r="BZ27" s="49">
        <f t="array" ref="BZ27">-(IF(BZ$2=1,Assumptions!$AF28/12,-(SUMIF($D$2:$EE$2,BZ$2-1,$D27:$EE27)/12)*(1+XLOOKUP(BZ$2,Assumptions!$C$94:$M$94,Assumptions!$C$98:$M$98))))</f>
        <v>-2084.674123</v>
      </c>
      <c r="CA27" s="49">
        <f t="array" ref="CA27">-(IF(CA$2=1,Assumptions!$AF28/12,-(SUMIF($D$2:$EE$2,CA$2-1,$D27:$EE27)/12)*(1+XLOOKUP(CA$2,Assumptions!$C$94:$M$94,Assumptions!$C$98:$M$98))))</f>
        <v>-2084.674123</v>
      </c>
      <c r="CB27" s="49">
        <f t="array" ref="CB27">-(IF(CB$2=1,Assumptions!$AF28/12,-(SUMIF($D$2:$EE$2,CB$2-1,$D27:$EE27)/12)*(1+XLOOKUP(CB$2,Assumptions!$C$94:$M$94,Assumptions!$C$98:$M$98))))</f>
        <v>-2084.674123</v>
      </c>
      <c r="CC27" s="49">
        <f t="array" ref="CC27">-(IF(CC$2=1,Assumptions!$AF28/12,-(SUMIF($D$2:$EE$2,CC$2-1,$D27:$EE27)/12)*(1+XLOOKUP(CC$2,Assumptions!$C$94:$M$94,Assumptions!$C$98:$M$98))))</f>
        <v>-2084.674123</v>
      </c>
      <c r="CD27" s="49">
        <f t="array" ref="CD27">-(IF(CD$2=1,Assumptions!$AF28/12,-(SUMIF($D$2:$EE$2,CD$2-1,$D27:$EE27)/12)*(1+XLOOKUP(CD$2,Assumptions!$C$94:$M$94,Assumptions!$C$98:$M$98))))</f>
        <v>-2084.674123</v>
      </c>
      <c r="CE27" s="49">
        <f t="array" ref="CE27">-(IF(CE$2=1,Assumptions!$AF28/12,-(SUMIF($D$2:$EE$2,CE$2-1,$D27:$EE27)/12)*(1+XLOOKUP(CE$2,Assumptions!$C$94:$M$94,Assumptions!$C$98:$M$98))))</f>
        <v>-2084.674123</v>
      </c>
      <c r="CF27" s="49">
        <f t="array" ref="CF27">-(IF(CF$2=1,Assumptions!$AF28/12,-(SUMIF($D$2:$EE$2,CF$2-1,$D27:$EE27)/12)*(1+XLOOKUP(CF$2,Assumptions!$C$94:$M$94,Assumptions!$C$98:$M$98))))</f>
        <v>-2084.674123</v>
      </c>
      <c r="CG27" s="49">
        <f t="array" ref="CG27">-(IF(CG$2=1,Assumptions!$AF28/12,-(SUMIF($D$2:$EE$2,CG$2-1,$D27:$EE27)/12)*(1+XLOOKUP(CG$2,Assumptions!$C$94:$M$94,Assumptions!$C$98:$M$98))))</f>
        <v>-2084.674123</v>
      </c>
      <c r="CH27" s="49">
        <f t="array" ref="CH27">-(IF(CH$2=1,Assumptions!$AF28/12,-(SUMIF($D$2:$EE$2,CH$2-1,$D27:$EE27)/12)*(1+XLOOKUP(CH$2,Assumptions!$C$94:$M$94,Assumptions!$C$98:$M$98))))</f>
        <v>-2084.674123</v>
      </c>
      <c r="CI27" s="49">
        <f t="array" ref="CI27">-(IF(CI$2=1,Assumptions!$AF28/12,-(SUMIF($D$2:$EE$2,CI$2-1,$D27:$EE27)/12)*(1+XLOOKUP(CI$2,Assumptions!$C$94:$M$94,Assumptions!$C$98:$M$98))))</f>
        <v>-2084.674123</v>
      </c>
      <c r="CJ27" s="49">
        <f t="array" ref="CJ27">-(IF(CJ$2=1,Assumptions!$AF28/12,-(SUMIF($D$2:$EE$2,CJ$2-1,$D27:$EE27)/12)*(1+XLOOKUP(CJ$2,Assumptions!$C$94:$M$94,Assumptions!$C$98:$M$98))))</f>
        <v>-2147.214347</v>
      </c>
      <c r="CK27" s="49">
        <f t="array" ref="CK27">-(IF(CK$2=1,Assumptions!$AF28/12,-(SUMIF($D$2:$EE$2,CK$2-1,$D27:$EE27)/12)*(1+XLOOKUP(CK$2,Assumptions!$C$94:$M$94,Assumptions!$C$98:$M$98))))</f>
        <v>-2147.214347</v>
      </c>
      <c r="CL27" s="49">
        <f t="array" ref="CL27">-(IF(CL$2=1,Assumptions!$AF28/12,-(SUMIF($D$2:$EE$2,CL$2-1,$D27:$EE27)/12)*(1+XLOOKUP(CL$2,Assumptions!$C$94:$M$94,Assumptions!$C$98:$M$98))))</f>
        <v>-2147.214347</v>
      </c>
      <c r="CM27" s="49">
        <f t="array" ref="CM27">-(IF(CM$2=1,Assumptions!$AF28/12,-(SUMIF($D$2:$EE$2,CM$2-1,$D27:$EE27)/12)*(1+XLOOKUP(CM$2,Assumptions!$C$94:$M$94,Assumptions!$C$98:$M$98))))</f>
        <v>-2147.214347</v>
      </c>
      <c r="CN27" s="49">
        <f t="array" ref="CN27">-(IF(CN$2=1,Assumptions!$AF28/12,-(SUMIF($D$2:$EE$2,CN$2-1,$D27:$EE27)/12)*(1+XLOOKUP(CN$2,Assumptions!$C$94:$M$94,Assumptions!$C$98:$M$98))))</f>
        <v>-2147.214347</v>
      </c>
      <c r="CO27" s="49">
        <f t="array" ref="CO27">-(IF(CO$2=1,Assumptions!$AF28/12,-(SUMIF($D$2:$EE$2,CO$2-1,$D27:$EE27)/12)*(1+XLOOKUP(CO$2,Assumptions!$C$94:$M$94,Assumptions!$C$98:$M$98))))</f>
        <v>-2147.214347</v>
      </c>
      <c r="CP27" s="49">
        <f t="array" ref="CP27">-(IF(CP$2=1,Assumptions!$AF28/12,-(SUMIF($D$2:$EE$2,CP$2-1,$D27:$EE27)/12)*(1+XLOOKUP(CP$2,Assumptions!$C$94:$M$94,Assumptions!$C$98:$M$98))))</f>
        <v>-2147.214347</v>
      </c>
      <c r="CQ27" s="49">
        <f t="array" ref="CQ27">-(IF(CQ$2=1,Assumptions!$AF28/12,-(SUMIF($D$2:$EE$2,CQ$2-1,$D27:$EE27)/12)*(1+XLOOKUP(CQ$2,Assumptions!$C$94:$M$94,Assumptions!$C$98:$M$98))))</f>
        <v>-2147.214347</v>
      </c>
      <c r="CR27" s="49">
        <f t="array" ref="CR27">-(IF(CR$2=1,Assumptions!$AF28/12,-(SUMIF($D$2:$EE$2,CR$2-1,$D27:$EE27)/12)*(1+XLOOKUP(CR$2,Assumptions!$C$94:$M$94,Assumptions!$C$98:$M$98))))</f>
        <v>-2147.214347</v>
      </c>
      <c r="CS27" s="49">
        <f t="array" ref="CS27">-(IF(CS$2=1,Assumptions!$AF28/12,-(SUMIF($D$2:$EE$2,CS$2-1,$D27:$EE27)/12)*(1+XLOOKUP(CS$2,Assumptions!$C$94:$M$94,Assumptions!$C$98:$M$98))))</f>
        <v>-2147.214347</v>
      </c>
      <c r="CT27" s="49">
        <f t="array" ref="CT27">-(IF(CT$2=1,Assumptions!$AF28/12,-(SUMIF($D$2:$EE$2,CT$2-1,$D27:$EE27)/12)*(1+XLOOKUP(CT$2,Assumptions!$C$94:$M$94,Assumptions!$C$98:$M$98))))</f>
        <v>-2147.214347</v>
      </c>
      <c r="CU27" s="49">
        <f t="array" ref="CU27">-(IF(CU$2=1,Assumptions!$AF28/12,-(SUMIF($D$2:$EE$2,CU$2-1,$D27:$EE27)/12)*(1+XLOOKUP(CU$2,Assumptions!$C$94:$M$94,Assumptions!$C$98:$M$98))))</f>
        <v>-2147.214347</v>
      </c>
      <c r="CV27" s="49">
        <f t="array" ref="CV27">-(IF(CV$2=1,Assumptions!$AF28/12,-(SUMIF($D$2:$EE$2,CV$2-1,$D27:$EE27)/12)*(1+XLOOKUP(CV$2,Assumptions!$C$94:$M$94,Assumptions!$C$98:$M$98))))</f>
        <v>-2211.630777</v>
      </c>
      <c r="CW27" s="49">
        <f t="array" ref="CW27">-(IF(CW$2=1,Assumptions!$AF28/12,-(SUMIF($D$2:$EE$2,CW$2-1,$D27:$EE27)/12)*(1+XLOOKUP(CW$2,Assumptions!$C$94:$M$94,Assumptions!$C$98:$M$98))))</f>
        <v>-2211.630777</v>
      </c>
      <c r="CX27" s="49">
        <f t="array" ref="CX27">-(IF(CX$2=1,Assumptions!$AF28/12,-(SUMIF($D$2:$EE$2,CX$2-1,$D27:$EE27)/12)*(1+XLOOKUP(CX$2,Assumptions!$C$94:$M$94,Assumptions!$C$98:$M$98))))</f>
        <v>-2211.630777</v>
      </c>
      <c r="CY27" s="49">
        <f t="array" ref="CY27">-(IF(CY$2=1,Assumptions!$AF28/12,-(SUMIF($D$2:$EE$2,CY$2-1,$D27:$EE27)/12)*(1+XLOOKUP(CY$2,Assumptions!$C$94:$M$94,Assumptions!$C$98:$M$98))))</f>
        <v>-2211.630777</v>
      </c>
      <c r="CZ27" s="49">
        <f t="array" ref="CZ27">-(IF(CZ$2=1,Assumptions!$AF28/12,-(SUMIF($D$2:$EE$2,CZ$2-1,$D27:$EE27)/12)*(1+XLOOKUP(CZ$2,Assumptions!$C$94:$M$94,Assumptions!$C$98:$M$98))))</f>
        <v>-2211.630777</v>
      </c>
      <c r="DA27" s="49">
        <f t="array" ref="DA27">-(IF(DA$2=1,Assumptions!$AF28/12,-(SUMIF($D$2:$EE$2,DA$2-1,$D27:$EE27)/12)*(1+XLOOKUP(DA$2,Assumptions!$C$94:$M$94,Assumptions!$C$98:$M$98))))</f>
        <v>-2211.630777</v>
      </c>
      <c r="DB27" s="49">
        <f t="array" ref="DB27">-(IF(DB$2=1,Assumptions!$AF28/12,-(SUMIF($D$2:$EE$2,DB$2-1,$D27:$EE27)/12)*(1+XLOOKUP(DB$2,Assumptions!$C$94:$M$94,Assumptions!$C$98:$M$98))))</f>
        <v>-2211.630777</v>
      </c>
      <c r="DC27" s="49">
        <f t="array" ref="DC27">-(IF(DC$2=1,Assumptions!$AF28/12,-(SUMIF($D$2:$EE$2,DC$2-1,$D27:$EE27)/12)*(1+XLOOKUP(DC$2,Assumptions!$C$94:$M$94,Assumptions!$C$98:$M$98))))</f>
        <v>-2211.630777</v>
      </c>
      <c r="DD27" s="49">
        <f t="array" ref="DD27">-(IF(DD$2=1,Assumptions!$AF28/12,-(SUMIF($D$2:$EE$2,DD$2-1,$D27:$EE27)/12)*(1+XLOOKUP(DD$2,Assumptions!$C$94:$M$94,Assumptions!$C$98:$M$98))))</f>
        <v>-2211.630777</v>
      </c>
      <c r="DE27" s="49">
        <f t="array" ref="DE27">-(IF(DE$2=1,Assumptions!$AF28/12,-(SUMIF($D$2:$EE$2,DE$2-1,$D27:$EE27)/12)*(1+XLOOKUP(DE$2,Assumptions!$C$94:$M$94,Assumptions!$C$98:$M$98))))</f>
        <v>-2211.630777</v>
      </c>
      <c r="DF27" s="49">
        <f t="array" ref="DF27">-(IF(DF$2=1,Assumptions!$AF28/12,-(SUMIF($D$2:$EE$2,DF$2-1,$D27:$EE27)/12)*(1+XLOOKUP(DF$2,Assumptions!$C$94:$M$94,Assumptions!$C$98:$M$98))))</f>
        <v>-2211.630777</v>
      </c>
      <c r="DG27" s="49">
        <f t="array" ref="DG27">-(IF(DG$2=1,Assumptions!$AF28/12,-(SUMIF($D$2:$EE$2,DG$2-1,$D27:$EE27)/12)*(1+XLOOKUP(DG$2,Assumptions!$C$94:$M$94,Assumptions!$C$98:$M$98))))</f>
        <v>-2211.630777</v>
      </c>
      <c r="DH27" s="49">
        <f t="array" ref="DH27">-(IF(DH$2=1,Assumptions!$AF28/12,-(SUMIF($D$2:$EE$2,DH$2-1,$D27:$EE27)/12)*(1+XLOOKUP(DH$2,Assumptions!$C$94:$M$94,Assumptions!$C$98:$M$98))))</f>
        <v>-2277.9797</v>
      </c>
      <c r="DI27" s="49">
        <f t="array" ref="DI27">-(IF(DI$2=1,Assumptions!$AF28/12,-(SUMIF($D$2:$EE$2,DI$2-1,$D27:$EE27)/12)*(1+XLOOKUP(DI$2,Assumptions!$C$94:$M$94,Assumptions!$C$98:$M$98))))</f>
        <v>-2277.9797</v>
      </c>
      <c r="DJ27" s="49">
        <f t="array" ref="DJ27">-(IF(DJ$2=1,Assumptions!$AF28/12,-(SUMIF($D$2:$EE$2,DJ$2-1,$D27:$EE27)/12)*(1+XLOOKUP(DJ$2,Assumptions!$C$94:$M$94,Assumptions!$C$98:$M$98))))</f>
        <v>-2277.9797</v>
      </c>
      <c r="DK27" s="49">
        <f t="array" ref="DK27">-(IF(DK$2=1,Assumptions!$AF28/12,-(SUMIF($D$2:$EE$2,DK$2-1,$D27:$EE27)/12)*(1+XLOOKUP(DK$2,Assumptions!$C$94:$M$94,Assumptions!$C$98:$M$98))))</f>
        <v>-2277.9797</v>
      </c>
      <c r="DL27" s="49">
        <f t="array" ref="DL27">-(IF(DL$2=1,Assumptions!$AF28/12,-(SUMIF($D$2:$EE$2,DL$2-1,$D27:$EE27)/12)*(1+XLOOKUP(DL$2,Assumptions!$C$94:$M$94,Assumptions!$C$98:$M$98))))</f>
        <v>-2277.9797</v>
      </c>
      <c r="DM27" s="49">
        <f t="array" ref="DM27">-(IF(DM$2=1,Assumptions!$AF28/12,-(SUMIF($D$2:$EE$2,DM$2-1,$D27:$EE27)/12)*(1+XLOOKUP(DM$2,Assumptions!$C$94:$M$94,Assumptions!$C$98:$M$98))))</f>
        <v>-2277.9797</v>
      </c>
      <c r="DN27" s="49">
        <f t="array" ref="DN27">-(IF(DN$2=1,Assumptions!$AF28/12,-(SUMIF($D$2:$EE$2,DN$2-1,$D27:$EE27)/12)*(1+XLOOKUP(DN$2,Assumptions!$C$94:$M$94,Assumptions!$C$98:$M$98))))</f>
        <v>-2277.9797</v>
      </c>
      <c r="DO27" s="49">
        <f t="array" ref="DO27">-(IF(DO$2=1,Assumptions!$AF28/12,-(SUMIF($D$2:$EE$2,DO$2-1,$D27:$EE27)/12)*(1+XLOOKUP(DO$2,Assumptions!$C$94:$M$94,Assumptions!$C$98:$M$98))))</f>
        <v>-2277.9797</v>
      </c>
      <c r="DP27" s="49">
        <f t="array" ref="DP27">-(IF(DP$2=1,Assumptions!$AF28/12,-(SUMIF($D$2:$EE$2,DP$2-1,$D27:$EE27)/12)*(1+XLOOKUP(DP$2,Assumptions!$C$94:$M$94,Assumptions!$C$98:$M$98))))</f>
        <v>-2277.9797</v>
      </c>
      <c r="DQ27" s="49">
        <f t="array" ref="DQ27">-(IF(DQ$2=1,Assumptions!$AF28/12,-(SUMIF($D$2:$EE$2,DQ$2-1,$D27:$EE27)/12)*(1+XLOOKUP(DQ$2,Assumptions!$C$94:$M$94,Assumptions!$C$98:$M$98))))</f>
        <v>-2277.9797</v>
      </c>
      <c r="DR27" s="49">
        <f t="array" ref="DR27">-(IF(DR$2=1,Assumptions!$AF28/12,-(SUMIF($D$2:$EE$2,DR$2-1,$D27:$EE27)/12)*(1+XLOOKUP(DR$2,Assumptions!$C$94:$M$94,Assumptions!$C$98:$M$98))))</f>
        <v>-2277.9797</v>
      </c>
      <c r="DS27" s="49">
        <f t="array" ref="DS27">-(IF(DS$2=1,Assumptions!$AF28/12,-(SUMIF($D$2:$EE$2,DS$2-1,$D27:$EE27)/12)*(1+XLOOKUP(DS$2,Assumptions!$C$94:$M$94,Assumptions!$C$98:$M$98))))</f>
        <v>-2277.9797</v>
      </c>
      <c r="DT27" s="49">
        <f t="array" ref="DT27">-(IF(DT$2=1,Assumptions!$AF28/12,-(SUMIF($D$2:$EE$2,DT$2-1,$D27:$EE27)/12)*(1+XLOOKUP(DT$2,Assumptions!$C$94:$M$94,Assumptions!$C$98:$M$98))))</f>
        <v>-2346.319091</v>
      </c>
      <c r="DU27" s="49">
        <f t="array" ref="DU27">-(IF(DU$2=1,Assumptions!$AF28/12,-(SUMIF($D$2:$EE$2,DU$2-1,$D27:$EE27)/12)*(1+XLOOKUP(DU$2,Assumptions!$C$94:$M$94,Assumptions!$C$98:$M$98))))</f>
        <v>-2346.319091</v>
      </c>
      <c r="DV27" s="49">
        <f t="array" ref="DV27">-(IF(DV$2=1,Assumptions!$AF28/12,-(SUMIF($D$2:$EE$2,DV$2-1,$D27:$EE27)/12)*(1+XLOOKUP(DV$2,Assumptions!$C$94:$M$94,Assumptions!$C$98:$M$98))))</f>
        <v>-2346.319091</v>
      </c>
      <c r="DW27" s="49">
        <f t="array" ref="DW27">-(IF(DW$2=1,Assumptions!$AF28/12,-(SUMIF($D$2:$EE$2,DW$2-1,$D27:$EE27)/12)*(1+XLOOKUP(DW$2,Assumptions!$C$94:$M$94,Assumptions!$C$98:$M$98))))</f>
        <v>-2346.319091</v>
      </c>
      <c r="DX27" s="49">
        <f t="array" ref="DX27">-(IF(DX$2=1,Assumptions!$AF28/12,-(SUMIF($D$2:$EE$2,DX$2-1,$D27:$EE27)/12)*(1+XLOOKUP(DX$2,Assumptions!$C$94:$M$94,Assumptions!$C$98:$M$98))))</f>
        <v>-2346.319091</v>
      </c>
      <c r="DY27" s="49">
        <f t="array" ref="DY27">-(IF(DY$2=1,Assumptions!$AF28/12,-(SUMIF($D$2:$EE$2,DY$2-1,$D27:$EE27)/12)*(1+XLOOKUP(DY$2,Assumptions!$C$94:$M$94,Assumptions!$C$98:$M$98))))</f>
        <v>-2346.319091</v>
      </c>
      <c r="DZ27" s="49">
        <f t="array" ref="DZ27">-(IF(DZ$2=1,Assumptions!$AF28/12,-(SUMIF($D$2:$EE$2,DZ$2-1,$D27:$EE27)/12)*(1+XLOOKUP(DZ$2,Assumptions!$C$94:$M$94,Assumptions!$C$98:$M$98))))</f>
        <v>-2346.319091</v>
      </c>
      <c r="EA27" s="49">
        <f t="array" ref="EA27">-(IF(EA$2=1,Assumptions!$AF28/12,-(SUMIF($D$2:$EE$2,EA$2-1,$D27:$EE27)/12)*(1+XLOOKUP(EA$2,Assumptions!$C$94:$M$94,Assumptions!$C$98:$M$98))))</f>
        <v>-2346.319091</v>
      </c>
      <c r="EB27" s="49">
        <f t="array" ref="EB27">-(IF(EB$2=1,Assumptions!$AF28/12,-(SUMIF($D$2:$EE$2,EB$2-1,$D27:$EE27)/12)*(1+XLOOKUP(EB$2,Assumptions!$C$94:$M$94,Assumptions!$C$98:$M$98))))</f>
        <v>-2346.319091</v>
      </c>
      <c r="EC27" s="49">
        <f t="array" ref="EC27">-(IF(EC$2=1,Assumptions!$AF28/12,-(SUMIF($D$2:$EE$2,EC$2-1,$D27:$EE27)/12)*(1+XLOOKUP(EC$2,Assumptions!$C$94:$M$94,Assumptions!$C$98:$M$98))))</f>
        <v>-2346.319091</v>
      </c>
      <c r="ED27" s="49">
        <f t="array" ref="ED27">-(IF(ED$2=1,Assumptions!$AF28/12,-(SUMIF($D$2:$EE$2,ED$2-1,$D27:$EE27)/12)*(1+XLOOKUP(ED$2,Assumptions!$C$94:$M$94,Assumptions!$C$98:$M$98))))</f>
        <v>-2346.319091</v>
      </c>
      <c r="EE27" s="49">
        <f t="array" ref="EE27">-(IF(EE$2=1,Assumptions!$AF28/12,-(SUMIF($D$2:$EE$2,EE$2-1,$D27:$EE27)/12)*(1+XLOOKUP(EE$2,Assumptions!$C$94:$M$94,Assumptions!$C$98:$M$98))))</f>
        <v>-2346.319091</v>
      </c>
    </row>
    <row r="28" ht="15.75" customHeight="1">
      <c r="A28" s="1"/>
      <c r="B28" s="1"/>
      <c r="C28" s="1" t="str">
        <f>Assumptions!J29</f>
        <v>Other Utilities</v>
      </c>
      <c r="D28" s="49">
        <f t="array" ref="D28">-(IF(D$2=1,Assumptions!$AF29/12,-(SUMIF($D$2:$EE$2,D$2-1,$D28:$EE28)/12)*(1+XLOOKUP(D$2,Assumptions!$C$94:$M$94,Assumptions!$C$98:$M$98))))</f>
        <v>-496.2986333</v>
      </c>
      <c r="E28" s="49">
        <f t="array" ref="E28">-(IF(E$2=1,Assumptions!$AF29/12,-(SUMIF($D$2:$EE$2,E$2-1,$D28:$EE28)/12)*(1+XLOOKUP(E$2,Assumptions!$C$94:$M$94,Assumptions!$C$98:$M$98))))</f>
        <v>-496.2986333</v>
      </c>
      <c r="F28" s="49">
        <f t="array" ref="F28">-(IF(F$2=1,Assumptions!$AF29/12,-(SUMIF($D$2:$EE$2,F$2-1,$D28:$EE28)/12)*(1+XLOOKUP(F$2,Assumptions!$C$94:$M$94,Assumptions!$C$98:$M$98))))</f>
        <v>-496.2986333</v>
      </c>
      <c r="G28" s="49">
        <f t="array" ref="G28">-(IF(G$2=1,Assumptions!$AF29/12,-(SUMIF($D$2:$EE$2,G$2-1,$D28:$EE28)/12)*(1+XLOOKUP(G$2,Assumptions!$C$94:$M$94,Assumptions!$C$98:$M$98))))</f>
        <v>-496.2986333</v>
      </c>
      <c r="H28" s="49">
        <f t="array" ref="H28">-(IF(H$2=1,Assumptions!$AF29/12,-(SUMIF($D$2:$EE$2,H$2-1,$D28:$EE28)/12)*(1+XLOOKUP(H$2,Assumptions!$C$94:$M$94,Assumptions!$C$98:$M$98))))</f>
        <v>-496.2986333</v>
      </c>
      <c r="I28" s="49">
        <f t="array" ref="I28">-(IF(I$2=1,Assumptions!$AF29/12,-(SUMIF($D$2:$EE$2,I$2-1,$D28:$EE28)/12)*(1+XLOOKUP(I$2,Assumptions!$C$94:$M$94,Assumptions!$C$98:$M$98))))</f>
        <v>-496.2986333</v>
      </c>
      <c r="J28" s="49">
        <f t="array" ref="J28">-(IF(J$2=1,Assumptions!$AF29/12,-(SUMIF($D$2:$EE$2,J$2-1,$D28:$EE28)/12)*(1+XLOOKUP(J$2,Assumptions!$C$94:$M$94,Assumptions!$C$98:$M$98))))</f>
        <v>-496.2986333</v>
      </c>
      <c r="K28" s="49">
        <f t="array" ref="K28">-(IF(K$2=1,Assumptions!$AF29/12,-(SUMIF($D$2:$EE$2,K$2-1,$D28:$EE28)/12)*(1+XLOOKUP(K$2,Assumptions!$C$94:$M$94,Assumptions!$C$98:$M$98))))</f>
        <v>-496.2986333</v>
      </c>
      <c r="L28" s="49">
        <f t="array" ref="L28">-(IF(L$2=1,Assumptions!$AF29/12,-(SUMIF($D$2:$EE$2,L$2-1,$D28:$EE28)/12)*(1+XLOOKUP(L$2,Assumptions!$C$94:$M$94,Assumptions!$C$98:$M$98))))</f>
        <v>-496.2986333</v>
      </c>
      <c r="M28" s="49">
        <f t="array" ref="M28">-(IF(M$2=1,Assumptions!$AF29/12,-(SUMIF($D$2:$EE$2,M$2-1,$D28:$EE28)/12)*(1+XLOOKUP(M$2,Assumptions!$C$94:$M$94,Assumptions!$C$98:$M$98))))</f>
        <v>-496.2986333</v>
      </c>
      <c r="N28" s="49">
        <f t="array" ref="N28">-(IF(N$2=1,Assumptions!$AF29/12,-(SUMIF($D$2:$EE$2,N$2-1,$D28:$EE28)/12)*(1+XLOOKUP(N$2,Assumptions!$C$94:$M$94,Assumptions!$C$98:$M$98))))</f>
        <v>-496.2986333</v>
      </c>
      <c r="O28" s="49">
        <f t="array" ref="O28">-(IF(O$2=1,Assumptions!$AF29/12,-(SUMIF($D$2:$EE$2,O$2-1,$D28:$EE28)/12)*(1+XLOOKUP(O$2,Assumptions!$C$94:$M$94,Assumptions!$C$98:$M$98))))</f>
        <v>-496.2986333</v>
      </c>
      <c r="P28" s="49">
        <f t="array" ref="P28">-(IF(P$2=1,Assumptions!$AF29/12,-(SUMIF($D$2:$EE$2,P$2-1,$D28:$EE28)/12)*(1+XLOOKUP(P$2,Assumptions!$C$94:$M$94,Assumptions!$C$98:$M$98))))</f>
        <v>-511.1875923</v>
      </c>
      <c r="Q28" s="49">
        <f t="array" ref="Q28">-(IF(Q$2=1,Assumptions!$AF29/12,-(SUMIF($D$2:$EE$2,Q$2-1,$D28:$EE28)/12)*(1+XLOOKUP(Q$2,Assumptions!$C$94:$M$94,Assumptions!$C$98:$M$98))))</f>
        <v>-511.1875923</v>
      </c>
      <c r="R28" s="49">
        <f t="array" ref="R28">-(IF(R$2=1,Assumptions!$AF29/12,-(SUMIF($D$2:$EE$2,R$2-1,$D28:$EE28)/12)*(1+XLOOKUP(R$2,Assumptions!$C$94:$M$94,Assumptions!$C$98:$M$98))))</f>
        <v>-511.1875923</v>
      </c>
      <c r="S28" s="49">
        <f t="array" ref="S28">-(IF(S$2=1,Assumptions!$AF29/12,-(SUMIF($D$2:$EE$2,S$2-1,$D28:$EE28)/12)*(1+XLOOKUP(S$2,Assumptions!$C$94:$M$94,Assumptions!$C$98:$M$98))))</f>
        <v>-511.1875923</v>
      </c>
      <c r="T28" s="49">
        <f t="array" ref="T28">-(IF(T$2=1,Assumptions!$AF29/12,-(SUMIF($D$2:$EE$2,T$2-1,$D28:$EE28)/12)*(1+XLOOKUP(T$2,Assumptions!$C$94:$M$94,Assumptions!$C$98:$M$98))))</f>
        <v>-511.1875923</v>
      </c>
      <c r="U28" s="49">
        <f t="array" ref="U28">-(IF(U$2=1,Assumptions!$AF29/12,-(SUMIF($D$2:$EE$2,U$2-1,$D28:$EE28)/12)*(1+XLOOKUP(U$2,Assumptions!$C$94:$M$94,Assumptions!$C$98:$M$98))))</f>
        <v>-511.1875923</v>
      </c>
      <c r="V28" s="49">
        <f t="array" ref="V28">-(IF(V$2=1,Assumptions!$AF29/12,-(SUMIF($D$2:$EE$2,V$2-1,$D28:$EE28)/12)*(1+XLOOKUP(V$2,Assumptions!$C$94:$M$94,Assumptions!$C$98:$M$98))))</f>
        <v>-511.1875923</v>
      </c>
      <c r="W28" s="49">
        <f t="array" ref="W28">-(IF(W$2=1,Assumptions!$AF29/12,-(SUMIF($D$2:$EE$2,W$2-1,$D28:$EE28)/12)*(1+XLOOKUP(W$2,Assumptions!$C$94:$M$94,Assumptions!$C$98:$M$98))))</f>
        <v>-511.1875923</v>
      </c>
      <c r="X28" s="49">
        <f t="array" ref="X28">-(IF(X$2=1,Assumptions!$AF29/12,-(SUMIF($D$2:$EE$2,X$2-1,$D28:$EE28)/12)*(1+XLOOKUP(X$2,Assumptions!$C$94:$M$94,Assumptions!$C$98:$M$98))))</f>
        <v>-511.1875923</v>
      </c>
      <c r="Y28" s="49">
        <f t="array" ref="Y28">-(IF(Y$2=1,Assumptions!$AF29/12,-(SUMIF($D$2:$EE$2,Y$2-1,$D28:$EE28)/12)*(1+XLOOKUP(Y$2,Assumptions!$C$94:$M$94,Assumptions!$C$98:$M$98))))</f>
        <v>-511.1875923</v>
      </c>
      <c r="Z28" s="49">
        <f t="array" ref="Z28">-(IF(Z$2=1,Assumptions!$AF29/12,-(SUMIF($D$2:$EE$2,Z$2-1,$D28:$EE28)/12)*(1+XLOOKUP(Z$2,Assumptions!$C$94:$M$94,Assumptions!$C$98:$M$98))))</f>
        <v>-511.1875923</v>
      </c>
      <c r="AA28" s="49">
        <f t="array" ref="AA28">-(IF(AA$2=1,Assumptions!$AF29/12,-(SUMIF($D$2:$EE$2,AA$2-1,$D28:$EE28)/12)*(1+XLOOKUP(AA$2,Assumptions!$C$94:$M$94,Assumptions!$C$98:$M$98))))</f>
        <v>-511.1875923</v>
      </c>
      <c r="AB28" s="49">
        <f t="array" ref="AB28">-(IF(AB$2=1,Assumptions!$AF29/12,-(SUMIF($D$2:$EE$2,AB$2-1,$D28:$EE28)/12)*(1+XLOOKUP(AB$2,Assumptions!$C$94:$M$94,Assumptions!$C$98:$M$98))))</f>
        <v>-526.5232201</v>
      </c>
      <c r="AC28" s="49">
        <f t="array" ref="AC28">-(IF(AC$2=1,Assumptions!$AF29/12,-(SUMIF($D$2:$EE$2,AC$2-1,$D28:$EE28)/12)*(1+XLOOKUP(AC$2,Assumptions!$C$94:$M$94,Assumptions!$C$98:$M$98))))</f>
        <v>-526.5232201</v>
      </c>
      <c r="AD28" s="49">
        <f t="array" ref="AD28">-(IF(AD$2=1,Assumptions!$AF29/12,-(SUMIF($D$2:$EE$2,AD$2-1,$D28:$EE28)/12)*(1+XLOOKUP(AD$2,Assumptions!$C$94:$M$94,Assumptions!$C$98:$M$98))))</f>
        <v>-526.5232201</v>
      </c>
      <c r="AE28" s="49">
        <f t="array" ref="AE28">-(IF(AE$2=1,Assumptions!$AF29/12,-(SUMIF($D$2:$EE$2,AE$2-1,$D28:$EE28)/12)*(1+XLOOKUP(AE$2,Assumptions!$C$94:$M$94,Assumptions!$C$98:$M$98))))</f>
        <v>-526.5232201</v>
      </c>
      <c r="AF28" s="49">
        <f t="array" ref="AF28">-(IF(AF$2=1,Assumptions!$AF29/12,-(SUMIF($D$2:$EE$2,AF$2-1,$D28:$EE28)/12)*(1+XLOOKUP(AF$2,Assumptions!$C$94:$M$94,Assumptions!$C$98:$M$98))))</f>
        <v>-526.5232201</v>
      </c>
      <c r="AG28" s="49">
        <f t="array" ref="AG28">-(IF(AG$2=1,Assumptions!$AF29/12,-(SUMIF($D$2:$EE$2,AG$2-1,$D28:$EE28)/12)*(1+XLOOKUP(AG$2,Assumptions!$C$94:$M$94,Assumptions!$C$98:$M$98))))</f>
        <v>-526.5232201</v>
      </c>
      <c r="AH28" s="49">
        <f t="array" ref="AH28">-(IF(AH$2=1,Assumptions!$AF29/12,-(SUMIF($D$2:$EE$2,AH$2-1,$D28:$EE28)/12)*(1+XLOOKUP(AH$2,Assumptions!$C$94:$M$94,Assumptions!$C$98:$M$98))))</f>
        <v>-526.5232201</v>
      </c>
      <c r="AI28" s="49">
        <f t="array" ref="AI28">-(IF(AI$2=1,Assumptions!$AF29/12,-(SUMIF($D$2:$EE$2,AI$2-1,$D28:$EE28)/12)*(1+XLOOKUP(AI$2,Assumptions!$C$94:$M$94,Assumptions!$C$98:$M$98))))</f>
        <v>-526.5232201</v>
      </c>
      <c r="AJ28" s="49">
        <f t="array" ref="AJ28">-(IF(AJ$2=1,Assumptions!$AF29/12,-(SUMIF($D$2:$EE$2,AJ$2-1,$D28:$EE28)/12)*(1+XLOOKUP(AJ$2,Assumptions!$C$94:$M$94,Assumptions!$C$98:$M$98))))</f>
        <v>-526.5232201</v>
      </c>
      <c r="AK28" s="49">
        <f t="array" ref="AK28">-(IF(AK$2=1,Assumptions!$AF29/12,-(SUMIF($D$2:$EE$2,AK$2-1,$D28:$EE28)/12)*(1+XLOOKUP(AK$2,Assumptions!$C$94:$M$94,Assumptions!$C$98:$M$98))))</f>
        <v>-526.5232201</v>
      </c>
      <c r="AL28" s="49">
        <f t="array" ref="AL28">-(IF(AL$2=1,Assumptions!$AF29/12,-(SUMIF($D$2:$EE$2,AL$2-1,$D28:$EE28)/12)*(1+XLOOKUP(AL$2,Assumptions!$C$94:$M$94,Assumptions!$C$98:$M$98))))</f>
        <v>-526.5232201</v>
      </c>
      <c r="AM28" s="49">
        <f t="array" ref="AM28">-(IF(AM$2=1,Assumptions!$AF29/12,-(SUMIF($D$2:$EE$2,AM$2-1,$D28:$EE28)/12)*(1+XLOOKUP(AM$2,Assumptions!$C$94:$M$94,Assumptions!$C$98:$M$98))))</f>
        <v>-526.5232201</v>
      </c>
      <c r="AN28" s="49">
        <f t="array" ref="AN28">-(IF(AN$2=1,Assumptions!$AF29/12,-(SUMIF($D$2:$EE$2,AN$2-1,$D28:$EE28)/12)*(1+XLOOKUP(AN$2,Assumptions!$C$94:$M$94,Assumptions!$C$98:$M$98))))</f>
        <v>-542.3189167</v>
      </c>
      <c r="AO28" s="49">
        <f t="array" ref="AO28">-(IF(AO$2=1,Assumptions!$AF29/12,-(SUMIF($D$2:$EE$2,AO$2-1,$D28:$EE28)/12)*(1+XLOOKUP(AO$2,Assumptions!$C$94:$M$94,Assumptions!$C$98:$M$98))))</f>
        <v>-542.3189167</v>
      </c>
      <c r="AP28" s="49">
        <f t="array" ref="AP28">-(IF(AP$2=1,Assumptions!$AF29/12,-(SUMIF($D$2:$EE$2,AP$2-1,$D28:$EE28)/12)*(1+XLOOKUP(AP$2,Assumptions!$C$94:$M$94,Assumptions!$C$98:$M$98))))</f>
        <v>-542.3189167</v>
      </c>
      <c r="AQ28" s="49">
        <f t="array" ref="AQ28">-(IF(AQ$2=1,Assumptions!$AF29/12,-(SUMIF($D$2:$EE$2,AQ$2-1,$D28:$EE28)/12)*(1+XLOOKUP(AQ$2,Assumptions!$C$94:$M$94,Assumptions!$C$98:$M$98))))</f>
        <v>-542.3189167</v>
      </c>
      <c r="AR28" s="49">
        <f t="array" ref="AR28">-(IF(AR$2=1,Assumptions!$AF29/12,-(SUMIF($D$2:$EE$2,AR$2-1,$D28:$EE28)/12)*(1+XLOOKUP(AR$2,Assumptions!$C$94:$M$94,Assumptions!$C$98:$M$98))))</f>
        <v>-542.3189167</v>
      </c>
      <c r="AS28" s="49">
        <f t="array" ref="AS28">-(IF(AS$2=1,Assumptions!$AF29/12,-(SUMIF($D$2:$EE$2,AS$2-1,$D28:$EE28)/12)*(1+XLOOKUP(AS$2,Assumptions!$C$94:$M$94,Assumptions!$C$98:$M$98))))</f>
        <v>-542.3189167</v>
      </c>
      <c r="AT28" s="49">
        <f t="array" ref="AT28">-(IF(AT$2=1,Assumptions!$AF29/12,-(SUMIF($D$2:$EE$2,AT$2-1,$D28:$EE28)/12)*(1+XLOOKUP(AT$2,Assumptions!$C$94:$M$94,Assumptions!$C$98:$M$98))))</f>
        <v>-542.3189167</v>
      </c>
      <c r="AU28" s="49">
        <f t="array" ref="AU28">-(IF(AU$2=1,Assumptions!$AF29/12,-(SUMIF($D$2:$EE$2,AU$2-1,$D28:$EE28)/12)*(1+XLOOKUP(AU$2,Assumptions!$C$94:$M$94,Assumptions!$C$98:$M$98))))</f>
        <v>-542.3189167</v>
      </c>
      <c r="AV28" s="49">
        <f t="array" ref="AV28">-(IF(AV$2=1,Assumptions!$AF29/12,-(SUMIF($D$2:$EE$2,AV$2-1,$D28:$EE28)/12)*(1+XLOOKUP(AV$2,Assumptions!$C$94:$M$94,Assumptions!$C$98:$M$98))))</f>
        <v>-542.3189167</v>
      </c>
      <c r="AW28" s="49">
        <f t="array" ref="AW28">-(IF(AW$2=1,Assumptions!$AF29/12,-(SUMIF($D$2:$EE$2,AW$2-1,$D28:$EE28)/12)*(1+XLOOKUP(AW$2,Assumptions!$C$94:$M$94,Assumptions!$C$98:$M$98))))</f>
        <v>-542.3189167</v>
      </c>
      <c r="AX28" s="49">
        <f t="array" ref="AX28">-(IF(AX$2=1,Assumptions!$AF29/12,-(SUMIF($D$2:$EE$2,AX$2-1,$D28:$EE28)/12)*(1+XLOOKUP(AX$2,Assumptions!$C$94:$M$94,Assumptions!$C$98:$M$98))))</f>
        <v>-542.3189167</v>
      </c>
      <c r="AY28" s="49">
        <f t="array" ref="AY28">-(IF(AY$2=1,Assumptions!$AF29/12,-(SUMIF($D$2:$EE$2,AY$2-1,$D28:$EE28)/12)*(1+XLOOKUP(AY$2,Assumptions!$C$94:$M$94,Assumptions!$C$98:$M$98))))</f>
        <v>-542.3189167</v>
      </c>
      <c r="AZ28" s="49">
        <f t="array" ref="AZ28">-(IF(AZ$2=1,Assumptions!$AF29/12,-(SUMIF($D$2:$EE$2,AZ$2-1,$D28:$EE28)/12)*(1+XLOOKUP(AZ$2,Assumptions!$C$94:$M$94,Assumptions!$C$98:$M$98))))</f>
        <v>-558.5884842</v>
      </c>
      <c r="BA28" s="49">
        <f t="array" ref="BA28">-(IF(BA$2=1,Assumptions!$AF29/12,-(SUMIF($D$2:$EE$2,BA$2-1,$D28:$EE28)/12)*(1+XLOOKUP(BA$2,Assumptions!$C$94:$M$94,Assumptions!$C$98:$M$98))))</f>
        <v>-558.5884842</v>
      </c>
      <c r="BB28" s="49">
        <f t="array" ref="BB28">-(IF(BB$2=1,Assumptions!$AF29/12,-(SUMIF($D$2:$EE$2,BB$2-1,$D28:$EE28)/12)*(1+XLOOKUP(BB$2,Assumptions!$C$94:$M$94,Assumptions!$C$98:$M$98))))</f>
        <v>-558.5884842</v>
      </c>
      <c r="BC28" s="49">
        <f t="array" ref="BC28">-(IF(BC$2=1,Assumptions!$AF29/12,-(SUMIF($D$2:$EE$2,BC$2-1,$D28:$EE28)/12)*(1+XLOOKUP(BC$2,Assumptions!$C$94:$M$94,Assumptions!$C$98:$M$98))))</f>
        <v>-558.5884842</v>
      </c>
      <c r="BD28" s="49">
        <f t="array" ref="BD28">-(IF(BD$2=1,Assumptions!$AF29/12,-(SUMIF($D$2:$EE$2,BD$2-1,$D28:$EE28)/12)*(1+XLOOKUP(BD$2,Assumptions!$C$94:$M$94,Assumptions!$C$98:$M$98))))</f>
        <v>-558.5884842</v>
      </c>
      <c r="BE28" s="49">
        <f t="array" ref="BE28">-(IF(BE$2=1,Assumptions!$AF29/12,-(SUMIF($D$2:$EE$2,BE$2-1,$D28:$EE28)/12)*(1+XLOOKUP(BE$2,Assumptions!$C$94:$M$94,Assumptions!$C$98:$M$98))))</f>
        <v>-558.5884842</v>
      </c>
      <c r="BF28" s="49">
        <f t="array" ref="BF28">-(IF(BF$2=1,Assumptions!$AF29/12,-(SUMIF($D$2:$EE$2,BF$2-1,$D28:$EE28)/12)*(1+XLOOKUP(BF$2,Assumptions!$C$94:$M$94,Assumptions!$C$98:$M$98))))</f>
        <v>-558.5884842</v>
      </c>
      <c r="BG28" s="49">
        <f t="array" ref="BG28">-(IF(BG$2=1,Assumptions!$AF29/12,-(SUMIF($D$2:$EE$2,BG$2-1,$D28:$EE28)/12)*(1+XLOOKUP(BG$2,Assumptions!$C$94:$M$94,Assumptions!$C$98:$M$98))))</f>
        <v>-558.5884842</v>
      </c>
      <c r="BH28" s="49">
        <f t="array" ref="BH28">-(IF(BH$2=1,Assumptions!$AF29/12,-(SUMIF($D$2:$EE$2,BH$2-1,$D28:$EE28)/12)*(1+XLOOKUP(BH$2,Assumptions!$C$94:$M$94,Assumptions!$C$98:$M$98))))</f>
        <v>-558.5884842</v>
      </c>
      <c r="BI28" s="49">
        <f t="array" ref="BI28">-(IF(BI$2=1,Assumptions!$AF29/12,-(SUMIF($D$2:$EE$2,BI$2-1,$D28:$EE28)/12)*(1+XLOOKUP(BI$2,Assumptions!$C$94:$M$94,Assumptions!$C$98:$M$98))))</f>
        <v>-558.5884842</v>
      </c>
      <c r="BJ28" s="49">
        <f t="array" ref="BJ28">-(IF(BJ$2=1,Assumptions!$AF29/12,-(SUMIF($D$2:$EE$2,BJ$2-1,$D28:$EE28)/12)*(1+XLOOKUP(BJ$2,Assumptions!$C$94:$M$94,Assumptions!$C$98:$M$98))))</f>
        <v>-558.5884842</v>
      </c>
      <c r="BK28" s="49">
        <f t="array" ref="BK28">-(IF(BK$2=1,Assumptions!$AF29/12,-(SUMIF($D$2:$EE$2,BK$2-1,$D28:$EE28)/12)*(1+XLOOKUP(BK$2,Assumptions!$C$94:$M$94,Assumptions!$C$98:$M$98))))</f>
        <v>-558.5884842</v>
      </c>
      <c r="BL28" s="49">
        <f t="array" ref="BL28">-(IF(BL$2=1,Assumptions!$AF29/12,-(SUMIF($D$2:$EE$2,BL$2-1,$D28:$EE28)/12)*(1+XLOOKUP(BL$2,Assumptions!$C$94:$M$94,Assumptions!$C$98:$M$98))))</f>
        <v>-575.3461387</v>
      </c>
      <c r="BM28" s="49">
        <f t="array" ref="BM28">-(IF(BM$2=1,Assumptions!$AF29/12,-(SUMIF($D$2:$EE$2,BM$2-1,$D28:$EE28)/12)*(1+XLOOKUP(BM$2,Assumptions!$C$94:$M$94,Assumptions!$C$98:$M$98))))</f>
        <v>-575.3461387</v>
      </c>
      <c r="BN28" s="49">
        <f t="array" ref="BN28">-(IF(BN$2=1,Assumptions!$AF29/12,-(SUMIF($D$2:$EE$2,BN$2-1,$D28:$EE28)/12)*(1+XLOOKUP(BN$2,Assumptions!$C$94:$M$94,Assumptions!$C$98:$M$98))))</f>
        <v>-575.3461387</v>
      </c>
      <c r="BO28" s="49">
        <f t="array" ref="BO28">-(IF(BO$2=1,Assumptions!$AF29/12,-(SUMIF($D$2:$EE$2,BO$2-1,$D28:$EE28)/12)*(1+XLOOKUP(BO$2,Assumptions!$C$94:$M$94,Assumptions!$C$98:$M$98))))</f>
        <v>-575.3461387</v>
      </c>
      <c r="BP28" s="49">
        <f t="array" ref="BP28">-(IF(BP$2=1,Assumptions!$AF29/12,-(SUMIF($D$2:$EE$2,BP$2-1,$D28:$EE28)/12)*(1+XLOOKUP(BP$2,Assumptions!$C$94:$M$94,Assumptions!$C$98:$M$98))))</f>
        <v>-575.3461387</v>
      </c>
      <c r="BQ28" s="49">
        <f t="array" ref="BQ28">-(IF(BQ$2=1,Assumptions!$AF29/12,-(SUMIF($D$2:$EE$2,BQ$2-1,$D28:$EE28)/12)*(1+XLOOKUP(BQ$2,Assumptions!$C$94:$M$94,Assumptions!$C$98:$M$98))))</f>
        <v>-575.3461387</v>
      </c>
      <c r="BR28" s="49">
        <f t="array" ref="BR28">-(IF(BR$2=1,Assumptions!$AF29/12,-(SUMIF($D$2:$EE$2,BR$2-1,$D28:$EE28)/12)*(1+XLOOKUP(BR$2,Assumptions!$C$94:$M$94,Assumptions!$C$98:$M$98))))</f>
        <v>-575.3461387</v>
      </c>
      <c r="BS28" s="49">
        <f t="array" ref="BS28">-(IF(BS$2=1,Assumptions!$AF29/12,-(SUMIF($D$2:$EE$2,BS$2-1,$D28:$EE28)/12)*(1+XLOOKUP(BS$2,Assumptions!$C$94:$M$94,Assumptions!$C$98:$M$98))))</f>
        <v>-575.3461387</v>
      </c>
      <c r="BT28" s="49">
        <f t="array" ref="BT28">-(IF(BT$2=1,Assumptions!$AF29/12,-(SUMIF($D$2:$EE$2,BT$2-1,$D28:$EE28)/12)*(1+XLOOKUP(BT$2,Assumptions!$C$94:$M$94,Assumptions!$C$98:$M$98))))</f>
        <v>-575.3461387</v>
      </c>
      <c r="BU28" s="49">
        <f t="array" ref="BU28">-(IF(BU$2=1,Assumptions!$AF29/12,-(SUMIF($D$2:$EE$2,BU$2-1,$D28:$EE28)/12)*(1+XLOOKUP(BU$2,Assumptions!$C$94:$M$94,Assumptions!$C$98:$M$98))))</f>
        <v>-575.3461387</v>
      </c>
      <c r="BV28" s="49">
        <f t="array" ref="BV28">-(IF(BV$2=1,Assumptions!$AF29/12,-(SUMIF($D$2:$EE$2,BV$2-1,$D28:$EE28)/12)*(1+XLOOKUP(BV$2,Assumptions!$C$94:$M$94,Assumptions!$C$98:$M$98))))</f>
        <v>-575.3461387</v>
      </c>
      <c r="BW28" s="49">
        <f t="array" ref="BW28">-(IF(BW$2=1,Assumptions!$AF29/12,-(SUMIF($D$2:$EE$2,BW$2-1,$D28:$EE28)/12)*(1+XLOOKUP(BW$2,Assumptions!$C$94:$M$94,Assumptions!$C$98:$M$98))))</f>
        <v>-575.3461387</v>
      </c>
      <c r="BX28" s="49">
        <f t="array" ref="BX28">-(IF(BX$2=1,Assumptions!$AF29/12,-(SUMIF($D$2:$EE$2,BX$2-1,$D28:$EE28)/12)*(1+XLOOKUP(BX$2,Assumptions!$C$94:$M$94,Assumptions!$C$98:$M$98))))</f>
        <v>-592.6065229</v>
      </c>
      <c r="BY28" s="49">
        <f t="array" ref="BY28">-(IF(BY$2=1,Assumptions!$AF29/12,-(SUMIF($D$2:$EE$2,BY$2-1,$D28:$EE28)/12)*(1+XLOOKUP(BY$2,Assumptions!$C$94:$M$94,Assumptions!$C$98:$M$98))))</f>
        <v>-592.6065229</v>
      </c>
      <c r="BZ28" s="49">
        <f t="array" ref="BZ28">-(IF(BZ$2=1,Assumptions!$AF29/12,-(SUMIF($D$2:$EE$2,BZ$2-1,$D28:$EE28)/12)*(1+XLOOKUP(BZ$2,Assumptions!$C$94:$M$94,Assumptions!$C$98:$M$98))))</f>
        <v>-592.6065229</v>
      </c>
      <c r="CA28" s="49">
        <f t="array" ref="CA28">-(IF(CA$2=1,Assumptions!$AF29/12,-(SUMIF($D$2:$EE$2,CA$2-1,$D28:$EE28)/12)*(1+XLOOKUP(CA$2,Assumptions!$C$94:$M$94,Assumptions!$C$98:$M$98))))</f>
        <v>-592.6065229</v>
      </c>
      <c r="CB28" s="49">
        <f t="array" ref="CB28">-(IF(CB$2=1,Assumptions!$AF29/12,-(SUMIF($D$2:$EE$2,CB$2-1,$D28:$EE28)/12)*(1+XLOOKUP(CB$2,Assumptions!$C$94:$M$94,Assumptions!$C$98:$M$98))))</f>
        <v>-592.6065229</v>
      </c>
      <c r="CC28" s="49">
        <f t="array" ref="CC28">-(IF(CC$2=1,Assumptions!$AF29/12,-(SUMIF($D$2:$EE$2,CC$2-1,$D28:$EE28)/12)*(1+XLOOKUP(CC$2,Assumptions!$C$94:$M$94,Assumptions!$C$98:$M$98))))</f>
        <v>-592.6065229</v>
      </c>
      <c r="CD28" s="49">
        <f t="array" ref="CD28">-(IF(CD$2=1,Assumptions!$AF29/12,-(SUMIF($D$2:$EE$2,CD$2-1,$D28:$EE28)/12)*(1+XLOOKUP(CD$2,Assumptions!$C$94:$M$94,Assumptions!$C$98:$M$98))))</f>
        <v>-592.6065229</v>
      </c>
      <c r="CE28" s="49">
        <f t="array" ref="CE28">-(IF(CE$2=1,Assumptions!$AF29/12,-(SUMIF($D$2:$EE$2,CE$2-1,$D28:$EE28)/12)*(1+XLOOKUP(CE$2,Assumptions!$C$94:$M$94,Assumptions!$C$98:$M$98))))</f>
        <v>-592.6065229</v>
      </c>
      <c r="CF28" s="49">
        <f t="array" ref="CF28">-(IF(CF$2=1,Assumptions!$AF29/12,-(SUMIF($D$2:$EE$2,CF$2-1,$D28:$EE28)/12)*(1+XLOOKUP(CF$2,Assumptions!$C$94:$M$94,Assumptions!$C$98:$M$98))))</f>
        <v>-592.6065229</v>
      </c>
      <c r="CG28" s="49">
        <f t="array" ref="CG28">-(IF(CG$2=1,Assumptions!$AF29/12,-(SUMIF($D$2:$EE$2,CG$2-1,$D28:$EE28)/12)*(1+XLOOKUP(CG$2,Assumptions!$C$94:$M$94,Assumptions!$C$98:$M$98))))</f>
        <v>-592.6065229</v>
      </c>
      <c r="CH28" s="49">
        <f t="array" ref="CH28">-(IF(CH$2=1,Assumptions!$AF29/12,-(SUMIF($D$2:$EE$2,CH$2-1,$D28:$EE28)/12)*(1+XLOOKUP(CH$2,Assumptions!$C$94:$M$94,Assumptions!$C$98:$M$98))))</f>
        <v>-592.6065229</v>
      </c>
      <c r="CI28" s="49">
        <f t="array" ref="CI28">-(IF(CI$2=1,Assumptions!$AF29/12,-(SUMIF($D$2:$EE$2,CI$2-1,$D28:$EE28)/12)*(1+XLOOKUP(CI$2,Assumptions!$C$94:$M$94,Assumptions!$C$98:$M$98))))</f>
        <v>-592.6065229</v>
      </c>
      <c r="CJ28" s="49">
        <f t="array" ref="CJ28">-(IF(CJ$2=1,Assumptions!$AF29/12,-(SUMIF($D$2:$EE$2,CJ$2-1,$D28:$EE28)/12)*(1+XLOOKUP(CJ$2,Assumptions!$C$94:$M$94,Assumptions!$C$98:$M$98))))</f>
        <v>-610.3847186</v>
      </c>
      <c r="CK28" s="49">
        <f t="array" ref="CK28">-(IF(CK$2=1,Assumptions!$AF29/12,-(SUMIF($D$2:$EE$2,CK$2-1,$D28:$EE28)/12)*(1+XLOOKUP(CK$2,Assumptions!$C$94:$M$94,Assumptions!$C$98:$M$98))))</f>
        <v>-610.3847186</v>
      </c>
      <c r="CL28" s="49">
        <f t="array" ref="CL28">-(IF(CL$2=1,Assumptions!$AF29/12,-(SUMIF($D$2:$EE$2,CL$2-1,$D28:$EE28)/12)*(1+XLOOKUP(CL$2,Assumptions!$C$94:$M$94,Assumptions!$C$98:$M$98))))</f>
        <v>-610.3847186</v>
      </c>
      <c r="CM28" s="49">
        <f t="array" ref="CM28">-(IF(CM$2=1,Assumptions!$AF29/12,-(SUMIF($D$2:$EE$2,CM$2-1,$D28:$EE28)/12)*(1+XLOOKUP(CM$2,Assumptions!$C$94:$M$94,Assumptions!$C$98:$M$98))))</f>
        <v>-610.3847186</v>
      </c>
      <c r="CN28" s="49">
        <f t="array" ref="CN28">-(IF(CN$2=1,Assumptions!$AF29/12,-(SUMIF($D$2:$EE$2,CN$2-1,$D28:$EE28)/12)*(1+XLOOKUP(CN$2,Assumptions!$C$94:$M$94,Assumptions!$C$98:$M$98))))</f>
        <v>-610.3847186</v>
      </c>
      <c r="CO28" s="49">
        <f t="array" ref="CO28">-(IF(CO$2=1,Assumptions!$AF29/12,-(SUMIF($D$2:$EE$2,CO$2-1,$D28:$EE28)/12)*(1+XLOOKUP(CO$2,Assumptions!$C$94:$M$94,Assumptions!$C$98:$M$98))))</f>
        <v>-610.3847186</v>
      </c>
      <c r="CP28" s="49">
        <f t="array" ref="CP28">-(IF(CP$2=1,Assumptions!$AF29/12,-(SUMIF($D$2:$EE$2,CP$2-1,$D28:$EE28)/12)*(1+XLOOKUP(CP$2,Assumptions!$C$94:$M$94,Assumptions!$C$98:$M$98))))</f>
        <v>-610.3847186</v>
      </c>
      <c r="CQ28" s="49">
        <f t="array" ref="CQ28">-(IF(CQ$2=1,Assumptions!$AF29/12,-(SUMIF($D$2:$EE$2,CQ$2-1,$D28:$EE28)/12)*(1+XLOOKUP(CQ$2,Assumptions!$C$94:$M$94,Assumptions!$C$98:$M$98))))</f>
        <v>-610.3847186</v>
      </c>
      <c r="CR28" s="49">
        <f t="array" ref="CR28">-(IF(CR$2=1,Assumptions!$AF29/12,-(SUMIF($D$2:$EE$2,CR$2-1,$D28:$EE28)/12)*(1+XLOOKUP(CR$2,Assumptions!$C$94:$M$94,Assumptions!$C$98:$M$98))))</f>
        <v>-610.3847186</v>
      </c>
      <c r="CS28" s="49">
        <f t="array" ref="CS28">-(IF(CS$2=1,Assumptions!$AF29/12,-(SUMIF($D$2:$EE$2,CS$2-1,$D28:$EE28)/12)*(1+XLOOKUP(CS$2,Assumptions!$C$94:$M$94,Assumptions!$C$98:$M$98))))</f>
        <v>-610.3847186</v>
      </c>
      <c r="CT28" s="49">
        <f t="array" ref="CT28">-(IF(CT$2=1,Assumptions!$AF29/12,-(SUMIF($D$2:$EE$2,CT$2-1,$D28:$EE28)/12)*(1+XLOOKUP(CT$2,Assumptions!$C$94:$M$94,Assumptions!$C$98:$M$98))))</f>
        <v>-610.3847186</v>
      </c>
      <c r="CU28" s="49">
        <f t="array" ref="CU28">-(IF(CU$2=1,Assumptions!$AF29/12,-(SUMIF($D$2:$EE$2,CU$2-1,$D28:$EE28)/12)*(1+XLOOKUP(CU$2,Assumptions!$C$94:$M$94,Assumptions!$C$98:$M$98))))</f>
        <v>-610.3847186</v>
      </c>
      <c r="CV28" s="49">
        <f t="array" ref="CV28">-(IF(CV$2=1,Assumptions!$AF29/12,-(SUMIF($D$2:$EE$2,CV$2-1,$D28:$EE28)/12)*(1+XLOOKUP(CV$2,Assumptions!$C$94:$M$94,Assumptions!$C$98:$M$98))))</f>
        <v>-628.6962601</v>
      </c>
      <c r="CW28" s="49">
        <f t="array" ref="CW28">-(IF(CW$2=1,Assumptions!$AF29/12,-(SUMIF($D$2:$EE$2,CW$2-1,$D28:$EE28)/12)*(1+XLOOKUP(CW$2,Assumptions!$C$94:$M$94,Assumptions!$C$98:$M$98))))</f>
        <v>-628.6962601</v>
      </c>
      <c r="CX28" s="49">
        <f t="array" ref="CX28">-(IF(CX$2=1,Assumptions!$AF29/12,-(SUMIF($D$2:$EE$2,CX$2-1,$D28:$EE28)/12)*(1+XLOOKUP(CX$2,Assumptions!$C$94:$M$94,Assumptions!$C$98:$M$98))))</f>
        <v>-628.6962601</v>
      </c>
      <c r="CY28" s="49">
        <f t="array" ref="CY28">-(IF(CY$2=1,Assumptions!$AF29/12,-(SUMIF($D$2:$EE$2,CY$2-1,$D28:$EE28)/12)*(1+XLOOKUP(CY$2,Assumptions!$C$94:$M$94,Assumptions!$C$98:$M$98))))</f>
        <v>-628.6962601</v>
      </c>
      <c r="CZ28" s="49">
        <f t="array" ref="CZ28">-(IF(CZ$2=1,Assumptions!$AF29/12,-(SUMIF($D$2:$EE$2,CZ$2-1,$D28:$EE28)/12)*(1+XLOOKUP(CZ$2,Assumptions!$C$94:$M$94,Assumptions!$C$98:$M$98))))</f>
        <v>-628.6962601</v>
      </c>
      <c r="DA28" s="49">
        <f t="array" ref="DA28">-(IF(DA$2=1,Assumptions!$AF29/12,-(SUMIF($D$2:$EE$2,DA$2-1,$D28:$EE28)/12)*(1+XLOOKUP(DA$2,Assumptions!$C$94:$M$94,Assumptions!$C$98:$M$98))))</f>
        <v>-628.6962601</v>
      </c>
      <c r="DB28" s="49">
        <f t="array" ref="DB28">-(IF(DB$2=1,Assumptions!$AF29/12,-(SUMIF($D$2:$EE$2,DB$2-1,$D28:$EE28)/12)*(1+XLOOKUP(DB$2,Assumptions!$C$94:$M$94,Assumptions!$C$98:$M$98))))</f>
        <v>-628.6962601</v>
      </c>
      <c r="DC28" s="49">
        <f t="array" ref="DC28">-(IF(DC$2=1,Assumptions!$AF29/12,-(SUMIF($D$2:$EE$2,DC$2-1,$D28:$EE28)/12)*(1+XLOOKUP(DC$2,Assumptions!$C$94:$M$94,Assumptions!$C$98:$M$98))))</f>
        <v>-628.6962601</v>
      </c>
      <c r="DD28" s="49">
        <f t="array" ref="DD28">-(IF(DD$2=1,Assumptions!$AF29/12,-(SUMIF($D$2:$EE$2,DD$2-1,$D28:$EE28)/12)*(1+XLOOKUP(DD$2,Assumptions!$C$94:$M$94,Assumptions!$C$98:$M$98))))</f>
        <v>-628.6962601</v>
      </c>
      <c r="DE28" s="49">
        <f t="array" ref="DE28">-(IF(DE$2=1,Assumptions!$AF29/12,-(SUMIF($D$2:$EE$2,DE$2-1,$D28:$EE28)/12)*(1+XLOOKUP(DE$2,Assumptions!$C$94:$M$94,Assumptions!$C$98:$M$98))))</f>
        <v>-628.6962601</v>
      </c>
      <c r="DF28" s="49">
        <f t="array" ref="DF28">-(IF(DF$2=1,Assumptions!$AF29/12,-(SUMIF($D$2:$EE$2,DF$2-1,$D28:$EE28)/12)*(1+XLOOKUP(DF$2,Assumptions!$C$94:$M$94,Assumptions!$C$98:$M$98))))</f>
        <v>-628.6962601</v>
      </c>
      <c r="DG28" s="49">
        <f t="array" ref="DG28">-(IF(DG$2=1,Assumptions!$AF29/12,-(SUMIF($D$2:$EE$2,DG$2-1,$D28:$EE28)/12)*(1+XLOOKUP(DG$2,Assumptions!$C$94:$M$94,Assumptions!$C$98:$M$98))))</f>
        <v>-628.6962601</v>
      </c>
      <c r="DH28" s="49">
        <f t="array" ref="DH28">-(IF(DH$2=1,Assumptions!$AF29/12,-(SUMIF($D$2:$EE$2,DH$2-1,$D28:$EE28)/12)*(1+XLOOKUP(DH$2,Assumptions!$C$94:$M$94,Assumptions!$C$98:$M$98))))</f>
        <v>-647.5571479</v>
      </c>
      <c r="DI28" s="49">
        <f t="array" ref="DI28">-(IF(DI$2=1,Assumptions!$AF29/12,-(SUMIF($D$2:$EE$2,DI$2-1,$D28:$EE28)/12)*(1+XLOOKUP(DI$2,Assumptions!$C$94:$M$94,Assumptions!$C$98:$M$98))))</f>
        <v>-647.5571479</v>
      </c>
      <c r="DJ28" s="49">
        <f t="array" ref="DJ28">-(IF(DJ$2=1,Assumptions!$AF29/12,-(SUMIF($D$2:$EE$2,DJ$2-1,$D28:$EE28)/12)*(1+XLOOKUP(DJ$2,Assumptions!$C$94:$M$94,Assumptions!$C$98:$M$98))))</f>
        <v>-647.5571479</v>
      </c>
      <c r="DK28" s="49">
        <f t="array" ref="DK28">-(IF(DK$2=1,Assumptions!$AF29/12,-(SUMIF($D$2:$EE$2,DK$2-1,$D28:$EE28)/12)*(1+XLOOKUP(DK$2,Assumptions!$C$94:$M$94,Assumptions!$C$98:$M$98))))</f>
        <v>-647.5571479</v>
      </c>
      <c r="DL28" s="49">
        <f t="array" ref="DL28">-(IF(DL$2=1,Assumptions!$AF29/12,-(SUMIF($D$2:$EE$2,DL$2-1,$D28:$EE28)/12)*(1+XLOOKUP(DL$2,Assumptions!$C$94:$M$94,Assumptions!$C$98:$M$98))))</f>
        <v>-647.5571479</v>
      </c>
      <c r="DM28" s="49">
        <f t="array" ref="DM28">-(IF(DM$2=1,Assumptions!$AF29/12,-(SUMIF($D$2:$EE$2,DM$2-1,$D28:$EE28)/12)*(1+XLOOKUP(DM$2,Assumptions!$C$94:$M$94,Assumptions!$C$98:$M$98))))</f>
        <v>-647.5571479</v>
      </c>
      <c r="DN28" s="49">
        <f t="array" ref="DN28">-(IF(DN$2=1,Assumptions!$AF29/12,-(SUMIF($D$2:$EE$2,DN$2-1,$D28:$EE28)/12)*(1+XLOOKUP(DN$2,Assumptions!$C$94:$M$94,Assumptions!$C$98:$M$98))))</f>
        <v>-647.5571479</v>
      </c>
      <c r="DO28" s="49">
        <f t="array" ref="DO28">-(IF(DO$2=1,Assumptions!$AF29/12,-(SUMIF($D$2:$EE$2,DO$2-1,$D28:$EE28)/12)*(1+XLOOKUP(DO$2,Assumptions!$C$94:$M$94,Assumptions!$C$98:$M$98))))</f>
        <v>-647.5571479</v>
      </c>
      <c r="DP28" s="49">
        <f t="array" ref="DP28">-(IF(DP$2=1,Assumptions!$AF29/12,-(SUMIF($D$2:$EE$2,DP$2-1,$D28:$EE28)/12)*(1+XLOOKUP(DP$2,Assumptions!$C$94:$M$94,Assumptions!$C$98:$M$98))))</f>
        <v>-647.5571479</v>
      </c>
      <c r="DQ28" s="49">
        <f t="array" ref="DQ28">-(IF(DQ$2=1,Assumptions!$AF29/12,-(SUMIF($D$2:$EE$2,DQ$2-1,$D28:$EE28)/12)*(1+XLOOKUP(DQ$2,Assumptions!$C$94:$M$94,Assumptions!$C$98:$M$98))))</f>
        <v>-647.5571479</v>
      </c>
      <c r="DR28" s="49">
        <f t="array" ref="DR28">-(IF(DR$2=1,Assumptions!$AF29/12,-(SUMIF($D$2:$EE$2,DR$2-1,$D28:$EE28)/12)*(1+XLOOKUP(DR$2,Assumptions!$C$94:$M$94,Assumptions!$C$98:$M$98))))</f>
        <v>-647.5571479</v>
      </c>
      <c r="DS28" s="49">
        <f t="array" ref="DS28">-(IF(DS$2=1,Assumptions!$AF29/12,-(SUMIF($D$2:$EE$2,DS$2-1,$D28:$EE28)/12)*(1+XLOOKUP(DS$2,Assumptions!$C$94:$M$94,Assumptions!$C$98:$M$98))))</f>
        <v>-647.5571479</v>
      </c>
      <c r="DT28" s="49">
        <f t="array" ref="DT28">-(IF(DT$2=1,Assumptions!$AF29/12,-(SUMIF($D$2:$EE$2,DT$2-1,$D28:$EE28)/12)*(1+XLOOKUP(DT$2,Assumptions!$C$94:$M$94,Assumptions!$C$98:$M$98))))</f>
        <v>-666.9838624</v>
      </c>
      <c r="DU28" s="49">
        <f t="array" ref="DU28">-(IF(DU$2=1,Assumptions!$AF29/12,-(SUMIF($D$2:$EE$2,DU$2-1,$D28:$EE28)/12)*(1+XLOOKUP(DU$2,Assumptions!$C$94:$M$94,Assumptions!$C$98:$M$98))))</f>
        <v>-666.9838624</v>
      </c>
      <c r="DV28" s="49">
        <f t="array" ref="DV28">-(IF(DV$2=1,Assumptions!$AF29/12,-(SUMIF($D$2:$EE$2,DV$2-1,$D28:$EE28)/12)*(1+XLOOKUP(DV$2,Assumptions!$C$94:$M$94,Assumptions!$C$98:$M$98))))</f>
        <v>-666.9838624</v>
      </c>
      <c r="DW28" s="49">
        <f t="array" ref="DW28">-(IF(DW$2=1,Assumptions!$AF29/12,-(SUMIF($D$2:$EE$2,DW$2-1,$D28:$EE28)/12)*(1+XLOOKUP(DW$2,Assumptions!$C$94:$M$94,Assumptions!$C$98:$M$98))))</f>
        <v>-666.9838624</v>
      </c>
      <c r="DX28" s="49">
        <f t="array" ref="DX28">-(IF(DX$2=1,Assumptions!$AF29/12,-(SUMIF($D$2:$EE$2,DX$2-1,$D28:$EE28)/12)*(1+XLOOKUP(DX$2,Assumptions!$C$94:$M$94,Assumptions!$C$98:$M$98))))</f>
        <v>-666.9838624</v>
      </c>
      <c r="DY28" s="49">
        <f t="array" ref="DY28">-(IF(DY$2=1,Assumptions!$AF29/12,-(SUMIF($D$2:$EE$2,DY$2-1,$D28:$EE28)/12)*(1+XLOOKUP(DY$2,Assumptions!$C$94:$M$94,Assumptions!$C$98:$M$98))))</f>
        <v>-666.9838624</v>
      </c>
      <c r="DZ28" s="49">
        <f t="array" ref="DZ28">-(IF(DZ$2=1,Assumptions!$AF29/12,-(SUMIF($D$2:$EE$2,DZ$2-1,$D28:$EE28)/12)*(1+XLOOKUP(DZ$2,Assumptions!$C$94:$M$94,Assumptions!$C$98:$M$98))))</f>
        <v>-666.9838624</v>
      </c>
      <c r="EA28" s="49">
        <f t="array" ref="EA28">-(IF(EA$2=1,Assumptions!$AF29/12,-(SUMIF($D$2:$EE$2,EA$2-1,$D28:$EE28)/12)*(1+XLOOKUP(EA$2,Assumptions!$C$94:$M$94,Assumptions!$C$98:$M$98))))</f>
        <v>-666.9838624</v>
      </c>
      <c r="EB28" s="49">
        <f t="array" ref="EB28">-(IF(EB$2=1,Assumptions!$AF29/12,-(SUMIF($D$2:$EE$2,EB$2-1,$D28:$EE28)/12)*(1+XLOOKUP(EB$2,Assumptions!$C$94:$M$94,Assumptions!$C$98:$M$98))))</f>
        <v>-666.9838624</v>
      </c>
      <c r="EC28" s="49">
        <f t="array" ref="EC28">-(IF(EC$2=1,Assumptions!$AF29/12,-(SUMIF($D$2:$EE$2,EC$2-1,$D28:$EE28)/12)*(1+XLOOKUP(EC$2,Assumptions!$C$94:$M$94,Assumptions!$C$98:$M$98))))</f>
        <v>-666.9838624</v>
      </c>
      <c r="ED28" s="49">
        <f t="array" ref="ED28">-(IF(ED$2=1,Assumptions!$AF29/12,-(SUMIF($D$2:$EE$2,ED$2-1,$D28:$EE28)/12)*(1+XLOOKUP(ED$2,Assumptions!$C$94:$M$94,Assumptions!$C$98:$M$98))))</f>
        <v>-666.9838624</v>
      </c>
      <c r="EE28" s="49">
        <f t="array" ref="EE28">-(IF(EE$2=1,Assumptions!$AF29/12,-(SUMIF($D$2:$EE$2,EE$2-1,$D28:$EE28)/12)*(1+XLOOKUP(EE$2,Assumptions!$C$94:$M$94,Assumptions!$C$98:$M$98))))</f>
        <v>-666.9838624</v>
      </c>
    </row>
    <row r="29" ht="15.75" customHeight="1">
      <c r="A29" s="1"/>
      <c r="B29" s="1"/>
      <c r="C29" s="1" t="str">
        <f>Assumptions!J30</f>
        <v>Management Fee</v>
      </c>
      <c r="D29" s="49">
        <f>-D$18*Assumptions!$AD$30</f>
        <v>-1028.066175</v>
      </c>
      <c r="E29" s="49">
        <f>-E$18*Assumptions!$AD$30</f>
        <v>-1028.066175</v>
      </c>
      <c r="F29" s="49">
        <f>-F$18*Assumptions!$AD$30</f>
        <v>-1028.066175</v>
      </c>
      <c r="G29" s="49">
        <f>-G$18*Assumptions!$AD$30</f>
        <v>-1028.066175</v>
      </c>
      <c r="H29" s="49">
        <f>-H$18*Assumptions!$AD$30</f>
        <v>-1028.066175</v>
      </c>
      <c r="I29" s="49">
        <f>-I$18*Assumptions!$AD$30</f>
        <v>-1028.066175</v>
      </c>
      <c r="J29" s="49">
        <f>-J$18*Assumptions!$AD$30</f>
        <v>-1028.066175</v>
      </c>
      <c r="K29" s="49">
        <f>-K$18*Assumptions!$AD$30</f>
        <v>-1028.066175</v>
      </c>
      <c r="L29" s="49">
        <f>-L$18*Assumptions!$AD$30</f>
        <v>-1028.066175</v>
      </c>
      <c r="M29" s="49">
        <f>-M$18*Assumptions!$AD$30</f>
        <v>-1028.066175</v>
      </c>
      <c r="N29" s="49">
        <f>-N$18*Assumptions!$AD$30</f>
        <v>-1028.066175</v>
      </c>
      <c r="O29" s="49">
        <f>-O$18*Assumptions!$AD$30</f>
        <v>-1028.066175</v>
      </c>
      <c r="P29" s="49">
        <f>-P$18*Assumptions!$AD$30</f>
        <v>-1082.454192</v>
      </c>
      <c r="Q29" s="49">
        <f>-Q$18*Assumptions!$AD$30</f>
        <v>-1082.454192</v>
      </c>
      <c r="R29" s="49">
        <f>-R$18*Assumptions!$AD$30</f>
        <v>-1082.454192</v>
      </c>
      <c r="S29" s="49">
        <f>-S$18*Assumptions!$AD$30</f>
        <v>-1082.454192</v>
      </c>
      <c r="T29" s="49">
        <f>-T$18*Assumptions!$AD$30</f>
        <v>-1082.454192</v>
      </c>
      <c r="U29" s="49">
        <f>-U$18*Assumptions!$AD$30</f>
        <v>-1082.454192</v>
      </c>
      <c r="V29" s="49">
        <f>-V$18*Assumptions!$AD$30</f>
        <v>-1082.454192</v>
      </c>
      <c r="W29" s="49">
        <f>-W$18*Assumptions!$AD$30</f>
        <v>-1082.454192</v>
      </c>
      <c r="X29" s="49">
        <f>-X$18*Assumptions!$AD$30</f>
        <v>-1082.454192</v>
      </c>
      <c r="Y29" s="49">
        <f>-Y$18*Assumptions!$AD$30</f>
        <v>-1082.454192</v>
      </c>
      <c r="Z29" s="49">
        <f>-Z$18*Assumptions!$AD$30</f>
        <v>-1082.454192</v>
      </c>
      <c r="AA29" s="49">
        <f>-AA$18*Assumptions!$AD$30</f>
        <v>-1082.454192</v>
      </c>
      <c r="AB29" s="49">
        <f>-AB$18*Assumptions!$AD$30</f>
        <v>-1104.103276</v>
      </c>
      <c r="AC29" s="49">
        <f>-AC$18*Assumptions!$AD$30</f>
        <v>-1104.103276</v>
      </c>
      <c r="AD29" s="49">
        <f>-AD$18*Assumptions!$AD$30</f>
        <v>-1104.103276</v>
      </c>
      <c r="AE29" s="49">
        <f>-AE$18*Assumptions!$AD$30</f>
        <v>-1104.103276</v>
      </c>
      <c r="AF29" s="49">
        <f>-AF$18*Assumptions!$AD$30</f>
        <v>-1104.103276</v>
      </c>
      <c r="AG29" s="49">
        <f>-AG$18*Assumptions!$AD$30</f>
        <v>-1104.103276</v>
      </c>
      <c r="AH29" s="49">
        <f>-AH$18*Assumptions!$AD$30</f>
        <v>-1104.103276</v>
      </c>
      <c r="AI29" s="49">
        <f>-AI$18*Assumptions!$AD$30</f>
        <v>-1104.103276</v>
      </c>
      <c r="AJ29" s="49">
        <f>-AJ$18*Assumptions!$AD$30</f>
        <v>-1104.103276</v>
      </c>
      <c r="AK29" s="49">
        <f>-AK$18*Assumptions!$AD$30</f>
        <v>-1104.103276</v>
      </c>
      <c r="AL29" s="49">
        <f>-AL$18*Assumptions!$AD$30</f>
        <v>-1104.103276</v>
      </c>
      <c r="AM29" s="49">
        <f>-AM$18*Assumptions!$AD$30</f>
        <v>-1104.103276</v>
      </c>
      <c r="AN29" s="49">
        <f>-AN$18*Assumptions!$AD$30</f>
        <v>-1126.185341</v>
      </c>
      <c r="AO29" s="49">
        <f>-AO$18*Assumptions!$AD$30</f>
        <v>-1126.185341</v>
      </c>
      <c r="AP29" s="49">
        <f>-AP$18*Assumptions!$AD$30</f>
        <v>-1126.185341</v>
      </c>
      <c r="AQ29" s="49">
        <f>-AQ$18*Assumptions!$AD$30</f>
        <v>-1126.185341</v>
      </c>
      <c r="AR29" s="49">
        <f>-AR$18*Assumptions!$AD$30</f>
        <v>-1126.185341</v>
      </c>
      <c r="AS29" s="49">
        <f>-AS$18*Assumptions!$AD$30</f>
        <v>-1126.185341</v>
      </c>
      <c r="AT29" s="49">
        <f>-AT$18*Assumptions!$AD$30</f>
        <v>-1126.185341</v>
      </c>
      <c r="AU29" s="49">
        <f>-AU$18*Assumptions!$AD$30</f>
        <v>-1126.185341</v>
      </c>
      <c r="AV29" s="49">
        <f>-AV$18*Assumptions!$AD$30</f>
        <v>-1126.185341</v>
      </c>
      <c r="AW29" s="49">
        <f>-AW$18*Assumptions!$AD$30</f>
        <v>-1126.185341</v>
      </c>
      <c r="AX29" s="49">
        <f>-AX$18*Assumptions!$AD$30</f>
        <v>-1126.185341</v>
      </c>
      <c r="AY29" s="49">
        <f>-AY$18*Assumptions!$AD$30</f>
        <v>-1126.185341</v>
      </c>
      <c r="AZ29" s="49">
        <f>-AZ$18*Assumptions!$AD$30</f>
        <v>-1159.970902</v>
      </c>
      <c r="BA29" s="49">
        <f>-BA$18*Assumptions!$AD$30</f>
        <v>-1159.970902</v>
      </c>
      <c r="BB29" s="49">
        <f>-BB$18*Assumptions!$AD$30</f>
        <v>-1159.970902</v>
      </c>
      <c r="BC29" s="49">
        <f>-BC$18*Assumptions!$AD$30</f>
        <v>-1159.970902</v>
      </c>
      <c r="BD29" s="49">
        <f>-BD$18*Assumptions!$AD$30</f>
        <v>-1159.970902</v>
      </c>
      <c r="BE29" s="49">
        <f>-BE$18*Assumptions!$AD$30</f>
        <v>-1159.970902</v>
      </c>
      <c r="BF29" s="49">
        <f>-BF$18*Assumptions!$AD$30</f>
        <v>-1159.970902</v>
      </c>
      <c r="BG29" s="49">
        <f>-BG$18*Assumptions!$AD$30</f>
        <v>-1159.970902</v>
      </c>
      <c r="BH29" s="49">
        <f>-BH$18*Assumptions!$AD$30</f>
        <v>-1159.970902</v>
      </c>
      <c r="BI29" s="49">
        <f>-BI$18*Assumptions!$AD$30</f>
        <v>-1159.970902</v>
      </c>
      <c r="BJ29" s="49">
        <f>-BJ$18*Assumptions!$AD$30</f>
        <v>-1159.970902</v>
      </c>
      <c r="BK29" s="49">
        <f>-BK$18*Assumptions!$AD$30</f>
        <v>-1159.970902</v>
      </c>
      <c r="BL29" s="49">
        <f>-BL$18*Assumptions!$AD$30</f>
        <v>-1194.770029</v>
      </c>
      <c r="BM29" s="49">
        <f>-BM$18*Assumptions!$AD$30</f>
        <v>-1194.770029</v>
      </c>
      <c r="BN29" s="49">
        <f>-BN$18*Assumptions!$AD$30</f>
        <v>-1194.770029</v>
      </c>
      <c r="BO29" s="49">
        <f>-BO$18*Assumptions!$AD$30</f>
        <v>-1194.770029</v>
      </c>
      <c r="BP29" s="49">
        <f>-BP$18*Assumptions!$AD$30</f>
        <v>-1194.770029</v>
      </c>
      <c r="BQ29" s="49">
        <f>-BQ$18*Assumptions!$AD$30</f>
        <v>-1194.770029</v>
      </c>
      <c r="BR29" s="49">
        <f>-BR$18*Assumptions!$AD$30</f>
        <v>-1194.770029</v>
      </c>
      <c r="BS29" s="49">
        <f>-BS$18*Assumptions!$AD$30</f>
        <v>-1194.770029</v>
      </c>
      <c r="BT29" s="49">
        <f>-BT$18*Assumptions!$AD$30</f>
        <v>-1194.770029</v>
      </c>
      <c r="BU29" s="49">
        <f>-BU$18*Assumptions!$AD$30</f>
        <v>-1194.770029</v>
      </c>
      <c r="BV29" s="49">
        <f>-BV$18*Assumptions!$AD$30</f>
        <v>-1194.770029</v>
      </c>
      <c r="BW29" s="49">
        <f>-BW$18*Assumptions!$AD$30</f>
        <v>-1194.770029</v>
      </c>
      <c r="BX29" s="49">
        <f>-BX$18*Assumptions!$AD$30</f>
        <v>-1230.61313</v>
      </c>
      <c r="BY29" s="49">
        <f>-BY$18*Assumptions!$AD$30</f>
        <v>-1230.61313</v>
      </c>
      <c r="BZ29" s="49">
        <f>-BZ$18*Assumptions!$AD$30</f>
        <v>-1230.61313</v>
      </c>
      <c r="CA29" s="49">
        <f>-CA$18*Assumptions!$AD$30</f>
        <v>-1230.61313</v>
      </c>
      <c r="CB29" s="49">
        <f>-CB$18*Assumptions!$AD$30</f>
        <v>-1230.61313</v>
      </c>
      <c r="CC29" s="49">
        <f>-CC$18*Assumptions!$AD$30</f>
        <v>-1230.61313</v>
      </c>
      <c r="CD29" s="49">
        <f>-CD$18*Assumptions!$AD$30</f>
        <v>-1230.61313</v>
      </c>
      <c r="CE29" s="49">
        <f>-CE$18*Assumptions!$AD$30</f>
        <v>-1230.61313</v>
      </c>
      <c r="CF29" s="49">
        <f>-CF$18*Assumptions!$AD$30</f>
        <v>-1230.61313</v>
      </c>
      <c r="CG29" s="49">
        <f>-CG$18*Assumptions!$AD$30</f>
        <v>-1230.61313</v>
      </c>
      <c r="CH29" s="49">
        <f>-CH$18*Assumptions!$AD$30</f>
        <v>-1230.61313</v>
      </c>
      <c r="CI29" s="49">
        <f>-CI$18*Assumptions!$AD$30</f>
        <v>-1230.61313</v>
      </c>
      <c r="CJ29" s="49">
        <f>-CJ$18*Assumptions!$AD$30</f>
        <v>-1267.531523</v>
      </c>
      <c r="CK29" s="49">
        <f>-CK$18*Assumptions!$AD$30</f>
        <v>-1267.531523</v>
      </c>
      <c r="CL29" s="49">
        <f>-CL$18*Assumptions!$AD$30</f>
        <v>-1267.531523</v>
      </c>
      <c r="CM29" s="49">
        <f>-CM$18*Assumptions!$AD$30</f>
        <v>-1267.531523</v>
      </c>
      <c r="CN29" s="49">
        <f>-CN$18*Assumptions!$AD$30</f>
        <v>-1267.531523</v>
      </c>
      <c r="CO29" s="49">
        <f>-CO$18*Assumptions!$AD$30</f>
        <v>-1267.531523</v>
      </c>
      <c r="CP29" s="49">
        <f>-CP$18*Assumptions!$AD$30</f>
        <v>-1267.531523</v>
      </c>
      <c r="CQ29" s="49">
        <f>-CQ$18*Assumptions!$AD$30</f>
        <v>-1267.531523</v>
      </c>
      <c r="CR29" s="49">
        <f>-CR$18*Assumptions!$AD$30</f>
        <v>-1267.531523</v>
      </c>
      <c r="CS29" s="49">
        <f>-CS$18*Assumptions!$AD$30</f>
        <v>-1267.531523</v>
      </c>
      <c r="CT29" s="49">
        <f>-CT$18*Assumptions!$AD$30</f>
        <v>-1267.531523</v>
      </c>
      <c r="CU29" s="49">
        <f>-CU$18*Assumptions!$AD$30</f>
        <v>-1267.531523</v>
      </c>
      <c r="CV29" s="49">
        <f>-CV$18*Assumptions!$AD$30</f>
        <v>-1305.557469</v>
      </c>
      <c r="CW29" s="49">
        <f>-CW$18*Assumptions!$AD$30</f>
        <v>-1305.557469</v>
      </c>
      <c r="CX29" s="49">
        <f>-CX$18*Assumptions!$AD$30</f>
        <v>-1305.557469</v>
      </c>
      <c r="CY29" s="49">
        <f>-CY$18*Assumptions!$AD$30</f>
        <v>-1305.557469</v>
      </c>
      <c r="CZ29" s="49">
        <f>-CZ$18*Assumptions!$AD$30</f>
        <v>-1305.557469</v>
      </c>
      <c r="DA29" s="49">
        <f>-DA$18*Assumptions!$AD$30</f>
        <v>-1305.557469</v>
      </c>
      <c r="DB29" s="49">
        <f>-DB$18*Assumptions!$AD$30</f>
        <v>-1305.557469</v>
      </c>
      <c r="DC29" s="49">
        <f>-DC$18*Assumptions!$AD$30</f>
        <v>-1305.557469</v>
      </c>
      <c r="DD29" s="49">
        <f>-DD$18*Assumptions!$AD$30</f>
        <v>-1305.557469</v>
      </c>
      <c r="DE29" s="49">
        <f>-DE$18*Assumptions!$AD$30</f>
        <v>-1305.557469</v>
      </c>
      <c r="DF29" s="49">
        <f>-DF$18*Assumptions!$AD$30</f>
        <v>-1305.557469</v>
      </c>
      <c r="DG29" s="49">
        <f>-DG$18*Assumptions!$AD$30</f>
        <v>-1305.557469</v>
      </c>
      <c r="DH29" s="49">
        <f>-DH$18*Assumptions!$AD$30</f>
        <v>-1302.701562</v>
      </c>
      <c r="DI29" s="49">
        <f>-DI$18*Assumptions!$AD$30</f>
        <v>-1302.701562</v>
      </c>
      <c r="DJ29" s="49">
        <f>-DJ$18*Assumptions!$AD$30</f>
        <v>-1302.701562</v>
      </c>
      <c r="DK29" s="49">
        <f>-DK$18*Assumptions!$AD$30</f>
        <v>-1302.701562</v>
      </c>
      <c r="DL29" s="49">
        <f>-DL$18*Assumptions!$AD$30</f>
        <v>-1302.701562</v>
      </c>
      <c r="DM29" s="49">
        <f>-DM$18*Assumptions!$AD$30</f>
        <v>-1302.701562</v>
      </c>
      <c r="DN29" s="49">
        <f>-DN$18*Assumptions!$AD$30</f>
        <v>-1302.701562</v>
      </c>
      <c r="DO29" s="49">
        <f>-DO$18*Assumptions!$AD$30</f>
        <v>-1302.701562</v>
      </c>
      <c r="DP29" s="49">
        <f>-DP$18*Assumptions!$AD$30</f>
        <v>-1302.701562</v>
      </c>
      <c r="DQ29" s="49">
        <f>-DQ$18*Assumptions!$AD$30</f>
        <v>-1302.701562</v>
      </c>
      <c r="DR29" s="49">
        <f>-DR$18*Assumptions!$AD$30</f>
        <v>-1302.701562</v>
      </c>
      <c r="DS29" s="49">
        <f>-DS$18*Assumptions!$AD$30</f>
        <v>-1302.701562</v>
      </c>
      <c r="DT29" s="49">
        <f>-DT$18*Assumptions!$AD$30</f>
        <v>-1385.065919</v>
      </c>
      <c r="DU29" s="49">
        <f>-DU$18*Assumptions!$AD$30</f>
        <v>-1385.065919</v>
      </c>
      <c r="DV29" s="49">
        <f>-DV$18*Assumptions!$AD$30</f>
        <v>-1385.065919</v>
      </c>
      <c r="DW29" s="49">
        <f>-DW$18*Assumptions!$AD$30</f>
        <v>-1385.065919</v>
      </c>
      <c r="DX29" s="49">
        <f>-DX$18*Assumptions!$AD$30</f>
        <v>-1385.065919</v>
      </c>
      <c r="DY29" s="49">
        <f>-DY$18*Assumptions!$AD$30</f>
        <v>-1385.065919</v>
      </c>
      <c r="DZ29" s="49">
        <f>-DZ$18*Assumptions!$AD$30</f>
        <v>-1385.065919</v>
      </c>
      <c r="EA29" s="49">
        <f>-EA$18*Assumptions!$AD$30</f>
        <v>-1385.065919</v>
      </c>
      <c r="EB29" s="49">
        <f>-EB$18*Assumptions!$AD$30</f>
        <v>-1385.065919</v>
      </c>
      <c r="EC29" s="49">
        <f>-EC$18*Assumptions!$AD$30</f>
        <v>-1385.065919</v>
      </c>
      <c r="ED29" s="49">
        <f>-ED$18*Assumptions!$AD$30</f>
        <v>-1385.065919</v>
      </c>
      <c r="EE29" s="49">
        <f>-EE$18*Assumptions!$AD$30</f>
        <v>-1385.065919</v>
      </c>
    </row>
    <row r="30" ht="15.75" customHeight="1">
      <c r="A30" s="1"/>
      <c r="B30" s="1"/>
      <c r="C30" s="1" t="str">
        <f>Assumptions!J31</f>
        <v>Hauling</v>
      </c>
      <c r="D30" s="49">
        <f t="array" ref="D30">-(IF(D$2=1,Assumptions!$AF31/12,-(SUMIF($D$2:$EE$2,D$2-1,$D30:$EE30)/12)*(1+XLOOKUP(D$2,Assumptions!$C$94:$M$94,Assumptions!$C$98:$M$98))))</f>
        <v>-207.4540167</v>
      </c>
      <c r="E30" s="49">
        <f t="array" ref="E30">-(IF(E$2=1,Assumptions!$AF31/12,-(SUMIF($D$2:$EE$2,E$2-1,$D30:$EE30)/12)*(1+XLOOKUP(E$2,Assumptions!$C$94:$M$94,Assumptions!$C$98:$M$98))))</f>
        <v>-207.4540167</v>
      </c>
      <c r="F30" s="49">
        <f t="array" ref="F30">-(IF(F$2=1,Assumptions!$AF31/12,-(SUMIF($D$2:$EE$2,F$2-1,$D30:$EE30)/12)*(1+XLOOKUP(F$2,Assumptions!$C$94:$M$94,Assumptions!$C$98:$M$98))))</f>
        <v>-207.4540167</v>
      </c>
      <c r="G30" s="49">
        <f t="array" ref="G30">-(IF(G$2=1,Assumptions!$AF31/12,-(SUMIF($D$2:$EE$2,G$2-1,$D30:$EE30)/12)*(1+XLOOKUP(G$2,Assumptions!$C$94:$M$94,Assumptions!$C$98:$M$98))))</f>
        <v>-207.4540167</v>
      </c>
      <c r="H30" s="49">
        <f t="array" ref="H30">-(IF(H$2=1,Assumptions!$AF31/12,-(SUMIF($D$2:$EE$2,H$2-1,$D30:$EE30)/12)*(1+XLOOKUP(H$2,Assumptions!$C$94:$M$94,Assumptions!$C$98:$M$98))))</f>
        <v>-207.4540167</v>
      </c>
      <c r="I30" s="49">
        <f t="array" ref="I30">-(IF(I$2=1,Assumptions!$AF31/12,-(SUMIF($D$2:$EE$2,I$2-1,$D30:$EE30)/12)*(1+XLOOKUP(I$2,Assumptions!$C$94:$M$94,Assumptions!$C$98:$M$98))))</f>
        <v>-207.4540167</v>
      </c>
      <c r="J30" s="49">
        <f t="array" ref="J30">-(IF(J$2=1,Assumptions!$AF31/12,-(SUMIF($D$2:$EE$2,J$2-1,$D30:$EE30)/12)*(1+XLOOKUP(J$2,Assumptions!$C$94:$M$94,Assumptions!$C$98:$M$98))))</f>
        <v>-207.4540167</v>
      </c>
      <c r="K30" s="49">
        <f t="array" ref="K30">-(IF(K$2=1,Assumptions!$AF31/12,-(SUMIF($D$2:$EE$2,K$2-1,$D30:$EE30)/12)*(1+XLOOKUP(K$2,Assumptions!$C$94:$M$94,Assumptions!$C$98:$M$98))))</f>
        <v>-207.4540167</v>
      </c>
      <c r="L30" s="49">
        <f t="array" ref="L30">-(IF(L$2=1,Assumptions!$AF31/12,-(SUMIF($D$2:$EE$2,L$2-1,$D30:$EE30)/12)*(1+XLOOKUP(L$2,Assumptions!$C$94:$M$94,Assumptions!$C$98:$M$98))))</f>
        <v>-207.4540167</v>
      </c>
      <c r="M30" s="49">
        <f t="array" ref="M30">-(IF(M$2=1,Assumptions!$AF31/12,-(SUMIF($D$2:$EE$2,M$2-1,$D30:$EE30)/12)*(1+XLOOKUP(M$2,Assumptions!$C$94:$M$94,Assumptions!$C$98:$M$98))))</f>
        <v>-207.4540167</v>
      </c>
      <c r="N30" s="49">
        <f t="array" ref="N30">-(IF(N$2=1,Assumptions!$AF31/12,-(SUMIF($D$2:$EE$2,N$2-1,$D30:$EE30)/12)*(1+XLOOKUP(N$2,Assumptions!$C$94:$M$94,Assumptions!$C$98:$M$98))))</f>
        <v>-207.4540167</v>
      </c>
      <c r="O30" s="49">
        <f t="array" ref="O30">-(IF(O$2=1,Assumptions!$AF31/12,-(SUMIF($D$2:$EE$2,O$2-1,$D30:$EE30)/12)*(1+XLOOKUP(O$2,Assumptions!$C$94:$M$94,Assumptions!$C$98:$M$98))))</f>
        <v>-207.4540167</v>
      </c>
      <c r="P30" s="49">
        <f t="array" ref="P30">-(IF(P$2=1,Assumptions!$AF31/12,-(SUMIF($D$2:$EE$2,P$2-1,$D30:$EE30)/12)*(1+XLOOKUP(P$2,Assumptions!$C$94:$M$94,Assumptions!$C$98:$M$98))))</f>
        <v>-213.6776372</v>
      </c>
      <c r="Q30" s="49">
        <f t="array" ref="Q30">-(IF(Q$2=1,Assumptions!$AF31/12,-(SUMIF($D$2:$EE$2,Q$2-1,$D30:$EE30)/12)*(1+XLOOKUP(Q$2,Assumptions!$C$94:$M$94,Assumptions!$C$98:$M$98))))</f>
        <v>-213.6776372</v>
      </c>
      <c r="R30" s="49">
        <f t="array" ref="R30">-(IF(R$2=1,Assumptions!$AF31/12,-(SUMIF($D$2:$EE$2,R$2-1,$D30:$EE30)/12)*(1+XLOOKUP(R$2,Assumptions!$C$94:$M$94,Assumptions!$C$98:$M$98))))</f>
        <v>-213.6776372</v>
      </c>
      <c r="S30" s="49">
        <f t="array" ref="S30">-(IF(S$2=1,Assumptions!$AF31/12,-(SUMIF($D$2:$EE$2,S$2-1,$D30:$EE30)/12)*(1+XLOOKUP(S$2,Assumptions!$C$94:$M$94,Assumptions!$C$98:$M$98))))</f>
        <v>-213.6776372</v>
      </c>
      <c r="T30" s="49">
        <f t="array" ref="T30">-(IF(T$2=1,Assumptions!$AF31/12,-(SUMIF($D$2:$EE$2,T$2-1,$D30:$EE30)/12)*(1+XLOOKUP(T$2,Assumptions!$C$94:$M$94,Assumptions!$C$98:$M$98))))</f>
        <v>-213.6776372</v>
      </c>
      <c r="U30" s="49">
        <f t="array" ref="U30">-(IF(U$2=1,Assumptions!$AF31/12,-(SUMIF($D$2:$EE$2,U$2-1,$D30:$EE30)/12)*(1+XLOOKUP(U$2,Assumptions!$C$94:$M$94,Assumptions!$C$98:$M$98))))</f>
        <v>-213.6776372</v>
      </c>
      <c r="V30" s="49">
        <f t="array" ref="V30">-(IF(V$2=1,Assumptions!$AF31/12,-(SUMIF($D$2:$EE$2,V$2-1,$D30:$EE30)/12)*(1+XLOOKUP(V$2,Assumptions!$C$94:$M$94,Assumptions!$C$98:$M$98))))</f>
        <v>-213.6776372</v>
      </c>
      <c r="W30" s="49">
        <f t="array" ref="W30">-(IF(W$2=1,Assumptions!$AF31/12,-(SUMIF($D$2:$EE$2,W$2-1,$D30:$EE30)/12)*(1+XLOOKUP(W$2,Assumptions!$C$94:$M$94,Assumptions!$C$98:$M$98))))</f>
        <v>-213.6776372</v>
      </c>
      <c r="X30" s="49">
        <f t="array" ref="X30">-(IF(X$2=1,Assumptions!$AF31/12,-(SUMIF($D$2:$EE$2,X$2-1,$D30:$EE30)/12)*(1+XLOOKUP(X$2,Assumptions!$C$94:$M$94,Assumptions!$C$98:$M$98))))</f>
        <v>-213.6776372</v>
      </c>
      <c r="Y30" s="49">
        <f t="array" ref="Y30">-(IF(Y$2=1,Assumptions!$AF31/12,-(SUMIF($D$2:$EE$2,Y$2-1,$D30:$EE30)/12)*(1+XLOOKUP(Y$2,Assumptions!$C$94:$M$94,Assumptions!$C$98:$M$98))))</f>
        <v>-213.6776372</v>
      </c>
      <c r="Z30" s="49">
        <f t="array" ref="Z30">-(IF(Z$2=1,Assumptions!$AF31/12,-(SUMIF($D$2:$EE$2,Z$2-1,$D30:$EE30)/12)*(1+XLOOKUP(Z$2,Assumptions!$C$94:$M$94,Assumptions!$C$98:$M$98))))</f>
        <v>-213.6776372</v>
      </c>
      <c r="AA30" s="49">
        <f t="array" ref="AA30">-(IF(AA$2=1,Assumptions!$AF31/12,-(SUMIF($D$2:$EE$2,AA$2-1,$D30:$EE30)/12)*(1+XLOOKUP(AA$2,Assumptions!$C$94:$M$94,Assumptions!$C$98:$M$98))))</f>
        <v>-213.6776372</v>
      </c>
      <c r="AB30" s="49">
        <f t="array" ref="AB30">-(IF(AB$2=1,Assumptions!$AF31/12,-(SUMIF($D$2:$EE$2,AB$2-1,$D30:$EE30)/12)*(1+XLOOKUP(AB$2,Assumptions!$C$94:$M$94,Assumptions!$C$98:$M$98))))</f>
        <v>-220.0879663</v>
      </c>
      <c r="AC30" s="49">
        <f t="array" ref="AC30">-(IF(AC$2=1,Assumptions!$AF31/12,-(SUMIF($D$2:$EE$2,AC$2-1,$D30:$EE30)/12)*(1+XLOOKUP(AC$2,Assumptions!$C$94:$M$94,Assumptions!$C$98:$M$98))))</f>
        <v>-220.0879663</v>
      </c>
      <c r="AD30" s="49">
        <f t="array" ref="AD30">-(IF(AD$2=1,Assumptions!$AF31/12,-(SUMIF($D$2:$EE$2,AD$2-1,$D30:$EE30)/12)*(1+XLOOKUP(AD$2,Assumptions!$C$94:$M$94,Assumptions!$C$98:$M$98))))</f>
        <v>-220.0879663</v>
      </c>
      <c r="AE30" s="49">
        <f t="array" ref="AE30">-(IF(AE$2=1,Assumptions!$AF31/12,-(SUMIF($D$2:$EE$2,AE$2-1,$D30:$EE30)/12)*(1+XLOOKUP(AE$2,Assumptions!$C$94:$M$94,Assumptions!$C$98:$M$98))))</f>
        <v>-220.0879663</v>
      </c>
      <c r="AF30" s="49">
        <f t="array" ref="AF30">-(IF(AF$2=1,Assumptions!$AF31/12,-(SUMIF($D$2:$EE$2,AF$2-1,$D30:$EE30)/12)*(1+XLOOKUP(AF$2,Assumptions!$C$94:$M$94,Assumptions!$C$98:$M$98))))</f>
        <v>-220.0879663</v>
      </c>
      <c r="AG30" s="49">
        <f t="array" ref="AG30">-(IF(AG$2=1,Assumptions!$AF31/12,-(SUMIF($D$2:$EE$2,AG$2-1,$D30:$EE30)/12)*(1+XLOOKUP(AG$2,Assumptions!$C$94:$M$94,Assumptions!$C$98:$M$98))))</f>
        <v>-220.0879663</v>
      </c>
      <c r="AH30" s="49">
        <f t="array" ref="AH30">-(IF(AH$2=1,Assumptions!$AF31/12,-(SUMIF($D$2:$EE$2,AH$2-1,$D30:$EE30)/12)*(1+XLOOKUP(AH$2,Assumptions!$C$94:$M$94,Assumptions!$C$98:$M$98))))</f>
        <v>-220.0879663</v>
      </c>
      <c r="AI30" s="49">
        <f t="array" ref="AI30">-(IF(AI$2=1,Assumptions!$AF31/12,-(SUMIF($D$2:$EE$2,AI$2-1,$D30:$EE30)/12)*(1+XLOOKUP(AI$2,Assumptions!$C$94:$M$94,Assumptions!$C$98:$M$98))))</f>
        <v>-220.0879663</v>
      </c>
      <c r="AJ30" s="49">
        <f t="array" ref="AJ30">-(IF(AJ$2=1,Assumptions!$AF31/12,-(SUMIF($D$2:$EE$2,AJ$2-1,$D30:$EE30)/12)*(1+XLOOKUP(AJ$2,Assumptions!$C$94:$M$94,Assumptions!$C$98:$M$98))))</f>
        <v>-220.0879663</v>
      </c>
      <c r="AK30" s="49">
        <f t="array" ref="AK30">-(IF(AK$2=1,Assumptions!$AF31/12,-(SUMIF($D$2:$EE$2,AK$2-1,$D30:$EE30)/12)*(1+XLOOKUP(AK$2,Assumptions!$C$94:$M$94,Assumptions!$C$98:$M$98))))</f>
        <v>-220.0879663</v>
      </c>
      <c r="AL30" s="49">
        <f t="array" ref="AL30">-(IF(AL$2=1,Assumptions!$AF31/12,-(SUMIF($D$2:$EE$2,AL$2-1,$D30:$EE30)/12)*(1+XLOOKUP(AL$2,Assumptions!$C$94:$M$94,Assumptions!$C$98:$M$98))))</f>
        <v>-220.0879663</v>
      </c>
      <c r="AM30" s="49">
        <f t="array" ref="AM30">-(IF(AM$2=1,Assumptions!$AF31/12,-(SUMIF($D$2:$EE$2,AM$2-1,$D30:$EE30)/12)*(1+XLOOKUP(AM$2,Assumptions!$C$94:$M$94,Assumptions!$C$98:$M$98))))</f>
        <v>-220.0879663</v>
      </c>
      <c r="AN30" s="49">
        <f t="array" ref="AN30">-(IF(AN$2=1,Assumptions!$AF31/12,-(SUMIF($D$2:$EE$2,AN$2-1,$D30:$EE30)/12)*(1+XLOOKUP(AN$2,Assumptions!$C$94:$M$94,Assumptions!$C$98:$M$98))))</f>
        <v>-226.6906053</v>
      </c>
      <c r="AO30" s="49">
        <f t="array" ref="AO30">-(IF(AO$2=1,Assumptions!$AF31/12,-(SUMIF($D$2:$EE$2,AO$2-1,$D30:$EE30)/12)*(1+XLOOKUP(AO$2,Assumptions!$C$94:$M$94,Assumptions!$C$98:$M$98))))</f>
        <v>-226.6906053</v>
      </c>
      <c r="AP30" s="49">
        <f t="array" ref="AP30">-(IF(AP$2=1,Assumptions!$AF31/12,-(SUMIF($D$2:$EE$2,AP$2-1,$D30:$EE30)/12)*(1+XLOOKUP(AP$2,Assumptions!$C$94:$M$94,Assumptions!$C$98:$M$98))))</f>
        <v>-226.6906053</v>
      </c>
      <c r="AQ30" s="49">
        <f t="array" ref="AQ30">-(IF(AQ$2=1,Assumptions!$AF31/12,-(SUMIF($D$2:$EE$2,AQ$2-1,$D30:$EE30)/12)*(1+XLOOKUP(AQ$2,Assumptions!$C$94:$M$94,Assumptions!$C$98:$M$98))))</f>
        <v>-226.6906053</v>
      </c>
      <c r="AR30" s="49">
        <f t="array" ref="AR30">-(IF(AR$2=1,Assumptions!$AF31/12,-(SUMIF($D$2:$EE$2,AR$2-1,$D30:$EE30)/12)*(1+XLOOKUP(AR$2,Assumptions!$C$94:$M$94,Assumptions!$C$98:$M$98))))</f>
        <v>-226.6906053</v>
      </c>
      <c r="AS30" s="49">
        <f t="array" ref="AS30">-(IF(AS$2=1,Assumptions!$AF31/12,-(SUMIF($D$2:$EE$2,AS$2-1,$D30:$EE30)/12)*(1+XLOOKUP(AS$2,Assumptions!$C$94:$M$94,Assumptions!$C$98:$M$98))))</f>
        <v>-226.6906053</v>
      </c>
      <c r="AT30" s="49">
        <f t="array" ref="AT30">-(IF(AT$2=1,Assumptions!$AF31/12,-(SUMIF($D$2:$EE$2,AT$2-1,$D30:$EE30)/12)*(1+XLOOKUP(AT$2,Assumptions!$C$94:$M$94,Assumptions!$C$98:$M$98))))</f>
        <v>-226.6906053</v>
      </c>
      <c r="AU30" s="49">
        <f t="array" ref="AU30">-(IF(AU$2=1,Assumptions!$AF31/12,-(SUMIF($D$2:$EE$2,AU$2-1,$D30:$EE30)/12)*(1+XLOOKUP(AU$2,Assumptions!$C$94:$M$94,Assumptions!$C$98:$M$98))))</f>
        <v>-226.6906053</v>
      </c>
      <c r="AV30" s="49">
        <f t="array" ref="AV30">-(IF(AV$2=1,Assumptions!$AF31/12,-(SUMIF($D$2:$EE$2,AV$2-1,$D30:$EE30)/12)*(1+XLOOKUP(AV$2,Assumptions!$C$94:$M$94,Assumptions!$C$98:$M$98))))</f>
        <v>-226.6906053</v>
      </c>
      <c r="AW30" s="49">
        <f t="array" ref="AW30">-(IF(AW$2=1,Assumptions!$AF31/12,-(SUMIF($D$2:$EE$2,AW$2-1,$D30:$EE30)/12)*(1+XLOOKUP(AW$2,Assumptions!$C$94:$M$94,Assumptions!$C$98:$M$98))))</f>
        <v>-226.6906053</v>
      </c>
      <c r="AX30" s="49">
        <f t="array" ref="AX30">-(IF(AX$2=1,Assumptions!$AF31/12,-(SUMIF($D$2:$EE$2,AX$2-1,$D30:$EE30)/12)*(1+XLOOKUP(AX$2,Assumptions!$C$94:$M$94,Assumptions!$C$98:$M$98))))</f>
        <v>-226.6906053</v>
      </c>
      <c r="AY30" s="49">
        <f t="array" ref="AY30">-(IF(AY$2=1,Assumptions!$AF31/12,-(SUMIF($D$2:$EE$2,AY$2-1,$D30:$EE30)/12)*(1+XLOOKUP(AY$2,Assumptions!$C$94:$M$94,Assumptions!$C$98:$M$98))))</f>
        <v>-226.6906053</v>
      </c>
      <c r="AZ30" s="49">
        <f t="array" ref="AZ30">-(IF(AZ$2=1,Assumptions!$AF31/12,-(SUMIF($D$2:$EE$2,AZ$2-1,$D30:$EE30)/12)*(1+XLOOKUP(AZ$2,Assumptions!$C$94:$M$94,Assumptions!$C$98:$M$98))))</f>
        <v>-233.4913234</v>
      </c>
      <c r="BA30" s="49">
        <f t="array" ref="BA30">-(IF(BA$2=1,Assumptions!$AF31/12,-(SUMIF($D$2:$EE$2,BA$2-1,$D30:$EE30)/12)*(1+XLOOKUP(BA$2,Assumptions!$C$94:$M$94,Assumptions!$C$98:$M$98))))</f>
        <v>-233.4913234</v>
      </c>
      <c r="BB30" s="49">
        <f t="array" ref="BB30">-(IF(BB$2=1,Assumptions!$AF31/12,-(SUMIF($D$2:$EE$2,BB$2-1,$D30:$EE30)/12)*(1+XLOOKUP(BB$2,Assumptions!$C$94:$M$94,Assumptions!$C$98:$M$98))))</f>
        <v>-233.4913234</v>
      </c>
      <c r="BC30" s="49">
        <f t="array" ref="BC30">-(IF(BC$2=1,Assumptions!$AF31/12,-(SUMIF($D$2:$EE$2,BC$2-1,$D30:$EE30)/12)*(1+XLOOKUP(BC$2,Assumptions!$C$94:$M$94,Assumptions!$C$98:$M$98))))</f>
        <v>-233.4913234</v>
      </c>
      <c r="BD30" s="49">
        <f t="array" ref="BD30">-(IF(BD$2=1,Assumptions!$AF31/12,-(SUMIF($D$2:$EE$2,BD$2-1,$D30:$EE30)/12)*(1+XLOOKUP(BD$2,Assumptions!$C$94:$M$94,Assumptions!$C$98:$M$98))))</f>
        <v>-233.4913234</v>
      </c>
      <c r="BE30" s="49">
        <f t="array" ref="BE30">-(IF(BE$2=1,Assumptions!$AF31/12,-(SUMIF($D$2:$EE$2,BE$2-1,$D30:$EE30)/12)*(1+XLOOKUP(BE$2,Assumptions!$C$94:$M$94,Assumptions!$C$98:$M$98))))</f>
        <v>-233.4913234</v>
      </c>
      <c r="BF30" s="49">
        <f t="array" ref="BF30">-(IF(BF$2=1,Assumptions!$AF31/12,-(SUMIF($D$2:$EE$2,BF$2-1,$D30:$EE30)/12)*(1+XLOOKUP(BF$2,Assumptions!$C$94:$M$94,Assumptions!$C$98:$M$98))))</f>
        <v>-233.4913234</v>
      </c>
      <c r="BG30" s="49">
        <f t="array" ref="BG30">-(IF(BG$2=1,Assumptions!$AF31/12,-(SUMIF($D$2:$EE$2,BG$2-1,$D30:$EE30)/12)*(1+XLOOKUP(BG$2,Assumptions!$C$94:$M$94,Assumptions!$C$98:$M$98))))</f>
        <v>-233.4913234</v>
      </c>
      <c r="BH30" s="49">
        <f t="array" ref="BH30">-(IF(BH$2=1,Assumptions!$AF31/12,-(SUMIF($D$2:$EE$2,BH$2-1,$D30:$EE30)/12)*(1+XLOOKUP(BH$2,Assumptions!$C$94:$M$94,Assumptions!$C$98:$M$98))))</f>
        <v>-233.4913234</v>
      </c>
      <c r="BI30" s="49">
        <f t="array" ref="BI30">-(IF(BI$2=1,Assumptions!$AF31/12,-(SUMIF($D$2:$EE$2,BI$2-1,$D30:$EE30)/12)*(1+XLOOKUP(BI$2,Assumptions!$C$94:$M$94,Assumptions!$C$98:$M$98))))</f>
        <v>-233.4913234</v>
      </c>
      <c r="BJ30" s="49">
        <f t="array" ref="BJ30">-(IF(BJ$2=1,Assumptions!$AF31/12,-(SUMIF($D$2:$EE$2,BJ$2-1,$D30:$EE30)/12)*(1+XLOOKUP(BJ$2,Assumptions!$C$94:$M$94,Assumptions!$C$98:$M$98))))</f>
        <v>-233.4913234</v>
      </c>
      <c r="BK30" s="49">
        <f t="array" ref="BK30">-(IF(BK$2=1,Assumptions!$AF31/12,-(SUMIF($D$2:$EE$2,BK$2-1,$D30:$EE30)/12)*(1+XLOOKUP(BK$2,Assumptions!$C$94:$M$94,Assumptions!$C$98:$M$98))))</f>
        <v>-233.4913234</v>
      </c>
      <c r="BL30" s="49">
        <f t="array" ref="BL30">-(IF(BL$2=1,Assumptions!$AF31/12,-(SUMIF($D$2:$EE$2,BL$2-1,$D30:$EE30)/12)*(1+XLOOKUP(BL$2,Assumptions!$C$94:$M$94,Assumptions!$C$98:$M$98))))</f>
        <v>-240.4960631</v>
      </c>
      <c r="BM30" s="49">
        <f t="array" ref="BM30">-(IF(BM$2=1,Assumptions!$AF31/12,-(SUMIF($D$2:$EE$2,BM$2-1,$D30:$EE30)/12)*(1+XLOOKUP(BM$2,Assumptions!$C$94:$M$94,Assumptions!$C$98:$M$98))))</f>
        <v>-240.4960631</v>
      </c>
      <c r="BN30" s="49">
        <f t="array" ref="BN30">-(IF(BN$2=1,Assumptions!$AF31/12,-(SUMIF($D$2:$EE$2,BN$2-1,$D30:$EE30)/12)*(1+XLOOKUP(BN$2,Assumptions!$C$94:$M$94,Assumptions!$C$98:$M$98))))</f>
        <v>-240.4960631</v>
      </c>
      <c r="BO30" s="49">
        <f t="array" ref="BO30">-(IF(BO$2=1,Assumptions!$AF31/12,-(SUMIF($D$2:$EE$2,BO$2-1,$D30:$EE30)/12)*(1+XLOOKUP(BO$2,Assumptions!$C$94:$M$94,Assumptions!$C$98:$M$98))))</f>
        <v>-240.4960631</v>
      </c>
      <c r="BP30" s="49">
        <f t="array" ref="BP30">-(IF(BP$2=1,Assumptions!$AF31/12,-(SUMIF($D$2:$EE$2,BP$2-1,$D30:$EE30)/12)*(1+XLOOKUP(BP$2,Assumptions!$C$94:$M$94,Assumptions!$C$98:$M$98))))</f>
        <v>-240.4960631</v>
      </c>
      <c r="BQ30" s="49">
        <f t="array" ref="BQ30">-(IF(BQ$2=1,Assumptions!$AF31/12,-(SUMIF($D$2:$EE$2,BQ$2-1,$D30:$EE30)/12)*(1+XLOOKUP(BQ$2,Assumptions!$C$94:$M$94,Assumptions!$C$98:$M$98))))</f>
        <v>-240.4960631</v>
      </c>
      <c r="BR30" s="49">
        <f t="array" ref="BR30">-(IF(BR$2=1,Assumptions!$AF31/12,-(SUMIF($D$2:$EE$2,BR$2-1,$D30:$EE30)/12)*(1+XLOOKUP(BR$2,Assumptions!$C$94:$M$94,Assumptions!$C$98:$M$98))))</f>
        <v>-240.4960631</v>
      </c>
      <c r="BS30" s="49">
        <f t="array" ref="BS30">-(IF(BS$2=1,Assumptions!$AF31/12,-(SUMIF($D$2:$EE$2,BS$2-1,$D30:$EE30)/12)*(1+XLOOKUP(BS$2,Assumptions!$C$94:$M$94,Assumptions!$C$98:$M$98))))</f>
        <v>-240.4960631</v>
      </c>
      <c r="BT30" s="49">
        <f t="array" ref="BT30">-(IF(BT$2=1,Assumptions!$AF31/12,-(SUMIF($D$2:$EE$2,BT$2-1,$D30:$EE30)/12)*(1+XLOOKUP(BT$2,Assumptions!$C$94:$M$94,Assumptions!$C$98:$M$98))))</f>
        <v>-240.4960631</v>
      </c>
      <c r="BU30" s="49">
        <f t="array" ref="BU30">-(IF(BU$2=1,Assumptions!$AF31/12,-(SUMIF($D$2:$EE$2,BU$2-1,$D30:$EE30)/12)*(1+XLOOKUP(BU$2,Assumptions!$C$94:$M$94,Assumptions!$C$98:$M$98))))</f>
        <v>-240.4960631</v>
      </c>
      <c r="BV30" s="49">
        <f t="array" ref="BV30">-(IF(BV$2=1,Assumptions!$AF31/12,-(SUMIF($D$2:$EE$2,BV$2-1,$D30:$EE30)/12)*(1+XLOOKUP(BV$2,Assumptions!$C$94:$M$94,Assumptions!$C$98:$M$98))))</f>
        <v>-240.4960631</v>
      </c>
      <c r="BW30" s="49">
        <f t="array" ref="BW30">-(IF(BW$2=1,Assumptions!$AF31/12,-(SUMIF($D$2:$EE$2,BW$2-1,$D30:$EE30)/12)*(1+XLOOKUP(BW$2,Assumptions!$C$94:$M$94,Assumptions!$C$98:$M$98))))</f>
        <v>-240.4960631</v>
      </c>
      <c r="BX30" s="49">
        <f t="array" ref="BX30">-(IF(BX$2=1,Assumptions!$AF31/12,-(SUMIF($D$2:$EE$2,BX$2-1,$D30:$EE30)/12)*(1+XLOOKUP(BX$2,Assumptions!$C$94:$M$94,Assumptions!$C$98:$M$98))))</f>
        <v>-247.710945</v>
      </c>
      <c r="BY30" s="49">
        <f t="array" ref="BY30">-(IF(BY$2=1,Assumptions!$AF31/12,-(SUMIF($D$2:$EE$2,BY$2-1,$D30:$EE30)/12)*(1+XLOOKUP(BY$2,Assumptions!$C$94:$M$94,Assumptions!$C$98:$M$98))))</f>
        <v>-247.710945</v>
      </c>
      <c r="BZ30" s="49">
        <f t="array" ref="BZ30">-(IF(BZ$2=1,Assumptions!$AF31/12,-(SUMIF($D$2:$EE$2,BZ$2-1,$D30:$EE30)/12)*(1+XLOOKUP(BZ$2,Assumptions!$C$94:$M$94,Assumptions!$C$98:$M$98))))</f>
        <v>-247.710945</v>
      </c>
      <c r="CA30" s="49">
        <f t="array" ref="CA30">-(IF(CA$2=1,Assumptions!$AF31/12,-(SUMIF($D$2:$EE$2,CA$2-1,$D30:$EE30)/12)*(1+XLOOKUP(CA$2,Assumptions!$C$94:$M$94,Assumptions!$C$98:$M$98))))</f>
        <v>-247.710945</v>
      </c>
      <c r="CB30" s="49">
        <f t="array" ref="CB30">-(IF(CB$2=1,Assumptions!$AF31/12,-(SUMIF($D$2:$EE$2,CB$2-1,$D30:$EE30)/12)*(1+XLOOKUP(CB$2,Assumptions!$C$94:$M$94,Assumptions!$C$98:$M$98))))</f>
        <v>-247.710945</v>
      </c>
      <c r="CC30" s="49">
        <f t="array" ref="CC30">-(IF(CC$2=1,Assumptions!$AF31/12,-(SUMIF($D$2:$EE$2,CC$2-1,$D30:$EE30)/12)*(1+XLOOKUP(CC$2,Assumptions!$C$94:$M$94,Assumptions!$C$98:$M$98))))</f>
        <v>-247.710945</v>
      </c>
      <c r="CD30" s="49">
        <f t="array" ref="CD30">-(IF(CD$2=1,Assumptions!$AF31/12,-(SUMIF($D$2:$EE$2,CD$2-1,$D30:$EE30)/12)*(1+XLOOKUP(CD$2,Assumptions!$C$94:$M$94,Assumptions!$C$98:$M$98))))</f>
        <v>-247.710945</v>
      </c>
      <c r="CE30" s="49">
        <f t="array" ref="CE30">-(IF(CE$2=1,Assumptions!$AF31/12,-(SUMIF($D$2:$EE$2,CE$2-1,$D30:$EE30)/12)*(1+XLOOKUP(CE$2,Assumptions!$C$94:$M$94,Assumptions!$C$98:$M$98))))</f>
        <v>-247.710945</v>
      </c>
      <c r="CF30" s="49">
        <f t="array" ref="CF30">-(IF(CF$2=1,Assumptions!$AF31/12,-(SUMIF($D$2:$EE$2,CF$2-1,$D30:$EE30)/12)*(1+XLOOKUP(CF$2,Assumptions!$C$94:$M$94,Assumptions!$C$98:$M$98))))</f>
        <v>-247.710945</v>
      </c>
      <c r="CG30" s="49">
        <f t="array" ref="CG30">-(IF(CG$2=1,Assumptions!$AF31/12,-(SUMIF($D$2:$EE$2,CG$2-1,$D30:$EE30)/12)*(1+XLOOKUP(CG$2,Assumptions!$C$94:$M$94,Assumptions!$C$98:$M$98))))</f>
        <v>-247.710945</v>
      </c>
      <c r="CH30" s="49">
        <f t="array" ref="CH30">-(IF(CH$2=1,Assumptions!$AF31/12,-(SUMIF($D$2:$EE$2,CH$2-1,$D30:$EE30)/12)*(1+XLOOKUP(CH$2,Assumptions!$C$94:$M$94,Assumptions!$C$98:$M$98))))</f>
        <v>-247.710945</v>
      </c>
      <c r="CI30" s="49">
        <f t="array" ref="CI30">-(IF(CI$2=1,Assumptions!$AF31/12,-(SUMIF($D$2:$EE$2,CI$2-1,$D30:$EE30)/12)*(1+XLOOKUP(CI$2,Assumptions!$C$94:$M$94,Assumptions!$C$98:$M$98))))</f>
        <v>-247.710945</v>
      </c>
      <c r="CJ30" s="49">
        <f t="array" ref="CJ30">-(IF(CJ$2=1,Assumptions!$AF31/12,-(SUMIF($D$2:$EE$2,CJ$2-1,$D30:$EE30)/12)*(1+XLOOKUP(CJ$2,Assumptions!$C$94:$M$94,Assumptions!$C$98:$M$98))))</f>
        <v>-255.1422734</v>
      </c>
      <c r="CK30" s="49">
        <f t="array" ref="CK30">-(IF(CK$2=1,Assumptions!$AF31/12,-(SUMIF($D$2:$EE$2,CK$2-1,$D30:$EE30)/12)*(1+XLOOKUP(CK$2,Assumptions!$C$94:$M$94,Assumptions!$C$98:$M$98))))</f>
        <v>-255.1422734</v>
      </c>
      <c r="CL30" s="49">
        <f t="array" ref="CL30">-(IF(CL$2=1,Assumptions!$AF31/12,-(SUMIF($D$2:$EE$2,CL$2-1,$D30:$EE30)/12)*(1+XLOOKUP(CL$2,Assumptions!$C$94:$M$94,Assumptions!$C$98:$M$98))))</f>
        <v>-255.1422734</v>
      </c>
      <c r="CM30" s="49">
        <f t="array" ref="CM30">-(IF(CM$2=1,Assumptions!$AF31/12,-(SUMIF($D$2:$EE$2,CM$2-1,$D30:$EE30)/12)*(1+XLOOKUP(CM$2,Assumptions!$C$94:$M$94,Assumptions!$C$98:$M$98))))</f>
        <v>-255.1422734</v>
      </c>
      <c r="CN30" s="49">
        <f t="array" ref="CN30">-(IF(CN$2=1,Assumptions!$AF31/12,-(SUMIF($D$2:$EE$2,CN$2-1,$D30:$EE30)/12)*(1+XLOOKUP(CN$2,Assumptions!$C$94:$M$94,Assumptions!$C$98:$M$98))))</f>
        <v>-255.1422734</v>
      </c>
      <c r="CO30" s="49">
        <f t="array" ref="CO30">-(IF(CO$2=1,Assumptions!$AF31/12,-(SUMIF($D$2:$EE$2,CO$2-1,$D30:$EE30)/12)*(1+XLOOKUP(CO$2,Assumptions!$C$94:$M$94,Assumptions!$C$98:$M$98))))</f>
        <v>-255.1422734</v>
      </c>
      <c r="CP30" s="49">
        <f t="array" ref="CP30">-(IF(CP$2=1,Assumptions!$AF31/12,-(SUMIF($D$2:$EE$2,CP$2-1,$D30:$EE30)/12)*(1+XLOOKUP(CP$2,Assumptions!$C$94:$M$94,Assumptions!$C$98:$M$98))))</f>
        <v>-255.1422734</v>
      </c>
      <c r="CQ30" s="49">
        <f t="array" ref="CQ30">-(IF(CQ$2=1,Assumptions!$AF31/12,-(SUMIF($D$2:$EE$2,CQ$2-1,$D30:$EE30)/12)*(1+XLOOKUP(CQ$2,Assumptions!$C$94:$M$94,Assumptions!$C$98:$M$98))))</f>
        <v>-255.1422734</v>
      </c>
      <c r="CR30" s="49">
        <f t="array" ref="CR30">-(IF(CR$2=1,Assumptions!$AF31/12,-(SUMIF($D$2:$EE$2,CR$2-1,$D30:$EE30)/12)*(1+XLOOKUP(CR$2,Assumptions!$C$94:$M$94,Assumptions!$C$98:$M$98))))</f>
        <v>-255.1422734</v>
      </c>
      <c r="CS30" s="49">
        <f t="array" ref="CS30">-(IF(CS$2=1,Assumptions!$AF31/12,-(SUMIF($D$2:$EE$2,CS$2-1,$D30:$EE30)/12)*(1+XLOOKUP(CS$2,Assumptions!$C$94:$M$94,Assumptions!$C$98:$M$98))))</f>
        <v>-255.1422734</v>
      </c>
      <c r="CT30" s="49">
        <f t="array" ref="CT30">-(IF(CT$2=1,Assumptions!$AF31/12,-(SUMIF($D$2:$EE$2,CT$2-1,$D30:$EE30)/12)*(1+XLOOKUP(CT$2,Assumptions!$C$94:$M$94,Assumptions!$C$98:$M$98))))</f>
        <v>-255.1422734</v>
      </c>
      <c r="CU30" s="49">
        <f t="array" ref="CU30">-(IF(CU$2=1,Assumptions!$AF31/12,-(SUMIF($D$2:$EE$2,CU$2-1,$D30:$EE30)/12)*(1+XLOOKUP(CU$2,Assumptions!$C$94:$M$94,Assumptions!$C$98:$M$98))))</f>
        <v>-255.1422734</v>
      </c>
      <c r="CV30" s="49">
        <f t="array" ref="CV30">-(IF(CV$2=1,Assumptions!$AF31/12,-(SUMIF($D$2:$EE$2,CV$2-1,$D30:$EE30)/12)*(1+XLOOKUP(CV$2,Assumptions!$C$94:$M$94,Assumptions!$C$98:$M$98))))</f>
        <v>-262.7965416</v>
      </c>
      <c r="CW30" s="49">
        <f t="array" ref="CW30">-(IF(CW$2=1,Assumptions!$AF31/12,-(SUMIF($D$2:$EE$2,CW$2-1,$D30:$EE30)/12)*(1+XLOOKUP(CW$2,Assumptions!$C$94:$M$94,Assumptions!$C$98:$M$98))))</f>
        <v>-262.7965416</v>
      </c>
      <c r="CX30" s="49">
        <f t="array" ref="CX30">-(IF(CX$2=1,Assumptions!$AF31/12,-(SUMIF($D$2:$EE$2,CX$2-1,$D30:$EE30)/12)*(1+XLOOKUP(CX$2,Assumptions!$C$94:$M$94,Assumptions!$C$98:$M$98))))</f>
        <v>-262.7965416</v>
      </c>
      <c r="CY30" s="49">
        <f t="array" ref="CY30">-(IF(CY$2=1,Assumptions!$AF31/12,-(SUMIF($D$2:$EE$2,CY$2-1,$D30:$EE30)/12)*(1+XLOOKUP(CY$2,Assumptions!$C$94:$M$94,Assumptions!$C$98:$M$98))))</f>
        <v>-262.7965416</v>
      </c>
      <c r="CZ30" s="49">
        <f t="array" ref="CZ30">-(IF(CZ$2=1,Assumptions!$AF31/12,-(SUMIF($D$2:$EE$2,CZ$2-1,$D30:$EE30)/12)*(1+XLOOKUP(CZ$2,Assumptions!$C$94:$M$94,Assumptions!$C$98:$M$98))))</f>
        <v>-262.7965416</v>
      </c>
      <c r="DA30" s="49">
        <f t="array" ref="DA30">-(IF(DA$2=1,Assumptions!$AF31/12,-(SUMIF($D$2:$EE$2,DA$2-1,$D30:$EE30)/12)*(1+XLOOKUP(DA$2,Assumptions!$C$94:$M$94,Assumptions!$C$98:$M$98))))</f>
        <v>-262.7965416</v>
      </c>
      <c r="DB30" s="49">
        <f t="array" ref="DB30">-(IF(DB$2=1,Assumptions!$AF31/12,-(SUMIF($D$2:$EE$2,DB$2-1,$D30:$EE30)/12)*(1+XLOOKUP(DB$2,Assumptions!$C$94:$M$94,Assumptions!$C$98:$M$98))))</f>
        <v>-262.7965416</v>
      </c>
      <c r="DC30" s="49">
        <f t="array" ref="DC30">-(IF(DC$2=1,Assumptions!$AF31/12,-(SUMIF($D$2:$EE$2,DC$2-1,$D30:$EE30)/12)*(1+XLOOKUP(DC$2,Assumptions!$C$94:$M$94,Assumptions!$C$98:$M$98))))</f>
        <v>-262.7965416</v>
      </c>
      <c r="DD30" s="49">
        <f t="array" ref="DD30">-(IF(DD$2=1,Assumptions!$AF31/12,-(SUMIF($D$2:$EE$2,DD$2-1,$D30:$EE30)/12)*(1+XLOOKUP(DD$2,Assumptions!$C$94:$M$94,Assumptions!$C$98:$M$98))))</f>
        <v>-262.7965416</v>
      </c>
      <c r="DE30" s="49">
        <f t="array" ref="DE30">-(IF(DE$2=1,Assumptions!$AF31/12,-(SUMIF($D$2:$EE$2,DE$2-1,$D30:$EE30)/12)*(1+XLOOKUP(DE$2,Assumptions!$C$94:$M$94,Assumptions!$C$98:$M$98))))</f>
        <v>-262.7965416</v>
      </c>
      <c r="DF30" s="49">
        <f t="array" ref="DF30">-(IF(DF$2=1,Assumptions!$AF31/12,-(SUMIF($D$2:$EE$2,DF$2-1,$D30:$EE30)/12)*(1+XLOOKUP(DF$2,Assumptions!$C$94:$M$94,Assumptions!$C$98:$M$98))))</f>
        <v>-262.7965416</v>
      </c>
      <c r="DG30" s="49">
        <f t="array" ref="DG30">-(IF(DG$2=1,Assumptions!$AF31/12,-(SUMIF($D$2:$EE$2,DG$2-1,$D30:$EE30)/12)*(1+XLOOKUP(DG$2,Assumptions!$C$94:$M$94,Assumptions!$C$98:$M$98))))</f>
        <v>-262.7965416</v>
      </c>
      <c r="DH30" s="49">
        <f t="array" ref="DH30">-(IF(DH$2=1,Assumptions!$AF31/12,-(SUMIF($D$2:$EE$2,DH$2-1,$D30:$EE30)/12)*(1+XLOOKUP(DH$2,Assumptions!$C$94:$M$94,Assumptions!$C$98:$M$98))))</f>
        <v>-270.6804378</v>
      </c>
      <c r="DI30" s="49">
        <f t="array" ref="DI30">-(IF(DI$2=1,Assumptions!$AF31/12,-(SUMIF($D$2:$EE$2,DI$2-1,$D30:$EE30)/12)*(1+XLOOKUP(DI$2,Assumptions!$C$94:$M$94,Assumptions!$C$98:$M$98))))</f>
        <v>-270.6804378</v>
      </c>
      <c r="DJ30" s="49">
        <f t="array" ref="DJ30">-(IF(DJ$2=1,Assumptions!$AF31/12,-(SUMIF($D$2:$EE$2,DJ$2-1,$D30:$EE30)/12)*(1+XLOOKUP(DJ$2,Assumptions!$C$94:$M$94,Assumptions!$C$98:$M$98))))</f>
        <v>-270.6804378</v>
      </c>
      <c r="DK30" s="49">
        <f t="array" ref="DK30">-(IF(DK$2=1,Assumptions!$AF31/12,-(SUMIF($D$2:$EE$2,DK$2-1,$D30:$EE30)/12)*(1+XLOOKUP(DK$2,Assumptions!$C$94:$M$94,Assumptions!$C$98:$M$98))))</f>
        <v>-270.6804378</v>
      </c>
      <c r="DL30" s="49">
        <f t="array" ref="DL30">-(IF(DL$2=1,Assumptions!$AF31/12,-(SUMIF($D$2:$EE$2,DL$2-1,$D30:$EE30)/12)*(1+XLOOKUP(DL$2,Assumptions!$C$94:$M$94,Assumptions!$C$98:$M$98))))</f>
        <v>-270.6804378</v>
      </c>
      <c r="DM30" s="49">
        <f t="array" ref="DM30">-(IF(DM$2=1,Assumptions!$AF31/12,-(SUMIF($D$2:$EE$2,DM$2-1,$D30:$EE30)/12)*(1+XLOOKUP(DM$2,Assumptions!$C$94:$M$94,Assumptions!$C$98:$M$98))))</f>
        <v>-270.6804378</v>
      </c>
      <c r="DN30" s="49">
        <f t="array" ref="DN30">-(IF(DN$2=1,Assumptions!$AF31/12,-(SUMIF($D$2:$EE$2,DN$2-1,$D30:$EE30)/12)*(1+XLOOKUP(DN$2,Assumptions!$C$94:$M$94,Assumptions!$C$98:$M$98))))</f>
        <v>-270.6804378</v>
      </c>
      <c r="DO30" s="49">
        <f t="array" ref="DO30">-(IF(DO$2=1,Assumptions!$AF31/12,-(SUMIF($D$2:$EE$2,DO$2-1,$D30:$EE30)/12)*(1+XLOOKUP(DO$2,Assumptions!$C$94:$M$94,Assumptions!$C$98:$M$98))))</f>
        <v>-270.6804378</v>
      </c>
      <c r="DP30" s="49">
        <f t="array" ref="DP30">-(IF(DP$2=1,Assumptions!$AF31/12,-(SUMIF($D$2:$EE$2,DP$2-1,$D30:$EE30)/12)*(1+XLOOKUP(DP$2,Assumptions!$C$94:$M$94,Assumptions!$C$98:$M$98))))</f>
        <v>-270.6804378</v>
      </c>
      <c r="DQ30" s="49">
        <f t="array" ref="DQ30">-(IF(DQ$2=1,Assumptions!$AF31/12,-(SUMIF($D$2:$EE$2,DQ$2-1,$D30:$EE30)/12)*(1+XLOOKUP(DQ$2,Assumptions!$C$94:$M$94,Assumptions!$C$98:$M$98))))</f>
        <v>-270.6804378</v>
      </c>
      <c r="DR30" s="49">
        <f t="array" ref="DR30">-(IF(DR$2=1,Assumptions!$AF31/12,-(SUMIF($D$2:$EE$2,DR$2-1,$D30:$EE30)/12)*(1+XLOOKUP(DR$2,Assumptions!$C$94:$M$94,Assumptions!$C$98:$M$98))))</f>
        <v>-270.6804378</v>
      </c>
      <c r="DS30" s="49">
        <f t="array" ref="DS30">-(IF(DS$2=1,Assumptions!$AF31/12,-(SUMIF($D$2:$EE$2,DS$2-1,$D30:$EE30)/12)*(1+XLOOKUP(DS$2,Assumptions!$C$94:$M$94,Assumptions!$C$98:$M$98))))</f>
        <v>-270.6804378</v>
      </c>
      <c r="DT30" s="49">
        <f t="array" ref="DT30">-(IF(DT$2=1,Assumptions!$AF31/12,-(SUMIF($D$2:$EE$2,DT$2-1,$D30:$EE30)/12)*(1+XLOOKUP(DT$2,Assumptions!$C$94:$M$94,Assumptions!$C$98:$M$98))))</f>
        <v>-278.800851</v>
      </c>
      <c r="DU30" s="49">
        <f t="array" ref="DU30">-(IF(DU$2=1,Assumptions!$AF31/12,-(SUMIF($D$2:$EE$2,DU$2-1,$D30:$EE30)/12)*(1+XLOOKUP(DU$2,Assumptions!$C$94:$M$94,Assumptions!$C$98:$M$98))))</f>
        <v>-278.800851</v>
      </c>
      <c r="DV30" s="49">
        <f t="array" ref="DV30">-(IF(DV$2=1,Assumptions!$AF31/12,-(SUMIF($D$2:$EE$2,DV$2-1,$D30:$EE30)/12)*(1+XLOOKUP(DV$2,Assumptions!$C$94:$M$94,Assumptions!$C$98:$M$98))))</f>
        <v>-278.800851</v>
      </c>
      <c r="DW30" s="49">
        <f t="array" ref="DW30">-(IF(DW$2=1,Assumptions!$AF31/12,-(SUMIF($D$2:$EE$2,DW$2-1,$D30:$EE30)/12)*(1+XLOOKUP(DW$2,Assumptions!$C$94:$M$94,Assumptions!$C$98:$M$98))))</f>
        <v>-278.800851</v>
      </c>
      <c r="DX30" s="49">
        <f t="array" ref="DX30">-(IF(DX$2=1,Assumptions!$AF31/12,-(SUMIF($D$2:$EE$2,DX$2-1,$D30:$EE30)/12)*(1+XLOOKUP(DX$2,Assumptions!$C$94:$M$94,Assumptions!$C$98:$M$98))))</f>
        <v>-278.800851</v>
      </c>
      <c r="DY30" s="49">
        <f t="array" ref="DY30">-(IF(DY$2=1,Assumptions!$AF31/12,-(SUMIF($D$2:$EE$2,DY$2-1,$D30:$EE30)/12)*(1+XLOOKUP(DY$2,Assumptions!$C$94:$M$94,Assumptions!$C$98:$M$98))))</f>
        <v>-278.800851</v>
      </c>
      <c r="DZ30" s="49">
        <f t="array" ref="DZ30">-(IF(DZ$2=1,Assumptions!$AF31/12,-(SUMIF($D$2:$EE$2,DZ$2-1,$D30:$EE30)/12)*(1+XLOOKUP(DZ$2,Assumptions!$C$94:$M$94,Assumptions!$C$98:$M$98))))</f>
        <v>-278.800851</v>
      </c>
      <c r="EA30" s="49">
        <f t="array" ref="EA30">-(IF(EA$2=1,Assumptions!$AF31/12,-(SUMIF($D$2:$EE$2,EA$2-1,$D30:$EE30)/12)*(1+XLOOKUP(EA$2,Assumptions!$C$94:$M$94,Assumptions!$C$98:$M$98))))</f>
        <v>-278.800851</v>
      </c>
      <c r="EB30" s="49">
        <f t="array" ref="EB30">-(IF(EB$2=1,Assumptions!$AF31/12,-(SUMIF($D$2:$EE$2,EB$2-1,$D30:$EE30)/12)*(1+XLOOKUP(EB$2,Assumptions!$C$94:$M$94,Assumptions!$C$98:$M$98))))</f>
        <v>-278.800851</v>
      </c>
      <c r="EC30" s="49">
        <f t="array" ref="EC30">-(IF(EC$2=1,Assumptions!$AF31/12,-(SUMIF($D$2:$EE$2,EC$2-1,$D30:$EE30)/12)*(1+XLOOKUP(EC$2,Assumptions!$C$94:$M$94,Assumptions!$C$98:$M$98))))</f>
        <v>-278.800851</v>
      </c>
      <c r="ED30" s="49">
        <f t="array" ref="ED30">-(IF(ED$2=1,Assumptions!$AF31/12,-(SUMIF($D$2:$EE$2,ED$2-1,$D30:$EE30)/12)*(1+XLOOKUP(ED$2,Assumptions!$C$94:$M$94,Assumptions!$C$98:$M$98))))</f>
        <v>-278.800851</v>
      </c>
      <c r="EE30" s="49">
        <f t="array" ref="EE30">-(IF(EE$2=1,Assumptions!$AF31/12,-(SUMIF($D$2:$EE$2,EE$2-1,$D30:$EE30)/12)*(1+XLOOKUP(EE$2,Assumptions!$C$94:$M$94,Assumptions!$C$98:$M$98))))</f>
        <v>-278.800851</v>
      </c>
    </row>
    <row r="31" ht="15.75" customHeight="1">
      <c r="A31" s="1"/>
      <c r="B31" s="1"/>
      <c r="C31" s="1" t="str">
        <f>Assumptions!J32</f>
        <v>Pest Control</v>
      </c>
      <c r="D31" s="49">
        <f t="array" ref="D31">-(IF(D$2=1,Assumptions!$AF32/12,-(SUMIF($D$2:$EE$2,D$2-1,$D31:$EE31)/12)*(1+XLOOKUP(D$2,Assumptions!$C$94:$M$94,Assumptions!$C$98:$M$98))))</f>
        <v>-170.838375</v>
      </c>
      <c r="E31" s="49">
        <f t="array" ref="E31">-(IF(E$2=1,Assumptions!$AF32/12,-(SUMIF($D$2:$EE$2,E$2-1,$D31:$EE31)/12)*(1+XLOOKUP(E$2,Assumptions!$C$94:$M$94,Assumptions!$C$98:$M$98))))</f>
        <v>-170.838375</v>
      </c>
      <c r="F31" s="49">
        <f t="array" ref="F31">-(IF(F$2=1,Assumptions!$AF32/12,-(SUMIF($D$2:$EE$2,F$2-1,$D31:$EE31)/12)*(1+XLOOKUP(F$2,Assumptions!$C$94:$M$94,Assumptions!$C$98:$M$98))))</f>
        <v>-170.838375</v>
      </c>
      <c r="G31" s="49">
        <f t="array" ref="G31">-(IF(G$2=1,Assumptions!$AF32/12,-(SUMIF($D$2:$EE$2,G$2-1,$D31:$EE31)/12)*(1+XLOOKUP(G$2,Assumptions!$C$94:$M$94,Assumptions!$C$98:$M$98))))</f>
        <v>-170.838375</v>
      </c>
      <c r="H31" s="49">
        <f t="array" ref="H31">-(IF(H$2=1,Assumptions!$AF32/12,-(SUMIF($D$2:$EE$2,H$2-1,$D31:$EE31)/12)*(1+XLOOKUP(H$2,Assumptions!$C$94:$M$94,Assumptions!$C$98:$M$98))))</f>
        <v>-170.838375</v>
      </c>
      <c r="I31" s="49">
        <f t="array" ref="I31">-(IF(I$2=1,Assumptions!$AF32/12,-(SUMIF($D$2:$EE$2,I$2-1,$D31:$EE31)/12)*(1+XLOOKUP(I$2,Assumptions!$C$94:$M$94,Assumptions!$C$98:$M$98))))</f>
        <v>-170.838375</v>
      </c>
      <c r="J31" s="49">
        <f t="array" ref="J31">-(IF(J$2=1,Assumptions!$AF32/12,-(SUMIF($D$2:$EE$2,J$2-1,$D31:$EE31)/12)*(1+XLOOKUP(J$2,Assumptions!$C$94:$M$94,Assumptions!$C$98:$M$98))))</f>
        <v>-170.838375</v>
      </c>
      <c r="K31" s="49">
        <f t="array" ref="K31">-(IF(K$2=1,Assumptions!$AF32/12,-(SUMIF($D$2:$EE$2,K$2-1,$D31:$EE31)/12)*(1+XLOOKUP(K$2,Assumptions!$C$94:$M$94,Assumptions!$C$98:$M$98))))</f>
        <v>-170.838375</v>
      </c>
      <c r="L31" s="49">
        <f t="array" ref="L31">-(IF(L$2=1,Assumptions!$AF32/12,-(SUMIF($D$2:$EE$2,L$2-1,$D31:$EE31)/12)*(1+XLOOKUP(L$2,Assumptions!$C$94:$M$94,Assumptions!$C$98:$M$98))))</f>
        <v>-170.838375</v>
      </c>
      <c r="M31" s="49">
        <f t="array" ref="M31">-(IF(M$2=1,Assumptions!$AF32/12,-(SUMIF($D$2:$EE$2,M$2-1,$D31:$EE31)/12)*(1+XLOOKUP(M$2,Assumptions!$C$94:$M$94,Assumptions!$C$98:$M$98))))</f>
        <v>-170.838375</v>
      </c>
      <c r="N31" s="49">
        <f t="array" ref="N31">-(IF(N$2=1,Assumptions!$AF32/12,-(SUMIF($D$2:$EE$2,N$2-1,$D31:$EE31)/12)*(1+XLOOKUP(N$2,Assumptions!$C$94:$M$94,Assumptions!$C$98:$M$98))))</f>
        <v>-170.838375</v>
      </c>
      <c r="O31" s="49">
        <f t="array" ref="O31">-(IF(O$2=1,Assumptions!$AF32/12,-(SUMIF($D$2:$EE$2,O$2-1,$D31:$EE31)/12)*(1+XLOOKUP(O$2,Assumptions!$C$94:$M$94,Assumptions!$C$98:$M$98))))</f>
        <v>-170.838375</v>
      </c>
      <c r="P31" s="49">
        <f t="array" ref="P31">-(IF(P$2=1,Assumptions!$AF32/12,-(SUMIF($D$2:$EE$2,P$2-1,$D31:$EE31)/12)*(1+XLOOKUP(P$2,Assumptions!$C$94:$M$94,Assumptions!$C$98:$M$98))))</f>
        <v>-175.9635263</v>
      </c>
      <c r="Q31" s="49">
        <f t="array" ref="Q31">-(IF(Q$2=1,Assumptions!$AF32/12,-(SUMIF($D$2:$EE$2,Q$2-1,$D31:$EE31)/12)*(1+XLOOKUP(Q$2,Assumptions!$C$94:$M$94,Assumptions!$C$98:$M$98))))</f>
        <v>-175.9635263</v>
      </c>
      <c r="R31" s="49">
        <f t="array" ref="R31">-(IF(R$2=1,Assumptions!$AF32/12,-(SUMIF($D$2:$EE$2,R$2-1,$D31:$EE31)/12)*(1+XLOOKUP(R$2,Assumptions!$C$94:$M$94,Assumptions!$C$98:$M$98))))</f>
        <v>-175.9635263</v>
      </c>
      <c r="S31" s="49">
        <f t="array" ref="S31">-(IF(S$2=1,Assumptions!$AF32/12,-(SUMIF($D$2:$EE$2,S$2-1,$D31:$EE31)/12)*(1+XLOOKUP(S$2,Assumptions!$C$94:$M$94,Assumptions!$C$98:$M$98))))</f>
        <v>-175.9635263</v>
      </c>
      <c r="T31" s="49">
        <f t="array" ref="T31">-(IF(T$2=1,Assumptions!$AF32/12,-(SUMIF($D$2:$EE$2,T$2-1,$D31:$EE31)/12)*(1+XLOOKUP(T$2,Assumptions!$C$94:$M$94,Assumptions!$C$98:$M$98))))</f>
        <v>-175.9635263</v>
      </c>
      <c r="U31" s="49">
        <f t="array" ref="U31">-(IF(U$2=1,Assumptions!$AF32/12,-(SUMIF($D$2:$EE$2,U$2-1,$D31:$EE31)/12)*(1+XLOOKUP(U$2,Assumptions!$C$94:$M$94,Assumptions!$C$98:$M$98))))</f>
        <v>-175.9635263</v>
      </c>
      <c r="V31" s="49">
        <f t="array" ref="V31">-(IF(V$2=1,Assumptions!$AF32/12,-(SUMIF($D$2:$EE$2,V$2-1,$D31:$EE31)/12)*(1+XLOOKUP(V$2,Assumptions!$C$94:$M$94,Assumptions!$C$98:$M$98))))</f>
        <v>-175.9635263</v>
      </c>
      <c r="W31" s="49">
        <f t="array" ref="W31">-(IF(W$2=1,Assumptions!$AF32/12,-(SUMIF($D$2:$EE$2,W$2-1,$D31:$EE31)/12)*(1+XLOOKUP(W$2,Assumptions!$C$94:$M$94,Assumptions!$C$98:$M$98))))</f>
        <v>-175.9635263</v>
      </c>
      <c r="X31" s="49">
        <f t="array" ref="X31">-(IF(X$2=1,Assumptions!$AF32/12,-(SUMIF($D$2:$EE$2,X$2-1,$D31:$EE31)/12)*(1+XLOOKUP(X$2,Assumptions!$C$94:$M$94,Assumptions!$C$98:$M$98))))</f>
        <v>-175.9635263</v>
      </c>
      <c r="Y31" s="49">
        <f t="array" ref="Y31">-(IF(Y$2=1,Assumptions!$AF32/12,-(SUMIF($D$2:$EE$2,Y$2-1,$D31:$EE31)/12)*(1+XLOOKUP(Y$2,Assumptions!$C$94:$M$94,Assumptions!$C$98:$M$98))))</f>
        <v>-175.9635263</v>
      </c>
      <c r="Z31" s="49">
        <f t="array" ref="Z31">-(IF(Z$2=1,Assumptions!$AF32/12,-(SUMIF($D$2:$EE$2,Z$2-1,$D31:$EE31)/12)*(1+XLOOKUP(Z$2,Assumptions!$C$94:$M$94,Assumptions!$C$98:$M$98))))</f>
        <v>-175.9635263</v>
      </c>
      <c r="AA31" s="49">
        <f t="array" ref="AA31">-(IF(AA$2=1,Assumptions!$AF32/12,-(SUMIF($D$2:$EE$2,AA$2-1,$D31:$EE31)/12)*(1+XLOOKUP(AA$2,Assumptions!$C$94:$M$94,Assumptions!$C$98:$M$98))))</f>
        <v>-175.9635263</v>
      </c>
      <c r="AB31" s="49">
        <f t="array" ref="AB31">-(IF(AB$2=1,Assumptions!$AF32/12,-(SUMIF($D$2:$EE$2,AB$2-1,$D31:$EE31)/12)*(1+XLOOKUP(AB$2,Assumptions!$C$94:$M$94,Assumptions!$C$98:$M$98))))</f>
        <v>-181.242432</v>
      </c>
      <c r="AC31" s="49">
        <f t="array" ref="AC31">-(IF(AC$2=1,Assumptions!$AF32/12,-(SUMIF($D$2:$EE$2,AC$2-1,$D31:$EE31)/12)*(1+XLOOKUP(AC$2,Assumptions!$C$94:$M$94,Assumptions!$C$98:$M$98))))</f>
        <v>-181.242432</v>
      </c>
      <c r="AD31" s="49">
        <f t="array" ref="AD31">-(IF(AD$2=1,Assumptions!$AF32/12,-(SUMIF($D$2:$EE$2,AD$2-1,$D31:$EE31)/12)*(1+XLOOKUP(AD$2,Assumptions!$C$94:$M$94,Assumptions!$C$98:$M$98))))</f>
        <v>-181.242432</v>
      </c>
      <c r="AE31" s="49">
        <f t="array" ref="AE31">-(IF(AE$2=1,Assumptions!$AF32/12,-(SUMIF($D$2:$EE$2,AE$2-1,$D31:$EE31)/12)*(1+XLOOKUP(AE$2,Assumptions!$C$94:$M$94,Assumptions!$C$98:$M$98))))</f>
        <v>-181.242432</v>
      </c>
      <c r="AF31" s="49">
        <f t="array" ref="AF31">-(IF(AF$2=1,Assumptions!$AF32/12,-(SUMIF($D$2:$EE$2,AF$2-1,$D31:$EE31)/12)*(1+XLOOKUP(AF$2,Assumptions!$C$94:$M$94,Assumptions!$C$98:$M$98))))</f>
        <v>-181.242432</v>
      </c>
      <c r="AG31" s="49">
        <f t="array" ref="AG31">-(IF(AG$2=1,Assumptions!$AF32/12,-(SUMIF($D$2:$EE$2,AG$2-1,$D31:$EE31)/12)*(1+XLOOKUP(AG$2,Assumptions!$C$94:$M$94,Assumptions!$C$98:$M$98))))</f>
        <v>-181.242432</v>
      </c>
      <c r="AH31" s="49">
        <f t="array" ref="AH31">-(IF(AH$2=1,Assumptions!$AF32/12,-(SUMIF($D$2:$EE$2,AH$2-1,$D31:$EE31)/12)*(1+XLOOKUP(AH$2,Assumptions!$C$94:$M$94,Assumptions!$C$98:$M$98))))</f>
        <v>-181.242432</v>
      </c>
      <c r="AI31" s="49">
        <f t="array" ref="AI31">-(IF(AI$2=1,Assumptions!$AF32/12,-(SUMIF($D$2:$EE$2,AI$2-1,$D31:$EE31)/12)*(1+XLOOKUP(AI$2,Assumptions!$C$94:$M$94,Assumptions!$C$98:$M$98))))</f>
        <v>-181.242432</v>
      </c>
      <c r="AJ31" s="49">
        <f t="array" ref="AJ31">-(IF(AJ$2=1,Assumptions!$AF32/12,-(SUMIF($D$2:$EE$2,AJ$2-1,$D31:$EE31)/12)*(1+XLOOKUP(AJ$2,Assumptions!$C$94:$M$94,Assumptions!$C$98:$M$98))))</f>
        <v>-181.242432</v>
      </c>
      <c r="AK31" s="49">
        <f t="array" ref="AK31">-(IF(AK$2=1,Assumptions!$AF32/12,-(SUMIF($D$2:$EE$2,AK$2-1,$D31:$EE31)/12)*(1+XLOOKUP(AK$2,Assumptions!$C$94:$M$94,Assumptions!$C$98:$M$98))))</f>
        <v>-181.242432</v>
      </c>
      <c r="AL31" s="49">
        <f t="array" ref="AL31">-(IF(AL$2=1,Assumptions!$AF32/12,-(SUMIF($D$2:$EE$2,AL$2-1,$D31:$EE31)/12)*(1+XLOOKUP(AL$2,Assumptions!$C$94:$M$94,Assumptions!$C$98:$M$98))))</f>
        <v>-181.242432</v>
      </c>
      <c r="AM31" s="49">
        <f t="array" ref="AM31">-(IF(AM$2=1,Assumptions!$AF32/12,-(SUMIF($D$2:$EE$2,AM$2-1,$D31:$EE31)/12)*(1+XLOOKUP(AM$2,Assumptions!$C$94:$M$94,Assumptions!$C$98:$M$98))))</f>
        <v>-181.242432</v>
      </c>
      <c r="AN31" s="49">
        <f t="array" ref="AN31">-(IF(AN$2=1,Assumptions!$AF32/12,-(SUMIF($D$2:$EE$2,AN$2-1,$D31:$EE31)/12)*(1+XLOOKUP(AN$2,Assumptions!$C$94:$M$94,Assumptions!$C$98:$M$98))))</f>
        <v>-186.679705</v>
      </c>
      <c r="AO31" s="49">
        <f t="array" ref="AO31">-(IF(AO$2=1,Assumptions!$AF32/12,-(SUMIF($D$2:$EE$2,AO$2-1,$D31:$EE31)/12)*(1+XLOOKUP(AO$2,Assumptions!$C$94:$M$94,Assumptions!$C$98:$M$98))))</f>
        <v>-186.679705</v>
      </c>
      <c r="AP31" s="49">
        <f t="array" ref="AP31">-(IF(AP$2=1,Assumptions!$AF32/12,-(SUMIF($D$2:$EE$2,AP$2-1,$D31:$EE31)/12)*(1+XLOOKUP(AP$2,Assumptions!$C$94:$M$94,Assumptions!$C$98:$M$98))))</f>
        <v>-186.679705</v>
      </c>
      <c r="AQ31" s="49">
        <f t="array" ref="AQ31">-(IF(AQ$2=1,Assumptions!$AF32/12,-(SUMIF($D$2:$EE$2,AQ$2-1,$D31:$EE31)/12)*(1+XLOOKUP(AQ$2,Assumptions!$C$94:$M$94,Assumptions!$C$98:$M$98))))</f>
        <v>-186.679705</v>
      </c>
      <c r="AR31" s="49">
        <f t="array" ref="AR31">-(IF(AR$2=1,Assumptions!$AF32/12,-(SUMIF($D$2:$EE$2,AR$2-1,$D31:$EE31)/12)*(1+XLOOKUP(AR$2,Assumptions!$C$94:$M$94,Assumptions!$C$98:$M$98))))</f>
        <v>-186.679705</v>
      </c>
      <c r="AS31" s="49">
        <f t="array" ref="AS31">-(IF(AS$2=1,Assumptions!$AF32/12,-(SUMIF($D$2:$EE$2,AS$2-1,$D31:$EE31)/12)*(1+XLOOKUP(AS$2,Assumptions!$C$94:$M$94,Assumptions!$C$98:$M$98))))</f>
        <v>-186.679705</v>
      </c>
      <c r="AT31" s="49">
        <f t="array" ref="AT31">-(IF(AT$2=1,Assumptions!$AF32/12,-(SUMIF($D$2:$EE$2,AT$2-1,$D31:$EE31)/12)*(1+XLOOKUP(AT$2,Assumptions!$C$94:$M$94,Assumptions!$C$98:$M$98))))</f>
        <v>-186.679705</v>
      </c>
      <c r="AU31" s="49">
        <f t="array" ref="AU31">-(IF(AU$2=1,Assumptions!$AF32/12,-(SUMIF($D$2:$EE$2,AU$2-1,$D31:$EE31)/12)*(1+XLOOKUP(AU$2,Assumptions!$C$94:$M$94,Assumptions!$C$98:$M$98))))</f>
        <v>-186.679705</v>
      </c>
      <c r="AV31" s="49">
        <f t="array" ref="AV31">-(IF(AV$2=1,Assumptions!$AF32/12,-(SUMIF($D$2:$EE$2,AV$2-1,$D31:$EE31)/12)*(1+XLOOKUP(AV$2,Assumptions!$C$94:$M$94,Assumptions!$C$98:$M$98))))</f>
        <v>-186.679705</v>
      </c>
      <c r="AW31" s="49">
        <f t="array" ref="AW31">-(IF(AW$2=1,Assumptions!$AF32/12,-(SUMIF($D$2:$EE$2,AW$2-1,$D31:$EE31)/12)*(1+XLOOKUP(AW$2,Assumptions!$C$94:$M$94,Assumptions!$C$98:$M$98))))</f>
        <v>-186.679705</v>
      </c>
      <c r="AX31" s="49">
        <f t="array" ref="AX31">-(IF(AX$2=1,Assumptions!$AF32/12,-(SUMIF($D$2:$EE$2,AX$2-1,$D31:$EE31)/12)*(1+XLOOKUP(AX$2,Assumptions!$C$94:$M$94,Assumptions!$C$98:$M$98))))</f>
        <v>-186.679705</v>
      </c>
      <c r="AY31" s="49">
        <f t="array" ref="AY31">-(IF(AY$2=1,Assumptions!$AF32/12,-(SUMIF($D$2:$EE$2,AY$2-1,$D31:$EE31)/12)*(1+XLOOKUP(AY$2,Assumptions!$C$94:$M$94,Assumptions!$C$98:$M$98))))</f>
        <v>-186.679705</v>
      </c>
      <c r="AZ31" s="49">
        <f t="array" ref="AZ31">-(IF(AZ$2=1,Assumptions!$AF32/12,-(SUMIF($D$2:$EE$2,AZ$2-1,$D31:$EE31)/12)*(1+XLOOKUP(AZ$2,Assumptions!$C$94:$M$94,Assumptions!$C$98:$M$98))))</f>
        <v>-192.2800961</v>
      </c>
      <c r="BA31" s="49">
        <f t="array" ref="BA31">-(IF(BA$2=1,Assumptions!$AF32/12,-(SUMIF($D$2:$EE$2,BA$2-1,$D31:$EE31)/12)*(1+XLOOKUP(BA$2,Assumptions!$C$94:$M$94,Assumptions!$C$98:$M$98))))</f>
        <v>-192.2800961</v>
      </c>
      <c r="BB31" s="49">
        <f t="array" ref="BB31">-(IF(BB$2=1,Assumptions!$AF32/12,-(SUMIF($D$2:$EE$2,BB$2-1,$D31:$EE31)/12)*(1+XLOOKUP(BB$2,Assumptions!$C$94:$M$94,Assumptions!$C$98:$M$98))))</f>
        <v>-192.2800961</v>
      </c>
      <c r="BC31" s="49">
        <f t="array" ref="BC31">-(IF(BC$2=1,Assumptions!$AF32/12,-(SUMIF($D$2:$EE$2,BC$2-1,$D31:$EE31)/12)*(1+XLOOKUP(BC$2,Assumptions!$C$94:$M$94,Assumptions!$C$98:$M$98))))</f>
        <v>-192.2800961</v>
      </c>
      <c r="BD31" s="49">
        <f t="array" ref="BD31">-(IF(BD$2=1,Assumptions!$AF32/12,-(SUMIF($D$2:$EE$2,BD$2-1,$D31:$EE31)/12)*(1+XLOOKUP(BD$2,Assumptions!$C$94:$M$94,Assumptions!$C$98:$M$98))))</f>
        <v>-192.2800961</v>
      </c>
      <c r="BE31" s="49">
        <f t="array" ref="BE31">-(IF(BE$2=1,Assumptions!$AF32/12,-(SUMIF($D$2:$EE$2,BE$2-1,$D31:$EE31)/12)*(1+XLOOKUP(BE$2,Assumptions!$C$94:$M$94,Assumptions!$C$98:$M$98))))</f>
        <v>-192.2800961</v>
      </c>
      <c r="BF31" s="49">
        <f t="array" ref="BF31">-(IF(BF$2=1,Assumptions!$AF32/12,-(SUMIF($D$2:$EE$2,BF$2-1,$D31:$EE31)/12)*(1+XLOOKUP(BF$2,Assumptions!$C$94:$M$94,Assumptions!$C$98:$M$98))))</f>
        <v>-192.2800961</v>
      </c>
      <c r="BG31" s="49">
        <f t="array" ref="BG31">-(IF(BG$2=1,Assumptions!$AF32/12,-(SUMIF($D$2:$EE$2,BG$2-1,$D31:$EE31)/12)*(1+XLOOKUP(BG$2,Assumptions!$C$94:$M$94,Assumptions!$C$98:$M$98))))</f>
        <v>-192.2800961</v>
      </c>
      <c r="BH31" s="49">
        <f t="array" ref="BH31">-(IF(BH$2=1,Assumptions!$AF32/12,-(SUMIF($D$2:$EE$2,BH$2-1,$D31:$EE31)/12)*(1+XLOOKUP(BH$2,Assumptions!$C$94:$M$94,Assumptions!$C$98:$M$98))))</f>
        <v>-192.2800961</v>
      </c>
      <c r="BI31" s="49">
        <f t="array" ref="BI31">-(IF(BI$2=1,Assumptions!$AF32/12,-(SUMIF($D$2:$EE$2,BI$2-1,$D31:$EE31)/12)*(1+XLOOKUP(BI$2,Assumptions!$C$94:$M$94,Assumptions!$C$98:$M$98))))</f>
        <v>-192.2800961</v>
      </c>
      <c r="BJ31" s="49">
        <f t="array" ref="BJ31">-(IF(BJ$2=1,Assumptions!$AF32/12,-(SUMIF($D$2:$EE$2,BJ$2-1,$D31:$EE31)/12)*(1+XLOOKUP(BJ$2,Assumptions!$C$94:$M$94,Assumptions!$C$98:$M$98))))</f>
        <v>-192.2800961</v>
      </c>
      <c r="BK31" s="49">
        <f t="array" ref="BK31">-(IF(BK$2=1,Assumptions!$AF32/12,-(SUMIF($D$2:$EE$2,BK$2-1,$D31:$EE31)/12)*(1+XLOOKUP(BK$2,Assumptions!$C$94:$M$94,Assumptions!$C$98:$M$98))))</f>
        <v>-192.2800961</v>
      </c>
      <c r="BL31" s="49">
        <f t="array" ref="BL31">-(IF(BL$2=1,Assumptions!$AF32/12,-(SUMIF($D$2:$EE$2,BL$2-1,$D31:$EE31)/12)*(1+XLOOKUP(BL$2,Assumptions!$C$94:$M$94,Assumptions!$C$98:$M$98))))</f>
        <v>-198.048499</v>
      </c>
      <c r="BM31" s="49">
        <f t="array" ref="BM31">-(IF(BM$2=1,Assumptions!$AF32/12,-(SUMIF($D$2:$EE$2,BM$2-1,$D31:$EE31)/12)*(1+XLOOKUP(BM$2,Assumptions!$C$94:$M$94,Assumptions!$C$98:$M$98))))</f>
        <v>-198.048499</v>
      </c>
      <c r="BN31" s="49">
        <f t="array" ref="BN31">-(IF(BN$2=1,Assumptions!$AF32/12,-(SUMIF($D$2:$EE$2,BN$2-1,$D31:$EE31)/12)*(1+XLOOKUP(BN$2,Assumptions!$C$94:$M$94,Assumptions!$C$98:$M$98))))</f>
        <v>-198.048499</v>
      </c>
      <c r="BO31" s="49">
        <f t="array" ref="BO31">-(IF(BO$2=1,Assumptions!$AF32/12,-(SUMIF($D$2:$EE$2,BO$2-1,$D31:$EE31)/12)*(1+XLOOKUP(BO$2,Assumptions!$C$94:$M$94,Assumptions!$C$98:$M$98))))</f>
        <v>-198.048499</v>
      </c>
      <c r="BP31" s="49">
        <f t="array" ref="BP31">-(IF(BP$2=1,Assumptions!$AF32/12,-(SUMIF($D$2:$EE$2,BP$2-1,$D31:$EE31)/12)*(1+XLOOKUP(BP$2,Assumptions!$C$94:$M$94,Assumptions!$C$98:$M$98))))</f>
        <v>-198.048499</v>
      </c>
      <c r="BQ31" s="49">
        <f t="array" ref="BQ31">-(IF(BQ$2=1,Assumptions!$AF32/12,-(SUMIF($D$2:$EE$2,BQ$2-1,$D31:$EE31)/12)*(1+XLOOKUP(BQ$2,Assumptions!$C$94:$M$94,Assumptions!$C$98:$M$98))))</f>
        <v>-198.048499</v>
      </c>
      <c r="BR31" s="49">
        <f t="array" ref="BR31">-(IF(BR$2=1,Assumptions!$AF32/12,-(SUMIF($D$2:$EE$2,BR$2-1,$D31:$EE31)/12)*(1+XLOOKUP(BR$2,Assumptions!$C$94:$M$94,Assumptions!$C$98:$M$98))))</f>
        <v>-198.048499</v>
      </c>
      <c r="BS31" s="49">
        <f t="array" ref="BS31">-(IF(BS$2=1,Assumptions!$AF32/12,-(SUMIF($D$2:$EE$2,BS$2-1,$D31:$EE31)/12)*(1+XLOOKUP(BS$2,Assumptions!$C$94:$M$94,Assumptions!$C$98:$M$98))))</f>
        <v>-198.048499</v>
      </c>
      <c r="BT31" s="49">
        <f t="array" ref="BT31">-(IF(BT$2=1,Assumptions!$AF32/12,-(SUMIF($D$2:$EE$2,BT$2-1,$D31:$EE31)/12)*(1+XLOOKUP(BT$2,Assumptions!$C$94:$M$94,Assumptions!$C$98:$M$98))))</f>
        <v>-198.048499</v>
      </c>
      <c r="BU31" s="49">
        <f t="array" ref="BU31">-(IF(BU$2=1,Assumptions!$AF32/12,-(SUMIF($D$2:$EE$2,BU$2-1,$D31:$EE31)/12)*(1+XLOOKUP(BU$2,Assumptions!$C$94:$M$94,Assumptions!$C$98:$M$98))))</f>
        <v>-198.048499</v>
      </c>
      <c r="BV31" s="49">
        <f t="array" ref="BV31">-(IF(BV$2=1,Assumptions!$AF32/12,-(SUMIF($D$2:$EE$2,BV$2-1,$D31:$EE31)/12)*(1+XLOOKUP(BV$2,Assumptions!$C$94:$M$94,Assumptions!$C$98:$M$98))))</f>
        <v>-198.048499</v>
      </c>
      <c r="BW31" s="49">
        <f t="array" ref="BW31">-(IF(BW$2=1,Assumptions!$AF32/12,-(SUMIF($D$2:$EE$2,BW$2-1,$D31:$EE31)/12)*(1+XLOOKUP(BW$2,Assumptions!$C$94:$M$94,Assumptions!$C$98:$M$98))))</f>
        <v>-198.048499</v>
      </c>
      <c r="BX31" s="49">
        <f t="array" ref="BX31">-(IF(BX$2=1,Assumptions!$AF32/12,-(SUMIF($D$2:$EE$2,BX$2-1,$D31:$EE31)/12)*(1+XLOOKUP(BX$2,Assumptions!$C$94:$M$94,Assumptions!$C$98:$M$98))))</f>
        <v>-203.989954</v>
      </c>
      <c r="BY31" s="49">
        <f t="array" ref="BY31">-(IF(BY$2=1,Assumptions!$AF32/12,-(SUMIF($D$2:$EE$2,BY$2-1,$D31:$EE31)/12)*(1+XLOOKUP(BY$2,Assumptions!$C$94:$M$94,Assumptions!$C$98:$M$98))))</f>
        <v>-203.989954</v>
      </c>
      <c r="BZ31" s="49">
        <f t="array" ref="BZ31">-(IF(BZ$2=1,Assumptions!$AF32/12,-(SUMIF($D$2:$EE$2,BZ$2-1,$D31:$EE31)/12)*(1+XLOOKUP(BZ$2,Assumptions!$C$94:$M$94,Assumptions!$C$98:$M$98))))</f>
        <v>-203.989954</v>
      </c>
      <c r="CA31" s="49">
        <f t="array" ref="CA31">-(IF(CA$2=1,Assumptions!$AF32/12,-(SUMIF($D$2:$EE$2,CA$2-1,$D31:$EE31)/12)*(1+XLOOKUP(CA$2,Assumptions!$C$94:$M$94,Assumptions!$C$98:$M$98))))</f>
        <v>-203.989954</v>
      </c>
      <c r="CB31" s="49">
        <f t="array" ref="CB31">-(IF(CB$2=1,Assumptions!$AF32/12,-(SUMIF($D$2:$EE$2,CB$2-1,$D31:$EE31)/12)*(1+XLOOKUP(CB$2,Assumptions!$C$94:$M$94,Assumptions!$C$98:$M$98))))</f>
        <v>-203.989954</v>
      </c>
      <c r="CC31" s="49">
        <f t="array" ref="CC31">-(IF(CC$2=1,Assumptions!$AF32/12,-(SUMIF($D$2:$EE$2,CC$2-1,$D31:$EE31)/12)*(1+XLOOKUP(CC$2,Assumptions!$C$94:$M$94,Assumptions!$C$98:$M$98))))</f>
        <v>-203.989954</v>
      </c>
      <c r="CD31" s="49">
        <f t="array" ref="CD31">-(IF(CD$2=1,Assumptions!$AF32/12,-(SUMIF($D$2:$EE$2,CD$2-1,$D31:$EE31)/12)*(1+XLOOKUP(CD$2,Assumptions!$C$94:$M$94,Assumptions!$C$98:$M$98))))</f>
        <v>-203.989954</v>
      </c>
      <c r="CE31" s="49">
        <f t="array" ref="CE31">-(IF(CE$2=1,Assumptions!$AF32/12,-(SUMIF($D$2:$EE$2,CE$2-1,$D31:$EE31)/12)*(1+XLOOKUP(CE$2,Assumptions!$C$94:$M$94,Assumptions!$C$98:$M$98))))</f>
        <v>-203.989954</v>
      </c>
      <c r="CF31" s="49">
        <f t="array" ref="CF31">-(IF(CF$2=1,Assumptions!$AF32/12,-(SUMIF($D$2:$EE$2,CF$2-1,$D31:$EE31)/12)*(1+XLOOKUP(CF$2,Assumptions!$C$94:$M$94,Assumptions!$C$98:$M$98))))</f>
        <v>-203.989954</v>
      </c>
      <c r="CG31" s="49">
        <f t="array" ref="CG31">-(IF(CG$2=1,Assumptions!$AF32/12,-(SUMIF($D$2:$EE$2,CG$2-1,$D31:$EE31)/12)*(1+XLOOKUP(CG$2,Assumptions!$C$94:$M$94,Assumptions!$C$98:$M$98))))</f>
        <v>-203.989954</v>
      </c>
      <c r="CH31" s="49">
        <f t="array" ref="CH31">-(IF(CH$2=1,Assumptions!$AF32/12,-(SUMIF($D$2:$EE$2,CH$2-1,$D31:$EE31)/12)*(1+XLOOKUP(CH$2,Assumptions!$C$94:$M$94,Assumptions!$C$98:$M$98))))</f>
        <v>-203.989954</v>
      </c>
      <c r="CI31" s="49">
        <f t="array" ref="CI31">-(IF(CI$2=1,Assumptions!$AF32/12,-(SUMIF($D$2:$EE$2,CI$2-1,$D31:$EE31)/12)*(1+XLOOKUP(CI$2,Assumptions!$C$94:$M$94,Assumptions!$C$98:$M$98))))</f>
        <v>-203.989954</v>
      </c>
      <c r="CJ31" s="49">
        <f t="array" ref="CJ31">-(IF(CJ$2=1,Assumptions!$AF32/12,-(SUMIF($D$2:$EE$2,CJ$2-1,$D31:$EE31)/12)*(1+XLOOKUP(CJ$2,Assumptions!$C$94:$M$94,Assumptions!$C$98:$M$98))))</f>
        <v>-210.1096526</v>
      </c>
      <c r="CK31" s="49">
        <f t="array" ref="CK31">-(IF(CK$2=1,Assumptions!$AF32/12,-(SUMIF($D$2:$EE$2,CK$2-1,$D31:$EE31)/12)*(1+XLOOKUP(CK$2,Assumptions!$C$94:$M$94,Assumptions!$C$98:$M$98))))</f>
        <v>-210.1096526</v>
      </c>
      <c r="CL31" s="49">
        <f t="array" ref="CL31">-(IF(CL$2=1,Assumptions!$AF32/12,-(SUMIF($D$2:$EE$2,CL$2-1,$D31:$EE31)/12)*(1+XLOOKUP(CL$2,Assumptions!$C$94:$M$94,Assumptions!$C$98:$M$98))))</f>
        <v>-210.1096526</v>
      </c>
      <c r="CM31" s="49">
        <f t="array" ref="CM31">-(IF(CM$2=1,Assumptions!$AF32/12,-(SUMIF($D$2:$EE$2,CM$2-1,$D31:$EE31)/12)*(1+XLOOKUP(CM$2,Assumptions!$C$94:$M$94,Assumptions!$C$98:$M$98))))</f>
        <v>-210.1096526</v>
      </c>
      <c r="CN31" s="49">
        <f t="array" ref="CN31">-(IF(CN$2=1,Assumptions!$AF32/12,-(SUMIF($D$2:$EE$2,CN$2-1,$D31:$EE31)/12)*(1+XLOOKUP(CN$2,Assumptions!$C$94:$M$94,Assumptions!$C$98:$M$98))))</f>
        <v>-210.1096526</v>
      </c>
      <c r="CO31" s="49">
        <f t="array" ref="CO31">-(IF(CO$2=1,Assumptions!$AF32/12,-(SUMIF($D$2:$EE$2,CO$2-1,$D31:$EE31)/12)*(1+XLOOKUP(CO$2,Assumptions!$C$94:$M$94,Assumptions!$C$98:$M$98))))</f>
        <v>-210.1096526</v>
      </c>
      <c r="CP31" s="49">
        <f t="array" ref="CP31">-(IF(CP$2=1,Assumptions!$AF32/12,-(SUMIF($D$2:$EE$2,CP$2-1,$D31:$EE31)/12)*(1+XLOOKUP(CP$2,Assumptions!$C$94:$M$94,Assumptions!$C$98:$M$98))))</f>
        <v>-210.1096526</v>
      </c>
      <c r="CQ31" s="49">
        <f t="array" ref="CQ31">-(IF(CQ$2=1,Assumptions!$AF32/12,-(SUMIF($D$2:$EE$2,CQ$2-1,$D31:$EE31)/12)*(1+XLOOKUP(CQ$2,Assumptions!$C$94:$M$94,Assumptions!$C$98:$M$98))))</f>
        <v>-210.1096526</v>
      </c>
      <c r="CR31" s="49">
        <f t="array" ref="CR31">-(IF(CR$2=1,Assumptions!$AF32/12,-(SUMIF($D$2:$EE$2,CR$2-1,$D31:$EE31)/12)*(1+XLOOKUP(CR$2,Assumptions!$C$94:$M$94,Assumptions!$C$98:$M$98))))</f>
        <v>-210.1096526</v>
      </c>
      <c r="CS31" s="49">
        <f t="array" ref="CS31">-(IF(CS$2=1,Assumptions!$AF32/12,-(SUMIF($D$2:$EE$2,CS$2-1,$D31:$EE31)/12)*(1+XLOOKUP(CS$2,Assumptions!$C$94:$M$94,Assumptions!$C$98:$M$98))))</f>
        <v>-210.1096526</v>
      </c>
      <c r="CT31" s="49">
        <f t="array" ref="CT31">-(IF(CT$2=1,Assumptions!$AF32/12,-(SUMIF($D$2:$EE$2,CT$2-1,$D31:$EE31)/12)*(1+XLOOKUP(CT$2,Assumptions!$C$94:$M$94,Assumptions!$C$98:$M$98))))</f>
        <v>-210.1096526</v>
      </c>
      <c r="CU31" s="49">
        <f t="array" ref="CU31">-(IF(CU$2=1,Assumptions!$AF32/12,-(SUMIF($D$2:$EE$2,CU$2-1,$D31:$EE31)/12)*(1+XLOOKUP(CU$2,Assumptions!$C$94:$M$94,Assumptions!$C$98:$M$98))))</f>
        <v>-210.1096526</v>
      </c>
      <c r="CV31" s="49">
        <f t="array" ref="CV31">-(IF(CV$2=1,Assumptions!$AF32/12,-(SUMIF($D$2:$EE$2,CV$2-1,$D31:$EE31)/12)*(1+XLOOKUP(CV$2,Assumptions!$C$94:$M$94,Assumptions!$C$98:$M$98))))</f>
        <v>-216.4129422</v>
      </c>
      <c r="CW31" s="49">
        <f t="array" ref="CW31">-(IF(CW$2=1,Assumptions!$AF32/12,-(SUMIF($D$2:$EE$2,CW$2-1,$D31:$EE31)/12)*(1+XLOOKUP(CW$2,Assumptions!$C$94:$M$94,Assumptions!$C$98:$M$98))))</f>
        <v>-216.4129422</v>
      </c>
      <c r="CX31" s="49">
        <f t="array" ref="CX31">-(IF(CX$2=1,Assumptions!$AF32/12,-(SUMIF($D$2:$EE$2,CX$2-1,$D31:$EE31)/12)*(1+XLOOKUP(CX$2,Assumptions!$C$94:$M$94,Assumptions!$C$98:$M$98))))</f>
        <v>-216.4129422</v>
      </c>
      <c r="CY31" s="49">
        <f t="array" ref="CY31">-(IF(CY$2=1,Assumptions!$AF32/12,-(SUMIF($D$2:$EE$2,CY$2-1,$D31:$EE31)/12)*(1+XLOOKUP(CY$2,Assumptions!$C$94:$M$94,Assumptions!$C$98:$M$98))))</f>
        <v>-216.4129422</v>
      </c>
      <c r="CZ31" s="49">
        <f t="array" ref="CZ31">-(IF(CZ$2=1,Assumptions!$AF32/12,-(SUMIF($D$2:$EE$2,CZ$2-1,$D31:$EE31)/12)*(1+XLOOKUP(CZ$2,Assumptions!$C$94:$M$94,Assumptions!$C$98:$M$98))))</f>
        <v>-216.4129422</v>
      </c>
      <c r="DA31" s="49">
        <f t="array" ref="DA31">-(IF(DA$2=1,Assumptions!$AF32/12,-(SUMIF($D$2:$EE$2,DA$2-1,$D31:$EE31)/12)*(1+XLOOKUP(DA$2,Assumptions!$C$94:$M$94,Assumptions!$C$98:$M$98))))</f>
        <v>-216.4129422</v>
      </c>
      <c r="DB31" s="49">
        <f t="array" ref="DB31">-(IF(DB$2=1,Assumptions!$AF32/12,-(SUMIF($D$2:$EE$2,DB$2-1,$D31:$EE31)/12)*(1+XLOOKUP(DB$2,Assumptions!$C$94:$M$94,Assumptions!$C$98:$M$98))))</f>
        <v>-216.4129422</v>
      </c>
      <c r="DC31" s="49">
        <f t="array" ref="DC31">-(IF(DC$2=1,Assumptions!$AF32/12,-(SUMIF($D$2:$EE$2,DC$2-1,$D31:$EE31)/12)*(1+XLOOKUP(DC$2,Assumptions!$C$94:$M$94,Assumptions!$C$98:$M$98))))</f>
        <v>-216.4129422</v>
      </c>
      <c r="DD31" s="49">
        <f t="array" ref="DD31">-(IF(DD$2=1,Assumptions!$AF32/12,-(SUMIF($D$2:$EE$2,DD$2-1,$D31:$EE31)/12)*(1+XLOOKUP(DD$2,Assumptions!$C$94:$M$94,Assumptions!$C$98:$M$98))))</f>
        <v>-216.4129422</v>
      </c>
      <c r="DE31" s="49">
        <f t="array" ref="DE31">-(IF(DE$2=1,Assumptions!$AF32/12,-(SUMIF($D$2:$EE$2,DE$2-1,$D31:$EE31)/12)*(1+XLOOKUP(DE$2,Assumptions!$C$94:$M$94,Assumptions!$C$98:$M$98))))</f>
        <v>-216.4129422</v>
      </c>
      <c r="DF31" s="49">
        <f t="array" ref="DF31">-(IF(DF$2=1,Assumptions!$AF32/12,-(SUMIF($D$2:$EE$2,DF$2-1,$D31:$EE31)/12)*(1+XLOOKUP(DF$2,Assumptions!$C$94:$M$94,Assumptions!$C$98:$M$98))))</f>
        <v>-216.4129422</v>
      </c>
      <c r="DG31" s="49">
        <f t="array" ref="DG31">-(IF(DG$2=1,Assumptions!$AF32/12,-(SUMIF($D$2:$EE$2,DG$2-1,$D31:$EE31)/12)*(1+XLOOKUP(DG$2,Assumptions!$C$94:$M$94,Assumptions!$C$98:$M$98))))</f>
        <v>-216.4129422</v>
      </c>
      <c r="DH31" s="49">
        <f t="array" ref="DH31">-(IF(DH$2=1,Assumptions!$AF32/12,-(SUMIF($D$2:$EE$2,DH$2-1,$D31:$EE31)/12)*(1+XLOOKUP(DH$2,Assumptions!$C$94:$M$94,Assumptions!$C$98:$M$98))))</f>
        <v>-222.9053305</v>
      </c>
      <c r="DI31" s="49">
        <f t="array" ref="DI31">-(IF(DI$2=1,Assumptions!$AF32/12,-(SUMIF($D$2:$EE$2,DI$2-1,$D31:$EE31)/12)*(1+XLOOKUP(DI$2,Assumptions!$C$94:$M$94,Assumptions!$C$98:$M$98))))</f>
        <v>-222.9053305</v>
      </c>
      <c r="DJ31" s="49">
        <f t="array" ref="DJ31">-(IF(DJ$2=1,Assumptions!$AF32/12,-(SUMIF($D$2:$EE$2,DJ$2-1,$D31:$EE31)/12)*(1+XLOOKUP(DJ$2,Assumptions!$C$94:$M$94,Assumptions!$C$98:$M$98))))</f>
        <v>-222.9053305</v>
      </c>
      <c r="DK31" s="49">
        <f t="array" ref="DK31">-(IF(DK$2=1,Assumptions!$AF32/12,-(SUMIF($D$2:$EE$2,DK$2-1,$D31:$EE31)/12)*(1+XLOOKUP(DK$2,Assumptions!$C$94:$M$94,Assumptions!$C$98:$M$98))))</f>
        <v>-222.9053305</v>
      </c>
      <c r="DL31" s="49">
        <f t="array" ref="DL31">-(IF(DL$2=1,Assumptions!$AF32/12,-(SUMIF($D$2:$EE$2,DL$2-1,$D31:$EE31)/12)*(1+XLOOKUP(DL$2,Assumptions!$C$94:$M$94,Assumptions!$C$98:$M$98))))</f>
        <v>-222.9053305</v>
      </c>
      <c r="DM31" s="49">
        <f t="array" ref="DM31">-(IF(DM$2=1,Assumptions!$AF32/12,-(SUMIF($D$2:$EE$2,DM$2-1,$D31:$EE31)/12)*(1+XLOOKUP(DM$2,Assumptions!$C$94:$M$94,Assumptions!$C$98:$M$98))))</f>
        <v>-222.9053305</v>
      </c>
      <c r="DN31" s="49">
        <f t="array" ref="DN31">-(IF(DN$2=1,Assumptions!$AF32/12,-(SUMIF($D$2:$EE$2,DN$2-1,$D31:$EE31)/12)*(1+XLOOKUP(DN$2,Assumptions!$C$94:$M$94,Assumptions!$C$98:$M$98))))</f>
        <v>-222.9053305</v>
      </c>
      <c r="DO31" s="49">
        <f t="array" ref="DO31">-(IF(DO$2=1,Assumptions!$AF32/12,-(SUMIF($D$2:$EE$2,DO$2-1,$D31:$EE31)/12)*(1+XLOOKUP(DO$2,Assumptions!$C$94:$M$94,Assumptions!$C$98:$M$98))))</f>
        <v>-222.9053305</v>
      </c>
      <c r="DP31" s="49">
        <f t="array" ref="DP31">-(IF(DP$2=1,Assumptions!$AF32/12,-(SUMIF($D$2:$EE$2,DP$2-1,$D31:$EE31)/12)*(1+XLOOKUP(DP$2,Assumptions!$C$94:$M$94,Assumptions!$C$98:$M$98))))</f>
        <v>-222.9053305</v>
      </c>
      <c r="DQ31" s="49">
        <f t="array" ref="DQ31">-(IF(DQ$2=1,Assumptions!$AF32/12,-(SUMIF($D$2:$EE$2,DQ$2-1,$D31:$EE31)/12)*(1+XLOOKUP(DQ$2,Assumptions!$C$94:$M$94,Assumptions!$C$98:$M$98))))</f>
        <v>-222.9053305</v>
      </c>
      <c r="DR31" s="49">
        <f t="array" ref="DR31">-(IF(DR$2=1,Assumptions!$AF32/12,-(SUMIF($D$2:$EE$2,DR$2-1,$D31:$EE31)/12)*(1+XLOOKUP(DR$2,Assumptions!$C$94:$M$94,Assumptions!$C$98:$M$98))))</f>
        <v>-222.9053305</v>
      </c>
      <c r="DS31" s="49">
        <f t="array" ref="DS31">-(IF(DS$2=1,Assumptions!$AF32/12,-(SUMIF($D$2:$EE$2,DS$2-1,$D31:$EE31)/12)*(1+XLOOKUP(DS$2,Assumptions!$C$94:$M$94,Assumptions!$C$98:$M$98))))</f>
        <v>-222.9053305</v>
      </c>
      <c r="DT31" s="49">
        <f t="array" ref="DT31">-(IF(DT$2=1,Assumptions!$AF32/12,-(SUMIF($D$2:$EE$2,DT$2-1,$D31:$EE31)/12)*(1+XLOOKUP(DT$2,Assumptions!$C$94:$M$94,Assumptions!$C$98:$M$98))))</f>
        <v>-229.5924904</v>
      </c>
      <c r="DU31" s="49">
        <f t="array" ref="DU31">-(IF(DU$2=1,Assumptions!$AF32/12,-(SUMIF($D$2:$EE$2,DU$2-1,$D31:$EE31)/12)*(1+XLOOKUP(DU$2,Assumptions!$C$94:$M$94,Assumptions!$C$98:$M$98))))</f>
        <v>-229.5924904</v>
      </c>
      <c r="DV31" s="49">
        <f t="array" ref="DV31">-(IF(DV$2=1,Assumptions!$AF32/12,-(SUMIF($D$2:$EE$2,DV$2-1,$D31:$EE31)/12)*(1+XLOOKUP(DV$2,Assumptions!$C$94:$M$94,Assumptions!$C$98:$M$98))))</f>
        <v>-229.5924904</v>
      </c>
      <c r="DW31" s="49">
        <f t="array" ref="DW31">-(IF(DW$2=1,Assumptions!$AF32/12,-(SUMIF($D$2:$EE$2,DW$2-1,$D31:$EE31)/12)*(1+XLOOKUP(DW$2,Assumptions!$C$94:$M$94,Assumptions!$C$98:$M$98))))</f>
        <v>-229.5924904</v>
      </c>
      <c r="DX31" s="49">
        <f t="array" ref="DX31">-(IF(DX$2=1,Assumptions!$AF32/12,-(SUMIF($D$2:$EE$2,DX$2-1,$D31:$EE31)/12)*(1+XLOOKUP(DX$2,Assumptions!$C$94:$M$94,Assumptions!$C$98:$M$98))))</f>
        <v>-229.5924904</v>
      </c>
      <c r="DY31" s="49">
        <f t="array" ref="DY31">-(IF(DY$2=1,Assumptions!$AF32/12,-(SUMIF($D$2:$EE$2,DY$2-1,$D31:$EE31)/12)*(1+XLOOKUP(DY$2,Assumptions!$C$94:$M$94,Assumptions!$C$98:$M$98))))</f>
        <v>-229.5924904</v>
      </c>
      <c r="DZ31" s="49">
        <f t="array" ref="DZ31">-(IF(DZ$2=1,Assumptions!$AF32/12,-(SUMIF($D$2:$EE$2,DZ$2-1,$D31:$EE31)/12)*(1+XLOOKUP(DZ$2,Assumptions!$C$94:$M$94,Assumptions!$C$98:$M$98))))</f>
        <v>-229.5924904</v>
      </c>
      <c r="EA31" s="49">
        <f t="array" ref="EA31">-(IF(EA$2=1,Assumptions!$AF32/12,-(SUMIF($D$2:$EE$2,EA$2-1,$D31:$EE31)/12)*(1+XLOOKUP(EA$2,Assumptions!$C$94:$M$94,Assumptions!$C$98:$M$98))))</f>
        <v>-229.5924904</v>
      </c>
      <c r="EB31" s="49">
        <f t="array" ref="EB31">-(IF(EB$2=1,Assumptions!$AF32/12,-(SUMIF($D$2:$EE$2,EB$2-1,$D31:$EE31)/12)*(1+XLOOKUP(EB$2,Assumptions!$C$94:$M$94,Assumptions!$C$98:$M$98))))</f>
        <v>-229.5924904</v>
      </c>
      <c r="EC31" s="49">
        <f t="array" ref="EC31">-(IF(EC$2=1,Assumptions!$AF32/12,-(SUMIF($D$2:$EE$2,EC$2-1,$D31:$EE31)/12)*(1+XLOOKUP(EC$2,Assumptions!$C$94:$M$94,Assumptions!$C$98:$M$98))))</f>
        <v>-229.5924904</v>
      </c>
      <c r="ED31" s="49">
        <f t="array" ref="ED31">-(IF(ED$2=1,Assumptions!$AF32/12,-(SUMIF($D$2:$EE$2,ED$2-1,$D31:$EE31)/12)*(1+XLOOKUP(ED$2,Assumptions!$C$94:$M$94,Assumptions!$C$98:$M$98))))</f>
        <v>-229.5924904</v>
      </c>
      <c r="EE31" s="49">
        <f t="array" ref="EE31">-(IF(EE$2=1,Assumptions!$AF32/12,-(SUMIF($D$2:$EE$2,EE$2-1,$D31:$EE31)/12)*(1+XLOOKUP(EE$2,Assumptions!$C$94:$M$94,Assumptions!$C$98:$M$98))))</f>
        <v>-229.5924904</v>
      </c>
    </row>
    <row r="32" ht="15.75" customHeight="1">
      <c r="A32" s="1"/>
      <c r="B32" s="1"/>
      <c r="C32" s="1" t="str">
        <f>Assumptions!J33</f>
        <v>Alarm Services</v>
      </c>
      <c r="D32" s="49">
        <f t="array" ref="D32">-(IF(D$2=1,Assumptions!$AF33/12,-(SUMIF($D$2:$EE$2,D$2-1,$D32:$EE32)/12)*(1+XLOOKUP(D$2,Assumptions!$C$94:$M$94,Assumptions!$C$98:$M$98))))</f>
        <v>-127.2607917</v>
      </c>
      <c r="E32" s="49">
        <f t="array" ref="E32">-(IF(E$2=1,Assumptions!$AF33/12,-(SUMIF($D$2:$EE$2,E$2-1,$D32:$EE32)/12)*(1+XLOOKUP(E$2,Assumptions!$C$94:$M$94,Assumptions!$C$98:$M$98))))</f>
        <v>-127.2607917</v>
      </c>
      <c r="F32" s="49">
        <f t="array" ref="F32">-(IF(F$2=1,Assumptions!$AF33/12,-(SUMIF($D$2:$EE$2,F$2-1,$D32:$EE32)/12)*(1+XLOOKUP(F$2,Assumptions!$C$94:$M$94,Assumptions!$C$98:$M$98))))</f>
        <v>-127.2607917</v>
      </c>
      <c r="G32" s="49">
        <f t="array" ref="G32">-(IF(G$2=1,Assumptions!$AF33/12,-(SUMIF($D$2:$EE$2,G$2-1,$D32:$EE32)/12)*(1+XLOOKUP(G$2,Assumptions!$C$94:$M$94,Assumptions!$C$98:$M$98))))</f>
        <v>-127.2607917</v>
      </c>
      <c r="H32" s="49">
        <f t="array" ref="H32">-(IF(H$2=1,Assumptions!$AF33/12,-(SUMIF($D$2:$EE$2,H$2-1,$D32:$EE32)/12)*(1+XLOOKUP(H$2,Assumptions!$C$94:$M$94,Assumptions!$C$98:$M$98))))</f>
        <v>-127.2607917</v>
      </c>
      <c r="I32" s="49">
        <f t="array" ref="I32">-(IF(I$2=1,Assumptions!$AF33/12,-(SUMIF($D$2:$EE$2,I$2-1,$D32:$EE32)/12)*(1+XLOOKUP(I$2,Assumptions!$C$94:$M$94,Assumptions!$C$98:$M$98))))</f>
        <v>-127.2607917</v>
      </c>
      <c r="J32" s="49">
        <f t="array" ref="J32">-(IF(J$2=1,Assumptions!$AF33/12,-(SUMIF($D$2:$EE$2,J$2-1,$D32:$EE32)/12)*(1+XLOOKUP(J$2,Assumptions!$C$94:$M$94,Assumptions!$C$98:$M$98))))</f>
        <v>-127.2607917</v>
      </c>
      <c r="K32" s="49">
        <f t="array" ref="K32">-(IF(K$2=1,Assumptions!$AF33/12,-(SUMIF($D$2:$EE$2,K$2-1,$D32:$EE32)/12)*(1+XLOOKUP(K$2,Assumptions!$C$94:$M$94,Assumptions!$C$98:$M$98))))</f>
        <v>-127.2607917</v>
      </c>
      <c r="L32" s="49">
        <f t="array" ref="L32">-(IF(L$2=1,Assumptions!$AF33/12,-(SUMIF($D$2:$EE$2,L$2-1,$D32:$EE32)/12)*(1+XLOOKUP(L$2,Assumptions!$C$94:$M$94,Assumptions!$C$98:$M$98))))</f>
        <v>-127.2607917</v>
      </c>
      <c r="M32" s="49">
        <f t="array" ref="M32">-(IF(M$2=1,Assumptions!$AF33/12,-(SUMIF($D$2:$EE$2,M$2-1,$D32:$EE32)/12)*(1+XLOOKUP(M$2,Assumptions!$C$94:$M$94,Assumptions!$C$98:$M$98))))</f>
        <v>-127.2607917</v>
      </c>
      <c r="N32" s="49">
        <f t="array" ref="N32">-(IF(N$2=1,Assumptions!$AF33/12,-(SUMIF($D$2:$EE$2,N$2-1,$D32:$EE32)/12)*(1+XLOOKUP(N$2,Assumptions!$C$94:$M$94,Assumptions!$C$98:$M$98))))</f>
        <v>-127.2607917</v>
      </c>
      <c r="O32" s="49">
        <f t="array" ref="O32">-(IF(O$2=1,Assumptions!$AF33/12,-(SUMIF($D$2:$EE$2,O$2-1,$D32:$EE32)/12)*(1+XLOOKUP(O$2,Assumptions!$C$94:$M$94,Assumptions!$C$98:$M$98))))</f>
        <v>-127.2607917</v>
      </c>
      <c r="P32" s="49">
        <f t="array" ref="P32">-(IF(P$2=1,Assumptions!$AF33/12,-(SUMIF($D$2:$EE$2,P$2-1,$D32:$EE32)/12)*(1+XLOOKUP(P$2,Assumptions!$C$94:$M$94,Assumptions!$C$98:$M$98))))</f>
        <v>-131.0786154</v>
      </c>
      <c r="Q32" s="49">
        <f t="array" ref="Q32">-(IF(Q$2=1,Assumptions!$AF33/12,-(SUMIF($D$2:$EE$2,Q$2-1,$D32:$EE32)/12)*(1+XLOOKUP(Q$2,Assumptions!$C$94:$M$94,Assumptions!$C$98:$M$98))))</f>
        <v>-131.0786154</v>
      </c>
      <c r="R32" s="49">
        <f t="array" ref="R32">-(IF(R$2=1,Assumptions!$AF33/12,-(SUMIF($D$2:$EE$2,R$2-1,$D32:$EE32)/12)*(1+XLOOKUP(R$2,Assumptions!$C$94:$M$94,Assumptions!$C$98:$M$98))))</f>
        <v>-131.0786154</v>
      </c>
      <c r="S32" s="49">
        <f t="array" ref="S32">-(IF(S$2=1,Assumptions!$AF33/12,-(SUMIF($D$2:$EE$2,S$2-1,$D32:$EE32)/12)*(1+XLOOKUP(S$2,Assumptions!$C$94:$M$94,Assumptions!$C$98:$M$98))))</f>
        <v>-131.0786154</v>
      </c>
      <c r="T32" s="49">
        <f t="array" ref="T32">-(IF(T$2=1,Assumptions!$AF33/12,-(SUMIF($D$2:$EE$2,T$2-1,$D32:$EE32)/12)*(1+XLOOKUP(T$2,Assumptions!$C$94:$M$94,Assumptions!$C$98:$M$98))))</f>
        <v>-131.0786154</v>
      </c>
      <c r="U32" s="49">
        <f t="array" ref="U32">-(IF(U$2=1,Assumptions!$AF33/12,-(SUMIF($D$2:$EE$2,U$2-1,$D32:$EE32)/12)*(1+XLOOKUP(U$2,Assumptions!$C$94:$M$94,Assumptions!$C$98:$M$98))))</f>
        <v>-131.0786154</v>
      </c>
      <c r="V32" s="49">
        <f t="array" ref="V32">-(IF(V$2=1,Assumptions!$AF33/12,-(SUMIF($D$2:$EE$2,V$2-1,$D32:$EE32)/12)*(1+XLOOKUP(V$2,Assumptions!$C$94:$M$94,Assumptions!$C$98:$M$98))))</f>
        <v>-131.0786154</v>
      </c>
      <c r="W32" s="49">
        <f t="array" ref="W32">-(IF(W$2=1,Assumptions!$AF33/12,-(SUMIF($D$2:$EE$2,W$2-1,$D32:$EE32)/12)*(1+XLOOKUP(W$2,Assumptions!$C$94:$M$94,Assumptions!$C$98:$M$98))))</f>
        <v>-131.0786154</v>
      </c>
      <c r="X32" s="49">
        <f t="array" ref="X32">-(IF(X$2=1,Assumptions!$AF33/12,-(SUMIF($D$2:$EE$2,X$2-1,$D32:$EE32)/12)*(1+XLOOKUP(X$2,Assumptions!$C$94:$M$94,Assumptions!$C$98:$M$98))))</f>
        <v>-131.0786154</v>
      </c>
      <c r="Y32" s="49">
        <f t="array" ref="Y32">-(IF(Y$2=1,Assumptions!$AF33/12,-(SUMIF($D$2:$EE$2,Y$2-1,$D32:$EE32)/12)*(1+XLOOKUP(Y$2,Assumptions!$C$94:$M$94,Assumptions!$C$98:$M$98))))</f>
        <v>-131.0786154</v>
      </c>
      <c r="Z32" s="49">
        <f t="array" ref="Z32">-(IF(Z$2=1,Assumptions!$AF33/12,-(SUMIF($D$2:$EE$2,Z$2-1,$D32:$EE32)/12)*(1+XLOOKUP(Z$2,Assumptions!$C$94:$M$94,Assumptions!$C$98:$M$98))))</f>
        <v>-131.0786154</v>
      </c>
      <c r="AA32" s="49">
        <f t="array" ref="AA32">-(IF(AA$2=1,Assumptions!$AF33/12,-(SUMIF($D$2:$EE$2,AA$2-1,$D32:$EE32)/12)*(1+XLOOKUP(AA$2,Assumptions!$C$94:$M$94,Assumptions!$C$98:$M$98))))</f>
        <v>-131.0786154</v>
      </c>
      <c r="AB32" s="49">
        <f t="array" ref="AB32">-(IF(AB$2=1,Assumptions!$AF33/12,-(SUMIF($D$2:$EE$2,AB$2-1,$D32:$EE32)/12)*(1+XLOOKUP(AB$2,Assumptions!$C$94:$M$94,Assumptions!$C$98:$M$98))))</f>
        <v>-135.0109739</v>
      </c>
      <c r="AC32" s="49">
        <f t="array" ref="AC32">-(IF(AC$2=1,Assumptions!$AF33/12,-(SUMIF($D$2:$EE$2,AC$2-1,$D32:$EE32)/12)*(1+XLOOKUP(AC$2,Assumptions!$C$94:$M$94,Assumptions!$C$98:$M$98))))</f>
        <v>-135.0109739</v>
      </c>
      <c r="AD32" s="49">
        <f t="array" ref="AD32">-(IF(AD$2=1,Assumptions!$AF33/12,-(SUMIF($D$2:$EE$2,AD$2-1,$D32:$EE32)/12)*(1+XLOOKUP(AD$2,Assumptions!$C$94:$M$94,Assumptions!$C$98:$M$98))))</f>
        <v>-135.0109739</v>
      </c>
      <c r="AE32" s="49">
        <f t="array" ref="AE32">-(IF(AE$2=1,Assumptions!$AF33/12,-(SUMIF($D$2:$EE$2,AE$2-1,$D32:$EE32)/12)*(1+XLOOKUP(AE$2,Assumptions!$C$94:$M$94,Assumptions!$C$98:$M$98))))</f>
        <v>-135.0109739</v>
      </c>
      <c r="AF32" s="49">
        <f t="array" ref="AF32">-(IF(AF$2=1,Assumptions!$AF33/12,-(SUMIF($D$2:$EE$2,AF$2-1,$D32:$EE32)/12)*(1+XLOOKUP(AF$2,Assumptions!$C$94:$M$94,Assumptions!$C$98:$M$98))))</f>
        <v>-135.0109739</v>
      </c>
      <c r="AG32" s="49">
        <f t="array" ref="AG32">-(IF(AG$2=1,Assumptions!$AF33/12,-(SUMIF($D$2:$EE$2,AG$2-1,$D32:$EE32)/12)*(1+XLOOKUP(AG$2,Assumptions!$C$94:$M$94,Assumptions!$C$98:$M$98))))</f>
        <v>-135.0109739</v>
      </c>
      <c r="AH32" s="49">
        <f t="array" ref="AH32">-(IF(AH$2=1,Assumptions!$AF33/12,-(SUMIF($D$2:$EE$2,AH$2-1,$D32:$EE32)/12)*(1+XLOOKUP(AH$2,Assumptions!$C$94:$M$94,Assumptions!$C$98:$M$98))))</f>
        <v>-135.0109739</v>
      </c>
      <c r="AI32" s="49">
        <f t="array" ref="AI32">-(IF(AI$2=1,Assumptions!$AF33/12,-(SUMIF($D$2:$EE$2,AI$2-1,$D32:$EE32)/12)*(1+XLOOKUP(AI$2,Assumptions!$C$94:$M$94,Assumptions!$C$98:$M$98))))</f>
        <v>-135.0109739</v>
      </c>
      <c r="AJ32" s="49">
        <f t="array" ref="AJ32">-(IF(AJ$2=1,Assumptions!$AF33/12,-(SUMIF($D$2:$EE$2,AJ$2-1,$D32:$EE32)/12)*(1+XLOOKUP(AJ$2,Assumptions!$C$94:$M$94,Assumptions!$C$98:$M$98))))</f>
        <v>-135.0109739</v>
      </c>
      <c r="AK32" s="49">
        <f t="array" ref="AK32">-(IF(AK$2=1,Assumptions!$AF33/12,-(SUMIF($D$2:$EE$2,AK$2-1,$D32:$EE32)/12)*(1+XLOOKUP(AK$2,Assumptions!$C$94:$M$94,Assumptions!$C$98:$M$98))))</f>
        <v>-135.0109739</v>
      </c>
      <c r="AL32" s="49">
        <f t="array" ref="AL32">-(IF(AL$2=1,Assumptions!$AF33/12,-(SUMIF($D$2:$EE$2,AL$2-1,$D32:$EE32)/12)*(1+XLOOKUP(AL$2,Assumptions!$C$94:$M$94,Assumptions!$C$98:$M$98))))</f>
        <v>-135.0109739</v>
      </c>
      <c r="AM32" s="49">
        <f t="array" ref="AM32">-(IF(AM$2=1,Assumptions!$AF33/12,-(SUMIF($D$2:$EE$2,AM$2-1,$D32:$EE32)/12)*(1+XLOOKUP(AM$2,Assumptions!$C$94:$M$94,Assumptions!$C$98:$M$98))))</f>
        <v>-135.0109739</v>
      </c>
      <c r="AN32" s="49">
        <f t="array" ref="AN32">-(IF(AN$2=1,Assumptions!$AF33/12,-(SUMIF($D$2:$EE$2,AN$2-1,$D32:$EE32)/12)*(1+XLOOKUP(AN$2,Assumptions!$C$94:$M$94,Assumptions!$C$98:$M$98))))</f>
        <v>-139.0613031</v>
      </c>
      <c r="AO32" s="49">
        <f t="array" ref="AO32">-(IF(AO$2=1,Assumptions!$AF33/12,-(SUMIF($D$2:$EE$2,AO$2-1,$D32:$EE32)/12)*(1+XLOOKUP(AO$2,Assumptions!$C$94:$M$94,Assumptions!$C$98:$M$98))))</f>
        <v>-139.0613031</v>
      </c>
      <c r="AP32" s="49">
        <f t="array" ref="AP32">-(IF(AP$2=1,Assumptions!$AF33/12,-(SUMIF($D$2:$EE$2,AP$2-1,$D32:$EE32)/12)*(1+XLOOKUP(AP$2,Assumptions!$C$94:$M$94,Assumptions!$C$98:$M$98))))</f>
        <v>-139.0613031</v>
      </c>
      <c r="AQ32" s="49">
        <f t="array" ref="AQ32">-(IF(AQ$2=1,Assumptions!$AF33/12,-(SUMIF($D$2:$EE$2,AQ$2-1,$D32:$EE32)/12)*(1+XLOOKUP(AQ$2,Assumptions!$C$94:$M$94,Assumptions!$C$98:$M$98))))</f>
        <v>-139.0613031</v>
      </c>
      <c r="AR32" s="49">
        <f t="array" ref="AR32">-(IF(AR$2=1,Assumptions!$AF33/12,-(SUMIF($D$2:$EE$2,AR$2-1,$D32:$EE32)/12)*(1+XLOOKUP(AR$2,Assumptions!$C$94:$M$94,Assumptions!$C$98:$M$98))))</f>
        <v>-139.0613031</v>
      </c>
      <c r="AS32" s="49">
        <f t="array" ref="AS32">-(IF(AS$2=1,Assumptions!$AF33/12,-(SUMIF($D$2:$EE$2,AS$2-1,$D32:$EE32)/12)*(1+XLOOKUP(AS$2,Assumptions!$C$94:$M$94,Assumptions!$C$98:$M$98))))</f>
        <v>-139.0613031</v>
      </c>
      <c r="AT32" s="49">
        <f t="array" ref="AT32">-(IF(AT$2=1,Assumptions!$AF33/12,-(SUMIF($D$2:$EE$2,AT$2-1,$D32:$EE32)/12)*(1+XLOOKUP(AT$2,Assumptions!$C$94:$M$94,Assumptions!$C$98:$M$98))))</f>
        <v>-139.0613031</v>
      </c>
      <c r="AU32" s="49">
        <f t="array" ref="AU32">-(IF(AU$2=1,Assumptions!$AF33/12,-(SUMIF($D$2:$EE$2,AU$2-1,$D32:$EE32)/12)*(1+XLOOKUP(AU$2,Assumptions!$C$94:$M$94,Assumptions!$C$98:$M$98))))</f>
        <v>-139.0613031</v>
      </c>
      <c r="AV32" s="49">
        <f t="array" ref="AV32">-(IF(AV$2=1,Assumptions!$AF33/12,-(SUMIF($D$2:$EE$2,AV$2-1,$D32:$EE32)/12)*(1+XLOOKUP(AV$2,Assumptions!$C$94:$M$94,Assumptions!$C$98:$M$98))))</f>
        <v>-139.0613031</v>
      </c>
      <c r="AW32" s="49">
        <f t="array" ref="AW32">-(IF(AW$2=1,Assumptions!$AF33/12,-(SUMIF($D$2:$EE$2,AW$2-1,$D32:$EE32)/12)*(1+XLOOKUP(AW$2,Assumptions!$C$94:$M$94,Assumptions!$C$98:$M$98))))</f>
        <v>-139.0613031</v>
      </c>
      <c r="AX32" s="49">
        <f t="array" ref="AX32">-(IF(AX$2=1,Assumptions!$AF33/12,-(SUMIF($D$2:$EE$2,AX$2-1,$D32:$EE32)/12)*(1+XLOOKUP(AX$2,Assumptions!$C$94:$M$94,Assumptions!$C$98:$M$98))))</f>
        <v>-139.0613031</v>
      </c>
      <c r="AY32" s="49">
        <f t="array" ref="AY32">-(IF(AY$2=1,Assumptions!$AF33/12,-(SUMIF($D$2:$EE$2,AY$2-1,$D32:$EE32)/12)*(1+XLOOKUP(AY$2,Assumptions!$C$94:$M$94,Assumptions!$C$98:$M$98))))</f>
        <v>-139.0613031</v>
      </c>
      <c r="AZ32" s="49">
        <f t="array" ref="AZ32">-(IF(AZ$2=1,Assumptions!$AF33/12,-(SUMIF($D$2:$EE$2,AZ$2-1,$D32:$EE32)/12)*(1+XLOOKUP(AZ$2,Assumptions!$C$94:$M$94,Assumptions!$C$98:$M$98))))</f>
        <v>-143.2331422</v>
      </c>
      <c r="BA32" s="49">
        <f t="array" ref="BA32">-(IF(BA$2=1,Assumptions!$AF33/12,-(SUMIF($D$2:$EE$2,BA$2-1,$D32:$EE32)/12)*(1+XLOOKUP(BA$2,Assumptions!$C$94:$M$94,Assumptions!$C$98:$M$98))))</f>
        <v>-143.2331422</v>
      </c>
      <c r="BB32" s="49">
        <f t="array" ref="BB32">-(IF(BB$2=1,Assumptions!$AF33/12,-(SUMIF($D$2:$EE$2,BB$2-1,$D32:$EE32)/12)*(1+XLOOKUP(BB$2,Assumptions!$C$94:$M$94,Assumptions!$C$98:$M$98))))</f>
        <v>-143.2331422</v>
      </c>
      <c r="BC32" s="49">
        <f t="array" ref="BC32">-(IF(BC$2=1,Assumptions!$AF33/12,-(SUMIF($D$2:$EE$2,BC$2-1,$D32:$EE32)/12)*(1+XLOOKUP(BC$2,Assumptions!$C$94:$M$94,Assumptions!$C$98:$M$98))))</f>
        <v>-143.2331422</v>
      </c>
      <c r="BD32" s="49">
        <f t="array" ref="BD32">-(IF(BD$2=1,Assumptions!$AF33/12,-(SUMIF($D$2:$EE$2,BD$2-1,$D32:$EE32)/12)*(1+XLOOKUP(BD$2,Assumptions!$C$94:$M$94,Assumptions!$C$98:$M$98))))</f>
        <v>-143.2331422</v>
      </c>
      <c r="BE32" s="49">
        <f t="array" ref="BE32">-(IF(BE$2=1,Assumptions!$AF33/12,-(SUMIF($D$2:$EE$2,BE$2-1,$D32:$EE32)/12)*(1+XLOOKUP(BE$2,Assumptions!$C$94:$M$94,Assumptions!$C$98:$M$98))))</f>
        <v>-143.2331422</v>
      </c>
      <c r="BF32" s="49">
        <f t="array" ref="BF32">-(IF(BF$2=1,Assumptions!$AF33/12,-(SUMIF($D$2:$EE$2,BF$2-1,$D32:$EE32)/12)*(1+XLOOKUP(BF$2,Assumptions!$C$94:$M$94,Assumptions!$C$98:$M$98))))</f>
        <v>-143.2331422</v>
      </c>
      <c r="BG32" s="49">
        <f t="array" ref="BG32">-(IF(BG$2=1,Assumptions!$AF33/12,-(SUMIF($D$2:$EE$2,BG$2-1,$D32:$EE32)/12)*(1+XLOOKUP(BG$2,Assumptions!$C$94:$M$94,Assumptions!$C$98:$M$98))))</f>
        <v>-143.2331422</v>
      </c>
      <c r="BH32" s="49">
        <f t="array" ref="BH32">-(IF(BH$2=1,Assumptions!$AF33/12,-(SUMIF($D$2:$EE$2,BH$2-1,$D32:$EE32)/12)*(1+XLOOKUP(BH$2,Assumptions!$C$94:$M$94,Assumptions!$C$98:$M$98))))</f>
        <v>-143.2331422</v>
      </c>
      <c r="BI32" s="49">
        <f t="array" ref="BI32">-(IF(BI$2=1,Assumptions!$AF33/12,-(SUMIF($D$2:$EE$2,BI$2-1,$D32:$EE32)/12)*(1+XLOOKUP(BI$2,Assumptions!$C$94:$M$94,Assumptions!$C$98:$M$98))))</f>
        <v>-143.2331422</v>
      </c>
      <c r="BJ32" s="49">
        <f t="array" ref="BJ32">-(IF(BJ$2=1,Assumptions!$AF33/12,-(SUMIF($D$2:$EE$2,BJ$2-1,$D32:$EE32)/12)*(1+XLOOKUP(BJ$2,Assumptions!$C$94:$M$94,Assumptions!$C$98:$M$98))))</f>
        <v>-143.2331422</v>
      </c>
      <c r="BK32" s="49">
        <f t="array" ref="BK32">-(IF(BK$2=1,Assumptions!$AF33/12,-(SUMIF($D$2:$EE$2,BK$2-1,$D32:$EE32)/12)*(1+XLOOKUP(BK$2,Assumptions!$C$94:$M$94,Assumptions!$C$98:$M$98))))</f>
        <v>-143.2331422</v>
      </c>
      <c r="BL32" s="49">
        <f t="array" ref="BL32">-(IF(BL$2=1,Assumptions!$AF33/12,-(SUMIF($D$2:$EE$2,BL$2-1,$D32:$EE32)/12)*(1+XLOOKUP(BL$2,Assumptions!$C$94:$M$94,Assumptions!$C$98:$M$98))))</f>
        <v>-147.5301365</v>
      </c>
      <c r="BM32" s="49">
        <f t="array" ref="BM32">-(IF(BM$2=1,Assumptions!$AF33/12,-(SUMIF($D$2:$EE$2,BM$2-1,$D32:$EE32)/12)*(1+XLOOKUP(BM$2,Assumptions!$C$94:$M$94,Assumptions!$C$98:$M$98))))</f>
        <v>-147.5301365</v>
      </c>
      <c r="BN32" s="49">
        <f t="array" ref="BN32">-(IF(BN$2=1,Assumptions!$AF33/12,-(SUMIF($D$2:$EE$2,BN$2-1,$D32:$EE32)/12)*(1+XLOOKUP(BN$2,Assumptions!$C$94:$M$94,Assumptions!$C$98:$M$98))))</f>
        <v>-147.5301365</v>
      </c>
      <c r="BO32" s="49">
        <f t="array" ref="BO32">-(IF(BO$2=1,Assumptions!$AF33/12,-(SUMIF($D$2:$EE$2,BO$2-1,$D32:$EE32)/12)*(1+XLOOKUP(BO$2,Assumptions!$C$94:$M$94,Assumptions!$C$98:$M$98))))</f>
        <v>-147.5301365</v>
      </c>
      <c r="BP32" s="49">
        <f t="array" ref="BP32">-(IF(BP$2=1,Assumptions!$AF33/12,-(SUMIF($D$2:$EE$2,BP$2-1,$D32:$EE32)/12)*(1+XLOOKUP(BP$2,Assumptions!$C$94:$M$94,Assumptions!$C$98:$M$98))))</f>
        <v>-147.5301365</v>
      </c>
      <c r="BQ32" s="49">
        <f t="array" ref="BQ32">-(IF(BQ$2=1,Assumptions!$AF33/12,-(SUMIF($D$2:$EE$2,BQ$2-1,$D32:$EE32)/12)*(1+XLOOKUP(BQ$2,Assumptions!$C$94:$M$94,Assumptions!$C$98:$M$98))))</f>
        <v>-147.5301365</v>
      </c>
      <c r="BR32" s="49">
        <f t="array" ref="BR32">-(IF(BR$2=1,Assumptions!$AF33/12,-(SUMIF($D$2:$EE$2,BR$2-1,$D32:$EE32)/12)*(1+XLOOKUP(BR$2,Assumptions!$C$94:$M$94,Assumptions!$C$98:$M$98))))</f>
        <v>-147.5301365</v>
      </c>
      <c r="BS32" s="49">
        <f t="array" ref="BS32">-(IF(BS$2=1,Assumptions!$AF33/12,-(SUMIF($D$2:$EE$2,BS$2-1,$D32:$EE32)/12)*(1+XLOOKUP(BS$2,Assumptions!$C$94:$M$94,Assumptions!$C$98:$M$98))))</f>
        <v>-147.5301365</v>
      </c>
      <c r="BT32" s="49">
        <f t="array" ref="BT32">-(IF(BT$2=1,Assumptions!$AF33/12,-(SUMIF($D$2:$EE$2,BT$2-1,$D32:$EE32)/12)*(1+XLOOKUP(BT$2,Assumptions!$C$94:$M$94,Assumptions!$C$98:$M$98))))</f>
        <v>-147.5301365</v>
      </c>
      <c r="BU32" s="49">
        <f t="array" ref="BU32">-(IF(BU$2=1,Assumptions!$AF33/12,-(SUMIF($D$2:$EE$2,BU$2-1,$D32:$EE32)/12)*(1+XLOOKUP(BU$2,Assumptions!$C$94:$M$94,Assumptions!$C$98:$M$98))))</f>
        <v>-147.5301365</v>
      </c>
      <c r="BV32" s="49">
        <f t="array" ref="BV32">-(IF(BV$2=1,Assumptions!$AF33/12,-(SUMIF($D$2:$EE$2,BV$2-1,$D32:$EE32)/12)*(1+XLOOKUP(BV$2,Assumptions!$C$94:$M$94,Assumptions!$C$98:$M$98))))</f>
        <v>-147.5301365</v>
      </c>
      <c r="BW32" s="49">
        <f t="array" ref="BW32">-(IF(BW$2=1,Assumptions!$AF33/12,-(SUMIF($D$2:$EE$2,BW$2-1,$D32:$EE32)/12)*(1+XLOOKUP(BW$2,Assumptions!$C$94:$M$94,Assumptions!$C$98:$M$98))))</f>
        <v>-147.5301365</v>
      </c>
      <c r="BX32" s="49">
        <f t="array" ref="BX32">-(IF(BX$2=1,Assumptions!$AF33/12,-(SUMIF($D$2:$EE$2,BX$2-1,$D32:$EE32)/12)*(1+XLOOKUP(BX$2,Assumptions!$C$94:$M$94,Assumptions!$C$98:$M$98))))</f>
        <v>-151.9560405</v>
      </c>
      <c r="BY32" s="49">
        <f t="array" ref="BY32">-(IF(BY$2=1,Assumptions!$AF33/12,-(SUMIF($D$2:$EE$2,BY$2-1,$D32:$EE32)/12)*(1+XLOOKUP(BY$2,Assumptions!$C$94:$M$94,Assumptions!$C$98:$M$98))))</f>
        <v>-151.9560405</v>
      </c>
      <c r="BZ32" s="49">
        <f t="array" ref="BZ32">-(IF(BZ$2=1,Assumptions!$AF33/12,-(SUMIF($D$2:$EE$2,BZ$2-1,$D32:$EE32)/12)*(1+XLOOKUP(BZ$2,Assumptions!$C$94:$M$94,Assumptions!$C$98:$M$98))))</f>
        <v>-151.9560405</v>
      </c>
      <c r="CA32" s="49">
        <f t="array" ref="CA32">-(IF(CA$2=1,Assumptions!$AF33/12,-(SUMIF($D$2:$EE$2,CA$2-1,$D32:$EE32)/12)*(1+XLOOKUP(CA$2,Assumptions!$C$94:$M$94,Assumptions!$C$98:$M$98))))</f>
        <v>-151.9560405</v>
      </c>
      <c r="CB32" s="49">
        <f t="array" ref="CB32">-(IF(CB$2=1,Assumptions!$AF33/12,-(SUMIF($D$2:$EE$2,CB$2-1,$D32:$EE32)/12)*(1+XLOOKUP(CB$2,Assumptions!$C$94:$M$94,Assumptions!$C$98:$M$98))))</f>
        <v>-151.9560405</v>
      </c>
      <c r="CC32" s="49">
        <f t="array" ref="CC32">-(IF(CC$2=1,Assumptions!$AF33/12,-(SUMIF($D$2:$EE$2,CC$2-1,$D32:$EE32)/12)*(1+XLOOKUP(CC$2,Assumptions!$C$94:$M$94,Assumptions!$C$98:$M$98))))</f>
        <v>-151.9560405</v>
      </c>
      <c r="CD32" s="49">
        <f t="array" ref="CD32">-(IF(CD$2=1,Assumptions!$AF33/12,-(SUMIF($D$2:$EE$2,CD$2-1,$D32:$EE32)/12)*(1+XLOOKUP(CD$2,Assumptions!$C$94:$M$94,Assumptions!$C$98:$M$98))))</f>
        <v>-151.9560405</v>
      </c>
      <c r="CE32" s="49">
        <f t="array" ref="CE32">-(IF(CE$2=1,Assumptions!$AF33/12,-(SUMIF($D$2:$EE$2,CE$2-1,$D32:$EE32)/12)*(1+XLOOKUP(CE$2,Assumptions!$C$94:$M$94,Assumptions!$C$98:$M$98))))</f>
        <v>-151.9560405</v>
      </c>
      <c r="CF32" s="49">
        <f t="array" ref="CF32">-(IF(CF$2=1,Assumptions!$AF33/12,-(SUMIF($D$2:$EE$2,CF$2-1,$D32:$EE32)/12)*(1+XLOOKUP(CF$2,Assumptions!$C$94:$M$94,Assumptions!$C$98:$M$98))))</f>
        <v>-151.9560405</v>
      </c>
      <c r="CG32" s="49">
        <f t="array" ref="CG32">-(IF(CG$2=1,Assumptions!$AF33/12,-(SUMIF($D$2:$EE$2,CG$2-1,$D32:$EE32)/12)*(1+XLOOKUP(CG$2,Assumptions!$C$94:$M$94,Assumptions!$C$98:$M$98))))</f>
        <v>-151.9560405</v>
      </c>
      <c r="CH32" s="49">
        <f t="array" ref="CH32">-(IF(CH$2=1,Assumptions!$AF33/12,-(SUMIF($D$2:$EE$2,CH$2-1,$D32:$EE32)/12)*(1+XLOOKUP(CH$2,Assumptions!$C$94:$M$94,Assumptions!$C$98:$M$98))))</f>
        <v>-151.9560405</v>
      </c>
      <c r="CI32" s="49">
        <f t="array" ref="CI32">-(IF(CI$2=1,Assumptions!$AF33/12,-(SUMIF($D$2:$EE$2,CI$2-1,$D32:$EE32)/12)*(1+XLOOKUP(CI$2,Assumptions!$C$94:$M$94,Assumptions!$C$98:$M$98))))</f>
        <v>-151.9560405</v>
      </c>
      <c r="CJ32" s="49">
        <f t="array" ref="CJ32">-(IF(CJ$2=1,Assumptions!$AF33/12,-(SUMIF($D$2:$EE$2,CJ$2-1,$D32:$EE32)/12)*(1+XLOOKUP(CJ$2,Assumptions!$C$94:$M$94,Assumptions!$C$98:$M$98))))</f>
        <v>-156.5147218</v>
      </c>
      <c r="CK32" s="49">
        <f t="array" ref="CK32">-(IF(CK$2=1,Assumptions!$AF33/12,-(SUMIF($D$2:$EE$2,CK$2-1,$D32:$EE32)/12)*(1+XLOOKUP(CK$2,Assumptions!$C$94:$M$94,Assumptions!$C$98:$M$98))))</f>
        <v>-156.5147218</v>
      </c>
      <c r="CL32" s="49">
        <f t="array" ref="CL32">-(IF(CL$2=1,Assumptions!$AF33/12,-(SUMIF($D$2:$EE$2,CL$2-1,$D32:$EE32)/12)*(1+XLOOKUP(CL$2,Assumptions!$C$94:$M$94,Assumptions!$C$98:$M$98))))</f>
        <v>-156.5147218</v>
      </c>
      <c r="CM32" s="49">
        <f t="array" ref="CM32">-(IF(CM$2=1,Assumptions!$AF33/12,-(SUMIF($D$2:$EE$2,CM$2-1,$D32:$EE32)/12)*(1+XLOOKUP(CM$2,Assumptions!$C$94:$M$94,Assumptions!$C$98:$M$98))))</f>
        <v>-156.5147218</v>
      </c>
      <c r="CN32" s="49">
        <f t="array" ref="CN32">-(IF(CN$2=1,Assumptions!$AF33/12,-(SUMIF($D$2:$EE$2,CN$2-1,$D32:$EE32)/12)*(1+XLOOKUP(CN$2,Assumptions!$C$94:$M$94,Assumptions!$C$98:$M$98))))</f>
        <v>-156.5147218</v>
      </c>
      <c r="CO32" s="49">
        <f t="array" ref="CO32">-(IF(CO$2=1,Assumptions!$AF33/12,-(SUMIF($D$2:$EE$2,CO$2-1,$D32:$EE32)/12)*(1+XLOOKUP(CO$2,Assumptions!$C$94:$M$94,Assumptions!$C$98:$M$98))))</f>
        <v>-156.5147218</v>
      </c>
      <c r="CP32" s="49">
        <f t="array" ref="CP32">-(IF(CP$2=1,Assumptions!$AF33/12,-(SUMIF($D$2:$EE$2,CP$2-1,$D32:$EE32)/12)*(1+XLOOKUP(CP$2,Assumptions!$C$94:$M$94,Assumptions!$C$98:$M$98))))</f>
        <v>-156.5147218</v>
      </c>
      <c r="CQ32" s="49">
        <f t="array" ref="CQ32">-(IF(CQ$2=1,Assumptions!$AF33/12,-(SUMIF($D$2:$EE$2,CQ$2-1,$D32:$EE32)/12)*(1+XLOOKUP(CQ$2,Assumptions!$C$94:$M$94,Assumptions!$C$98:$M$98))))</f>
        <v>-156.5147218</v>
      </c>
      <c r="CR32" s="49">
        <f t="array" ref="CR32">-(IF(CR$2=1,Assumptions!$AF33/12,-(SUMIF($D$2:$EE$2,CR$2-1,$D32:$EE32)/12)*(1+XLOOKUP(CR$2,Assumptions!$C$94:$M$94,Assumptions!$C$98:$M$98))))</f>
        <v>-156.5147218</v>
      </c>
      <c r="CS32" s="49">
        <f t="array" ref="CS32">-(IF(CS$2=1,Assumptions!$AF33/12,-(SUMIF($D$2:$EE$2,CS$2-1,$D32:$EE32)/12)*(1+XLOOKUP(CS$2,Assumptions!$C$94:$M$94,Assumptions!$C$98:$M$98))))</f>
        <v>-156.5147218</v>
      </c>
      <c r="CT32" s="49">
        <f t="array" ref="CT32">-(IF(CT$2=1,Assumptions!$AF33/12,-(SUMIF($D$2:$EE$2,CT$2-1,$D32:$EE32)/12)*(1+XLOOKUP(CT$2,Assumptions!$C$94:$M$94,Assumptions!$C$98:$M$98))))</f>
        <v>-156.5147218</v>
      </c>
      <c r="CU32" s="49">
        <f t="array" ref="CU32">-(IF(CU$2=1,Assumptions!$AF33/12,-(SUMIF($D$2:$EE$2,CU$2-1,$D32:$EE32)/12)*(1+XLOOKUP(CU$2,Assumptions!$C$94:$M$94,Assumptions!$C$98:$M$98))))</f>
        <v>-156.5147218</v>
      </c>
      <c r="CV32" s="49">
        <f t="array" ref="CV32">-(IF(CV$2=1,Assumptions!$AF33/12,-(SUMIF($D$2:$EE$2,CV$2-1,$D32:$EE32)/12)*(1+XLOOKUP(CV$2,Assumptions!$C$94:$M$94,Assumptions!$C$98:$M$98))))</f>
        <v>-161.2101634</v>
      </c>
      <c r="CW32" s="49">
        <f t="array" ref="CW32">-(IF(CW$2=1,Assumptions!$AF33/12,-(SUMIF($D$2:$EE$2,CW$2-1,$D32:$EE32)/12)*(1+XLOOKUP(CW$2,Assumptions!$C$94:$M$94,Assumptions!$C$98:$M$98))))</f>
        <v>-161.2101634</v>
      </c>
      <c r="CX32" s="49">
        <f t="array" ref="CX32">-(IF(CX$2=1,Assumptions!$AF33/12,-(SUMIF($D$2:$EE$2,CX$2-1,$D32:$EE32)/12)*(1+XLOOKUP(CX$2,Assumptions!$C$94:$M$94,Assumptions!$C$98:$M$98))))</f>
        <v>-161.2101634</v>
      </c>
      <c r="CY32" s="49">
        <f t="array" ref="CY32">-(IF(CY$2=1,Assumptions!$AF33/12,-(SUMIF($D$2:$EE$2,CY$2-1,$D32:$EE32)/12)*(1+XLOOKUP(CY$2,Assumptions!$C$94:$M$94,Assumptions!$C$98:$M$98))))</f>
        <v>-161.2101634</v>
      </c>
      <c r="CZ32" s="49">
        <f t="array" ref="CZ32">-(IF(CZ$2=1,Assumptions!$AF33/12,-(SUMIF($D$2:$EE$2,CZ$2-1,$D32:$EE32)/12)*(1+XLOOKUP(CZ$2,Assumptions!$C$94:$M$94,Assumptions!$C$98:$M$98))))</f>
        <v>-161.2101634</v>
      </c>
      <c r="DA32" s="49">
        <f t="array" ref="DA32">-(IF(DA$2=1,Assumptions!$AF33/12,-(SUMIF($D$2:$EE$2,DA$2-1,$D32:$EE32)/12)*(1+XLOOKUP(DA$2,Assumptions!$C$94:$M$94,Assumptions!$C$98:$M$98))))</f>
        <v>-161.2101634</v>
      </c>
      <c r="DB32" s="49">
        <f t="array" ref="DB32">-(IF(DB$2=1,Assumptions!$AF33/12,-(SUMIF($D$2:$EE$2,DB$2-1,$D32:$EE32)/12)*(1+XLOOKUP(DB$2,Assumptions!$C$94:$M$94,Assumptions!$C$98:$M$98))))</f>
        <v>-161.2101634</v>
      </c>
      <c r="DC32" s="49">
        <f t="array" ref="DC32">-(IF(DC$2=1,Assumptions!$AF33/12,-(SUMIF($D$2:$EE$2,DC$2-1,$D32:$EE32)/12)*(1+XLOOKUP(DC$2,Assumptions!$C$94:$M$94,Assumptions!$C$98:$M$98))))</f>
        <v>-161.2101634</v>
      </c>
      <c r="DD32" s="49">
        <f t="array" ref="DD32">-(IF(DD$2=1,Assumptions!$AF33/12,-(SUMIF($D$2:$EE$2,DD$2-1,$D32:$EE32)/12)*(1+XLOOKUP(DD$2,Assumptions!$C$94:$M$94,Assumptions!$C$98:$M$98))))</f>
        <v>-161.2101634</v>
      </c>
      <c r="DE32" s="49">
        <f t="array" ref="DE32">-(IF(DE$2=1,Assumptions!$AF33/12,-(SUMIF($D$2:$EE$2,DE$2-1,$D32:$EE32)/12)*(1+XLOOKUP(DE$2,Assumptions!$C$94:$M$94,Assumptions!$C$98:$M$98))))</f>
        <v>-161.2101634</v>
      </c>
      <c r="DF32" s="49">
        <f t="array" ref="DF32">-(IF(DF$2=1,Assumptions!$AF33/12,-(SUMIF($D$2:$EE$2,DF$2-1,$D32:$EE32)/12)*(1+XLOOKUP(DF$2,Assumptions!$C$94:$M$94,Assumptions!$C$98:$M$98))))</f>
        <v>-161.2101634</v>
      </c>
      <c r="DG32" s="49">
        <f t="array" ref="DG32">-(IF(DG$2=1,Assumptions!$AF33/12,-(SUMIF($D$2:$EE$2,DG$2-1,$D32:$EE32)/12)*(1+XLOOKUP(DG$2,Assumptions!$C$94:$M$94,Assumptions!$C$98:$M$98))))</f>
        <v>-161.2101634</v>
      </c>
      <c r="DH32" s="49">
        <f t="array" ref="DH32">-(IF(DH$2=1,Assumptions!$AF33/12,-(SUMIF($D$2:$EE$2,DH$2-1,$D32:$EE32)/12)*(1+XLOOKUP(DH$2,Assumptions!$C$94:$M$94,Assumptions!$C$98:$M$98))))</f>
        <v>-166.0464683</v>
      </c>
      <c r="DI32" s="49">
        <f t="array" ref="DI32">-(IF(DI$2=1,Assumptions!$AF33/12,-(SUMIF($D$2:$EE$2,DI$2-1,$D32:$EE32)/12)*(1+XLOOKUP(DI$2,Assumptions!$C$94:$M$94,Assumptions!$C$98:$M$98))))</f>
        <v>-166.0464683</v>
      </c>
      <c r="DJ32" s="49">
        <f t="array" ref="DJ32">-(IF(DJ$2=1,Assumptions!$AF33/12,-(SUMIF($D$2:$EE$2,DJ$2-1,$D32:$EE32)/12)*(1+XLOOKUP(DJ$2,Assumptions!$C$94:$M$94,Assumptions!$C$98:$M$98))))</f>
        <v>-166.0464683</v>
      </c>
      <c r="DK32" s="49">
        <f t="array" ref="DK32">-(IF(DK$2=1,Assumptions!$AF33/12,-(SUMIF($D$2:$EE$2,DK$2-1,$D32:$EE32)/12)*(1+XLOOKUP(DK$2,Assumptions!$C$94:$M$94,Assumptions!$C$98:$M$98))))</f>
        <v>-166.0464683</v>
      </c>
      <c r="DL32" s="49">
        <f t="array" ref="DL32">-(IF(DL$2=1,Assumptions!$AF33/12,-(SUMIF($D$2:$EE$2,DL$2-1,$D32:$EE32)/12)*(1+XLOOKUP(DL$2,Assumptions!$C$94:$M$94,Assumptions!$C$98:$M$98))))</f>
        <v>-166.0464683</v>
      </c>
      <c r="DM32" s="49">
        <f t="array" ref="DM32">-(IF(DM$2=1,Assumptions!$AF33/12,-(SUMIF($D$2:$EE$2,DM$2-1,$D32:$EE32)/12)*(1+XLOOKUP(DM$2,Assumptions!$C$94:$M$94,Assumptions!$C$98:$M$98))))</f>
        <v>-166.0464683</v>
      </c>
      <c r="DN32" s="49">
        <f t="array" ref="DN32">-(IF(DN$2=1,Assumptions!$AF33/12,-(SUMIF($D$2:$EE$2,DN$2-1,$D32:$EE32)/12)*(1+XLOOKUP(DN$2,Assumptions!$C$94:$M$94,Assumptions!$C$98:$M$98))))</f>
        <v>-166.0464683</v>
      </c>
      <c r="DO32" s="49">
        <f t="array" ref="DO32">-(IF(DO$2=1,Assumptions!$AF33/12,-(SUMIF($D$2:$EE$2,DO$2-1,$D32:$EE32)/12)*(1+XLOOKUP(DO$2,Assumptions!$C$94:$M$94,Assumptions!$C$98:$M$98))))</f>
        <v>-166.0464683</v>
      </c>
      <c r="DP32" s="49">
        <f t="array" ref="DP32">-(IF(DP$2=1,Assumptions!$AF33/12,-(SUMIF($D$2:$EE$2,DP$2-1,$D32:$EE32)/12)*(1+XLOOKUP(DP$2,Assumptions!$C$94:$M$94,Assumptions!$C$98:$M$98))))</f>
        <v>-166.0464683</v>
      </c>
      <c r="DQ32" s="49">
        <f t="array" ref="DQ32">-(IF(DQ$2=1,Assumptions!$AF33/12,-(SUMIF($D$2:$EE$2,DQ$2-1,$D32:$EE32)/12)*(1+XLOOKUP(DQ$2,Assumptions!$C$94:$M$94,Assumptions!$C$98:$M$98))))</f>
        <v>-166.0464683</v>
      </c>
      <c r="DR32" s="49">
        <f t="array" ref="DR32">-(IF(DR$2=1,Assumptions!$AF33/12,-(SUMIF($D$2:$EE$2,DR$2-1,$D32:$EE32)/12)*(1+XLOOKUP(DR$2,Assumptions!$C$94:$M$94,Assumptions!$C$98:$M$98))))</f>
        <v>-166.0464683</v>
      </c>
      <c r="DS32" s="49">
        <f t="array" ref="DS32">-(IF(DS$2=1,Assumptions!$AF33/12,-(SUMIF($D$2:$EE$2,DS$2-1,$D32:$EE32)/12)*(1+XLOOKUP(DS$2,Assumptions!$C$94:$M$94,Assumptions!$C$98:$M$98))))</f>
        <v>-166.0464683</v>
      </c>
      <c r="DT32" s="49">
        <f t="array" ref="DT32">-(IF(DT$2=1,Assumptions!$AF33/12,-(SUMIF($D$2:$EE$2,DT$2-1,$D32:$EE32)/12)*(1+XLOOKUP(DT$2,Assumptions!$C$94:$M$94,Assumptions!$C$98:$M$98))))</f>
        <v>-171.0278624</v>
      </c>
      <c r="DU32" s="49">
        <f t="array" ref="DU32">-(IF(DU$2=1,Assumptions!$AF33/12,-(SUMIF($D$2:$EE$2,DU$2-1,$D32:$EE32)/12)*(1+XLOOKUP(DU$2,Assumptions!$C$94:$M$94,Assumptions!$C$98:$M$98))))</f>
        <v>-171.0278624</v>
      </c>
      <c r="DV32" s="49">
        <f t="array" ref="DV32">-(IF(DV$2=1,Assumptions!$AF33/12,-(SUMIF($D$2:$EE$2,DV$2-1,$D32:$EE32)/12)*(1+XLOOKUP(DV$2,Assumptions!$C$94:$M$94,Assumptions!$C$98:$M$98))))</f>
        <v>-171.0278624</v>
      </c>
      <c r="DW32" s="49">
        <f t="array" ref="DW32">-(IF(DW$2=1,Assumptions!$AF33/12,-(SUMIF($D$2:$EE$2,DW$2-1,$D32:$EE32)/12)*(1+XLOOKUP(DW$2,Assumptions!$C$94:$M$94,Assumptions!$C$98:$M$98))))</f>
        <v>-171.0278624</v>
      </c>
      <c r="DX32" s="49">
        <f t="array" ref="DX32">-(IF(DX$2=1,Assumptions!$AF33/12,-(SUMIF($D$2:$EE$2,DX$2-1,$D32:$EE32)/12)*(1+XLOOKUP(DX$2,Assumptions!$C$94:$M$94,Assumptions!$C$98:$M$98))))</f>
        <v>-171.0278624</v>
      </c>
      <c r="DY32" s="49">
        <f t="array" ref="DY32">-(IF(DY$2=1,Assumptions!$AF33/12,-(SUMIF($D$2:$EE$2,DY$2-1,$D32:$EE32)/12)*(1+XLOOKUP(DY$2,Assumptions!$C$94:$M$94,Assumptions!$C$98:$M$98))))</f>
        <v>-171.0278624</v>
      </c>
      <c r="DZ32" s="49">
        <f t="array" ref="DZ32">-(IF(DZ$2=1,Assumptions!$AF33/12,-(SUMIF($D$2:$EE$2,DZ$2-1,$D32:$EE32)/12)*(1+XLOOKUP(DZ$2,Assumptions!$C$94:$M$94,Assumptions!$C$98:$M$98))))</f>
        <v>-171.0278624</v>
      </c>
      <c r="EA32" s="49">
        <f t="array" ref="EA32">-(IF(EA$2=1,Assumptions!$AF33/12,-(SUMIF($D$2:$EE$2,EA$2-1,$D32:$EE32)/12)*(1+XLOOKUP(EA$2,Assumptions!$C$94:$M$94,Assumptions!$C$98:$M$98))))</f>
        <v>-171.0278624</v>
      </c>
      <c r="EB32" s="49">
        <f t="array" ref="EB32">-(IF(EB$2=1,Assumptions!$AF33/12,-(SUMIF($D$2:$EE$2,EB$2-1,$D32:$EE32)/12)*(1+XLOOKUP(EB$2,Assumptions!$C$94:$M$94,Assumptions!$C$98:$M$98))))</f>
        <v>-171.0278624</v>
      </c>
      <c r="EC32" s="49">
        <f t="array" ref="EC32">-(IF(EC$2=1,Assumptions!$AF33/12,-(SUMIF($D$2:$EE$2,EC$2-1,$D32:$EE32)/12)*(1+XLOOKUP(EC$2,Assumptions!$C$94:$M$94,Assumptions!$C$98:$M$98))))</f>
        <v>-171.0278624</v>
      </c>
      <c r="ED32" s="49">
        <f t="array" ref="ED32">-(IF(ED$2=1,Assumptions!$AF33/12,-(SUMIF($D$2:$EE$2,ED$2-1,$D32:$EE32)/12)*(1+XLOOKUP(ED$2,Assumptions!$C$94:$M$94,Assumptions!$C$98:$M$98))))</f>
        <v>-171.0278624</v>
      </c>
      <c r="EE32" s="49">
        <f t="array" ref="EE32">-(IF(EE$2=1,Assumptions!$AF33/12,-(SUMIF($D$2:$EE$2,EE$2-1,$D32:$EE32)/12)*(1+XLOOKUP(EE$2,Assumptions!$C$94:$M$94,Assumptions!$C$98:$M$98))))</f>
        <v>-171.0278624</v>
      </c>
    </row>
    <row r="33" ht="15.75" customHeight="1">
      <c r="A33" s="1"/>
      <c r="B33" s="1"/>
      <c r="C33" s="1" t="str">
        <f>Assumptions!J34</f>
        <v>Tax</v>
      </c>
      <c r="D33" s="49">
        <f t="array" ref="D33">-(IF(D$2=1,Assumptions!$AF34/12,-(SUMIF($D$2:$EE$2,D$2-1,$D33:$EE33)/12)*(1+XLOOKUP(D$2,Assumptions!$C$94:$M$94,Assumptions!$C$98:$M$98))))</f>
        <v>-3711.020833</v>
      </c>
      <c r="E33" s="49">
        <f t="array" ref="E33">-(IF(E$2=1,Assumptions!$AF34/12,-(SUMIF($D$2:$EE$2,E$2-1,$D33:$EE33)/12)*(1+XLOOKUP(E$2,Assumptions!$C$94:$M$94,Assumptions!$C$98:$M$98))))</f>
        <v>-3711.020833</v>
      </c>
      <c r="F33" s="49">
        <f t="array" ref="F33">-(IF(F$2=1,Assumptions!$AF34/12,-(SUMIF($D$2:$EE$2,F$2-1,$D33:$EE33)/12)*(1+XLOOKUP(F$2,Assumptions!$C$94:$M$94,Assumptions!$C$98:$M$98))))</f>
        <v>-3711.020833</v>
      </c>
      <c r="G33" s="49">
        <f t="array" ref="G33">-(IF(G$2=1,Assumptions!$AF34/12,-(SUMIF($D$2:$EE$2,G$2-1,$D33:$EE33)/12)*(1+XLOOKUP(G$2,Assumptions!$C$94:$M$94,Assumptions!$C$98:$M$98))))</f>
        <v>-3711.020833</v>
      </c>
      <c r="H33" s="49">
        <f t="array" ref="H33">-(IF(H$2=1,Assumptions!$AF34/12,-(SUMIF($D$2:$EE$2,H$2-1,$D33:$EE33)/12)*(1+XLOOKUP(H$2,Assumptions!$C$94:$M$94,Assumptions!$C$98:$M$98))))</f>
        <v>-3711.020833</v>
      </c>
      <c r="I33" s="49">
        <f t="array" ref="I33">-(IF(I$2=1,Assumptions!$AF34/12,-(SUMIF($D$2:$EE$2,I$2-1,$D33:$EE33)/12)*(1+XLOOKUP(I$2,Assumptions!$C$94:$M$94,Assumptions!$C$98:$M$98))))</f>
        <v>-3711.020833</v>
      </c>
      <c r="J33" s="49">
        <f t="array" ref="J33">-(IF(J$2=1,Assumptions!$AF34/12,-(SUMIF($D$2:$EE$2,J$2-1,$D33:$EE33)/12)*(1+XLOOKUP(J$2,Assumptions!$C$94:$M$94,Assumptions!$C$98:$M$98))))</f>
        <v>-3711.020833</v>
      </c>
      <c r="K33" s="49">
        <f t="array" ref="K33">-(IF(K$2=1,Assumptions!$AF34/12,-(SUMIF($D$2:$EE$2,K$2-1,$D33:$EE33)/12)*(1+XLOOKUP(K$2,Assumptions!$C$94:$M$94,Assumptions!$C$98:$M$98))))</f>
        <v>-3711.020833</v>
      </c>
      <c r="L33" s="49">
        <f t="array" ref="L33">-(IF(L$2=1,Assumptions!$AF34/12,-(SUMIF($D$2:$EE$2,L$2-1,$D33:$EE33)/12)*(1+XLOOKUP(L$2,Assumptions!$C$94:$M$94,Assumptions!$C$98:$M$98))))</f>
        <v>-3711.020833</v>
      </c>
      <c r="M33" s="49">
        <f t="array" ref="M33">-(IF(M$2=1,Assumptions!$AF34/12,-(SUMIF($D$2:$EE$2,M$2-1,$D33:$EE33)/12)*(1+XLOOKUP(M$2,Assumptions!$C$94:$M$94,Assumptions!$C$98:$M$98))))</f>
        <v>-3711.020833</v>
      </c>
      <c r="N33" s="49">
        <f t="array" ref="N33">-(IF(N$2=1,Assumptions!$AF34/12,-(SUMIF($D$2:$EE$2,N$2-1,$D33:$EE33)/12)*(1+XLOOKUP(N$2,Assumptions!$C$94:$M$94,Assumptions!$C$98:$M$98))))</f>
        <v>-3711.020833</v>
      </c>
      <c r="O33" s="49">
        <f t="array" ref="O33">-(IF(O$2=1,Assumptions!$AF34/12,-(SUMIF($D$2:$EE$2,O$2-1,$D33:$EE33)/12)*(1+XLOOKUP(O$2,Assumptions!$C$94:$M$94,Assumptions!$C$98:$M$98))))</f>
        <v>-3711.020833</v>
      </c>
      <c r="P33" s="49">
        <f t="array" ref="P33">-(IF(P$2=1,Assumptions!$AF34/12,-(SUMIF($D$2:$EE$2,P$2-1,$D33:$EE33)/12)*(1+XLOOKUP(P$2,Assumptions!$C$94:$M$94,Assumptions!$C$98:$M$98))))</f>
        <v>-3822.351458</v>
      </c>
      <c r="Q33" s="49">
        <f t="array" ref="Q33">-(IF(Q$2=1,Assumptions!$AF34/12,-(SUMIF($D$2:$EE$2,Q$2-1,$D33:$EE33)/12)*(1+XLOOKUP(Q$2,Assumptions!$C$94:$M$94,Assumptions!$C$98:$M$98))))</f>
        <v>-3822.351458</v>
      </c>
      <c r="R33" s="49">
        <f t="array" ref="R33">-(IF(R$2=1,Assumptions!$AF34/12,-(SUMIF($D$2:$EE$2,R$2-1,$D33:$EE33)/12)*(1+XLOOKUP(R$2,Assumptions!$C$94:$M$94,Assumptions!$C$98:$M$98))))</f>
        <v>-3822.351458</v>
      </c>
      <c r="S33" s="49">
        <f t="array" ref="S33">-(IF(S$2=1,Assumptions!$AF34/12,-(SUMIF($D$2:$EE$2,S$2-1,$D33:$EE33)/12)*(1+XLOOKUP(S$2,Assumptions!$C$94:$M$94,Assumptions!$C$98:$M$98))))</f>
        <v>-3822.351458</v>
      </c>
      <c r="T33" s="49">
        <f t="array" ref="T33">-(IF(T$2=1,Assumptions!$AF34/12,-(SUMIF($D$2:$EE$2,T$2-1,$D33:$EE33)/12)*(1+XLOOKUP(T$2,Assumptions!$C$94:$M$94,Assumptions!$C$98:$M$98))))</f>
        <v>-3822.351458</v>
      </c>
      <c r="U33" s="49">
        <f t="array" ref="U33">-(IF(U$2=1,Assumptions!$AF34/12,-(SUMIF($D$2:$EE$2,U$2-1,$D33:$EE33)/12)*(1+XLOOKUP(U$2,Assumptions!$C$94:$M$94,Assumptions!$C$98:$M$98))))</f>
        <v>-3822.351458</v>
      </c>
      <c r="V33" s="49">
        <f t="array" ref="V33">-(IF(V$2=1,Assumptions!$AF34/12,-(SUMIF($D$2:$EE$2,V$2-1,$D33:$EE33)/12)*(1+XLOOKUP(V$2,Assumptions!$C$94:$M$94,Assumptions!$C$98:$M$98))))</f>
        <v>-3822.351458</v>
      </c>
      <c r="W33" s="49">
        <f t="array" ref="W33">-(IF(W$2=1,Assumptions!$AF34/12,-(SUMIF($D$2:$EE$2,W$2-1,$D33:$EE33)/12)*(1+XLOOKUP(W$2,Assumptions!$C$94:$M$94,Assumptions!$C$98:$M$98))))</f>
        <v>-3822.351458</v>
      </c>
      <c r="X33" s="49">
        <f t="array" ref="X33">-(IF(X$2=1,Assumptions!$AF34/12,-(SUMIF($D$2:$EE$2,X$2-1,$D33:$EE33)/12)*(1+XLOOKUP(X$2,Assumptions!$C$94:$M$94,Assumptions!$C$98:$M$98))))</f>
        <v>-3822.351458</v>
      </c>
      <c r="Y33" s="49">
        <f t="array" ref="Y33">-(IF(Y$2=1,Assumptions!$AF34/12,-(SUMIF($D$2:$EE$2,Y$2-1,$D33:$EE33)/12)*(1+XLOOKUP(Y$2,Assumptions!$C$94:$M$94,Assumptions!$C$98:$M$98))))</f>
        <v>-3822.351458</v>
      </c>
      <c r="Z33" s="49">
        <f t="array" ref="Z33">-(IF(Z$2=1,Assumptions!$AF34/12,-(SUMIF($D$2:$EE$2,Z$2-1,$D33:$EE33)/12)*(1+XLOOKUP(Z$2,Assumptions!$C$94:$M$94,Assumptions!$C$98:$M$98))))</f>
        <v>-3822.351458</v>
      </c>
      <c r="AA33" s="49">
        <f t="array" ref="AA33">-(IF(AA$2=1,Assumptions!$AF34/12,-(SUMIF($D$2:$EE$2,AA$2-1,$D33:$EE33)/12)*(1+XLOOKUP(AA$2,Assumptions!$C$94:$M$94,Assumptions!$C$98:$M$98))))</f>
        <v>-3822.351458</v>
      </c>
      <c r="AB33" s="49">
        <f t="array" ref="AB33">-(IF(AB$2=1,Assumptions!$AF34/12,-(SUMIF($D$2:$EE$2,AB$2-1,$D33:$EE33)/12)*(1+XLOOKUP(AB$2,Assumptions!$C$94:$M$94,Assumptions!$C$98:$M$98))))</f>
        <v>-3937.022002</v>
      </c>
      <c r="AC33" s="49">
        <f t="array" ref="AC33">-(IF(AC$2=1,Assumptions!$AF34/12,-(SUMIF($D$2:$EE$2,AC$2-1,$D33:$EE33)/12)*(1+XLOOKUP(AC$2,Assumptions!$C$94:$M$94,Assumptions!$C$98:$M$98))))</f>
        <v>-3937.022002</v>
      </c>
      <c r="AD33" s="49">
        <f t="array" ref="AD33">-(IF(AD$2=1,Assumptions!$AF34/12,-(SUMIF($D$2:$EE$2,AD$2-1,$D33:$EE33)/12)*(1+XLOOKUP(AD$2,Assumptions!$C$94:$M$94,Assumptions!$C$98:$M$98))))</f>
        <v>-3937.022002</v>
      </c>
      <c r="AE33" s="49">
        <f t="array" ref="AE33">-(IF(AE$2=1,Assumptions!$AF34/12,-(SUMIF($D$2:$EE$2,AE$2-1,$D33:$EE33)/12)*(1+XLOOKUP(AE$2,Assumptions!$C$94:$M$94,Assumptions!$C$98:$M$98))))</f>
        <v>-3937.022002</v>
      </c>
      <c r="AF33" s="49">
        <f t="array" ref="AF33">-(IF(AF$2=1,Assumptions!$AF34/12,-(SUMIF($D$2:$EE$2,AF$2-1,$D33:$EE33)/12)*(1+XLOOKUP(AF$2,Assumptions!$C$94:$M$94,Assumptions!$C$98:$M$98))))</f>
        <v>-3937.022002</v>
      </c>
      <c r="AG33" s="49">
        <f t="array" ref="AG33">-(IF(AG$2=1,Assumptions!$AF34/12,-(SUMIF($D$2:$EE$2,AG$2-1,$D33:$EE33)/12)*(1+XLOOKUP(AG$2,Assumptions!$C$94:$M$94,Assumptions!$C$98:$M$98))))</f>
        <v>-3937.022002</v>
      </c>
      <c r="AH33" s="49">
        <f t="array" ref="AH33">-(IF(AH$2=1,Assumptions!$AF34/12,-(SUMIF($D$2:$EE$2,AH$2-1,$D33:$EE33)/12)*(1+XLOOKUP(AH$2,Assumptions!$C$94:$M$94,Assumptions!$C$98:$M$98))))</f>
        <v>-3937.022002</v>
      </c>
      <c r="AI33" s="49">
        <f t="array" ref="AI33">-(IF(AI$2=1,Assumptions!$AF34/12,-(SUMIF($D$2:$EE$2,AI$2-1,$D33:$EE33)/12)*(1+XLOOKUP(AI$2,Assumptions!$C$94:$M$94,Assumptions!$C$98:$M$98))))</f>
        <v>-3937.022002</v>
      </c>
      <c r="AJ33" s="49">
        <f t="array" ref="AJ33">-(IF(AJ$2=1,Assumptions!$AF34/12,-(SUMIF($D$2:$EE$2,AJ$2-1,$D33:$EE33)/12)*(1+XLOOKUP(AJ$2,Assumptions!$C$94:$M$94,Assumptions!$C$98:$M$98))))</f>
        <v>-3937.022002</v>
      </c>
      <c r="AK33" s="49">
        <f t="array" ref="AK33">-(IF(AK$2=1,Assumptions!$AF34/12,-(SUMIF($D$2:$EE$2,AK$2-1,$D33:$EE33)/12)*(1+XLOOKUP(AK$2,Assumptions!$C$94:$M$94,Assumptions!$C$98:$M$98))))</f>
        <v>-3937.022002</v>
      </c>
      <c r="AL33" s="49">
        <f t="array" ref="AL33">-(IF(AL$2=1,Assumptions!$AF34/12,-(SUMIF($D$2:$EE$2,AL$2-1,$D33:$EE33)/12)*(1+XLOOKUP(AL$2,Assumptions!$C$94:$M$94,Assumptions!$C$98:$M$98))))</f>
        <v>-3937.022002</v>
      </c>
      <c r="AM33" s="49">
        <f t="array" ref="AM33">-(IF(AM$2=1,Assumptions!$AF34/12,-(SUMIF($D$2:$EE$2,AM$2-1,$D33:$EE33)/12)*(1+XLOOKUP(AM$2,Assumptions!$C$94:$M$94,Assumptions!$C$98:$M$98))))</f>
        <v>-3937.022002</v>
      </c>
      <c r="AN33" s="49">
        <f t="array" ref="AN33">-(IF(AN$2=1,Assumptions!$AF34/12,-(SUMIF($D$2:$EE$2,AN$2-1,$D33:$EE33)/12)*(1+XLOOKUP(AN$2,Assumptions!$C$94:$M$94,Assumptions!$C$98:$M$98))))</f>
        <v>-4055.132662</v>
      </c>
      <c r="AO33" s="49">
        <f t="array" ref="AO33">-(IF(AO$2=1,Assumptions!$AF34/12,-(SUMIF($D$2:$EE$2,AO$2-1,$D33:$EE33)/12)*(1+XLOOKUP(AO$2,Assumptions!$C$94:$M$94,Assumptions!$C$98:$M$98))))</f>
        <v>-4055.132662</v>
      </c>
      <c r="AP33" s="49">
        <f t="array" ref="AP33">-(IF(AP$2=1,Assumptions!$AF34/12,-(SUMIF($D$2:$EE$2,AP$2-1,$D33:$EE33)/12)*(1+XLOOKUP(AP$2,Assumptions!$C$94:$M$94,Assumptions!$C$98:$M$98))))</f>
        <v>-4055.132662</v>
      </c>
      <c r="AQ33" s="49">
        <f t="array" ref="AQ33">-(IF(AQ$2=1,Assumptions!$AF34/12,-(SUMIF($D$2:$EE$2,AQ$2-1,$D33:$EE33)/12)*(1+XLOOKUP(AQ$2,Assumptions!$C$94:$M$94,Assumptions!$C$98:$M$98))))</f>
        <v>-4055.132662</v>
      </c>
      <c r="AR33" s="49">
        <f t="array" ref="AR33">-(IF(AR$2=1,Assumptions!$AF34/12,-(SUMIF($D$2:$EE$2,AR$2-1,$D33:$EE33)/12)*(1+XLOOKUP(AR$2,Assumptions!$C$94:$M$94,Assumptions!$C$98:$M$98))))</f>
        <v>-4055.132662</v>
      </c>
      <c r="AS33" s="49">
        <f t="array" ref="AS33">-(IF(AS$2=1,Assumptions!$AF34/12,-(SUMIF($D$2:$EE$2,AS$2-1,$D33:$EE33)/12)*(1+XLOOKUP(AS$2,Assumptions!$C$94:$M$94,Assumptions!$C$98:$M$98))))</f>
        <v>-4055.132662</v>
      </c>
      <c r="AT33" s="49">
        <f t="array" ref="AT33">-(IF(AT$2=1,Assumptions!$AF34/12,-(SUMIF($D$2:$EE$2,AT$2-1,$D33:$EE33)/12)*(1+XLOOKUP(AT$2,Assumptions!$C$94:$M$94,Assumptions!$C$98:$M$98))))</f>
        <v>-4055.132662</v>
      </c>
      <c r="AU33" s="49">
        <f t="array" ref="AU33">-(IF(AU$2=1,Assumptions!$AF34/12,-(SUMIF($D$2:$EE$2,AU$2-1,$D33:$EE33)/12)*(1+XLOOKUP(AU$2,Assumptions!$C$94:$M$94,Assumptions!$C$98:$M$98))))</f>
        <v>-4055.132662</v>
      </c>
      <c r="AV33" s="49">
        <f t="array" ref="AV33">-(IF(AV$2=1,Assumptions!$AF34/12,-(SUMIF($D$2:$EE$2,AV$2-1,$D33:$EE33)/12)*(1+XLOOKUP(AV$2,Assumptions!$C$94:$M$94,Assumptions!$C$98:$M$98))))</f>
        <v>-4055.132662</v>
      </c>
      <c r="AW33" s="49">
        <f t="array" ref="AW33">-(IF(AW$2=1,Assumptions!$AF34/12,-(SUMIF($D$2:$EE$2,AW$2-1,$D33:$EE33)/12)*(1+XLOOKUP(AW$2,Assumptions!$C$94:$M$94,Assumptions!$C$98:$M$98))))</f>
        <v>-4055.132662</v>
      </c>
      <c r="AX33" s="49">
        <f t="array" ref="AX33">-(IF(AX$2=1,Assumptions!$AF34/12,-(SUMIF($D$2:$EE$2,AX$2-1,$D33:$EE33)/12)*(1+XLOOKUP(AX$2,Assumptions!$C$94:$M$94,Assumptions!$C$98:$M$98))))</f>
        <v>-4055.132662</v>
      </c>
      <c r="AY33" s="49">
        <f t="array" ref="AY33">-(IF(AY$2=1,Assumptions!$AF34/12,-(SUMIF($D$2:$EE$2,AY$2-1,$D33:$EE33)/12)*(1+XLOOKUP(AY$2,Assumptions!$C$94:$M$94,Assumptions!$C$98:$M$98))))</f>
        <v>-4055.132662</v>
      </c>
      <c r="AZ33" s="49">
        <f t="array" ref="AZ33">-(IF(AZ$2=1,Assumptions!$AF34/12,-(SUMIF($D$2:$EE$2,AZ$2-1,$D33:$EE33)/12)*(1+XLOOKUP(AZ$2,Assumptions!$C$94:$M$94,Assumptions!$C$98:$M$98))))</f>
        <v>-4176.786642</v>
      </c>
      <c r="BA33" s="49">
        <f t="array" ref="BA33">-(IF(BA$2=1,Assumptions!$AF34/12,-(SUMIF($D$2:$EE$2,BA$2-1,$D33:$EE33)/12)*(1+XLOOKUP(BA$2,Assumptions!$C$94:$M$94,Assumptions!$C$98:$M$98))))</f>
        <v>-4176.786642</v>
      </c>
      <c r="BB33" s="49">
        <f t="array" ref="BB33">-(IF(BB$2=1,Assumptions!$AF34/12,-(SUMIF($D$2:$EE$2,BB$2-1,$D33:$EE33)/12)*(1+XLOOKUP(BB$2,Assumptions!$C$94:$M$94,Assumptions!$C$98:$M$98))))</f>
        <v>-4176.786642</v>
      </c>
      <c r="BC33" s="49">
        <f t="array" ref="BC33">-(IF(BC$2=1,Assumptions!$AF34/12,-(SUMIF($D$2:$EE$2,BC$2-1,$D33:$EE33)/12)*(1+XLOOKUP(BC$2,Assumptions!$C$94:$M$94,Assumptions!$C$98:$M$98))))</f>
        <v>-4176.786642</v>
      </c>
      <c r="BD33" s="49">
        <f t="array" ref="BD33">-(IF(BD$2=1,Assumptions!$AF34/12,-(SUMIF($D$2:$EE$2,BD$2-1,$D33:$EE33)/12)*(1+XLOOKUP(BD$2,Assumptions!$C$94:$M$94,Assumptions!$C$98:$M$98))))</f>
        <v>-4176.786642</v>
      </c>
      <c r="BE33" s="49">
        <f t="array" ref="BE33">-(IF(BE$2=1,Assumptions!$AF34/12,-(SUMIF($D$2:$EE$2,BE$2-1,$D33:$EE33)/12)*(1+XLOOKUP(BE$2,Assumptions!$C$94:$M$94,Assumptions!$C$98:$M$98))))</f>
        <v>-4176.786642</v>
      </c>
      <c r="BF33" s="49">
        <f t="array" ref="BF33">-(IF(BF$2=1,Assumptions!$AF34/12,-(SUMIF($D$2:$EE$2,BF$2-1,$D33:$EE33)/12)*(1+XLOOKUP(BF$2,Assumptions!$C$94:$M$94,Assumptions!$C$98:$M$98))))</f>
        <v>-4176.786642</v>
      </c>
      <c r="BG33" s="49">
        <f t="array" ref="BG33">-(IF(BG$2=1,Assumptions!$AF34/12,-(SUMIF($D$2:$EE$2,BG$2-1,$D33:$EE33)/12)*(1+XLOOKUP(BG$2,Assumptions!$C$94:$M$94,Assumptions!$C$98:$M$98))))</f>
        <v>-4176.786642</v>
      </c>
      <c r="BH33" s="49">
        <f t="array" ref="BH33">-(IF(BH$2=1,Assumptions!$AF34/12,-(SUMIF($D$2:$EE$2,BH$2-1,$D33:$EE33)/12)*(1+XLOOKUP(BH$2,Assumptions!$C$94:$M$94,Assumptions!$C$98:$M$98))))</f>
        <v>-4176.786642</v>
      </c>
      <c r="BI33" s="49">
        <f t="array" ref="BI33">-(IF(BI$2=1,Assumptions!$AF34/12,-(SUMIF($D$2:$EE$2,BI$2-1,$D33:$EE33)/12)*(1+XLOOKUP(BI$2,Assumptions!$C$94:$M$94,Assumptions!$C$98:$M$98))))</f>
        <v>-4176.786642</v>
      </c>
      <c r="BJ33" s="49">
        <f t="array" ref="BJ33">-(IF(BJ$2=1,Assumptions!$AF34/12,-(SUMIF($D$2:$EE$2,BJ$2-1,$D33:$EE33)/12)*(1+XLOOKUP(BJ$2,Assumptions!$C$94:$M$94,Assumptions!$C$98:$M$98))))</f>
        <v>-4176.786642</v>
      </c>
      <c r="BK33" s="49">
        <f t="array" ref="BK33">-(IF(BK$2=1,Assumptions!$AF34/12,-(SUMIF($D$2:$EE$2,BK$2-1,$D33:$EE33)/12)*(1+XLOOKUP(BK$2,Assumptions!$C$94:$M$94,Assumptions!$C$98:$M$98))))</f>
        <v>-4176.786642</v>
      </c>
      <c r="BL33" s="49">
        <f t="array" ref="BL33">-(IF(BL$2=1,Assumptions!$AF34/12,-(SUMIF($D$2:$EE$2,BL$2-1,$D33:$EE33)/12)*(1+XLOOKUP(BL$2,Assumptions!$C$94:$M$94,Assumptions!$C$98:$M$98))))</f>
        <v>-4302.090241</v>
      </c>
      <c r="BM33" s="49">
        <f t="array" ref="BM33">-(IF(BM$2=1,Assumptions!$AF34/12,-(SUMIF($D$2:$EE$2,BM$2-1,$D33:$EE33)/12)*(1+XLOOKUP(BM$2,Assumptions!$C$94:$M$94,Assumptions!$C$98:$M$98))))</f>
        <v>-4302.090241</v>
      </c>
      <c r="BN33" s="49">
        <f t="array" ref="BN33">-(IF(BN$2=1,Assumptions!$AF34/12,-(SUMIF($D$2:$EE$2,BN$2-1,$D33:$EE33)/12)*(1+XLOOKUP(BN$2,Assumptions!$C$94:$M$94,Assumptions!$C$98:$M$98))))</f>
        <v>-4302.090241</v>
      </c>
      <c r="BO33" s="49">
        <f t="array" ref="BO33">-(IF(BO$2=1,Assumptions!$AF34/12,-(SUMIF($D$2:$EE$2,BO$2-1,$D33:$EE33)/12)*(1+XLOOKUP(BO$2,Assumptions!$C$94:$M$94,Assumptions!$C$98:$M$98))))</f>
        <v>-4302.090241</v>
      </c>
      <c r="BP33" s="49">
        <f t="array" ref="BP33">-(IF(BP$2=1,Assumptions!$AF34/12,-(SUMIF($D$2:$EE$2,BP$2-1,$D33:$EE33)/12)*(1+XLOOKUP(BP$2,Assumptions!$C$94:$M$94,Assumptions!$C$98:$M$98))))</f>
        <v>-4302.090241</v>
      </c>
      <c r="BQ33" s="49">
        <f t="array" ref="BQ33">-(IF(BQ$2=1,Assumptions!$AF34/12,-(SUMIF($D$2:$EE$2,BQ$2-1,$D33:$EE33)/12)*(1+XLOOKUP(BQ$2,Assumptions!$C$94:$M$94,Assumptions!$C$98:$M$98))))</f>
        <v>-4302.090241</v>
      </c>
      <c r="BR33" s="49">
        <f t="array" ref="BR33">-(IF(BR$2=1,Assumptions!$AF34/12,-(SUMIF($D$2:$EE$2,BR$2-1,$D33:$EE33)/12)*(1+XLOOKUP(BR$2,Assumptions!$C$94:$M$94,Assumptions!$C$98:$M$98))))</f>
        <v>-4302.090241</v>
      </c>
      <c r="BS33" s="49">
        <f t="array" ref="BS33">-(IF(BS$2=1,Assumptions!$AF34/12,-(SUMIF($D$2:$EE$2,BS$2-1,$D33:$EE33)/12)*(1+XLOOKUP(BS$2,Assumptions!$C$94:$M$94,Assumptions!$C$98:$M$98))))</f>
        <v>-4302.090241</v>
      </c>
      <c r="BT33" s="49">
        <f t="array" ref="BT33">-(IF(BT$2=1,Assumptions!$AF34/12,-(SUMIF($D$2:$EE$2,BT$2-1,$D33:$EE33)/12)*(1+XLOOKUP(BT$2,Assumptions!$C$94:$M$94,Assumptions!$C$98:$M$98))))</f>
        <v>-4302.090241</v>
      </c>
      <c r="BU33" s="49">
        <f t="array" ref="BU33">-(IF(BU$2=1,Assumptions!$AF34/12,-(SUMIF($D$2:$EE$2,BU$2-1,$D33:$EE33)/12)*(1+XLOOKUP(BU$2,Assumptions!$C$94:$M$94,Assumptions!$C$98:$M$98))))</f>
        <v>-4302.090241</v>
      </c>
      <c r="BV33" s="49">
        <f t="array" ref="BV33">-(IF(BV$2=1,Assumptions!$AF34/12,-(SUMIF($D$2:$EE$2,BV$2-1,$D33:$EE33)/12)*(1+XLOOKUP(BV$2,Assumptions!$C$94:$M$94,Assumptions!$C$98:$M$98))))</f>
        <v>-4302.090241</v>
      </c>
      <c r="BW33" s="49">
        <f t="array" ref="BW33">-(IF(BW$2=1,Assumptions!$AF34/12,-(SUMIF($D$2:$EE$2,BW$2-1,$D33:$EE33)/12)*(1+XLOOKUP(BW$2,Assumptions!$C$94:$M$94,Assumptions!$C$98:$M$98))))</f>
        <v>-4302.090241</v>
      </c>
      <c r="BX33" s="49">
        <f t="array" ref="BX33">-(IF(BX$2=1,Assumptions!$AF34/12,-(SUMIF($D$2:$EE$2,BX$2-1,$D33:$EE33)/12)*(1+XLOOKUP(BX$2,Assumptions!$C$94:$M$94,Assumptions!$C$98:$M$98))))</f>
        <v>-4431.152949</v>
      </c>
      <c r="BY33" s="49">
        <f t="array" ref="BY33">-(IF(BY$2=1,Assumptions!$AF34/12,-(SUMIF($D$2:$EE$2,BY$2-1,$D33:$EE33)/12)*(1+XLOOKUP(BY$2,Assumptions!$C$94:$M$94,Assumptions!$C$98:$M$98))))</f>
        <v>-4431.152949</v>
      </c>
      <c r="BZ33" s="49">
        <f t="array" ref="BZ33">-(IF(BZ$2=1,Assumptions!$AF34/12,-(SUMIF($D$2:$EE$2,BZ$2-1,$D33:$EE33)/12)*(1+XLOOKUP(BZ$2,Assumptions!$C$94:$M$94,Assumptions!$C$98:$M$98))))</f>
        <v>-4431.152949</v>
      </c>
      <c r="CA33" s="49">
        <f t="array" ref="CA33">-(IF(CA$2=1,Assumptions!$AF34/12,-(SUMIF($D$2:$EE$2,CA$2-1,$D33:$EE33)/12)*(1+XLOOKUP(CA$2,Assumptions!$C$94:$M$94,Assumptions!$C$98:$M$98))))</f>
        <v>-4431.152949</v>
      </c>
      <c r="CB33" s="49">
        <f t="array" ref="CB33">-(IF(CB$2=1,Assumptions!$AF34/12,-(SUMIF($D$2:$EE$2,CB$2-1,$D33:$EE33)/12)*(1+XLOOKUP(CB$2,Assumptions!$C$94:$M$94,Assumptions!$C$98:$M$98))))</f>
        <v>-4431.152949</v>
      </c>
      <c r="CC33" s="49">
        <f t="array" ref="CC33">-(IF(CC$2=1,Assumptions!$AF34/12,-(SUMIF($D$2:$EE$2,CC$2-1,$D33:$EE33)/12)*(1+XLOOKUP(CC$2,Assumptions!$C$94:$M$94,Assumptions!$C$98:$M$98))))</f>
        <v>-4431.152949</v>
      </c>
      <c r="CD33" s="49">
        <f t="array" ref="CD33">-(IF(CD$2=1,Assumptions!$AF34/12,-(SUMIF($D$2:$EE$2,CD$2-1,$D33:$EE33)/12)*(1+XLOOKUP(CD$2,Assumptions!$C$94:$M$94,Assumptions!$C$98:$M$98))))</f>
        <v>-4431.152949</v>
      </c>
      <c r="CE33" s="49">
        <f t="array" ref="CE33">-(IF(CE$2=1,Assumptions!$AF34/12,-(SUMIF($D$2:$EE$2,CE$2-1,$D33:$EE33)/12)*(1+XLOOKUP(CE$2,Assumptions!$C$94:$M$94,Assumptions!$C$98:$M$98))))</f>
        <v>-4431.152949</v>
      </c>
      <c r="CF33" s="49">
        <f t="array" ref="CF33">-(IF(CF$2=1,Assumptions!$AF34/12,-(SUMIF($D$2:$EE$2,CF$2-1,$D33:$EE33)/12)*(1+XLOOKUP(CF$2,Assumptions!$C$94:$M$94,Assumptions!$C$98:$M$98))))</f>
        <v>-4431.152949</v>
      </c>
      <c r="CG33" s="49">
        <f t="array" ref="CG33">-(IF(CG$2=1,Assumptions!$AF34/12,-(SUMIF($D$2:$EE$2,CG$2-1,$D33:$EE33)/12)*(1+XLOOKUP(CG$2,Assumptions!$C$94:$M$94,Assumptions!$C$98:$M$98))))</f>
        <v>-4431.152949</v>
      </c>
      <c r="CH33" s="49">
        <f t="array" ref="CH33">-(IF(CH$2=1,Assumptions!$AF34/12,-(SUMIF($D$2:$EE$2,CH$2-1,$D33:$EE33)/12)*(1+XLOOKUP(CH$2,Assumptions!$C$94:$M$94,Assumptions!$C$98:$M$98))))</f>
        <v>-4431.152949</v>
      </c>
      <c r="CI33" s="49">
        <f t="array" ref="CI33">-(IF(CI$2=1,Assumptions!$AF34/12,-(SUMIF($D$2:$EE$2,CI$2-1,$D33:$EE33)/12)*(1+XLOOKUP(CI$2,Assumptions!$C$94:$M$94,Assumptions!$C$98:$M$98))))</f>
        <v>-4431.152949</v>
      </c>
      <c r="CJ33" s="49">
        <f t="array" ref="CJ33">-(IF(CJ$2=1,Assumptions!$AF34/12,-(SUMIF($D$2:$EE$2,CJ$2-1,$D33:$EE33)/12)*(1+XLOOKUP(CJ$2,Assumptions!$C$94:$M$94,Assumptions!$C$98:$M$98))))</f>
        <v>-4564.087537</v>
      </c>
      <c r="CK33" s="49">
        <f t="array" ref="CK33">-(IF(CK$2=1,Assumptions!$AF34/12,-(SUMIF($D$2:$EE$2,CK$2-1,$D33:$EE33)/12)*(1+XLOOKUP(CK$2,Assumptions!$C$94:$M$94,Assumptions!$C$98:$M$98))))</f>
        <v>-4564.087537</v>
      </c>
      <c r="CL33" s="49">
        <f t="array" ref="CL33">-(IF(CL$2=1,Assumptions!$AF34/12,-(SUMIF($D$2:$EE$2,CL$2-1,$D33:$EE33)/12)*(1+XLOOKUP(CL$2,Assumptions!$C$94:$M$94,Assumptions!$C$98:$M$98))))</f>
        <v>-4564.087537</v>
      </c>
      <c r="CM33" s="49">
        <f t="array" ref="CM33">-(IF(CM$2=1,Assumptions!$AF34/12,-(SUMIF($D$2:$EE$2,CM$2-1,$D33:$EE33)/12)*(1+XLOOKUP(CM$2,Assumptions!$C$94:$M$94,Assumptions!$C$98:$M$98))))</f>
        <v>-4564.087537</v>
      </c>
      <c r="CN33" s="49">
        <f t="array" ref="CN33">-(IF(CN$2=1,Assumptions!$AF34/12,-(SUMIF($D$2:$EE$2,CN$2-1,$D33:$EE33)/12)*(1+XLOOKUP(CN$2,Assumptions!$C$94:$M$94,Assumptions!$C$98:$M$98))))</f>
        <v>-4564.087537</v>
      </c>
      <c r="CO33" s="49">
        <f t="array" ref="CO33">-(IF(CO$2=1,Assumptions!$AF34/12,-(SUMIF($D$2:$EE$2,CO$2-1,$D33:$EE33)/12)*(1+XLOOKUP(CO$2,Assumptions!$C$94:$M$94,Assumptions!$C$98:$M$98))))</f>
        <v>-4564.087537</v>
      </c>
      <c r="CP33" s="49">
        <f t="array" ref="CP33">-(IF(CP$2=1,Assumptions!$AF34/12,-(SUMIF($D$2:$EE$2,CP$2-1,$D33:$EE33)/12)*(1+XLOOKUP(CP$2,Assumptions!$C$94:$M$94,Assumptions!$C$98:$M$98))))</f>
        <v>-4564.087537</v>
      </c>
      <c r="CQ33" s="49">
        <f t="array" ref="CQ33">-(IF(CQ$2=1,Assumptions!$AF34/12,-(SUMIF($D$2:$EE$2,CQ$2-1,$D33:$EE33)/12)*(1+XLOOKUP(CQ$2,Assumptions!$C$94:$M$94,Assumptions!$C$98:$M$98))))</f>
        <v>-4564.087537</v>
      </c>
      <c r="CR33" s="49">
        <f t="array" ref="CR33">-(IF(CR$2=1,Assumptions!$AF34/12,-(SUMIF($D$2:$EE$2,CR$2-1,$D33:$EE33)/12)*(1+XLOOKUP(CR$2,Assumptions!$C$94:$M$94,Assumptions!$C$98:$M$98))))</f>
        <v>-4564.087537</v>
      </c>
      <c r="CS33" s="49">
        <f t="array" ref="CS33">-(IF(CS$2=1,Assumptions!$AF34/12,-(SUMIF($D$2:$EE$2,CS$2-1,$D33:$EE33)/12)*(1+XLOOKUP(CS$2,Assumptions!$C$94:$M$94,Assumptions!$C$98:$M$98))))</f>
        <v>-4564.087537</v>
      </c>
      <c r="CT33" s="49">
        <f t="array" ref="CT33">-(IF(CT$2=1,Assumptions!$AF34/12,-(SUMIF($D$2:$EE$2,CT$2-1,$D33:$EE33)/12)*(1+XLOOKUP(CT$2,Assumptions!$C$94:$M$94,Assumptions!$C$98:$M$98))))</f>
        <v>-4564.087537</v>
      </c>
      <c r="CU33" s="49">
        <f t="array" ref="CU33">-(IF(CU$2=1,Assumptions!$AF34/12,-(SUMIF($D$2:$EE$2,CU$2-1,$D33:$EE33)/12)*(1+XLOOKUP(CU$2,Assumptions!$C$94:$M$94,Assumptions!$C$98:$M$98))))</f>
        <v>-4564.087537</v>
      </c>
      <c r="CV33" s="49">
        <f t="array" ref="CV33">-(IF(CV$2=1,Assumptions!$AF34/12,-(SUMIF($D$2:$EE$2,CV$2-1,$D33:$EE33)/12)*(1+XLOOKUP(CV$2,Assumptions!$C$94:$M$94,Assumptions!$C$98:$M$98))))</f>
        <v>-4701.010163</v>
      </c>
      <c r="CW33" s="49">
        <f t="array" ref="CW33">-(IF(CW$2=1,Assumptions!$AF34/12,-(SUMIF($D$2:$EE$2,CW$2-1,$D33:$EE33)/12)*(1+XLOOKUP(CW$2,Assumptions!$C$94:$M$94,Assumptions!$C$98:$M$98))))</f>
        <v>-4701.010163</v>
      </c>
      <c r="CX33" s="49">
        <f t="array" ref="CX33">-(IF(CX$2=1,Assumptions!$AF34/12,-(SUMIF($D$2:$EE$2,CX$2-1,$D33:$EE33)/12)*(1+XLOOKUP(CX$2,Assumptions!$C$94:$M$94,Assumptions!$C$98:$M$98))))</f>
        <v>-4701.010163</v>
      </c>
      <c r="CY33" s="49">
        <f t="array" ref="CY33">-(IF(CY$2=1,Assumptions!$AF34/12,-(SUMIF($D$2:$EE$2,CY$2-1,$D33:$EE33)/12)*(1+XLOOKUP(CY$2,Assumptions!$C$94:$M$94,Assumptions!$C$98:$M$98))))</f>
        <v>-4701.010163</v>
      </c>
      <c r="CZ33" s="49">
        <f t="array" ref="CZ33">-(IF(CZ$2=1,Assumptions!$AF34/12,-(SUMIF($D$2:$EE$2,CZ$2-1,$D33:$EE33)/12)*(1+XLOOKUP(CZ$2,Assumptions!$C$94:$M$94,Assumptions!$C$98:$M$98))))</f>
        <v>-4701.010163</v>
      </c>
      <c r="DA33" s="49">
        <f t="array" ref="DA33">-(IF(DA$2=1,Assumptions!$AF34/12,-(SUMIF($D$2:$EE$2,DA$2-1,$D33:$EE33)/12)*(1+XLOOKUP(DA$2,Assumptions!$C$94:$M$94,Assumptions!$C$98:$M$98))))</f>
        <v>-4701.010163</v>
      </c>
      <c r="DB33" s="49">
        <f t="array" ref="DB33">-(IF(DB$2=1,Assumptions!$AF34/12,-(SUMIF($D$2:$EE$2,DB$2-1,$D33:$EE33)/12)*(1+XLOOKUP(DB$2,Assumptions!$C$94:$M$94,Assumptions!$C$98:$M$98))))</f>
        <v>-4701.010163</v>
      </c>
      <c r="DC33" s="49">
        <f t="array" ref="DC33">-(IF(DC$2=1,Assumptions!$AF34/12,-(SUMIF($D$2:$EE$2,DC$2-1,$D33:$EE33)/12)*(1+XLOOKUP(DC$2,Assumptions!$C$94:$M$94,Assumptions!$C$98:$M$98))))</f>
        <v>-4701.010163</v>
      </c>
      <c r="DD33" s="49">
        <f t="array" ref="DD33">-(IF(DD$2=1,Assumptions!$AF34/12,-(SUMIF($D$2:$EE$2,DD$2-1,$D33:$EE33)/12)*(1+XLOOKUP(DD$2,Assumptions!$C$94:$M$94,Assumptions!$C$98:$M$98))))</f>
        <v>-4701.010163</v>
      </c>
      <c r="DE33" s="49">
        <f t="array" ref="DE33">-(IF(DE$2=1,Assumptions!$AF34/12,-(SUMIF($D$2:$EE$2,DE$2-1,$D33:$EE33)/12)*(1+XLOOKUP(DE$2,Assumptions!$C$94:$M$94,Assumptions!$C$98:$M$98))))</f>
        <v>-4701.010163</v>
      </c>
      <c r="DF33" s="49">
        <f t="array" ref="DF33">-(IF(DF$2=1,Assumptions!$AF34/12,-(SUMIF($D$2:$EE$2,DF$2-1,$D33:$EE33)/12)*(1+XLOOKUP(DF$2,Assumptions!$C$94:$M$94,Assumptions!$C$98:$M$98))))</f>
        <v>-4701.010163</v>
      </c>
      <c r="DG33" s="49">
        <f t="array" ref="DG33">-(IF(DG$2=1,Assumptions!$AF34/12,-(SUMIF($D$2:$EE$2,DG$2-1,$D33:$EE33)/12)*(1+XLOOKUP(DG$2,Assumptions!$C$94:$M$94,Assumptions!$C$98:$M$98))))</f>
        <v>-4701.010163</v>
      </c>
      <c r="DH33" s="49">
        <f t="array" ref="DH33">-(IF(DH$2=1,Assumptions!$AF34/12,-(SUMIF($D$2:$EE$2,DH$2-1,$D33:$EE33)/12)*(1+XLOOKUP(DH$2,Assumptions!$C$94:$M$94,Assumptions!$C$98:$M$98))))</f>
        <v>-4842.040468</v>
      </c>
      <c r="DI33" s="49">
        <f t="array" ref="DI33">-(IF(DI$2=1,Assumptions!$AF34/12,-(SUMIF($D$2:$EE$2,DI$2-1,$D33:$EE33)/12)*(1+XLOOKUP(DI$2,Assumptions!$C$94:$M$94,Assumptions!$C$98:$M$98))))</f>
        <v>-4842.040468</v>
      </c>
      <c r="DJ33" s="49">
        <f t="array" ref="DJ33">-(IF(DJ$2=1,Assumptions!$AF34/12,-(SUMIF($D$2:$EE$2,DJ$2-1,$D33:$EE33)/12)*(1+XLOOKUP(DJ$2,Assumptions!$C$94:$M$94,Assumptions!$C$98:$M$98))))</f>
        <v>-4842.040468</v>
      </c>
      <c r="DK33" s="49">
        <f t="array" ref="DK33">-(IF(DK$2=1,Assumptions!$AF34/12,-(SUMIF($D$2:$EE$2,DK$2-1,$D33:$EE33)/12)*(1+XLOOKUP(DK$2,Assumptions!$C$94:$M$94,Assumptions!$C$98:$M$98))))</f>
        <v>-4842.040468</v>
      </c>
      <c r="DL33" s="49">
        <f t="array" ref="DL33">-(IF(DL$2=1,Assumptions!$AF34/12,-(SUMIF($D$2:$EE$2,DL$2-1,$D33:$EE33)/12)*(1+XLOOKUP(DL$2,Assumptions!$C$94:$M$94,Assumptions!$C$98:$M$98))))</f>
        <v>-4842.040468</v>
      </c>
      <c r="DM33" s="49">
        <f t="array" ref="DM33">-(IF(DM$2=1,Assumptions!$AF34/12,-(SUMIF($D$2:$EE$2,DM$2-1,$D33:$EE33)/12)*(1+XLOOKUP(DM$2,Assumptions!$C$94:$M$94,Assumptions!$C$98:$M$98))))</f>
        <v>-4842.040468</v>
      </c>
      <c r="DN33" s="49">
        <f t="array" ref="DN33">-(IF(DN$2=1,Assumptions!$AF34/12,-(SUMIF($D$2:$EE$2,DN$2-1,$D33:$EE33)/12)*(1+XLOOKUP(DN$2,Assumptions!$C$94:$M$94,Assumptions!$C$98:$M$98))))</f>
        <v>-4842.040468</v>
      </c>
      <c r="DO33" s="49">
        <f t="array" ref="DO33">-(IF(DO$2=1,Assumptions!$AF34/12,-(SUMIF($D$2:$EE$2,DO$2-1,$D33:$EE33)/12)*(1+XLOOKUP(DO$2,Assumptions!$C$94:$M$94,Assumptions!$C$98:$M$98))))</f>
        <v>-4842.040468</v>
      </c>
      <c r="DP33" s="49">
        <f t="array" ref="DP33">-(IF(DP$2=1,Assumptions!$AF34/12,-(SUMIF($D$2:$EE$2,DP$2-1,$D33:$EE33)/12)*(1+XLOOKUP(DP$2,Assumptions!$C$94:$M$94,Assumptions!$C$98:$M$98))))</f>
        <v>-4842.040468</v>
      </c>
      <c r="DQ33" s="49">
        <f t="array" ref="DQ33">-(IF(DQ$2=1,Assumptions!$AF34/12,-(SUMIF($D$2:$EE$2,DQ$2-1,$D33:$EE33)/12)*(1+XLOOKUP(DQ$2,Assumptions!$C$94:$M$94,Assumptions!$C$98:$M$98))))</f>
        <v>-4842.040468</v>
      </c>
      <c r="DR33" s="49">
        <f t="array" ref="DR33">-(IF(DR$2=1,Assumptions!$AF34/12,-(SUMIF($D$2:$EE$2,DR$2-1,$D33:$EE33)/12)*(1+XLOOKUP(DR$2,Assumptions!$C$94:$M$94,Assumptions!$C$98:$M$98))))</f>
        <v>-4842.040468</v>
      </c>
      <c r="DS33" s="49">
        <f t="array" ref="DS33">-(IF(DS$2=1,Assumptions!$AF34/12,-(SUMIF($D$2:$EE$2,DS$2-1,$D33:$EE33)/12)*(1+XLOOKUP(DS$2,Assumptions!$C$94:$M$94,Assumptions!$C$98:$M$98))))</f>
        <v>-4842.040468</v>
      </c>
      <c r="DT33" s="49">
        <f t="array" ref="DT33">-(IF(DT$2=1,Assumptions!$AF34/12,-(SUMIF($D$2:$EE$2,DT$2-1,$D33:$EE33)/12)*(1+XLOOKUP(DT$2,Assumptions!$C$94:$M$94,Assumptions!$C$98:$M$98))))</f>
        <v>-4987.301682</v>
      </c>
      <c r="DU33" s="49">
        <f t="array" ref="DU33">-(IF(DU$2=1,Assumptions!$AF34/12,-(SUMIF($D$2:$EE$2,DU$2-1,$D33:$EE33)/12)*(1+XLOOKUP(DU$2,Assumptions!$C$94:$M$94,Assumptions!$C$98:$M$98))))</f>
        <v>-4987.301682</v>
      </c>
      <c r="DV33" s="49">
        <f t="array" ref="DV33">-(IF(DV$2=1,Assumptions!$AF34/12,-(SUMIF($D$2:$EE$2,DV$2-1,$D33:$EE33)/12)*(1+XLOOKUP(DV$2,Assumptions!$C$94:$M$94,Assumptions!$C$98:$M$98))))</f>
        <v>-4987.301682</v>
      </c>
      <c r="DW33" s="49">
        <f t="array" ref="DW33">-(IF(DW$2=1,Assumptions!$AF34/12,-(SUMIF($D$2:$EE$2,DW$2-1,$D33:$EE33)/12)*(1+XLOOKUP(DW$2,Assumptions!$C$94:$M$94,Assumptions!$C$98:$M$98))))</f>
        <v>-4987.301682</v>
      </c>
      <c r="DX33" s="49">
        <f t="array" ref="DX33">-(IF(DX$2=1,Assumptions!$AF34/12,-(SUMIF($D$2:$EE$2,DX$2-1,$D33:$EE33)/12)*(1+XLOOKUP(DX$2,Assumptions!$C$94:$M$94,Assumptions!$C$98:$M$98))))</f>
        <v>-4987.301682</v>
      </c>
      <c r="DY33" s="49">
        <f t="array" ref="DY33">-(IF(DY$2=1,Assumptions!$AF34/12,-(SUMIF($D$2:$EE$2,DY$2-1,$D33:$EE33)/12)*(1+XLOOKUP(DY$2,Assumptions!$C$94:$M$94,Assumptions!$C$98:$M$98))))</f>
        <v>-4987.301682</v>
      </c>
      <c r="DZ33" s="49">
        <f t="array" ref="DZ33">-(IF(DZ$2=1,Assumptions!$AF34/12,-(SUMIF($D$2:$EE$2,DZ$2-1,$D33:$EE33)/12)*(1+XLOOKUP(DZ$2,Assumptions!$C$94:$M$94,Assumptions!$C$98:$M$98))))</f>
        <v>-4987.301682</v>
      </c>
      <c r="EA33" s="49">
        <f t="array" ref="EA33">-(IF(EA$2=1,Assumptions!$AF34/12,-(SUMIF($D$2:$EE$2,EA$2-1,$D33:$EE33)/12)*(1+XLOOKUP(EA$2,Assumptions!$C$94:$M$94,Assumptions!$C$98:$M$98))))</f>
        <v>-4987.301682</v>
      </c>
      <c r="EB33" s="49">
        <f t="array" ref="EB33">-(IF(EB$2=1,Assumptions!$AF34/12,-(SUMIF($D$2:$EE$2,EB$2-1,$D33:$EE33)/12)*(1+XLOOKUP(EB$2,Assumptions!$C$94:$M$94,Assumptions!$C$98:$M$98))))</f>
        <v>-4987.301682</v>
      </c>
      <c r="EC33" s="49">
        <f t="array" ref="EC33">-(IF(EC$2=1,Assumptions!$AF34/12,-(SUMIF($D$2:$EE$2,EC$2-1,$D33:$EE33)/12)*(1+XLOOKUP(EC$2,Assumptions!$C$94:$M$94,Assumptions!$C$98:$M$98))))</f>
        <v>-4987.301682</v>
      </c>
      <c r="ED33" s="49">
        <f t="array" ref="ED33">-(IF(ED$2=1,Assumptions!$AF34/12,-(SUMIF($D$2:$EE$2,ED$2-1,$D33:$EE33)/12)*(1+XLOOKUP(ED$2,Assumptions!$C$94:$M$94,Assumptions!$C$98:$M$98))))</f>
        <v>-4987.301682</v>
      </c>
      <c r="EE33" s="49">
        <f t="array" ref="EE33">-(IF(EE$2=1,Assumptions!$AF34/12,-(SUMIF($D$2:$EE$2,EE$2-1,$D33:$EE33)/12)*(1+XLOOKUP(EE$2,Assumptions!$C$94:$M$94,Assumptions!$C$98:$M$98))))</f>
        <v>-4987.301682</v>
      </c>
    </row>
    <row r="34" ht="15.75" customHeight="1">
      <c r="A34" s="1"/>
      <c r="B34" s="1"/>
      <c r="C34" s="1" t="str">
        <f>Assumptions!J35</f>
        <v>Insurance</v>
      </c>
      <c r="D34" s="49">
        <f t="array" ref="D34">-(IF(D$2=1,Assumptions!$AF35/12,-(SUMIF($D$2:$EE$2,D$2-1,$D34:$EE34)/12)*(1+XLOOKUP(D$2,Assumptions!$C$94:$M$94,Assumptions!$C$98:$M$98))))</f>
        <v>-866.5149667</v>
      </c>
      <c r="E34" s="49">
        <f t="array" ref="E34">-(IF(E$2=1,Assumptions!$AF35/12,-(SUMIF($D$2:$EE$2,E$2-1,$D34:$EE34)/12)*(1+XLOOKUP(E$2,Assumptions!$C$94:$M$94,Assumptions!$C$98:$M$98))))</f>
        <v>-866.5149667</v>
      </c>
      <c r="F34" s="49">
        <f t="array" ref="F34">-(IF(F$2=1,Assumptions!$AF35/12,-(SUMIF($D$2:$EE$2,F$2-1,$D34:$EE34)/12)*(1+XLOOKUP(F$2,Assumptions!$C$94:$M$94,Assumptions!$C$98:$M$98))))</f>
        <v>-866.5149667</v>
      </c>
      <c r="G34" s="49">
        <f t="array" ref="G34">-(IF(G$2=1,Assumptions!$AF35/12,-(SUMIF($D$2:$EE$2,G$2-1,$D34:$EE34)/12)*(1+XLOOKUP(G$2,Assumptions!$C$94:$M$94,Assumptions!$C$98:$M$98))))</f>
        <v>-866.5149667</v>
      </c>
      <c r="H34" s="49">
        <f t="array" ref="H34">-(IF(H$2=1,Assumptions!$AF35/12,-(SUMIF($D$2:$EE$2,H$2-1,$D34:$EE34)/12)*(1+XLOOKUP(H$2,Assumptions!$C$94:$M$94,Assumptions!$C$98:$M$98))))</f>
        <v>-866.5149667</v>
      </c>
      <c r="I34" s="49">
        <f t="array" ref="I34">-(IF(I$2=1,Assumptions!$AF35/12,-(SUMIF($D$2:$EE$2,I$2-1,$D34:$EE34)/12)*(1+XLOOKUP(I$2,Assumptions!$C$94:$M$94,Assumptions!$C$98:$M$98))))</f>
        <v>-866.5149667</v>
      </c>
      <c r="J34" s="49">
        <f t="array" ref="J34">-(IF(J$2=1,Assumptions!$AF35/12,-(SUMIF($D$2:$EE$2,J$2-1,$D34:$EE34)/12)*(1+XLOOKUP(J$2,Assumptions!$C$94:$M$94,Assumptions!$C$98:$M$98))))</f>
        <v>-866.5149667</v>
      </c>
      <c r="K34" s="49">
        <f t="array" ref="K34">-(IF(K$2=1,Assumptions!$AF35/12,-(SUMIF($D$2:$EE$2,K$2-1,$D34:$EE34)/12)*(1+XLOOKUP(K$2,Assumptions!$C$94:$M$94,Assumptions!$C$98:$M$98))))</f>
        <v>-866.5149667</v>
      </c>
      <c r="L34" s="49">
        <f t="array" ref="L34">-(IF(L$2=1,Assumptions!$AF35/12,-(SUMIF($D$2:$EE$2,L$2-1,$D34:$EE34)/12)*(1+XLOOKUP(L$2,Assumptions!$C$94:$M$94,Assumptions!$C$98:$M$98))))</f>
        <v>-866.5149667</v>
      </c>
      <c r="M34" s="49">
        <f t="array" ref="M34">-(IF(M$2=1,Assumptions!$AF35/12,-(SUMIF($D$2:$EE$2,M$2-1,$D34:$EE34)/12)*(1+XLOOKUP(M$2,Assumptions!$C$94:$M$94,Assumptions!$C$98:$M$98))))</f>
        <v>-866.5149667</v>
      </c>
      <c r="N34" s="49">
        <f t="array" ref="N34">-(IF(N$2=1,Assumptions!$AF35/12,-(SUMIF($D$2:$EE$2,N$2-1,$D34:$EE34)/12)*(1+XLOOKUP(N$2,Assumptions!$C$94:$M$94,Assumptions!$C$98:$M$98))))</f>
        <v>-866.5149667</v>
      </c>
      <c r="O34" s="49">
        <f t="array" ref="O34">-(IF(O$2=1,Assumptions!$AF35/12,-(SUMIF($D$2:$EE$2,O$2-1,$D34:$EE34)/12)*(1+XLOOKUP(O$2,Assumptions!$C$94:$M$94,Assumptions!$C$98:$M$98))))</f>
        <v>-866.5149667</v>
      </c>
      <c r="P34" s="49">
        <f t="array" ref="P34">-(IF(P$2=1,Assumptions!$AF35/12,-(SUMIF($D$2:$EE$2,P$2-1,$D34:$EE34)/12)*(1+XLOOKUP(P$2,Assumptions!$C$94:$M$94,Assumptions!$C$98:$M$98))))</f>
        <v>-892.5104157</v>
      </c>
      <c r="Q34" s="49">
        <f t="array" ref="Q34">-(IF(Q$2=1,Assumptions!$AF35/12,-(SUMIF($D$2:$EE$2,Q$2-1,$D34:$EE34)/12)*(1+XLOOKUP(Q$2,Assumptions!$C$94:$M$94,Assumptions!$C$98:$M$98))))</f>
        <v>-892.5104157</v>
      </c>
      <c r="R34" s="49">
        <f t="array" ref="R34">-(IF(R$2=1,Assumptions!$AF35/12,-(SUMIF($D$2:$EE$2,R$2-1,$D34:$EE34)/12)*(1+XLOOKUP(R$2,Assumptions!$C$94:$M$94,Assumptions!$C$98:$M$98))))</f>
        <v>-892.5104157</v>
      </c>
      <c r="S34" s="49">
        <f t="array" ref="S34">-(IF(S$2=1,Assumptions!$AF35/12,-(SUMIF($D$2:$EE$2,S$2-1,$D34:$EE34)/12)*(1+XLOOKUP(S$2,Assumptions!$C$94:$M$94,Assumptions!$C$98:$M$98))))</f>
        <v>-892.5104157</v>
      </c>
      <c r="T34" s="49">
        <f t="array" ref="T34">-(IF(T$2=1,Assumptions!$AF35/12,-(SUMIF($D$2:$EE$2,T$2-1,$D34:$EE34)/12)*(1+XLOOKUP(T$2,Assumptions!$C$94:$M$94,Assumptions!$C$98:$M$98))))</f>
        <v>-892.5104157</v>
      </c>
      <c r="U34" s="49">
        <f t="array" ref="U34">-(IF(U$2=1,Assumptions!$AF35/12,-(SUMIF($D$2:$EE$2,U$2-1,$D34:$EE34)/12)*(1+XLOOKUP(U$2,Assumptions!$C$94:$M$94,Assumptions!$C$98:$M$98))))</f>
        <v>-892.5104157</v>
      </c>
      <c r="V34" s="49">
        <f t="array" ref="V34">-(IF(V$2=1,Assumptions!$AF35/12,-(SUMIF($D$2:$EE$2,V$2-1,$D34:$EE34)/12)*(1+XLOOKUP(V$2,Assumptions!$C$94:$M$94,Assumptions!$C$98:$M$98))))</f>
        <v>-892.5104157</v>
      </c>
      <c r="W34" s="49">
        <f t="array" ref="W34">-(IF(W$2=1,Assumptions!$AF35/12,-(SUMIF($D$2:$EE$2,W$2-1,$D34:$EE34)/12)*(1+XLOOKUP(W$2,Assumptions!$C$94:$M$94,Assumptions!$C$98:$M$98))))</f>
        <v>-892.5104157</v>
      </c>
      <c r="X34" s="49">
        <f t="array" ref="X34">-(IF(X$2=1,Assumptions!$AF35/12,-(SUMIF($D$2:$EE$2,X$2-1,$D34:$EE34)/12)*(1+XLOOKUP(X$2,Assumptions!$C$94:$M$94,Assumptions!$C$98:$M$98))))</f>
        <v>-892.5104157</v>
      </c>
      <c r="Y34" s="49">
        <f t="array" ref="Y34">-(IF(Y$2=1,Assumptions!$AF35/12,-(SUMIF($D$2:$EE$2,Y$2-1,$D34:$EE34)/12)*(1+XLOOKUP(Y$2,Assumptions!$C$94:$M$94,Assumptions!$C$98:$M$98))))</f>
        <v>-892.5104157</v>
      </c>
      <c r="Z34" s="49">
        <f t="array" ref="Z34">-(IF(Z$2=1,Assumptions!$AF35/12,-(SUMIF($D$2:$EE$2,Z$2-1,$D34:$EE34)/12)*(1+XLOOKUP(Z$2,Assumptions!$C$94:$M$94,Assumptions!$C$98:$M$98))))</f>
        <v>-892.5104157</v>
      </c>
      <c r="AA34" s="49">
        <f t="array" ref="AA34">-(IF(AA$2=1,Assumptions!$AF35/12,-(SUMIF($D$2:$EE$2,AA$2-1,$D34:$EE34)/12)*(1+XLOOKUP(AA$2,Assumptions!$C$94:$M$94,Assumptions!$C$98:$M$98))))</f>
        <v>-892.5104157</v>
      </c>
      <c r="AB34" s="49">
        <f t="array" ref="AB34">-(IF(AB$2=1,Assumptions!$AF35/12,-(SUMIF($D$2:$EE$2,AB$2-1,$D34:$EE34)/12)*(1+XLOOKUP(AB$2,Assumptions!$C$94:$M$94,Assumptions!$C$98:$M$98))))</f>
        <v>-919.2857281</v>
      </c>
      <c r="AC34" s="49">
        <f t="array" ref="AC34">-(IF(AC$2=1,Assumptions!$AF35/12,-(SUMIF($D$2:$EE$2,AC$2-1,$D34:$EE34)/12)*(1+XLOOKUP(AC$2,Assumptions!$C$94:$M$94,Assumptions!$C$98:$M$98))))</f>
        <v>-919.2857281</v>
      </c>
      <c r="AD34" s="49">
        <f t="array" ref="AD34">-(IF(AD$2=1,Assumptions!$AF35/12,-(SUMIF($D$2:$EE$2,AD$2-1,$D34:$EE34)/12)*(1+XLOOKUP(AD$2,Assumptions!$C$94:$M$94,Assumptions!$C$98:$M$98))))</f>
        <v>-919.2857281</v>
      </c>
      <c r="AE34" s="49">
        <f t="array" ref="AE34">-(IF(AE$2=1,Assumptions!$AF35/12,-(SUMIF($D$2:$EE$2,AE$2-1,$D34:$EE34)/12)*(1+XLOOKUP(AE$2,Assumptions!$C$94:$M$94,Assumptions!$C$98:$M$98))))</f>
        <v>-919.2857281</v>
      </c>
      <c r="AF34" s="49">
        <f t="array" ref="AF34">-(IF(AF$2=1,Assumptions!$AF35/12,-(SUMIF($D$2:$EE$2,AF$2-1,$D34:$EE34)/12)*(1+XLOOKUP(AF$2,Assumptions!$C$94:$M$94,Assumptions!$C$98:$M$98))))</f>
        <v>-919.2857281</v>
      </c>
      <c r="AG34" s="49">
        <f t="array" ref="AG34">-(IF(AG$2=1,Assumptions!$AF35/12,-(SUMIF($D$2:$EE$2,AG$2-1,$D34:$EE34)/12)*(1+XLOOKUP(AG$2,Assumptions!$C$94:$M$94,Assumptions!$C$98:$M$98))))</f>
        <v>-919.2857281</v>
      </c>
      <c r="AH34" s="49">
        <f t="array" ref="AH34">-(IF(AH$2=1,Assumptions!$AF35/12,-(SUMIF($D$2:$EE$2,AH$2-1,$D34:$EE34)/12)*(1+XLOOKUP(AH$2,Assumptions!$C$94:$M$94,Assumptions!$C$98:$M$98))))</f>
        <v>-919.2857281</v>
      </c>
      <c r="AI34" s="49">
        <f t="array" ref="AI34">-(IF(AI$2=1,Assumptions!$AF35/12,-(SUMIF($D$2:$EE$2,AI$2-1,$D34:$EE34)/12)*(1+XLOOKUP(AI$2,Assumptions!$C$94:$M$94,Assumptions!$C$98:$M$98))))</f>
        <v>-919.2857281</v>
      </c>
      <c r="AJ34" s="49">
        <f t="array" ref="AJ34">-(IF(AJ$2=1,Assumptions!$AF35/12,-(SUMIF($D$2:$EE$2,AJ$2-1,$D34:$EE34)/12)*(1+XLOOKUP(AJ$2,Assumptions!$C$94:$M$94,Assumptions!$C$98:$M$98))))</f>
        <v>-919.2857281</v>
      </c>
      <c r="AK34" s="49">
        <f t="array" ref="AK34">-(IF(AK$2=1,Assumptions!$AF35/12,-(SUMIF($D$2:$EE$2,AK$2-1,$D34:$EE34)/12)*(1+XLOOKUP(AK$2,Assumptions!$C$94:$M$94,Assumptions!$C$98:$M$98))))</f>
        <v>-919.2857281</v>
      </c>
      <c r="AL34" s="49">
        <f t="array" ref="AL34">-(IF(AL$2=1,Assumptions!$AF35/12,-(SUMIF($D$2:$EE$2,AL$2-1,$D34:$EE34)/12)*(1+XLOOKUP(AL$2,Assumptions!$C$94:$M$94,Assumptions!$C$98:$M$98))))</f>
        <v>-919.2857281</v>
      </c>
      <c r="AM34" s="49">
        <f t="array" ref="AM34">-(IF(AM$2=1,Assumptions!$AF35/12,-(SUMIF($D$2:$EE$2,AM$2-1,$D34:$EE34)/12)*(1+XLOOKUP(AM$2,Assumptions!$C$94:$M$94,Assumptions!$C$98:$M$98))))</f>
        <v>-919.2857281</v>
      </c>
      <c r="AN34" s="49">
        <f t="array" ref="AN34">-(IF(AN$2=1,Assumptions!$AF35/12,-(SUMIF($D$2:$EE$2,AN$2-1,$D34:$EE34)/12)*(1+XLOOKUP(AN$2,Assumptions!$C$94:$M$94,Assumptions!$C$98:$M$98))))</f>
        <v>-946.8643</v>
      </c>
      <c r="AO34" s="49">
        <f t="array" ref="AO34">-(IF(AO$2=1,Assumptions!$AF35/12,-(SUMIF($D$2:$EE$2,AO$2-1,$D34:$EE34)/12)*(1+XLOOKUP(AO$2,Assumptions!$C$94:$M$94,Assumptions!$C$98:$M$98))))</f>
        <v>-946.8643</v>
      </c>
      <c r="AP34" s="49">
        <f t="array" ref="AP34">-(IF(AP$2=1,Assumptions!$AF35/12,-(SUMIF($D$2:$EE$2,AP$2-1,$D34:$EE34)/12)*(1+XLOOKUP(AP$2,Assumptions!$C$94:$M$94,Assumptions!$C$98:$M$98))))</f>
        <v>-946.8643</v>
      </c>
      <c r="AQ34" s="49">
        <f t="array" ref="AQ34">-(IF(AQ$2=1,Assumptions!$AF35/12,-(SUMIF($D$2:$EE$2,AQ$2-1,$D34:$EE34)/12)*(1+XLOOKUP(AQ$2,Assumptions!$C$94:$M$94,Assumptions!$C$98:$M$98))))</f>
        <v>-946.8643</v>
      </c>
      <c r="AR34" s="49">
        <f t="array" ref="AR34">-(IF(AR$2=1,Assumptions!$AF35/12,-(SUMIF($D$2:$EE$2,AR$2-1,$D34:$EE34)/12)*(1+XLOOKUP(AR$2,Assumptions!$C$94:$M$94,Assumptions!$C$98:$M$98))))</f>
        <v>-946.8643</v>
      </c>
      <c r="AS34" s="49">
        <f t="array" ref="AS34">-(IF(AS$2=1,Assumptions!$AF35/12,-(SUMIF($D$2:$EE$2,AS$2-1,$D34:$EE34)/12)*(1+XLOOKUP(AS$2,Assumptions!$C$94:$M$94,Assumptions!$C$98:$M$98))))</f>
        <v>-946.8643</v>
      </c>
      <c r="AT34" s="49">
        <f t="array" ref="AT34">-(IF(AT$2=1,Assumptions!$AF35/12,-(SUMIF($D$2:$EE$2,AT$2-1,$D34:$EE34)/12)*(1+XLOOKUP(AT$2,Assumptions!$C$94:$M$94,Assumptions!$C$98:$M$98))))</f>
        <v>-946.8643</v>
      </c>
      <c r="AU34" s="49">
        <f t="array" ref="AU34">-(IF(AU$2=1,Assumptions!$AF35/12,-(SUMIF($D$2:$EE$2,AU$2-1,$D34:$EE34)/12)*(1+XLOOKUP(AU$2,Assumptions!$C$94:$M$94,Assumptions!$C$98:$M$98))))</f>
        <v>-946.8643</v>
      </c>
      <c r="AV34" s="49">
        <f t="array" ref="AV34">-(IF(AV$2=1,Assumptions!$AF35/12,-(SUMIF($D$2:$EE$2,AV$2-1,$D34:$EE34)/12)*(1+XLOOKUP(AV$2,Assumptions!$C$94:$M$94,Assumptions!$C$98:$M$98))))</f>
        <v>-946.8643</v>
      </c>
      <c r="AW34" s="49">
        <f t="array" ref="AW34">-(IF(AW$2=1,Assumptions!$AF35/12,-(SUMIF($D$2:$EE$2,AW$2-1,$D34:$EE34)/12)*(1+XLOOKUP(AW$2,Assumptions!$C$94:$M$94,Assumptions!$C$98:$M$98))))</f>
        <v>-946.8643</v>
      </c>
      <c r="AX34" s="49">
        <f t="array" ref="AX34">-(IF(AX$2=1,Assumptions!$AF35/12,-(SUMIF($D$2:$EE$2,AX$2-1,$D34:$EE34)/12)*(1+XLOOKUP(AX$2,Assumptions!$C$94:$M$94,Assumptions!$C$98:$M$98))))</f>
        <v>-946.8643</v>
      </c>
      <c r="AY34" s="49">
        <f t="array" ref="AY34">-(IF(AY$2=1,Assumptions!$AF35/12,-(SUMIF($D$2:$EE$2,AY$2-1,$D34:$EE34)/12)*(1+XLOOKUP(AY$2,Assumptions!$C$94:$M$94,Assumptions!$C$98:$M$98))))</f>
        <v>-946.8643</v>
      </c>
      <c r="AZ34" s="49">
        <f t="array" ref="AZ34">-(IF(AZ$2=1,Assumptions!$AF35/12,-(SUMIF($D$2:$EE$2,AZ$2-1,$D34:$EE34)/12)*(1+XLOOKUP(AZ$2,Assumptions!$C$94:$M$94,Assumptions!$C$98:$M$98))))</f>
        <v>-975.270229</v>
      </c>
      <c r="BA34" s="49">
        <f t="array" ref="BA34">-(IF(BA$2=1,Assumptions!$AF35/12,-(SUMIF($D$2:$EE$2,BA$2-1,$D34:$EE34)/12)*(1+XLOOKUP(BA$2,Assumptions!$C$94:$M$94,Assumptions!$C$98:$M$98))))</f>
        <v>-975.270229</v>
      </c>
      <c r="BB34" s="49">
        <f t="array" ref="BB34">-(IF(BB$2=1,Assumptions!$AF35/12,-(SUMIF($D$2:$EE$2,BB$2-1,$D34:$EE34)/12)*(1+XLOOKUP(BB$2,Assumptions!$C$94:$M$94,Assumptions!$C$98:$M$98))))</f>
        <v>-975.270229</v>
      </c>
      <c r="BC34" s="49">
        <f t="array" ref="BC34">-(IF(BC$2=1,Assumptions!$AF35/12,-(SUMIF($D$2:$EE$2,BC$2-1,$D34:$EE34)/12)*(1+XLOOKUP(BC$2,Assumptions!$C$94:$M$94,Assumptions!$C$98:$M$98))))</f>
        <v>-975.270229</v>
      </c>
      <c r="BD34" s="49">
        <f t="array" ref="BD34">-(IF(BD$2=1,Assumptions!$AF35/12,-(SUMIF($D$2:$EE$2,BD$2-1,$D34:$EE34)/12)*(1+XLOOKUP(BD$2,Assumptions!$C$94:$M$94,Assumptions!$C$98:$M$98))))</f>
        <v>-975.270229</v>
      </c>
      <c r="BE34" s="49">
        <f t="array" ref="BE34">-(IF(BE$2=1,Assumptions!$AF35/12,-(SUMIF($D$2:$EE$2,BE$2-1,$D34:$EE34)/12)*(1+XLOOKUP(BE$2,Assumptions!$C$94:$M$94,Assumptions!$C$98:$M$98))))</f>
        <v>-975.270229</v>
      </c>
      <c r="BF34" s="49">
        <f t="array" ref="BF34">-(IF(BF$2=1,Assumptions!$AF35/12,-(SUMIF($D$2:$EE$2,BF$2-1,$D34:$EE34)/12)*(1+XLOOKUP(BF$2,Assumptions!$C$94:$M$94,Assumptions!$C$98:$M$98))))</f>
        <v>-975.270229</v>
      </c>
      <c r="BG34" s="49">
        <f t="array" ref="BG34">-(IF(BG$2=1,Assumptions!$AF35/12,-(SUMIF($D$2:$EE$2,BG$2-1,$D34:$EE34)/12)*(1+XLOOKUP(BG$2,Assumptions!$C$94:$M$94,Assumptions!$C$98:$M$98))))</f>
        <v>-975.270229</v>
      </c>
      <c r="BH34" s="49">
        <f t="array" ref="BH34">-(IF(BH$2=1,Assumptions!$AF35/12,-(SUMIF($D$2:$EE$2,BH$2-1,$D34:$EE34)/12)*(1+XLOOKUP(BH$2,Assumptions!$C$94:$M$94,Assumptions!$C$98:$M$98))))</f>
        <v>-975.270229</v>
      </c>
      <c r="BI34" s="49">
        <f t="array" ref="BI34">-(IF(BI$2=1,Assumptions!$AF35/12,-(SUMIF($D$2:$EE$2,BI$2-1,$D34:$EE34)/12)*(1+XLOOKUP(BI$2,Assumptions!$C$94:$M$94,Assumptions!$C$98:$M$98))))</f>
        <v>-975.270229</v>
      </c>
      <c r="BJ34" s="49">
        <f t="array" ref="BJ34">-(IF(BJ$2=1,Assumptions!$AF35/12,-(SUMIF($D$2:$EE$2,BJ$2-1,$D34:$EE34)/12)*(1+XLOOKUP(BJ$2,Assumptions!$C$94:$M$94,Assumptions!$C$98:$M$98))))</f>
        <v>-975.270229</v>
      </c>
      <c r="BK34" s="49">
        <f t="array" ref="BK34">-(IF(BK$2=1,Assumptions!$AF35/12,-(SUMIF($D$2:$EE$2,BK$2-1,$D34:$EE34)/12)*(1+XLOOKUP(BK$2,Assumptions!$C$94:$M$94,Assumptions!$C$98:$M$98))))</f>
        <v>-975.270229</v>
      </c>
      <c r="BL34" s="49">
        <f t="array" ref="BL34">-(IF(BL$2=1,Assumptions!$AF35/12,-(SUMIF($D$2:$EE$2,BL$2-1,$D34:$EE34)/12)*(1+XLOOKUP(BL$2,Assumptions!$C$94:$M$94,Assumptions!$C$98:$M$98))))</f>
        <v>-1004.528336</v>
      </c>
      <c r="BM34" s="49">
        <f t="array" ref="BM34">-(IF(BM$2=1,Assumptions!$AF35/12,-(SUMIF($D$2:$EE$2,BM$2-1,$D34:$EE34)/12)*(1+XLOOKUP(BM$2,Assumptions!$C$94:$M$94,Assumptions!$C$98:$M$98))))</f>
        <v>-1004.528336</v>
      </c>
      <c r="BN34" s="49">
        <f t="array" ref="BN34">-(IF(BN$2=1,Assumptions!$AF35/12,-(SUMIF($D$2:$EE$2,BN$2-1,$D34:$EE34)/12)*(1+XLOOKUP(BN$2,Assumptions!$C$94:$M$94,Assumptions!$C$98:$M$98))))</f>
        <v>-1004.528336</v>
      </c>
      <c r="BO34" s="49">
        <f t="array" ref="BO34">-(IF(BO$2=1,Assumptions!$AF35/12,-(SUMIF($D$2:$EE$2,BO$2-1,$D34:$EE34)/12)*(1+XLOOKUP(BO$2,Assumptions!$C$94:$M$94,Assumptions!$C$98:$M$98))))</f>
        <v>-1004.528336</v>
      </c>
      <c r="BP34" s="49">
        <f t="array" ref="BP34">-(IF(BP$2=1,Assumptions!$AF35/12,-(SUMIF($D$2:$EE$2,BP$2-1,$D34:$EE34)/12)*(1+XLOOKUP(BP$2,Assumptions!$C$94:$M$94,Assumptions!$C$98:$M$98))))</f>
        <v>-1004.528336</v>
      </c>
      <c r="BQ34" s="49">
        <f t="array" ref="BQ34">-(IF(BQ$2=1,Assumptions!$AF35/12,-(SUMIF($D$2:$EE$2,BQ$2-1,$D34:$EE34)/12)*(1+XLOOKUP(BQ$2,Assumptions!$C$94:$M$94,Assumptions!$C$98:$M$98))))</f>
        <v>-1004.528336</v>
      </c>
      <c r="BR34" s="49">
        <f t="array" ref="BR34">-(IF(BR$2=1,Assumptions!$AF35/12,-(SUMIF($D$2:$EE$2,BR$2-1,$D34:$EE34)/12)*(1+XLOOKUP(BR$2,Assumptions!$C$94:$M$94,Assumptions!$C$98:$M$98))))</f>
        <v>-1004.528336</v>
      </c>
      <c r="BS34" s="49">
        <f t="array" ref="BS34">-(IF(BS$2=1,Assumptions!$AF35/12,-(SUMIF($D$2:$EE$2,BS$2-1,$D34:$EE34)/12)*(1+XLOOKUP(BS$2,Assumptions!$C$94:$M$94,Assumptions!$C$98:$M$98))))</f>
        <v>-1004.528336</v>
      </c>
      <c r="BT34" s="49">
        <f t="array" ref="BT34">-(IF(BT$2=1,Assumptions!$AF35/12,-(SUMIF($D$2:$EE$2,BT$2-1,$D34:$EE34)/12)*(1+XLOOKUP(BT$2,Assumptions!$C$94:$M$94,Assumptions!$C$98:$M$98))))</f>
        <v>-1004.528336</v>
      </c>
      <c r="BU34" s="49">
        <f t="array" ref="BU34">-(IF(BU$2=1,Assumptions!$AF35/12,-(SUMIF($D$2:$EE$2,BU$2-1,$D34:$EE34)/12)*(1+XLOOKUP(BU$2,Assumptions!$C$94:$M$94,Assumptions!$C$98:$M$98))))</f>
        <v>-1004.528336</v>
      </c>
      <c r="BV34" s="49">
        <f t="array" ref="BV34">-(IF(BV$2=1,Assumptions!$AF35/12,-(SUMIF($D$2:$EE$2,BV$2-1,$D34:$EE34)/12)*(1+XLOOKUP(BV$2,Assumptions!$C$94:$M$94,Assumptions!$C$98:$M$98))))</f>
        <v>-1004.528336</v>
      </c>
      <c r="BW34" s="49">
        <f t="array" ref="BW34">-(IF(BW$2=1,Assumptions!$AF35/12,-(SUMIF($D$2:$EE$2,BW$2-1,$D34:$EE34)/12)*(1+XLOOKUP(BW$2,Assumptions!$C$94:$M$94,Assumptions!$C$98:$M$98))))</f>
        <v>-1004.528336</v>
      </c>
      <c r="BX34" s="49">
        <f t="array" ref="BX34">-(IF(BX$2=1,Assumptions!$AF35/12,-(SUMIF($D$2:$EE$2,BX$2-1,$D34:$EE34)/12)*(1+XLOOKUP(BX$2,Assumptions!$C$94:$M$94,Assumptions!$C$98:$M$98))))</f>
        <v>-1034.664186</v>
      </c>
      <c r="BY34" s="49">
        <f t="array" ref="BY34">-(IF(BY$2=1,Assumptions!$AF35/12,-(SUMIF($D$2:$EE$2,BY$2-1,$D34:$EE34)/12)*(1+XLOOKUP(BY$2,Assumptions!$C$94:$M$94,Assumptions!$C$98:$M$98))))</f>
        <v>-1034.664186</v>
      </c>
      <c r="BZ34" s="49">
        <f t="array" ref="BZ34">-(IF(BZ$2=1,Assumptions!$AF35/12,-(SUMIF($D$2:$EE$2,BZ$2-1,$D34:$EE34)/12)*(1+XLOOKUP(BZ$2,Assumptions!$C$94:$M$94,Assumptions!$C$98:$M$98))))</f>
        <v>-1034.664186</v>
      </c>
      <c r="CA34" s="49">
        <f t="array" ref="CA34">-(IF(CA$2=1,Assumptions!$AF35/12,-(SUMIF($D$2:$EE$2,CA$2-1,$D34:$EE34)/12)*(1+XLOOKUP(CA$2,Assumptions!$C$94:$M$94,Assumptions!$C$98:$M$98))))</f>
        <v>-1034.664186</v>
      </c>
      <c r="CB34" s="49">
        <f t="array" ref="CB34">-(IF(CB$2=1,Assumptions!$AF35/12,-(SUMIF($D$2:$EE$2,CB$2-1,$D34:$EE34)/12)*(1+XLOOKUP(CB$2,Assumptions!$C$94:$M$94,Assumptions!$C$98:$M$98))))</f>
        <v>-1034.664186</v>
      </c>
      <c r="CC34" s="49">
        <f t="array" ref="CC34">-(IF(CC$2=1,Assumptions!$AF35/12,-(SUMIF($D$2:$EE$2,CC$2-1,$D34:$EE34)/12)*(1+XLOOKUP(CC$2,Assumptions!$C$94:$M$94,Assumptions!$C$98:$M$98))))</f>
        <v>-1034.664186</v>
      </c>
      <c r="CD34" s="49">
        <f t="array" ref="CD34">-(IF(CD$2=1,Assumptions!$AF35/12,-(SUMIF($D$2:$EE$2,CD$2-1,$D34:$EE34)/12)*(1+XLOOKUP(CD$2,Assumptions!$C$94:$M$94,Assumptions!$C$98:$M$98))))</f>
        <v>-1034.664186</v>
      </c>
      <c r="CE34" s="49">
        <f t="array" ref="CE34">-(IF(CE$2=1,Assumptions!$AF35/12,-(SUMIF($D$2:$EE$2,CE$2-1,$D34:$EE34)/12)*(1+XLOOKUP(CE$2,Assumptions!$C$94:$M$94,Assumptions!$C$98:$M$98))))</f>
        <v>-1034.664186</v>
      </c>
      <c r="CF34" s="49">
        <f t="array" ref="CF34">-(IF(CF$2=1,Assumptions!$AF35/12,-(SUMIF($D$2:$EE$2,CF$2-1,$D34:$EE34)/12)*(1+XLOOKUP(CF$2,Assumptions!$C$94:$M$94,Assumptions!$C$98:$M$98))))</f>
        <v>-1034.664186</v>
      </c>
      <c r="CG34" s="49">
        <f t="array" ref="CG34">-(IF(CG$2=1,Assumptions!$AF35/12,-(SUMIF($D$2:$EE$2,CG$2-1,$D34:$EE34)/12)*(1+XLOOKUP(CG$2,Assumptions!$C$94:$M$94,Assumptions!$C$98:$M$98))))</f>
        <v>-1034.664186</v>
      </c>
      <c r="CH34" s="49">
        <f t="array" ref="CH34">-(IF(CH$2=1,Assumptions!$AF35/12,-(SUMIF($D$2:$EE$2,CH$2-1,$D34:$EE34)/12)*(1+XLOOKUP(CH$2,Assumptions!$C$94:$M$94,Assumptions!$C$98:$M$98))))</f>
        <v>-1034.664186</v>
      </c>
      <c r="CI34" s="49">
        <f t="array" ref="CI34">-(IF(CI$2=1,Assumptions!$AF35/12,-(SUMIF($D$2:$EE$2,CI$2-1,$D34:$EE34)/12)*(1+XLOOKUP(CI$2,Assumptions!$C$94:$M$94,Assumptions!$C$98:$M$98))))</f>
        <v>-1034.664186</v>
      </c>
      <c r="CJ34" s="49">
        <f t="array" ref="CJ34">-(IF(CJ$2=1,Assumptions!$AF35/12,-(SUMIF($D$2:$EE$2,CJ$2-1,$D34:$EE34)/12)*(1+XLOOKUP(CJ$2,Assumptions!$C$94:$M$94,Assumptions!$C$98:$M$98))))</f>
        <v>-1065.704112</v>
      </c>
      <c r="CK34" s="49">
        <f t="array" ref="CK34">-(IF(CK$2=1,Assumptions!$AF35/12,-(SUMIF($D$2:$EE$2,CK$2-1,$D34:$EE34)/12)*(1+XLOOKUP(CK$2,Assumptions!$C$94:$M$94,Assumptions!$C$98:$M$98))))</f>
        <v>-1065.704112</v>
      </c>
      <c r="CL34" s="49">
        <f t="array" ref="CL34">-(IF(CL$2=1,Assumptions!$AF35/12,-(SUMIF($D$2:$EE$2,CL$2-1,$D34:$EE34)/12)*(1+XLOOKUP(CL$2,Assumptions!$C$94:$M$94,Assumptions!$C$98:$M$98))))</f>
        <v>-1065.704112</v>
      </c>
      <c r="CM34" s="49">
        <f t="array" ref="CM34">-(IF(CM$2=1,Assumptions!$AF35/12,-(SUMIF($D$2:$EE$2,CM$2-1,$D34:$EE34)/12)*(1+XLOOKUP(CM$2,Assumptions!$C$94:$M$94,Assumptions!$C$98:$M$98))))</f>
        <v>-1065.704112</v>
      </c>
      <c r="CN34" s="49">
        <f t="array" ref="CN34">-(IF(CN$2=1,Assumptions!$AF35/12,-(SUMIF($D$2:$EE$2,CN$2-1,$D34:$EE34)/12)*(1+XLOOKUP(CN$2,Assumptions!$C$94:$M$94,Assumptions!$C$98:$M$98))))</f>
        <v>-1065.704112</v>
      </c>
      <c r="CO34" s="49">
        <f t="array" ref="CO34">-(IF(CO$2=1,Assumptions!$AF35/12,-(SUMIF($D$2:$EE$2,CO$2-1,$D34:$EE34)/12)*(1+XLOOKUP(CO$2,Assumptions!$C$94:$M$94,Assumptions!$C$98:$M$98))))</f>
        <v>-1065.704112</v>
      </c>
      <c r="CP34" s="49">
        <f t="array" ref="CP34">-(IF(CP$2=1,Assumptions!$AF35/12,-(SUMIF($D$2:$EE$2,CP$2-1,$D34:$EE34)/12)*(1+XLOOKUP(CP$2,Assumptions!$C$94:$M$94,Assumptions!$C$98:$M$98))))</f>
        <v>-1065.704112</v>
      </c>
      <c r="CQ34" s="49">
        <f t="array" ref="CQ34">-(IF(CQ$2=1,Assumptions!$AF35/12,-(SUMIF($D$2:$EE$2,CQ$2-1,$D34:$EE34)/12)*(1+XLOOKUP(CQ$2,Assumptions!$C$94:$M$94,Assumptions!$C$98:$M$98))))</f>
        <v>-1065.704112</v>
      </c>
      <c r="CR34" s="49">
        <f t="array" ref="CR34">-(IF(CR$2=1,Assumptions!$AF35/12,-(SUMIF($D$2:$EE$2,CR$2-1,$D34:$EE34)/12)*(1+XLOOKUP(CR$2,Assumptions!$C$94:$M$94,Assumptions!$C$98:$M$98))))</f>
        <v>-1065.704112</v>
      </c>
      <c r="CS34" s="49">
        <f t="array" ref="CS34">-(IF(CS$2=1,Assumptions!$AF35/12,-(SUMIF($D$2:$EE$2,CS$2-1,$D34:$EE34)/12)*(1+XLOOKUP(CS$2,Assumptions!$C$94:$M$94,Assumptions!$C$98:$M$98))))</f>
        <v>-1065.704112</v>
      </c>
      <c r="CT34" s="49">
        <f t="array" ref="CT34">-(IF(CT$2=1,Assumptions!$AF35/12,-(SUMIF($D$2:$EE$2,CT$2-1,$D34:$EE34)/12)*(1+XLOOKUP(CT$2,Assumptions!$C$94:$M$94,Assumptions!$C$98:$M$98))))</f>
        <v>-1065.704112</v>
      </c>
      <c r="CU34" s="49">
        <f t="array" ref="CU34">-(IF(CU$2=1,Assumptions!$AF35/12,-(SUMIF($D$2:$EE$2,CU$2-1,$D34:$EE34)/12)*(1+XLOOKUP(CU$2,Assumptions!$C$94:$M$94,Assumptions!$C$98:$M$98))))</f>
        <v>-1065.704112</v>
      </c>
      <c r="CV34" s="49">
        <f t="array" ref="CV34">-(IF(CV$2=1,Assumptions!$AF35/12,-(SUMIF($D$2:$EE$2,CV$2-1,$D34:$EE34)/12)*(1+XLOOKUP(CV$2,Assumptions!$C$94:$M$94,Assumptions!$C$98:$M$98))))</f>
        <v>-1097.675235</v>
      </c>
      <c r="CW34" s="49">
        <f t="array" ref="CW34">-(IF(CW$2=1,Assumptions!$AF35/12,-(SUMIF($D$2:$EE$2,CW$2-1,$D34:$EE34)/12)*(1+XLOOKUP(CW$2,Assumptions!$C$94:$M$94,Assumptions!$C$98:$M$98))))</f>
        <v>-1097.675235</v>
      </c>
      <c r="CX34" s="49">
        <f t="array" ref="CX34">-(IF(CX$2=1,Assumptions!$AF35/12,-(SUMIF($D$2:$EE$2,CX$2-1,$D34:$EE34)/12)*(1+XLOOKUP(CX$2,Assumptions!$C$94:$M$94,Assumptions!$C$98:$M$98))))</f>
        <v>-1097.675235</v>
      </c>
      <c r="CY34" s="49">
        <f t="array" ref="CY34">-(IF(CY$2=1,Assumptions!$AF35/12,-(SUMIF($D$2:$EE$2,CY$2-1,$D34:$EE34)/12)*(1+XLOOKUP(CY$2,Assumptions!$C$94:$M$94,Assumptions!$C$98:$M$98))))</f>
        <v>-1097.675235</v>
      </c>
      <c r="CZ34" s="49">
        <f t="array" ref="CZ34">-(IF(CZ$2=1,Assumptions!$AF35/12,-(SUMIF($D$2:$EE$2,CZ$2-1,$D34:$EE34)/12)*(1+XLOOKUP(CZ$2,Assumptions!$C$94:$M$94,Assumptions!$C$98:$M$98))))</f>
        <v>-1097.675235</v>
      </c>
      <c r="DA34" s="49">
        <f t="array" ref="DA34">-(IF(DA$2=1,Assumptions!$AF35/12,-(SUMIF($D$2:$EE$2,DA$2-1,$D34:$EE34)/12)*(1+XLOOKUP(DA$2,Assumptions!$C$94:$M$94,Assumptions!$C$98:$M$98))))</f>
        <v>-1097.675235</v>
      </c>
      <c r="DB34" s="49">
        <f t="array" ref="DB34">-(IF(DB$2=1,Assumptions!$AF35/12,-(SUMIF($D$2:$EE$2,DB$2-1,$D34:$EE34)/12)*(1+XLOOKUP(DB$2,Assumptions!$C$94:$M$94,Assumptions!$C$98:$M$98))))</f>
        <v>-1097.675235</v>
      </c>
      <c r="DC34" s="49">
        <f t="array" ref="DC34">-(IF(DC$2=1,Assumptions!$AF35/12,-(SUMIF($D$2:$EE$2,DC$2-1,$D34:$EE34)/12)*(1+XLOOKUP(DC$2,Assumptions!$C$94:$M$94,Assumptions!$C$98:$M$98))))</f>
        <v>-1097.675235</v>
      </c>
      <c r="DD34" s="49">
        <f t="array" ref="DD34">-(IF(DD$2=1,Assumptions!$AF35/12,-(SUMIF($D$2:$EE$2,DD$2-1,$D34:$EE34)/12)*(1+XLOOKUP(DD$2,Assumptions!$C$94:$M$94,Assumptions!$C$98:$M$98))))</f>
        <v>-1097.675235</v>
      </c>
      <c r="DE34" s="49">
        <f t="array" ref="DE34">-(IF(DE$2=1,Assumptions!$AF35/12,-(SUMIF($D$2:$EE$2,DE$2-1,$D34:$EE34)/12)*(1+XLOOKUP(DE$2,Assumptions!$C$94:$M$94,Assumptions!$C$98:$M$98))))</f>
        <v>-1097.675235</v>
      </c>
      <c r="DF34" s="49">
        <f t="array" ref="DF34">-(IF(DF$2=1,Assumptions!$AF35/12,-(SUMIF($D$2:$EE$2,DF$2-1,$D34:$EE34)/12)*(1+XLOOKUP(DF$2,Assumptions!$C$94:$M$94,Assumptions!$C$98:$M$98))))</f>
        <v>-1097.675235</v>
      </c>
      <c r="DG34" s="49">
        <f t="array" ref="DG34">-(IF(DG$2=1,Assumptions!$AF35/12,-(SUMIF($D$2:$EE$2,DG$2-1,$D34:$EE34)/12)*(1+XLOOKUP(DG$2,Assumptions!$C$94:$M$94,Assumptions!$C$98:$M$98))))</f>
        <v>-1097.675235</v>
      </c>
      <c r="DH34" s="49">
        <f t="array" ref="DH34">-(IF(DH$2=1,Assumptions!$AF35/12,-(SUMIF($D$2:$EE$2,DH$2-1,$D34:$EE34)/12)*(1+XLOOKUP(DH$2,Assumptions!$C$94:$M$94,Assumptions!$C$98:$M$98))))</f>
        <v>-1130.605492</v>
      </c>
      <c r="DI34" s="49">
        <f t="array" ref="DI34">-(IF(DI$2=1,Assumptions!$AF35/12,-(SUMIF($D$2:$EE$2,DI$2-1,$D34:$EE34)/12)*(1+XLOOKUP(DI$2,Assumptions!$C$94:$M$94,Assumptions!$C$98:$M$98))))</f>
        <v>-1130.605492</v>
      </c>
      <c r="DJ34" s="49">
        <f t="array" ref="DJ34">-(IF(DJ$2=1,Assumptions!$AF35/12,-(SUMIF($D$2:$EE$2,DJ$2-1,$D34:$EE34)/12)*(1+XLOOKUP(DJ$2,Assumptions!$C$94:$M$94,Assumptions!$C$98:$M$98))))</f>
        <v>-1130.605492</v>
      </c>
      <c r="DK34" s="49">
        <f t="array" ref="DK34">-(IF(DK$2=1,Assumptions!$AF35/12,-(SUMIF($D$2:$EE$2,DK$2-1,$D34:$EE34)/12)*(1+XLOOKUP(DK$2,Assumptions!$C$94:$M$94,Assumptions!$C$98:$M$98))))</f>
        <v>-1130.605492</v>
      </c>
      <c r="DL34" s="49">
        <f t="array" ref="DL34">-(IF(DL$2=1,Assumptions!$AF35/12,-(SUMIF($D$2:$EE$2,DL$2-1,$D34:$EE34)/12)*(1+XLOOKUP(DL$2,Assumptions!$C$94:$M$94,Assumptions!$C$98:$M$98))))</f>
        <v>-1130.605492</v>
      </c>
      <c r="DM34" s="49">
        <f t="array" ref="DM34">-(IF(DM$2=1,Assumptions!$AF35/12,-(SUMIF($D$2:$EE$2,DM$2-1,$D34:$EE34)/12)*(1+XLOOKUP(DM$2,Assumptions!$C$94:$M$94,Assumptions!$C$98:$M$98))))</f>
        <v>-1130.605492</v>
      </c>
      <c r="DN34" s="49">
        <f t="array" ref="DN34">-(IF(DN$2=1,Assumptions!$AF35/12,-(SUMIF($D$2:$EE$2,DN$2-1,$D34:$EE34)/12)*(1+XLOOKUP(DN$2,Assumptions!$C$94:$M$94,Assumptions!$C$98:$M$98))))</f>
        <v>-1130.605492</v>
      </c>
      <c r="DO34" s="49">
        <f t="array" ref="DO34">-(IF(DO$2=1,Assumptions!$AF35/12,-(SUMIF($D$2:$EE$2,DO$2-1,$D34:$EE34)/12)*(1+XLOOKUP(DO$2,Assumptions!$C$94:$M$94,Assumptions!$C$98:$M$98))))</f>
        <v>-1130.605492</v>
      </c>
      <c r="DP34" s="49">
        <f t="array" ref="DP34">-(IF(DP$2=1,Assumptions!$AF35/12,-(SUMIF($D$2:$EE$2,DP$2-1,$D34:$EE34)/12)*(1+XLOOKUP(DP$2,Assumptions!$C$94:$M$94,Assumptions!$C$98:$M$98))))</f>
        <v>-1130.605492</v>
      </c>
      <c r="DQ34" s="49">
        <f t="array" ref="DQ34">-(IF(DQ$2=1,Assumptions!$AF35/12,-(SUMIF($D$2:$EE$2,DQ$2-1,$D34:$EE34)/12)*(1+XLOOKUP(DQ$2,Assumptions!$C$94:$M$94,Assumptions!$C$98:$M$98))))</f>
        <v>-1130.605492</v>
      </c>
      <c r="DR34" s="49">
        <f t="array" ref="DR34">-(IF(DR$2=1,Assumptions!$AF35/12,-(SUMIF($D$2:$EE$2,DR$2-1,$D34:$EE34)/12)*(1+XLOOKUP(DR$2,Assumptions!$C$94:$M$94,Assumptions!$C$98:$M$98))))</f>
        <v>-1130.605492</v>
      </c>
      <c r="DS34" s="49">
        <f t="array" ref="DS34">-(IF(DS$2=1,Assumptions!$AF35/12,-(SUMIF($D$2:$EE$2,DS$2-1,$D34:$EE34)/12)*(1+XLOOKUP(DS$2,Assumptions!$C$94:$M$94,Assumptions!$C$98:$M$98))))</f>
        <v>-1130.605492</v>
      </c>
      <c r="DT34" s="49">
        <f t="array" ref="DT34">-(IF(DT$2=1,Assumptions!$AF35/12,-(SUMIF($D$2:$EE$2,DT$2-1,$D34:$EE34)/12)*(1+XLOOKUP(DT$2,Assumptions!$C$94:$M$94,Assumptions!$C$98:$M$98))))</f>
        <v>-1164.523657</v>
      </c>
      <c r="DU34" s="49">
        <f t="array" ref="DU34">-(IF(DU$2=1,Assumptions!$AF35/12,-(SUMIF($D$2:$EE$2,DU$2-1,$D34:$EE34)/12)*(1+XLOOKUP(DU$2,Assumptions!$C$94:$M$94,Assumptions!$C$98:$M$98))))</f>
        <v>-1164.523657</v>
      </c>
      <c r="DV34" s="49">
        <f t="array" ref="DV34">-(IF(DV$2=1,Assumptions!$AF35/12,-(SUMIF($D$2:$EE$2,DV$2-1,$D34:$EE34)/12)*(1+XLOOKUP(DV$2,Assumptions!$C$94:$M$94,Assumptions!$C$98:$M$98))))</f>
        <v>-1164.523657</v>
      </c>
      <c r="DW34" s="49">
        <f t="array" ref="DW34">-(IF(DW$2=1,Assumptions!$AF35/12,-(SUMIF($D$2:$EE$2,DW$2-1,$D34:$EE34)/12)*(1+XLOOKUP(DW$2,Assumptions!$C$94:$M$94,Assumptions!$C$98:$M$98))))</f>
        <v>-1164.523657</v>
      </c>
      <c r="DX34" s="49">
        <f t="array" ref="DX34">-(IF(DX$2=1,Assumptions!$AF35/12,-(SUMIF($D$2:$EE$2,DX$2-1,$D34:$EE34)/12)*(1+XLOOKUP(DX$2,Assumptions!$C$94:$M$94,Assumptions!$C$98:$M$98))))</f>
        <v>-1164.523657</v>
      </c>
      <c r="DY34" s="49">
        <f t="array" ref="DY34">-(IF(DY$2=1,Assumptions!$AF35/12,-(SUMIF($D$2:$EE$2,DY$2-1,$D34:$EE34)/12)*(1+XLOOKUP(DY$2,Assumptions!$C$94:$M$94,Assumptions!$C$98:$M$98))))</f>
        <v>-1164.523657</v>
      </c>
      <c r="DZ34" s="49">
        <f t="array" ref="DZ34">-(IF(DZ$2=1,Assumptions!$AF35/12,-(SUMIF($D$2:$EE$2,DZ$2-1,$D34:$EE34)/12)*(1+XLOOKUP(DZ$2,Assumptions!$C$94:$M$94,Assumptions!$C$98:$M$98))))</f>
        <v>-1164.523657</v>
      </c>
      <c r="EA34" s="49">
        <f t="array" ref="EA34">-(IF(EA$2=1,Assumptions!$AF35/12,-(SUMIF($D$2:$EE$2,EA$2-1,$D34:$EE34)/12)*(1+XLOOKUP(EA$2,Assumptions!$C$94:$M$94,Assumptions!$C$98:$M$98))))</f>
        <v>-1164.523657</v>
      </c>
      <c r="EB34" s="49">
        <f t="array" ref="EB34">-(IF(EB$2=1,Assumptions!$AF35/12,-(SUMIF($D$2:$EE$2,EB$2-1,$D34:$EE34)/12)*(1+XLOOKUP(EB$2,Assumptions!$C$94:$M$94,Assumptions!$C$98:$M$98))))</f>
        <v>-1164.523657</v>
      </c>
      <c r="EC34" s="49">
        <f t="array" ref="EC34">-(IF(EC$2=1,Assumptions!$AF35/12,-(SUMIF($D$2:$EE$2,EC$2-1,$D34:$EE34)/12)*(1+XLOOKUP(EC$2,Assumptions!$C$94:$M$94,Assumptions!$C$98:$M$98))))</f>
        <v>-1164.523657</v>
      </c>
      <c r="ED34" s="49">
        <f t="array" ref="ED34">-(IF(ED$2=1,Assumptions!$AF35/12,-(SUMIF($D$2:$EE$2,ED$2-1,$D34:$EE34)/12)*(1+XLOOKUP(ED$2,Assumptions!$C$94:$M$94,Assumptions!$C$98:$M$98))))</f>
        <v>-1164.523657</v>
      </c>
      <c r="EE34" s="49">
        <f t="array" ref="EE34">-(IF(EE$2=1,Assumptions!$AF35/12,-(SUMIF($D$2:$EE$2,EE$2-1,$D34:$EE34)/12)*(1+XLOOKUP(EE$2,Assumptions!$C$94:$M$94,Assumptions!$C$98:$M$98))))</f>
        <v>-1164.523657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49">
        <f t="array" ref="D35">-(IF(D$2=1,Assumptions!$AF36/12,-(SUMIF($D$2:$EE$2,D$2-1,$D35:$EE35)/12)*(1+XLOOKUP(D$2,Assumptions!$C$94:$M$94,Assumptions!$C$98:$M$98))))</f>
        <v>-134.5866667</v>
      </c>
      <c r="E35" s="49">
        <f t="array" ref="E35">-(IF(E$2=1,Assumptions!$AF36/12,-(SUMIF($D$2:$EE$2,E$2-1,$D35:$EE35)/12)*(1+XLOOKUP(E$2,Assumptions!$C$94:$M$94,Assumptions!$C$98:$M$98))))</f>
        <v>-134.5866667</v>
      </c>
      <c r="F35" s="49">
        <f t="array" ref="F35">-(IF(F$2=1,Assumptions!$AF36/12,-(SUMIF($D$2:$EE$2,F$2-1,$D35:$EE35)/12)*(1+XLOOKUP(F$2,Assumptions!$C$94:$M$94,Assumptions!$C$98:$M$98))))</f>
        <v>-134.5866667</v>
      </c>
      <c r="G35" s="49">
        <f t="array" ref="G35">-(IF(G$2=1,Assumptions!$AF36/12,-(SUMIF($D$2:$EE$2,G$2-1,$D35:$EE35)/12)*(1+XLOOKUP(G$2,Assumptions!$C$94:$M$94,Assumptions!$C$98:$M$98))))</f>
        <v>-134.5866667</v>
      </c>
      <c r="H35" s="49">
        <f t="array" ref="H35">-(IF(H$2=1,Assumptions!$AF36/12,-(SUMIF($D$2:$EE$2,H$2-1,$D35:$EE35)/12)*(1+XLOOKUP(H$2,Assumptions!$C$94:$M$94,Assumptions!$C$98:$M$98))))</f>
        <v>-134.5866667</v>
      </c>
      <c r="I35" s="49">
        <f t="array" ref="I35">-(IF(I$2=1,Assumptions!$AF36/12,-(SUMIF($D$2:$EE$2,I$2-1,$D35:$EE35)/12)*(1+XLOOKUP(I$2,Assumptions!$C$94:$M$94,Assumptions!$C$98:$M$98))))</f>
        <v>-134.5866667</v>
      </c>
      <c r="J35" s="49">
        <f t="array" ref="J35">-(IF(J$2=1,Assumptions!$AF36/12,-(SUMIF($D$2:$EE$2,J$2-1,$D35:$EE35)/12)*(1+XLOOKUP(J$2,Assumptions!$C$94:$M$94,Assumptions!$C$98:$M$98))))</f>
        <v>-134.5866667</v>
      </c>
      <c r="K35" s="49">
        <f t="array" ref="K35">-(IF(K$2=1,Assumptions!$AF36/12,-(SUMIF($D$2:$EE$2,K$2-1,$D35:$EE35)/12)*(1+XLOOKUP(K$2,Assumptions!$C$94:$M$94,Assumptions!$C$98:$M$98))))</f>
        <v>-134.5866667</v>
      </c>
      <c r="L35" s="49">
        <f t="array" ref="L35">-(IF(L$2=1,Assumptions!$AF36/12,-(SUMIF($D$2:$EE$2,L$2-1,$D35:$EE35)/12)*(1+XLOOKUP(L$2,Assumptions!$C$94:$M$94,Assumptions!$C$98:$M$98))))</f>
        <v>-134.5866667</v>
      </c>
      <c r="M35" s="49">
        <f t="array" ref="M35">-(IF(M$2=1,Assumptions!$AF36/12,-(SUMIF($D$2:$EE$2,M$2-1,$D35:$EE35)/12)*(1+XLOOKUP(M$2,Assumptions!$C$94:$M$94,Assumptions!$C$98:$M$98))))</f>
        <v>-134.5866667</v>
      </c>
      <c r="N35" s="49">
        <f t="array" ref="N35">-(IF(N$2=1,Assumptions!$AF36/12,-(SUMIF($D$2:$EE$2,N$2-1,$D35:$EE35)/12)*(1+XLOOKUP(N$2,Assumptions!$C$94:$M$94,Assumptions!$C$98:$M$98))))</f>
        <v>-134.5866667</v>
      </c>
      <c r="O35" s="49">
        <f t="array" ref="O35">-(IF(O$2=1,Assumptions!$AF36/12,-(SUMIF($D$2:$EE$2,O$2-1,$D35:$EE35)/12)*(1+XLOOKUP(O$2,Assumptions!$C$94:$M$94,Assumptions!$C$98:$M$98))))</f>
        <v>-134.5866667</v>
      </c>
      <c r="P35" s="49">
        <f t="array" ref="P35">-(IF(P$2=1,Assumptions!$AF36/12,-(SUMIF($D$2:$EE$2,P$2-1,$D35:$EE35)/12)*(1+XLOOKUP(P$2,Assumptions!$C$94:$M$94,Assumptions!$C$98:$M$98))))</f>
        <v>-138.6242667</v>
      </c>
      <c r="Q35" s="49">
        <f t="array" ref="Q35">-(IF(Q$2=1,Assumptions!$AF36/12,-(SUMIF($D$2:$EE$2,Q$2-1,$D35:$EE35)/12)*(1+XLOOKUP(Q$2,Assumptions!$C$94:$M$94,Assumptions!$C$98:$M$98))))</f>
        <v>-138.6242667</v>
      </c>
      <c r="R35" s="49">
        <f t="array" ref="R35">-(IF(R$2=1,Assumptions!$AF36/12,-(SUMIF($D$2:$EE$2,R$2-1,$D35:$EE35)/12)*(1+XLOOKUP(R$2,Assumptions!$C$94:$M$94,Assumptions!$C$98:$M$98))))</f>
        <v>-138.6242667</v>
      </c>
      <c r="S35" s="49">
        <f t="array" ref="S35">-(IF(S$2=1,Assumptions!$AF36/12,-(SUMIF($D$2:$EE$2,S$2-1,$D35:$EE35)/12)*(1+XLOOKUP(S$2,Assumptions!$C$94:$M$94,Assumptions!$C$98:$M$98))))</f>
        <v>-138.6242667</v>
      </c>
      <c r="T35" s="49">
        <f t="array" ref="T35">-(IF(T$2=1,Assumptions!$AF36/12,-(SUMIF($D$2:$EE$2,T$2-1,$D35:$EE35)/12)*(1+XLOOKUP(T$2,Assumptions!$C$94:$M$94,Assumptions!$C$98:$M$98))))</f>
        <v>-138.6242667</v>
      </c>
      <c r="U35" s="49">
        <f t="array" ref="U35">-(IF(U$2=1,Assumptions!$AF36/12,-(SUMIF($D$2:$EE$2,U$2-1,$D35:$EE35)/12)*(1+XLOOKUP(U$2,Assumptions!$C$94:$M$94,Assumptions!$C$98:$M$98))))</f>
        <v>-138.6242667</v>
      </c>
      <c r="V35" s="49">
        <f t="array" ref="V35">-(IF(V$2=1,Assumptions!$AF36/12,-(SUMIF($D$2:$EE$2,V$2-1,$D35:$EE35)/12)*(1+XLOOKUP(V$2,Assumptions!$C$94:$M$94,Assumptions!$C$98:$M$98))))</f>
        <v>-138.6242667</v>
      </c>
      <c r="W35" s="49">
        <f t="array" ref="W35">-(IF(W$2=1,Assumptions!$AF36/12,-(SUMIF($D$2:$EE$2,W$2-1,$D35:$EE35)/12)*(1+XLOOKUP(W$2,Assumptions!$C$94:$M$94,Assumptions!$C$98:$M$98))))</f>
        <v>-138.6242667</v>
      </c>
      <c r="X35" s="49">
        <f t="array" ref="X35">-(IF(X$2=1,Assumptions!$AF36/12,-(SUMIF($D$2:$EE$2,X$2-1,$D35:$EE35)/12)*(1+XLOOKUP(X$2,Assumptions!$C$94:$M$94,Assumptions!$C$98:$M$98))))</f>
        <v>-138.6242667</v>
      </c>
      <c r="Y35" s="49">
        <f t="array" ref="Y35">-(IF(Y$2=1,Assumptions!$AF36/12,-(SUMIF($D$2:$EE$2,Y$2-1,$D35:$EE35)/12)*(1+XLOOKUP(Y$2,Assumptions!$C$94:$M$94,Assumptions!$C$98:$M$98))))</f>
        <v>-138.6242667</v>
      </c>
      <c r="Z35" s="49">
        <f t="array" ref="Z35">-(IF(Z$2=1,Assumptions!$AF36/12,-(SUMIF($D$2:$EE$2,Z$2-1,$D35:$EE35)/12)*(1+XLOOKUP(Z$2,Assumptions!$C$94:$M$94,Assumptions!$C$98:$M$98))))</f>
        <v>-138.6242667</v>
      </c>
      <c r="AA35" s="49">
        <f t="array" ref="AA35">-(IF(AA$2=1,Assumptions!$AF36/12,-(SUMIF($D$2:$EE$2,AA$2-1,$D35:$EE35)/12)*(1+XLOOKUP(AA$2,Assumptions!$C$94:$M$94,Assumptions!$C$98:$M$98))))</f>
        <v>-138.6242667</v>
      </c>
      <c r="AB35" s="49">
        <f t="array" ref="AB35">-(IF(AB$2=1,Assumptions!$AF36/12,-(SUMIF($D$2:$EE$2,AB$2-1,$D35:$EE35)/12)*(1+XLOOKUP(AB$2,Assumptions!$C$94:$M$94,Assumptions!$C$98:$M$98))))</f>
        <v>-142.7829947</v>
      </c>
      <c r="AC35" s="49">
        <f t="array" ref="AC35">-(IF(AC$2=1,Assumptions!$AF36/12,-(SUMIF($D$2:$EE$2,AC$2-1,$D35:$EE35)/12)*(1+XLOOKUP(AC$2,Assumptions!$C$94:$M$94,Assumptions!$C$98:$M$98))))</f>
        <v>-142.7829947</v>
      </c>
      <c r="AD35" s="49">
        <f t="array" ref="AD35">-(IF(AD$2=1,Assumptions!$AF36/12,-(SUMIF($D$2:$EE$2,AD$2-1,$D35:$EE35)/12)*(1+XLOOKUP(AD$2,Assumptions!$C$94:$M$94,Assumptions!$C$98:$M$98))))</f>
        <v>-142.7829947</v>
      </c>
      <c r="AE35" s="49">
        <f t="array" ref="AE35">-(IF(AE$2=1,Assumptions!$AF36/12,-(SUMIF($D$2:$EE$2,AE$2-1,$D35:$EE35)/12)*(1+XLOOKUP(AE$2,Assumptions!$C$94:$M$94,Assumptions!$C$98:$M$98))))</f>
        <v>-142.7829947</v>
      </c>
      <c r="AF35" s="49">
        <f t="array" ref="AF35">-(IF(AF$2=1,Assumptions!$AF36/12,-(SUMIF($D$2:$EE$2,AF$2-1,$D35:$EE35)/12)*(1+XLOOKUP(AF$2,Assumptions!$C$94:$M$94,Assumptions!$C$98:$M$98))))</f>
        <v>-142.7829947</v>
      </c>
      <c r="AG35" s="49">
        <f t="array" ref="AG35">-(IF(AG$2=1,Assumptions!$AF36/12,-(SUMIF($D$2:$EE$2,AG$2-1,$D35:$EE35)/12)*(1+XLOOKUP(AG$2,Assumptions!$C$94:$M$94,Assumptions!$C$98:$M$98))))</f>
        <v>-142.7829947</v>
      </c>
      <c r="AH35" s="49">
        <f t="array" ref="AH35">-(IF(AH$2=1,Assumptions!$AF36/12,-(SUMIF($D$2:$EE$2,AH$2-1,$D35:$EE35)/12)*(1+XLOOKUP(AH$2,Assumptions!$C$94:$M$94,Assumptions!$C$98:$M$98))))</f>
        <v>-142.7829947</v>
      </c>
      <c r="AI35" s="49">
        <f t="array" ref="AI35">-(IF(AI$2=1,Assumptions!$AF36/12,-(SUMIF($D$2:$EE$2,AI$2-1,$D35:$EE35)/12)*(1+XLOOKUP(AI$2,Assumptions!$C$94:$M$94,Assumptions!$C$98:$M$98))))</f>
        <v>-142.7829947</v>
      </c>
      <c r="AJ35" s="49">
        <f t="array" ref="AJ35">-(IF(AJ$2=1,Assumptions!$AF36/12,-(SUMIF($D$2:$EE$2,AJ$2-1,$D35:$EE35)/12)*(1+XLOOKUP(AJ$2,Assumptions!$C$94:$M$94,Assumptions!$C$98:$M$98))))</f>
        <v>-142.7829947</v>
      </c>
      <c r="AK35" s="49">
        <f t="array" ref="AK35">-(IF(AK$2=1,Assumptions!$AF36/12,-(SUMIF($D$2:$EE$2,AK$2-1,$D35:$EE35)/12)*(1+XLOOKUP(AK$2,Assumptions!$C$94:$M$94,Assumptions!$C$98:$M$98))))</f>
        <v>-142.7829947</v>
      </c>
      <c r="AL35" s="49">
        <f t="array" ref="AL35">-(IF(AL$2=1,Assumptions!$AF36/12,-(SUMIF($D$2:$EE$2,AL$2-1,$D35:$EE35)/12)*(1+XLOOKUP(AL$2,Assumptions!$C$94:$M$94,Assumptions!$C$98:$M$98))))</f>
        <v>-142.7829947</v>
      </c>
      <c r="AM35" s="49">
        <f t="array" ref="AM35">-(IF(AM$2=1,Assumptions!$AF36/12,-(SUMIF($D$2:$EE$2,AM$2-1,$D35:$EE35)/12)*(1+XLOOKUP(AM$2,Assumptions!$C$94:$M$94,Assumptions!$C$98:$M$98))))</f>
        <v>-142.7829947</v>
      </c>
      <c r="AN35" s="49">
        <f t="array" ref="AN35">-(IF(AN$2=1,Assumptions!$AF36/12,-(SUMIF($D$2:$EE$2,AN$2-1,$D35:$EE35)/12)*(1+XLOOKUP(AN$2,Assumptions!$C$94:$M$94,Assumptions!$C$98:$M$98))))</f>
        <v>-147.0664845</v>
      </c>
      <c r="AO35" s="49">
        <f t="array" ref="AO35">-(IF(AO$2=1,Assumptions!$AF36/12,-(SUMIF($D$2:$EE$2,AO$2-1,$D35:$EE35)/12)*(1+XLOOKUP(AO$2,Assumptions!$C$94:$M$94,Assumptions!$C$98:$M$98))))</f>
        <v>-147.0664845</v>
      </c>
      <c r="AP35" s="49">
        <f t="array" ref="AP35">-(IF(AP$2=1,Assumptions!$AF36/12,-(SUMIF($D$2:$EE$2,AP$2-1,$D35:$EE35)/12)*(1+XLOOKUP(AP$2,Assumptions!$C$94:$M$94,Assumptions!$C$98:$M$98))))</f>
        <v>-147.0664845</v>
      </c>
      <c r="AQ35" s="49">
        <f t="array" ref="AQ35">-(IF(AQ$2=1,Assumptions!$AF36/12,-(SUMIF($D$2:$EE$2,AQ$2-1,$D35:$EE35)/12)*(1+XLOOKUP(AQ$2,Assumptions!$C$94:$M$94,Assumptions!$C$98:$M$98))))</f>
        <v>-147.0664845</v>
      </c>
      <c r="AR35" s="49">
        <f t="array" ref="AR35">-(IF(AR$2=1,Assumptions!$AF36/12,-(SUMIF($D$2:$EE$2,AR$2-1,$D35:$EE35)/12)*(1+XLOOKUP(AR$2,Assumptions!$C$94:$M$94,Assumptions!$C$98:$M$98))))</f>
        <v>-147.0664845</v>
      </c>
      <c r="AS35" s="49">
        <f t="array" ref="AS35">-(IF(AS$2=1,Assumptions!$AF36/12,-(SUMIF($D$2:$EE$2,AS$2-1,$D35:$EE35)/12)*(1+XLOOKUP(AS$2,Assumptions!$C$94:$M$94,Assumptions!$C$98:$M$98))))</f>
        <v>-147.0664845</v>
      </c>
      <c r="AT35" s="49">
        <f t="array" ref="AT35">-(IF(AT$2=1,Assumptions!$AF36/12,-(SUMIF($D$2:$EE$2,AT$2-1,$D35:$EE35)/12)*(1+XLOOKUP(AT$2,Assumptions!$C$94:$M$94,Assumptions!$C$98:$M$98))))</f>
        <v>-147.0664845</v>
      </c>
      <c r="AU35" s="49">
        <f t="array" ref="AU35">-(IF(AU$2=1,Assumptions!$AF36/12,-(SUMIF($D$2:$EE$2,AU$2-1,$D35:$EE35)/12)*(1+XLOOKUP(AU$2,Assumptions!$C$94:$M$94,Assumptions!$C$98:$M$98))))</f>
        <v>-147.0664845</v>
      </c>
      <c r="AV35" s="49">
        <f t="array" ref="AV35">-(IF(AV$2=1,Assumptions!$AF36/12,-(SUMIF($D$2:$EE$2,AV$2-1,$D35:$EE35)/12)*(1+XLOOKUP(AV$2,Assumptions!$C$94:$M$94,Assumptions!$C$98:$M$98))))</f>
        <v>-147.0664845</v>
      </c>
      <c r="AW35" s="49">
        <f t="array" ref="AW35">-(IF(AW$2=1,Assumptions!$AF36/12,-(SUMIF($D$2:$EE$2,AW$2-1,$D35:$EE35)/12)*(1+XLOOKUP(AW$2,Assumptions!$C$94:$M$94,Assumptions!$C$98:$M$98))))</f>
        <v>-147.0664845</v>
      </c>
      <c r="AX35" s="49">
        <f t="array" ref="AX35">-(IF(AX$2=1,Assumptions!$AF36/12,-(SUMIF($D$2:$EE$2,AX$2-1,$D35:$EE35)/12)*(1+XLOOKUP(AX$2,Assumptions!$C$94:$M$94,Assumptions!$C$98:$M$98))))</f>
        <v>-147.0664845</v>
      </c>
      <c r="AY35" s="49">
        <f t="array" ref="AY35">-(IF(AY$2=1,Assumptions!$AF36/12,-(SUMIF($D$2:$EE$2,AY$2-1,$D35:$EE35)/12)*(1+XLOOKUP(AY$2,Assumptions!$C$94:$M$94,Assumptions!$C$98:$M$98))))</f>
        <v>-147.0664845</v>
      </c>
      <c r="AZ35" s="49">
        <f t="array" ref="AZ35">-(IF(AZ$2=1,Assumptions!$AF36/12,-(SUMIF($D$2:$EE$2,AZ$2-1,$D35:$EE35)/12)*(1+XLOOKUP(AZ$2,Assumptions!$C$94:$M$94,Assumptions!$C$98:$M$98))))</f>
        <v>-151.478479</v>
      </c>
      <c r="BA35" s="49">
        <f t="array" ref="BA35">-(IF(BA$2=1,Assumptions!$AF36/12,-(SUMIF($D$2:$EE$2,BA$2-1,$D35:$EE35)/12)*(1+XLOOKUP(BA$2,Assumptions!$C$94:$M$94,Assumptions!$C$98:$M$98))))</f>
        <v>-151.478479</v>
      </c>
      <c r="BB35" s="49">
        <f t="array" ref="BB35">-(IF(BB$2=1,Assumptions!$AF36/12,-(SUMIF($D$2:$EE$2,BB$2-1,$D35:$EE35)/12)*(1+XLOOKUP(BB$2,Assumptions!$C$94:$M$94,Assumptions!$C$98:$M$98))))</f>
        <v>-151.478479</v>
      </c>
      <c r="BC35" s="49">
        <f t="array" ref="BC35">-(IF(BC$2=1,Assumptions!$AF36/12,-(SUMIF($D$2:$EE$2,BC$2-1,$D35:$EE35)/12)*(1+XLOOKUP(BC$2,Assumptions!$C$94:$M$94,Assumptions!$C$98:$M$98))))</f>
        <v>-151.478479</v>
      </c>
      <c r="BD35" s="49">
        <f t="array" ref="BD35">-(IF(BD$2=1,Assumptions!$AF36/12,-(SUMIF($D$2:$EE$2,BD$2-1,$D35:$EE35)/12)*(1+XLOOKUP(BD$2,Assumptions!$C$94:$M$94,Assumptions!$C$98:$M$98))))</f>
        <v>-151.478479</v>
      </c>
      <c r="BE35" s="49">
        <f t="array" ref="BE35">-(IF(BE$2=1,Assumptions!$AF36/12,-(SUMIF($D$2:$EE$2,BE$2-1,$D35:$EE35)/12)*(1+XLOOKUP(BE$2,Assumptions!$C$94:$M$94,Assumptions!$C$98:$M$98))))</f>
        <v>-151.478479</v>
      </c>
      <c r="BF35" s="49">
        <f t="array" ref="BF35">-(IF(BF$2=1,Assumptions!$AF36/12,-(SUMIF($D$2:$EE$2,BF$2-1,$D35:$EE35)/12)*(1+XLOOKUP(BF$2,Assumptions!$C$94:$M$94,Assumptions!$C$98:$M$98))))</f>
        <v>-151.478479</v>
      </c>
      <c r="BG35" s="49">
        <f t="array" ref="BG35">-(IF(BG$2=1,Assumptions!$AF36/12,-(SUMIF($D$2:$EE$2,BG$2-1,$D35:$EE35)/12)*(1+XLOOKUP(BG$2,Assumptions!$C$94:$M$94,Assumptions!$C$98:$M$98))))</f>
        <v>-151.478479</v>
      </c>
      <c r="BH35" s="49">
        <f t="array" ref="BH35">-(IF(BH$2=1,Assumptions!$AF36/12,-(SUMIF($D$2:$EE$2,BH$2-1,$D35:$EE35)/12)*(1+XLOOKUP(BH$2,Assumptions!$C$94:$M$94,Assumptions!$C$98:$M$98))))</f>
        <v>-151.478479</v>
      </c>
      <c r="BI35" s="49">
        <f t="array" ref="BI35">-(IF(BI$2=1,Assumptions!$AF36/12,-(SUMIF($D$2:$EE$2,BI$2-1,$D35:$EE35)/12)*(1+XLOOKUP(BI$2,Assumptions!$C$94:$M$94,Assumptions!$C$98:$M$98))))</f>
        <v>-151.478479</v>
      </c>
      <c r="BJ35" s="49">
        <f t="array" ref="BJ35">-(IF(BJ$2=1,Assumptions!$AF36/12,-(SUMIF($D$2:$EE$2,BJ$2-1,$D35:$EE35)/12)*(1+XLOOKUP(BJ$2,Assumptions!$C$94:$M$94,Assumptions!$C$98:$M$98))))</f>
        <v>-151.478479</v>
      </c>
      <c r="BK35" s="49">
        <f t="array" ref="BK35">-(IF(BK$2=1,Assumptions!$AF36/12,-(SUMIF($D$2:$EE$2,BK$2-1,$D35:$EE35)/12)*(1+XLOOKUP(BK$2,Assumptions!$C$94:$M$94,Assumptions!$C$98:$M$98))))</f>
        <v>-151.478479</v>
      </c>
      <c r="BL35" s="49">
        <f t="array" ref="BL35">-(IF(BL$2=1,Assumptions!$AF36/12,-(SUMIF($D$2:$EE$2,BL$2-1,$D35:$EE35)/12)*(1+XLOOKUP(BL$2,Assumptions!$C$94:$M$94,Assumptions!$C$98:$M$98))))</f>
        <v>-156.0228334</v>
      </c>
      <c r="BM35" s="49">
        <f t="array" ref="BM35">-(IF(BM$2=1,Assumptions!$AF36/12,-(SUMIF($D$2:$EE$2,BM$2-1,$D35:$EE35)/12)*(1+XLOOKUP(BM$2,Assumptions!$C$94:$M$94,Assumptions!$C$98:$M$98))))</f>
        <v>-156.0228334</v>
      </c>
      <c r="BN35" s="49">
        <f t="array" ref="BN35">-(IF(BN$2=1,Assumptions!$AF36/12,-(SUMIF($D$2:$EE$2,BN$2-1,$D35:$EE35)/12)*(1+XLOOKUP(BN$2,Assumptions!$C$94:$M$94,Assumptions!$C$98:$M$98))))</f>
        <v>-156.0228334</v>
      </c>
      <c r="BO35" s="49">
        <f t="array" ref="BO35">-(IF(BO$2=1,Assumptions!$AF36/12,-(SUMIF($D$2:$EE$2,BO$2-1,$D35:$EE35)/12)*(1+XLOOKUP(BO$2,Assumptions!$C$94:$M$94,Assumptions!$C$98:$M$98))))</f>
        <v>-156.0228334</v>
      </c>
      <c r="BP35" s="49">
        <f t="array" ref="BP35">-(IF(BP$2=1,Assumptions!$AF36/12,-(SUMIF($D$2:$EE$2,BP$2-1,$D35:$EE35)/12)*(1+XLOOKUP(BP$2,Assumptions!$C$94:$M$94,Assumptions!$C$98:$M$98))))</f>
        <v>-156.0228334</v>
      </c>
      <c r="BQ35" s="49">
        <f t="array" ref="BQ35">-(IF(BQ$2=1,Assumptions!$AF36/12,-(SUMIF($D$2:$EE$2,BQ$2-1,$D35:$EE35)/12)*(1+XLOOKUP(BQ$2,Assumptions!$C$94:$M$94,Assumptions!$C$98:$M$98))))</f>
        <v>-156.0228334</v>
      </c>
      <c r="BR35" s="49">
        <f t="array" ref="BR35">-(IF(BR$2=1,Assumptions!$AF36/12,-(SUMIF($D$2:$EE$2,BR$2-1,$D35:$EE35)/12)*(1+XLOOKUP(BR$2,Assumptions!$C$94:$M$94,Assumptions!$C$98:$M$98))))</f>
        <v>-156.0228334</v>
      </c>
      <c r="BS35" s="49">
        <f t="array" ref="BS35">-(IF(BS$2=1,Assumptions!$AF36/12,-(SUMIF($D$2:$EE$2,BS$2-1,$D35:$EE35)/12)*(1+XLOOKUP(BS$2,Assumptions!$C$94:$M$94,Assumptions!$C$98:$M$98))))</f>
        <v>-156.0228334</v>
      </c>
      <c r="BT35" s="49">
        <f t="array" ref="BT35">-(IF(BT$2=1,Assumptions!$AF36/12,-(SUMIF($D$2:$EE$2,BT$2-1,$D35:$EE35)/12)*(1+XLOOKUP(BT$2,Assumptions!$C$94:$M$94,Assumptions!$C$98:$M$98))))</f>
        <v>-156.0228334</v>
      </c>
      <c r="BU35" s="49">
        <f t="array" ref="BU35">-(IF(BU$2=1,Assumptions!$AF36/12,-(SUMIF($D$2:$EE$2,BU$2-1,$D35:$EE35)/12)*(1+XLOOKUP(BU$2,Assumptions!$C$94:$M$94,Assumptions!$C$98:$M$98))))</f>
        <v>-156.0228334</v>
      </c>
      <c r="BV35" s="49">
        <f t="array" ref="BV35">-(IF(BV$2=1,Assumptions!$AF36/12,-(SUMIF($D$2:$EE$2,BV$2-1,$D35:$EE35)/12)*(1+XLOOKUP(BV$2,Assumptions!$C$94:$M$94,Assumptions!$C$98:$M$98))))</f>
        <v>-156.0228334</v>
      </c>
      <c r="BW35" s="49">
        <f t="array" ref="BW35">-(IF(BW$2=1,Assumptions!$AF36/12,-(SUMIF($D$2:$EE$2,BW$2-1,$D35:$EE35)/12)*(1+XLOOKUP(BW$2,Assumptions!$C$94:$M$94,Assumptions!$C$98:$M$98))))</f>
        <v>-156.0228334</v>
      </c>
      <c r="BX35" s="49">
        <f t="array" ref="BX35">-(IF(BX$2=1,Assumptions!$AF36/12,-(SUMIF($D$2:$EE$2,BX$2-1,$D35:$EE35)/12)*(1+XLOOKUP(BX$2,Assumptions!$C$94:$M$94,Assumptions!$C$98:$M$98))))</f>
        <v>-160.7035184</v>
      </c>
      <c r="BY35" s="49">
        <f t="array" ref="BY35">-(IF(BY$2=1,Assumptions!$AF36/12,-(SUMIF($D$2:$EE$2,BY$2-1,$D35:$EE35)/12)*(1+XLOOKUP(BY$2,Assumptions!$C$94:$M$94,Assumptions!$C$98:$M$98))))</f>
        <v>-160.7035184</v>
      </c>
      <c r="BZ35" s="49">
        <f t="array" ref="BZ35">-(IF(BZ$2=1,Assumptions!$AF36/12,-(SUMIF($D$2:$EE$2,BZ$2-1,$D35:$EE35)/12)*(1+XLOOKUP(BZ$2,Assumptions!$C$94:$M$94,Assumptions!$C$98:$M$98))))</f>
        <v>-160.7035184</v>
      </c>
      <c r="CA35" s="49">
        <f t="array" ref="CA35">-(IF(CA$2=1,Assumptions!$AF36/12,-(SUMIF($D$2:$EE$2,CA$2-1,$D35:$EE35)/12)*(1+XLOOKUP(CA$2,Assumptions!$C$94:$M$94,Assumptions!$C$98:$M$98))))</f>
        <v>-160.7035184</v>
      </c>
      <c r="CB35" s="49">
        <f t="array" ref="CB35">-(IF(CB$2=1,Assumptions!$AF36/12,-(SUMIF($D$2:$EE$2,CB$2-1,$D35:$EE35)/12)*(1+XLOOKUP(CB$2,Assumptions!$C$94:$M$94,Assumptions!$C$98:$M$98))))</f>
        <v>-160.7035184</v>
      </c>
      <c r="CC35" s="49">
        <f t="array" ref="CC35">-(IF(CC$2=1,Assumptions!$AF36/12,-(SUMIF($D$2:$EE$2,CC$2-1,$D35:$EE35)/12)*(1+XLOOKUP(CC$2,Assumptions!$C$94:$M$94,Assumptions!$C$98:$M$98))))</f>
        <v>-160.7035184</v>
      </c>
      <c r="CD35" s="49">
        <f t="array" ref="CD35">-(IF(CD$2=1,Assumptions!$AF36/12,-(SUMIF($D$2:$EE$2,CD$2-1,$D35:$EE35)/12)*(1+XLOOKUP(CD$2,Assumptions!$C$94:$M$94,Assumptions!$C$98:$M$98))))</f>
        <v>-160.7035184</v>
      </c>
      <c r="CE35" s="49">
        <f t="array" ref="CE35">-(IF(CE$2=1,Assumptions!$AF36/12,-(SUMIF($D$2:$EE$2,CE$2-1,$D35:$EE35)/12)*(1+XLOOKUP(CE$2,Assumptions!$C$94:$M$94,Assumptions!$C$98:$M$98))))</f>
        <v>-160.7035184</v>
      </c>
      <c r="CF35" s="49">
        <f t="array" ref="CF35">-(IF(CF$2=1,Assumptions!$AF36/12,-(SUMIF($D$2:$EE$2,CF$2-1,$D35:$EE35)/12)*(1+XLOOKUP(CF$2,Assumptions!$C$94:$M$94,Assumptions!$C$98:$M$98))))</f>
        <v>-160.7035184</v>
      </c>
      <c r="CG35" s="49">
        <f t="array" ref="CG35">-(IF(CG$2=1,Assumptions!$AF36/12,-(SUMIF($D$2:$EE$2,CG$2-1,$D35:$EE35)/12)*(1+XLOOKUP(CG$2,Assumptions!$C$94:$M$94,Assumptions!$C$98:$M$98))))</f>
        <v>-160.7035184</v>
      </c>
      <c r="CH35" s="49">
        <f t="array" ref="CH35">-(IF(CH$2=1,Assumptions!$AF36/12,-(SUMIF($D$2:$EE$2,CH$2-1,$D35:$EE35)/12)*(1+XLOOKUP(CH$2,Assumptions!$C$94:$M$94,Assumptions!$C$98:$M$98))))</f>
        <v>-160.7035184</v>
      </c>
      <c r="CI35" s="49">
        <f t="array" ref="CI35">-(IF(CI$2=1,Assumptions!$AF36/12,-(SUMIF($D$2:$EE$2,CI$2-1,$D35:$EE35)/12)*(1+XLOOKUP(CI$2,Assumptions!$C$94:$M$94,Assumptions!$C$98:$M$98))))</f>
        <v>-160.7035184</v>
      </c>
      <c r="CJ35" s="49">
        <f t="array" ref="CJ35">-(IF(CJ$2=1,Assumptions!$AF36/12,-(SUMIF($D$2:$EE$2,CJ$2-1,$D35:$EE35)/12)*(1+XLOOKUP(CJ$2,Assumptions!$C$94:$M$94,Assumptions!$C$98:$M$98))))</f>
        <v>-165.524624</v>
      </c>
      <c r="CK35" s="49">
        <f t="array" ref="CK35">-(IF(CK$2=1,Assumptions!$AF36/12,-(SUMIF($D$2:$EE$2,CK$2-1,$D35:$EE35)/12)*(1+XLOOKUP(CK$2,Assumptions!$C$94:$M$94,Assumptions!$C$98:$M$98))))</f>
        <v>-165.524624</v>
      </c>
      <c r="CL35" s="49">
        <f t="array" ref="CL35">-(IF(CL$2=1,Assumptions!$AF36/12,-(SUMIF($D$2:$EE$2,CL$2-1,$D35:$EE35)/12)*(1+XLOOKUP(CL$2,Assumptions!$C$94:$M$94,Assumptions!$C$98:$M$98))))</f>
        <v>-165.524624</v>
      </c>
      <c r="CM35" s="49">
        <f t="array" ref="CM35">-(IF(CM$2=1,Assumptions!$AF36/12,-(SUMIF($D$2:$EE$2,CM$2-1,$D35:$EE35)/12)*(1+XLOOKUP(CM$2,Assumptions!$C$94:$M$94,Assumptions!$C$98:$M$98))))</f>
        <v>-165.524624</v>
      </c>
      <c r="CN35" s="49">
        <f t="array" ref="CN35">-(IF(CN$2=1,Assumptions!$AF36/12,-(SUMIF($D$2:$EE$2,CN$2-1,$D35:$EE35)/12)*(1+XLOOKUP(CN$2,Assumptions!$C$94:$M$94,Assumptions!$C$98:$M$98))))</f>
        <v>-165.524624</v>
      </c>
      <c r="CO35" s="49">
        <f t="array" ref="CO35">-(IF(CO$2=1,Assumptions!$AF36/12,-(SUMIF($D$2:$EE$2,CO$2-1,$D35:$EE35)/12)*(1+XLOOKUP(CO$2,Assumptions!$C$94:$M$94,Assumptions!$C$98:$M$98))))</f>
        <v>-165.524624</v>
      </c>
      <c r="CP35" s="49">
        <f t="array" ref="CP35">-(IF(CP$2=1,Assumptions!$AF36/12,-(SUMIF($D$2:$EE$2,CP$2-1,$D35:$EE35)/12)*(1+XLOOKUP(CP$2,Assumptions!$C$94:$M$94,Assumptions!$C$98:$M$98))))</f>
        <v>-165.524624</v>
      </c>
      <c r="CQ35" s="49">
        <f t="array" ref="CQ35">-(IF(CQ$2=1,Assumptions!$AF36/12,-(SUMIF($D$2:$EE$2,CQ$2-1,$D35:$EE35)/12)*(1+XLOOKUP(CQ$2,Assumptions!$C$94:$M$94,Assumptions!$C$98:$M$98))))</f>
        <v>-165.524624</v>
      </c>
      <c r="CR35" s="49">
        <f t="array" ref="CR35">-(IF(CR$2=1,Assumptions!$AF36/12,-(SUMIF($D$2:$EE$2,CR$2-1,$D35:$EE35)/12)*(1+XLOOKUP(CR$2,Assumptions!$C$94:$M$94,Assumptions!$C$98:$M$98))))</f>
        <v>-165.524624</v>
      </c>
      <c r="CS35" s="49">
        <f t="array" ref="CS35">-(IF(CS$2=1,Assumptions!$AF36/12,-(SUMIF($D$2:$EE$2,CS$2-1,$D35:$EE35)/12)*(1+XLOOKUP(CS$2,Assumptions!$C$94:$M$94,Assumptions!$C$98:$M$98))))</f>
        <v>-165.524624</v>
      </c>
      <c r="CT35" s="49">
        <f t="array" ref="CT35">-(IF(CT$2=1,Assumptions!$AF36/12,-(SUMIF($D$2:$EE$2,CT$2-1,$D35:$EE35)/12)*(1+XLOOKUP(CT$2,Assumptions!$C$94:$M$94,Assumptions!$C$98:$M$98))))</f>
        <v>-165.524624</v>
      </c>
      <c r="CU35" s="49">
        <f t="array" ref="CU35">-(IF(CU$2=1,Assumptions!$AF36/12,-(SUMIF($D$2:$EE$2,CU$2-1,$D35:$EE35)/12)*(1+XLOOKUP(CU$2,Assumptions!$C$94:$M$94,Assumptions!$C$98:$M$98))))</f>
        <v>-165.524624</v>
      </c>
      <c r="CV35" s="49">
        <f t="array" ref="CV35">-(IF(CV$2=1,Assumptions!$AF36/12,-(SUMIF($D$2:$EE$2,CV$2-1,$D35:$EE35)/12)*(1+XLOOKUP(CV$2,Assumptions!$C$94:$M$94,Assumptions!$C$98:$M$98))))</f>
        <v>-170.4903627</v>
      </c>
      <c r="CW35" s="49">
        <f t="array" ref="CW35">-(IF(CW$2=1,Assumptions!$AF36/12,-(SUMIF($D$2:$EE$2,CW$2-1,$D35:$EE35)/12)*(1+XLOOKUP(CW$2,Assumptions!$C$94:$M$94,Assumptions!$C$98:$M$98))))</f>
        <v>-170.4903627</v>
      </c>
      <c r="CX35" s="49">
        <f t="array" ref="CX35">-(IF(CX$2=1,Assumptions!$AF36/12,-(SUMIF($D$2:$EE$2,CX$2-1,$D35:$EE35)/12)*(1+XLOOKUP(CX$2,Assumptions!$C$94:$M$94,Assumptions!$C$98:$M$98))))</f>
        <v>-170.4903627</v>
      </c>
      <c r="CY35" s="49">
        <f t="array" ref="CY35">-(IF(CY$2=1,Assumptions!$AF36/12,-(SUMIF($D$2:$EE$2,CY$2-1,$D35:$EE35)/12)*(1+XLOOKUP(CY$2,Assumptions!$C$94:$M$94,Assumptions!$C$98:$M$98))))</f>
        <v>-170.4903627</v>
      </c>
      <c r="CZ35" s="49">
        <f t="array" ref="CZ35">-(IF(CZ$2=1,Assumptions!$AF36/12,-(SUMIF($D$2:$EE$2,CZ$2-1,$D35:$EE35)/12)*(1+XLOOKUP(CZ$2,Assumptions!$C$94:$M$94,Assumptions!$C$98:$M$98))))</f>
        <v>-170.4903627</v>
      </c>
      <c r="DA35" s="49">
        <f t="array" ref="DA35">-(IF(DA$2=1,Assumptions!$AF36/12,-(SUMIF($D$2:$EE$2,DA$2-1,$D35:$EE35)/12)*(1+XLOOKUP(DA$2,Assumptions!$C$94:$M$94,Assumptions!$C$98:$M$98))))</f>
        <v>-170.4903627</v>
      </c>
      <c r="DB35" s="49">
        <f t="array" ref="DB35">-(IF(DB$2=1,Assumptions!$AF36/12,-(SUMIF($D$2:$EE$2,DB$2-1,$D35:$EE35)/12)*(1+XLOOKUP(DB$2,Assumptions!$C$94:$M$94,Assumptions!$C$98:$M$98))))</f>
        <v>-170.4903627</v>
      </c>
      <c r="DC35" s="49">
        <f t="array" ref="DC35">-(IF(DC$2=1,Assumptions!$AF36/12,-(SUMIF($D$2:$EE$2,DC$2-1,$D35:$EE35)/12)*(1+XLOOKUP(DC$2,Assumptions!$C$94:$M$94,Assumptions!$C$98:$M$98))))</f>
        <v>-170.4903627</v>
      </c>
      <c r="DD35" s="49">
        <f t="array" ref="DD35">-(IF(DD$2=1,Assumptions!$AF36/12,-(SUMIF($D$2:$EE$2,DD$2-1,$D35:$EE35)/12)*(1+XLOOKUP(DD$2,Assumptions!$C$94:$M$94,Assumptions!$C$98:$M$98))))</f>
        <v>-170.4903627</v>
      </c>
      <c r="DE35" s="49">
        <f t="array" ref="DE35">-(IF(DE$2=1,Assumptions!$AF36/12,-(SUMIF($D$2:$EE$2,DE$2-1,$D35:$EE35)/12)*(1+XLOOKUP(DE$2,Assumptions!$C$94:$M$94,Assumptions!$C$98:$M$98))))</f>
        <v>-170.4903627</v>
      </c>
      <c r="DF35" s="49">
        <f t="array" ref="DF35">-(IF(DF$2=1,Assumptions!$AF36/12,-(SUMIF($D$2:$EE$2,DF$2-1,$D35:$EE35)/12)*(1+XLOOKUP(DF$2,Assumptions!$C$94:$M$94,Assumptions!$C$98:$M$98))))</f>
        <v>-170.4903627</v>
      </c>
      <c r="DG35" s="49">
        <f t="array" ref="DG35">-(IF(DG$2=1,Assumptions!$AF36/12,-(SUMIF($D$2:$EE$2,DG$2-1,$D35:$EE35)/12)*(1+XLOOKUP(DG$2,Assumptions!$C$94:$M$94,Assumptions!$C$98:$M$98))))</f>
        <v>-170.4903627</v>
      </c>
      <c r="DH35" s="49">
        <f t="array" ref="DH35">-(IF(DH$2=1,Assumptions!$AF36/12,-(SUMIF($D$2:$EE$2,DH$2-1,$D35:$EE35)/12)*(1+XLOOKUP(DH$2,Assumptions!$C$94:$M$94,Assumptions!$C$98:$M$98))))</f>
        <v>-175.6050736</v>
      </c>
      <c r="DI35" s="49">
        <f t="array" ref="DI35">-(IF(DI$2=1,Assumptions!$AF36/12,-(SUMIF($D$2:$EE$2,DI$2-1,$D35:$EE35)/12)*(1+XLOOKUP(DI$2,Assumptions!$C$94:$M$94,Assumptions!$C$98:$M$98))))</f>
        <v>-175.6050736</v>
      </c>
      <c r="DJ35" s="49">
        <f t="array" ref="DJ35">-(IF(DJ$2=1,Assumptions!$AF36/12,-(SUMIF($D$2:$EE$2,DJ$2-1,$D35:$EE35)/12)*(1+XLOOKUP(DJ$2,Assumptions!$C$94:$M$94,Assumptions!$C$98:$M$98))))</f>
        <v>-175.6050736</v>
      </c>
      <c r="DK35" s="49">
        <f t="array" ref="DK35">-(IF(DK$2=1,Assumptions!$AF36/12,-(SUMIF($D$2:$EE$2,DK$2-1,$D35:$EE35)/12)*(1+XLOOKUP(DK$2,Assumptions!$C$94:$M$94,Assumptions!$C$98:$M$98))))</f>
        <v>-175.6050736</v>
      </c>
      <c r="DL35" s="49">
        <f t="array" ref="DL35">-(IF(DL$2=1,Assumptions!$AF36/12,-(SUMIF($D$2:$EE$2,DL$2-1,$D35:$EE35)/12)*(1+XLOOKUP(DL$2,Assumptions!$C$94:$M$94,Assumptions!$C$98:$M$98))))</f>
        <v>-175.6050736</v>
      </c>
      <c r="DM35" s="49">
        <f t="array" ref="DM35">-(IF(DM$2=1,Assumptions!$AF36/12,-(SUMIF($D$2:$EE$2,DM$2-1,$D35:$EE35)/12)*(1+XLOOKUP(DM$2,Assumptions!$C$94:$M$94,Assumptions!$C$98:$M$98))))</f>
        <v>-175.6050736</v>
      </c>
      <c r="DN35" s="49">
        <f t="array" ref="DN35">-(IF(DN$2=1,Assumptions!$AF36/12,-(SUMIF($D$2:$EE$2,DN$2-1,$D35:$EE35)/12)*(1+XLOOKUP(DN$2,Assumptions!$C$94:$M$94,Assumptions!$C$98:$M$98))))</f>
        <v>-175.6050736</v>
      </c>
      <c r="DO35" s="49">
        <f t="array" ref="DO35">-(IF(DO$2=1,Assumptions!$AF36/12,-(SUMIF($D$2:$EE$2,DO$2-1,$D35:$EE35)/12)*(1+XLOOKUP(DO$2,Assumptions!$C$94:$M$94,Assumptions!$C$98:$M$98))))</f>
        <v>-175.6050736</v>
      </c>
      <c r="DP35" s="49">
        <f t="array" ref="DP35">-(IF(DP$2=1,Assumptions!$AF36/12,-(SUMIF($D$2:$EE$2,DP$2-1,$D35:$EE35)/12)*(1+XLOOKUP(DP$2,Assumptions!$C$94:$M$94,Assumptions!$C$98:$M$98))))</f>
        <v>-175.6050736</v>
      </c>
      <c r="DQ35" s="49">
        <f t="array" ref="DQ35">-(IF(DQ$2=1,Assumptions!$AF36/12,-(SUMIF($D$2:$EE$2,DQ$2-1,$D35:$EE35)/12)*(1+XLOOKUP(DQ$2,Assumptions!$C$94:$M$94,Assumptions!$C$98:$M$98))))</f>
        <v>-175.6050736</v>
      </c>
      <c r="DR35" s="49">
        <f t="array" ref="DR35">-(IF(DR$2=1,Assumptions!$AF36/12,-(SUMIF($D$2:$EE$2,DR$2-1,$D35:$EE35)/12)*(1+XLOOKUP(DR$2,Assumptions!$C$94:$M$94,Assumptions!$C$98:$M$98))))</f>
        <v>-175.6050736</v>
      </c>
      <c r="DS35" s="49">
        <f t="array" ref="DS35">-(IF(DS$2=1,Assumptions!$AF36/12,-(SUMIF($D$2:$EE$2,DS$2-1,$D35:$EE35)/12)*(1+XLOOKUP(DS$2,Assumptions!$C$94:$M$94,Assumptions!$C$98:$M$98))))</f>
        <v>-175.6050736</v>
      </c>
      <c r="DT35" s="49">
        <f t="array" ref="DT35">-(IF(DT$2=1,Assumptions!$AF36/12,-(SUMIF($D$2:$EE$2,DT$2-1,$D35:$EE35)/12)*(1+XLOOKUP(DT$2,Assumptions!$C$94:$M$94,Assumptions!$C$98:$M$98))))</f>
        <v>-180.8732258</v>
      </c>
      <c r="DU35" s="49">
        <f t="array" ref="DU35">-(IF(DU$2=1,Assumptions!$AF36/12,-(SUMIF($D$2:$EE$2,DU$2-1,$D35:$EE35)/12)*(1+XLOOKUP(DU$2,Assumptions!$C$94:$M$94,Assumptions!$C$98:$M$98))))</f>
        <v>-180.8732258</v>
      </c>
      <c r="DV35" s="49">
        <f t="array" ref="DV35">-(IF(DV$2=1,Assumptions!$AF36/12,-(SUMIF($D$2:$EE$2,DV$2-1,$D35:$EE35)/12)*(1+XLOOKUP(DV$2,Assumptions!$C$94:$M$94,Assumptions!$C$98:$M$98))))</f>
        <v>-180.8732258</v>
      </c>
      <c r="DW35" s="49">
        <f t="array" ref="DW35">-(IF(DW$2=1,Assumptions!$AF36/12,-(SUMIF($D$2:$EE$2,DW$2-1,$D35:$EE35)/12)*(1+XLOOKUP(DW$2,Assumptions!$C$94:$M$94,Assumptions!$C$98:$M$98))))</f>
        <v>-180.8732258</v>
      </c>
      <c r="DX35" s="49">
        <f t="array" ref="DX35">-(IF(DX$2=1,Assumptions!$AF36/12,-(SUMIF($D$2:$EE$2,DX$2-1,$D35:$EE35)/12)*(1+XLOOKUP(DX$2,Assumptions!$C$94:$M$94,Assumptions!$C$98:$M$98))))</f>
        <v>-180.8732258</v>
      </c>
      <c r="DY35" s="49">
        <f t="array" ref="DY35">-(IF(DY$2=1,Assumptions!$AF36/12,-(SUMIF($D$2:$EE$2,DY$2-1,$D35:$EE35)/12)*(1+XLOOKUP(DY$2,Assumptions!$C$94:$M$94,Assumptions!$C$98:$M$98))))</f>
        <v>-180.8732258</v>
      </c>
      <c r="DZ35" s="49">
        <f t="array" ref="DZ35">-(IF(DZ$2=1,Assumptions!$AF36/12,-(SUMIF($D$2:$EE$2,DZ$2-1,$D35:$EE35)/12)*(1+XLOOKUP(DZ$2,Assumptions!$C$94:$M$94,Assumptions!$C$98:$M$98))))</f>
        <v>-180.8732258</v>
      </c>
      <c r="EA35" s="49">
        <f t="array" ref="EA35">-(IF(EA$2=1,Assumptions!$AF36/12,-(SUMIF($D$2:$EE$2,EA$2-1,$D35:$EE35)/12)*(1+XLOOKUP(EA$2,Assumptions!$C$94:$M$94,Assumptions!$C$98:$M$98))))</f>
        <v>-180.8732258</v>
      </c>
      <c r="EB35" s="49">
        <f t="array" ref="EB35">-(IF(EB$2=1,Assumptions!$AF36/12,-(SUMIF($D$2:$EE$2,EB$2-1,$D35:$EE35)/12)*(1+XLOOKUP(EB$2,Assumptions!$C$94:$M$94,Assumptions!$C$98:$M$98))))</f>
        <v>-180.8732258</v>
      </c>
      <c r="EC35" s="49">
        <f t="array" ref="EC35">-(IF(EC$2=1,Assumptions!$AF36/12,-(SUMIF($D$2:$EE$2,EC$2-1,$D35:$EE35)/12)*(1+XLOOKUP(EC$2,Assumptions!$C$94:$M$94,Assumptions!$C$98:$M$98))))</f>
        <v>-180.8732258</v>
      </c>
      <c r="ED35" s="49">
        <f t="array" ref="ED35">-(IF(ED$2=1,Assumptions!$AF36/12,-(SUMIF($D$2:$EE$2,ED$2-1,$D35:$EE35)/12)*(1+XLOOKUP(ED$2,Assumptions!$C$94:$M$94,Assumptions!$C$98:$M$98))))</f>
        <v>-180.8732258</v>
      </c>
      <c r="EE35" s="49">
        <f t="array" ref="EE35">-(IF(EE$2=1,Assumptions!$AF36/12,-(SUMIF($D$2:$EE$2,EE$2-1,$D35:$EE35)/12)*(1+XLOOKUP(EE$2,Assumptions!$C$94:$M$94,Assumptions!$C$98:$M$98))))</f>
        <v>-180.8732258</v>
      </c>
    </row>
    <row r="36" ht="15.75" customHeight="1">
      <c r="A36" s="1"/>
      <c r="B36" s="85"/>
      <c r="C36" s="42" t="str">
        <f>Assumptions!J37</f>
        <v>Total Operating Expenses</v>
      </c>
      <c r="D36" s="203">
        <f t="shared" ref="D36:EE36" si="6">SUM(D24:D35)</f>
        <v>-12422.56863</v>
      </c>
      <c r="E36" s="203">
        <f t="shared" si="6"/>
        <v>-12422.56863</v>
      </c>
      <c r="F36" s="203">
        <f t="shared" si="6"/>
        <v>-12422.56863</v>
      </c>
      <c r="G36" s="203">
        <f t="shared" si="6"/>
        <v>-12422.56863</v>
      </c>
      <c r="H36" s="203">
        <f t="shared" si="6"/>
        <v>-12422.56863</v>
      </c>
      <c r="I36" s="203">
        <f t="shared" si="6"/>
        <v>-12422.56863</v>
      </c>
      <c r="J36" s="203">
        <f t="shared" si="6"/>
        <v>-12422.56863</v>
      </c>
      <c r="K36" s="203">
        <f t="shared" si="6"/>
        <v>-12422.56863</v>
      </c>
      <c r="L36" s="203">
        <f t="shared" si="6"/>
        <v>-12422.56863</v>
      </c>
      <c r="M36" s="203">
        <f t="shared" si="6"/>
        <v>-12422.56863</v>
      </c>
      <c r="N36" s="203">
        <f t="shared" si="6"/>
        <v>-12422.56863</v>
      </c>
      <c r="O36" s="203">
        <f t="shared" si="6"/>
        <v>-12422.56863</v>
      </c>
      <c r="P36" s="203">
        <f t="shared" si="6"/>
        <v>-12895.92232</v>
      </c>
      <c r="Q36" s="203">
        <f t="shared" si="6"/>
        <v>-12895.92232</v>
      </c>
      <c r="R36" s="203">
        <f t="shared" si="6"/>
        <v>-12895.92232</v>
      </c>
      <c r="S36" s="203">
        <f t="shared" si="6"/>
        <v>-12895.92232</v>
      </c>
      <c r="T36" s="203">
        <f t="shared" si="6"/>
        <v>-12895.92232</v>
      </c>
      <c r="U36" s="203">
        <f t="shared" si="6"/>
        <v>-12895.92232</v>
      </c>
      <c r="V36" s="203">
        <f t="shared" si="6"/>
        <v>-12895.92232</v>
      </c>
      <c r="W36" s="203">
        <f t="shared" si="6"/>
        <v>-12895.92232</v>
      </c>
      <c r="X36" s="203">
        <f t="shared" si="6"/>
        <v>-12895.92232</v>
      </c>
      <c r="Y36" s="203">
        <f t="shared" si="6"/>
        <v>-12895.92232</v>
      </c>
      <c r="Z36" s="203">
        <f t="shared" si="6"/>
        <v>-12895.92232</v>
      </c>
      <c r="AA36" s="203">
        <f t="shared" si="6"/>
        <v>-12895.92232</v>
      </c>
      <c r="AB36" s="203">
        <f t="shared" si="6"/>
        <v>-13234.51035</v>
      </c>
      <c r="AC36" s="203">
        <f t="shared" si="6"/>
        <v>-13234.51035</v>
      </c>
      <c r="AD36" s="203">
        <f t="shared" si="6"/>
        <v>-13234.51035</v>
      </c>
      <c r="AE36" s="203">
        <f t="shared" si="6"/>
        <v>-13234.51035</v>
      </c>
      <c r="AF36" s="203">
        <f t="shared" si="6"/>
        <v>-13234.51035</v>
      </c>
      <c r="AG36" s="203">
        <f t="shared" si="6"/>
        <v>-13234.51035</v>
      </c>
      <c r="AH36" s="203">
        <f t="shared" si="6"/>
        <v>-13234.51035</v>
      </c>
      <c r="AI36" s="203">
        <f t="shared" si="6"/>
        <v>-13234.51035</v>
      </c>
      <c r="AJ36" s="203">
        <f t="shared" si="6"/>
        <v>-13234.51035</v>
      </c>
      <c r="AK36" s="203">
        <f t="shared" si="6"/>
        <v>-13234.51035</v>
      </c>
      <c r="AL36" s="203">
        <f t="shared" si="6"/>
        <v>-13234.51035</v>
      </c>
      <c r="AM36" s="203">
        <f t="shared" si="6"/>
        <v>-13234.51035</v>
      </c>
      <c r="AN36" s="203">
        <f t="shared" si="6"/>
        <v>-13582.29023</v>
      </c>
      <c r="AO36" s="203">
        <f t="shared" si="6"/>
        <v>-13582.29023</v>
      </c>
      <c r="AP36" s="203">
        <f t="shared" si="6"/>
        <v>-13582.29023</v>
      </c>
      <c r="AQ36" s="203">
        <f t="shared" si="6"/>
        <v>-13582.29023</v>
      </c>
      <c r="AR36" s="203">
        <f t="shared" si="6"/>
        <v>-13582.29023</v>
      </c>
      <c r="AS36" s="203">
        <f t="shared" si="6"/>
        <v>-13582.29023</v>
      </c>
      <c r="AT36" s="203">
        <f t="shared" si="6"/>
        <v>-13582.29023</v>
      </c>
      <c r="AU36" s="203">
        <f t="shared" si="6"/>
        <v>-13582.29023</v>
      </c>
      <c r="AV36" s="203">
        <f t="shared" si="6"/>
        <v>-13582.29023</v>
      </c>
      <c r="AW36" s="203">
        <f t="shared" si="6"/>
        <v>-13582.29023</v>
      </c>
      <c r="AX36" s="203">
        <f t="shared" si="6"/>
        <v>-13582.29023</v>
      </c>
      <c r="AY36" s="203">
        <f t="shared" si="6"/>
        <v>-13582.29023</v>
      </c>
      <c r="AZ36" s="203">
        <f t="shared" si="6"/>
        <v>-13989.75894</v>
      </c>
      <c r="BA36" s="203">
        <f t="shared" si="6"/>
        <v>-13989.75894</v>
      </c>
      <c r="BB36" s="203">
        <f t="shared" si="6"/>
        <v>-13989.75894</v>
      </c>
      <c r="BC36" s="203">
        <f t="shared" si="6"/>
        <v>-13989.75894</v>
      </c>
      <c r="BD36" s="203">
        <f t="shared" si="6"/>
        <v>-13989.75894</v>
      </c>
      <c r="BE36" s="203">
        <f t="shared" si="6"/>
        <v>-13989.75894</v>
      </c>
      <c r="BF36" s="203">
        <f t="shared" si="6"/>
        <v>-13989.75894</v>
      </c>
      <c r="BG36" s="203">
        <f t="shared" si="6"/>
        <v>-13989.75894</v>
      </c>
      <c r="BH36" s="203">
        <f t="shared" si="6"/>
        <v>-13989.75894</v>
      </c>
      <c r="BI36" s="203">
        <f t="shared" si="6"/>
        <v>-13989.75894</v>
      </c>
      <c r="BJ36" s="203">
        <f t="shared" si="6"/>
        <v>-13989.75894</v>
      </c>
      <c r="BK36" s="203">
        <f t="shared" si="6"/>
        <v>-13989.75894</v>
      </c>
      <c r="BL36" s="203">
        <f t="shared" si="6"/>
        <v>-14409.45171</v>
      </c>
      <c r="BM36" s="203">
        <f t="shared" si="6"/>
        <v>-14409.45171</v>
      </c>
      <c r="BN36" s="203">
        <f t="shared" si="6"/>
        <v>-14409.45171</v>
      </c>
      <c r="BO36" s="203">
        <f t="shared" si="6"/>
        <v>-14409.45171</v>
      </c>
      <c r="BP36" s="203">
        <f t="shared" si="6"/>
        <v>-14409.45171</v>
      </c>
      <c r="BQ36" s="203">
        <f t="shared" si="6"/>
        <v>-14409.45171</v>
      </c>
      <c r="BR36" s="203">
        <f t="shared" si="6"/>
        <v>-14409.45171</v>
      </c>
      <c r="BS36" s="203">
        <f t="shared" si="6"/>
        <v>-14409.45171</v>
      </c>
      <c r="BT36" s="203">
        <f t="shared" si="6"/>
        <v>-14409.45171</v>
      </c>
      <c r="BU36" s="203">
        <f t="shared" si="6"/>
        <v>-14409.45171</v>
      </c>
      <c r="BV36" s="203">
        <f t="shared" si="6"/>
        <v>-14409.45171</v>
      </c>
      <c r="BW36" s="203">
        <f t="shared" si="6"/>
        <v>-14409.45171</v>
      </c>
      <c r="BX36" s="203">
        <f t="shared" si="6"/>
        <v>-14841.73526</v>
      </c>
      <c r="BY36" s="203">
        <f t="shared" si="6"/>
        <v>-14841.73526</v>
      </c>
      <c r="BZ36" s="203">
        <f t="shared" si="6"/>
        <v>-14841.73526</v>
      </c>
      <c r="CA36" s="203">
        <f t="shared" si="6"/>
        <v>-14841.73526</v>
      </c>
      <c r="CB36" s="203">
        <f t="shared" si="6"/>
        <v>-14841.73526</v>
      </c>
      <c r="CC36" s="203">
        <f t="shared" si="6"/>
        <v>-14841.73526</v>
      </c>
      <c r="CD36" s="203">
        <f t="shared" si="6"/>
        <v>-14841.73526</v>
      </c>
      <c r="CE36" s="203">
        <f t="shared" si="6"/>
        <v>-14841.73526</v>
      </c>
      <c r="CF36" s="203">
        <f t="shared" si="6"/>
        <v>-14841.73526</v>
      </c>
      <c r="CG36" s="203">
        <f t="shared" si="6"/>
        <v>-14841.73526</v>
      </c>
      <c r="CH36" s="203">
        <f t="shared" si="6"/>
        <v>-14841.73526</v>
      </c>
      <c r="CI36" s="203">
        <f t="shared" si="6"/>
        <v>-14841.73526</v>
      </c>
      <c r="CJ36" s="203">
        <f t="shared" si="6"/>
        <v>-15286.98732</v>
      </c>
      <c r="CK36" s="203">
        <f t="shared" si="6"/>
        <v>-15286.98732</v>
      </c>
      <c r="CL36" s="203">
        <f t="shared" si="6"/>
        <v>-15286.98732</v>
      </c>
      <c r="CM36" s="203">
        <f t="shared" si="6"/>
        <v>-15286.98732</v>
      </c>
      <c r="CN36" s="203">
        <f t="shared" si="6"/>
        <v>-15286.98732</v>
      </c>
      <c r="CO36" s="203">
        <f t="shared" si="6"/>
        <v>-15286.98732</v>
      </c>
      <c r="CP36" s="203">
        <f t="shared" si="6"/>
        <v>-15286.98732</v>
      </c>
      <c r="CQ36" s="203">
        <f t="shared" si="6"/>
        <v>-15286.98732</v>
      </c>
      <c r="CR36" s="203">
        <f t="shared" si="6"/>
        <v>-15286.98732</v>
      </c>
      <c r="CS36" s="203">
        <f t="shared" si="6"/>
        <v>-15286.98732</v>
      </c>
      <c r="CT36" s="203">
        <f t="shared" si="6"/>
        <v>-15286.98732</v>
      </c>
      <c r="CU36" s="203">
        <f t="shared" si="6"/>
        <v>-15286.98732</v>
      </c>
      <c r="CV36" s="203">
        <f t="shared" si="6"/>
        <v>-15745.59694</v>
      </c>
      <c r="CW36" s="203">
        <f t="shared" si="6"/>
        <v>-15745.59694</v>
      </c>
      <c r="CX36" s="203">
        <f t="shared" si="6"/>
        <v>-15745.59694</v>
      </c>
      <c r="CY36" s="203">
        <f t="shared" si="6"/>
        <v>-15745.59694</v>
      </c>
      <c r="CZ36" s="203">
        <f t="shared" si="6"/>
        <v>-15745.59694</v>
      </c>
      <c r="DA36" s="203">
        <f t="shared" si="6"/>
        <v>-15745.59694</v>
      </c>
      <c r="DB36" s="203">
        <f t="shared" si="6"/>
        <v>-15745.59694</v>
      </c>
      <c r="DC36" s="203">
        <f t="shared" si="6"/>
        <v>-15745.59694</v>
      </c>
      <c r="DD36" s="203">
        <f t="shared" si="6"/>
        <v>-15745.59694</v>
      </c>
      <c r="DE36" s="203">
        <f t="shared" si="6"/>
        <v>-15745.59694</v>
      </c>
      <c r="DF36" s="203">
        <f t="shared" si="6"/>
        <v>-15745.59694</v>
      </c>
      <c r="DG36" s="203">
        <f t="shared" si="6"/>
        <v>-15745.59694</v>
      </c>
      <c r="DH36" s="203">
        <f t="shared" si="6"/>
        <v>-16035.86678</v>
      </c>
      <c r="DI36" s="203">
        <f t="shared" si="6"/>
        <v>-16035.86678</v>
      </c>
      <c r="DJ36" s="203">
        <f t="shared" si="6"/>
        <v>-16035.86678</v>
      </c>
      <c r="DK36" s="203">
        <f t="shared" si="6"/>
        <v>-16035.86678</v>
      </c>
      <c r="DL36" s="203">
        <f t="shared" si="6"/>
        <v>-16035.86678</v>
      </c>
      <c r="DM36" s="203">
        <f t="shared" si="6"/>
        <v>-16035.86678</v>
      </c>
      <c r="DN36" s="203">
        <f t="shared" si="6"/>
        <v>-16035.86678</v>
      </c>
      <c r="DO36" s="203">
        <f t="shared" si="6"/>
        <v>-16035.86678</v>
      </c>
      <c r="DP36" s="203">
        <f t="shared" si="6"/>
        <v>-16035.86678</v>
      </c>
      <c r="DQ36" s="203">
        <f t="shared" si="6"/>
        <v>-16035.86678</v>
      </c>
      <c r="DR36" s="203">
        <f t="shared" si="6"/>
        <v>-16035.86678</v>
      </c>
      <c r="DS36" s="203">
        <f t="shared" si="6"/>
        <v>-16035.86678</v>
      </c>
      <c r="DT36" s="203">
        <f t="shared" si="6"/>
        <v>-16704.50379</v>
      </c>
      <c r="DU36" s="203">
        <f t="shared" si="6"/>
        <v>-16704.50379</v>
      </c>
      <c r="DV36" s="203">
        <f t="shared" si="6"/>
        <v>-16704.50379</v>
      </c>
      <c r="DW36" s="203">
        <f t="shared" si="6"/>
        <v>-16704.50379</v>
      </c>
      <c r="DX36" s="203">
        <f t="shared" si="6"/>
        <v>-16704.50379</v>
      </c>
      <c r="DY36" s="203">
        <f t="shared" si="6"/>
        <v>-16704.50379</v>
      </c>
      <c r="DZ36" s="203">
        <f t="shared" si="6"/>
        <v>-16704.50379</v>
      </c>
      <c r="EA36" s="203">
        <f t="shared" si="6"/>
        <v>-16704.50379</v>
      </c>
      <c r="EB36" s="203">
        <f t="shared" si="6"/>
        <v>-16704.50379</v>
      </c>
      <c r="EC36" s="203">
        <f t="shared" si="6"/>
        <v>-16704.50379</v>
      </c>
      <c r="ED36" s="203">
        <f t="shared" si="6"/>
        <v>-16704.50379</v>
      </c>
      <c r="EE36" s="203">
        <f t="shared" si="6"/>
        <v>-16704.50379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Assumptions!J39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25122.94047</v>
      </c>
      <c r="E38" s="207">
        <f>IF(OR(E$1=Assumptions!$B$115,E$1=Assumptions!$C$115,E$1=Assumptions!$D$115,E$1=Assumptions!$E$115,E$1=Assumptions!$F$115),(Assumptions!$C$105*E$21)+(SUM(E28+E30+E32+E33+E34)+(Assumptions!$C$105*SUM(E$24:E$27,E$29,E$31,E$35))),(E$21+E$36))</f>
        <v>25122.94047</v>
      </c>
      <c r="F38" s="207">
        <f>IF(OR(F$1=Assumptions!$B$115,F$1=Assumptions!$C$115,F$1=Assumptions!$D$115,F$1=Assumptions!$E$115,F$1=Assumptions!$F$115),(Assumptions!$C$105*F$21)+(SUM(F28+F30+F32+F33+F34)+(Assumptions!$C$105*SUM(F$24:F$27,F$29,F$31,F$35))),(F$21+F$36))</f>
        <v>25122.94047</v>
      </c>
      <c r="G38" s="207">
        <f>IF(OR(G$1=Assumptions!$B$115,G$1=Assumptions!$C$115,G$1=Assumptions!$D$115,G$1=Assumptions!$E$115,G$1=Assumptions!$F$115),(Assumptions!$C$105*G$21)+(SUM(G28+G30+G32+G33+G34)+(Assumptions!$C$105*SUM(G$24:G$27,G$29,G$31,G$35))),(G$21+G$36))</f>
        <v>25122.94047</v>
      </c>
      <c r="H38" s="207">
        <f>IF(OR(H$1=Assumptions!$B$115,H$1=Assumptions!$C$115,H$1=Assumptions!$D$115,H$1=Assumptions!$E$115,H$1=Assumptions!$F$115),(Assumptions!$C$105*H$21)+(SUM(H28+H30+H32+H33+H34)+(Assumptions!$C$105*SUM(H$24:H$27,H$29,H$31,H$35))),(H$21+H$36))</f>
        <v>25122.94047</v>
      </c>
      <c r="I38" s="207">
        <f>IF(OR(I$1=Assumptions!$B$115,I$1=Assumptions!$C$115,I$1=Assumptions!$D$115,I$1=Assumptions!$E$115,I$1=Assumptions!$F$115),(Assumptions!$C$105*I$21)+(SUM(I28+I30+I32+I33+I34)+(Assumptions!$C$105*SUM(I$24:I$27,I$29,I$31,I$35))),(I$21+I$36))</f>
        <v>25122.94047</v>
      </c>
      <c r="J38" s="207">
        <f>IF(OR(J$1=Assumptions!$B$115,J$1=Assumptions!$C$115,J$1=Assumptions!$D$115,J$1=Assumptions!$E$115,J$1=Assumptions!$F$115),(Assumptions!$C$105*J$21)+(SUM(J28+J30+J32+J33+J34)+(Assumptions!$C$105*SUM(J$24:J$27,J$29,J$31,J$35))),(J$21+J$36))</f>
        <v>25122.94047</v>
      </c>
      <c r="K38" s="207">
        <f>IF(OR(K$1=Assumptions!$B$115,K$1=Assumptions!$C$115,K$1=Assumptions!$D$115,K$1=Assumptions!$E$115,K$1=Assumptions!$F$115),(Assumptions!$C$105*K$21)+(SUM(K28+K30+K32+K33+K34)+(Assumptions!$C$105*SUM(K$24:K$27,K$29,K$31,K$35))),(K$21+K$36))</f>
        <v>25122.94047</v>
      </c>
      <c r="L38" s="207">
        <f>IF(OR(L$1=Assumptions!$B$115,L$1=Assumptions!$C$115,L$1=Assumptions!$D$115,L$1=Assumptions!$E$115,L$1=Assumptions!$F$115),(Assumptions!$C$105*L$21)+(SUM(L28+L30+L32+L33+L34)+(Assumptions!$C$105*SUM(L$24:L$27,L$29,L$31,L$35))),(L$21+L$36))</f>
        <v>25122.94047</v>
      </c>
      <c r="M38" s="207">
        <f>IF(OR(M$1=Assumptions!$B$115,M$1=Assumptions!$C$115,M$1=Assumptions!$D$115,M$1=Assumptions!$E$115,M$1=Assumptions!$F$115),(Assumptions!$C$105*M$21)+(SUM(M28+M30+M32+M33+M34)+(Assumptions!$C$105*SUM(M$24:M$27,M$29,M$31,M$35))),(M$21+M$36))</f>
        <v>25122.94047</v>
      </c>
      <c r="N38" s="207">
        <f>IF(OR(N$1=Assumptions!$B$115,N$1=Assumptions!$C$115,N$1=Assumptions!$D$115,N$1=Assumptions!$E$115,N$1=Assumptions!$F$115),(Assumptions!$C$105*N$21)+(SUM(N28+N30+N32+N33+N34)+(Assumptions!$C$105*SUM(N$24:N$27,N$29,N$31,N$35))),(N$21+N$36))</f>
        <v>25122.94047</v>
      </c>
      <c r="O38" s="207">
        <f>IF(OR(O$1=Assumptions!$B$115,O$1=Assumptions!$C$115,O$1=Assumptions!$D$115,O$1=Assumptions!$E$115,O$1=Assumptions!$F$115),(Assumptions!$C$105*O$21)+(SUM(O28+O30+O32+O33+O34)+(Assumptions!$C$105*SUM(O$24:O$27,O$29,O$31,O$35))),(O$21+O$36))</f>
        <v>25122.94047</v>
      </c>
      <c r="P38" s="207">
        <f>IF(OR(P$1=Assumptions!$B$115,P$1=Assumptions!$C$115,P$1=Assumptions!$D$115,P$1=Assumptions!$E$115,P$1=Assumptions!$F$115),(Assumptions!$C$105*P$21)+(SUM(P28+P30+P32+P33+P34)+(Assumptions!$C$105*SUM(P$24:P$27,P$29,P$31,P$35))),(P$21+P$36))</f>
        <v>26547.25811</v>
      </c>
      <c r="Q38" s="207">
        <f>IF(OR(Q$1=Assumptions!$B$115,Q$1=Assumptions!$C$115,Q$1=Assumptions!$D$115,Q$1=Assumptions!$E$115,Q$1=Assumptions!$F$115),(Assumptions!$C$105*Q$21)+(SUM(Q28+Q30+Q32+Q33+Q34)+(Assumptions!$C$105*SUM(Q$24:Q$27,Q$29,Q$31,Q$35))),(Q$21+Q$36))</f>
        <v>26547.25811</v>
      </c>
      <c r="R38" s="207">
        <f>IF(OR(R$1=Assumptions!$B$115,R$1=Assumptions!$C$115,R$1=Assumptions!$D$115,R$1=Assumptions!$E$115,R$1=Assumptions!$F$115),(Assumptions!$C$105*R$21)+(SUM(R28+R30+R32+R33+R34)+(Assumptions!$C$105*SUM(R$24:R$27,R$29,R$31,R$35))),(R$21+R$36))</f>
        <v>26547.25811</v>
      </c>
      <c r="S38" s="207">
        <f>IF(OR(S$1=Assumptions!$B$115,S$1=Assumptions!$C$115,S$1=Assumptions!$D$115,S$1=Assumptions!$E$115,S$1=Assumptions!$F$115),(Assumptions!$C$105*S$21)+(SUM(S28+S30+S32+S33+S34)+(Assumptions!$C$105*SUM(S$24:S$27,S$29,S$31,S$35))),(S$21+S$36))</f>
        <v>26547.25811</v>
      </c>
      <c r="T38" s="207">
        <f>IF(OR(T$1=Assumptions!$B$115,T$1=Assumptions!$C$115,T$1=Assumptions!$D$115,T$1=Assumptions!$E$115,T$1=Assumptions!$F$115),(Assumptions!$C$105*T$21)+(SUM(T28+T30+T32+T33+T34)+(Assumptions!$C$105*SUM(T$24:T$27,T$29,T$31,T$35))),(T$21+T$36))</f>
        <v>26547.25811</v>
      </c>
      <c r="U38" s="207">
        <f>IF(OR(U$1=Assumptions!$B$115,U$1=Assumptions!$C$115,U$1=Assumptions!$D$115,U$1=Assumptions!$E$115,U$1=Assumptions!$F$115),(Assumptions!$C$105*U$21)+(SUM(U28+U30+U32+U33+U34)+(Assumptions!$C$105*SUM(U$24:U$27,U$29,U$31,U$35))),(U$21+U$36))</f>
        <v>26547.25811</v>
      </c>
      <c r="V38" s="207">
        <f>IF(OR(V$1=Assumptions!$B$115,V$1=Assumptions!$C$115,V$1=Assumptions!$D$115,V$1=Assumptions!$E$115,V$1=Assumptions!$F$115),(Assumptions!$C$105*V$21)+(SUM(V28+V30+V32+V33+V34)+(Assumptions!$C$105*SUM(V$24:V$27,V$29,V$31,V$35))),(V$21+V$36))</f>
        <v>26547.25811</v>
      </c>
      <c r="W38" s="207">
        <f>IF(OR(W$1=Assumptions!$B$115,W$1=Assumptions!$C$115,W$1=Assumptions!$D$115,W$1=Assumptions!$E$115,W$1=Assumptions!$F$115),(Assumptions!$C$105*W$21)+(SUM(W28+W30+W32+W33+W34)+(Assumptions!$C$105*SUM(W$24:W$27,W$29,W$31,W$35))),(W$21+W$36))</f>
        <v>26547.25811</v>
      </c>
      <c r="X38" s="207">
        <f>IF(OR(X$1=Assumptions!$B$115,X$1=Assumptions!$C$115,X$1=Assumptions!$D$115,X$1=Assumptions!$E$115,X$1=Assumptions!$F$115),(Assumptions!$C$105*X$21)+(SUM(X28+X30+X32+X33+X34)+(Assumptions!$C$105*SUM(X$24:X$27,X$29,X$31,X$35))),(X$21+X$36))</f>
        <v>26547.25811</v>
      </c>
      <c r="Y38" s="207">
        <f>IF(OR(Y$1=Assumptions!$B$115,Y$1=Assumptions!$C$115,Y$1=Assumptions!$D$115,Y$1=Assumptions!$E$115,Y$1=Assumptions!$F$115),(Assumptions!$C$105*Y$21)+(SUM(Y28+Y30+Y32+Y33+Y34)+(Assumptions!$C$105*SUM(Y$24:Y$27,Y$29,Y$31,Y$35))),(Y$21+Y$36))</f>
        <v>26547.25811</v>
      </c>
      <c r="Z38" s="207">
        <f>IF(OR(Z$1=Assumptions!$B$115,Z$1=Assumptions!$C$115,Z$1=Assumptions!$D$115,Z$1=Assumptions!$E$115,Z$1=Assumptions!$F$115),(Assumptions!$C$105*Z$21)+(SUM(Z28+Z30+Z32+Z33+Z34)+(Assumptions!$C$105*SUM(Z$24:Z$27,Z$29,Z$31,Z$35))),(Z$21+Z$36))</f>
        <v>26547.25811</v>
      </c>
      <c r="AA38" s="207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26547.25811</v>
      </c>
      <c r="AB38" s="207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27017.31453</v>
      </c>
      <c r="AC38" s="207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27017.31453</v>
      </c>
      <c r="AD38" s="207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27017.31453</v>
      </c>
      <c r="AE38" s="207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27017.31453</v>
      </c>
      <c r="AF38" s="207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27017.31453</v>
      </c>
      <c r="AG38" s="207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27017.31453</v>
      </c>
      <c r="AH38" s="207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27017.31453</v>
      </c>
      <c r="AI38" s="207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27017.31453</v>
      </c>
      <c r="AJ38" s="207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27017.31453</v>
      </c>
      <c r="AK38" s="207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27017.31453</v>
      </c>
      <c r="AL38" s="207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27017.31453</v>
      </c>
      <c r="AM38" s="207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27017.31453</v>
      </c>
      <c r="AN38" s="207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27494.94541</v>
      </c>
      <c r="AO38" s="207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27494.94541</v>
      </c>
      <c r="AP38" s="207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27494.94541</v>
      </c>
      <c r="AQ38" s="207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27494.94541</v>
      </c>
      <c r="AR38" s="207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27494.94541</v>
      </c>
      <c r="AS38" s="207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27494.94541</v>
      </c>
      <c r="AT38" s="207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27494.94541</v>
      </c>
      <c r="AU38" s="207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27494.94541</v>
      </c>
      <c r="AV38" s="207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27494.94541</v>
      </c>
      <c r="AW38" s="207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27494.94541</v>
      </c>
      <c r="AX38" s="207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27494.94541</v>
      </c>
      <c r="AY38" s="207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27494.94541</v>
      </c>
      <c r="AZ38" s="207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28319.79377</v>
      </c>
      <c r="BA38" s="207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28319.79377</v>
      </c>
      <c r="BB38" s="207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28319.79377</v>
      </c>
      <c r="BC38" s="207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28319.79377</v>
      </c>
      <c r="BD38" s="207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28319.79377</v>
      </c>
      <c r="BE38" s="207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28319.79377</v>
      </c>
      <c r="BF38" s="207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28319.79377</v>
      </c>
      <c r="BG38" s="207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28319.79377</v>
      </c>
      <c r="BH38" s="207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28319.79377</v>
      </c>
      <c r="BI38" s="207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28319.79377</v>
      </c>
      <c r="BJ38" s="207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28319.79377</v>
      </c>
      <c r="BK38" s="207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28319.79377</v>
      </c>
      <c r="BL38" s="207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29169.38759</v>
      </c>
      <c r="BM38" s="207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29169.38759</v>
      </c>
      <c r="BN38" s="207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29169.38759</v>
      </c>
      <c r="BO38" s="207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29169.38759</v>
      </c>
      <c r="BP38" s="207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29169.38759</v>
      </c>
      <c r="BQ38" s="207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29169.38759</v>
      </c>
      <c r="BR38" s="207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29169.38759</v>
      </c>
      <c r="BS38" s="207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29169.38759</v>
      </c>
      <c r="BT38" s="207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29169.38759</v>
      </c>
      <c r="BU38" s="207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29169.38759</v>
      </c>
      <c r="BV38" s="207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29169.38759</v>
      </c>
      <c r="BW38" s="207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29169.38759</v>
      </c>
      <c r="BX38" s="207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30044.46921</v>
      </c>
      <c r="BY38" s="207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30044.46921</v>
      </c>
      <c r="BZ38" s="207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30044.46921</v>
      </c>
      <c r="CA38" s="207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30044.46921</v>
      </c>
      <c r="CB38" s="207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30044.46921</v>
      </c>
      <c r="CC38" s="207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30044.46921</v>
      </c>
      <c r="CD38" s="207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30044.46921</v>
      </c>
      <c r="CE38" s="207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30044.46921</v>
      </c>
      <c r="CF38" s="207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30044.46921</v>
      </c>
      <c r="CG38" s="207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30044.46921</v>
      </c>
      <c r="CH38" s="207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30044.46921</v>
      </c>
      <c r="CI38" s="207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30044.46921</v>
      </c>
      <c r="CJ38" s="207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30945.80329</v>
      </c>
      <c r="CK38" s="207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30945.80329</v>
      </c>
      <c r="CL38" s="207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30945.80329</v>
      </c>
      <c r="CM38" s="207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30945.80329</v>
      </c>
      <c r="CN38" s="207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30945.80329</v>
      </c>
      <c r="CO38" s="207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30945.80329</v>
      </c>
      <c r="CP38" s="207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30945.80329</v>
      </c>
      <c r="CQ38" s="207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30945.80329</v>
      </c>
      <c r="CR38" s="207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30945.80329</v>
      </c>
      <c r="CS38" s="207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30945.80329</v>
      </c>
      <c r="CT38" s="207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30945.80329</v>
      </c>
      <c r="CU38" s="207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30945.80329</v>
      </c>
      <c r="CV38" s="207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31874.17739</v>
      </c>
      <c r="CW38" s="207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31874.17739</v>
      </c>
      <c r="CX38" s="207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31874.17739</v>
      </c>
      <c r="CY38" s="207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31874.17739</v>
      </c>
      <c r="CZ38" s="207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31874.17739</v>
      </c>
      <c r="DA38" s="207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31874.17739</v>
      </c>
      <c r="DB38" s="207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31874.17739</v>
      </c>
      <c r="DC38" s="207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31874.17739</v>
      </c>
      <c r="DD38" s="207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31874.17739</v>
      </c>
      <c r="DE38" s="207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31874.17739</v>
      </c>
      <c r="DF38" s="207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31874.17739</v>
      </c>
      <c r="DG38" s="207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31874.17739</v>
      </c>
      <c r="DH38" s="207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31611.74641</v>
      </c>
      <c r="DI38" s="207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31611.74641</v>
      </c>
      <c r="DJ38" s="207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31611.74641</v>
      </c>
      <c r="DK38" s="207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31611.74641</v>
      </c>
      <c r="DL38" s="207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31611.74641</v>
      </c>
      <c r="DM38" s="207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31611.74641</v>
      </c>
      <c r="DN38" s="207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31611.74641</v>
      </c>
      <c r="DO38" s="207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31611.74641</v>
      </c>
      <c r="DP38" s="207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31611.74641</v>
      </c>
      <c r="DQ38" s="207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31611.74641</v>
      </c>
      <c r="DR38" s="207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31611.74641</v>
      </c>
      <c r="DS38" s="207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31611.74641</v>
      </c>
      <c r="DT38" s="207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33815.31479</v>
      </c>
      <c r="DU38" s="207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33815.31479</v>
      </c>
      <c r="DV38" s="207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33815.31479</v>
      </c>
      <c r="DW38" s="207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33815.31479</v>
      </c>
      <c r="DX38" s="207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33815.31479</v>
      </c>
      <c r="DY38" s="207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33815.31479</v>
      </c>
      <c r="DZ38" s="207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33815.31479</v>
      </c>
      <c r="EA38" s="207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33815.31479</v>
      </c>
      <c r="EB38" s="207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33815.31479</v>
      </c>
      <c r="EC38" s="207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33815.31479</v>
      </c>
      <c r="ED38" s="207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33815.31479</v>
      </c>
      <c r="EE38" s="207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33815.31479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1" t="str">
        <f>'408 e. Stoughton'!C40</f>
        <v>Capital Expenditure</v>
      </c>
      <c r="D40" s="126">
        <f>IF(OR(D$1=Assumptions!$B$115,D$1=Assumptions!$C$115,D$1=Assumptions!$D$115,D$1=Assumptions!$E$115,D$1=Assumptions!$F$115),Assumptions!$AB$12*Assumptions!$C$102/Assumptions!$C$104,0)</f>
        <v>0</v>
      </c>
      <c r="E40" s="126">
        <f>IF(OR(E$1=Assumptions!$B$115,E$1=Assumptions!$C$115,E$1=Assumptions!$D$115,E$1=Assumptions!$E$115,E$1=Assumptions!$F$115),Assumptions!$AB$12*Assumptions!$C$102/Assumptions!$C$104,0)</f>
        <v>0</v>
      </c>
      <c r="F40" s="126">
        <f>IF(OR(F$1=Assumptions!$B$115,F$1=Assumptions!$C$115,F$1=Assumptions!$D$115,F$1=Assumptions!$E$115,F$1=Assumptions!$F$115),Assumptions!$AB$12*Assumptions!$C$102/Assumptions!$C$104,0)</f>
        <v>0</v>
      </c>
      <c r="G40" s="126">
        <f>IF(OR(G$1=Assumptions!$B$115,G$1=Assumptions!$C$115,G$1=Assumptions!$D$115,G$1=Assumptions!$E$115,G$1=Assumptions!$F$115),Assumptions!$AB$12*Assumptions!$C$102/Assumptions!$C$104,0)</f>
        <v>0</v>
      </c>
      <c r="H40" s="126">
        <f>IF(OR(H$1=Assumptions!$B$115,H$1=Assumptions!$C$115,H$1=Assumptions!$D$115,H$1=Assumptions!$E$115,H$1=Assumptions!$F$115),Assumptions!$AB$12*Assumptions!$C$102/Assumptions!$C$104,0)</f>
        <v>0</v>
      </c>
      <c r="I40" s="126">
        <f>IF(OR(I$1=Assumptions!$B$115,I$1=Assumptions!$C$115,I$1=Assumptions!$D$115,I$1=Assumptions!$E$115,I$1=Assumptions!$F$115),Assumptions!$AB$12*Assumptions!$C$102/Assumptions!$C$104,0)</f>
        <v>0</v>
      </c>
      <c r="J40" s="126">
        <f>IF(OR(J$1=Assumptions!$B$115,J$1=Assumptions!$C$115,J$1=Assumptions!$D$115,J$1=Assumptions!$E$115,J$1=Assumptions!$F$115),Assumptions!$AB$12*Assumptions!$C$102/Assumptions!$C$104,0)</f>
        <v>0</v>
      </c>
      <c r="K40" s="126">
        <f>IF(OR(K$1=Assumptions!$B$115,K$1=Assumptions!$C$115,K$1=Assumptions!$D$115,K$1=Assumptions!$E$115,K$1=Assumptions!$F$115),Assumptions!$AB$12*Assumptions!$C$102/Assumptions!$C$104,0)</f>
        <v>0</v>
      </c>
      <c r="L40" s="126">
        <f>IF(OR(L$1=Assumptions!$B$115,L$1=Assumptions!$C$115,L$1=Assumptions!$D$115,L$1=Assumptions!$E$115,L$1=Assumptions!$F$115),Assumptions!$AB$12*Assumptions!$C$102/Assumptions!$C$104,0)</f>
        <v>0</v>
      </c>
      <c r="M40" s="126">
        <f>IF(OR(M$1=Assumptions!$B$115,M$1=Assumptions!$C$115,M$1=Assumptions!$D$115,M$1=Assumptions!$E$115,M$1=Assumptions!$F$115),Assumptions!$AB$12*Assumptions!$C$102/Assumptions!$C$104,0)</f>
        <v>0</v>
      </c>
      <c r="N40" s="126">
        <f>IF(OR(N$1=Assumptions!$B$115,N$1=Assumptions!$C$115,N$1=Assumptions!$D$115,N$1=Assumptions!$E$115,N$1=Assumptions!$F$115),Assumptions!$AB$12*Assumptions!$C$102/Assumptions!$C$104,0)</f>
        <v>0</v>
      </c>
      <c r="O40" s="126">
        <f>IF(OR(O$1=Assumptions!$B$115,O$1=Assumptions!$C$115,O$1=Assumptions!$D$115,O$1=Assumptions!$E$115,O$1=Assumptions!$F$115),Assumptions!$AB$12*Assumptions!$C$102/Assumptions!$C$104,0)</f>
        <v>0</v>
      </c>
      <c r="P40" s="126">
        <f>IF(OR(P$1=Assumptions!$B$115,P$1=Assumptions!$C$115,P$1=Assumptions!$D$115,P$1=Assumptions!$E$115,P$1=Assumptions!$F$115),Assumptions!$AB$12*Assumptions!$C$102/Assumptions!$C$104,0)</f>
        <v>0</v>
      </c>
      <c r="Q40" s="126">
        <f>IF(OR(Q$1=Assumptions!$B$115,Q$1=Assumptions!$C$115,Q$1=Assumptions!$D$115,Q$1=Assumptions!$E$115,Q$1=Assumptions!$F$115),Assumptions!$AB$12*Assumptions!$C$102/Assumptions!$C$104,0)</f>
        <v>0</v>
      </c>
      <c r="R40" s="126">
        <f>IF(OR(R$1=Assumptions!$B$115,R$1=Assumptions!$C$115,R$1=Assumptions!$D$115,R$1=Assumptions!$E$115,R$1=Assumptions!$F$115),Assumptions!$AB$12*Assumptions!$C$102/Assumptions!$C$104,0)</f>
        <v>0</v>
      </c>
      <c r="S40" s="126">
        <f>IF(OR(S$1=Assumptions!$B$115,S$1=Assumptions!$C$115,S$1=Assumptions!$D$115,S$1=Assumptions!$E$115,S$1=Assumptions!$F$115),Assumptions!$AB$12*Assumptions!$C$102/Assumptions!$C$104,0)</f>
        <v>0</v>
      </c>
      <c r="T40" s="126">
        <f>IF(OR(T$1=Assumptions!$B$115,T$1=Assumptions!$C$115,T$1=Assumptions!$D$115,T$1=Assumptions!$E$115,T$1=Assumptions!$F$115),Assumptions!$AB$12*Assumptions!$C$102/Assumptions!$C$104,0)</f>
        <v>0</v>
      </c>
      <c r="U40" s="126">
        <f>IF(OR(U$1=Assumptions!$B$115,U$1=Assumptions!$C$115,U$1=Assumptions!$D$115,U$1=Assumptions!$E$115,U$1=Assumptions!$F$115),Assumptions!$AB$12*Assumptions!$C$102/Assumptions!$C$104,0)</f>
        <v>0</v>
      </c>
      <c r="V40" s="126">
        <f>IF(OR(V$1=Assumptions!$B$115,V$1=Assumptions!$C$115,V$1=Assumptions!$D$115,V$1=Assumptions!$E$115,V$1=Assumptions!$F$115),Assumptions!$AB$12*Assumptions!$C$102/Assumptions!$C$104,0)</f>
        <v>0</v>
      </c>
      <c r="W40" s="126">
        <f>IF(OR(W$1=Assumptions!$B$115,W$1=Assumptions!$C$115,W$1=Assumptions!$D$115,W$1=Assumptions!$E$115,W$1=Assumptions!$F$115),Assumptions!$AB$12*Assumptions!$C$102/Assumptions!$C$104,0)</f>
        <v>0</v>
      </c>
      <c r="X40" s="126">
        <f>IF(OR(X$1=Assumptions!$B$115,X$1=Assumptions!$C$115,X$1=Assumptions!$D$115,X$1=Assumptions!$E$115,X$1=Assumptions!$F$115),Assumptions!$AB$12*Assumptions!$C$102/Assumptions!$C$104,0)</f>
        <v>0</v>
      </c>
      <c r="Y40" s="126">
        <f>IF(OR(Y$1=Assumptions!$B$115,Y$1=Assumptions!$C$115,Y$1=Assumptions!$D$115,Y$1=Assumptions!$E$115,Y$1=Assumptions!$F$115),Assumptions!$AB$12*Assumptions!$C$102/Assumptions!$C$104,0)</f>
        <v>0</v>
      </c>
      <c r="Z40" s="126">
        <f>IF(OR(Z$1=Assumptions!$B$115,Z$1=Assumptions!$C$115,Z$1=Assumptions!$D$115,Z$1=Assumptions!$E$115,Z$1=Assumptions!$F$115),Assumptions!$AB$12*Assumptions!$C$102/Assumptions!$C$104,0)</f>
        <v>0</v>
      </c>
      <c r="AA40" s="126">
        <f>IF(OR(AA$1=Assumptions!$B$115,AA$1=Assumptions!$C$115,AA$1=Assumptions!$D$115,AA$1=Assumptions!$E$115,AA$1=Assumptions!$F$115),Assumptions!$AB$12*Assumptions!$C$102/Assumptions!$C$104,0)</f>
        <v>0</v>
      </c>
      <c r="AB40" s="126">
        <f>IF(OR(AB$1=Assumptions!$B$115,AB$1=Assumptions!$C$115,AB$1=Assumptions!$D$115,AB$1=Assumptions!$E$115,AB$1=Assumptions!$F$115),Assumptions!$AB$12*Assumptions!$C$102/Assumptions!$C$104,0)</f>
        <v>0</v>
      </c>
      <c r="AC40" s="126">
        <f>IF(OR(AC$1=Assumptions!$B$115,AC$1=Assumptions!$C$115,AC$1=Assumptions!$D$115,AC$1=Assumptions!$E$115,AC$1=Assumptions!$F$115),Assumptions!$AB$12*Assumptions!$C$102/Assumptions!$C$104,0)</f>
        <v>0</v>
      </c>
      <c r="AD40" s="126">
        <f>IF(OR(AD$1=Assumptions!$B$115,AD$1=Assumptions!$C$115,AD$1=Assumptions!$D$115,AD$1=Assumptions!$E$115,AD$1=Assumptions!$F$115),Assumptions!$AB$12*Assumptions!$C$102/Assumptions!$C$104,0)</f>
        <v>0</v>
      </c>
      <c r="AE40" s="126">
        <f>IF(OR(AE$1=Assumptions!$B$115,AE$1=Assumptions!$C$115,AE$1=Assumptions!$D$115,AE$1=Assumptions!$E$115,AE$1=Assumptions!$F$115),Assumptions!$AB$12*Assumptions!$C$102/Assumptions!$C$104,0)</f>
        <v>0</v>
      </c>
      <c r="AF40" s="126">
        <f>IF(OR(AF$1=Assumptions!$B$115,AF$1=Assumptions!$C$115,AF$1=Assumptions!$D$115,AF$1=Assumptions!$E$115,AF$1=Assumptions!$F$115),Assumptions!$AB$12*Assumptions!$C$102/Assumptions!$C$104,0)</f>
        <v>0</v>
      </c>
      <c r="AG40" s="126">
        <f>IF(OR(AG$1=Assumptions!$B$115,AG$1=Assumptions!$C$115,AG$1=Assumptions!$D$115,AG$1=Assumptions!$E$115,AG$1=Assumptions!$F$115),Assumptions!$AB$12*Assumptions!$C$102/Assumptions!$C$104,0)</f>
        <v>0</v>
      </c>
      <c r="AH40" s="126">
        <f>IF(OR(AH$1=Assumptions!$B$115,AH$1=Assumptions!$C$115,AH$1=Assumptions!$D$115,AH$1=Assumptions!$E$115,AH$1=Assumptions!$F$115),Assumptions!$AB$12*Assumptions!$C$102/Assumptions!$C$104,0)</f>
        <v>0</v>
      </c>
      <c r="AI40" s="126">
        <f>IF(OR(AI$1=Assumptions!$B$115,AI$1=Assumptions!$C$115,AI$1=Assumptions!$D$115,AI$1=Assumptions!$E$115,AI$1=Assumptions!$F$115),Assumptions!$AB$12*Assumptions!$C$102/Assumptions!$C$104,0)</f>
        <v>0</v>
      </c>
      <c r="AJ40" s="126">
        <f>IF(OR(AJ$1=Assumptions!$B$115,AJ$1=Assumptions!$C$115,AJ$1=Assumptions!$D$115,AJ$1=Assumptions!$E$115,AJ$1=Assumptions!$F$115),Assumptions!$AB$12*Assumptions!$C$102/Assumptions!$C$104,0)</f>
        <v>0</v>
      </c>
      <c r="AK40" s="126">
        <f>IF(OR(AK$1=Assumptions!$B$115,AK$1=Assumptions!$C$115,AK$1=Assumptions!$D$115,AK$1=Assumptions!$E$115,AK$1=Assumptions!$F$115),Assumptions!$AB$12*Assumptions!$C$102/Assumptions!$C$104,0)</f>
        <v>0</v>
      </c>
      <c r="AL40" s="126">
        <f>IF(OR(AL$1=Assumptions!$B$115,AL$1=Assumptions!$C$115,AL$1=Assumptions!$D$115,AL$1=Assumptions!$E$115,AL$1=Assumptions!$F$115),Assumptions!$AB$12*Assumptions!$C$102/Assumptions!$C$104,0)</f>
        <v>0</v>
      </c>
      <c r="AM40" s="126">
        <f>IF(OR(AM$1=Assumptions!$B$115,AM$1=Assumptions!$C$115,AM$1=Assumptions!$D$115,AM$1=Assumptions!$E$115,AM$1=Assumptions!$F$115),Assumptions!$AB$12*Assumptions!$C$102/Assumptions!$C$104,0)</f>
        <v>0</v>
      </c>
      <c r="AN40" s="126">
        <f>IF(OR(AN$1=Assumptions!$B$115,AN$1=Assumptions!$C$115,AN$1=Assumptions!$D$115,AN$1=Assumptions!$E$115,AN$1=Assumptions!$F$115),Assumptions!$AB$12*Assumptions!$C$102/Assumptions!$C$104,0)</f>
        <v>0</v>
      </c>
      <c r="AO40" s="126">
        <f>IF(OR(AO$1=Assumptions!$B$115,AO$1=Assumptions!$C$115,AO$1=Assumptions!$D$115,AO$1=Assumptions!$E$115,AO$1=Assumptions!$F$115),Assumptions!$AB$12*Assumptions!$C$102/Assumptions!$C$104,0)</f>
        <v>0</v>
      </c>
      <c r="AP40" s="126">
        <f>IF(OR(AP$1=Assumptions!$B$115,AP$1=Assumptions!$C$115,AP$1=Assumptions!$D$115,AP$1=Assumptions!$E$115,AP$1=Assumptions!$F$115),Assumptions!$AB$12*Assumptions!$C$102/Assumptions!$C$104,0)</f>
        <v>0</v>
      </c>
      <c r="AQ40" s="126">
        <f>IF(OR(AQ$1=Assumptions!$B$115,AQ$1=Assumptions!$C$115,AQ$1=Assumptions!$D$115,AQ$1=Assumptions!$E$115,AQ$1=Assumptions!$F$115),Assumptions!$AB$12*Assumptions!$C$102/Assumptions!$C$104,0)</f>
        <v>0</v>
      </c>
      <c r="AR40" s="126">
        <f>IF(OR(AR$1=Assumptions!$B$115,AR$1=Assumptions!$C$115,AR$1=Assumptions!$D$115,AR$1=Assumptions!$E$115,AR$1=Assumptions!$F$115),Assumptions!$AB$12*Assumptions!$C$102/Assumptions!$C$104,0)</f>
        <v>0</v>
      </c>
      <c r="AS40" s="126">
        <f>IF(OR(AS$1=Assumptions!$B$115,AS$1=Assumptions!$C$115,AS$1=Assumptions!$D$115,AS$1=Assumptions!$E$115,AS$1=Assumptions!$F$115),Assumptions!$AB$12*Assumptions!$C$102/Assumptions!$C$104,0)</f>
        <v>0</v>
      </c>
      <c r="AT40" s="126">
        <f>IF(OR(AT$1=Assumptions!$B$115,AT$1=Assumptions!$C$115,AT$1=Assumptions!$D$115,AT$1=Assumptions!$E$115,AT$1=Assumptions!$F$115),Assumptions!$AB$12*Assumptions!$C$102/Assumptions!$C$104,0)</f>
        <v>0</v>
      </c>
      <c r="AU40" s="126">
        <f>IF(OR(AU$1=Assumptions!$B$115,AU$1=Assumptions!$C$115,AU$1=Assumptions!$D$115,AU$1=Assumptions!$E$115,AU$1=Assumptions!$F$115),Assumptions!$AB$12*Assumptions!$C$102/Assumptions!$C$104,0)</f>
        <v>0</v>
      </c>
      <c r="AV40" s="126">
        <f>IF(OR(AV$1=Assumptions!$B$115,AV$1=Assumptions!$C$115,AV$1=Assumptions!$D$115,AV$1=Assumptions!$E$115,AV$1=Assumptions!$F$115),Assumptions!$AB$12*Assumptions!$C$102/Assumptions!$C$104,0)</f>
        <v>0</v>
      </c>
      <c r="AW40" s="126">
        <f>IF(OR(AW$1=Assumptions!$B$115,AW$1=Assumptions!$C$115,AW$1=Assumptions!$D$115,AW$1=Assumptions!$E$115,AW$1=Assumptions!$F$115),Assumptions!$AB$12*Assumptions!$C$102/Assumptions!$C$104,0)</f>
        <v>0</v>
      </c>
      <c r="AX40" s="126">
        <f>IF(OR(AX$1=Assumptions!$B$115,AX$1=Assumptions!$C$115,AX$1=Assumptions!$D$115,AX$1=Assumptions!$E$115,AX$1=Assumptions!$F$115),Assumptions!$AB$12*Assumptions!$C$102/Assumptions!$C$104,0)</f>
        <v>0</v>
      </c>
      <c r="AY40" s="126">
        <f>IF(OR(AY$1=Assumptions!$B$115,AY$1=Assumptions!$C$115,AY$1=Assumptions!$D$115,AY$1=Assumptions!$E$115,AY$1=Assumptions!$F$115),Assumptions!$AB$12*Assumptions!$C$102/Assumptions!$C$104,0)</f>
        <v>0</v>
      </c>
      <c r="AZ40" s="126">
        <f>IF(OR(AZ$1=Assumptions!$B$115,AZ$1=Assumptions!$C$115,AZ$1=Assumptions!$D$115,AZ$1=Assumptions!$E$115,AZ$1=Assumptions!$F$115),Assumptions!$AB$12*Assumptions!$C$102/Assumptions!$C$104,0)</f>
        <v>0</v>
      </c>
      <c r="BA40" s="126">
        <f>IF(OR(BA$1=Assumptions!$B$115,BA$1=Assumptions!$C$115,BA$1=Assumptions!$D$115,BA$1=Assumptions!$E$115,BA$1=Assumptions!$F$115),Assumptions!$AB$12*Assumptions!$C$102/Assumptions!$C$104,0)</f>
        <v>0</v>
      </c>
      <c r="BB40" s="126">
        <f>IF(OR(BB$1=Assumptions!$B$115,BB$1=Assumptions!$C$115,BB$1=Assumptions!$D$115,BB$1=Assumptions!$E$115,BB$1=Assumptions!$F$115),Assumptions!$AB$12*Assumptions!$C$102/Assumptions!$C$104,0)</f>
        <v>0</v>
      </c>
      <c r="BC40" s="126">
        <f>IF(OR(BC$1=Assumptions!$B$115,BC$1=Assumptions!$C$115,BC$1=Assumptions!$D$115,BC$1=Assumptions!$E$115,BC$1=Assumptions!$F$115),Assumptions!$AB$12*Assumptions!$C$102/Assumptions!$C$104,0)</f>
        <v>0</v>
      </c>
      <c r="BD40" s="126">
        <f>IF(OR(BD$1=Assumptions!$B$115,BD$1=Assumptions!$C$115,BD$1=Assumptions!$D$115,BD$1=Assumptions!$E$115,BD$1=Assumptions!$F$115),Assumptions!$AB$12*Assumptions!$C$102/Assumptions!$C$104,0)</f>
        <v>0</v>
      </c>
      <c r="BE40" s="126">
        <f>IF(OR(BE$1=Assumptions!$B$115,BE$1=Assumptions!$C$115,BE$1=Assumptions!$D$115,BE$1=Assumptions!$E$115,BE$1=Assumptions!$F$115),Assumptions!$AB$12*Assumptions!$C$102/Assumptions!$C$104,0)</f>
        <v>0</v>
      </c>
      <c r="BF40" s="126">
        <f>IF(OR(BF$1=Assumptions!$B$115,BF$1=Assumptions!$C$115,BF$1=Assumptions!$D$115,BF$1=Assumptions!$E$115,BF$1=Assumptions!$F$115),Assumptions!$AB$12*Assumptions!$C$102/Assumptions!$C$104,0)</f>
        <v>0</v>
      </c>
      <c r="BG40" s="126">
        <f>IF(OR(BG$1=Assumptions!$B$115,BG$1=Assumptions!$C$115,BG$1=Assumptions!$D$115,BG$1=Assumptions!$E$115,BG$1=Assumptions!$F$115),Assumptions!$AB$12*Assumptions!$C$102/Assumptions!$C$104,0)</f>
        <v>0</v>
      </c>
      <c r="BH40" s="126">
        <f>IF(OR(BH$1=Assumptions!$B$115,BH$1=Assumptions!$C$115,BH$1=Assumptions!$D$115,BH$1=Assumptions!$E$115,BH$1=Assumptions!$F$115),Assumptions!$AB$12*Assumptions!$C$102/Assumptions!$C$104,0)</f>
        <v>0</v>
      </c>
      <c r="BI40" s="126">
        <f>IF(OR(BI$1=Assumptions!$B$115,BI$1=Assumptions!$C$115,BI$1=Assumptions!$D$115,BI$1=Assumptions!$E$115,BI$1=Assumptions!$F$115),Assumptions!$AB$12*Assumptions!$C$102/Assumptions!$C$104,0)</f>
        <v>0</v>
      </c>
      <c r="BJ40" s="126">
        <f>IF(OR(BJ$1=Assumptions!$B$115,BJ$1=Assumptions!$C$115,BJ$1=Assumptions!$D$115,BJ$1=Assumptions!$E$115,BJ$1=Assumptions!$F$115),Assumptions!$AB$12*Assumptions!$C$102/Assumptions!$C$104,0)</f>
        <v>0</v>
      </c>
      <c r="BK40" s="126">
        <f>IF(OR(BK$1=Assumptions!$B$115,BK$1=Assumptions!$C$115,BK$1=Assumptions!$D$115,BK$1=Assumptions!$E$115,BK$1=Assumptions!$F$115),Assumptions!$AB$12*Assumptions!$C$102/Assumptions!$C$104,0)</f>
        <v>0</v>
      </c>
      <c r="BL40" s="126">
        <f>IF(OR(BL$1=Assumptions!$B$115,BL$1=Assumptions!$C$115,BL$1=Assumptions!$D$115,BL$1=Assumptions!$E$115,BL$1=Assumptions!$F$115),Assumptions!$AB$12*Assumptions!$C$102/Assumptions!$C$104,0)</f>
        <v>0</v>
      </c>
      <c r="BM40" s="126">
        <f>IF(OR(BM$1=Assumptions!$B$115,BM$1=Assumptions!$C$115,BM$1=Assumptions!$D$115,BM$1=Assumptions!$E$115,BM$1=Assumptions!$F$115),Assumptions!$AB$12*Assumptions!$C$102/Assumptions!$C$104,0)</f>
        <v>0</v>
      </c>
      <c r="BN40" s="126">
        <f>IF(OR(BN$1=Assumptions!$B$115,BN$1=Assumptions!$C$115,BN$1=Assumptions!$D$115,BN$1=Assumptions!$E$115,BN$1=Assumptions!$F$115),Assumptions!$AB$12*Assumptions!$C$102/Assumptions!$C$104,0)</f>
        <v>0</v>
      </c>
      <c r="BO40" s="126">
        <f>IF(OR(BO$1=Assumptions!$B$115,BO$1=Assumptions!$C$115,BO$1=Assumptions!$D$115,BO$1=Assumptions!$E$115,BO$1=Assumptions!$F$115),Assumptions!$AB$12*Assumptions!$C$102/Assumptions!$C$104,0)</f>
        <v>0</v>
      </c>
      <c r="BP40" s="126">
        <f>IF(OR(BP$1=Assumptions!$B$115,BP$1=Assumptions!$C$115,BP$1=Assumptions!$D$115,BP$1=Assumptions!$E$115,BP$1=Assumptions!$F$115),Assumptions!$AB$12*Assumptions!$C$102/Assumptions!$C$104,0)</f>
        <v>0</v>
      </c>
      <c r="BQ40" s="126">
        <f>IF(OR(BQ$1=Assumptions!$B$115,BQ$1=Assumptions!$C$115,BQ$1=Assumptions!$D$115,BQ$1=Assumptions!$E$115,BQ$1=Assumptions!$F$115),Assumptions!$AB$12*Assumptions!$C$102/Assumptions!$C$104,0)</f>
        <v>0</v>
      </c>
      <c r="BR40" s="126">
        <f>IF(OR(BR$1=Assumptions!$B$115,BR$1=Assumptions!$C$115,BR$1=Assumptions!$D$115,BR$1=Assumptions!$E$115,BR$1=Assumptions!$F$115),Assumptions!$AB$12*Assumptions!$C$102/Assumptions!$C$104,0)</f>
        <v>0</v>
      </c>
      <c r="BS40" s="126">
        <f>IF(OR(BS$1=Assumptions!$B$115,BS$1=Assumptions!$C$115,BS$1=Assumptions!$D$115,BS$1=Assumptions!$E$115,BS$1=Assumptions!$F$115),Assumptions!$AB$12*Assumptions!$C$102/Assumptions!$C$104,0)</f>
        <v>0</v>
      </c>
      <c r="BT40" s="126">
        <f>IF(OR(BT$1=Assumptions!$B$115,BT$1=Assumptions!$C$115,BT$1=Assumptions!$D$115,BT$1=Assumptions!$E$115,BT$1=Assumptions!$F$115),Assumptions!$AB$12*Assumptions!$C$102/Assumptions!$C$104,0)</f>
        <v>0</v>
      </c>
      <c r="BU40" s="126">
        <f>IF(OR(BU$1=Assumptions!$B$115,BU$1=Assumptions!$C$115,BU$1=Assumptions!$D$115,BU$1=Assumptions!$E$115,BU$1=Assumptions!$F$115),Assumptions!$AB$12*Assumptions!$C$102/Assumptions!$C$104,0)</f>
        <v>0</v>
      </c>
      <c r="BV40" s="126">
        <f>IF(OR(BV$1=Assumptions!$B$115,BV$1=Assumptions!$C$115,BV$1=Assumptions!$D$115,BV$1=Assumptions!$E$115,BV$1=Assumptions!$F$115),Assumptions!$AB$12*Assumptions!$C$102/Assumptions!$C$104,0)</f>
        <v>0</v>
      </c>
      <c r="BW40" s="126">
        <f>IF(OR(BW$1=Assumptions!$B$115,BW$1=Assumptions!$C$115,BW$1=Assumptions!$D$115,BW$1=Assumptions!$E$115,BW$1=Assumptions!$F$115),Assumptions!$AB$12*Assumptions!$C$102/Assumptions!$C$104,0)</f>
        <v>0</v>
      </c>
      <c r="BX40" s="126">
        <f>IF(OR(BX$1=Assumptions!$B$115,BX$1=Assumptions!$C$115,BX$1=Assumptions!$D$115,BX$1=Assumptions!$E$115,BX$1=Assumptions!$F$115),Assumptions!$AB$12*Assumptions!$C$102/Assumptions!$C$104,0)</f>
        <v>0</v>
      </c>
      <c r="BY40" s="126">
        <f>IF(OR(BY$1=Assumptions!$B$115,BY$1=Assumptions!$C$115,BY$1=Assumptions!$D$115,BY$1=Assumptions!$E$115,BY$1=Assumptions!$F$115),Assumptions!$AB$12*Assumptions!$C$102/Assumptions!$C$104,0)</f>
        <v>0</v>
      </c>
      <c r="BZ40" s="126">
        <f>IF(OR(BZ$1=Assumptions!$B$115,BZ$1=Assumptions!$C$115,BZ$1=Assumptions!$D$115,BZ$1=Assumptions!$E$115,BZ$1=Assumptions!$F$115),Assumptions!$AB$12*Assumptions!$C$102/Assumptions!$C$104,0)</f>
        <v>0</v>
      </c>
      <c r="CA40" s="126">
        <f>IF(OR(CA$1=Assumptions!$B$115,CA$1=Assumptions!$C$115,CA$1=Assumptions!$D$115,CA$1=Assumptions!$E$115,CA$1=Assumptions!$F$115),Assumptions!$AB$12*Assumptions!$C$102/Assumptions!$C$104,0)</f>
        <v>0</v>
      </c>
      <c r="CB40" s="126">
        <f>IF(OR(CB$1=Assumptions!$B$115,CB$1=Assumptions!$C$115,CB$1=Assumptions!$D$115,CB$1=Assumptions!$E$115,CB$1=Assumptions!$F$115),Assumptions!$AB$12*Assumptions!$C$102/Assumptions!$C$104,0)</f>
        <v>0</v>
      </c>
      <c r="CC40" s="126">
        <f>IF(OR(CC$1=Assumptions!$B$115,CC$1=Assumptions!$C$115,CC$1=Assumptions!$D$115,CC$1=Assumptions!$E$115,CC$1=Assumptions!$F$115),Assumptions!$AB$12*Assumptions!$C$102/Assumptions!$C$104,0)</f>
        <v>0</v>
      </c>
      <c r="CD40" s="126">
        <f>IF(OR(CD$1=Assumptions!$B$115,CD$1=Assumptions!$C$115,CD$1=Assumptions!$D$115,CD$1=Assumptions!$E$115,CD$1=Assumptions!$F$115),Assumptions!$AB$12*Assumptions!$C$102/Assumptions!$C$104,0)</f>
        <v>0</v>
      </c>
      <c r="CE40" s="126">
        <f>IF(OR(CE$1=Assumptions!$B$115,CE$1=Assumptions!$C$115,CE$1=Assumptions!$D$115,CE$1=Assumptions!$E$115,CE$1=Assumptions!$F$115),Assumptions!$AB$12*Assumptions!$C$102/Assumptions!$C$104,0)</f>
        <v>0</v>
      </c>
      <c r="CF40" s="126">
        <f>IF(OR(CF$1=Assumptions!$B$115,CF$1=Assumptions!$C$115,CF$1=Assumptions!$D$115,CF$1=Assumptions!$E$115,CF$1=Assumptions!$F$115),Assumptions!$AB$12*Assumptions!$C$102/Assumptions!$C$104,0)</f>
        <v>0</v>
      </c>
      <c r="CG40" s="126">
        <f>IF(OR(CG$1=Assumptions!$B$115,CG$1=Assumptions!$C$115,CG$1=Assumptions!$D$115,CG$1=Assumptions!$E$115,CG$1=Assumptions!$F$115),Assumptions!$AB$12*Assumptions!$C$102/Assumptions!$C$104,0)</f>
        <v>0</v>
      </c>
      <c r="CH40" s="126">
        <f>IF(OR(CH$1=Assumptions!$B$115,CH$1=Assumptions!$C$115,CH$1=Assumptions!$D$115,CH$1=Assumptions!$E$115,CH$1=Assumptions!$F$115),Assumptions!$AB$12*Assumptions!$C$102/Assumptions!$C$104,0)</f>
        <v>0</v>
      </c>
      <c r="CI40" s="126">
        <f>IF(OR(CI$1=Assumptions!$B$115,CI$1=Assumptions!$C$115,CI$1=Assumptions!$D$115,CI$1=Assumptions!$E$115,CI$1=Assumptions!$F$115),Assumptions!$AB$12*Assumptions!$C$102/Assumptions!$C$104,0)</f>
        <v>0</v>
      </c>
      <c r="CJ40" s="126">
        <f>IF(OR(CJ$1=Assumptions!$B$115,CJ$1=Assumptions!$C$115,CJ$1=Assumptions!$D$115,CJ$1=Assumptions!$E$115,CJ$1=Assumptions!$F$115),Assumptions!$AB$12*Assumptions!$C$102/Assumptions!$C$104,0)</f>
        <v>0</v>
      </c>
      <c r="CK40" s="126">
        <f>IF(OR(CK$1=Assumptions!$B$115,CK$1=Assumptions!$C$115,CK$1=Assumptions!$D$115,CK$1=Assumptions!$E$115,CK$1=Assumptions!$F$115),Assumptions!$AB$12*Assumptions!$C$102/Assumptions!$C$104,0)</f>
        <v>0</v>
      </c>
      <c r="CL40" s="126">
        <f>IF(OR(CL$1=Assumptions!$B$115,CL$1=Assumptions!$C$115,CL$1=Assumptions!$D$115,CL$1=Assumptions!$E$115,CL$1=Assumptions!$F$115),Assumptions!$AB$12*Assumptions!$C$102/Assumptions!$C$104,0)</f>
        <v>0</v>
      </c>
      <c r="CM40" s="126">
        <f>IF(OR(CM$1=Assumptions!$B$115,CM$1=Assumptions!$C$115,CM$1=Assumptions!$D$115,CM$1=Assumptions!$E$115,CM$1=Assumptions!$F$115),Assumptions!$AB$12*Assumptions!$C$102/Assumptions!$C$104,0)</f>
        <v>0</v>
      </c>
      <c r="CN40" s="126">
        <f>IF(OR(CN$1=Assumptions!$B$115,CN$1=Assumptions!$C$115,CN$1=Assumptions!$D$115,CN$1=Assumptions!$E$115,CN$1=Assumptions!$F$115),Assumptions!$AB$12*Assumptions!$C$102/Assumptions!$C$104,0)</f>
        <v>0</v>
      </c>
      <c r="CO40" s="126">
        <f>IF(OR(CO$1=Assumptions!$B$115,CO$1=Assumptions!$C$115,CO$1=Assumptions!$D$115,CO$1=Assumptions!$E$115,CO$1=Assumptions!$F$115),Assumptions!$AB$12*Assumptions!$C$102/Assumptions!$C$104,0)</f>
        <v>0</v>
      </c>
      <c r="CP40" s="126">
        <f>IF(OR(CP$1=Assumptions!$B$115,CP$1=Assumptions!$C$115,CP$1=Assumptions!$D$115,CP$1=Assumptions!$E$115,CP$1=Assumptions!$F$115),Assumptions!$AB$12*Assumptions!$C$102/Assumptions!$C$104,0)</f>
        <v>0</v>
      </c>
      <c r="CQ40" s="126">
        <f>IF(OR(CQ$1=Assumptions!$B$115,CQ$1=Assumptions!$C$115,CQ$1=Assumptions!$D$115,CQ$1=Assumptions!$E$115,CQ$1=Assumptions!$F$115),Assumptions!$AB$12*Assumptions!$C$102/Assumptions!$C$104,0)</f>
        <v>0</v>
      </c>
      <c r="CR40" s="126">
        <f>IF(OR(CR$1=Assumptions!$B$115,CR$1=Assumptions!$C$115,CR$1=Assumptions!$D$115,CR$1=Assumptions!$E$115,CR$1=Assumptions!$F$115),Assumptions!$AB$12*Assumptions!$C$102/Assumptions!$C$104,0)</f>
        <v>0</v>
      </c>
      <c r="CS40" s="126">
        <f>IF(OR(CS$1=Assumptions!$B$115,CS$1=Assumptions!$C$115,CS$1=Assumptions!$D$115,CS$1=Assumptions!$E$115,CS$1=Assumptions!$F$115),Assumptions!$AB$12*Assumptions!$C$102/Assumptions!$C$104,0)</f>
        <v>0</v>
      </c>
      <c r="CT40" s="126">
        <f>IF(OR(CT$1=Assumptions!$B$115,CT$1=Assumptions!$C$115,CT$1=Assumptions!$D$115,CT$1=Assumptions!$E$115,CT$1=Assumptions!$F$115),Assumptions!$AB$12*Assumptions!$C$102/Assumptions!$C$104,0)</f>
        <v>0</v>
      </c>
      <c r="CU40" s="126">
        <f>IF(OR(CU$1=Assumptions!$B$115,CU$1=Assumptions!$C$115,CU$1=Assumptions!$D$115,CU$1=Assumptions!$E$115,CU$1=Assumptions!$F$115),Assumptions!$AB$12*Assumptions!$C$102/Assumptions!$C$104,0)</f>
        <v>0</v>
      </c>
      <c r="CV40" s="126">
        <f>IF(OR(CV$1=Assumptions!$B$115,CV$1=Assumptions!$C$115,CV$1=Assumptions!$D$115,CV$1=Assumptions!$E$115,CV$1=Assumptions!$F$115),Assumptions!$AB$12*Assumptions!$C$102/Assumptions!$C$104,0)</f>
        <v>0</v>
      </c>
      <c r="CW40" s="126">
        <f>IF(OR(CW$1=Assumptions!$B$115,CW$1=Assumptions!$C$115,CW$1=Assumptions!$D$115,CW$1=Assumptions!$E$115,CW$1=Assumptions!$F$115),Assumptions!$AB$12*Assumptions!$C$102/Assumptions!$C$104,0)</f>
        <v>0</v>
      </c>
      <c r="CX40" s="126">
        <f>IF(OR(CX$1=Assumptions!$B$115,CX$1=Assumptions!$C$115,CX$1=Assumptions!$D$115,CX$1=Assumptions!$E$115,CX$1=Assumptions!$F$115),Assumptions!$AB$12*Assumptions!$C$102/Assumptions!$C$104,0)</f>
        <v>0</v>
      </c>
      <c r="CY40" s="126">
        <f>IF(OR(CY$1=Assumptions!$B$115,CY$1=Assumptions!$C$115,CY$1=Assumptions!$D$115,CY$1=Assumptions!$E$115,CY$1=Assumptions!$F$115),Assumptions!$AB$12*Assumptions!$C$102/Assumptions!$C$104,0)</f>
        <v>0</v>
      </c>
      <c r="CZ40" s="126">
        <f>IF(OR(CZ$1=Assumptions!$B$115,CZ$1=Assumptions!$C$115,CZ$1=Assumptions!$D$115,CZ$1=Assumptions!$E$115,CZ$1=Assumptions!$F$115),Assumptions!$AB$12*Assumptions!$C$102/Assumptions!$C$104,0)</f>
        <v>0</v>
      </c>
      <c r="DA40" s="126">
        <f>IF(OR(DA$1=Assumptions!$B$115,DA$1=Assumptions!$C$115,DA$1=Assumptions!$D$115,DA$1=Assumptions!$E$115,DA$1=Assumptions!$F$115),Assumptions!$AB$12*Assumptions!$C$102/Assumptions!$C$104,0)</f>
        <v>0</v>
      </c>
      <c r="DB40" s="126">
        <f>IF(OR(DB$1=Assumptions!$B$115,DB$1=Assumptions!$C$115,DB$1=Assumptions!$D$115,DB$1=Assumptions!$E$115,DB$1=Assumptions!$F$115),Assumptions!$AB$12*Assumptions!$C$102/Assumptions!$C$104,0)</f>
        <v>0</v>
      </c>
      <c r="DC40" s="126">
        <f>IF(OR(DC$1=Assumptions!$B$115,DC$1=Assumptions!$C$115,DC$1=Assumptions!$D$115,DC$1=Assumptions!$E$115,DC$1=Assumptions!$F$115),Assumptions!$AB$12*Assumptions!$C$102/Assumptions!$C$104,0)</f>
        <v>0</v>
      </c>
      <c r="DD40" s="126">
        <f>IF(OR(DD$1=Assumptions!$B$115,DD$1=Assumptions!$C$115,DD$1=Assumptions!$D$115,DD$1=Assumptions!$E$115,DD$1=Assumptions!$F$115),Assumptions!$AB$12*Assumptions!$C$102/Assumptions!$C$104,0)</f>
        <v>0</v>
      </c>
      <c r="DE40" s="126">
        <f>IF(OR(DE$1=Assumptions!$B$115,DE$1=Assumptions!$C$115,DE$1=Assumptions!$D$115,DE$1=Assumptions!$E$115,DE$1=Assumptions!$F$115),Assumptions!$AB$12*Assumptions!$C$102/Assumptions!$C$104,0)</f>
        <v>0</v>
      </c>
      <c r="DF40" s="126">
        <f>IF(OR(DF$1=Assumptions!$B$115,DF$1=Assumptions!$C$115,DF$1=Assumptions!$D$115,DF$1=Assumptions!$E$115,DF$1=Assumptions!$F$115),Assumptions!$AB$12*Assumptions!$C$102/Assumptions!$C$104,0)</f>
        <v>0</v>
      </c>
      <c r="DG40" s="126">
        <f>IF(OR(DG$1=Assumptions!$B$115,DG$1=Assumptions!$C$115,DG$1=Assumptions!$D$115,DG$1=Assumptions!$E$115,DG$1=Assumptions!$F$115),Assumptions!$AB$12*Assumptions!$C$102/Assumptions!$C$104,0)</f>
        <v>0</v>
      </c>
      <c r="DH40" s="126">
        <f>IF(OR(DH$1=Assumptions!$B$115,DH$1=Assumptions!$C$115,DH$1=Assumptions!$D$115,DH$1=Assumptions!$E$115,DH$1=Assumptions!$F$115),Assumptions!$AB$12*Assumptions!$C$102/Assumptions!$C$104,0)</f>
        <v>0</v>
      </c>
      <c r="DI40" s="126">
        <f>IF(OR(DI$1=Assumptions!$B$115,DI$1=Assumptions!$C$115,DI$1=Assumptions!$D$115,DI$1=Assumptions!$E$115,DI$1=Assumptions!$F$115),Assumptions!$AB$12*Assumptions!$C$102/Assumptions!$C$104,0)</f>
        <v>0</v>
      </c>
      <c r="DJ40" s="126">
        <f>IF(OR(DJ$1=Assumptions!$B$115,DJ$1=Assumptions!$C$115,DJ$1=Assumptions!$D$115,DJ$1=Assumptions!$E$115,DJ$1=Assumptions!$F$115),Assumptions!$AB$12*Assumptions!$C$102/Assumptions!$C$104,0)</f>
        <v>0</v>
      </c>
      <c r="DK40" s="126">
        <f>IF(OR(DK$1=Assumptions!$B$115,DK$1=Assumptions!$C$115,DK$1=Assumptions!$D$115,DK$1=Assumptions!$E$115,DK$1=Assumptions!$F$115),Assumptions!$AB$12*Assumptions!$C$102/Assumptions!$C$104,0)</f>
        <v>0</v>
      </c>
      <c r="DL40" s="126">
        <f>IF(OR(DL$1=Assumptions!$B$115,DL$1=Assumptions!$C$115,DL$1=Assumptions!$D$115,DL$1=Assumptions!$E$115,DL$1=Assumptions!$F$115),Assumptions!$AB$12*Assumptions!$C$102/Assumptions!$C$104,0)</f>
        <v>0</v>
      </c>
      <c r="DM40" s="126">
        <f>IF(OR(DM$1=Assumptions!$B$115,DM$1=Assumptions!$C$115,DM$1=Assumptions!$D$115,DM$1=Assumptions!$E$115,DM$1=Assumptions!$F$115),Assumptions!$AB$12*Assumptions!$C$102/Assumptions!$C$104,0)</f>
        <v>0</v>
      </c>
      <c r="DN40" s="126">
        <f>IF(OR(DN$1=Assumptions!$B$115,DN$1=Assumptions!$C$115,DN$1=Assumptions!$D$115,DN$1=Assumptions!$E$115,DN$1=Assumptions!$F$115),Assumptions!$AB$12*Assumptions!$C$102/Assumptions!$C$104,0)</f>
        <v>0</v>
      </c>
      <c r="DO40" s="126">
        <f>IF(OR(DO$1=Assumptions!$B$115,DO$1=Assumptions!$C$115,DO$1=Assumptions!$D$115,DO$1=Assumptions!$E$115,DO$1=Assumptions!$F$115),Assumptions!$AB$12*Assumptions!$C$102/Assumptions!$C$104,0)</f>
        <v>0</v>
      </c>
      <c r="DP40" s="126">
        <f>IF(OR(DP$1=Assumptions!$B$115,DP$1=Assumptions!$C$115,DP$1=Assumptions!$D$115,DP$1=Assumptions!$E$115,DP$1=Assumptions!$F$115),Assumptions!$AB$12*Assumptions!$C$102/Assumptions!$C$104,0)</f>
        <v>0</v>
      </c>
      <c r="DQ40" s="126">
        <f>IF(OR(DQ$1=Assumptions!$B$115,DQ$1=Assumptions!$C$115,DQ$1=Assumptions!$D$115,DQ$1=Assumptions!$E$115,DQ$1=Assumptions!$F$115),Assumptions!$AB$12*Assumptions!$C$102/Assumptions!$C$104,0)</f>
        <v>0</v>
      </c>
      <c r="DR40" s="126">
        <f>IF(OR(DR$1=Assumptions!$B$115,DR$1=Assumptions!$C$115,DR$1=Assumptions!$D$115,DR$1=Assumptions!$E$115,DR$1=Assumptions!$F$115),Assumptions!$AB$12*Assumptions!$C$102/Assumptions!$C$104,0)</f>
        <v>0</v>
      </c>
      <c r="DS40" s="126">
        <f>IF(OR(DS$1=Assumptions!$B$115,DS$1=Assumptions!$C$115,DS$1=Assumptions!$D$115,DS$1=Assumptions!$E$115,DS$1=Assumptions!$F$115),Assumptions!$AB$12*Assumptions!$C$102/Assumptions!$C$104,0)</f>
        <v>0</v>
      </c>
      <c r="DT40" s="126">
        <f>IF(OR(DT$1=Assumptions!$B$115,DT$1=Assumptions!$C$115,DT$1=Assumptions!$D$115,DT$1=Assumptions!$E$115,DT$1=Assumptions!$F$115),Assumptions!$AB$12*Assumptions!$C$102/Assumptions!$C$104,0)</f>
        <v>0</v>
      </c>
      <c r="DU40" s="126">
        <f>IF(OR(DU$1=Assumptions!$B$115,DU$1=Assumptions!$C$115,DU$1=Assumptions!$D$115,DU$1=Assumptions!$E$115,DU$1=Assumptions!$F$115),Assumptions!$AB$12*Assumptions!$C$102/Assumptions!$C$104,0)</f>
        <v>0</v>
      </c>
      <c r="DV40" s="126">
        <f>IF(OR(DV$1=Assumptions!$B$115,DV$1=Assumptions!$C$115,DV$1=Assumptions!$D$115,DV$1=Assumptions!$E$115,DV$1=Assumptions!$F$115),Assumptions!$AB$12*Assumptions!$C$102/Assumptions!$C$104,0)</f>
        <v>0</v>
      </c>
      <c r="DW40" s="126">
        <f>IF(OR(DW$1=Assumptions!$B$115,DW$1=Assumptions!$C$115,DW$1=Assumptions!$D$115,DW$1=Assumptions!$E$115,DW$1=Assumptions!$F$115),Assumptions!$AB$12*Assumptions!$C$102/Assumptions!$C$104,0)</f>
        <v>0</v>
      </c>
      <c r="DX40" s="126">
        <f>IF(OR(DX$1=Assumptions!$B$115,DX$1=Assumptions!$C$115,DX$1=Assumptions!$D$115,DX$1=Assumptions!$E$115,DX$1=Assumptions!$F$115),Assumptions!$AB$12*Assumptions!$C$102/Assumptions!$C$104,0)</f>
        <v>0</v>
      </c>
      <c r="DY40" s="126">
        <f>IF(OR(DY$1=Assumptions!$B$115,DY$1=Assumptions!$C$115,DY$1=Assumptions!$D$115,DY$1=Assumptions!$E$115,DY$1=Assumptions!$F$115),Assumptions!$AB$12*Assumptions!$C$102/Assumptions!$C$104,0)</f>
        <v>0</v>
      </c>
      <c r="DZ40" s="126">
        <f>IF(OR(DZ$1=Assumptions!$B$115,DZ$1=Assumptions!$C$115,DZ$1=Assumptions!$D$115,DZ$1=Assumptions!$E$115,DZ$1=Assumptions!$F$115),Assumptions!$AB$12*Assumptions!$C$102/Assumptions!$C$104,0)</f>
        <v>0</v>
      </c>
      <c r="EA40" s="126">
        <f>IF(OR(EA$1=Assumptions!$B$115,EA$1=Assumptions!$C$115,EA$1=Assumptions!$D$115,EA$1=Assumptions!$E$115,EA$1=Assumptions!$F$115),Assumptions!$AB$12*Assumptions!$C$102/Assumptions!$C$104,0)</f>
        <v>0</v>
      </c>
      <c r="EB40" s="126">
        <f>IF(OR(EB$1=Assumptions!$B$115,EB$1=Assumptions!$C$115,EB$1=Assumptions!$D$115,EB$1=Assumptions!$E$115,EB$1=Assumptions!$F$115),Assumptions!$AB$12*Assumptions!$C$102/Assumptions!$C$104,0)</f>
        <v>0</v>
      </c>
      <c r="EC40" s="126">
        <f>IF(OR(EC$1=Assumptions!$B$115,EC$1=Assumptions!$C$115,EC$1=Assumptions!$D$115,EC$1=Assumptions!$E$115,EC$1=Assumptions!$F$115),Assumptions!$AB$12*Assumptions!$C$102/Assumptions!$C$104,0)</f>
        <v>0</v>
      </c>
      <c r="ED40" s="126">
        <f>IF(OR(ED$1=Assumptions!$B$115,ED$1=Assumptions!$C$115,ED$1=Assumptions!$D$115,ED$1=Assumptions!$E$115,ED$1=Assumptions!$F$115),Assumptions!$AB$12*Assumptions!$C$102/Assumptions!$C$104,0)</f>
        <v>0</v>
      </c>
      <c r="EE40" s="126">
        <f>IF(OR(EE$1=Assumptions!$B$115,EE$1=Assumptions!$C$115,EE$1=Assumptions!$D$115,EE$1=Assumptions!$E$115,EE$1=Assumptions!$F$115),Assumptions!$AB$12*Assumptions!$C$102/Assumptions!$C$104,0)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101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186</v>
      </c>
      <c r="D43" s="49">
        <f>Assumptions!AF42</f>
        <v>2813769.333</v>
      </c>
      <c r="E43" s="49">
        <f t="shared" ref="E43:EE43" si="7">D47</f>
        <v>2813769.333</v>
      </c>
      <c r="F43" s="49">
        <f t="shared" si="7"/>
        <v>2813769.333</v>
      </c>
      <c r="G43" s="49">
        <f t="shared" si="7"/>
        <v>2813769.333</v>
      </c>
      <c r="H43" s="49">
        <f t="shared" si="7"/>
        <v>2813769.333</v>
      </c>
      <c r="I43" s="49">
        <f t="shared" si="7"/>
        <v>2813769.333</v>
      </c>
      <c r="J43" s="49">
        <f t="shared" si="7"/>
        <v>2813769.333</v>
      </c>
      <c r="K43" s="49">
        <f t="shared" si="7"/>
        <v>2813769.333</v>
      </c>
      <c r="L43" s="49">
        <f t="shared" si="7"/>
        <v>2813769.333</v>
      </c>
      <c r="M43" s="49">
        <f t="shared" si="7"/>
        <v>2813769.333</v>
      </c>
      <c r="N43" s="49">
        <f t="shared" si="7"/>
        <v>2813769.333</v>
      </c>
      <c r="O43" s="49">
        <f t="shared" si="7"/>
        <v>2813769.333</v>
      </c>
      <c r="P43" s="49">
        <f t="shared" si="7"/>
        <v>2813769.333</v>
      </c>
      <c r="Q43" s="49">
        <f t="shared" si="7"/>
        <v>2813769.333</v>
      </c>
      <c r="R43" s="49">
        <f t="shared" si="7"/>
        <v>2813769.333</v>
      </c>
      <c r="S43" s="49">
        <f t="shared" si="7"/>
        <v>2813769.333</v>
      </c>
      <c r="T43" s="49">
        <f t="shared" si="7"/>
        <v>2813769.333</v>
      </c>
      <c r="U43" s="49">
        <f t="shared" si="7"/>
        <v>2813769.333</v>
      </c>
      <c r="V43" s="49">
        <f t="shared" si="7"/>
        <v>2813769.333</v>
      </c>
      <c r="W43" s="49">
        <f t="shared" si="7"/>
        <v>2813769.333</v>
      </c>
      <c r="X43" s="49">
        <f t="shared" si="7"/>
        <v>2813769.333</v>
      </c>
      <c r="Y43" s="49">
        <f t="shared" si="7"/>
        <v>2813769.333</v>
      </c>
      <c r="Z43" s="49">
        <f t="shared" si="7"/>
        <v>2813769.333</v>
      </c>
      <c r="AA43" s="49">
        <f t="shared" si="7"/>
        <v>2813769.333</v>
      </c>
      <c r="AB43" s="49">
        <f t="shared" si="7"/>
        <v>2813769.333</v>
      </c>
      <c r="AC43" s="49">
        <f t="shared" si="7"/>
        <v>2813769.333</v>
      </c>
      <c r="AD43" s="49">
        <f t="shared" si="7"/>
        <v>2813769.333</v>
      </c>
      <c r="AE43" s="49">
        <f t="shared" si="7"/>
        <v>2813769.333</v>
      </c>
      <c r="AF43" s="49">
        <f t="shared" si="7"/>
        <v>2813769.333</v>
      </c>
      <c r="AG43" s="49">
        <f t="shared" si="7"/>
        <v>2813769.333</v>
      </c>
      <c r="AH43" s="49">
        <f t="shared" si="7"/>
        <v>2813769.333</v>
      </c>
      <c r="AI43" s="49">
        <f t="shared" si="7"/>
        <v>2813769.333</v>
      </c>
      <c r="AJ43" s="49">
        <f t="shared" si="7"/>
        <v>2813769.333</v>
      </c>
      <c r="AK43" s="49">
        <f t="shared" si="7"/>
        <v>2813769.333</v>
      </c>
      <c r="AL43" s="49">
        <f t="shared" si="7"/>
        <v>2813769.333</v>
      </c>
      <c r="AM43" s="49">
        <f t="shared" si="7"/>
        <v>2813769.333</v>
      </c>
      <c r="AN43" s="49">
        <f t="shared" si="7"/>
        <v>2813769.333</v>
      </c>
      <c r="AO43" s="49">
        <f t="shared" si="7"/>
        <v>2810968.211</v>
      </c>
      <c r="AP43" s="49">
        <f t="shared" si="7"/>
        <v>2808153.083</v>
      </c>
      <c r="AQ43" s="49">
        <f t="shared" si="7"/>
        <v>2805323.88</v>
      </c>
      <c r="AR43" s="49">
        <f t="shared" si="7"/>
        <v>2802480.53</v>
      </c>
      <c r="AS43" s="49">
        <f t="shared" si="7"/>
        <v>2799622.964</v>
      </c>
      <c r="AT43" s="49">
        <f t="shared" si="7"/>
        <v>2796751.11</v>
      </c>
      <c r="AU43" s="49">
        <f t="shared" si="7"/>
        <v>2793864.897</v>
      </c>
      <c r="AV43" s="49">
        <f t="shared" si="7"/>
        <v>2790964.253</v>
      </c>
      <c r="AW43" s="49">
        <f t="shared" si="7"/>
        <v>2788049.105</v>
      </c>
      <c r="AX43" s="49">
        <f t="shared" si="7"/>
        <v>2785119.382</v>
      </c>
      <c r="AY43" s="49">
        <f t="shared" si="7"/>
        <v>2782175.01</v>
      </c>
      <c r="AZ43" s="49">
        <f t="shared" si="7"/>
        <v>2779215.916</v>
      </c>
      <c r="BA43" s="49">
        <f t="shared" si="7"/>
        <v>2776242.027</v>
      </c>
      <c r="BB43" s="49">
        <f t="shared" si="7"/>
        <v>2773253.268</v>
      </c>
      <c r="BC43" s="49">
        <f t="shared" si="7"/>
        <v>2770249.566</v>
      </c>
      <c r="BD43" s="49">
        <f t="shared" si="7"/>
        <v>2767230.845</v>
      </c>
      <c r="BE43" s="49">
        <f t="shared" si="7"/>
        <v>2764197.03</v>
      </c>
      <c r="BF43" s="49">
        <f t="shared" si="7"/>
        <v>2761148.047</v>
      </c>
      <c r="BG43" s="49">
        <f t="shared" si="7"/>
        <v>2758083.818</v>
      </c>
      <c r="BH43" s="49">
        <f t="shared" si="7"/>
        <v>2755004.268</v>
      </c>
      <c r="BI43" s="49">
        <f t="shared" si="7"/>
        <v>2751909.321</v>
      </c>
      <c r="BJ43" s="49">
        <f t="shared" si="7"/>
        <v>2748798.899</v>
      </c>
      <c r="BK43" s="49">
        <f t="shared" si="7"/>
        <v>2745672.924</v>
      </c>
      <c r="BL43" s="49">
        <f t="shared" si="7"/>
        <v>2742531.32</v>
      </c>
      <c r="BM43" s="49">
        <f t="shared" si="7"/>
        <v>2739374.008</v>
      </c>
      <c r="BN43" s="49">
        <f t="shared" si="7"/>
        <v>2736200.909</v>
      </c>
      <c r="BO43" s="49">
        <f t="shared" si="7"/>
        <v>2733011.945</v>
      </c>
      <c r="BP43" s="49">
        <f t="shared" si="7"/>
        <v>2729807.036</v>
      </c>
      <c r="BQ43" s="49">
        <f t="shared" si="7"/>
        <v>2726586.102</v>
      </c>
      <c r="BR43" s="49">
        <f t="shared" si="7"/>
        <v>2723349.064</v>
      </c>
      <c r="BS43" s="49">
        <f t="shared" si="7"/>
        <v>2720095.84</v>
      </c>
      <c r="BT43" s="49">
        <f t="shared" si="7"/>
        <v>2716826.351</v>
      </c>
      <c r="BU43" s="49">
        <f t="shared" si="7"/>
        <v>2713540.514</v>
      </c>
      <c r="BV43" s="49">
        <f t="shared" si="7"/>
        <v>2710238.247</v>
      </c>
      <c r="BW43" s="49">
        <f t="shared" si="7"/>
        <v>2706919.47</v>
      </c>
      <c r="BX43" s="49">
        <f t="shared" si="7"/>
        <v>2703584.098</v>
      </c>
      <c r="BY43" s="49">
        <f t="shared" si="7"/>
        <v>2700232.05</v>
      </c>
      <c r="BZ43" s="49">
        <f t="shared" si="7"/>
        <v>2696863.241</v>
      </c>
      <c r="CA43" s="49">
        <f t="shared" si="7"/>
        <v>2693477.589</v>
      </c>
      <c r="CB43" s="49">
        <f t="shared" si="7"/>
        <v>2690075.008</v>
      </c>
      <c r="CC43" s="49">
        <f t="shared" si="7"/>
        <v>2686655.414</v>
      </c>
      <c r="CD43" s="49">
        <f t="shared" si="7"/>
        <v>2683218.722</v>
      </c>
      <c r="CE43" s="49">
        <f t="shared" si="7"/>
        <v>2679764.847</v>
      </c>
      <c r="CF43" s="49">
        <f t="shared" si="7"/>
        <v>2676293.703</v>
      </c>
      <c r="CG43" s="49">
        <f t="shared" si="7"/>
        <v>2672805.202</v>
      </c>
      <c r="CH43" s="49">
        <f t="shared" si="7"/>
        <v>2669299.26</v>
      </c>
      <c r="CI43" s="49">
        <f t="shared" si="7"/>
        <v>2665775.787</v>
      </c>
      <c r="CJ43" s="49">
        <f t="shared" si="7"/>
        <v>2662234.697</v>
      </c>
      <c r="CK43" s="49">
        <f t="shared" si="7"/>
        <v>2658675.902</v>
      </c>
      <c r="CL43" s="49">
        <f t="shared" si="7"/>
        <v>2655099.312</v>
      </c>
      <c r="CM43" s="49">
        <f t="shared" si="7"/>
        <v>2651504.84</v>
      </c>
      <c r="CN43" s="49">
        <f t="shared" si="7"/>
        <v>2647892.396</v>
      </c>
      <c r="CO43" s="49">
        <f t="shared" si="7"/>
        <v>2644261.889</v>
      </c>
      <c r="CP43" s="49">
        <f t="shared" si="7"/>
        <v>2640613.229</v>
      </c>
      <c r="CQ43" s="49">
        <f t="shared" si="7"/>
        <v>2636946.327</v>
      </c>
      <c r="CR43" s="49">
        <f t="shared" si="7"/>
        <v>2633261.09</v>
      </c>
      <c r="CS43" s="49">
        <f t="shared" si="7"/>
        <v>2629557.426</v>
      </c>
      <c r="CT43" s="49">
        <f t="shared" si="7"/>
        <v>2625835.245</v>
      </c>
      <c r="CU43" s="49">
        <f t="shared" si="7"/>
        <v>2622094.452</v>
      </c>
      <c r="CV43" s="49">
        <f t="shared" si="7"/>
        <v>2618334.955</v>
      </c>
      <c r="CW43" s="49">
        <f t="shared" si="7"/>
        <v>2614556.661</v>
      </c>
      <c r="CX43" s="49">
        <f t="shared" si="7"/>
        <v>2610759.476</v>
      </c>
      <c r="CY43" s="49">
        <f t="shared" si="7"/>
        <v>2606943.304</v>
      </c>
      <c r="CZ43" s="49">
        <f t="shared" si="7"/>
        <v>2603108.052</v>
      </c>
      <c r="DA43" s="49">
        <f t="shared" si="7"/>
        <v>2599253.624</v>
      </c>
      <c r="DB43" s="49">
        <f t="shared" si="7"/>
        <v>2595379.923</v>
      </c>
      <c r="DC43" s="49">
        <f t="shared" si="7"/>
        <v>2591486.854</v>
      </c>
      <c r="DD43" s="49">
        <f t="shared" si="7"/>
        <v>2587574.319</v>
      </c>
      <c r="DE43" s="49">
        <f t="shared" si="7"/>
        <v>2583642.222</v>
      </c>
      <c r="DF43" s="49">
        <f t="shared" si="7"/>
        <v>2579690.464</v>
      </c>
      <c r="DG43" s="49">
        <f t="shared" si="7"/>
        <v>2575718.948</v>
      </c>
      <c r="DH43" s="49">
        <f t="shared" si="7"/>
        <v>2571727.574</v>
      </c>
      <c r="DI43" s="49">
        <f t="shared" si="7"/>
        <v>2567716.243</v>
      </c>
      <c r="DJ43" s="49">
        <f t="shared" si="7"/>
        <v>2563684.855</v>
      </c>
      <c r="DK43" s="49">
        <f t="shared" si="7"/>
        <v>2559633.311</v>
      </c>
      <c r="DL43" s="49">
        <f t="shared" si="7"/>
        <v>2555561.508</v>
      </c>
      <c r="DM43" s="49">
        <f t="shared" si="7"/>
        <v>2551469.347</v>
      </c>
      <c r="DN43" s="49">
        <f t="shared" si="7"/>
        <v>2547356.725</v>
      </c>
      <c r="DO43" s="49">
        <f t="shared" si="7"/>
        <v>2543223.54</v>
      </c>
      <c r="DP43" s="49">
        <f t="shared" si="7"/>
        <v>2539069.689</v>
      </c>
      <c r="DQ43" s="49">
        <f t="shared" si="7"/>
        <v>2534895.068</v>
      </c>
      <c r="DR43" s="49">
        <f t="shared" si="7"/>
        <v>2530699.575</v>
      </c>
      <c r="DS43" s="49">
        <f t="shared" si="7"/>
        <v>2526483.104</v>
      </c>
      <c r="DT43" s="49">
        <f t="shared" si="7"/>
        <v>2522245.551</v>
      </c>
      <c r="DU43" s="49">
        <f t="shared" si="7"/>
        <v>2517986.81</v>
      </c>
      <c r="DV43" s="49">
        <f t="shared" si="7"/>
        <v>2513706.775</v>
      </c>
      <c r="DW43" s="49">
        <f t="shared" si="7"/>
        <v>2509405.34</v>
      </c>
      <c r="DX43" s="49">
        <f t="shared" si="7"/>
        <v>2505082.398</v>
      </c>
      <c r="DY43" s="49">
        <f t="shared" si="7"/>
        <v>2500737.841</v>
      </c>
      <c r="DZ43" s="49">
        <f t="shared" si="7"/>
        <v>2496371.561</v>
      </c>
      <c r="EA43" s="49">
        <f t="shared" si="7"/>
        <v>2491983.45</v>
      </c>
      <c r="EB43" s="49">
        <f t="shared" si="7"/>
        <v>2487573.399</v>
      </c>
      <c r="EC43" s="49">
        <f t="shared" si="7"/>
        <v>2483141.297</v>
      </c>
      <c r="ED43" s="49">
        <f t="shared" si="7"/>
        <v>2478687.035</v>
      </c>
      <c r="EE43" s="49">
        <f t="shared" si="7"/>
        <v>2474210.501</v>
      </c>
    </row>
    <row r="44" ht="15.75" customHeight="1">
      <c r="A44" s="1"/>
      <c r="B44" s="1"/>
      <c r="C44" s="1" t="s">
        <v>187</v>
      </c>
      <c r="D44" s="49">
        <f>(D43*Assumptions!$AF44/12)*IF(D1&gt;Assumptions!$AF$47,1,0)</f>
        <v>0</v>
      </c>
      <c r="E44" s="49">
        <f>(E43*Assumptions!$AF44/12)*IF(E1&gt;Assumptions!$AF$47,1,0)</f>
        <v>0</v>
      </c>
      <c r="F44" s="49">
        <f>(F43*Assumptions!$AF44/12)*IF(F1&gt;Assumptions!$AF$47,1,0)</f>
        <v>0</v>
      </c>
      <c r="G44" s="49">
        <f>(G43*Assumptions!$AF44/12)*IF(G1&gt;Assumptions!$AF$47,1,0)</f>
        <v>0</v>
      </c>
      <c r="H44" s="49">
        <f>(H43*Assumptions!$AF44/12)*IF(H1&gt;Assumptions!$AF$47,1,0)</f>
        <v>0</v>
      </c>
      <c r="I44" s="49">
        <f>(I43*Assumptions!$AF44/12)*IF(I1&gt;Assumptions!$AF$47,1,0)</f>
        <v>0</v>
      </c>
      <c r="J44" s="49">
        <f>(J43*Assumptions!$AF44/12)*IF(J1&gt;Assumptions!$AF$47,1,0)</f>
        <v>0</v>
      </c>
      <c r="K44" s="49">
        <f>(K43*Assumptions!$AF44/12)*IF(K1&gt;Assumptions!$AF$47,1,0)</f>
        <v>0</v>
      </c>
      <c r="L44" s="49">
        <f>(L43*Assumptions!$AF44/12)*IF(L1&gt;Assumptions!$AF$47,1,0)</f>
        <v>0</v>
      </c>
      <c r="M44" s="49">
        <f>(M43*Assumptions!$AF44/12)*IF(M1&gt;Assumptions!$AF$47,1,0)</f>
        <v>0</v>
      </c>
      <c r="N44" s="49">
        <f>(N43*Assumptions!$AF44/12)*IF(N1&gt;Assumptions!$AF$47,1,0)</f>
        <v>0</v>
      </c>
      <c r="O44" s="49">
        <f>(O43*Assumptions!$AF44/12)*IF(O1&gt;Assumptions!$AF$47,1,0)</f>
        <v>0</v>
      </c>
      <c r="P44" s="49">
        <f>(P43*Assumptions!$AF44/12)*IF(P1&gt;Assumptions!$AF$47,1,0)</f>
        <v>0</v>
      </c>
      <c r="Q44" s="49">
        <f>(Q43*Assumptions!$AF44/12)*IF(Q1&gt;Assumptions!$AF$47,1,0)</f>
        <v>0</v>
      </c>
      <c r="R44" s="49">
        <f>(R43*Assumptions!$AF44/12)*IF(R1&gt;Assumptions!$AF$47,1,0)</f>
        <v>0</v>
      </c>
      <c r="S44" s="49">
        <f>(S43*Assumptions!$AF44/12)*IF(S1&gt;Assumptions!$AF$47,1,0)</f>
        <v>0</v>
      </c>
      <c r="T44" s="49">
        <f>(T43*Assumptions!$AF44/12)*IF(T1&gt;Assumptions!$AF$47,1,0)</f>
        <v>0</v>
      </c>
      <c r="U44" s="49">
        <f>(U43*Assumptions!$AF44/12)*IF(U1&gt;Assumptions!$AF$47,1,0)</f>
        <v>0</v>
      </c>
      <c r="V44" s="49">
        <f>(V43*Assumptions!$AF44/12)*IF(V1&gt;Assumptions!$AF$47,1,0)</f>
        <v>0</v>
      </c>
      <c r="W44" s="49">
        <f>(W43*Assumptions!$AF44/12)*IF(W1&gt;Assumptions!$AF$47,1,0)</f>
        <v>0</v>
      </c>
      <c r="X44" s="49">
        <f>(X43*Assumptions!$AF44/12)*IF(X1&gt;Assumptions!$AF$47,1,0)</f>
        <v>0</v>
      </c>
      <c r="Y44" s="49">
        <f>(Y43*Assumptions!$AF44/12)*IF(Y1&gt;Assumptions!$AF$47,1,0)</f>
        <v>0</v>
      </c>
      <c r="Z44" s="49">
        <f>(Z43*Assumptions!$AF44/12)*IF(Z1&gt;Assumptions!$AF$47,1,0)</f>
        <v>0</v>
      </c>
      <c r="AA44" s="49">
        <f>(AA43*Assumptions!$AF44/12)*IF(AA1&gt;Assumptions!$AF$47,1,0)</f>
        <v>0</v>
      </c>
      <c r="AB44" s="49">
        <f>(AB43*Assumptions!$AF44/12)*IF(AB1&gt;Assumptions!$AF$47,1,0)</f>
        <v>0</v>
      </c>
      <c r="AC44" s="49">
        <f>(AC43*Assumptions!$AF44/12)*IF(AC1&gt;Assumptions!$AF$47,1,0)</f>
        <v>0</v>
      </c>
      <c r="AD44" s="49">
        <f>(AD43*Assumptions!$AF44/12)*IF(AD1&gt;Assumptions!$AF$47,1,0)</f>
        <v>0</v>
      </c>
      <c r="AE44" s="49">
        <f>(AE43*Assumptions!$AF44/12)*IF(AE1&gt;Assumptions!$AF$47,1,0)</f>
        <v>0</v>
      </c>
      <c r="AF44" s="49">
        <f>(AF43*Assumptions!$AF44/12)*IF(AF1&gt;Assumptions!$AF$47,1,0)</f>
        <v>0</v>
      </c>
      <c r="AG44" s="49">
        <f>(AG43*Assumptions!$AF44/12)*IF(AG1&gt;Assumptions!$AF$47,1,0)</f>
        <v>0</v>
      </c>
      <c r="AH44" s="49">
        <f>(AH43*Assumptions!$AF44/12)*IF(AH1&gt;Assumptions!$AF$47,1,0)</f>
        <v>0</v>
      </c>
      <c r="AI44" s="49">
        <f>(AI43*Assumptions!$AF44/12)*IF(AI1&gt;Assumptions!$AF$47,1,0)</f>
        <v>0</v>
      </c>
      <c r="AJ44" s="49">
        <f>(AJ43*Assumptions!$AF44/12)*IF(AJ1&gt;Assumptions!$AF$47,1,0)</f>
        <v>0</v>
      </c>
      <c r="AK44" s="49">
        <f>(AK43*Assumptions!$AF44/12)*IF(AK1&gt;Assumptions!$AF$47,1,0)</f>
        <v>0</v>
      </c>
      <c r="AL44" s="49">
        <f>(AL43*Assumptions!$AF44/12)*IF(AL1&gt;Assumptions!$AF$47,1,0)</f>
        <v>0</v>
      </c>
      <c r="AM44" s="49">
        <f>(AM43*Assumptions!$AF44/12)*IF(AM1&gt;Assumptions!$AF$47,1,0)</f>
        <v>0</v>
      </c>
      <c r="AN44" s="49">
        <f>(AN43*Assumptions!$AF44/12)*IF(AN1&gt;Assumptions!$AF$47,1,0)</f>
        <v>14068.84667</v>
      </c>
      <c r="AO44" s="49">
        <f>(AO43*Assumptions!$AF44/12)*IF(AO1&gt;Assumptions!$AF$47,1,0)</f>
        <v>14054.84105</v>
      </c>
      <c r="AP44" s="49">
        <f>(AP43*Assumptions!$AF44/12)*IF(AP1&gt;Assumptions!$AF$47,1,0)</f>
        <v>14040.76542</v>
      </c>
      <c r="AQ44" s="49">
        <f>(AQ43*Assumptions!$AF44/12)*IF(AQ1&gt;Assumptions!$AF$47,1,0)</f>
        <v>14026.6194</v>
      </c>
      <c r="AR44" s="49">
        <f>(AR43*Assumptions!$AF44/12)*IF(AR1&gt;Assumptions!$AF$47,1,0)</f>
        <v>14012.40265</v>
      </c>
      <c r="AS44" s="49">
        <f>(AS43*Assumptions!$AF44/12)*IF(AS1&gt;Assumptions!$AF$47,1,0)</f>
        <v>13998.11482</v>
      </c>
      <c r="AT44" s="49">
        <f>(AT43*Assumptions!$AF44/12)*IF(AT1&gt;Assumptions!$AF$47,1,0)</f>
        <v>13983.75555</v>
      </c>
      <c r="AU44" s="49">
        <f>(AU43*Assumptions!$AF44/12)*IF(AU1&gt;Assumptions!$AF$47,1,0)</f>
        <v>13969.32448</v>
      </c>
      <c r="AV44" s="49">
        <f>(AV43*Assumptions!$AF44/12)*IF(AV1&gt;Assumptions!$AF$47,1,0)</f>
        <v>13954.82126</v>
      </c>
      <c r="AW44" s="49">
        <f>(AW43*Assumptions!$AF44/12)*IF(AW1&gt;Assumptions!$AF$47,1,0)</f>
        <v>13940.24553</v>
      </c>
      <c r="AX44" s="49">
        <f>(AX43*Assumptions!$AF44/12)*IF(AX1&gt;Assumptions!$AF$47,1,0)</f>
        <v>13925.59691</v>
      </c>
      <c r="AY44" s="49">
        <f>(AY43*Assumptions!$AF44/12)*IF(AY1&gt;Assumptions!$AF$47,1,0)</f>
        <v>13910.87505</v>
      </c>
      <c r="AZ44" s="49">
        <f>(AZ43*Assumptions!$AF44/12)*IF(AZ1&gt;Assumptions!$AF$47,1,0)</f>
        <v>13896.07958</v>
      </c>
      <c r="BA44" s="49">
        <f>(BA43*Assumptions!$AF44/12)*IF(BA1&gt;Assumptions!$AF$47,1,0)</f>
        <v>13881.21013</v>
      </c>
      <c r="BB44" s="49">
        <f>(BB43*Assumptions!$AF44/12)*IF(BB1&gt;Assumptions!$AF$47,1,0)</f>
        <v>13866.26634</v>
      </c>
      <c r="BC44" s="49">
        <f>(BC43*Assumptions!$AF44/12)*IF(BC1&gt;Assumptions!$AF$47,1,0)</f>
        <v>13851.24783</v>
      </c>
      <c r="BD44" s="49">
        <f>(BD43*Assumptions!$AF44/12)*IF(BD1&gt;Assumptions!$AF$47,1,0)</f>
        <v>13836.15422</v>
      </c>
      <c r="BE44" s="49">
        <f>(BE43*Assumptions!$AF44/12)*IF(BE1&gt;Assumptions!$AF$47,1,0)</f>
        <v>13820.98515</v>
      </c>
      <c r="BF44" s="49">
        <f>(BF43*Assumptions!$AF44/12)*IF(BF1&gt;Assumptions!$AF$47,1,0)</f>
        <v>13805.74023</v>
      </c>
      <c r="BG44" s="49">
        <f>(BG43*Assumptions!$AF44/12)*IF(BG1&gt;Assumptions!$AF$47,1,0)</f>
        <v>13790.41909</v>
      </c>
      <c r="BH44" s="49">
        <f>(BH43*Assumptions!$AF44/12)*IF(BH1&gt;Assumptions!$AF$47,1,0)</f>
        <v>13775.02134</v>
      </c>
      <c r="BI44" s="49">
        <f>(BI43*Assumptions!$AF44/12)*IF(BI1&gt;Assumptions!$AF$47,1,0)</f>
        <v>13759.5466</v>
      </c>
      <c r="BJ44" s="49">
        <f>(BJ43*Assumptions!$AF44/12)*IF(BJ1&gt;Assumptions!$AF$47,1,0)</f>
        <v>13743.99449</v>
      </c>
      <c r="BK44" s="49">
        <f>(BK43*Assumptions!$AF44/12)*IF(BK1&gt;Assumptions!$AF$47,1,0)</f>
        <v>13728.36462</v>
      </c>
      <c r="BL44" s="49">
        <f>(BL43*Assumptions!$AF44/12)*IF(BL1&gt;Assumptions!$AF$47,1,0)</f>
        <v>13712.6566</v>
      </c>
      <c r="BM44" s="49">
        <f>(BM43*Assumptions!$AF44/12)*IF(BM1&gt;Assumptions!$AF$47,1,0)</f>
        <v>13696.87004</v>
      </c>
      <c r="BN44" s="49">
        <f>(BN43*Assumptions!$AF44/12)*IF(BN1&gt;Assumptions!$AF$47,1,0)</f>
        <v>13681.00455</v>
      </c>
      <c r="BO44" s="49">
        <f>(BO43*Assumptions!$AF44/12)*IF(BO1&gt;Assumptions!$AF$47,1,0)</f>
        <v>13665.05972</v>
      </c>
      <c r="BP44" s="49">
        <f>(BP43*Assumptions!$AF44/12)*IF(BP1&gt;Assumptions!$AF$47,1,0)</f>
        <v>13649.03518</v>
      </c>
      <c r="BQ44" s="49">
        <f>(BQ43*Assumptions!$AF44/12)*IF(BQ1&gt;Assumptions!$AF$47,1,0)</f>
        <v>13632.93051</v>
      </c>
      <c r="BR44" s="49">
        <f>(BR43*Assumptions!$AF44/12)*IF(BR1&gt;Assumptions!$AF$47,1,0)</f>
        <v>13616.74532</v>
      </c>
      <c r="BS44" s="49">
        <f>(BS43*Assumptions!$AF44/12)*IF(BS1&gt;Assumptions!$AF$47,1,0)</f>
        <v>13600.4792</v>
      </c>
      <c r="BT44" s="49">
        <f>(BT43*Assumptions!$AF44/12)*IF(BT1&gt;Assumptions!$AF$47,1,0)</f>
        <v>13584.13175</v>
      </c>
      <c r="BU44" s="49">
        <f>(BU43*Assumptions!$AF44/12)*IF(BU1&gt;Assumptions!$AF$47,1,0)</f>
        <v>13567.70257</v>
      </c>
      <c r="BV44" s="49">
        <f>(BV43*Assumptions!$AF44/12)*IF(BV1&gt;Assumptions!$AF$47,1,0)</f>
        <v>13551.19124</v>
      </c>
      <c r="BW44" s="49">
        <f>(BW43*Assumptions!$AF44/12)*IF(BW1&gt;Assumptions!$AF$47,1,0)</f>
        <v>13534.59735</v>
      </c>
      <c r="BX44" s="49">
        <f>(BX43*Assumptions!$AF44/12)*IF(BX1&gt;Assumptions!$AF$47,1,0)</f>
        <v>13517.92049</v>
      </c>
      <c r="BY44" s="49">
        <f>(BY43*Assumptions!$AF44/12)*IF(BY1&gt;Assumptions!$AF$47,1,0)</f>
        <v>13501.16025</v>
      </c>
      <c r="BZ44" s="49">
        <f>(BZ43*Assumptions!$AF44/12)*IF(BZ1&gt;Assumptions!$AF$47,1,0)</f>
        <v>13484.31621</v>
      </c>
      <c r="CA44" s="49">
        <f>(CA43*Assumptions!$AF44/12)*IF(CA1&gt;Assumptions!$AF$47,1,0)</f>
        <v>13467.38794</v>
      </c>
      <c r="CB44" s="49">
        <f>(CB43*Assumptions!$AF44/12)*IF(CB1&gt;Assumptions!$AF$47,1,0)</f>
        <v>13450.37504</v>
      </c>
      <c r="CC44" s="49">
        <f>(CC43*Assumptions!$AF44/12)*IF(CC1&gt;Assumptions!$AF$47,1,0)</f>
        <v>13433.27707</v>
      </c>
      <c r="CD44" s="49">
        <f>(CD43*Assumptions!$AF44/12)*IF(CD1&gt;Assumptions!$AF$47,1,0)</f>
        <v>13416.09361</v>
      </c>
      <c r="CE44" s="49">
        <f>(CE43*Assumptions!$AF44/12)*IF(CE1&gt;Assumptions!$AF$47,1,0)</f>
        <v>13398.82424</v>
      </c>
      <c r="CF44" s="49">
        <f>(CF43*Assumptions!$AF44/12)*IF(CF1&gt;Assumptions!$AF$47,1,0)</f>
        <v>13381.46851</v>
      </c>
      <c r="CG44" s="49">
        <f>(CG43*Assumptions!$AF44/12)*IF(CG1&gt;Assumptions!$AF$47,1,0)</f>
        <v>13364.02601</v>
      </c>
      <c r="CH44" s="49">
        <f>(CH43*Assumptions!$AF44/12)*IF(CH1&gt;Assumptions!$AF$47,1,0)</f>
        <v>13346.4963</v>
      </c>
      <c r="CI44" s="49">
        <f>(CI43*Assumptions!$AF44/12)*IF(CI1&gt;Assumptions!$AF$47,1,0)</f>
        <v>13328.87894</v>
      </c>
      <c r="CJ44" s="49">
        <f>(CJ43*Assumptions!$AF44/12)*IF(CJ1&gt;Assumptions!$AF$47,1,0)</f>
        <v>13311.17349</v>
      </c>
      <c r="CK44" s="49">
        <f>(CK43*Assumptions!$AF44/12)*IF(CK1&gt;Assumptions!$AF$47,1,0)</f>
        <v>13293.37951</v>
      </c>
      <c r="CL44" s="49">
        <f>(CL43*Assumptions!$AF44/12)*IF(CL1&gt;Assumptions!$AF$47,1,0)</f>
        <v>13275.49656</v>
      </c>
      <c r="CM44" s="49">
        <f>(CM43*Assumptions!$AF44/12)*IF(CM1&gt;Assumptions!$AF$47,1,0)</f>
        <v>13257.5242</v>
      </c>
      <c r="CN44" s="49">
        <f>(CN43*Assumptions!$AF44/12)*IF(CN1&gt;Assumptions!$AF$47,1,0)</f>
        <v>13239.46198</v>
      </c>
      <c r="CO44" s="49">
        <f>(CO43*Assumptions!$AF44/12)*IF(CO1&gt;Assumptions!$AF$47,1,0)</f>
        <v>13221.30944</v>
      </c>
      <c r="CP44" s="49">
        <f>(CP43*Assumptions!$AF44/12)*IF(CP1&gt;Assumptions!$AF$47,1,0)</f>
        <v>13203.06615</v>
      </c>
      <c r="CQ44" s="49">
        <f>(CQ43*Assumptions!$AF44/12)*IF(CQ1&gt;Assumptions!$AF$47,1,0)</f>
        <v>13184.73163</v>
      </c>
      <c r="CR44" s="49">
        <f>(CR43*Assumptions!$AF44/12)*IF(CR1&gt;Assumptions!$AF$47,1,0)</f>
        <v>13166.30545</v>
      </c>
      <c r="CS44" s="49">
        <f>(CS43*Assumptions!$AF44/12)*IF(CS1&gt;Assumptions!$AF$47,1,0)</f>
        <v>13147.78713</v>
      </c>
      <c r="CT44" s="49">
        <f>(CT43*Assumptions!$AF44/12)*IF(CT1&gt;Assumptions!$AF$47,1,0)</f>
        <v>13129.17622</v>
      </c>
      <c r="CU44" s="49">
        <f>(CU43*Assumptions!$AF44/12)*IF(CU1&gt;Assumptions!$AF$47,1,0)</f>
        <v>13110.47226</v>
      </c>
      <c r="CV44" s="49">
        <f>(CV43*Assumptions!$AF44/12)*IF(CV1&gt;Assumptions!$AF$47,1,0)</f>
        <v>13091.67478</v>
      </c>
      <c r="CW44" s="49">
        <f>(CW43*Assumptions!$AF44/12)*IF(CW1&gt;Assumptions!$AF$47,1,0)</f>
        <v>13072.78331</v>
      </c>
      <c r="CX44" s="49">
        <f>(CX43*Assumptions!$AF44/12)*IF(CX1&gt;Assumptions!$AF$47,1,0)</f>
        <v>13053.79738</v>
      </c>
      <c r="CY44" s="49">
        <f>(CY43*Assumptions!$AF44/12)*IF(CY1&gt;Assumptions!$AF$47,1,0)</f>
        <v>13034.71652</v>
      </c>
      <c r="CZ44" s="49">
        <f>(CZ43*Assumptions!$AF44/12)*IF(CZ1&gt;Assumptions!$AF$47,1,0)</f>
        <v>13015.54026</v>
      </c>
      <c r="DA44" s="49">
        <f>(DA43*Assumptions!$AF44/12)*IF(DA1&gt;Assumptions!$AF$47,1,0)</f>
        <v>12996.26812</v>
      </c>
      <c r="DB44" s="49">
        <f>(DB43*Assumptions!$AF44/12)*IF(DB1&gt;Assumptions!$AF$47,1,0)</f>
        <v>12976.89961</v>
      </c>
      <c r="DC44" s="49">
        <f>(DC43*Assumptions!$AF44/12)*IF(DC1&gt;Assumptions!$AF$47,1,0)</f>
        <v>12957.43427</v>
      </c>
      <c r="DD44" s="49">
        <f>(DD43*Assumptions!$AF44/12)*IF(DD1&gt;Assumptions!$AF$47,1,0)</f>
        <v>12937.8716</v>
      </c>
      <c r="DE44" s="49">
        <f>(DE43*Assumptions!$AF44/12)*IF(DE1&gt;Assumptions!$AF$47,1,0)</f>
        <v>12918.21111</v>
      </c>
      <c r="DF44" s="49">
        <f>(DF43*Assumptions!$AF44/12)*IF(DF1&gt;Assumptions!$AF$47,1,0)</f>
        <v>12898.45232</v>
      </c>
      <c r="DG44" s="49">
        <f>(DG43*Assumptions!$AF44/12)*IF(DG1&gt;Assumptions!$AF$47,1,0)</f>
        <v>12878.59474</v>
      </c>
      <c r="DH44" s="49">
        <f>(DH43*Assumptions!$AF44/12)*IF(DH1&gt;Assumptions!$AF$47,1,0)</f>
        <v>12858.63787</v>
      </c>
      <c r="DI44" s="49">
        <f>(DI43*Assumptions!$AF44/12)*IF(DI1&gt;Assumptions!$AF$47,1,0)</f>
        <v>12838.58121</v>
      </c>
      <c r="DJ44" s="49">
        <f>(DJ43*Assumptions!$AF44/12)*IF(DJ1&gt;Assumptions!$AF$47,1,0)</f>
        <v>12818.42428</v>
      </c>
      <c r="DK44" s="49">
        <f>(DK43*Assumptions!$AF44/12)*IF(DK1&gt;Assumptions!$AF$47,1,0)</f>
        <v>12798.16655</v>
      </c>
      <c r="DL44" s="49">
        <f>(DL43*Assumptions!$AF44/12)*IF(DL1&gt;Assumptions!$AF$47,1,0)</f>
        <v>12777.80754</v>
      </c>
      <c r="DM44" s="49">
        <f>(DM43*Assumptions!$AF44/12)*IF(DM1&gt;Assumptions!$AF$47,1,0)</f>
        <v>12757.34674</v>
      </c>
      <c r="DN44" s="49">
        <f>(DN43*Assumptions!$AF44/12)*IF(DN1&gt;Assumptions!$AF$47,1,0)</f>
        <v>12736.78362</v>
      </c>
      <c r="DO44" s="49">
        <f>(DO43*Assumptions!$AF44/12)*IF(DO1&gt;Assumptions!$AF$47,1,0)</f>
        <v>12716.1177</v>
      </c>
      <c r="DP44" s="49">
        <f>(DP43*Assumptions!$AF44/12)*IF(DP1&gt;Assumptions!$AF$47,1,0)</f>
        <v>12695.34844</v>
      </c>
      <c r="DQ44" s="49">
        <f>(DQ43*Assumptions!$AF44/12)*IF(DQ1&gt;Assumptions!$AF$47,1,0)</f>
        <v>12674.47534</v>
      </c>
      <c r="DR44" s="49">
        <f>(DR43*Assumptions!$AF44/12)*IF(DR1&gt;Assumptions!$AF$47,1,0)</f>
        <v>12653.49787</v>
      </c>
      <c r="DS44" s="49">
        <f>(DS43*Assumptions!$AF44/12)*IF(DS1&gt;Assumptions!$AF$47,1,0)</f>
        <v>12632.41552</v>
      </c>
      <c r="DT44" s="49">
        <f>(DT43*Assumptions!$AF44/12)*IF(DT1&gt;Assumptions!$AF$47,1,0)</f>
        <v>12611.22775</v>
      </c>
      <c r="DU44" s="49">
        <f>(DU43*Assumptions!$AF44/12)*IF(DU1&gt;Assumptions!$AF$47,1,0)</f>
        <v>12589.93405</v>
      </c>
      <c r="DV44" s="49">
        <f>(DV43*Assumptions!$AF44/12)*IF(DV1&gt;Assumptions!$AF$47,1,0)</f>
        <v>12568.53387</v>
      </c>
      <c r="DW44" s="49">
        <f>(DW43*Assumptions!$AF44/12)*IF(DW1&gt;Assumptions!$AF$47,1,0)</f>
        <v>12547.0267</v>
      </c>
      <c r="DX44" s="49">
        <f>(DX43*Assumptions!$AF44/12)*IF(DX1&gt;Assumptions!$AF$47,1,0)</f>
        <v>12525.41199</v>
      </c>
      <c r="DY44" s="49">
        <f>(DY43*Assumptions!$AF44/12)*IF(DY1&gt;Assumptions!$AF$47,1,0)</f>
        <v>12503.6892</v>
      </c>
      <c r="DZ44" s="49">
        <f>(DZ43*Assumptions!$AF44/12)*IF(DZ1&gt;Assumptions!$AF$47,1,0)</f>
        <v>12481.85781</v>
      </c>
      <c r="EA44" s="49">
        <f>(EA43*Assumptions!$AF44/12)*IF(EA1&gt;Assumptions!$AF$47,1,0)</f>
        <v>12459.91725</v>
      </c>
      <c r="EB44" s="49">
        <f>(EB43*Assumptions!$AF44/12)*IF(EB1&gt;Assumptions!$AF$47,1,0)</f>
        <v>12437.86699</v>
      </c>
      <c r="EC44" s="49">
        <f>(EC43*Assumptions!$AF44/12)*IF(EC1&gt;Assumptions!$AF$47,1,0)</f>
        <v>12415.70648</v>
      </c>
      <c r="ED44" s="49">
        <f>(ED43*Assumptions!$AF44/12)*IF(ED1&gt;Assumptions!$AF$47,1,0)</f>
        <v>12393.43517</v>
      </c>
      <c r="EE44" s="49">
        <f>(EE43*Assumptions!$AF44/12)*IF(EE1&gt;Assumptions!$AF$47,1,0)</f>
        <v>12371.0525</v>
      </c>
    </row>
    <row r="45" ht="15.75" customHeight="1">
      <c r="A45" s="1"/>
      <c r="B45" s="1"/>
      <c r="C45" s="1" t="s">
        <v>211</v>
      </c>
      <c r="D45" s="49">
        <f t="shared" ref="D45:EE45" si="8">D46-D44</f>
        <v>0</v>
      </c>
      <c r="E45" s="49">
        <f t="shared" si="8"/>
        <v>0</v>
      </c>
      <c r="F45" s="49">
        <f t="shared" si="8"/>
        <v>0</v>
      </c>
      <c r="G45" s="49">
        <f t="shared" si="8"/>
        <v>0</v>
      </c>
      <c r="H45" s="49">
        <f t="shared" si="8"/>
        <v>0</v>
      </c>
      <c r="I45" s="49">
        <f t="shared" si="8"/>
        <v>0</v>
      </c>
      <c r="J45" s="49">
        <f t="shared" si="8"/>
        <v>0</v>
      </c>
      <c r="K45" s="49">
        <f t="shared" si="8"/>
        <v>0</v>
      </c>
      <c r="L45" s="49">
        <f t="shared" si="8"/>
        <v>0</v>
      </c>
      <c r="M45" s="49">
        <f t="shared" si="8"/>
        <v>0</v>
      </c>
      <c r="N45" s="49">
        <f t="shared" si="8"/>
        <v>0</v>
      </c>
      <c r="O45" s="49">
        <f t="shared" si="8"/>
        <v>0</v>
      </c>
      <c r="P45" s="49">
        <f t="shared" si="8"/>
        <v>0</v>
      </c>
      <c r="Q45" s="49">
        <f t="shared" si="8"/>
        <v>0</v>
      </c>
      <c r="R45" s="49">
        <f t="shared" si="8"/>
        <v>0</v>
      </c>
      <c r="S45" s="49">
        <f t="shared" si="8"/>
        <v>0</v>
      </c>
      <c r="T45" s="49">
        <f t="shared" si="8"/>
        <v>0</v>
      </c>
      <c r="U45" s="49">
        <f t="shared" si="8"/>
        <v>0</v>
      </c>
      <c r="V45" s="49">
        <f t="shared" si="8"/>
        <v>0</v>
      </c>
      <c r="W45" s="49">
        <f t="shared" si="8"/>
        <v>0</v>
      </c>
      <c r="X45" s="49">
        <f t="shared" si="8"/>
        <v>0</v>
      </c>
      <c r="Y45" s="49">
        <f t="shared" si="8"/>
        <v>0</v>
      </c>
      <c r="Z45" s="49">
        <f t="shared" si="8"/>
        <v>0</v>
      </c>
      <c r="AA45" s="49">
        <f t="shared" si="8"/>
        <v>0</v>
      </c>
      <c r="AB45" s="49">
        <f t="shared" si="8"/>
        <v>0</v>
      </c>
      <c r="AC45" s="49">
        <f t="shared" si="8"/>
        <v>0</v>
      </c>
      <c r="AD45" s="49">
        <f t="shared" si="8"/>
        <v>0</v>
      </c>
      <c r="AE45" s="49">
        <f t="shared" si="8"/>
        <v>0</v>
      </c>
      <c r="AF45" s="49">
        <f t="shared" si="8"/>
        <v>0</v>
      </c>
      <c r="AG45" s="49">
        <f t="shared" si="8"/>
        <v>0</v>
      </c>
      <c r="AH45" s="49">
        <f t="shared" si="8"/>
        <v>0</v>
      </c>
      <c r="AI45" s="49">
        <f t="shared" si="8"/>
        <v>0</v>
      </c>
      <c r="AJ45" s="49">
        <f t="shared" si="8"/>
        <v>0</v>
      </c>
      <c r="AK45" s="49">
        <f t="shared" si="8"/>
        <v>0</v>
      </c>
      <c r="AL45" s="49">
        <f t="shared" si="8"/>
        <v>0</v>
      </c>
      <c r="AM45" s="49">
        <f t="shared" si="8"/>
        <v>0</v>
      </c>
      <c r="AN45" s="49">
        <f t="shared" si="8"/>
        <v>2801.122148</v>
      </c>
      <c r="AO45" s="49">
        <f t="shared" si="8"/>
        <v>2815.127758</v>
      </c>
      <c r="AP45" s="49">
        <f t="shared" si="8"/>
        <v>2829.203397</v>
      </c>
      <c r="AQ45" s="49">
        <f t="shared" si="8"/>
        <v>2843.349414</v>
      </c>
      <c r="AR45" s="49">
        <f t="shared" si="8"/>
        <v>2857.566161</v>
      </c>
      <c r="AS45" s="49">
        <f t="shared" si="8"/>
        <v>2871.853992</v>
      </c>
      <c r="AT45" s="49">
        <f t="shared" si="8"/>
        <v>2886.213262</v>
      </c>
      <c r="AU45" s="49">
        <f t="shared" si="8"/>
        <v>2900.644328</v>
      </c>
      <c r="AV45" s="49">
        <f t="shared" si="8"/>
        <v>2915.14755</v>
      </c>
      <c r="AW45" s="49">
        <f t="shared" si="8"/>
        <v>2929.723288</v>
      </c>
      <c r="AX45" s="49">
        <f t="shared" si="8"/>
        <v>2944.371904</v>
      </c>
      <c r="AY45" s="49">
        <f t="shared" si="8"/>
        <v>2959.093764</v>
      </c>
      <c r="AZ45" s="49">
        <f t="shared" si="8"/>
        <v>2973.889233</v>
      </c>
      <c r="BA45" s="49">
        <f t="shared" si="8"/>
        <v>2988.758679</v>
      </c>
      <c r="BB45" s="49">
        <f t="shared" si="8"/>
        <v>3003.702472</v>
      </c>
      <c r="BC45" s="49">
        <f t="shared" si="8"/>
        <v>3018.720984</v>
      </c>
      <c r="BD45" s="49">
        <f t="shared" si="8"/>
        <v>3033.814589</v>
      </c>
      <c r="BE45" s="49">
        <f t="shared" si="8"/>
        <v>3048.983662</v>
      </c>
      <c r="BF45" s="49">
        <f t="shared" si="8"/>
        <v>3064.228581</v>
      </c>
      <c r="BG45" s="49">
        <f t="shared" si="8"/>
        <v>3079.549724</v>
      </c>
      <c r="BH45" s="49">
        <f t="shared" si="8"/>
        <v>3094.947472</v>
      </c>
      <c r="BI45" s="49">
        <f t="shared" si="8"/>
        <v>3110.422209</v>
      </c>
      <c r="BJ45" s="49">
        <f t="shared" si="8"/>
        <v>3125.974321</v>
      </c>
      <c r="BK45" s="49">
        <f t="shared" si="8"/>
        <v>3141.604192</v>
      </c>
      <c r="BL45" s="49">
        <f t="shared" si="8"/>
        <v>3157.312213</v>
      </c>
      <c r="BM45" s="49">
        <f t="shared" si="8"/>
        <v>3173.098774</v>
      </c>
      <c r="BN45" s="49">
        <f t="shared" si="8"/>
        <v>3188.964268</v>
      </c>
      <c r="BO45" s="49">
        <f t="shared" si="8"/>
        <v>3204.909089</v>
      </c>
      <c r="BP45" s="49">
        <f t="shared" si="8"/>
        <v>3220.933635</v>
      </c>
      <c r="BQ45" s="49">
        <f t="shared" si="8"/>
        <v>3237.038303</v>
      </c>
      <c r="BR45" s="49">
        <f t="shared" si="8"/>
        <v>3253.223495</v>
      </c>
      <c r="BS45" s="49">
        <f t="shared" si="8"/>
        <v>3269.489612</v>
      </c>
      <c r="BT45" s="49">
        <f t="shared" si="8"/>
        <v>3285.83706</v>
      </c>
      <c r="BU45" s="49">
        <f t="shared" si="8"/>
        <v>3302.266245</v>
      </c>
      <c r="BV45" s="49">
        <f t="shared" si="8"/>
        <v>3318.777577</v>
      </c>
      <c r="BW45" s="49">
        <f t="shared" si="8"/>
        <v>3335.371464</v>
      </c>
      <c r="BX45" s="49">
        <f t="shared" si="8"/>
        <v>3352.048322</v>
      </c>
      <c r="BY45" s="49">
        <f t="shared" si="8"/>
        <v>3368.808563</v>
      </c>
      <c r="BZ45" s="49">
        <f t="shared" si="8"/>
        <v>3385.652606</v>
      </c>
      <c r="CA45" s="49">
        <f t="shared" si="8"/>
        <v>3402.580869</v>
      </c>
      <c r="CB45" s="49">
        <f t="shared" si="8"/>
        <v>3419.593774</v>
      </c>
      <c r="CC45" s="49">
        <f t="shared" si="8"/>
        <v>3436.691742</v>
      </c>
      <c r="CD45" s="49">
        <f t="shared" si="8"/>
        <v>3453.875201</v>
      </c>
      <c r="CE45" s="49">
        <f t="shared" si="8"/>
        <v>3471.144577</v>
      </c>
      <c r="CF45" s="49">
        <f t="shared" si="8"/>
        <v>3488.5003</v>
      </c>
      <c r="CG45" s="49">
        <f t="shared" si="8"/>
        <v>3505.942802</v>
      </c>
      <c r="CH45" s="49">
        <f t="shared" si="8"/>
        <v>3523.472516</v>
      </c>
      <c r="CI45" s="49">
        <f t="shared" si="8"/>
        <v>3541.089878</v>
      </c>
      <c r="CJ45" s="49">
        <f t="shared" si="8"/>
        <v>3558.795328</v>
      </c>
      <c r="CK45" s="49">
        <f t="shared" si="8"/>
        <v>3576.589304</v>
      </c>
      <c r="CL45" s="49">
        <f t="shared" si="8"/>
        <v>3594.472251</v>
      </c>
      <c r="CM45" s="49">
        <f t="shared" si="8"/>
        <v>3612.444612</v>
      </c>
      <c r="CN45" s="49">
        <f t="shared" si="8"/>
        <v>3630.506835</v>
      </c>
      <c r="CO45" s="49">
        <f t="shared" si="8"/>
        <v>3648.659369</v>
      </c>
      <c r="CP45" s="49">
        <f t="shared" si="8"/>
        <v>3666.902666</v>
      </c>
      <c r="CQ45" s="49">
        <f t="shared" si="8"/>
        <v>3685.237179</v>
      </c>
      <c r="CR45" s="49">
        <f t="shared" si="8"/>
        <v>3703.663365</v>
      </c>
      <c r="CS45" s="49">
        <f t="shared" si="8"/>
        <v>3722.181682</v>
      </c>
      <c r="CT45" s="49">
        <f t="shared" si="8"/>
        <v>3740.79259</v>
      </c>
      <c r="CU45" s="49">
        <f t="shared" si="8"/>
        <v>3759.496553</v>
      </c>
      <c r="CV45" s="49">
        <f t="shared" si="8"/>
        <v>3778.294036</v>
      </c>
      <c r="CW45" s="49">
        <f t="shared" si="8"/>
        <v>3797.185506</v>
      </c>
      <c r="CX45" s="49">
        <f t="shared" si="8"/>
        <v>3816.171434</v>
      </c>
      <c r="CY45" s="49">
        <f t="shared" si="8"/>
        <v>3835.252291</v>
      </c>
      <c r="CZ45" s="49">
        <f t="shared" si="8"/>
        <v>3854.428553</v>
      </c>
      <c r="DA45" s="49">
        <f t="shared" si="8"/>
        <v>3873.700695</v>
      </c>
      <c r="DB45" s="49">
        <f t="shared" si="8"/>
        <v>3893.069199</v>
      </c>
      <c r="DC45" s="49">
        <f t="shared" si="8"/>
        <v>3912.534545</v>
      </c>
      <c r="DD45" s="49">
        <f t="shared" si="8"/>
        <v>3932.097218</v>
      </c>
      <c r="DE45" s="49">
        <f t="shared" si="8"/>
        <v>3951.757704</v>
      </c>
      <c r="DF45" s="49">
        <f t="shared" si="8"/>
        <v>3971.516492</v>
      </c>
      <c r="DG45" s="49">
        <f t="shared" si="8"/>
        <v>3991.374075</v>
      </c>
      <c r="DH45" s="49">
        <f t="shared" si="8"/>
        <v>4011.330945</v>
      </c>
      <c r="DI45" s="49">
        <f t="shared" si="8"/>
        <v>4031.3876</v>
      </c>
      <c r="DJ45" s="49">
        <f t="shared" si="8"/>
        <v>4051.544538</v>
      </c>
      <c r="DK45" s="49">
        <f t="shared" si="8"/>
        <v>4071.80226</v>
      </c>
      <c r="DL45" s="49">
        <f t="shared" si="8"/>
        <v>4092.161272</v>
      </c>
      <c r="DM45" s="49">
        <f t="shared" si="8"/>
        <v>4112.622078</v>
      </c>
      <c r="DN45" s="49">
        <f t="shared" si="8"/>
        <v>4133.185188</v>
      </c>
      <c r="DO45" s="49">
        <f t="shared" si="8"/>
        <v>4153.851114</v>
      </c>
      <c r="DP45" s="49">
        <f t="shared" si="8"/>
        <v>4174.62037</v>
      </c>
      <c r="DQ45" s="49">
        <f t="shared" si="8"/>
        <v>4195.493472</v>
      </c>
      <c r="DR45" s="49">
        <f t="shared" si="8"/>
        <v>4216.470939</v>
      </c>
      <c r="DS45" s="49">
        <f t="shared" si="8"/>
        <v>4237.553294</v>
      </c>
      <c r="DT45" s="49">
        <f t="shared" si="8"/>
        <v>4258.74106</v>
      </c>
      <c r="DU45" s="49">
        <f t="shared" si="8"/>
        <v>4280.034766</v>
      </c>
      <c r="DV45" s="49">
        <f t="shared" si="8"/>
        <v>4301.434939</v>
      </c>
      <c r="DW45" s="49">
        <f t="shared" si="8"/>
        <v>4322.942114</v>
      </c>
      <c r="DX45" s="49">
        <f t="shared" si="8"/>
        <v>4344.556825</v>
      </c>
      <c r="DY45" s="49">
        <f t="shared" si="8"/>
        <v>4366.279609</v>
      </c>
      <c r="DZ45" s="49">
        <f t="shared" si="8"/>
        <v>4388.111007</v>
      </c>
      <c r="EA45" s="49">
        <f t="shared" si="8"/>
        <v>4410.051562</v>
      </c>
      <c r="EB45" s="49">
        <f t="shared" si="8"/>
        <v>4432.10182</v>
      </c>
      <c r="EC45" s="49">
        <f t="shared" si="8"/>
        <v>4454.262329</v>
      </c>
      <c r="ED45" s="49">
        <f t="shared" si="8"/>
        <v>4476.53364</v>
      </c>
      <c r="EE45" s="49">
        <f t="shared" si="8"/>
        <v>4498.916309</v>
      </c>
    </row>
    <row r="46" ht="15.75" customHeight="1">
      <c r="A46" s="1"/>
      <c r="B46" s="1"/>
      <c r="C46" s="1" t="s">
        <v>212</v>
      </c>
      <c r="D46" s="49">
        <f>-PMT(Assumptions!$AF44/12,Assumptions!$AF45*12,Assumptions!$AF42)*IF(D1&gt;Assumptions!$AF$47,1,0)</f>
        <v>0</v>
      </c>
      <c r="E46" s="49">
        <f>-PMT(Assumptions!$AF44/12,Assumptions!$AF45*12,Assumptions!$AF42)*IF(E1&gt;Assumptions!$AF$47,1,0)</f>
        <v>0</v>
      </c>
      <c r="F46" s="49">
        <f>-PMT(Assumptions!$AF44/12,Assumptions!$AF45*12,Assumptions!$AF42)*IF(F1&gt;Assumptions!$AF$47,1,0)</f>
        <v>0</v>
      </c>
      <c r="G46" s="49">
        <f>-PMT(Assumptions!$AF44/12,Assumptions!$AF45*12,Assumptions!$AF42)*IF(G1&gt;Assumptions!$AF$47,1,0)</f>
        <v>0</v>
      </c>
      <c r="H46" s="49">
        <f>-PMT(Assumptions!$AF44/12,Assumptions!$AF45*12,Assumptions!$AF42)*IF(H1&gt;Assumptions!$AF$47,1,0)</f>
        <v>0</v>
      </c>
      <c r="I46" s="49">
        <f>-PMT(Assumptions!$AF44/12,Assumptions!$AF45*12,Assumptions!$AF42)*IF(I1&gt;Assumptions!$AF$47,1,0)</f>
        <v>0</v>
      </c>
      <c r="J46" s="49">
        <f>-PMT(Assumptions!$AF44/12,Assumptions!$AF45*12,Assumptions!$AF42)*IF(J1&gt;Assumptions!$AF$47,1,0)</f>
        <v>0</v>
      </c>
      <c r="K46" s="49">
        <f>-PMT(Assumptions!$AF44/12,Assumptions!$AF45*12,Assumptions!$AF42)*IF(K1&gt;Assumptions!$AF$47,1,0)</f>
        <v>0</v>
      </c>
      <c r="L46" s="49">
        <f>-PMT(Assumptions!$AF44/12,Assumptions!$AF45*12,Assumptions!$AF42)*IF(L1&gt;Assumptions!$AF$47,1,0)</f>
        <v>0</v>
      </c>
      <c r="M46" s="49">
        <f>-PMT(Assumptions!$AF44/12,Assumptions!$AF45*12,Assumptions!$AF42)*IF(M1&gt;Assumptions!$AF$47,1,0)</f>
        <v>0</v>
      </c>
      <c r="N46" s="49">
        <f>-PMT(Assumptions!$AF44/12,Assumptions!$AF45*12,Assumptions!$AF42)*IF(N1&gt;Assumptions!$AF$47,1,0)</f>
        <v>0</v>
      </c>
      <c r="O46" s="49">
        <f>-PMT(Assumptions!$AF44/12,Assumptions!$AF45*12,Assumptions!$AF42)*IF(O1&gt;Assumptions!$AF$47,1,0)</f>
        <v>0</v>
      </c>
      <c r="P46" s="49">
        <f>-PMT(Assumptions!$AF44/12,Assumptions!$AF45*12,Assumptions!$AF42)*IF(P1&gt;Assumptions!$AF$47,1,0)</f>
        <v>0</v>
      </c>
      <c r="Q46" s="49">
        <f>-PMT(Assumptions!$AF44/12,Assumptions!$AF45*12,Assumptions!$AF42)*IF(Q1&gt;Assumptions!$AF$47,1,0)</f>
        <v>0</v>
      </c>
      <c r="R46" s="49">
        <f>-PMT(Assumptions!$AF44/12,Assumptions!$AF45*12,Assumptions!$AF42)*IF(R1&gt;Assumptions!$AF$47,1,0)</f>
        <v>0</v>
      </c>
      <c r="S46" s="49">
        <f>-PMT(Assumptions!$AF44/12,Assumptions!$AF45*12,Assumptions!$AF42)*IF(S1&gt;Assumptions!$AF$47,1,0)</f>
        <v>0</v>
      </c>
      <c r="T46" s="49">
        <f>-PMT(Assumptions!$AF44/12,Assumptions!$AF45*12,Assumptions!$AF42)*IF(T1&gt;Assumptions!$AF$47,1,0)</f>
        <v>0</v>
      </c>
      <c r="U46" s="49">
        <f>-PMT(Assumptions!$AF44/12,Assumptions!$AF45*12,Assumptions!$AF42)*IF(U1&gt;Assumptions!$AF$47,1,0)</f>
        <v>0</v>
      </c>
      <c r="V46" s="49">
        <f>-PMT(Assumptions!$AF44/12,Assumptions!$AF45*12,Assumptions!$AF42)*IF(V1&gt;Assumptions!$AF$47,1,0)</f>
        <v>0</v>
      </c>
      <c r="W46" s="49">
        <f>-PMT(Assumptions!$AF44/12,Assumptions!$AF45*12,Assumptions!$AF42)*IF(W1&gt;Assumptions!$AF$47,1,0)</f>
        <v>0</v>
      </c>
      <c r="X46" s="49">
        <f>-PMT(Assumptions!$AF44/12,Assumptions!$AF45*12,Assumptions!$AF42)*IF(X1&gt;Assumptions!$AF$47,1,0)</f>
        <v>0</v>
      </c>
      <c r="Y46" s="49">
        <f>-PMT(Assumptions!$AF44/12,Assumptions!$AF45*12,Assumptions!$AF42)*IF(Y1&gt;Assumptions!$AF$47,1,0)</f>
        <v>0</v>
      </c>
      <c r="Z46" s="49">
        <f>-PMT(Assumptions!$AF44/12,Assumptions!$AF45*12,Assumptions!$AF42)*IF(Z1&gt;Assumptions!$AF$47,1,0)</f>
        <v>0</v>
      </c>
      <c r="AA46" s="49">
        <f>-PMT(Assumptions!$AF44/12,Assumptions!$AF45*12,Assumptions!$AF42)*IF(AA1&gt;Assumptions!$AF$47,1,0)</f>
        <v>0</v>
      </c>
      <c r="AB46" s="49">
        <f>-PMT(Assumptions!$AF44/12,Assumptions!$AF45*12,Assumptions!$AF42)*IF(AB1&gt;Assumptions!$AF$47,1,0)</f>
        <v>0</v>
      </c>
      <c r="AC46" s="49">
        <f>-PMT(Assumptions!$AF44/12,Assumptions!$AF45*12,Assumptions!$AF42)*IF(AC1&gt;Assumptions!$AF$47,1,0)</f>
        <v>0</v>
      </c>
      <c r="AD46" s="49">
        <f>-PMT(Assumptions!$AF44/12,Assumptions!$AF45*12,Assumptions!$AF42)*IF(AD1&gt;Assumptions!$AF$47,1,0)</f>
        <v>0</v>
      </c>
      <c r="AE46" s="49">
        <f>-PMT(Assumptions!$AF44/12,Assumptions!$AF45*12,Assumptions!$AF42)*IF(AE1&gt;Assumptions!$AF$47,1,0)</f>
        <v>0</v>
      </c>
      <c r="AF46" s="49">
        <f>-PMT(Assumptions!$AF44/12,Assumptions!$AF45*12,Assumptions!$AF42)*IF(AF1&gt;Assumptions!$AF$47,1,0)</f>
        <v>0</v>
      </c>
      <c r="AG46" s="49">
        <f>-PMT(Assumptions!$AF44/12,Assumptions!$AF45*12,Assumptions!$AF42)*IF(AG1&gt;Assumptions!$AF$47,1,0)</f>
        <v>0</v>
      </c>
      <c r="AH46" s="49">
        <f>-PMT(Assumptions!$AF44/12,Assumptions!$AF45*12,Assumptions!$AF42)*IF(AH1&gt;Assumptions!$AF$47,1,0)</f>
        <v>0</v>
      </c>
      <c r="AI46" s="49">
        <f>-PMT(Assumptions!$AF44/12,Assumptions!$AF45*12,Assumptions!$AF42)*IF(AI1&gt;Assumptions!$AF$47,1,0)</f>
        <v>0</v>
      </c>
      <c r="AJ46" s="49">
        <f>-PMT(Assumptions!$AF44/12,Assumptions!$AF45*12,Assumptions!$AF42)*IF(AJ1&gt;Assumptions!$AF$47,1,0)</f>
        <v>0</v>
      </c>
      <c r="AK46" s="49">
        <f>-PMT(Assumptions!$AF44/12,Assumptions!$AF45*12,Assumptions!$AF42)*IF(AK1&gt;Assumptions!$AF$47,1,0)</f>
        <v>0</v>
      </c>
      <c r="AL46" s="49">
        <f>-PMT(Assumptions!$AF44/12,Assumptions!$AF45*12,Assumptions!$AF42)*IF(AL1&gt;Assumptions!$AF$47,1,0)</f>
        <v>0</v>
      </c>
      <c r="AM46" s="49">
        <f>-PMT(Assumptions!$AF44/12,Assumptions!$AF45*12,Assumptions!$AF42)*IF(AM1&gt;Assumptions!$AF$47,1,0)</f>
        <v>0</v>
      </c>
      <c r="AN46" s="49">
        <f>-PMT(Assumptions!$AF44/12,Assumptions!$AF45*12,Assumptions!$AF42)*IF(AN1&gt;Assumptions!$AF$47,1,0)</f>
        <v>16869.96881</v>
      </c>
      <c r="AO46" s="49">
        <f>-PMT(Assumptions!$AF44/12,Assumptions!$AF45*12,Assumptions!$AF42)*IF(AO1&gt;Assumptions!$AF$47,1,0)</f>
        <v>16869.96881</v>
      </c>
      <c r="AP46" s="49">
        <f>-PMT(Assumptions!$AF44/12,Assumptions!$AF45*12,Assumptions!$AF42)*IF(AP1&gt;Assumptions!$AF$47,1,0)</f>
        <v>16869.96881</v>
      </c>
      <c r="AQ46" s="49">
        <f>-PMT(Assumptions!$AF44/12,Assumptions!$AF45*12,Assumptions!$AF42)*IF(AQ1&gt;Assumptions!$AF$47,1,0)</f>
        <v>16869.96881</v>
      </c>
      <c r="AR46" s="49">
        <f>-PMT(Assumptions!$AF44/12,Assumptions!$AF45*12,Assumptions!$AF42)*IF(AR1&gt;Assumptions!$AF$47,1,0)</f>
        <v>16869.96881</v>
      </c>
      <c r="AS46" s="49">
        <f>-PMT(Assumptions!$AF44/12,Assumptions!$AF45*12,Assumptions!$AF42)*IF(AS1&gt;Assumptions!$AF$47,1,0)</f>
        <v>16869.96881</v>
      </c>
      <c r="AT46" s="49">
        <f>-PMT(Assumptions!$AF44/12,Assumptions!$AF45*12,Assumptions!$AF42)*IF(AT1&gt;Assumptions!$AF$47,1,0)</f>
        <v>16869.96881</v>
      </c>
      <c r="AU46" s="49">
        <f>-PMT(Assumptions!$AF44/12,Assumptions!$AF45*12,Assumptions!$AF42)*IF(AU1&gt;Assumptions!$AF$47,1,0)</f>
        <v>16869.96881</v>
      </c>
      <c r="AV46" s="49">
        <f>-PMT(Assumptions!$AF44/12,Assumptions!$AF45*12,Assumptions!$AF42)*IF(AV1&gt;Assumptions!$AF$47,1,0)</f>
        <v>16869.96881</v>
      </c>
      <c r="AW46" s="49">
        <f>-PMT(Assumptions!$AF44/12,Assumptions!$AF45*12,Assumptions!$AF42)*IF(AW1&gt;Assumptions!$AF$47,1,0)</f>
        <v>16869.96881</v>
      </c>
      <c r="AX46" s="49">
        <f>-PMT(Assumptions!$AF44/12,Assumptions!$AF45*12,Assumptions!$AF42)*IF(AX1&gt;Assumptions!$AF$47,1,0)</f>
        <v>16869.96881</v>
      </c>
      <c r="AY46" s="49">
        <f>-PMT(Assumptions!$AF44/12,Assumptions!$AF45*12,Assumptions!$AF42)*IF(AY1&gt;Assumptions!$AF$47,1,0)</f>
        <v>16869.96881</v>
      </c>
      <c r="AZ46" s="49">
        <f>-PMT(Assumptions!$AF44/12,Assumptions!$AF45*12,Assumptions!$AF42)*IF(AZ1&gt;Assumptions!$AF$47,1,0)</f>
        <v>16869.96881</v>
      </c>
      <c r="BA46" s="49">
        <f>-PMT(Assumptions!$AF44/12,Assumptions!$AF45*12,Assumptions!$AF42)*IF(BA1&gt;Assumptions!$AF$47,1,0)</f>
        <v>16869.96881</v>
      </c>
      <c r="BB46" s="49">
        <f>-PMT(Assumptions!$AF44/12,Assumptions!$AF45*12,Assumptions!$AF42)*IF(BB1&gt;Assumptions!$AF$47,1,0)</f>
        <v>16869.96881</v>
      </c>
      <c r="BC46" s="49">
        <f>-PMT(Assumptions!$AF44/12,Assumptions!$AF45*12,Assumptions!$AF42)*IF(BC1&gt;Assumptions!$AF$47,1,0)</f>
        <v>16869.96881</v>
      </c>
      <c r="BD46" s="49">
        <f>-PMT(Assumptions!$AF44/12,Assumptions!$AF45*12,Assumptions!$AF42)*IF(BD1&gt;Assumptions!$AF$47,1,0)</f>
        <v>16869.96881</v>
      </c>
      <c r="BE46" s="49">
        <f>-PMT(Assumptions!$AF44/12,Assumptions!$AF45*12,Assumptions!$AF42)*IF(BE1&gt;Assumptions!$AF$47,1,0)</f>
        <v>16869.96881</v>
      </c>
      <c r="BF46" s="49">
        <f>-PMT(Assumptions!$AF44/12,Assumptions!$AF45*12,Assumptions!$AF42)*IF(BF1&gt;Assumptions!$AF$47,1,0)</f>
        <v>16869.96881</v>
      </c>
      <c r="BG46" s="49">
        <f>-PMT(Assumptions!$AF44/12,Assumptions!$AF45*12,Assumptions!$AF42)*IF(BG1&gt;Assumptions!$AF$47,1,0)</f>
        <v>16869.96881</v>
      </c>
      <c r="BH46" s="49">
        <f>-PMT(Assumptions!$AF44/12,Assumptions!$AF45*12,Assumptions!$AF42)*IF(BH1&gt;Assumptions!$AF$47,1,0)</f>
        <v>16869.96881</v>
      </c>
      <c r="BI46" s="49">
        <f>-PMT(Assumptions!$AF44/12,Assumptions!$AF45*12,Assumptions!$AF42)*IF(BI1&gt;Assumptions!$AF$47,1,0)</f>
        <v>16869.96881</v>
      </c>
      <c r="BJ46" s="49">
        <f>-PMT(Assumptions!$AF44/12,Assumptions!$AF45*12,Assumptions!$AF42)*IF(BJ1&gt;Assumptions!$AF$47,1,0)</f>
        <v>16869.96881</v>
      </c>
      <c r="BK46" s="49">
        <f>-PMT(Assumptions!$AF44/12,Assumptions!$AF45*12,Assumptions!$AF42)*IF(BK1&gt;Assumptions!$AF$47,1,0)</f>
        <v>16869.96881</v>
      </c>
      <c r="BL46" s="49">
        <f>-PMT(Assumptions!$AF44/12,Assumptions!$AF45*12,Assumptions!$AF42)*IF(BL1&gt;Assumptions!$AF$47,1,0)</f>
        <v>16869.96881</v>
      </c>
      <c r="BM46" s="49">
        <f>-PMT(Assumptions!$AF44/12,Assumptions!$AF45*12,Assumptions!$AF42)*IF(BM1&gt;Assumptions!$AF$47,1,0)</f>
        <v>16869.96881</v>
      </c>
      <c r="BN46" s="49">
        <f>-PMT(Assumptions!$AF44/12,Assumptions!$AF45*12,Assumptions!$AF42)*IF(BN1&gt;Assumptions!$AF$47,1,0)</f>
        <v>16869.96881</v>
      </c>
      <c r="BO46" s="49">
        <f>-PMT(Assumptions!$AF44/12,Assumptions!$AF45*12,Assumptions!$AF42)*IF(BO1&gt;Assumptions!$AF$47,1,0)</f>
        <v>16869.96881</v>
      </c>
      <c r="BP46" s="49">
        <f>-PMT(Assumptions!$AF44/12,Assumptions!$AF45*12,Assumptions!$AF42)*IF(BP1&gt;Assumptions!$AF$47,1,0)</f>
        <v>16869.96881</v>
      </c>
      <c r="BQ46" s="49">
        <f>-PMT(Assumptions!$AF44/12,Assumptions!$AF45*12,Assumptions!$AF42)*IF(BQ1&gt;Assumptions!$AF$47,1,0)</f>
        <v>16869.96881</v>
      </c>
      <c r="BR46" s="49">
        <f>-PMT(Assumptions!$AF44/12,Assumptions!$AF45*12,Assumptions!$AF42)*IF(BR1&gt;Assumptions!$AF$47,1,0)</f>
        <v>16869.96881</v>
      </c>
      <c r="BS46" s="49">
        <f>-PMT(Assumptions!$AF44/12,Assumptions!$AF45*12,Assumptions!$AF42)*IF(BS1&gt;Assumptions!$AF$47,1,0)</f>
        <v>16869.96881</v>
      </c>
      <c r="BT46" s="49">
        <f>-PMT(Assumptions!$AF44/12,Assumptions!$AF45*12,Assumptions!$AF42)*IF(BT1&gt;Assumptions!$AF$47,1,0)</f>
        <v>16869.96881</v>
      </c>
      <c r="BU46" s="49">
        <f>-PMT(Assumptions!$AF44/12,Assumptions!$AF45*12,Assumptions!$AF42)*IF(BU1&gt;Assumptions!$AF$47,1,0)</f>
        <v>16869.96881</v>
      </c>
      <c r="BV46" s="49">
        <f>-PMT(Assumptions!$AF44/12,Assumptions!$AF45*12,Assumptions!$AF42)*IF(BV1&gt;Assumptions!$AF$47,1,0)</f>
        <v>16869.96881</v>
      </c>
      <c r="BW46" s="49">
        <f>-PMT(Assumptions!$AF44/12,Assumptions!$AF45*12,Assumptions!$AF42)*IF(BW1&gt;Assumptions!$AF$47,1,0)</f>
        <v>16869.96881</v>
      </c>
      <c r="BX46" s="49">
        <f>-PMT(Assumptions!$AF44/12,Assumptions!$AF45*12,Assumptions!$AF42)*IF(BX1&gt;Assumptions!$AF$47,1,0)</f>
        <v>16869.96881</v>
      </c>
      <c r="BY46" s="49">
        <f>-PMT(Assumptions!$AF44/12,Assumptions!$AF45*12,Assumptions!$AF42)*IF(BY1&gt;Assumptions!$AF$47,1,0)</f>
        <v>16869.96881</v>
      </c>
      <c r="BZ46" s="49">
        <f>-PMT(Assumptions!$AF44/12,Assumptions!$AF45*12,Assumptions!$AF42)*IF(BZ1&gt;Assumptions!$AF$47,1,0)</f>
        <v>16869.96881</v>
      </c>
      <c r="CA46" s="49">
        <f>-PMT(Assumptions!$AF44/12,Assumptions!$AF45*12,Assumptions!$AF42)*IF(CA1&gt;Assumptions!$AF$47,1,0)</f>
        <v>16869.96881</v>
      </c>
      <c r="CB46" s="49">
        <f>-PMT(Assumptions!$AF44/12,Assumptions!$AF45*12,Assumptions!$AF42)*IF(CB1&gt;Assumptions!$AF$47,1,0)</f>
        <v>16869.96881</v>
      </c>
      <c r="CC46" s="49">
        <f>-PMT(Assumptions!$AF44/12,Assumptions!$AF45*12,Assumptions!$AF42)*IF(CC1&gt;Assumptions!$AF$47,1,0)</f>
        <v>16869.96881</v>
      </c>
      <c r="CD46" s="49">
        <f>-PMT(Assumptions!$AF44/12,Assumptions!$AF45*12,Assumptions!$AF42)*IF(CD1&gt;Assumptions!$AF$47,1,0)</f>
        <v>16869.96881</v>
      </c>
      <c r="CE46" s="49">
        <f>-PMT(Assumptions!$AF44/12,Assumptions!$AF45*12,Assumptions!$AF42)*IF(CE1&gt;Assumptions!$AF$47,1,0)</f>
        <v>16869.96881</v>
      </c>
      <c r="CF46" s="49">
        <f>-PMT(Assumptions!$AF44/12,Assumptions!$AF45*12,Assumptions!$AF42)*IF(CF1&gt;Assumptions!$AF$47,1,0)</f>
        <v>16869.96881</v>
      </c>
      <c r="CG46" s="49">
        <f>-PMT(Assumptions!$AF44/12,Assumptions!$AF45*12,Assumptions!$AF42)*IF(CG1&gt;Assumptions!$AF$47,1,0)</f>
        <v>16869.96881</v>
      </c>
      <c r="CH46" s="49">
        <f>-PMT(Assumptions!$AF44/12,Assumptions!$AF45*12,Assumptions!$AF42)*IF(CH1&gt;Assumptions!$AF$47,1,0)</f>
        <v>16869.96881</v>
      </c>
      <c r="CI46" s="49">
        <f>-PMT(Assumptions!$AF44/12,Assumptions!$AF45*12,Assumptions!$AF42)*IF(CI1&gt;Assumptions!$AF$47,1,0)</f>
        <v>16869.96881</v>
      </c>
      <c r="CJ46" s="49">
        <f>-PMT(Assumptions!$AF44/12,Assumptions!$AF45*12,Assumptions!$AF42)*IF(CJ1&gt;Assumptions!$AF$47,1,0)</f>
        <v>16869.96881</v>
      </c>
      <c r="CK46" s="49">
        <f>-PMT(Assumptions!$AF44/12,Assumptions!$AF45*12,Assumptions!$AF42)*IF(CK1&gt;Assumptions!$AF$47,1,0)</f>
        <v>16869.96881</v>
      </c>
      <c r="CL46" s="49">
        <f>-PMT(Assumptions!$AF44/12,Assumptions!$AF45*12,Assumptions!$AF42)*IF(CL1&gt;Assumptions!$AF$47,1,0)</f>
        <v>16869.96881</v>
      </c>
      <c r="CM46" s="49">
        <f>-PMT(Assumptions!$AF44/12,Assumptions!$AF45*12,Assumptions!$AF42)*IF(CM1&gt;Assumptions!$AF$47,1,0)</f>
        <v>16869.96881</v>
      </c>
      <c r="CN46" s="49">
        <f>-PMT(Assumptions!$AF44/12,Assumptions!$AF45*12,Assumptions!$AF42)*IF(CN1&gt;Assumptions!$AF$47,1,0)</f>
        <v>16869.96881</v>
      </c>
      <c r="CO46" s="49">
        <f>-PMT(Assumptions!$AF44/12,Assumptions!$AF45*12,Assumptions!$AF42)*IF(CO1&gt;Assumptions!$AF$47,1,0)</f>
        <v>16869.96881</v>
      </c>
      <c r="CP46" s="49">
        <f>-PMT(Assumptions!$AF44/12,Assumptions!$AF45*12,Assumptions!$AF42)*IF(CP1&gt;Assumptions!$AF$47,1,0)</f>
        <v>16869.96881</v>
      </c>
      <c r="CQ46" s="49">
        <f>-PMT(Assumptions!$AF44/12,Assumptions!$AF45*12,Assumptions!$AF42)*IF(CQ1&gt;Assumptions!$AF$47,1,0)</f>
        <v>16869.96881</v>
      </c>
      <c r="CR46" s="49">
        <f>-PMT(Assumptions!$AF44/12,Assumptions!$AF45*12,Assumptions!$AF42)*IF(CR1&gt;Assumptions!$AF$47,1,0)</f>
        <v>16869.96881</v>
      </c>
      <c r="CS46" s="49">
        <f>-PMT(Assumptions!$AF44/12,Assumptions!$AF45*12,Assumptions!$AF42)*IF(CS1&gt;Assumptions!$AF$47,1,0)</f>
        <v>16869.96881</v>
      </c>
      <c r="CT46" s="49">
        <f>-PMT(Assumptions!$AF44/12,Assumptions!$AF45*12,Assumptions!$AF42)*IF(CT1&gt;Assumptions!$AF$47,1,0)</f>
        <v>16869.96881</v>
      </c>
      <c r="CU46" s="49">
        <f>-PMT(Assumptions!$AF44/12,Assumptions!$AF45*12,Assumptions!$AF42)*IF(CU1&gt;Assumptions!$AF$47,1,0)</f>
        <v>16869.96881</v>
      </c>
      <c r="CV46" s="49">
        <f>-PMT(Assumptions!$AF44/12,Assumptions!$AF45*12,Assumptions!$AF42)*IF(CV1&gt;Assumptions!$AF$47,1,0)</f>
        <v>16869.96881</v>
      </c>
      <c r="CW46" s="49">
        <f>-PMT(Assumptions!$AF44/12,Assumptions!$AF45*12,Assumptions!$AF42)*IF(CW1&gt;Assumptions!$AF$47,1,0)</f>
        <v>16869.96881</v>
      </c>
      <c r="CX46" s="49">
        <f>-PMT(Assumptions!$AF44/12,Assumptions!$AF45*12,Assumptions!$AF42)*IF(CX1&gt;Assumptions!$AF$47,1,0)</f>
        <v>16869.96881</v>
      </c>
      <c r="CY46" s="49">
        <f>-PMT(Assumptions!$AF44/12,Assumptions!$AF45*12,Assumptions!$AF42)*IF(CY1&gt;Assumptions!$AF$47,1,0)</f>
        <v>16869.96881</v>
      </c>
      <c r="CZ46" s="49">
        <f>-PMT(Assumptions!$AF44/12,Assumptions!$AF45*12,Assumptions!$AF42)*IF(CZ1&gt;Assumptions!$AF$47,1,0)</f>
        <v>16869.96881</v>
      </c>
      <c r="DA46" s="49">
        <f>-PMT(Assumptions!$AF44/12,Assumptions!$AF45*12,Assumptions!$AF42)*IF(DA1&gt;Assumptions!$AF$47,1,0)</f>
        <v>16869.96881</v>
      </c>
      <c r="DB46" s="49">
        <f>-PMT(Assumptions!$AF44/12,Assumptions!$AF45*12,Assumptions!$AF42)*IF(DB1&gt;Assumptions!$AF$47,1,0)</f>
        <v>16869.96881</v>
      </c>
      <c r="DC46" s="49">
        <f>-PMT(Assumptions!$AF44/12,Assumptions!$AF45*12,Assumptions!$AF42)*IF(DC1&gt;Assumptions!$AF$47,1,0)</f>
        <v>16869.96881</v>
      </c>
      <c r="DD46" s="49">
        <f>-PMT(Assumptions!$AF44/12,Assumptions!$AF45*12,Assumptions!$AF42)*IF(DD1&gt;Assumptions!$AF$47,1,0)</f>
        <v>16869.96881</v>
      </c>
      <c r="DE46" s="49">
        <f>-PMT(Assumptions!$AF44/12,Assumptions!$AF45*12,Assumptions!$AF42)*IF(DE1&gt;Assumptions!$AF$47,1,0)</f>
        <v>16869.96881</v>
      </c>
      <c r="DF46" s="49">
        <f>-PMT(Assumptions!$AF44/12,Assumptions!$AF45*12,Assumptions!$AF42)*IF(DF1&gt;Assumptions!$AF$47,1,0)</f>
        <v>16869.96881</v>
      </c>
      <c r="DG46" s="49">
        <f>-PMT(Assumptions!$AF44/12,Assumptions!$AF45*12,Assumptions!$AF42)*IF(DG1&gt;Assumptions!$AF$47,1,0)</f>
        <v>16869.96881</v>
      </c>
      <c r="DH46" s="49">
        <f>-PMT(Assumptions!$AF44/12,Assumptions!$AF45*12,Assumptions!$AF42)*IF(DH1&gt;Assumptions!$AF$47,1,0)</f>
        <v>16869.96881</v>
      </c>
      <c r="DI46" s="49">
        <f>-PMT(Assumptions!$AF44/12,Assumptions!$AF45*12,Assumptions!$AF42)*IF(DI1&gt;Assumptions!$AF$47,1,0)</f>
        <v>16869.96881</v>
      </c>
      <c r="DJ46" s="49">
        <f>-PMT(Assumptions!$AF44/12,Assumptions!$AF45*12,Assumptions!$AF42)*IF(DJ1&gt;Assumptions!$AF$47,1,0)</f>
        <v>16869.96881</v>
      </c>
      <c r="DK46" s="49">
        <f>-PMT(Assumptions!$AF44/12,Assumptions!$AF45*12,Assumptions!$AF42)*IF(DK1&gt;Assumptions!$AF$47,1,0)</f>
        <v>16869.96881</v>
      </c>
      <c r="DL46" s="49">
        <f>-PMT(Assumptions!$AF44/12,Assumptions!$AF45*12,Assumptions!$AF42)*IF(DL1&gt;Assumptions!$AF$47,1,0)</f>
        <v>16869.96881</v>
      </c>
      <c r="DM46" s="49">
        <f>-PMT(Assumptions!$AF44/12,Assumptions!$AF45*12,Assumptions!$AF42)*IF(DM1&gt;Assumptions!$AF$47,1,0)</f>
        <v>16869.96881</v>
      </c>
      <c r="DN46" s="49">
        <f>-PMT(Assumptions!$AF44/12,Assumptions!$AF45*12,Assumptions!$AF42)*IF(DN1&gt;Assumptions!$AF$47,1,0)</f>
        <v>16869.96881</v>
      </c>
      <c r="DO46" s="49">
        <f>-PMT(Assumptions!$AF44/12,Assumptions!$AF45*12,Assumptions!$AF42)*IF(DO1&gt;Assumptions!$AF$47,1,0)</f>
        <v>16869.96881</v>
      </c>
      <c r="DP46" s="49">
        <f>-PMT(Assumptions!$AF44/12,Assumptions!$AF45*12,Assumptions!$AF42)*IF(DP1&gt;Assumptions!$AF$47,1,0)</f>
        <v>16869.96881</v>
      </c>
      <c r="DQ46" s="49">
        <f>-PMT(Assumptions!$AF44/12,Assumptions!$AF45*12,Assumptions!$AF42)*IF(DQ1&gt;Assumptions!$AF$47,1,0)</f>
        <v>16869.96881</v>
      </c>
      <c r="DR46" s="49">
        <f>-PMT(Assumptions!$AF44/12,Assumptions!$AF45*12,Assumptions!$AF42)*IF(DR1&gt;Assumptions!$AF$47,1,0)</f>
        <v>16869.96881</v>
      </c>
      <c r="DS46" s="49">
        <f>-PMT(Assumptions!$AF44/12,Assumptions!$AF45*12,Assumptions!$AF42)*IF(DS1&gt;Assumptions!$AF$47,1,0)</f>
        <v>16869.96881</v>
      </c>
      <c r="DT46" s="49">
        <f>-PMT(Assumptions!$AF44/12,Assumptions!$AF45*12,Assumptions!$AF42)*IF(DT1&gt;Assumptions!$AF$47,1,0)</f>
        <v>16869.96881</v>
      </c>
      <c r="DU46" s="49">
        <f>-PMT(Assumptions!$AF44/12,Assumptions!$AF45*12,Assumptions!$AF42)*IF(DU1&gt;Assumptions!$AF$47,1,0)</f>
        <v>16869.96881</v>
      </c>
      <c r="DV46" s="49">
        <f>-PMT(Assumptions!$AF44/12,Assumptions!$AF45*12,Assumptions!$AF42)*IF(DV1&gt;Assumptions!$AF$47,1,0)</f>
        <v>16869.96881</v>
      </c>
      <c r="DW46" s="49">
        <f>-PMT(Assumptions!$AF44/12,Assumptions!$AF45*12,Assumptions!$AF42)*IF(DW1&gt;Assumptions!$AF$47,1,0)</f>
        <v>16869.96881</v>
      </c>
      <c r="DX46" s="49">
        <f>-PMT(Assumptions!$AF44/12,Assumptions!$AF45*12,Assumptions!$AF42)*IF(DX1&gt;Assumptions!$AF$47,1,0)</f>
        <v>16869.96881</v>
      </c>
      <c r="DY46" s="49">
        <f>-PMT(Assumptions!$AF44/12,Assumptions!$AF45*12,Assumptions!$AF42)*IF(DY1&gt;Assumptions!$AF$47,1,0)</f>
        <v>16869.96881</v>
      </c>
      <c r="DZ46" s="49">
        <f>-PMT(Assumptions!$AF44/12,Assumptions!$AF45*12,Assumptions!$AF42)*IF(DZ1&gt;Assumptions!$AF$47,1,0)</f>
        <v>16869.96881</v>
      </c>
      <c r="EA46" s="49">
        <f>-PMT(Assumptions!$AF44/12,Assumptions!$AF45*12,Assumptions!$AF42)*IF(EA1&gt;Assumptions!$AF$47,1,0)</f>
        <v>16869.96881</v>
      </c>
      <c r="EB46" s="49">
        <f>-PMT(Assumptions!$AF44/12,Assumptions!$AF45*12,Assumptions!$AF42)*IF(EB1&gt;Assumptions!$AF$47,1,0)</f>
        <v>16869.96881</v>
      </c>
      <c r="EC46" s="49">
        <f>-PMT(Assumptions!$AF44/12,Assumptions!$AF45*12,Assumptions!$AF42)*IF(EC1&gt;Assumptions!$AF$47,1,0)</f>
        <v>16869.96881</v>
      </c>
      <c r="ED46" s="49">
        <f>-PMT(Assumptions!$AF44/12,Assumptions!$AF45*12,Assumptions!$AF42)*IF(ED1&gt;Assumptions!$AF$47,1,0)</f>
        <v>16869.96881</v>
      </c>
      <c r="EE46" s="49">
        <f>-PMT(Assumptions!$AF44/12,Assumptions!$AF45*12,Assumptions!$AF42)*IF(EE1&gt;Assumptions!$AF$47,1,0)</f>
        <v>16869.96881</v>
      </c>
    </row>
    <row r="47" ht="15.75" customHeight="1">
      <c r="A47" s="1"/>
      <c r="B47" s="1"/>
      <c r="C47" s="1" t="s">
        <v>189</v>
      </c>
      <c r="D47" s="49">
        <f t="shared" ref="D47:EE47" si="9">D43-D45</f>
        <v>2813769.333</v>
      </c>
      <c r="E47" s="49">
        <f t="shared" si="9"/>
        <v>2813769.333</v>
      </c>
      <c r="F47" s="49">
        <f t="shared" si="9"/>
        <v>2813769.333</v>
      </c>
      <c r="G47" s="49">
        <f t="shared" si="9"/>
        <v>2813769.333</v>
      </c>
      <c r="H47" s="49">
        <f t="shared" si="9"/>
        <v>2813769.333</v>
      </c>
      <c r="I47" s="49">
        <f t="shared" si="9"/>
        <v>2813769.333</v>
      </c>
      <c r="J47" s="49">
        <f t="shared" si="9"/>
        <v>2813769.333</v>
      </c>
      <c r="K47" s="49">
        <f t="shared" si="9"/>
        <v>2813769.333</v>
      </c>
      <c r="L47" s="49">
        <f t="shared" si="9"/>
        <v>2813769.333</v>
      </c>
      <c r="M47" s="49">
        <f t="shared" si="9"/>
        <v>2813769.333</v>
      </c>
      <c r="N47" s="49">
        <f t="shared" si="9"/>
        <v>2813769.333</v>
      </c>
      <c r="O47" s="49">
        <f t="shared" si="9"/>
        <v>2813769.333</v>
      </c>
      <c r="P47" s="49">
        <f t="shared" si="9"/>
        <v>2813769.333</v>
      </c>
      <c r="Q47" s="49">
        <f t="shared" si="9"/>
        <v>2813769.333</v>
      </c>
      <c r="R47" s="49">
        <f t="shared" si="9"/>
        <v>2813769.333</v>
      </c>
      <c r="S47" s="49">
        <f t="shared" si="9"/>
        <v>2813769.333</v>
      </c>
      <c r="T47" s="49">
        <f t="shared" si="9"/>
        <v>2813769.333</v>
      </c>
      <c r="U47" s="49">
        <f t="shared" si="9"/>
        <v>2813769.333</v>
      </c>
      <c r="V47" s="49">
        <f t="shared" si="9"/>
        <v>2813769.333</v>
      </c>
      <c r="W47" s="49">
        <f t="shared" si="9"/>
        <v>2813769.333</v>
      </c>
      <c r="X47" s="49">
        <f t="shared" si="9"/>
        <v>2813769.333</v>
      </c>
      <c r="Y47" s="49">
        <f t="shared" si="9"/>
        <v>2813769.333</v>
      </c>
      <c r="Z47" s="49">
        <f t="shared" si="9"/>
        <v>2813769.333</v>
      </c>
      <c r="AA47" s="49">
        <f t="shared" si="9"/>
        <v>2813769.333</v>
      </c>
      <c r="AB47" s="49">
        <f t="shared" si="9"/>
        <v>2813769.333</v>
      </c>
      <c r="AC47" s="49">
        <f t="shared" si="9"/>
        <v>2813769.333</v>
      </c>
      <c r="AD47" s="49">
        <f t="shared" si="9"/>
        <v>2813769.333</v>
      </c>
      <c r="AE47" s="49">
        <f t="shared" si="9"/>
        <v>2813769.333</v>
      </c>
      <c r="AF47" s="49">
        <f t="shared" si="9"/>
        <v>2813769.333</v>
      </c>
      <c r="AG47" s="49">
        <f t="shared" si="9"/>
        <v>2813769.333</v>
      </c>
      <c r="AH47" s="49">
        <f t="shared" si="9"/>
        <v>2813769.333</v>
      </c>
      <c r="AI47" s="49">
        <f t="shared" si="9"/>
        <v>2813769.333</v>
      </c>
      <c r="AJ47" s="49">
        <f t="shared" si="9"/>
        <v>2813769.333</v>
      </c>
      <c r="AK47" s="49">
        <f t="shared" si="9"/>
        <v>2813769.333</v>
      </c>
      <c r="AL47" s="49">
        <f t="shared" si="9"/>
        <v>2813769.333</v>
      </c>
      <c r="AM47" s="49">
        <f t="shared" si="9"/>
        <v>2813769.333</v>
      </c>
      <c r="AN47" s="49">
        <f t="shared" si="9"/>
        <v>2810968.211</v>
      </c>
      <c r="AO47" s="49">
        <f t="shared" si="9"/>
        <v>2808153.083</v>
      </c>
      <c r="AP47" s="49">
        <f t="shared" si="9"/>
        <v>2805323.88</v>
      </c>
      <c r="AQ47" s="49">
        <f t="shared" si="9"/>
        <v>2802480.53</v>
      </c>
      <c r="AR47" s="49">
        <f t="shared" si="9"/>
        <v>2799622.964</v>
      </c>
      <c r="AS47" s="49">
        <f t="shared" si="9"/>
        <v>2796751.11</v>
      </c>
      <c r="AT47" s="49">
        <f t="shared" si="9"/>
        <v>2793864.897</v>
      </c>
      <c r="AU47" s="49">
        <f t="shared" si="9"/>
        <v>2790964.253</v>
      </c>
      <c r="AV47" s="49">
        <f t="shared" si="9"/>
        <v>2788049.105</v>
      </c>
      <c r="AW47" s="49">
        <f t="shared" si="9"/>
        <v>2785119.382</v>
      </c>
      <c r="AX47" s="49">
        <f t="shared" si="9"/>
        <v>2782175.01</v>
      </c>
      <c r="AY47" s="49">
        <f t="shared" si="9"/>
        <v>2779215.916</v>
      </c>
      <c r="AZ47" s="49">
        <f t="shared" si="9"/>
        <v>2776242.027</v>
      </c>
      <c r="BA47" s="49">
        <f t="shared" si="9"/>
        <v>2773253.268</v>
      </c>
      <c r="BB47" s="49">
        <f t="shared" si="9"/>
        <v>2770249.566</v>
      </c>
      <c r="BC47" s="49">
        <f t="shared" si="9"/>
        <v>2767230.845</v>
      </c>
      <c r="BD47" s="49">
        <f t="shared" si="9"/>
        <v>2764197.03</v>
      </c>
      <c r="BE47" s="49">
        <f t="shared" si="9"/>
        <v>2761148.047</v>
      </c>
      <c r="BF47" s="49">
        <f t="shared" si="9"/>
        <v>2758083.818</v>
      </c>
      <c r="BG47" s="49">
        <f t="shared" si="9"/>
        <v>2755004.268</v>
      </c>
      <c r="BH47" s="49">
        <f t="shared" si="9"/>
        <v>2751909.321</v>
      </c>
      <c r="BI47" s="49">
        <f t="shared" si="9"/>
        <v>2748798.899</v>
      </c>
      <c r="BJ47" s="49">
        <f t="shared" si="9"/>
        <v>2745672.924</v>
      </c>
      <c r="BK47" s="49">
        <f t="shared" si="9"/>
        <v>2742531.32</v>
      </c>
      <c r="BL47" s="49">
        <f t="shared" si="9"/>
        <v>2739374.008</v>
      </c>
      <c r="BM47" s="49">
        <f t="shared" si="9"/>
        <v>2736200.909</v>
      </c>
      <c r="BN47" s="49">
        <f t="shared" si="9"/>
        <v>2733011.945</v>
      </c>
      <c r="BO47" s="49">
        <f t="shared" si="9"/>
        <v>2729807.036</v>
      </c>
      <c r="BP47" s="49">
        <f t="shared" si="9"/>
        <v>2726586.102</v>
      </c>
      <c r="BQ47" s="49">
        <f t="shared" si="9"/>
        <v>2723349.064</v>
      </c>
      <c r="BR47" s="49">
        <f t="shared" si="9"/>
        <v>2720095.84</v>
      </c>
      <c r="BS47" s="49">
        <f t="shared" si="9"/>
        <v>2716826.351</v>
      </c>
      <c r="BT47" s="49">
        <f t="shared" si="9"/>
        <v>2713540.514</v>
      </c>
      <c r="BU47" s="49">
        <f t="shared" si="9"/>
        <v>2710238.247</v>
      </c>
      <c r="BV47" s="49">
        <f t="shared" si="9"/>
        <v>2706919.47</v>
      </c>
      <c r="BW47" s="49">
        <f t="shared" si="9"/>
        <v>2703584.098</v>
      </c>
      <c r="BX47" s="49">
        <f t="shared" si="9"/>
        <v>2700232.05</v>
      </c>
      <c r="BY47" s="49">
        <f t="shared" si="9"/>
        <v>2696863.241</v>
      </c>
      <c r="BZ47" s="49">
        <f t="shared" si="9"/>
        <v>2693477.589</v>
      </c>
      <c r="CA47" s="49">
        <f t="shared" si="9"/>
        <v>2690075.008</v>
      </c>
      <c r="CB47" s="49">
        <f t="shared" si="9"/>
        <v>2686655.414</v>
      </c>
      <c r="CC47" s="49">
        <f t="shared" si="9"/>
        <v>2683218.722</v>
      </c>
      <c r="CD47" s="49">
        <f t="shared" si="9"/>
        <v>2679764.847</v>
      </c>
      <c r="CE47" s="49">
        <f t="shared" si="9"/>
        <v>2676293.703</v>
      </c>
      <c r="CF47" s="49">
        <f t="shared" si="9"/>
        <v>2672805.202</v>
      </c>
      <c r="CG47" s="49">
        <f t="shared" si="9"/>
        <v>2669299.26</v>
      </c>
      <c r="CH47" s="49">
        <f t="shared" si="9"/>
        <v>2665775.787</v>
      </c>
      <c r="CI47" s="49">
        <f t="shared" si="9"/>
        <v>2662234.697</v>
      </c>
      <c r="CJ47" s="49">
        <f t="shared" si="9"/>
        <v>2658675.902</v>
      </c>
      <c r="CK47" s="49">
        <f t="shared" si="9"/>
        <v>2655099.312</v>
      </c>
      <c r="CL47" s="49">
        <f t="shared" si="9"/>
        <v>2651504.84</v>
      </c>
      <c r="CM47" s="49">
        <f t="shared" si="9"/>
        <v>2647892.396</v>
      </c>
      <c r="CN47" s="49">
        <f t="shared" si="9"/>
        <v>2644261.889</v>
      </c>
      <c r="CO47" s="49">
        <f t="shared" si="9"/>
        <v>2640613.229</v>
      </c>
      <c r="CP47" s="49">
        <f t="shared" si="9"/>
        <v>2636946.327</v>
      </c>
      <c r="CQ47" s="49">
        <f t="shared" si="9"/>
        <v>2633261.09</v>
      </c>
      <c r="CR47" s="49">
        <f t="shared" si="9"/>
        <v>2629557.426</v>
      </c>
      <c r="CS47" s="49">
        <f t="shared" si="9"/>
        <v>2625835.245</v>
      </c>
      <c r="CT47" s="49">
        <f t="shared" si="9"/>
        <v>2622094.452</v>
      </c>
      <c r="CU47" s="49">
        <f t="shared" si="9"/>
        <v>2618334.955</v>
      </c>
      <c r="CV47" s="49">
        <f t="shared" si="9"/>
        <v>2614556.661</v>
      </c>
      <c r="CW47" s="49">
        <f t="shared" si="9"/>
        <v>2610759.476</v>
      </c>
      <c r="CX47" s="49">
        <f t="shared" si="9"/>
        <v>2606943.304</v>
      </c>
      <c r="CY47" s="49">
        <f t="shared" si="9"/>
        <v>2603108.052</v>
      </c>
      <c r="CZ47" s="49">
        <f t="shared" si="9"/>
        <v>2599253.624</v>
      </c>
      <c r="DA47" s="49">
        <f t="shared" si="9"/>
        <v>2595379.923</v>
      </c>
      <c r="DB47" s="49">
        <f t="shared" si="9"/>
        <v>2591486.854</v>
      </c>
      <c r="DC47" s="49">
        <f t="shared" si="9"/>
        <v>2587574.319</v>
      </c>
      <c r="DD47" s="49">
        <f t="shared" si="9"/>
        <v>2583642.222</v>
      </c>
      <c r="DE47" s="49">
        <f t="shared" si="9"/>
        <v>2579690.464</v>
      </c>
      <c r="DF47" s="49">
        <f t="shared" si="9"/>
        <v>2575718.948</v>
      </c>
      <c r="DG47" s="49">
        <f t="shared" si="9"/>
        <v>2571727.574</v>
      </c>
      <c r="DH47" s="49">
        <f t="shared" si="9"/>
        <v>2567716.243</v>
      </c>
      <c r="DI47" s="49">
        <f t="shared" si="9"/>
        <v>2563684.855</v>
      </c>
      <c r="DJ47" s="49">
        <f t="shared" si="9"/>
        <v>2559633.311</v>
      </c>
      <c r="DK47" s="49">
        <f t="shared" si="9"/>
        <v>2555561.508</v>
      </c>
      <c r="DL47" s="49">
        <f t="shared" si="9"/>
        <v>2551469.347</v>
      </c>
      <c r="DM47" s="49">
        <f t="shared" si="9"/>
        <v>2547356.725</v>
      </c>
      <c r="DN47" s="49">
        <f t="shared" si="9"/>
        <v>2543223.54</v>
      </c>
      <c r="DO47" s="49">
        <f t="shared" si="9"/>
        <v>2539069.689</v>
      </c>
      <c r="DP47" s="49">
        <f t="shared" si="9"/>
        <v>2534895.068</v>
      </c>
      <c r="DQ47" s="49">
        <f t="shared" si="9"/>
        <v>2530699.575</v>
      </c>
      <c r="DR47" s="49">
        <f t="shared" si="9"/>
        <v>2526483.104</v>
      </c>
      <c r="DS47" s="49">
        <f t="shared" si="9"/>
        <v>2522245.551</v>
      </c>
      <c r="DT47" s="49">
        <f t="shared" si="9"/>
        <v>2517986.81</v>
      </c>
      <c r="DU47" s="49">
        <f t="shared" si="9"/>
        <v>2513706.775</v>
      </c>
      <c r="DV47" s="49">
        <f t="shared" si="9"/>
        <v>2509405.34</v>
      </c>
      <c r="DW47" s="49">
        <f t="shared" si="9"/>
        <v>2505082.398</v>
      </c>
      <c r="DX47" s="49">
        <f t="shared" si="9"/>
        <v>2500737.841</v>
      </c>
      <c r="DY47" s="49">
        <f t="shared" si="9"/>
        <v>2496371.561</v>
      </c>
      <c r="DZ47" s="49">
        <f t="shared" si="9"/>
        <v>2491983.45</v>
      </c>
      <c r="EA47" s="49">
        <f t="shared" si="9"/>
        <v>2487573.399</v>
      </c>
      <c r="EB47" s="49">
        <f t="shared" si="9"/>
        <v>2483141.297</v>
      </c>
      <c r="EC47" s="49">
        <f t="shared" si="9"/>
        <v>2478687.035</v>
      </c>
      <c r="ED47" s="49">
        <f t="shared" si="9"/>
        <v>2474210.501</v>
      </c>
      <c r="EE47" s="49">
        <f t="shared" si="9"/>
        <v>2469711.585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213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214</v>
      </c>
      <c r="D50" s="49">
        <f>SUM(E38:P38)/Assumptions!$AB64*IF(D1=Assumptions!$AB68*12,1,0)</f>
        <v>0</v>
      </c>
      <c r="E50" s="49">
        <f>SUM(F38:Q38)/Assumptions!$AB64*IF(E1=Assumptions!$AB68*12,1,0)</f>
        <v>0</v>
      </c>
      <c r="F50" s="49">
        <f>SUM(G38:R38)/Assumptions!$AB64*IF(F1=Assumptions!$AB68*12,1,0)</f>
        <v>0</v>
      </c>
      <c r="G50" s="49">
        <f>SUM(H38:S38)/Assumptions!$AB64*IF(G1=Assumptions!$AB68*12,1,0)</f>
        <v>0</v>
      </c>
      <c r="H50" s="49">
        <f>SUM(I38:T38)/Assumptions!$AB64*IF(H1=Assumptions!$AB68*12,1,0)</f>
        <v>0</v>
      </c>
      <c r="I50" s="49">
        <f>SUM(J38:U38)/Assumptions!$AB64*IF(I1=Assumptions!$AB68*12,1,0)</f>
        <v>0</v>
      </c>
      <c r="J50" s="49">
        <f>SUM(K38:V38)/Assumptions!$AB64*IF(J1=Assumptions!$AB68*12,1,0)</f>
        <v>0</v>
      </c>
      <c r="K50" s="49">
        <f>SUM(L38:W38)/Assumptions!$AB64*IF(K1=Assumptions!$AB68*12,1,0)</f>
        <v>0</v>
      </c>
      <c r="L50" s="49">
        <f>SUM(M38:X38)/Assumptions!$AB64*IF(L1=Assumptions!$AB68*12,1,0)</f>
        <v>0</v>
      </c>
      <c r="M50" s="49">
        <f>SUM(N38:Y38)/Assumptions!$AB64*IF(M1=Assumptions!$AB68*12,1,0)</f>
        <v>0</v>
      </c>
      <c r="N50" s="49">
        <f>SUM(O38:Z38)/Assumptions!$AB64*IF(N1=Assumptions!$AB68*12,1,0)</f>
        <v>0</v>
      </c>
      <c r="O50" s="49">
        <f>SUM(P38:AA38)/Assumptions!$AB64*IF(O1=Assumptions!$AB68*12,1,0)</f>
        <v>0</v>
      </c>
      <c r="P50" s="49">
        <f>SUM(Q38:AB38)/Assumptions!$AB64*IF(P1=Assumptions!$AB68*12,1,0)</f>
        <v>0</v>
      </c>
      <c r="Q50" s="49">
        <f>SUM(R38:AC38)/Assumptions!$AB64*IF(Q1=Assumptions!$AB68*12,1,0)</f>
        <v>0</v>
      </c>
      <c r="R50" s="49">
        <f>SUM(S38:AD38)/Assumptions!$AB64*IF(R1=Assumptions!$AB68*12,1,0)</f>
        <v>0</v>
      </c>
      <c r="S50" s="49">
        <f>SUM(T38:AE38)/Assumptions!$AB64*IF(S1=Assumptions!$AB68*12,1,0)</f>
        <v>0</v>
      </c>
      <c r="T50" s="49">
        <f>SUM(U38:AF38)/Assumptions!$AB64*IF(T1=Assumptions!$AB68*12,1,0)</f>
        <v>0</v>
      </c>
      <c r="U50" s="49">
        <f>SUM(V38:AG38)/Assumptions!$AB64*IF(U1=Assumptions!$AB68*12,1,0)</f>
        <v>0</v>
      </c>
      <c r="V50" s="49">
        <f>SUM(W38:AH38)/Assumptions!$AB64*IF(V1=Assumptions!$AB68*12,1,0)</f>
        <v>0</v>
      </c>
      <c r="W50" s="49">
        <f>SUM(X38:AI38)/Assumptions!$AB64*IF(W1=Assumptions!$AB68*12,1,0)</f>
        <v>0</v>
      </c>
      <c r="X50" s="49">
        <f>SUM(Y38:AJ38)/Assumptions!$AB64*IF(X1=Assumptions!$AB68*12,1,0)</f>
        <v>0</v>
      </c>
      <c r="Y50" s="49">
        <f>SUM(Z38:AK38)/Assumptions!$AB64*IF(Y1=Assumptions!$AB68*12,1,0)</f>
        <v>0</v>
      </c>
      <c r="Z50" s="49">
        <f>SUM(AA38:AL38)/Assumptions!$AB64*IF(Z1=Assumptions!$AB68*12,1,0)</f>
        <v>0</v>
      </c>
      <c r="AA50" s="49">
        <f>SUM(AB38:AM38)/Assumptions!$AB64*IF(AA1=Assumptions!$AB68*12,1,0)</f>
        <v>0</v>
      </c>
      <c r="AB50" s="49">
        <f>SUM(AC38:AN38)/Assumptions!$AB64*IF(AB1=Assumptions!$AB68*12,1,0)</f>
        <v>0</v>
      </c>
      <c r="AC50" s="49">
        <f>SUM(AD38:AO38)/Assumptions!$AB64*IF(AC1=Assumptions!$AB68*12,1,0)</f>
        <v>0</v>
      </c>
      <c r="AD50" s="49">
        <f>SUM(AE38:AP38)/Assumptions!$AB64*IF(AD1=Assumptions!$AB68*12,1,0)</f>
        <v>0</v>
      </c>
      <c r="AE50" s="49">
        <f>SUM(AF38:AQ38)/Assumptions!$AB64*IF(AE1=Assumptions!$AB68*12,1,0)</f>
        <v>0</v>
      </c>
      <c r="AF50" s="49">
        <f>SUM(AG38:AR38)/Assumptions!$AB64*IF(AF1=Assumptions!$AB68*12,1,0)</f>
        <v>0</v>
      </c>
      <c r="AG50" s="49">
        <f>SUM(AH38:AS38)/Assumptions!$AB64*IF(AG1=Assumptions!$AB68*12,1,0)</f>
        <v>0</v>
      </c>
      <c r="AH50" s="49">
        <f>SUM(AI38:AT38)/Assumptions!$AB64*IF(AH1=Assumptions!$AB68*12,1,0)</f>
        <v>0</v>
      </c>
      <c r="AI50" s="49">
        <f>SUM(AJ38:AU38)/Assumptions!$AB64*IF(AI1=Assumptions!$AB68*12,1,0)</f>
        <v>0</v>
      </c>
      <c r="AJ50" s="49">
        <f>SUM(AK38:AV38)/Assumptions!$AB64*IF(AJ1=Assumptions!$AB68*12,1,0)</f>
        <v>0</v>
      </c>
      <c r="AK50" s="49">
        <f>SUM(AL38:AW38)/Assumptions!$AB64*IF(AK1=Assumptions!$AB68*12,1,0)</f>
        <v>0</v>
      </c>
      <c r="AL50" s="49">
        <f>SUM(AM38:AX38)/Assumptions!$AB64*IF(AL1=Assumptions!$AB68*12,1,0)</f>
        <v>0</v>
      </c>
      <c r="AM50" s="49">
        <f>SUM(AN38:AY38)/Assumptions!$AB64*IF(AM1=Assumptions!$AB68*12,1,0)</f>
        <v>0</v>
      </c>
      <c r="AN50" s="49">
        <f>SUM(AO38:AZ38)/Assumptions!$AB64*IF(AN1=Assumptions!$AB68*12,1,0)</f>
        <v>0</v>
      </c>
      <c r="AO50" s="49">
        <f>SUM(AP38:BA38)/Assumptions!$AB64*IF(AO1=Assumptions!$AB68*12,1,0)</f>
        <v>0</v>
      </c>
      <c r="AP50" s="49">
        <f>SUM(AQ38:BB38)/Assumptions!$AB64*IF(AP1=Assumptions!$AB68*12,1,0)</f>
        <v>0</v>
      </c>
      <c r="AQ50" s="49">
        <f>SUM(AR38:BC38)/Assumptions!$AB64*IF(AQ1=Assumptions!$AB68*12,1,0)</f>
        <v>0</v>
      </c>
      <c r="AR50" s="49">
        <f>SUM(AS38:BD38)/Assumptions!$AB64*IF(AR1=Assumptions!$AB68*12,1,0)</f>
        <v>0</v>
      </c>
      <c r="AS50" s="49">
        <f>SUM(AT38:BE38)/Assumptions!$AB64*IF(AS1=Assumptions!$AB68*12,1,0)</f>
        <v>0</v>
      </c>
      <c r="AT50" s="49">
        <f>SUM(AU38:BF38)/Assumptions!$AB64*IF(AT1=Assumptions!$AB68*12,1,0)</f>
        <v>0</v>
      </c>
      <c r="AU50" s="49">
        <f>SUM(AV38:BG38)/Assumptions!$AB64*IF(AU1=Assumptions!$AB68*12,1,0)</f>
        <v>0</v>
      </c>
      <c r="AV50" s="49">
        <f>SUM(AW38:BH38)/Assumptions!$AB64*IF(AV1=Assumptions!$AB68*12,1,0)</f>
        <v>0</v>
      </c>
      <c r="AW50" s="49">
        <f>SUM(AX38:BI38)/Assumptions!$AB64*IF(AW1=Assumptions!$AB68*12,1,0)</f>
        <v>0</v>
      </c>
      <c r="AX50" s="49">
        <f>SUM(AY38:BJ38)/Assumptions!$AB64*IF(AX1=Assumptions!$AB68*12,1,0)</f>
        <v>0</v>
      </c>
      <c r="AY50" s="49">
        <f>SUM(AZ38:BK38)/Assumptions!$AB64*IF(AY1=Assumptions!$AB68*12,1,0)</f>
        <v>0</v>
      </c>
      <c r="AZ50" s="49">
        <f>SUM(BA38:BL38)/Assumptions!$AB64*IF(AZ1=Assumptions!$AB68*12,1,0)</f>
        <v>0</v>
      </c>
      <c r="BA50" s="49">
        <f>SUM(BB38:BM38)/Assumptions!$AB64*IF(BA1=Assumptions!$AB68*12,1,0)</f>
        <v>0</v>
      </c>
      <c r="BB50" s="49">
        <f>SUM(BC38:BN38)/Assumptions!$AB64*IF(BB1=Assumptions!$AB68*12,1,0)</f>
        <v>0</v>
      </c>
      <c r="BC50" s="49">
        <f>SUM(BD38:BO38)/Assumptions!$AB64*IF(BC1=Assumptions!$AB68*12,1,0)</f>
        <v>0</v>
      </c>
      <c r="BD50" s="49">
        <f>SUM(BE38:BP38)/Assumptions!$AB64*IF(BD1=Assumptions!$AB68*12,1,0)</f>
        <v>0</v>
      </c>
      <c r="BE50" s="49">
        <f>SUM(BF38:BQ38)/Assumptions!$AB64*IF(BE1=Assumptions!$AB68*12,1,0)</f>
        <v>0</v>
      </c>
      <c r="BF50" s="49">
        <f>SUM(BG38:BR38)/Assumptions!$AB64*IF(BF1=Assumptions!$AB68*12,1,0)</f>
        <v>0</v>
      </c>
      <c r="BG50" s="49">
        <f>SUM(BH38:BS38)/Assumptions!$AB64*IF(BG1=Assumptions!$AB68*12,1,0)</f>
        <v>0</v>
      </c>
      <c r="BH50" s="49">
        <f>SUM(BI38:BT38)/Assumptions!$AB64*IF(BH1=Assumptions!$AB68*12,1,0)</f>
        <v>0</v>
      </c>
      <c r="BI50" s="49">
        <f>SUM(BJ38:BU38)/Assumptions!$AB64*IF(BI1=Assumptions!$AB68*12,1,0)</f>
        <v>0</v>
      </c>
      <c r="BJ50" s="49">
        <f>SUM(BK38:BV38)/Assumptions!$AB64*IF(BJ1=Assumptions!$AB68*12,1,0)</f>
        <v>0</v>
      </c>
      <c r="BK50" s="49">
        <f>SUM(BL38:BW38)/Assumptions!$AB64*IF(BK1=Assumptions!$AB68*12,1,0)</f>
        <v>0</v>
      </c>
      <c r="BL50" s="49">
        <f>SUM(BM38:BX38)/Assumptions!$AB64*IF(BL1=Assumptions!$AB68*12,1,0)</f>
        <v>0</v>
      </c>
      <c r="BM50" s="49">
        <f>SUM(BN38:BY38)/Assumptions!$AB64*IF(BM1=Assumptions!$AB68*12,1,0)</f>
        <v>0</v>
      </c>
      <c r="BN50" s="49">
        <f>SUM(BO38:BZ38)/Assumptions!$AB64*IF(BN1=Assumptions!$AB68*12,1,0)</f>
        <v>0</v>
      </c>
      <c r="BO50" s="49">
        <f>SUM(BP38:CA38)/Assumptions!$AB64*IF(BO1=Assumptions!$AB68*12,1,0)</f>
        <v>0</v>
      </c>
      <c r="BP50" s="49">
        <f>SUM(BQ38:CB38)/Assumptions!$AB64*IF(BP1=Assumptions!$AB68*12,1,0)</f>
        <v>0</v>
      </c>
      <c r="BQ50" s="49">
        <f>SUM(BR38:CC38)/Assumptions!$AB64*IF(BQ1=Assumptions!$AB68*12,1,0)</f>
        <v>0</v>
      </c>
      <c r="BR50" s="49">
        <f>SUM(BS38:CD38)/Assumptions!$AB64*IF(BR1=Assumptions!$AB68*12,1,0)</f>
        <v>0</v>
      </c>
      <c r="BS50" s="49">
        <f>SUM(BT38:CE38)/Assumptions!$AB64*IF(BS1=Assumptions!$AB68*12,1,0)</f>
        <v>0</v>
      </c>
      <c r="BT50" s="49">
        <f>SUM(BU38:CF38)/Assumptions!$AB64*IF(BT1=Assumptions!$AB68*12,1,0)</f>
        <v>0</v>
      </c>
      <c r="BU50" s="49">
        <f>SUM(BV38:CG38)/Assumptions!$AB64*IF(BU1=Assumptions!$AB68*12,1,0)</f>
        <v>0</v>
      </c>
      <c r="BV50" s="49">
        <f>SUM(BW38:CH38)/Assumptions!$AB64*IF(BV1=Assumptions!$AB68*12,1,0)</f>
        <v>0</v>
      </c>
      <c r="BW50" s="49">
        <f>SUM(BX38:CI38)/Assumptions!$AB64*IF(BW1=Assumptions!$AB68*12,1,0)</f>
        <v>0</v>
      </c>
      <c r="BX50" s="49">
        <f>SUM(BY38:CJ38)/Assumptions!$AB64*IF(BX1=Assumptions!$AB68*12,1,0)</f>
        <v>0</v>
      </c>
      <c r="BY50" s="49">
        <f>SUM(BZ38:CK38)/Assumptions!$AB64*IF(BY1=Assumptions!$AB68*12,1,0)</f>
        <v>0</v>
      </c>
      <c r="BZ50" s="49">
        <f>SUM(CA38:CL38)/Assumptions!$AB64*IF(BZ1=Assumptions!$AB68*12,1,0)</f>
        <v>0</v>
      </c>
      <c r="CA50" s="49">
        <f>SUM(CB38:CM38)/Assumptions!$AB64*IF(CA1=Assumptions!$AB68*12,1,0)</f>
        <v>0</v>
      </c>
      <c r="CB50" s="49">
        <f>SUM(CC38:CN38)/Assumptions!$AB64*IF(CB1=Assumptions!$AB68*12,1,0)</f>
        <v>0</v>
      </c>
      <c r="CC50" s="49">
        <f>SUM(CD38:CO38)/Assumptions!$AB64*IF(CC1=Assumptions!$AB68*12,1,0)</f>
        <v>0</v>
      </c>
      <c r="CD50" s="49">
        <f>SUM(CE38:CP38)/Assumptions!$AB64*IF(CD1=Assumptions!$AB68*12,1,0)</f>
        <v>0</v>
      </c>
      <c r="CE50" s="49">
        <f>SUM(CF38:CQ38)/Assumptions!$AB64*IF(CE1=Assumptions!$AB68*12,1,0)</f>
        <v>0</v>
      </c>
      <c r="CF50" s="49">
        <f>SUM(CG38:CR38)/Assumptions!$AB64*IF(CF1=Assumptions!$AB68*12,1,0)</f>
        <v>0</v>
      </c>
      <c r="CG50" s="49">
        <f>SUM(CH38:CS38)/Assumptions!$AB64*IF(CG1=Assumptions!$AB68*12,1,0)</f>
        <v>0</v>
      </c>
      <c r="CH50" s="49">
        <f>SUM(CI38:CT38)/Assumptions!$AB64*IF(CH1=Assumptions!$AB68*12,1,0)</f>
        <v>0</v>
      </c>
      <c r="CI50" s="49">
        <f>SUM(CJ38:CU38)/Assumptions!$AB64*IF(CI1=Assumptions!$AB68*12,1,0)</f>
        <v>0</v>
      </c>
      <c r="CJ50" s="49">
        <f>SUM(CK38:CV38)/Assumptions!$AB64*IF(CJ1=Assumptions!$AB68*12,1,0)</f>
        <v>0</v>
      </c>
      <c r="CK50" s="49">
        <f>SUM(CL38:CW38)/Assumptions!$AB64*IF(CK1=Assumptions!$AB68*12,1,0)</f>
        <v>0</v>
      </c>
      <c r="CL50" s="49">
        <f>SUM(CM38:CX38)/Assumptions!$AB64*IF(CL1=Assumptions!$AB68*12,1,0)</f>
        <v>0</v>
      </c>
      <c r="CM50" s="49">
        <f>SUM(CN38:CY38)/Assumptions!$AB64*IF(CM1=Assumptions!$AB68*12,1,0)</f>
        <v>0</v>
      </c>
      <c r="CN50" s="49">
        <f>SUM(CO38:CZ38)/Assumptions!$AB64*IF(CN1=Assumptions!$AB68*12,1,0)</f>
        <v>0</v>
      </c>
      <c r="CO50" s="49">
        <f>SUM(CP38:DA38)/Assumptions!$AB64*IF(CO1=Assumptions!$AB68*12,1,0)</f>
        <v>0</v>
      </c>
      <c r="CP50" s="49">
        <f>SUM(CQ38:DB38)/Assumptions!$AB64*IF(CP1=Assumptions!$AB68*12,1,0)</f>
        <v>0</v>
      </c>
      <c r="CQ50" s="49">
        <f>SUM(CR38:DC38)/Assumptions!$AB64*IF(CQ1=Assumptions!$AB68*12,1,0)</f>
        <v>0</v>
      </c>
      <c r="CR50" s="49">
        <f>SUM(CS38:DD38)/Assumptions!$AB64*IF(CR1=Assumptions!$AB68*12,1,0)</f>
        <v>0</v>
      </c>
      <c r="CS50" s="49">
        <f>SUM(CT38:DE38)/Assumptions!$AB64*IF(CS1=Assumptions!$AB68*12,1,0)</f>
        <v>0</v>
      </c>
      <c r="CT50" s="49">
        <f>SUM(CU38:DF38)/Assumptions!$AB64*IF(CT1=Assumptions!$AB68*12,1,0)</f>
        <v>0</v>
      </c>
      <c r="CU50" s="49">
        <f>SUM(CV38:DG38)/Assumptions!$AB64*IF(CU1=Assumptions!$AB68*12,1,0)</f>
        <v>0</v>
      </c>
      <c r="CV50" s="49">
        <f>SUM(CW38:DH38)/Assumptions!$AB64*IF(CV1=Assumptions!$AB68*12,1,0)</f>
        <v>0</v>
      </c>
      <c r="CW50" s="49">
        <f>SUM(CX38:DI38)/Assumptions!$AB64*IF(CW1=Assumptions!$AB68*12,1,0)</f>
        <v>0</v>
      </c>
      <c r="CX50" s="49">
        <f>SUM(CY38:DJ38)/Assumptions!$AB64*IF(CX1=Assumptions!$AB68*12,1,0)</f>
        <v>0</v>
      </c>
      <c r="CY50" s="49">
        <f>SUM(CZ38:DK38)/Assumptions!$AB64*IF(CY1=Assumptions!$AB68*12,1,0)</f>
        <v>0</v>
      </c>
      <c r="CZ50" s="49">
        <f>SUM(DA38:DL38)/Assumptions!$AB64*IF(CZ1=Assumptions!$AB68*12,1,0)</f>
        <v>0</v>
      </c>
      <c r="DA50" s="49">
        <f>SUM(DB38:DM38)/Assumptions!$AB64*IF(DA1=Assumptions!$AB68*12,1,0)</f>
        <v>0</v>
      </c>
      <c r="DB50" s="49">
        <f>SUM(DC38:DN38)/Assumptions!$AB64*IF(DB1=Assumptions!$AB68*12,1,0)</f>
        <v>0</v>
      </c>
      <c r="DC50" s="49">
        <f>SUM(DD38:DO38)/Assumptions!$AB64*IF(DC1=Assumptions!$AB68*12,1,0)</f>
        <v>0</v>
      </c>
      <c r="DD50" s="49">
        <f>SUM(DE38:DP38)/Assumptions!$AB64*IF(DD1=Assumptions!$AB68*12,1,0)</f>
        <v>0</v>
      </c>
      <c r="DE50" s="49">
        <f>SUM(DF38:DQ38)/Assumptions!$AB64*IF(DE1=Assumptions!$AB68*12,1,0)</f>
        <v>0</v>
      </c>
      <c r="DF50" s="49">
        <f>SUM(DG38:DR38)/Assumptions!$AB64*IF(DF1=Assumptions!$AB68*12,1,0)</f>
        <v>0</v>
      </c>
      <c r="DG50" s="49">
        <f>SUM(DH38:DS38)/Assumptions!$AB64*IF(DG1=Assumptions!$AB68*12,1,0)</f>
        <v>0</v>
      </c>
      <c r="DH50" s="49">
        <f>SUM(DI38:DT38)/Assumptions!$AB64*IF(DH1=Assumptions!$AB68*12,1,0)</f>
        <v>0</v>
      </c>
      <c r="DI50" s="49">
        <f>SUM(DJ38:DU38)/Assumptions!$AB64*IF(DI1=Assumptions!$AB68*12,1,0)</f>
        <v>0</v>
      </c>
      <c r="DJ50" s="49">
        <f>SUM(DK38:DV38)/Assumptions!$AB64*IF(DJ1=Assumptions!$AB68*12,1,0)</f>
        <v>0</v>
      </c>
      <c r="DK50" s="49">
        <f>SUM(DL38:DW38)/Assumptions!$AB64*IF(DK1=Assumptions!$AB68*12,1,0)</f>
        <v>0</v>
      </c>
      <c r="DL50" s="49">
        <f>SUM(DM38:DX38)/Assumptions!$AB64*IF(DL1=Assumptions!$AB68*12,1,0)</f>
        <v>0</v>
      </c>
      <c r="DM50" s="49">
        <f>SUM(DN38:DY38)/Assumptions!$AB64*IF(DM1=Assumptions!$AB68*12,1,0)</f>
        <v>0</v>
      </c>
      <c r="DN50" s="49">
        <f>SUM(DO38:DZ38)/Assumptions!$AB64*IF(DN1=Assumptions!$AB68*12,1,0)</f>
        <v>0</v>
      </c>
      <c r="DO50" s="49">
        <f>SUM(DP38:EA38)/Assumptions!$AB64*IF(DO1=Assumptions!$AB68*12,1,0)</f>
        <v>0</v>
      </c>
      <c r="DP50" s="49">
        <f>SUM(DQ38:EB38)/Assumptions!$AB64*IF(DP1=Assumptions!$AB68*12,1,0)</f>
        <v>0</v>
      </c>
      <c r="DQ50" s="49">
        <f>SUM(DR38:EC38)/Assumptions!$AB64*IF(DQ1=Assumptions!$AB68*12,1,0)</f>
        <v>0</v>
      </c>
      <c r="DR50" s="49">
        <f>SUM(DS38:ED38)/Assumptions!$AB64*IF(DR1=Assumptions!$AB68*12,1,0)</f>
        <v>0</v>
      </c>
      <c r="DS50" s="49">
        <f>SUM(DT38:EE38)/Assumptions!$AB64*IF(DS1=Assumptions!$AB68*12,1,0)</f>
        <v>6242827.346</v>
      </c>
      <c r="DT50" s="49">
        <f>SUM(DU38:EF38)/Assumptions!$AB64*IF(DT1=Assumptions!$AB68*12,1,0)</f>
        <v>0</v>
      </c>
      <c r="DU50" s="49">
        <f>SUM(DV38:EG38)/Assumptions!$AB64*IF(DU1=Assumptions!$AB68*12,1,0)</f>
        <v>0</v>
      </c>
      <c r="DV50" s="49">
        <f>SUM(DW38:EH38)/Assumptions!$AB64*IF(DV1=Assumptions!$AB68*12,1,0)</f>
        <v>0</v>
      </c>
      <c r="DW50" s="49">
        <f>SUM(DX38:EI38)/Assumptions!$AB64*IF(DW1=Assumptions!$AB68*12,1,0)</f>
        <v>0</v>
      </c>
      <c r="DX50" s="49">
        <f>SUM(DY38:EJ38)/Assumptions!$AB64*IF(DX1=Assumptions!$AB68*12,1,0)</f>
        <v>0</v>
      </c>
      <c r="DY50" s="49">
        <f>SUM(DZ38:EK38)/Assumptions!$AB64*IF(DY1=Assumptions!$AB68*12,1,0)</f>
        <v>0</v>
      </c>
      <c r="DZ50" s="49">
        <f>SUM(EA38:EL38)/Assumptions!$AB64*IF(DZ1=Assumptions!$AB68*12,1,0)</f>
        <v>0</v>
      </c>
      <c r="EA50" s="49">
        <f>SUM(EB38:EM38)/Assumptions!$AB64*IF(EA1=Assumptions!$AB68*12,1,0)</f>
        <v>0</v>
      </c>
      <c r="EB50" s="49">
        <f>SUM(EC38:EN38)/Assumptions!$AB64*IF(EB1=Assumptions!$AB68*12,1,0)</f>
        <v>0</v>
      </c>
      <c r="EC50" s="49">
        <f>SUM(ED38:EO38)/Assumptions!$AB64*IF(EC1=Assumptions!$AB68*12,1,0)</f>
        <v>0</v>
      </c>
      <c r="ED50" s="49">
        <f>SUM(EE38:EP38)/Assumptions!$AB64*IF(ED1=Assumptions!$AB68*12,1,0)</f>
        <v>0</v>
      </c>
      <c r="EE50" s="49">
        <f>SUM(EF38:EQ38)/Assumptions!$AB64*IF(EE1=Assumptions!$AB68*12,1,0)</f>
        <v>0</v>
      </c>
    </row>
    <row r="51" ht="15.75" customHeight="1">
      <c r="A51" s="1"/>
      <c r="B51" s="1"/>
      <c r="C51" s="1" t="s">
        <v>136</v>
      </c>
      <c r="D51" s="49">
        <f>-D50*Assumptions!$AB65</f>
        <v>0</v>
      </c>
      <c r="E51" s="49">
        <f>-E50*Assumptions!$AB65</f>
        <v>0</v>
      </c>
      <c r="F51" s="49">
        <f>-F50*Assumptions!$AB65</f>
        <v>0</v>
      </c>
      <c r="G51" s="49">
        <f>-G50*Assumptions!$AB65</f>
        <v>0</v>
      </c>
      <c r="H51" s="49">
        <f>-H50*Assumptions!$AB65</f>
        <v>0</v>
      </c>
      <c r="I51" s="49">
        <f>-I50*Assumptions!$AB65</f>
        <v>0</v>
      </c>
      <c r="J51" s="49">
        <f>-J50*Assumptions!$AB65</f>
        <v>0</v>
      </c>
      <c r="K51" s="49">
        <f>-K50*Assumptions!$AB65</f>
        <v>0</v>
      </c>
      <c r="L51" s="49">
        <f>-L50*Assumptions!$AB65</f>
        <v>0</v>
      </c>
      <c r="M51" s="49">
        <f>-M50*Assumptions!$AB65</f>
        <v>0</v>
      </c>
      <c r="N51" s="49">
        <f>-N50*Assumptions!$AB65</f>
        <v>0</v>
      </c>
      <c r="O51" s="49">
        <f>-O50*Assumptions!$AB65</f>
        <v>0</v>
      </c>
      <c r="P51" s="49">
        <f>-P50*Assumptions!$AB65</f>
        <v>0</v>
      </c>
      <c r="Q51" s="49">
        <f>-Q50*Assumptions!$AB65</f>
        <v>0</v>
      </c>
      <c r="R51" s="49">
        <f>-R50*Assumptions!$AB65</f>
        <v>0</v>
      </c>
      <c r="S51" s="49">
        <f>-S50*Assumptions!$AB65</f>
        <v>0</v>
      </c>
      <c r="T51" s="49">
        <f>-T50*Assumptions!$AB65</f>
        <v>0</v>
      </c>
      <c r="U51" s="49">
        <f>-U50*Assumptions!$AB65</f>
        <v>0</v>
      </c>
      <c r="V51" s="49">
        <f>-V50*Assumptions!$AB65</f>
        <v>0</v>
      </c>
      <c r="W51" s="49">
        <f>-W50*Assumptions!$AB65</f>
        <v>0</v>
      </c>
      <c r="X51" s="49">
        <f>-X50*Assumptions!$AB65</f>
        <v>0</v>
      </c>
      <c r="Y51" s="49">
        <f>-Y50*Assumptions!$AB65</f>
        <v>0</v>
      </c>
      <c r="Z51" s="49">
        <f>-Z50*Assumptions!$AB65</f>
        <v>0</v>
      </c>
      <c r="AA51" s="49">
        <f>-AA50*Assumptions!$AB65</f>
        <v>0</v>
      </c>
      <c r="AB51" s="49">
        <f>-AB50*Assumptions!$AB65</f>
        <v>0</v>
      </c>
      <c r="AC51" s="49">
        <f>-AC50*Assumptions!$AB65</f>
        <v>0</v>
      </c>
      <c r="AD51" s="49">
        <f>-AD50*Assumptions!$AB65</f>
        <v>0</v>
      </c>
      <c r="AE51" s="49">
        <f>-AE50*Assumptions!$AB65</f>
        <v>0</v>
      </c>
      <c r="AF51" s="49">
        <f>-AF50*Assumptions!$AB65</f>
        <v>0</v>
      </c>
      <c r="AG51" s="49">
        <f>-AG50*Assumptions!$AB65</f>
        <v>0</v>
      </c>
      <c r="AH51" s="49">
        <f>-AH50*Assumptions!$AB65</f>
        <v>0</v>
      </c>
      <c r="AI51" s="49">
        <f>-AI50*Assumptions!$AB65</f>
        <v>0</v>
      </c>
      <c r="AJ51" s="49">
        <f>-AJ50*Assumptions!$AB65</f>
        <v>0</v>
      </c>
      <c r="AK51" s="49">
        <f>-AK50*Assumptions!$AB65</f>
        <v>0</v>
      </c>
      <c r="AL51" s="49">
        <f>-AL50*Assumptions!$AB65</f>
        <v>0</v>
      </c>
      <c r="AM51" s="49">
        <f>-AM50*Assumptions!$AB65</f>
        <v>0</v>
      </c>
      <c r="AN51" s="49">
        <f>-AN50*Assumptions!$AB65</f>
        <v>0</v>
      </c>
      <c r="AO51" s="49">
        <f>-AO50*Assumptions!$AB65</f>
        <v>0</v>
      </c>
      <c r="AP51" s="49">
        <f>-AP50*Assumptions!$AB65</f>
        <v>0</v>
      </c>
      <c r="AQ51" s="49">
        <f>-AQ50*Assumptions!$AB65</f>
        <v>0</v>
      </c>
      <c r="AR51" s="49">
        <f>-AR50*Assumptions!$AB65</f>
        <v>0</v>
      </c>
      <c r="AS51" s="49">
        <f>-AS50*Assumptions!$AB65</f>
        <v>0</v>
      </c>
      <c r="AT51" s="49">
        <f>-AT50*Assumptions!$AB65</f>
        <v>0</v>
      </c>
      <c r="AU51" s="49">
        <f>-AU50*Assumptions!$AB65</f>
        <v>0</v>
      </c>
      <c r="AV51" s="49">
        <f>-AV50*Assumptions!$AB65</f>
        <v>0</v>
      </c>
      <c r="AW51" s="49">
        <f>-AW50*Assumptions!$AB65</f>
        <v>0</v>
      </c>
      <c r="AX51" s="49">
        <f>-AX50*Assumptions!$AB65</f>
        <v>0</v>
      </c>
      <c r="AY51" s="49">
        <f>-AY50*Assumptions!$AB65</f>
        <v>0</v>
      </c>
      <c r="AZ51" s="49">
        <f>-AZ50*Assumptions!$AB65</f>
        <v>0</v>
      </c>
      <c r="BA51" s="49">
        <f>-BA50*Assumptions!$AB65</f>
        <v>0</v>
      </c>
      <c r="BB51" s="49">
        <f>-BB50*Assumptions!$AB65</f>
        <v>0</v>
      </c>
      <c r="BC51" s="49">
        <f>-BC50*Assumptions!$AB65</f>
        <v>0</v>
      </c>
      <c r="BD51" s="49">
        <f>-BD50*Assumptions!$AB65</f>
        <v>0</v>
      </c>
      <c r="BE51" s="49">
        <f>-BE50*Assumptions!$AB65</f>
        <v>0</v>
      </c>
      <c r="BF51" s="49">
        <f>-BF50*Assumptions!$AB65</f>
        <v>0</v>
      </c>
      <c r="BG51" s="49">
        <f>-BG50*Assumptions!$AB65</f>
        <v>0</v>
      </c>
      <c r="BH51" s="49">
        <f>-BH50*Assumptions!$AB65</f>
        <v>0</v>
      </c>
      <c r="BI51" s="49">
        <f>-BI50*Assumptions!$AB65</f>
        <v>0</v>
      </c>
      <c r="BJ51" s="49">
        <f>-BJ50*Assumptions!$AB65</f>
        <v>0</v>
      </c>
      <c r="BK51" s="49">
        <f>-BK50*Assumptions!$AB65</f>
        <v>0</v>
      </c>
      <c r="BL51" s="49">
        <f>-BL50*Assumptions!$AB65</f>
        <v>0</v>
      </c>
      <c r="BM51" s="49">
        <f>-BM50*Assumptions!$AB65</f>
        <v>0</v>
      </c>
      <c r="BN51" s="49">
        <f>-BN50*Assumptions!$AB65</f>
        <v>0</v>
      </c>
      <c r="BO51" s="49">
        <f>-BO50*Assumptions!$AB65</f>
        <v>0</v>
      </c>
      <c r="BP51" s="49">
        <f>-BP50*Assumptions!$AB65</f>
        <v>0</v>
      </c>
      <c r="BQ51" s="49">
        <f>-BQ50*Assumptions!$AB65</f>
        <v>0</v>
      </c>
      <c r="BR51" s="49">
        <f>-BR50*Assumptions!$AB65</f>
        <v>0</v>
      </c>
      <c r="BS51" s="49">
        <f>-BS50*Assumptions!$AB65</f>
        <v>0</v>
      </c>
      <c r="BT51" s="49">
        <f>-BT50*Assumptions!$AB65</f>
        <v>0</v>
      </c>
      <c r="BU51" s="49">
        <f>-BU50*Assumptions!$AB65</f>
        <v>0</v>
      </c>
      <c r="BV51" s="49">
        <f>-BV50*Assumptions!$AB65</f>
        <v>0</v>
      </c>
      <c r="BW51" s="49">
        <f>-BW50*Assumptions!$AB65</f>
        <v>0</v>
      </c>
      <c r="BX51" s="49">
        <f>-BX50*Assumptions!$AB65</f>
        <v>0</v>
      </c>
      <c r="BY51" s="49">
        <f>-BY50*Assumptions!$AB65</f>
        <v>0</v>
      </c>
      <c r="BZ51" s="49">
        <f>-BZ50*Assumptions!$AB65</f>
        <v>0</v>
      </c>
      <c r="CA51" s="49">
        <f>-CA50*Assumptions!$AB65</f>
        <v>0</v>
      </c>
      <c r="CB51" s="49">
        <f>-CB50*Assumptions!$AB65</f>
        <v>0</v>
      </c>
      <c r="CC51" s="49">
        <f>-CC50*Assumptions!$AB65</f>
        <v>0</v>
      </c>
      <c r="CD51" s="49">
        <f>-CD50*Assumptions!$AB65</f>
        <v>0</v>
      </c>
      <c r="CE51" s="49">
        <f>-CE50*Assumptions!$AB65</f>
        <v>0</v>
      </c>
      <c r="CF51" s="49">
        <f>-CF50*Assumptions!$AB65</f>
        <v>0</v>
      </c>
      <c r="CG51" s="49">
        <f>-CG50*Assumptions!$AB65</f>
        <v>0</v>
      </c>
      <c r="CH51" s="49">
        <f>-CH50*Assumptions!$AB65</f>
        <v>0</v>
      </c>
      <c r="CI51" s="49">
        <f>-CI50*Assumptions!$AB65</f>
        <v>0</v>
      </c>
      <c r="CJ51" s="49">
        <f>-CJ50*Assumptions!$AB65</f>
        <v>0</v>
      </c>
      <c r="CK51" s="49">
        <f>-CK50*Assumptions!$AB65</f>
        <v>0</v>
      </c>
      <c r="CL51" s="49">
        <f>-CL50*Assumptions!$AB65</f>
        <v>0</v>
      </c>
      <c r="CM51" s="49">
        <f>-CM50*Assumptions!$AB65</f>
        <v>0</v>
      </c>
      <c r="CN51" s="49">
        <f>-CN50*Assumptions!$AB65</f>
        <v>0</v>
      </c>
      <c r="CO51" s="49">
        <f>-CO50*Assumptions!$AB65</f>
        <v>0</v>
      </c>
      <c r="CP51" s="49">
        <f>-CP50*Assumptions!$AB65</f>
        <v>0</v>
      </c>
      <c r="CQ51" s="49">
        <f>-CQ50*Assumptions!$AB65</f>
        <v>0</v>
      </c>
      <c r="CR51" s="49">
        <f>-CR50*Assumptions!$AB65</f>
        <v>0</v>
      </c>
      <c r="CS51" s="49">
        <f>-CS50*Assumptions!$AB65</f>
        <v>0</v>
      </c>
      <c r="CT51" s="49">
        <f>-CT50*Assumptions!$AB65</f>
        <v>0</v>
      </c>
      <c r="CU51" s="49">
        <f>-CU50*Assumptions!$AB65</f>
        <v>0</v>
      </c>
      <c r="CV51" s="49">
        <f>-CV50*Assumptions!$AB65</f>
        <v>0</v>
      </c>
      <c r="CW51" s="49">
        <f>-CW50*Assumptions!$AB65</f>
        <v>0</v>
      </c>
      <c r="CX51" s="49">
        <f>-CX50*Assumptions!$AB65</f>
        <v>0</v>
      </c>
      <c r="CY51" s="49">
        <f>-CY50*Assumptions!$AB65</f>
        <v>0</v>
      </c>
      <c r="CZ51" s="49">
        <f>-CZ50*Assumptions!$AB65</f>
        <v>0</v>
      </c>
      <c r="DA51" s="49">
        <f>-DA50*Assumptions!$AB65</f>
        <v>0</v>
      </c>
      <c r="DB51" s="49">
        <f>-DB50*Assumptions!$AB65</f>
        <v>0</v>
      </c>
      <c r="DC51" s="49">
        <f>-DC50*Assumptions!$AB65</f>
        <v>0</v>
      </c>
      <c r="DD51" s="49">
        <f>-DD50*Assumptions!$AB65</f>
        <v>0</v>
      </c>
      <c r="DE51" s="49">
        <f>-DE50*Assumptions!$AB65</f>
        <v>0</v>
      </c>
      <c r="DF51" s="49">
        <f>-DF50*Assumptions!$AB65</f>
        <v>0</v>
      </c>
      <c r="DG51" s="49">
        <f>-DG50*Assumptions!$AB65</f>
        <v>0</v>
      </c>
      <c r="DH51" s="49">
        <f>-DH50*Assumptions!$AB65</f>
        <v>0</v>
      </c>
      <c r="DI51" s="49">
        <f>-DI50*Assumptions!$AB65</f>
        <v>0</v>
      </c>
      <c r="DJ51" s="49">
        <f>-DJ50*Assumptions!$AB65</f>
        <v>0</v>
      </c>
      <c r="DK51" s="49">
        <f>-DK50*Assumptions!$AB65</f>
        <v>0</v>
      </c>
      <c r="DL51" s="49">
        <f>-DL50*Assumptions!$AB65</f>
        <v>0</v>
      </c>
      <c r="DM51" s="49">
        <f>-DM50*Assumptions!$AB65</f>
        <v>0</v>
      </c>
      <c r="DN51" s="49">
        <f>-DN50*Assumptions!$AB65</f>
        <v>0</v>
      </c>
      <c r="DO51" s="49">
        <f>-DO50*Assumptions!$AB65</f>
        <v>0</v>
      </c>
      <c r="DP51" s="49">
        <f>-DP50*Assumptions!$AB65</f>
        <v>0</v>
      </c>
      <c r="DQ51" s="49">
        <f>-DQ50*Assumptions!$AB65</f>
        <v>0</v>
      </c>
      <c r="DR51" s="49">
        <f>-DR50*Assumptions!$AB65</f>
        <v>0</v>
      </c>
      <c r="DS51" s="49">
        <f>-DS50*Assumptions!$AB65</f>
        <v>-124856.5469</v>
      </c>
      <c r="DT51" s="49">
        <f>-DT50*Assumptions!$AB65</f>
        <v>0</v>
      </c>
      <c r="DU51" s="49">
        <f>-DU50*Assumptions!$AB65</f>
        <v>0</v>
      </c>
      <c r="DV51" s="49">
        <f>-DV50*Assumptions!$AB65</f>
        <v>0</v>
      </c>
      <c r="DW51" s="49">
        <f>-DW50*Assumptions!$AB65</f>
        <v>0</v>
      </c>
      <c r="DX51" s="49">
        <f>-DX50*Assumptions!$AB65</f>
        <v>0</v>
      </c>
      <c r="DY51" s="49">
        <f>-DY50*Assumptions!$AB65</f>
        <v>0</v>
      </c>
      <c r="DZ51" s="49">
        <f>-DZ50*Assumptions!$AB65</f>
        <v>0</v>
      </c>
      <c r="EA51" s="49">
        <f>-EA50*Assumptions!$AB65</f>
        <v>0</v>
      </c>
      <c r="EB51" s="49">
        <f>-EB50*Assumptions!$AB65</f>
        <v>0</v>
      </c>
      <c r="EC51" s="49">
        <f>-EC50*Assumptions!$AB65</f>
        <v>0</v>
      </c>
      <c r="ED51" s="49">
        <f>-ED50*Assumptions!$AB65</f>
        <v>0</v>
      </c>
      <c r="EE51" s="49">
        <f>-EE50*Assumptions!$AB65</f>
        <v>0</v>
      </c>
    </row>
    <row r="52" ht="15.75" customHeight="1">
      <c r="A52" s="1"/>
      <c r="B52" s="21"/>
      <c r="C52" s="21" t="s">
        <v>215</v>
      </c>
      <c r="D52" s="205">
        <f t="shared" ref="D52:EE52" si="10">-D47*IF(D50=0,0,1)</f>
        <v>0</v>
      </c>
      <c r="E52" s="205">
        <f t="shared" si="10"/>
        <v>0</v>
      </c>
      <c r="F52" s="205">
        <f t="shared" si="10"/>
        <v>0</v>
      </c>
      <c r="G52" s="205">
        <f t="shared" si="10"/>
        <v>0</v>
      </c>
      <c r="H52" s="205">
        <f t="shared" si="10"/>
        <v>0</v>
      </c>
      <c r="I52" s="205">
        <f t="shared" si="10"/>
        <v>0</v>
      </c>
      <c r="J52" s="205">
        <f t="shared" si="10"/>
        <v>0</v>
      </c>
      <c r="K52" s="205">
        <f t="shared" si="10"/>
        <v>0</v>
      </c>
      <c r="L52" s="205">
        <f t="shared" si="10"/>
        <v>0</v>
      </c>
      <c r="M52" s="205">
        <f t="shared" si="10"/>
        <v>0</v>
      </c>
      <c r="N52" s="205">
        <f t="shared" si="10"/>
        <v>0</v>
      </c>
      <c r="O52" s="205">
        <f t="shared" si="10"/>
        <v>0</v>
      </c>
      <c r="P52" s="205">
        <f t="shared" si="10"/>
        <v>0</v>
      </c>
      <c r="Q52" s="205">
        <f t="shared" si="10"/>
        <v>0</v>
      </c>
      <c r="R52" s="205">
        <f t="shared" si="10"/>
        <v>0</v>
      </c>
      <c r="S52" s="205">
        <f t="shared" si="10"/>
        <v>0</v>
      </c>
      <c r="T52" s="205">
        <f t="shared" si="10"/>
        <v>0</v>
      </c>
      <c r="U52" s="205">
        <f t="shared" si="10"/>
        <v>0</v>
      </c>
      <c r="V52" s="205">
        <f t="shared" si="10"/>
        <v>0</v>
      </c>
      <c r="W52" s="205">
        <f t="shared" si="10"/>
        <v>0</v>
      </c>
      <c r="X52" s="205">
        <f t="shared" si="10"/>
        <v>0</v>
      </c>
      <c r="Y52" s="205">
        <f t="shared" si="10"/>
        <v>0</v>
      </c>
      <c r="Z52" s="205">
        <f t="shared" si="10"/>
        <v>0</v>
      </c>
      <c r="AA52" s="205">
        <f t="shared" si="10"/>
        <v>0</v>
      </c>
      <c r="AB52" s="205">
        <f t="shared" si="10"/>
        <v>0</v>
      </c>
      <c r="AC52" s="205">
        <f t="shared" si="10"/>
        <v>0</v>
      </c>
      <c r="AD52" s="205">
        <f t="shared" si="10"/>
        <v>0</v>
      </c>
      <c r="AE52" s="205">
        <f t="shared" si="10"/>
        <v>0</v>
      </c>
      <c r="AF52" s="205">
        <f t="shared" si="10"/>
        <v>0</v>
      </c>
      <c r="AG52" s="205">
        <f t="shared" si="10"/>
        <v>0</v>
      </c>
      <c r="AH52" s="205">
        <f t="shared" si="10"/>
        <v>0</v>
      </c>
      <c r="AI52" s="205">
        <f t="shared" si="10"/>
        <v>0</v>
      </c>
      <c r="AJ52" s="205">
        <f t="shared" si="10"/>
        <v>0</v>
      </c>
      <c r="AK52" s="205">
        <f t="shared" si="10"/>
        <v>0</v>
      </c>
      <c r="AL52" s="205">
        <f t="shared" si="10"/>
        <v>0</v>
      </c>
      <c r="AM52" s="205">
        <f t="shared" si="10"/>
        <v>0</v>
      </c>
      <c r="AN52" s="205">
        <f t="shared" si="10"/>
        <v>0</v>
      </c>
      <c r="AO52" s="205">
        <f t="shared" si="10"/>
        <v>0</v>
      </c>
      <c r="AP52" s="205">
        <f t="shared" si="10"/>
        <v>0</v>
      </c>
      <c r="AQ52" s="205">
        <f t="shared" si="10"/>
        <v>0</v>
      </c>
      <c r="AR52" s="205">
        <f t="shared" si="10"/>
        <v>0</v>
      </c>
      <c r="AS52" s="205">
        <f t="shared" si="10"/>
        <v>0</v>
      </c>
      <c r="AT52" s="205">
        <f t="shared" si="10"/>
        <v>0</v>
      </c>
      <c r="AU52" s="205">
        <f t="shared" si="10"/>
        <v>0</v>
      </c>
      <c r="AV52" s="205">
        <f t="shared" si="10"/>
        <v>0</v>
      </c>
      <c r="AW52" s="205">
        <f t="shared" si="10"/>
        <v>0</v>
      </c>
      <c r="AX52" s="205">
        <f t="shared" si="10"/>
        <v>0</v>
      </c>
      <c r="AY52" s="205">
        <f t="shared" si="10"/>
        <v>0</v>
      </c>
      <c r="AZ52" s="205">
        <f t="shared" si="10"/>
        <v>0</v>
      </c>
      <c r="BA52" s="205">
        <f t="shared" si="10"/>
        <v>0</v>
      </c>
      <c r="BB52" s="205">
        <f t="shared" si="10"/>
        <v>0</v>
      </c>
      <c r="BC52" s="205">
        <f t="shared" si="10"/>
        <v>0</v>
      </c>
      <c r="BD52" s="205">
        <f t="shared" si="10"/>
        <v>0</v>
      </c>
      <c r="BE52" s="205">
        <f t="shared" si="10"/>
        <v>0</v>
      </c>
      <c r="BF52" s="205">
        <f t="shared" si="10"/>
        <v>0</v>
      </c>
      <c r="BG52" s="205">
        <f t="shared" si="10"/>
        <v>0</v>
      </c>
      <c r="BH52" s="205">
        <f t="shared" si="10"/>
        <v>0</v>
      </c>
      <c r="BI52" s="205">
        <f t="shared" si="10"/>
        <v>0</v>
      </c>
      <c r="BJ52" s="205">
        <f t="shared" si="10"/>
        <v>0</v>
      </c>
      <c r="BK52" s="205">
        <f t="shared" si="10"/>
        <v>0</v>
      </c>
      <c r="BL52" s="205">
        <f t="shared" si="10"/>
        <v>0</v>
      </c>
      <c r="BM52" s="205">
        <f t="shared" si="10"/>
        <v>0</v>
      </c>
      <c r="BN52" s="205">
        <f t="shared" si="10"/>
        <v>0</v>
      </c>
      <c r="BO52" s="205">
        <f t="shared" si="10"/>
        <v>0</v>
      </c>
      <c r="BP52" s="205">
        <f t="shared" si="10"/>
        <v>0</v>
      </c>
      <c r="BQ52" s="205">
        <f t="shared" si="10"/>
        <v>0</v>
      </c>
      <c r="BR52" s="205">
        <f t="shared" si="10"/>
        <v>0</v>
      </c>
      <c r="BS52" s="205">
        <f t="shared" si="10"/>
        <v>0</v>
      </c>
      <c r="BT52" s="205">
        <f t="shared" si="10"/>
        <v>0</v>
      </c>
      <c r="BU52" s="205">
        <f t="shared" si="10"/>
        <v>0</v>
      </c>
      <c r="BV52" s="205">
        <f t="shared" si="10"/>
        <v>0</v>
      </c>
      <c r="BW52" s="205">
        <f t="shared" si="10"/>
        <v>0</v>
      </c>
      <c r="BX52" s="205">
        <f t="shared" si="10"/>
        <v>0</v>
      </c>
      <c r="BY52" s="205">
        <f t="shared" si="10"/>
        <v>0</v>
      </c>
      <c r="BZ52" s="205">
        <f t="shared" si="10"/>
        <v>0</v>
      </c>
      <c r="CA52" s="205">
        <f t="shared" si="10"/>
        <v>0</v>
      </c>
      <c r="CB52" s="205">
        <f t="shared" si="10"/>
        <v>0</v>
      </c>
      <c r="CC52" s="205">
        <f t="shared" si="10"/>
        <v>0</v>
      </c>
      <c r="CD52" s="205">
        <f t="shared" si="10"/>
        <v>0</v>
      </c>
      <c r="CE52" s="205">
        <f t="shared" si="10"/>
        <v>0</v>
      </c>
      <c r="CF52" s="205">
        <f t="shared" si="10"/>
        <v>0</v>
      </c>
      <c r="CG52" s="205">
        <f t="shared" si="10"/>
        <v>0</v>
      </c>
      <c r="CH52" s="205">
        <f t="shared" si="10"/>
        <v>0</v>
      </c>
      <c r="CI52" s="205">
        <f t="shared" si="10"/>
        <v>0</v>
      </c>
      <c r="CJ52" s="205">
        <f t="shared" si="10"/>
        <v>0</v>
      </c>
      <c r="CK52" s="205">
        <f t="shared" si="10"/>
        <v>0</v>
      </c>
      <c r="CL52" s="205">
        <f t="shared" si="10"/>
        <v>0</v>
      </c>
      <c r="CM52" s="205">
        <f t="shared" si="10"/>
        <v>0</v>
      </c>
      <c r="CN52" s="205">
        <f t="shared" si="10"/>
        <v>0</v>
      </c>
      <c r="CO52" s="205">
        <f t="shared" si="10"/>
        <v>0</v>
      </c>
      <c r="CP52" s="205">
        <f t="shared" si="10"/>
        <v>0</v>
      </c>
      <c r="CQ52" s="205">
        <f t="shared" si="10"/>
        <v>0</v>
      </c>
      <c r="CR52" s="205">
        <f t="shared" si="10"/>
        <v>0</v>
      </c>
      <c r="CS52" s="205">
        <f t="shared" si="10"/>
        <v>0</v>
      </c>
      <c r="CT52" s="205">
        <f t="shared" si="10"/>
        <v>0</v>
      </c>
      <c r="CU52" s="205">
        <f t="shared" si="10"/>
        <v>0</v>
      </c>
      <c r="CV52" s="205">
        <f t="shared" si="10"/>
        <v>0</v>
      </c>
      <c r="CW52" s="205">
        <f t="shared" si="10"/>
        <v>0</v>
      </c>
      <c r="CX52" s="205">
        <f t="shared" si="10"/>
        <v>0</v>
      </c>
      <c r="CY52" s="205">
        <f t="shared" si="10"/>
        <v>0</v>
      </c>
      <c r="CZ52" s="205">
        <f t="shared" si="10"/>
        <v>0</v>
      </c>
      <c r="DA52" s="205">
        <f t="shared" si="10"/>
        <v>0</v>
      </c>
      <c r="DB52" s="205">
        <f t="shared" si="10"/>
        <v>0</v>
      </c>
      <c r="DC52" s="205">
        <f t="shared" si="10"/>
        <v>0</v>
      </c>
      <c r="DD52" s="205">
        <f t="shared" si="10"/>
        <v>0</v>
      </c>
      <c r="DE52" s="205">
        <f t="shared" si="10"/>
        <v>0</v>
      </c>
      <c r="DF52" s="205">
        <f t="shared" si="10"/>
        <v>0</v>
      </c>
      <c r="DG52" s="205">
        <f t="shared" si="10"/>
        <v>0</v>
      </c>
      <c r="DH52" s="205">
        <f t="shared" si="10"/>
        <v>0</v>
      </c>
      <c r="DI52" s="205">
        <f t="shared" si="10"/>
        <v>0</v>
      </c>
      <c r="DJ52" s="205">
        <f t="shared" si="10"/>
        <v>0</v>
      </c>
      <c r="DK52" s="205">
        <f t="shared" si="10"/>
        <v>0</v>
      </c>
      <c r="DL52" s="205">
        <f t="shared" si="10"/>
        <v>0</v>
      </c>
      <c r="DM52" s="205">
        <f t="shared" si="10"/>
        <v>0</v>
      </c>
      <c r="DN52" s="205">
        <f t="shared" si="10"/>
        <v>0</v>
      </c>
      <c r="DO52" s="205">
        <f t="shared" si="10"/>
        <v>0</v>
      </c>
      <c r="DP52" s="205">
        <f t="shared" si="10"/>
        <v>0</v>
      </c>
      <c r="DQ52" s="205">
        <f t="shared" si="10"/>
        <v>0</v>
      </c>
      <c r="DR52" s="205">
        <f t="shared" si="10"/>
        <v>0</v>
      </c>
      <c r="DS52" s="205">
        <f t="shared" si="10"/>
        <v>-2522245.551</v>
      </c>
      <c r="DT52" s="205">
        <f t="shared" si="10"/>
        <v>0</v>
      </c>
      <c r="DU52" s="205">
        <f t="shared" si="10"/>
        <v>0</v>
      </c>
      <c r="DV52" s="205">
        <f t="shared" si="10"/>
        <v>0</v>
      </c>
      <c r="DW52" s="205">
        <f t="shared" si="10"/>
        <v>0</v>
      </c>
      <c r="DX52" s="205">
        <f t="shared" si="10"/>
        <v>0</v>
      </c>
      <c r="DY52" s="205">
        <f t="shared" si="10"/>
        <v>0</v>
      </c>
      <c r="DZ52" s="205">
        <f t="shared" si="10"/>
        <v>0</v>
      </c>
      <c r="EA52" s="205">
        <f t="shared" si="10"/>
        <v>0</v>
      </c>
      <c r="EB52" s="205">
        <f t="shared" si="10"/>
        <v>0</v>
      </c>
      <c r="EC52" s="205">
        <f t="shared" si="10"/>
        <v>0</v>
      </c>
      <c r="ED52" s="205">
        <f t="shared" si="10"/>
        <v>0</v>
      </c>
      <c r="EE52" s="205">
        <f t="shared" si="10"/>
        <v>0</v>
      </c>
    </row>
    <row r="53" ht="15.75" customHeight="1">
      <c r="A53" s="1"/>
      <c r="B53" s="42"/>
      <c r="C53" s="42" t="s">
        <v>166</v>
      </c>
      <c r="D53" s="207">
        <f t="shared" ref="D53:EE53" si="11">SUM(D50:D52)</f>
        <v>0</v>
      </c>
      <c r="E53" s="207">
        <f t="shared" si="11"/>
        <v>0</v>
      </c>
      <c r="F53" s="207">
        <f t="shared" si="11"/>
        <v>0</v>
      </c>
      <c r="G53" s="207">
        <f t="shared" si="11"/>
        <v>0</v>
      </c>
      <c r="H53" s="207">
        <f t="shared" si="11"/>
        <v>0</v>
      </c>
      <c r="I53" s="207">
        <f t="shared" si="11"/>
        <v>0</v>
      </c>
      <c r="J53" s="207">
        <f t="shared" si="11"/>
        <v>0</v>
      </c>
      <c r="K53" s="207">
        <f t="shared" si="11"/>
        <v>0</v>
      </c>
      <c r="L53" s="207">
        <f t="shared" si="11"/>
        <v>0</v>
      </c>
      <c r="M53" s="207">
        <f t="shared" si="11"/>
        <v>0</v>
      </c>
      <c r="N53" s="207">
        <f t="shared" si="11"/>
        <v>0</v>
      </c>
      <c r="O53" s="207">
        <f t="shared" si="11"/>
        <v>0</v>
      </c>
      <c r="P53" s="207">
        <f t="shared" si="11"/>
        <v>0</v>
      </c>
      <c r="Q53" s="207">
        <f t="shared" si="11"/>
        <v>0</v>
      </c>
      <c r="R53" s="207">
        <f t="shared" si="11"/>
        <v>0</v>
      </c>
      <c r="S53" s="207">
        <f t="shared" si="11"/>
        <v>0</v>
      </c>
      <c r="T53" s="207">
        <f t="shared" si="11"/>
        <v>0</v>
      </c>
      <c r="U53" s="207">
        <f t="shared" si="11"/>
        <v>0</v>
      </c>
      <c r="V53" s="207">
        <f t="shared" si="11"/>
        <v>0</v>
      </c>
      <c r="W53" s="207">
        <f t="shared" si="11"/>
        <v>0</v>
      </c>
      <c r="X53" s="207">
        <f t="shared" si="11"/>
        <v>0</v>
      </c>
      <c r="Y53" s="207">
        <f t="shared" si="11"/>
        <v>0</v>
      </c>
      <c r="Z53" s="207">
        <f t="shared" si="11"/>
        <v>0</v>
      </c>
      <c r="AA53" s="207">
        <f t="shared" si="11"/>
        <v>0</v>
      </c>
      <c r="AB53" s="207">
        <f t="shared" si="11"/>
        <v>0</v>
      </c>
      <c r="AC53" s="207">
        <f t="shared" si="11"/>
        <v>0</v>
      </c>
      <c r="AD53" s="207">
        <f t="shared" si="11"/>
        <v>0</v>
      </c>
      <c r="AE53" s="207">
        <f t="shared" si="11"/>
        <v>0</v>
      </c>
      <c r="AF53" s="207">
        <f t="shared" si="11"/>
        <v>0</v>
      </c>
      <c r="AG53" s="207">
        <f t="shared" si="11"/>
        <v>0</v>
      </c>
      <c r="AH53" s="207">
        <f t="shared" si="11"/>
        <v>0</v>
      </c>
      <c r="AI53" s="207">
        <f t="shared" si="11"/>
        <v>0</v>
      </c>
      <c r="AJ53" s="207">
        <f t="shared" si="11"/>
        <v>0</v>
      </c>
      <c r="AK53" s="207">
        <f t="shared" si="11"/>
        <v>0</v>
      </c>
      <c r="AL53" s="207">
        <f t="shared" si="11"/>
        <v>0</v>
      </c>
      <c r="AM53" s="207">
        <f t="shared" si="11"/>
        <v>0</v>
      </c>
      <c r="AN53" s="207">
        <f t="shared" si="11"/>
        <v>0</v>
      </c>
      <c r="AO53" s="207">
        <f t="shared" si="11"/>
        <v>0</v>
      </c>
      <c r="AP53" s="207">
        <f t="shared" si="11"/>
        <v>0</v>
      </c>
      <c r="AQ53" s="207">
        <f t="shared" si="11"/>
        <v>0</v>
      </c>
      <c r="AR53" s="207">
        <f t="shared" si="11"/>
        <v>0</v>
      </c>
      <c r="AS53" s="207">
        <f t="shared" si="11"/>
        <v>0</v>
      </c>
      <c r="AT53" s="207">
        <f t="shared" si="11"/>
        <v>0</v>
      </c>
      <c r="AU53" s="207">
        <f t="shared" si="11"/>
        <v>0</v>
      </c>
      <c r="AV53" s="207">
        <f t="shared" si="11"/>
        <v>0</v>
      </c>
      <c r="AW53" s="207">
        <f t="shared" si="11"/>
        <v>0</v>
      </c>
      <c r="AX53" s="207">
        <f t="shared" si="11"/>
        <v>0</v>
      </c>
      <c r="AY53" s="207">
        <f t="shared" si="11"/>
        <v>0</v>
      </c>
      <c r="AZ53" s="207">
        <f t="shared" si="11"/>
        <v>0</v>
      </c>
      <c r="BA53" s="207">
        <f t="shared" si="11"/>
        <v>0</v>
      </c>
      <c r="BB53" s="207">
        <f t="shared" si="11"/>
        <v>0</v>
      </c>
      <c r="BC53" s="207">
        <f t="shared" si="11"/>
        <v>0</v>
      </c>
      <c r="BD53" s="207">
        <f t="shared" si="11"/>
        <v>0</v>
      </c>
      <c r="BE53" s="207">
        <f t="shared" si="11"/>
        <v>0</v>
      </c>
      <c r="BF53" s="207">
        <f t="shared" si="11"/>
        <v>0</v>
      </c>
      <c r="BG53" s="207">
        <f t="shared" si="11"/>
        <v>0</v>
      </c>
      <c r="BH53" s="207">
        <f t="shared" si="11"/>
        <v>0</v>
      </c>
      <c r="BI53" s="207">
        <f t="shared" si="11"/>
        <v>0</v>
      </c>
      <c r="BJ53" s="207">
        <f t="shared" si="11"/>
        <v>0</v>
      </c>
      <c r="BK53" s="207">
        <f t="shared" si="11"/>
        <v>0</v>
      </c>
      <c r="BL53" s="207">
        <f t="shared" si="11"/>
        <v>0</v>
      </c>
      <c r="BM53" s="207">
        <f t="shared" si="11"/>
        <v>0</v>
      </c>
      <c r="BN53" s="207">
        <f t="shared" si="11"/>
        <v>0</v>
      </c>
      <c r="BO53" s="207">
        <f t="shared" si="11"/>
        <v>0</v>
      </c>
      <c r="BP53" s="207">
        <f t="shared" si="11"/>
        <v>0</v>
      </c>
      <c r="BQ53" s="207">
        <f t="shared" si="11"/>
        <v>0</v>
      </c>
      <c r="BR53" s="207">
        <f t="shared" si="11"/>
        <v>0</v>
      </c>
      <c r="BS53" s="207">
        <f t="shared" si="11"/>
        <v>0</v>
      </c>
      <c r="BT53" s="207">
        <f t="shared" si="11"/>
        <v>0</v>
      </c>
      <c r="BU53" s="207">
        <f t="shared" si="11"/>
        <v>0</v>
      </c>
      <c r="BV53" s="207">
        <f t="shared" si="11"/>
        <v>0</v>
      </c>
      <c r="BW53" s="207">
        <f t="shared" si="11"/>
        <v>0</v>
      </c>
      <c r="BX53" s="207">
        <f t="shared" si="11"/>
        <v>0</v>
      </c>
      <c r="BY53" s="207">
        <f t="shared" si="11"/>
        <v>0</v>
      </c>
      <c r="BZ53" s="207">
        <f t="shared" si="11"/>
        <v>0</v>
      </c>
      <c r="CA53" s="207">
        <f t="shared" si="11"/>
        <v>0</v>
      </c>
      <c r="CB53" s="207">
        <f t="shared" si="11"/>
        <v>0</v>
      </c>
      <c r="CC53" s="207">
        <f t="shared" si="11"/>
        <v>0</v>
      </c>
      <c r="CD53" s="207">
        <f t="shared" si="11"/>
        <v>0</v>
      </c>
      <c r="CE53" s="207">
        <f t="shared" si="11"/>
        <v>0</v>
      </c>
      <c r="CF53" s="207">
        <f t="shared" si="11"/>
        <v>0</v>
      </c>
      <c r="CG53" s="207">
        <f t="shared" si="11"/>
        <v>0</v>
      </c>
      <c r="CH53" s="207">
        <f t="shared" si="11"/>
        <v>0</v>
      </c>
      <c r="CI53" s="207">
        <f t="shared" si="11"/>
        <v>0</v>
      </c>
      <c r="CJ53" s="207">
        <f t="shared" si="11"/>
        <v>0</v>
      </c>
      <c r="CK53" s="207">
        <f t="shared" si="11"/>
        <v>0</v>
      </c>
      <c r="CL53" s="207">
        <f t="shared" si="11"/>
        <v>0</v>
      </c>
      <c r="CM53" s="207">
        <f t="shared" si="11"/>
        <v>0</v>
      </c>
      <c r="CN53" s="207">
        <f t="shared" si="11"/>
        <v>0</v>
      </c>
      <c r="CO53" s="207">
        <f t="shared" si="11"/>
        <v>0</v>
      </c>
      <c r="CP53" s="207">
        <f t="shared" si="11"/>
        <v>0</v>
      </c>
      <c r="CQ53" s="207">
        <f t="shared" si="11"/>
        <v>0</v>
      </c>
      <c r="CR53" s="207">
        <f t="shared" si="11"/>
        <v>0</v>
      </c>
      <c r="CS53" s="207">
        <f t="shared" si="11"/>
        <v>0</v>
      </c>
      <c r="CT53" s="207">
        <f t="shared" si="11"/>
        <v>0</v>
      </c>
      <c r="CU53" s="207">
        <f t="shared" si="11"/>
        <v>0</v>
      </c>
      <c r="CV53" s="207">
        <f t="shared" si="11"/>
        <v>0</v>
      </c>
      <c r="CW53" s="207">
        <f t="shared" si="11"/>
        <v>0</v>
      </c>
      <c r="CX53" s="207">
        <f t="shared" si="11"/>
        <v>0</v>
      </c>
      <c r="CY53" s="207">
        <f t="shared" si="11"/>
        <v>0</v>
      </c>
      <c r="CZ53" s="207">
        <f t="shared" si="11"/>
        <v>0</v>
      </c>
      <c r="DA53" s="207">
        <f t="shared" si="11"/>
        <v>0</v>
      </c>
      <c r="DB53" s="207">
        <f t="shared" si="11"/>
        <v>0</v>
      </c>
      <c r="DC53" s="207">
        <f t="shared" si="11"/>
        <v>0</v>
      </c>
      <c r="DD53" s="207">
        <f t="shared" si="11"/>
        <v>0</v>
      </c>
      <c r="DE53" s="207">
        <f t="shared" si="11"/>
        <v>0</v>
      </c>
      <c r="DF53" s="207">
        <f t="shared" si="11"/>
        <v>0</v>
      </c>
      <c r="DG53" s="207">
        <f t="shared" si="11"/>
        <v>0</v>
      </c>
      <c r="DH53" s="207">
        <f t="shared" si="11"/>
        <v>0</v>
      </c>
      <c r="DI53" s="207">
        <f t="shared" si="11"/>
        <v>0</v>
      </c>
      <c r="DJ53" s="207">
        <f t="shared" si="11"/>
        <v>0</v>
      </c>
      <c r="DK53" s="207">
        <f t="shared" si="11"/>
        <v>0</v>
      </c>
      <c r="DL53" s="207">
        <f t="shared" si="11"/>
        <v>0</v>
      </c>
      <c r="DM53" s="207">
        <f t="shared" si="11"/>
        <v>0</v>
      </c>
      <c r="DN53" s="207">
        <f t="shared" si="11"/>
        <v>0</v>
      </c>
      <c r="DO53" s="207">
        <f t="shared" si="11"/>
        <v>0</v>
      </c>
      <c r="DP53" s="207">
        <f t="shared" si="11"/>
        <v>0</v>
      </c>
      <c r="DQ53" s="207">
        <f t="shared" si="11"/>
        <v>0</v>
      </c>
      <c r="DR53" s="207">
        <f t="shared" si="11"/>
        <v>0</v>
      </c>
      <c r="DS53" s="207">
        <f t="shared" si="11"/>
        <v>3595725.249</v>
      </c>
      <c r="DT53" s="207">
        <f t="shared" si="11"/>
        <v>0</v>
      </c>
      <c r="DU53" s="207">
        <f t="shared" si="11"/>
        <v>0</v>
      </c>
      <c r="DV53" s="207">
        <f t="shared" si="11"/>
        <v>0</v>
      </c>
      <c r="DW53" s="207">
        <f t="shared" si="11"/>
        <v>0</v>
      </c>
      <c r="DX53" s="207">
        <f t="shared" si="11"/>
        <v>0</v>
      </c>
      <c r="DY53" s="207">
        <f t="shared" si="11"/>
        <v>0</v>
      </c>
      <c r="DZ53" s="207">
        <f t="shared" si="11"/>
        <v>0</v>
      </c>
      <c r="EA53" s="207">
        <f t="shared" si="11"/>
        <v>0</v>
      </c>
      <c r="EB53" s="207">
        <f t="shared" si="11"/>
        <v>0</v>
      </c>
      <c r="EC53" s="207">
        <f t="shared" si="11"/>
        <v>0</v>
      </c>
      <c r="ED53" s="207">
        <f t="shared" si="11"/>
        <v>0</v>
      </c>
      <c r="EE53" s="207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167</v>
      </c>
      <c r="D55" s="49">
        <f>(D38-D46)*IF(D1&gt;Assumptions!$AB$68*12,0,1)</f>
        <v>25122.94047</v>
      </c>
      <c r="E55" s="49">
        <f>(E38-E46)*IF(E1&gt;Assumptions!$AB$68*12,0,1)</f>
        <v>25122.94047</v>
      </c>
      <c r="F55" s="49">
        <f>(F38-F46)*IF(F1&gt;Assumptions!$AB$68*12,0,1)</f>
        <v>25122.94047</v>
      </c>
      <c r="G55" s="49">
        <f>(G38-G46)*IF(G1&gt;Assumptions!$AB$68*12,0,1)</f>
        <v>25122.94047</v>
      </c>
      <c r="H55" s="49">
        <f>(H38-H46)*IF(H1&gt;Assumptions!$AB$68*12,0,1)</f>
        <v>25122.94047</v>
      </c>
      <c r="I55" s="49">
        <f>(I38-I46)*IF(I1&gt;Assumptions!$AB$68*12,0,1)</f>
        <v>25122.94047</v>
      </c>
      <c r="J55" s="49">
        <f>(J38-J46)*IF(J1&gt;Assumptions!$AB$68*12,0,1)</f>
        <v>25122.94047</v>
      </c>
      <c r="K55" s="49">
        <f>(K38-K46)*IF(K1&gt;Assumptions!$AB$68*12,0,1)</f>
        <v>25122.94047</v>
      </c>
      <c r="L55" s="49">
        <f>(L38-L46)*IF(L1&gt;Assumptions!$AB$68*12,0,1)</f>
        <v>25122.94047</v>
      </c>
      <c r="M55" s="49">
        <f>(M38-M46)*IF(M1&gt;Assumptions!$AB$68*12,0,1)</f>
        <v>25122.94047</v>
      </c>
      <c r="N55" s="49">
        <f>(N38-N46)*IF(N1&gt;Assumptions!$AB$68*12,0,1)</f>
        <v>25122.94047</v>
      </c>
      <c r="O55" s="49">
        <f>(O38-O46)*IF(O1&gt;Assumptions!$AB$68*12,0,1)</f>
        <v>25122.94047</v>
      </c>
      <c r="P55" s="49">
        <f>(P38-P46)*IF(P1&gt;Assumptions!$AB$68*12,0,1)</f>
        <v>26547.25811</v>
      </c>
      <c r="Q55" s="49">
        <f>(Q38-Q46)*IF(Q1&gt;Assumptions!$AB$68*12,0,1)</f>
        <v>26547.25811</v>
      </c>
      <c r="R55" s="49">
        <f>(R38-R46)*IF(R1&gt;Assumptions!$AB$68*12,0,1)</f>
        <v>26547.25811</v>
      </c>
      <c r="S55" s="49">
        <f>(S38-S46)*IF(S1&gt;Assumptions!$AB$68*12,0,1)</f>
        <v>26547.25811</v>
      </c>
      <c r="T55" s="49">
        <f>(T38-T46)*IF(T1&gt;Assumptions!$AB$68*12,0,1)</f>
        <v>26547.25811</v>
      </c>
      <c r="U55" s="49">
        <f>(U38-U46)*IF(U1&gt;Assumptions!$AB$68*12,0,1)</f>
        <v>26547.25811</v>
      </c>
      <c r="V55" s="49">
        <f>(V38-V46)*IF(V1&gt;Assumptions!$AB$68*12,0,1)</f>
        <v>26547.25811</v>
      </c>
      <c r="W55" s="49">
        <f>(W38-W46)*IF(W1&gt;Assumptions!$AB$68*12,0,1)</f>
        <v>26547.25811</v>
      </c>
      <c r="X55" s="49">
        <f>(X38-X46)*IF(X1&gt;Assumptions!$AB$68*12,0,1)</f>
        <v>26547.25811</v>
      </c>
      <c r="Y55" s="49">
        <f>(Y38-Y46)*IF(Y1&gt;Assumptions!$AB$68*12,0,1)</f>
        <v>26547.25811</v>
      </c>
      <c r="Z55" s="49">
        <f>(Z38-Z46)*IF(Z1&gt;Assumptions!$AB$68*12,0,1)</f>
        <v>26547.25811</v>
      </c>
      <c r="AA55" s="49">
        <f>(AA38-AA46)*IF(AA1&gt;Assumptions!$AB$68*12,0,1)</f>
        <v>26547.25811</v>
      </c>
      <c r="AB55" s="49">
        <f>(AB38-AB46)*IF(AB1&gt;Assumptions!$AB$68*12,0,1)</f>
        <v>27017.31453</v>
      </c>
      <c r="AC55" s="49">
        <f>(AC38-AC46)*IF(AC1&gt;Assumptions!$AB$68*12,0,1)</f>
        <v>27017.31453</v>
      </c>
      <c r="AD55" s="49">
        <f>(AD38-AD46)*IF(AD1&gt;Assumptions!$AB$68*12,0,1)</f>
        <v>27017.31453</v>
      </c>
      <c r="AE55" s="49">
        <f>(AE38-AE46)*IF(AE1&gt;Assumptions!$AB$68*12,0,1)</f>
        <v>27017.31453</v>
      </c>
      <c r="AF55" s="49">
        <f>(AF38-AF46)*IF(AF1&gt;Assumptions!$AB$68*12,0,1)</f>
        <v>27017.31453</v>
      </c>
      <c r="AG55" s="49">
        <f>(AG38-AG46)*IF(AG1&gt;Assumptions!$AB$68*12,0,1)</f>
        <v>27017.31453</v>
      </c>
      <c r="AH55" s="49">
        <f>(AH38-AH46)*IF(AH1&gt;Assumptions!$AB$68*12,0,1)</f>
        <v>27017.31453</v>
      </c>
      <c r="AI55" s="49">
        <f>(AI38-AI46)*IF(AI1&gt;Assumptions!$AB$68*12,0,1)</f>
        <v>27017.31453</v>
      </c>
      <c r="AJ55" s="49">
        <f>(AJ38-AJ46)*IF(AJ1&gt;Assumptions!$AB$68*12,0,1)</f>
        <v>27017.31453</v>
      </c>
      <c r="AK55" s="49">
        <f>(AK38-AK46)*IF(AK1&gt;Assumptions!$AB$68*12,0,1)</f>
        <v>27017.31453</v>
      </c>
      <c r="AL55" s="49">
        <f>(AL38-AL46)*IF(AL1&gt;Assumptions!$AB$68*12,0,1)</f>
        <v>27017.31453</v>
      </c>
      <c r="AM55" s="49">
        <f>(AM38-AM46)*IF(AM1&gt;Assumptions!$AB$68*12,0,1)</f>
        <v>27017.31453</v>
      </c>
      <c r="AN55" s="49">
        <f>(AN38-AN46)*IF(AN1&gt;Assumptions!$AB$68*12,0,1)</f>
        <v>10624.9766</v>
      </c>
      <c r="AO55" s="49">
        <f>(AO38-AO46)*IF(AO1&gt;Assumptions!$AB$68*12,0,1)</f>
        <v>10624.9766</v>
      </c>
      <c r="AP55" s="49">
        <f>(AP38-AP46)*IF(AP1&gt;Assumptions!$AB$68*12,0,1)</f>
        <v>10624.9766</v>
      </c>
      <c r="AQ55" s="49">
        <f>(AQ38-AQ46)*IF(AQ1&gt;Assumptions!$AB$68*12,0,1)</f>
        <v>10624.9766</v>
      </c>
      <c r="AR55" s="49">
        <f>(AR38-AR46)*IF(AR1&gt;Assumptions!$AB$68*12,0,1)</f>
        <v>10624.9766</v>
      </c>
      <c r="AS55" s="49">
        <f>(AS38-AS46)*IF(AS1&gt;Assumptions!$AB$68*12,0,1)</f>
        <v>10624.9766</v>
      </c>
      <c r="AT55" s="49">
        <f>(AT38-AT46)*IF(AT1&gt;Assumptions!$AB$68*12,0,1)</f>
        <v>10624.9766</v>
      </c>
      <c r="AU55" s="49">
        <f>(AU38-AU46)*IF(AU1&gt;Assumptions!$AB$68*12,0,1)</f>
        <v>10624.9766</v>
      </c>
      <c r="AV55" s="49">
        <f>(AV38-AV46)*IF(AV1&gt;Assumptions!$AB$68*12,0,1)</f>
        <v>10624.9766</v>
      </c>
      <c r="AW55" s="49">
        <f>(AW38-AW46)*IF(AW1&gt;Assumptions!$AB$68*12,0,1)</f>
        <v>10624.9766</v>
      </c>
      <c r="AX55" s="49">
        <f>(AX38-AX46)*IF(AX1&gt;Assumptions!$AB$68*12,0,1)</f>
        <v>10624.9766</v>
      </c>
      <c r="AY55" s="49">
        <f>(AY38-AY46)*IF(AY1&gt;Assumptions!$AB$68*12,0,1)</f>
        <v>10624.9766</v>
      </c>
      <c r="AZ55" s="49">
        <f>(AZ38-AZ46)*IF(AZ1&gt;Assumptions!$AB$68*12,0,1)</f>
        <v>11449.82496</v>
      </c>
      <c r="BA55" s="49">
        <f>(BA38-BA46)*IF(BA1&gt;Assumptions!$AB$68*12,0,1)</f>
        <v>11449.82496</v>
      </c>
      <c r="BB55" s="49">
        <f>(BB38-BB46)*IF(BB1&gt;Assumptions!$AB$68*12,0,1)</f>
        <v>11449.82496</v>
      </c>
      <c r="BC55" s="49">
        <f>(BC38-BC46)*IF(BC1&gt;Assumptions!$AB$68*12,0,1)</f>
        <v>11449.82496</v>
      </c>
      <c r="BD55" s="49">
        <f>(BD38-BD46)*IF(BD1&gt;Assumptions!$AB$68*12,0,1)</f>
        <v>11449.82496</v>
      </c>
      <c r="BE55" s="49">
        <f>(BE38-BE46)*IF(BE1&gt;Assumptions!$AB$68*12,0,1)</f>
        <v>11449.82496</v>
      </c>
      <c r="BF55" s="49">
        <f>(BF38-BF46)*IF(BF1&gt;Assumptions!$AB$68*12,0,1)</f>
        <v>11449.82496</v>
      </c>
      <c r="BG55" s="49">
        <f>(BG38-BG46)*IF(BG1&gt;Assumptions!$AB$68*12,0,1)</f>
        <v>11449.82496</v>
      </c>
      <c r="BH55" s="49">
        <f>(BH38-BH46)*IF(BH1&gt;Assumptions!$AB$68*12,0,1)</f>
        <v>11449.82496</v>
      </c>
      <c r="BI55" s="49">
        <f>(BI38-BI46)*IF(BI1&gt;Assumptions!$AB$68*12,0,1)</f>
        <v>11449.82496</v>
      </c>
      <c r="BJ55" s="49">
        <f>(BJ38-BJ46)*IF(BJ1&gt;Assumptions!$AB$68*12,0,1)</f>
        <v>11449.82496</v>
      </c>
      <c r="BK55" s="49">
        <f>(BK38-BK46)*IF(BK1&gt;Assumptions!$AB$68*12,0,1)</f>
        <v>11449.82496</v>
      </c>
      <c r="BL55" s="49">
        <f>(BL38-BL46)*IF(BL1&gt;Assumptions!$AB$68*12,0,1)</f>
        <v>12299.41877</v>
      </c>
      <c r="BM55" s="49">
        <f>(BM38-BM46)*IF(BM1&gt;Assumptions!$AB$68*12,0,1)</f>
        <v>12299.41877</v>
      </c>
      <c r="BN55" s="49">
        <f>(BN38-BN46)*IF(BN1&gt;Assumptions!$AB$68*12,0,1)</f>
        <v>12299.41877</v>
      </c>
      <c r="BO55" s="49">
        <f>(BO38-BO46)*IF(BO1&gt;Assumptions!$AB$68*12,0,1)</f>
        <v>12299.41877</v>
      </c>
      <c r="BP55" s="49">
        <f>(BP38-BP46)*IF(BP1&gt;Assumptions!$AB$68*12,0,1)</f>
        <v>12299.41877</v>
      </c>
      <c r="BQ55" s="49">
        <f>(BQ38-BQ46)*IF(BQ1&gt;Assumptions!$AB$68*12,0,1)</f>
        <v>12299.41877</v>
      </c>
      <c r="BR55" s="49">
        <f>(BR38-BR46)*IF(BR1&gt;Assumptions!$AB$68*12,0,1)</f>
        <v>12299.41877</v>
      </c>
      <c r="BS55" s="49">
        <f>(BS38-BS46)*IF(BS1&gt;Assumptions!$AB$68*12,0,1)</f>
        <v>12299.41877</v>
      </c>
      <c r="BT55" s="49">
        <f>(BT38-BT46)*IF(BT1&gt;Assumptions!$AB$68*12,0,1)</f>
        <v>12299.41877</v>
      </c>
      <c r="BU55" s="49">
        <f>(BU38-BU46)*IF(BU1&gt;Assumptions!$AB$68*12,0,1)</f>
        <v>12299.41877</v>
      </c>
      <c r="BV55" s="49">
        <f>(BV38-BV46)*IF(BV1&gt;Assumptions!$AB$68*12,0,1)</f>
        <v>12299.41877</v>
      </c>
      <c r="BW55" s="49">
        <f>(BW38-BW46)*IF(BW1&gt;Assumptions!$AB$68*12,0,1)</f>
        <v>12299.41877</v>
      </c>
      <c r="BX55" s="49">
        <f>(BX38-BX46)*IF(BX1&gt;Assumptions!$AB$68*12,0,1)</f>
        <v>13174.5004</v>
      </c>
      <c r="BY55" s="49">
        <f>(BY38-BY46)*IF(BY1&gt;Assumptions!$AB$68*12,0,1)</f>
        <v>13174.5004</v>
      </c>
      <c r="BZ55" s="49">
        <f>(BZ38-BZ46)*IF(BZ1&gt;Assumptions!$AB$68*12,0,1)</f>
        <v>13174.5004</v>
      </c>
      <c r="CA55" s="49">
        <f>(CA38-CA46)*IF(CA1&gt;Assumptions!$AB$68*12,0,1)</f>
        <v>13174.5004</v>
      </c>
      <c r="CB55" s="49">
        <f>(CB38-CB46)*IF(CB1&gt;Assumptions!$AB$68*12,0,1)</f>
        <v>13174.5004</v>
      </c>
      <c r="CC55" s="49">
        <f>(CC38-CC46)*IF(CC1&gt;Assumptions!$AB$68*12,0,1)</f>
        <v>13174.5004</v>
      </c>
      <c r="CD55" s="49">
        <f>(CD38-CD46)*IF(CD1&gt;Assumptions!$AB$68*12,0,1)</f>
        <v>13174.5004</v>
      </c>
      <c r="CE55" s="49">
        <f>(CE38-CE46)*IF(CE1&gt;Assumptions!$AB$68*12,0,1)</f>
        <v>13174.5004</v>
      </c>
      <c r="CF55" s="49">
        <f>(CF38-CF46)*IF(CF1&gt;Assumptions!$AB$68*12,0,1)</f>
        <v>13174.5004</v>
      </c>
      <c r="CG55" s="49">
        <f>(CG38-CG46)*IF(CG1&gt;Assumptions!$AB$68*12,0,1)</f>
        <v>13174.5004</v>
      </c>
      <c r="CH55" s="49">
        <f>(CH38-CH46)*IF(CH1&gt;Assumptions!$AB$68*12,0,1)</f>
        <v>13174.5004</v>
      </c>
      <c r="CI55" s="49">
        <f>(CI38-CI46)*IF(CI1&gt;Assumptions!$AB$68*12,0,1)</f>
        <v>13174.5004</v>
      </c>
      <c r="CJ55" s="49">
        <f>(CJ38-CJ46)*IF(CJ1&gt;Assumptions!$AB$68*12,0,1)</f>
        <v>14075.83448</v>
      </c>
      <c r="CK55" s="49">
        <f>(CK38-CK46)*IF(CK1&gt;Assumptions!$AB$68*12,0,1)</f>
        <v>14075.83448</v>
      </c>
      <c r="CL55" s="49">
        <f>(CL38-CL46)*IF(CL1&gt;Assumptions!$AB$68*12,0,1)</f>
        <v>14075.83448</v>
      </c>
      <c r="CM55" s="49">
        <f>(CM38-CM46)*IF(CM1&gt;Assumptions!$AB$68*12,0,1)</f>
        <v>14075.83448</v>
      </c>
      <c r="CN55" s="49">
        <f>(CN38-CN46)*IF(CN1&gt;Assumptions!$AB$68*12,0,1)</f>
        <v>14075.83448</v>
      </c>
      <c r="CO55" s="49">
        <f>(CO38-CO46)*IF(CO1&gt;Assumptions!$AB$68*12,0,1)</f>
        <v>14075.83448</v>
      </c>
      <c r="CP55" s="49">
        <f>(CP38-CP46)*IF(CP1&gt;Assumptions!$AB$68*12,0,1)</f>
        <v>14075.83448</v>
      </c>
      <c r="CQ55" s="49">
        <f>(CQ38-CQ46)*IF(CQ1&gt;Assumptions!$AB$68*12,0,1)</f>
        <v>14075.83448</v>
      </c>
      <c r="CR55" s="49">
        <f>(CR38-CR46)*IF(CR1&gt;Assumptions!$AB$68*12,0,1)</f>
        <v>14075.83448</v>
      </c>
      <c r="CS55" s="49">
        <f>(CS38-CS46)*IF(CS1&gt;Assumptions!$AB$68*12,0,1)</f>
        <v>14075.83448</v>
      </c>
      <c r="CT55" s="49">
        <f>(CT38-CT46)*IF(CT1&gt;Assumptions!$AB$68*12,0,1)</f>
        <v>14075.83448</v>
      </c>
      <c r="CU55" s="49">
        <f>(CU38-CU46)*IF(CU1&gt;Assumptions!$AB$68*12,0,1)</f>
        <v>14075.83448</v>
      </c>
      <c r="CV55" s="49">
        <f>(CV38-CV46)*IF(CV1&gt;Assumptions!$AB$68*12,0,1)</f>
        <v>15004.20858</v>
      </c>
      <c r="CW55" s="49">
        <f>(CW38-CW46)*IF(CW1&gt;Assumptions!$AB$68*12,0,1)</f>
        <v>15004.20858</v>
      </c>
      <c r="CX55" s="49">
        <f>(CX38-CX46)*IF(CX1&gt;Assumptions!$AB$68*12,0,1)</f>
        <v>15004.20858</v>
      </c>
      <c r="CY55" s="49">
        <f>(CY38-CY46)*IF(CY1&gt;Assumptions!$AB$68*12,0,1)</f>
        <v>15004.20858</v>
      </c>
      <c r="CZ55" s="49">
        <f>(CZ38-CZ46)*IF(CZ1&gt;Assumptions!$AB$68*12,0,1)</f>
        <v>15004.20858</v>
      </c>
      <c r="DA55" s="49">
        <f>(DA38-DA46)*IF(DA1&gt;Assumptions!$AB$68*12,0,1)</f>
        <v>15004.20858</v>
      </c>
      <c r="DB55" s="49">
        <f>(DB38-DB46)*IF(DB1&gt;Assumptions!$AB$68*12,0,1)</f>
        <v>15004.20858</v>
      </c>
      <c r="DC55" s="49">
        <f>(DC38-DC46)*IF(DC1&gt;Assumptions!$AB$68*12,0,1)</f>
        <v>15004.20858</v>
      </c>
      <c r="DD55" s="49">
        <f>(DD38-DD46)*IF(DD1&gt;Assumptions!$AB$68*12,0,1)</f>
        <v>15004.20858</v>
      </c>
      <c r="DE55" s="49">
        <f>(DE38-DE46)*IF(DE1&gt;Assumptions!$AB$68*12,0,1)</f>
        <v>15004.20858</v>
      </c>
      <c r="DF55" s="49">
        <f>(DF38-DF46)*IF(DF1&gt;Assumptions!$AB$68*12,0,1)</f>
        <v>15004.20858</v>
      </c>
      <c r="DG55" s="49">
        <f>(DG38-DG46)*IF(DG1&gt;Assumptions!$AB$68*12,0,1)</f>
        <v>15004.20858</v>
      </c>
      <c r="DH55" s="49">
        <f>(DH38-DH46)*IF(DH1&gt;Assumptions!$AB$68*12,0,1)</f>
        <v>14741.7776</v>
      </c>
      <c r="DI55" s="49">
        <f>(DI38-DI46)*IF(DI1&gt;Assumptions!$AB$68*12,0,1)</f>
        <v>14741.7776</v>
      </c>
      <c r="DJ55" s="49">
        <f>(DJ38-DJ46)*IF(DJ1&gt;Assumptions!$AB$68*12,0,1)</f>
        <v>14741.7776</v>
      </c>
      <c r="DK55" s="49">
        <f>(DK38-DK46)*IF(DK1&gt;Assumptions!$AB$68*12,0,1)</f>
        <v>14741.7776</v>
      </c>
      <c r="DL55" s="49">
        <f>(DL38-DL46)*IF(DL1&gt;Assumptions!$AB$68*12,0,1)</f>
        <v>14741.7776</v>
      </c>
      <c r="DM55" s="49">
        <f>(DM38-DM46)*IF(DM1&gt;Assumptions!$AB$68*12,0,1)</f>
        <v>14741.7776</v>
      </c>
      <c r="DN55" s="49">
        <f>(DN38-DN46)*IF(DN1&gt;Assumptions!$AB$68*12,0,1)</f>
        <v>14741.7776</v>
      </c>
      <c r="DO55" s="49">
        <f>(DO38-DO46)*IF(DO1&gt;Assumptions!$AB$68*12,0,1)</f>
        <v>14741.7776</v>
      </c>
      <c r="DP55" s="49">
        <f>(DP38-DP46)*IF(DP1&gt;Assumptions!$AB$68*12,0,1)</f>
        <v>14741.7776</v>
      </c>
      <c r="DQ55" s="49">
        <f>(DQ38-DQ46)*IF(DQ1&gt;Assumptions!$AB$68*12,0,1)</f>
        <v>14741.7776</v>
      </c>
      <c r="DR55" s="49">
        <f>(DR38-DR46)*IF(DR1&gt;Assumptions!$AB$68*12,0,1)</f>
        <v>14741.7776</v>
      </c>
      <c r="DS55" s="49">
        <f>(DS38-DS46)*IF(DS1&gt;Assumptions!$AB$68*12,0,1)</f>
        <v>14741.7776</v>
      </c>
      <c r="DT55" s="49">
        <f>(DT38-DT46)*IF(DT1&gt;Assumptions!$AB$68*12,0,1)</f>
        <v>0</v>
      </c>
      <c r="DU55" s="49">
        <f>(DU38-DU46)*IF(DU1&gt;Assumptions!$AB$68*12,0,1)</f>
        <v>0</v>
      </c>
      <c r="DV55" s="49">
        <f>(DV38-DV46)*IF(DV1&gt;Assumptions!$AB$68*12,0,1)</f>
        <v>0</v>
      </c>
      <c r="DW55" s="49">
        <f>(DW38-DW46)*IF(DW1&gt;Assumptions!$AB$68*12,0,1)</f>
        <v>0</v>
      </c>
      <c r="DX55" s="49">
        <f>(DX38-DX46)*IF(DX1&gt;Assumptions!$AB$68*12,0,1)</f>
        <v>0</v>
      </c>
      <c r="DY55" s="49">
        <f>(DY38-DY46)*IF(DY1&gt;Assumptions!$AB$68*12,0,1)</f>
        <v>0</v>
      </c>
      <c r="DZ55" s="49">
        <f>(DZ38-DZ46)*IF(DZ1&gt;Assumptions!$AB$68*12,0,1)</f>
        <v>0</v>
      </c>
      <c r="EA55" s="49">
        <f>(EA38-EA46)*IF(EA1&gt;Assumptions!$AB$68*12,0,1)</f>
        <v>0</v>
      </c>
      <c r="EB55" s="49">
        <f>(EB38-EB46)*IF(EB1&gt;Assumptions!$AB$68*12,0,1)</f>
        <v>0</v>
      </c>
      <c r="EC55" s="49">
        <f>(EC38-EC46)*IF(EC1&gt;Assumptions!$AB$68*12,0,1)</f>
        <v>0</v>
      </c>
      <c r="ED55" s="49">
        <f>(ED38-ED46)*IF(ED1&gt;Assumptions!$AB$68*12,0,1)</f>
        <v>0</v>
      </c>
      <c r="EE55" s="49">
        <f>(EE38-EE46)*IF(EE1&gt;Assumptions!$AB$68*12,0,1)</f>
        <v>0</v>
      </c>
    </row>
    <row r="56" ht="15.75" customHeight="1">
      <c r="A56" s="1"/>
      <c r="B56" s="1"/>
      <c r="C56" s="1" t="s">
        <v>168</v>
      </c>
      <c r="D56" s="49">
        <f t="shared" ref="D56:EE56" si="12">D53</f>
        <v>0</v>
      </c>
      <c r="E56" s="49">
        <f t="shared" si="12"/>
        <v>0</v>
      </c>
      <c r="F56" s="49">
        <f t="shared" si="12"/>
        <v>0</v>
      </c>
      <c r="G56" s="49">
        <f t="shared" si="12"/>
        <v>0</v>
      </c>
      <c r="H56" s="49">
        <f t="shared" si="12"/>
        <v>0</v>
      </c>
      <c r="I56" s="49">
        <f t="shared" si="12"/>
        <v>0</v>
      </c>
      <c r="J56" s="49">
        <f t="shared" si="12"/>
        <v>0</v>
      </c>
      <c r="K56" s="49">
        <f t="shared" si="12"/>
        <v>0</v>
      </c>
      <c r="L56" s="49">
        <f t="shared" si="12"/>
        <v>0</v>
      </c>
      <c r="M56" s="49">
        <f t="shared" si="12"/>
        <v>0</v>
      </c>
      <c r="N56" s="49">
        <f t="shared" si="12"/>
        <v>0</v>
      </c>
      <c r="O56" s="49">
        <f t="shared" si="12"/>
        <v>0</v>
      </c>
      <c r="P56" s="49">
        <f t="shared" si="12"/>
        <v>0</v>
      </c>
      <c r="Q56" s="49">
        <f t="shared" si="12"/>
        <v>0</v>
      </c>
      <c r="R56" s="49">
        <f t="shared" si="12"/>
        <v>0</v>
      </c>
      <c r="S56" s="49">
        <f t="shared" si="12"/>
        <v>0</v>
      </c>
      <c r="T56" s="49">
        <f t="shared" si="12"/>
        <v>0</v>
      </c>
      <c r="U56" s="49">
        <f t="shared" si="12"/>
        <v>0</v>
      </c>
      <c r="V56" s="49">
        <f t="shared" si="12"/>
        <v>0</v>
      </c>
      <c r="W56" s="49">
        <f t="shared" si="12"/>
        <v>0</v>
      </c>
      <c r="X56" s="49">
        <f t="shared" si="12"/>
        <v>0</v>
      </c>
      <c r="Y56" s="49">
        <f t="shared" si="12"/>
        <v>0</v>
      </c>
      <c r="Z56" s="49">
        <f t="shared" si="12"/>
        <v>0</v>
      </c>
      <c r="AA56" s="49">
        <f t="shared" si="12"/>
        <v>0</v>
      </c>
      <c r="AB56" s="49">
        <f t="shared" si="12"/>
        <v>0</v>
      </c>
      <c r="AC56" s="49">
        <f t="shared" si="12"/>
        <v>0</v>
      </c>
      <c r="AD56" s="49">
        <f t="shared" si="12"/>
        <v>0</v>
      </c>
      <c r="AE56" s="49">
        <f t="shared" si="12"/>
        <v>0</v>
      </c>
      <c r="AF56" s="49">
        <f t="shared" si="12"/>
        <v>0</v>
      </c>
      <c r="AG56" s="49">
        <f t="shared" si="12"/>
        <v>0</v>
      </c>
      <c r="AH56" s="49">
        <f t="shared" si="12"/>
        <v>0</v>
      </c>
      <c r="AI56" s="49">
        <f t="shared" si="12"/>
        <v>0</v>
      </c>
      <c r="AJ56" s="49">
        <f t="shared" si="12"/>
        <v>0</v>
      </c>
      <c r="AK56" s="49">
        <f t="shared" si="12"/>
        <v>0</v>
      </c>
      <c r="AL56" s="49">
        <f t="shared" si="12"/>
        <v>0</v>
      </c>
      <c r="AM56" s="49">
        <f t="shared" si="12"/>
        <v>0</v>
      </c>
      <c r="AN56" s="49">
        <f t="shared" si="12"/>
        <v>0</v>
      </c>
      <c r="AO56" s="49">
        <f t="shared" si="12"/>
        <v>0</v>
      </c>
      <c r="AP56" s="49">
        <f t="shared" si="12"/>
        <v>0</v>
      </c>
      <c r="AQ56" s="49">
        <f t="shared" si="12"/>
        <v>0</v>
      </c>
      <c r="AR56" s="49">
        <f t="shared" si="12"/>
        <v>0</v>
      </c>
      <c r="AS56" s="49">
        <f t="shared" si="12"/>
        <v>0</v>
      </c>
      <c r="AT56" s="49">
        <f t="shared" si="12"/>
        <v>0</v>
      </c>
      <c r="AU56" s="49">
        <f t="shared" si="12"/>
        <v>0</v>
      </c>
      <c r="AV56" s="49">
        <f t="shared" si="12"/>
        <v>0</v>
      </c>
      <c r="AW56" s="49">
        <f t="shared" si="12"/>
        <v>0</v>
      </c>
      <c r="AX56" s="49">
        <f t="shared" si="12"/>
        <v>0</v>
      </c>
      <c r="AY56" s="49">
        <f t="shared" si="12"/>
        <v>0</v>
      </c>
      <c r="AZ56" s="49">
        <f t="shared" si="12"/>
        <v>0</v>
      </c>
      <c r="BA56" s="49">
        <f t="shared" si="12"/>
        <v>0</v>
      </c>
      <c r="BB56" s="49">
        <f t="shared" si="12"/>
        <v>0</v>
      </c>
      <c r="BC56" s="49">
        <f t="shared" si="12"/>
        <v>0</v>
      </c>
      <c r="BD56" s="49">
        <f t="shared" si="12"/>
        <v>0</v>
      </c>
      <c r="BE56" s="49">
        <f t="shared" si="12"/>
        <v>0</v>
      </c>
      <c r="BF56" s="49">
        <f t="shared" si="12"/>
        <v>0</v>
      </c>
      <c r="BG56" s="49">
        <f t="shared" si="12"/>
        <v>0</v>
      </c>
      <c r="BH56" s="49">
        <f t="shared" si="12"/>
        <v>0</v>
      </c>
      <c r="BI56" s="49">
        <f t="shared" si="12"/>
        <v>0</v>
      </c>
      <c r="BJ56" s="49">
        <f t="shared" si="12"/>
        <v>0</v>
      </c>
      <c r="BK56" s="49">
        <f t="shared" si="12"/>
        <v>0</v>
      </c>
      <c r="BL56" s="49">
        <f t="shared" si="12"/>
        <v>0</v>
      </c>
      <c r="BM56" s="49">
        <f t="shared" si="12"/>
        <v>0</v>
      </c>
      <c r="BN56" s="49">
        <f t="shared" si="12"/>
        <v>0</v>
      </c>
      <c r="BO56" s="49">
        <f t="shared" si="12"/>
        <v>0</v>
      </c>
      <c r="BP56" s="49">
        <f t="shared" si="12"/>
        <v>0</v>
      </c>
      <c r="BQ56" s="49">
        <f t="shared" si="12"/>
        <v>0</v>
      </c>
      <c r="BR56" s="49">
        <f t="shared" si="12"/>
        <v>0</v>
      </c>
      <c r="BS56" s="49">
        <f t="shared" si="12"/>
        <v>0</v>
      </c>
      <c r="BT56" s="49">
        <f t="shared" si="12"/>
        <v>0</v>
      </c>
      <c r="BU56" s="49">
        <f t="shared" si="12"/>
        <v>0</v>
      </c>
      <c r="BV56" s="49">
        <f t="shared" si="12"/>
        <v>0</v>
      </c>
      <c r="BW56" s="49">
        <f t="shared" si="12"/>
        <v>0</v>
      </c>
      <c r="BX56" s="49">
        <f t="shared" si="12"/>
        <v>0</v>
      </c>
      <c r="BY56" s="49">
        <f t="shared" si="12"/>
        <v>0</v>
      </c>
      <c r="BZ56" s="49">
        <f t="shared" si="12"/>
        <v>0</v>
      </c>
      <c r="CA56" s="49">
        <f t="shared" si="12"/>
        <v>0</v>
      </c>
      <c r="CB56" s="49">
        <f t="shared" si="12"/>
        <v>0</v>
      </c>
      <c r="CC56" s="49">
        <f t="shared" si="12"/>
        <v>0</v>
      </c>
      <c r="CD56" s="49">
        <f t="shared" si="12"/>
        <v>0</v>
      </c>
      <c r="CE56" s="49">
        <f t="shared" si="12"/>
        <v>0</v>
      </c>
      <c r="CF56" s="49">
        <f t="shared" si="12"/>
        <v>0</v>
      </c>
      <c r="CG56" s="49">
        <f t="shared" si="12"/>
        <v>0</v>
      </c>
      <c r="CH56" s="49">
        <f t="shared" si="12"/>
        <v>0</v>
      </c>
      <c r="CI56" s="49">
        <f t="shared" si="12"/>
        <v>0</v>
      </c>
      <c r="CJ56" s="49">
        <f t="shared" si="12"/>
        <v>0</v>
      </c>
      <c r="CK56" s="49">
        <f t="shared" si="12"/>
        <v>0</v>
      </c>
      <c r="CL56" s="49">
        <f t="shared" si="12"/>
        <v>0</v>
      </c>
      <c r="CM56" s="49">
        <f t="shared" si="12"/>
        <v>0</v>
      </c>
      <c r="CN56" s="49">
        <f t="shared" si="12"/>
        <v>0</v>
      </c>
      <c r="CO56" s="49">
        <f t="shared" si="12"/>
        <v>0</v>
      </c>
      <c r="CP56" s="49">
        <f t="shared" si="12"/>
        <v>0</v>
      </c>
      <c r="CQ56" s="49">
        <f t="shared" si="12"/>
        <v>0</v>
      </c>
      <c r="CR56" s="49">
        <f t="shared" si="12"/>
        <v>0</v>
      </c>
      <c r="CS56" s="49">
        <f t="shared" si="12"/>
        <v>0</v>
      </c>
      <c r="CT56" s="49">
        <f t="shared" si="12"/>
        <v>0</v>
      </c>
      <c r="CU56" s="49">
        <f t="shared" si="12"/>
        <v>0</v>
      </c>
      <c r="CV56" s="49">
        <f t="shared" si="12"/>
        <v>0</v>
      </c>
      <c r="CW56" s="49">
        <f t="shared" si="12"/>
        <v>0</v>
      </c>
      <c r="CX56" s="49">
        <f t="shared" si="12"/>
        <v>0</v>
      </c>
      <c r="CY56" s="49">
        <f t="shared" si="12"/>
        <v>0</v>
      </c>
      <c r="CZ56" s="49">
        <f t="shared" si="12"/>
        <v>0</v>
      </c>
      <c r="DA56" s="49">
        <f t="shared" si="12"/>
        <v>0</v>
      </c>
      <c r="DB56" s="49">
        <f t="shared" si="12"/>
        <v>0</v>
      </c>
      <c r="DC56" s="49">
        <f t="shared" si="12"/>
        <v>0</v>
      </c>
      <c r="DD56" s="49">
        <f t="shared" si="12"/>
        <v>0</v>
      </c>
      <c r="DE56" s="49">
        <f t="shared" si="12"/>
        <v>0</v>
      </c>
      <c r="DF56" s="49">
        <f t="shared" si="12"/>
        <v>0</v>
      </c>
      <c r="DG56" s="49">
        <f t="shared" si="12"/>
        <v>0</v>
      </c>
      <c r="DH56" s="49">
        <f t="shared" si="12"/>
        <v>0</v>
      </c>
      <c r="DI56" s="49">
        <f t="shared" si="12"/>
        <v>0</v>
      </c>
      <c r="DJ56" s="49">
        <f t="shared" si="12"/>
        <v>0</v>
      </c>
      <c r="DK56" s="49">
        <f t="shared" si="12"/>
        <v>0</v>
      </c>
      <c r="DL56" s="49">
        <f t="shared" si="12"/>
        <v>0</v>
      </c>
      <c r="DM56" s="49">
        <f t="shared" si="12"/>
        <v>0</v>
      </c>
      <c r="DN56" s="49">
        <f t="shared" si="12"/>
        <v>0</v>
      </c>
      <c r="DO56" s="49">
        <f t="shared" si="12"/>
        <v>0</v>
      </c>
      <c r="DP56" s="49">
        <f t="shared" si="12"/>
        <v>0</v>
      </c>
      <c r="DQ56" s="49">
        <f t="shared" si="12"/>
        <v>0</v>
      </c>
      <c r="DR56" s="49">
        <f t="shared" si="12"/>
        <v>0</v>
      </c>
      <c r="DS56" s="49">
        <f t="shared" si="12"/>
        <v>3595725.249</v>
      </c>
      <c r="DT56" s="49">
        <f t="shared" si="12"/>
        <v>0</v>
      </c>
      <c r="DU56" s="49">
        <f t="shared" si="12"/>
        <v>0</v>
      </c>
      <c r="DV56" s="49">
        <f t="shared" si="12"/>
        <v>0</v>
      </c>
      <c r="DW56" s="49">
        <f t="shared" si="12"/>
        <v>0</v>
      </c>
      <c r="DX56" s="49">
        <f t="shared" si="12"/>
        <v>0</v>
      </c>
      <c r="DY56" s="49">
        <f t="shared" si="12"/>
        <v>0</v>
      </c>
      <c r="DZ56" s="49">
        <f t="shared" si="12"/>
        <v>0</v>
      </c>
      <c r="EA56" s="49">
        <f t="shared" si="12"/>
        <v>0</v>
      </c>
      <c r="EB56" s="49">
        <f t="shared" si="12"/>
        <v>0</v>
      </c>
      <c r="EC56" s="49">
        <f t="shared" si="12"/>
        <v>0</v>
      </c>
      <c r="ED56" s="49">
        <f t="shared" si="12"/>
        <v>0</v>
      </c>
      <c r="EE56" s="49">
        <f t="shared" si="12"/>
        <v>0</v>
      </c>
    </row>
    <row r="57" ht="15.75" customHeight="1">
      <c r="A57" s="1"/>
      <c r="B57" s="85"/>
      <c r="C57" s="42" t="s">
        <v>169</v>
      </c>
      <c r="D57" s="203">
        <f t="shared" ref="D57:EE57" si="13">SUM(D55:D56)</f>
        <v>25122.94047</v>
      </c>
      <c r="E57" s="203">
        <f t="shared" si="13"/>
        <v>25122.94047</v>
      </c>
      <c r="F57" s="203">
        <f t="shared" si="13"/>
        <v>25122.94047</v>
      </c>
      <c r="G57" s="203">
        <f t="shared" si="13"/>
        <v>25122.94047</v>
      </c>
      <c r="H57" s="203">
        <f t="shared" si="13"/>
        <v>25122.94047</v>
      </c>
      <c r="I57" s="203">
        <f t="shared" si="13"/>
        <v>25122.94047</v>
      </c>
      <c r="J57" s="203">
        <f t="shared" si="13"/>
        <v>25122.94047</v>
      </c>
      <c r="K57" s="203">
        <f t="shared" si="13"/>
        <v>25122.94047</v>
      </c>
      <c r="L57" s="203">
        <f t="shared" si="13"/>
        <v>25122.94047</v>
      </c>
      <c r="M57" s="203">
        <f t="shared" si="13"/>
        <v>25122.94047</v>
      </c>
      <c r="N57" s="203">
        <f t="shared" si="13"/>
        <v>25122.94047</v>
      </c>
      <c r="O57" s="203">
        <f t="shared" si="13"/>
        <v>25122.94047</v>
      </c>
      <c r="P57" s="203">
        <f t="shared" si="13"/>
        <v>26547.25811</v>
      </c>
      <c r="Q57" s="203">
        <f t="shared" si="13"/>
        <v>26547.25811</v>
      </c>
      <c r="R57" s="203">
        <f t="shared" si="13"/>
        <v>26547.25811</v>
      </c>
      <c r="S57" s="203">
        <f t="shared" si="13"/>
        <v>26547.25811</v>
      </c>
      <c r="T57" s="203">
        <f t="shared" si="13"/>
        <v>26547.25811</v>
      </c>
      <c r="U57" s="203">
        <f t="shared" si="13"/>
        <v>26547.25811</v>
      </c>
      <c r="V57" s="203">
        <f t="shared" si="13"/>
        <v>26547.25811</v>
      </c>
      <c r="W57" s="203">
        <f t="shared" si="13"/>
        <v>26547.25811</v>
      </c>
      <c r="X57" s="203">
        <f t="shared" si="13"/>
        <v>26547.25811</v>
      </c>
      <c r="Y57" s="203">
        <f t="shared" si="13"/>
        <v>26547.25811</v>
      </c>
      <c r="Z57" s="203">
        <f t="shared" si="13"/>
        <v>26547.25811</v>
      </c>
      <c r="AA57" s="203">
        <f t="shared" si="13"/>
        <v>26547.25811</v>
      </c>
      <c r="AB57" s="203">
        <f t="shared" si="13"/>
        <v>27017.31453</v>
      </c>
      <c r="AC57" s="203">
        <f t="shared" si="13"/>
        <v>27017.31453</v>
      </c>
      <c r="AD57" s="203">
        <f t="shared" si="13"/>
        <v>27017.31453</v>
      </c>
      <c r="AE57" s="203">
        <f t="shared" si="13"/>
        <v>27017.31453</v>
      </c>
      <c r="AF57" s="203">
        <f t="shared" si="13"/>
        <v>27017.31453</v>
      </c>
      <c r="AG57" s="203">
        <f t="shared" si="13"/>
        <v>27017.31453</v>
      </c>
      <c r="AH57" s="203">
        <f t="shared" si="13"/>
        <v>27017.31453</v>
      </c>
      <c r="AI57" s="203">
        <f t="shared" si="13"/>
        <v>27017.31453</v>
      </c>
      <c r="AJ57" s="203">
        <f t="shared" si="13"/>
        <v>27017.31453</v>
      </c>
      <c r="AK57" s="203">
        <f t="shared" si="13"/>
        <v>27017.31453</v>
      </c>
      <c r="AL57" s="203">
        <f t="shared" si="13"/>
        <v>27017.31453</v>
      </c>
      <c r="AM57" s="203">
        <f t="shared" si="13"/>
        <v>27017.31453</v>
      </c>
      <c r="AN57" s="203">
        <f t="shared" si="13"/>
        <v>10624.9766</v>
      </c>
      <c r="AO57" s="203">
        <f t="shared" si="13"/>
        <v>10624.9766</v>
      </c>
      <c r="AP57" s="203">
        <f t="shared" si="13"/>
        <v>10624.9766</v>
      </c>
      <c r="AQ57" s="203">
        <f t="shared" si="13"/>
        <v>10624.9766</v>
      </c>
      <c r="AR57" s="203">
        <f t="shared" si="13"/>
        <v>10624.9766</v>
      </c>
      <c r="AS57" s="203">
        <f t="shared" si="13"/>
        <v>10624.9766</v>
      </c>
      <c r="AT57" s="203">
        <f t="shared" si="13"/>
        <v>10624.9766</v>
      </c>
      <c r="AU57" s="203">
        <f t="shared" si="13"/>
        <v>10624.9766</v>
      </c>
      <c r="AV57" s="203">
        <f t="shared" si="13"/>
        <v>10624.9766</v>
      </c>
      <c r="AW57" s="203">
        <f t="shared" si="13"/>
        <v>10624.9766</v>
      </c>
      <c r="AX57" s="203">
        <f t="shared" si="13"/>
        <v>10624.9766</v>
      </c>
      <c r="AY57" s="203">
        <f t="shared" si="13"/>
        <v>10624.9766</v>
      </c>
      <c r="AZ57" s="203">
        <f t="shared" si="13"/>
        <v>11449.82496</v>
      </c>
      <c r="BA57" s="203">
        <f t="shared" si="13"/>
        <v>11449.82496</v>
      </c>
      <c r="BB57" s="203">
        <f t="shared" si="13"/>
        <v>11449.82496</v>
      </c>
      <c r="BC57" s="203">
        <f t="shared" si="13"/>
        <v>11449.82496</v>
      </c>
      <c r="BD57" s="203">
        <f t="shared" si="13"/>
        <v>11449.82496</v>
      </c>
      <c r="BE57" s="203">
        <f t="shared" si="13"/>
        <v>11449.82496</v>
      </c>
      <c r="BF57" s="203">
        <f t="shared" si="13"/>
        <v>11449.82496</v>
      </c>
      <c r="BG57" s="203">
        <f t="shared" si="13"/>
        <v>11449.82496</v>
      </c>
      <c r="BH57" s="203">
        <f t="shared" si="13"/>
        <v>11449.82496</v>
      </c>
      <c r="BI57" s="203">
        <f t="shared" si="13"/>
        <v>11449.82496</v>
      </c>
      <c r="BJ57" s="203">
        <f t="shared" si="13"/>
        <v>11449.82496</v>
      </c>
      <c r="BK57" s="203">
        <f t="shared" si="13"/>
        <v>11449.82496</v>
      </c>
      <c r="BL57" s="203">
        <f t="shared" si="13"/>
        <v>12299.41877</v>
      </c>
      <c r="BM57" s="203">
        <f t="shared" si="13"/>
        <v>12299.41877</v>
      </c>
      <c r="BN57" s="203">
        <f t="shared" si="13"/>
        <v>12299.41877</v>
      </c>
      <c r="BO57" s="203">
        <f t="shared" si="13"/>
        <v>12299.41877</v>
      </c>
      <c r="BP57" s="203">
        <f t="shared" si="13"/>
        <v>12299.41877</v>
      </c>
      <c r="BQ57" s="203">
        <f t="shared" si="13"/>
        <v>12299.41877</v>
      </c>
      <c r="BR57" s="203">
        <f t="shared" si="13"/>
        <v>12299.41877</v>
      </c>
      <c r="BS57" s="203">
        <f t="shared" si="13"/>
        <v>12299.41877</v>
      </c>
      <c r="BT57" s="203">
        <f t="shared" si="13"/>
        <v>12299.41877</v>
      </c>
      <c r="BU57" s="203">
        <f t="shared" si="13"/>
        <v>12299.41877</v>
      </c>
      <c r="BV57" s="203">
        <f t="shared" si="13"/>
        <v>12299.41877</v>
      </c>
      <c r="BW57" s="203">
        <f t="shared" si="13"/>
        <v>12299.41877</v>
      </c>
      <c r="BX57" s="203">
        <f t="shared" si="13"/>
        <v>13174.5004</v>
      </c>
      <c r="BY57" s="203">
        <f t="shared" si="13"/>
        <v>13174.5004</v>
      </c>
      <c r="BZ57" s="203">
        <f t="shared" si="13"/>
        <v>13174.5004</v>
      </c>
      <c r="CA57" s="203">
        <f t="shared" si="13"/>
        <v>13174.5004</v>
      </c>
      <c r="CB57" s="203">
        <f t="shared" si="13"/>
        <v>13174.5004</v>
      </c>
      <c r="CC57" s="203">
        <f t="shared" si="13"/>
        <v>13174.5004</v>
      </c>
      <c r="CD57" s="203">
        <f t="shared" si="13"/>
        <v>13174.5004</v>
      </c>
      <c r="CE57" s="203">
        <f t="shared" si="13"/>
        <v>13174.5004</v>
      </c>
      <c r="CF57" s="203">
        <f t="shared" si="13"/>
        <v>13174.5004</v>
      </c>
      <c r="CG57" s="203">
        <f t="shared" si="13"/>
        <v>13174.5004</v>
      </c>
      <c r="CH57" s="203">
        <f t="shared" si="13"/>
        <v>13174.5004</v>
      </c>
      <c r="CI57" s="203">
        <f t="shared" si="13"/>
        <v>13174.5004</v>
      </c>
      <c r="CJ57" s="203">
        <f t="shared" si="13"/>
        <v>14075.83448</v>
      </c>
      <c r="CK57" s="203">
        <f t="shared" si="13"/>
        <v>14075.83448</v>
      </c>
      <c r="CL57" s="203">
        <f t="shared" si="13"/>
        <v>14075.83448</v>
      </c>
      <c r="CM57" s="203">
        <f t="shared" si="13"/>
        <v>14075.83448</v>
      </c>
      <c r="CN57" s="203">
        <f t="shared" si="13"/>
        <v>14075.83448</v>
      </c>
      <c r="CO57" s="203">
        <f t="shared" si="13"/>
        <v>14075.83448</v>
      </c>
      <c r="CP57" s="203">
        <f t="shared" si="13"/>
        <v>14075.83448</v>
      </c>
      <c r="CQ57" s="203">
        <f t="shared" si="13"/>
        <v>14075.83448</v>
      </c>
      <c r="CR57" s="203">
        <f t="shared" si="13"/>
        <v>14075.83448</v>
      </c>
      <c r="CS57" s="203">
        <f t="shared" si="13"/>
        <v>14075.83448</v>
      </c>
      <c r="CT57" s="203">
        <f t="shared" si="13"/>
        <v>14075.83448</v>
      </c>
      <c r="CU57" s="203">
        <f t="shared" si="13"/>
        <v>14075.83448</v>
      </c>
      <c r="CV57" s="203">
        <f t="shared" si="13"/>
        <v>15004.20858</v>
      </c>
      <c r="CW57" s="203">
        <f t="shared" si="13"/>
        <v>15004.20858</v>
      </c>
      <c r="CX57" s="203">
        <f t="shared" si="13"/>
        <v>15004.20858</v>
      </c>
      <c r="CY57" s="203">
        <f t="shared" si="13"/>
        <v>15004.20858</v>
      </c>
      <c r="CZ57" s="203">
        <f t="shared" si="13"/>
        <v>15004.20858</v>
      </c>
      <c r="DA57" s="203">
        <f t="shared" si="13"/>
        <v>15004.20858</v>
      </c>
      <c r="DB57" s="203">
        <f t="shared" si="13"/>
        <v>15004.20858</v>
      </c>
      <c r="DC57" s="203">
        <f t="shared" si="13"/>
        <v>15004.20858</v>
      </c>
      <c r="DD57" s="203">
        <f t="shared" si="13"/>
        <v>15004.20858</v>
      </c>
      <c r="DE57" s="203">
        <f t="shared" si="13"/>
        <v>15004.20858</v>
      </c>
      <c r="DF57" s="203">
        <f t="shared" si="13"/>
        <v>15004.20858</v>
      </c>
      <c r="DG57" s="203">
        <f t="shared" si="13"/>
        <v>15004.20858</v>
      </c>
      <c r="DH57" s="203">
        <f t="shared" si="13"/>
        <v>14741.7776</v>
      </c>
      <c r="DI57" s="203">
        <f t="shared" si="13"/>
        <v>14741.7776</v>
      </c>
      <c r="DJ57" s="203">
        <f t="shared" si="13"/>
        <v>14741.7776</v>
      </c>
      <c r="DK57" s="203">
        <f t="shared" si="13"/>
        <v>14741.7776</v>
      </c>
      <c r="DL57" s="203">
        <f t="shared" si="13"/>
        <v>14741.7776</v>
      </c>
      <c r="DM57" s="203">
        <f t="shared" si="13"/>
        <v>14741.7776</v>
      </c>
      <c r="DN57" s="203">
        <f t="shared" si="13"/>
        <v>14741.7776</v>
      </c>
      <c r="DO57" s="203">
        <f t="shared" si="13"/>
        <v>14741.7776</v>
      </c>
      <c r="DP57" s="203">
        <f t="shared" si="13"/>
        <v>14741.7776</v>
      </c>
      <c r="DQ57" s="203">
        <f t="shared" si="13"/>
        <v>14741.7776</v>
      </c>
      <c r="DR57" s="203">
        <f t="shared" si="13"/>
        <v>14741.7776</v>
      </c>
      <c r="DS57" s="203">
        <f t="shared" si="13"/>
        <v>3610467.026</v>
      </c>
      <c r="DT57" s="203">
        <f t="shared" si="13"/>
        <v>0</v>
      </c>
      <c r="DU57" s="203">
        <f t="shared" si="13"/>
        <v>0</v>
      </c>
      <c r="DV57" s="203">
        <f t="shared" si="13"/>
        <v>0</v>
      </c>
      <c r="DW57" s="203">
        <f t="shared" si="13"/>
        <v>0</v>
      </c>
      <c r="DX57" s="203">
        <f t="shared" si="13"/>
        <v>0</v>
      </c>
      <c r="DY57" s="203">
        <f t="shared" si="13"/>
        <v>0</v>
      </c>
      <c r="DZ57" s="203">
        <f t="shared" si="13"/>
        <v>0</v>
      </c>
      <c r="EA57" s="203">
        <f t="shared" si="13"/>
        <v>0</v>
      </c>
      <c r="EB57" s="203">
        <f t="shared" si="13"/>
        <v>0</v>
      </c>
      <c r="EC57" s="203">
        <f t="shared" si="13"/>
        <v>0</v>
      </c>
      <c r="ED57" s="203">
        <f t="shared" si="13"/>
        <v>0</v>
      </c>
      <c r="EE57" s="203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2024-01-25T22:21:33Z</dcterms:created>
  <dc:creator>kavin sakthi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0x0101005849FBAF63DCEA4199EE89E84E02D05D</vt:lpwstr>
  </property>
</Properties>
</file>